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rafalimcom-my.sharepoint.com/personal/rodrigomarozzi_lario_com_ar/Documents/Workflow Seguimiento de Precios/00 - Workflow/"/>
    </mc:Choice>
  </mc:AlternateContent>
  <xr:revisionPtr revIDLastSave="27" documentId="13_ncr:1_{92FBD965-3A68-42C3-BFBD-94F93B3BFD72}" xr6:coauthVersionLast="47" xr6:coauthVersionMax="47" xr10:uidLastSave="{7752D653-3FB5-4E27-AD64-DAE6D9357052}"/>
  <bookViews>
    <workbookView xWindow="-108" yWindow="-108" windowWidth="23256" windowHeight="13896" tabRatio="803" activeTab="1" xr2:uid="{29F393A6-7207-48AF-BCC9-E8D944DB39BD}"/>
  </bookViews>
  <sheets>
    <sheet name="Workflow" sheetId="24" r:id="rId1"/>
    <sheet name="Parametros" sheetId="25" r:id="rId2"/>
    <sheet name="Clusters" sheetId="12" r:id="rId3"/>
    <sheet name="Lista Fiambre" sheetId="6" state="hidden" r:id="rId4"/>
    <sheet name="Cluster ER" sheetId="21" r:id="rId5"/>
    <sheet name="L40.old" sheetId="17" state="hidden" r:id="rId6"/>
    <sheet name="Costos Comerciales" sheetId="28" r:id="rId7"/>
    <sheet name="Costos Unitarios" sheetId="26" r:id="rId8"/>
    <sheet name="L41.old" sheetId="2" state="hidden" r:id="rId9"/>
    <sheet name="Lista Consumo Interno" sheetId="27" r:id="rId10"/>
    <sheet name="Comp ER" sheetId="23" r:id="rId11"/>
    <sheet name="Competencias" sheetId="3" r:id="rId12"/>
    <sheet name="Costos Fiambre" sheetId="16" state="hidden" r:id="rId13"/>
    <sheet name="Listas anteriores R" sheetId="14" r:id="rId14"/>
    <sheet name="Listas anteriores R.old" sheetId="29" state="hidden" r:id="rId15"/>
    <sheet name="Listas anteriores C" sheetId="4" r:id="rId16"/>
    <sheet name="Listas anteriores CML.old" sheetId="30" state="hidden" r:id="rId17"/>
    <sheet name="Listas anteriores ML" sheetId="34" r:id="rId18"/>
    <sheet name="Listas anteriores May." sheetId="20" r:id="rId19"/>
    <sheet name="Listas anteriores HORECA" sheetId="33" r:id="rId20"/>
    <sheet name="Listas anteriores May.old" sheetId="31" state="hidden" r:id="rId21"/>
    <sheet name="Listas anteriores HORECA.old" sheetId="32" state="hidden" r:id="rId22"/>
  </sheets>
  <functionGroups builtInGroupCount="19"/>
  <externalReferences>
    <externalReference r:id="rId23"/>
  </externalReferences>
  <definedNames>
    <definedName name="_xlnm._FilterDatabase" localSheetId="2" hidden="1">Clusters!$AQ$8:$BI$360</definedName>
    <definedName name="_xlnm._FilterDatabase" localSheetId="11" hidden="1">Competencias!$A$5:$V$132</definedName>
    <definedName name="_xlnm._FilterDatabase" localSheetId="6" hidden="1">'Costos Comerciales'!$A$1:$L$253</definedName>
    <definedName name="_xlnm._FilterDatabase" localSheetId="12" hidden="1">'Costos Fiambre'!$A$1:$AD$108</definedName>
    <definedName name="_xlnm._FilterDatabase" localSheetId="7" hidden="1">'Costos Unitarios'!$A$3:$N$270</definedName>
    <definedName name="_xlnm._FilterDatabase" localSheetId="8" hidden="1">'L41.old'!$A$1:$AV$175</definedName>
    <definedName name="_xlnm._FilterDatabase" localSheetId="9" hidden="1">'Lista Consumo Interno'!$A$3:$M$3</definedName>
    <definedName name="_xlnm._FilterDatabase" localSheetId="3" hidden="1">'Lista Fiambre'!$A$1:$I$118</definedName>
    <definedName name="_xlnm._FilterDatabase" localSheetId="13" hidden="1">'Listas anteriores R'!$A$1:$L$465</definedName>
    <definedName name="_xlnm._FilterDatabase" localSheetId="14" hidden="1">'Listas anteriores R.old'!$A$4:$CK$246</definedName>
    <definedName name="_xleta.AND" hidden="1" xlm="1">#NAME?</definedName>
    <definedName name="_xleta.N" hidden="1" xlm="1">#NAME?</definedName>
    <definedName name="_xleta.OR" hidden="1" xlm="1">#NAME?</definedName>
    <definedName name="_xleta.T" hidden="1" xlm="1">#NAME?</definedName>
    <definedName name="_xleta.XLOOKUP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360" i="12" l="1"/>
  <c r="BB359" i="12"/>
  <c r="BB358" i="12"/>
  <c r="BB357" i="12"/>
  <c r="BB356" i="12"/>
  <c r="BB355" i="12"/>
  <c r="BB354" i="12"/>
  <c r="BB353" i="12"/>
  <c r="BB352" i="12"/>
  <c r="BB351" i="12"/>
  <c r="BB350" i="12"/>
  <c r="BB349" i="12"/>
  <c r="BB348" i="12"/>
  <c r="BB347" i="12"/>
  <c r="BB346" i="12"/>
  <c r="BB345" i="12"/>
  <c r="BB344" i="12"/>
  <c r="BB343" i="12"/>
  <c r="BB342" i="12"/>
  <c r="BB341" i="12"/>
  <c r="BB340" i="12"/>
  <c r="BB339" i="12"/>
  <c r="BB338" i="12"/>
  <c r="BB337" i="12"/>
  <c r="BB336" i="12"/>
  <c r="BB335" i="12"/>
  <c r="BB334" i="12"/>
  <c r="BB333" i="12"/>
  <c r="BB332" i="12"/>
  <c r="BB331" i="12"/>
  <c r="BB330" i="12"/>
  <c r="BB329" i="12"/>
  <c r="BB328" i="12"/>
  <c r="BB327" i="12"/>
  <c r="BB326" i="12"/>
  <c r="BB325" i="12"/>
  <c r="BB324" i="12"/>
  <c r="BB323" i="12"/>
  <c r="BB322" i="12"/>
  <c r="BB321" i="12"/>
  <c r="BB320" i="12"/>
  <c r="BB319" i="12"/>
  <c r="BB318" i="12"/>
  <c r="BB317" i="12"/>
  <c r="BB316" i="12"/>
  <c r="BB315" i="12"/>
  <c r="BB314" i="12"/>
  <c r="BB313" i="12"/>
  <c r="BB312" i="12"/>
  <c r="BB311" i="12"/>
  <c r="BB310" i="12"/>
  <c r="BB309" i="12"/>
  <c r="BB308" i="12"/>
  <c r="BB307" i="12"/>
  <c r="BB306" i="12"/>
  <c r="BB305" i="12"/>
  <c r="BB304" i="12"/>
  <c r="BB303" i="12"/>
  <c r="BB302" i="12"/>
  <c r="BB301" i="12"/>
  <c r="BB300" i="12"/>
  <c r="BB299" i="12"/>
  <c r="BB298" i="12"/>
  <c r="BB297" i="12"/>
  <c r="BB296" i="12"/>
  <c r="BB295" i="12"/>
  <c r="BB294" i="12"/>
  <c r="BB293" i="12"/>
  <c r="BB292" i="12"/>
  <c r="BB291" i="12"/>
  <c r="BB290" i="12"/>
  <c r="BB289" i="12"/>
  <c r="BB288" i="12"/>
  <c r="BB287" i="12"/>
  <c r="BB286" i="12"/>
  <c r="BB285" i="12"/>
  <c r="BB284" i="12"/>
  <c r="BB283" i="12"/>
  <c r="BB282" i="12"/>
  <c r="BB281" i="12"/>
  <c r="BB280" i="12"/>
  <c r="BB279" i="12"/>
  <c r="BB278" i="12"/>
  <c r="BB277" i="12"/>
  <c r="BB276" i="12"/>
  <c r="BB275" i="12"/>
  <c r="BB274" i="12"/>
  <c r="BB273" i="12"/>
  <c r="BB272" i="12"/>
  <c r="BB271" i="12"/>
  <c r="BB270" i="12"/>
  <c r="BB269" i="12"/>
  <c r="BB268" i="12"/>
  <c r="BB267" i="12"/>
  <c r="BB266" i="12"/>
  <c r="BB265" i="12"/>
  <c r="BB264" i="12"/>
  <c r="BB263" i="12"/>
  <c r="BB262" i="12"/>
  <c r="BB261" i="12"/>
  <c r="BB260" i="12"/>
  <c r="BB259" i="12"/>
  <c r="BB258" i="12"/>
  <c r="BB257" i="12"/>
  <c r="BB256" i="12"/>
  <c r="BB255" i="12"/>
  <c r="BB254" i="12"/>
  <c r="BB253" i="12"/>
  <c r="BB252" i="12"/>
  <c r="BB251" i="12"/>
  <c r="BB250" i="12"/>
  <c r="BB249" i="12"/>
  <c r="BB248" i="12"/>
  <c r="BB247" i="12"/>
  <c r="BB246" i="12"/>
  <c r="BB245" i="12"/>
  <c r="BB244" i="12"/>
  <c r="BB243" i="12"/>
  <c r="BB242" i="12"/>
  <c r="BB241" i="12"/>
  <c r="BB240" i="12"/>
  <c r="BB239" i="12"/>
  <c r="BB238" i="12"/>
  <c r="BB237" i="12"/>
  <c r="BB236" i="12"/>
  <c r="BB235" i="12"/>
  <c r="BB234" i="12"/>
  <c r="BB233" i="12"/>
  <c r="BB232" i="12"/>
  <c r="BB231" i="12"/>
  <c r="BB230" i="12"/>
  <c r="BB229" i="12"/>
  <c r="BB228" i="12"/>
  <c r="BB227" i="12"/>
  <c r="BB226" i="12"/>
  <c r="BB225" i="12"/>
  <c r="BB224" i="12"/>
  <c r="BB223" i="12"/>
  <c r="BB222" i="12"/>
  <c r="BB221" i="12"/>
  <c r="BB220" i="12"/>
  <c r="BB219" i="12"/>
  <c r="BB218" i="12"/>
  <c r="BB217" i="12"/>
  <c r="BB216" i="12"/>
  <c r="BB215" i="12"/>
  <c r="BB214" i="12"/>
  <c r="BB213" i="12"/>
  <c r="BB212" i="12"/>
  <c r="BB211" i="12"/>
  <c r="BB210" i="12"/>
  <c r="BB209" i="12"/>
  <c r="BB208" i="12"/>
  <c r="BB207" i="12"/>
  <c r="BB206" i="12"/>
  <c r="BB205" i="12"/>
  <c r="BB204" i="12"/>
  <c r="BB203" i="12"/>
  <c r="BB202" i="12"/>
  <c r="BB201" i="12"/>
  <c r="BB200" i="12"/>
  <c r="BB199" i="12"/>
  <c r="BB198" i="12"/>
  <c r="BB197" i="12"/>
  <c r="BB196" i="12"/>
  <c r="BB195" i="12"/>
  <c r="BB194" i="12"/>
  <c r="BB193" i="12"/>
  <c r="BB192" i="12"/>
  <c r="BB191" i="12"/>
  <c r="BB190" i="12"/>
  <c r="BB189" i="12"/>
  <c r="BB188" i="12"/>
  <c r="BB187" i="12"/>
  <c r="BB186" i="12"/>
  <c r="BB185" i="12"/>
  <c r="BB184" i="12"/>
  <c r="BB183" i="12"/>
  <c r="BB182" i="12"/>
  <c r="BB181" i="12"/>
  <c r="BB180" i="12"/>
  <c r="BB179" i="12"/>
  <c r="BB178" i="12"/>
  <c r="BB177" i="12"/>
  <c r="BB176" i="12"/>
  <c r="BB175" i="12"/>
  <c r="BB174" i="12"/>
  <c r="BB173" i="12"/>
  <c r="BB172" i="12"/>
  <c r="BB171" i="12"/>
  <c r="BB170" i="12"/>
  <c r="BB169" i="12"/>
  <c r="BB168" i="12"/>
  <c r="BB167" i="12"/>
  <c r="BB166" i="12"/>
  <c r="BB165" i="12"/>
  <c r="BB164" i="12"/>
  <c r="BB163" i="12"/>
  <c r="BB162" i="12"/>
  <c r="BB161" i="12"/>
  <c r="BB160" i="12"/>
  <c r="BB159" i="12"/>
  <c r="BB158" i="12"/>
  <c r="BB157" i="12"/>
  <c r="BB156" i="12"/>
  <c r="BB155" i="12"/>
  <c r="BB154" i="12"/>
  <c r="BB153" i="12"/>
  <c r="BB152" i="12"/>
  <c r="BB151" i="12"/>
  <c r="BB150" i="12"/>
  <c r="BB149" i="12"/>
  <c r="BB148" i="12"/>
  <c r="BB147" i="12"/>
  <c r="BB146" i="12"/>
  <c r="BB145" i="12"/>
  <c r="BB144" i="12"/>
  <c r="BB143" i="12"/>
  <c r="BB142" i="12"/>
  <c r="BB141" i="12"/>
  <c r="BB140" i="12"/>
  <c r="BB139" i="12"/>
  <c r="BB138" i="12"/>
  <c r="BB137" i="12"/>
  <c r="BB136" i="12"/>
  <c r="BB135" i="12"/>
  <c r="BB134" i="12"/>
  <c r="BB133" i="12"/>
  <c r="BB132" i="12"/>
  <c r="BB131" i="12"/>
  <c r="BB130" i="12"/>
  <c r="BB129" i="12"/>
  <c r="BB128" i="12"/>
  <c r="BB127" i="12"/>
  <c r="BB126" i="12"/>
  <c r="BB125" i="12"/>
  <c r="BB124" i="12"/>
  <c r="BB123" i="12"/>
  <c r="BB122" i="12"/>
  <c r="BB121" i="12"/>
  <c r="BB120" i="12"/>
  <c r="BB119" i="12"/>
  <c r="BB118" i="12"/>
  <c r="BB117" i="12"/>
  <c r="BB116" i="12"/>
  <c r="BB115" i="12"/>
  <c r="BB114" i="12"/>
  <c r="BB113" i="12"/>
  <c r="BB112" i="12"/>
  <c r="BB111" i="12"/>
  <c r="BB110" i="12"/>
  <c r="BB109" i="12"/>
  <c r="BB108" i="12"/>
  <c r="BB107" i="12"/>
  <c r="BB106" i="12"/>
  <c r="BB105" i="12"/>
  <c r="BB104" i="12"/>
  <c r="BB103" i="12"/>
  <c r="BB102" i="12"/>
  <c r="BB101" i="12"/>
  <c r="BB100" i="12"/>
  <c r="BB99" i="12"/>
  <c r="BB98" i="12"/>
  <c r="BB97" i="12"/>
  <c r="BB96" i="12"/>
  <c r="BB95" i="12"/>
  <c r="BB94" i="12"/>
  <c r="BB93" i="12"/>
  <c r="BB92" i="12"/>
  <c r="BB91" i="12"/>
  <c r="BB90" i="12"/>
  <c r="BB89" i="12"/>
  <c r="BB88" i="12"/>
  <c r="BB87" i="12"/>
  <c r="BB86" i="12"/>
  <c r="BB85" i="12"/>
  <c r="BB84" i="12"/>
  <c r="BB83" i="12"/>
  <c r="BB82" i="12"/>
  <c r="BB81" i="12"/>
  <c r="BB80" i="12"/>
  <c r="BB79" i="12"/>
  <c r="BB78" i="12"/>
  <c r="BB77" i="12"/>
  <c r="BB76" i="12"/>
  <c r="BB75" i="12"/>
  <c r="BB74" i="12"/>
  <c r="BB73" i="12"/>
  <c r="BB72" i="12"/>
  <c r="BB71" i="12"/>
  <c r="BB70" i="12"/>
  <c r="BB69" i="12"/>
  <c r="BB68" i="12"/>
  <c r="BB67" i="12"/>
  <c r="BB66" i="12"/>
  <c r="BB65" i="12"/>
  <c r="BB64" i="12"/>
  <c r="BB63" i="12"/>
  <c r="BB62" i="12"/>
  <c r="BB61" i="12"/>
  <c r="BB60" i="12"/>
  <c r="BB59" i="12"/>
  <c r="BB58" i="12"/>
  <c r="BB57" i="12"/>
  <c r="BB56" i="12"/>
  <c r="BB55" i="12"/>
  <c r="BB54" i="12"/>
  <c r="BB53" i="12"/>
  <c r="BB52" i="12"/>
  <c r="BB51" i="12"/>
  <c r="BB50" i="12"/>
  <c r="BB49" i="12"/>
  <c r="BB48" i="12"/>
  <c r="BB47" i="12"/>
  <c r="BB46" i="12"/>
  <c r="BB45" i="12"/>
  <c r="BB44" i="12"/>
  <c r="BB43" i="12"/>
  <c r="BB42" i="12"/>
  <c r="BB41" i="12"/>
  <c r="BB40" i="12"/>
  <c r="BB39" i="12"/>
  <c r="BB38" i="12"/>
  <c r="BB37" i="12"/>
  <c r="BB36" i="12"/>
  <c r="BB35" i="12"/>
  <c r="BB34" i="12"/>
  <c r="BB33" i="12"/>
  <c r="BB32" i="12"/>
  <c r="BB31" i="12"/>
  <c r="BB30" i="12"/>
  <c r="BB29" i="12"/>
  <c r="BB28" i="12"/>
  <c r="BB27" i="12"/>
  <c r="BB26" i="12"/>
  <c r="BB25" i="12"/>
  <c r="BB24" i="12"/>
  <c r="BB23" i="12"/>
  <c r="BB22" i="12"/>
  <c r="BB21" i="12"/>
  <c r="BB20" i="12"/>
  <c r="BB19" i="12"/>
  <c r="BB18" i="12"/>
  <c r="BB17" i="12"/>
  <c r="BB16" i="12"/>
  <c r="BB15" i="12"/>
  <c r="BB14" i="12"/>
  <c r="BB13" i="12"/>
  <c r="BB12" i="12"/>
  <c r="BB11" i="12"/>
  <c r="BB10" i="12"/>
  <c r="BB9" i="12"/>
  <c r="AQ360" i="12"/>
  <c r="AQ359" i="12"/>
  <c r="AQ358" i="12"/>
  <c r="AQ357" i="12"/>
  <c r="AQ356" i="12"/>
  <c r="AQ355" i="12"/>
  <c r="AQ354" i="12"/>
  <c r="AQ353" i="12"/>
  <c r="AQ352" i="12"/>
  <c r="AQ351" i="12"/>
  <c r="AQ350" i="12"/>
  <c r="AQ349" i="12"/>
  <c r="AQ348" i="12"/>
  <c r="AQ347" i="12"/>
  <c r="AQ346" i="12"/>
  <c r="AQ345" i="12"/>
  <c r="AQ344" i="12"/>
  <c r="AQ343" i="12"/>
  <c r="AQ342" i="12"/>
  <c r="AQ341" i="12"/>
  <c r="AQ340" i="12"/>
  <c r="AQ339" i="12"/>
  <c r="AQ338" i="12"/>
  <c r="AQ337" i="12"/>
  <c r="AQ336" i="12"/>
  <c r="AQ335" i="12"/>
  <c r="AQ334" i="12"/>
  <c r="AQ333" i="12"/>
  <c r="AQ332" i="12"/>
  <c r="AQ331" i="12"/>
  <c r="AQ330" i="12"/>
  <c r="AQ329" i="12"/>
  <c r="AQ328" i="12"/>
  <c r="AQ327" i="12"/>
  <c r="AQ326" i="12"/>
  <c r="AQ325" i="12"/>
  <c r="AQ324" i="12"/>
  <c r="AQ323" i="12"/>
  <c r="AQ322" i="12"/>
  <c r="AQ321" i="12"/>
  <c r="AQ320" i="12"/>
  <c r="AQ319" i="12"/>
  <c r="AQ318" i="12"/>
  <c r="AQ317" i="12"/>
  <c r="AQ316" i="12"/>
  <c r="AQ315" i="12"/>
  <c r="AQ314" i="12"/>
  <c r="AQ313" i="12"/>
  <c r="AQ312" i="12"/>
  <c r="AQ311" i="12"/>
  <c r="AQ310" i="12"/>
  <c r="AQ309" i="12"/>
  <c r="AQ308" i="12"/>
  <c r="AQ307" i="12"/>
  <c r="AQ306" i="12"/>
  <c r="AQ305" i="12"/>
  <c r="AQ304" i="12"/>
  <c r="AQ303" i="12"/>
  <c r="AQ302" i="12"/>
  <c r="AQ301" i="12"/>
  <c r="AQ300" i="12"/>
  <c r="AQ299" i="12"/>
  <c r="AQ298" i="12"/>
  <c r="AQ297" i="12"/>
  <c r="AQ296" i="12"/>
  <c r="AQ295" i="12"/>
  <c r="AQ294" i="12"/>
  <c r="AQ293" i="12"/>
  <c r="AQ292" i="12"/>
  <c r="AQ291" i="12"/>
  <c r="AQ290" i="12"/>
  <c r="AQ289" i="12"/>
  <c r="AQ288" i="12"/>
  <c r="AQ287" i="12"/>
  <c r="AQ286" i="12"/>
  <c r="AQ285" i="12"/>
  <c r="AQ284" i="12"/>
  <c r="AQ283" i="12"/>
  <c r="AQ282" i="12"/>
  <c r="AQ281" i="12"/>
  <c r="AQ280" i="12"/>
  <c r="AQ279" i="12"/>
  <c r="AQ278" i="12"/>
  <c r="AQ277" i="12"/>
  <c r="AQ276" i="12"/>
  <c r="AQ275" i="12"/>
  <c r="AQ274" i="12"/>
  <c r="AQ273" i="12"/>
  <c r="AQ272" i="12"/>
  <c r="AQ271" i="12"/>
  <c r="AQ270" i="12"/>
  <c r="AQ269" i="12"/>
  <c r="AQ268" i="12"/>
  <c r="AQ267" i="12"/>
  <c r="AQ266" i="12"/>
  <c r="AQ265" i="12"/>
  <c r="AQ264" i="12"/>
  <c r="AQ263" i="12"/>
  <c r="AQ262" i="12"/>
  <c r="AQ261" i="12"/>
  <c r="AQ260" i="12"/>
  <c r="AQ259" i="12"/>
  <c r="AQ258" i="12"/>
  <c r="AQ257" i="12"/>
  <c r="AQ256" i="12"/>
  <c r="AQ255" i="12"/>
  <c r="AQ254" i="12"/>
  <c r="AQ253" i="12"/>
  <c r="AQ252" i="12"/>
  <c r="AQ251" i="12"/>
  <c r="AQ250" i="12"/>
  <c r="AQ249" i="12"/>
  <c r="AQ248" i="12"/>
  <c r="AQ247" i="12"/>
  <c r="AQ246" i="12"/>
  <c r="AQ245" i="12"/>
  <c r="AQ244" i="12"/>
  <c r="AQ243" i="12"/>
  <c r="AQ242" i="12"/>
  <c r="AQ241" i="12"/>
  <c r="AQ240" i="12"/>
  <c r="AQ239" i="12"/>
  <c r="AQ238" i="12"/>
  <c r="AQ237" i="12"/>
  <c r="AQ236" i="12"/>
  <c r="AQ235" i="12"/>
  <c r="AQ234" i="12"/>
  <c r="AQ233" i="12"/>
  <c r="AQ232" i="12"/>
  <c r="AQ231" i="12"/>
  <c r="AQ230" i="12"/>
  <c r="AQ229" i="12"/>
  <c r="AQ228" i="12"/>
  <c r="AQ227" i="12"/>
  <c r="AQ226" i="12"/>
  <c r="AQ225" i="12"/>
  <c r="AQ224" i="12"/>
  <c r="AQ223" i="12"/>
  <c r="AQ222" i="12"/>
  <c r="AQ221" i="12"/>
  <c r="AQ220" i="12"/>
  <c r="AQ219" i="12"/>
  <c r="AQ218" i="12"/>
  <c r="AQ217" i="12"/>
  <c r="AQ216" i="12"/>
  <c r="AQ215" i="12"/>
  <c r="AQ214" i="12"/>
  <c r="AQ213" i="12"/>
  <c r="AQ212" i="12"/>
  <c r="AQ211" i="12"/>
  <c r="AQ210" i="12"/>
  <c r="AQ209" i="12"/>
  <c r="AQ208" i="12"/>
  <c r="AQ207" i="12"/>
  <c r="AQ206" i="12"/>
  <c r="AQ205" i="12"/>
  <c r="AQ204" i="12"/>
  <c r="AQ203" i="12"/>
  <c r="AQ202" i="12"/>
  <c r="AQ201" i="12"/>
  <c r="AQ200" i="12"/>
  <c r="AQ199" i="12"/>
  <c r="AQ198" i="12"/>
  <c r="AQ197" i="12"/>
  <c r="AQ196" i="12"/>
  <c r="AQ195" i="12"/>
  <c r="AQ194" i="12"/>
  <c r="AQ193" i="12"/>
  <c r="AQ192" i="12"/>
  <c r="AQ191" i="12"/>
  <c r="AQ190" i="12"/>
  <c r="AQ189" i="12"/>
  <c r="AQ188" i="12"/>
  <c r="AQ187" i="12"/>
  <c r="AQ186" i="12"/>
  <c r="AQ185" i="12"/>
  <c r="AQ184" i="12"/>
  <c r="AQ183" i="12"/>
  <c r="AQ182" i="12"/>
  <c r="AQ181" i="12"/>
  <c r="AQ180" i="12"/>
  <c r="AQ179" i="12"/>
  <c r="AQ178" i="12"/>
  <c r="AQ177" i="12"/>
  <c r="AQ176" i="12"/>
  <c r="AQ175" i="12"/>
  <c r="AQ174" i="12"/>
  <c r="AQ173" i="12"/>
  <c r="AQ172" i="12"/>
  <c r="AQ171" i="12"/>
  <c r="AQ170" i="12"/>
  <c r="AQ169" i="12"/>
  <c r="AQ168" i="12"/>
  <c r="AQ167" i="12"/>
  <c r="AQ166" i="12"/>
  <c r="AQ165" i="12"/>
  <c r="AQ164" i="12"/>
  <c r="AQ163" i="12"/>
  <c r="AQ162" i="12"/>
  <c r="AQ161" i="12"/>
  <c r="AQ160" i="12"/>
  <c r="AQ159" i="12"/>
  <c r="AQ158" i="12"/>
  <c r="AQ157" i="12"/>
  <c r="AQ156" i="12"/>
  <c r="AQ155" i="12"/>
  <c r="AQ154" i="12"/>
  <c r="AQ153" i="12"/>
  <c r="AQ152" i="12"/>
  <c r="AQ151" i="12"/>
  <c r="AQ150" i="12"/>
  <c r="AQ149" i="12"/>
  <c r="AQ148" i="12"/>
  <c r="AQ147" i="12"/>
  <c r="AQ146" i="12"/>
  <c r="AQ145" i="12"/>
  <c r="AQ144" i="12"/>
  <c r="AQ143" i="12"/>
  <c r="AQ142" i="12"/>
  <c r="AQ141" i="12"/>
  <c r="AQ140" i="12"/>
  <c r="AQ139" i="12"/>
  <c r="AQ138" i="12"/>
  <c r="AQ137" i="12"/>
  <c r="AQ136" i="12"/>
  <c r="AQ135" i="12"/>
  <c r="AQ134" i="12"/>
  <c r="AQ133" i="12"/>
  <c r="AQ132" i="12"/>
  <c r="AQ131" i="12"/>
  <c r="AQ130" i="12"/>
  <c r="AQ129" i="12"/>
  <c r="AQ128" i="12"/>
  <c r="AQ127" i="12"/>
  <c r="AQ126" i="12"/>
  <c r="AQ125" i="12"/>
  <c r="AQ124" i="12"/>
  <c r="AQ123" i="12"/>
  <c r="AQ122" i="12"/>
  <c r="AQ121" i="12"/>
  <c r="AQ120" i="12"/>
  <c r="AQ119" i="12"/>
  <c r="AQ118" i="12"/>
  <c r="AQ117" i="12"/>
  <c r="AQ116" i="12"/>
  <c r="AQ115" i="12"/>
  <c r="AQ114" i="12"/>
  <c r="AQ113" i="12"/>
  <c r="AQ112" i="12"/>
  <c r="AQ111" i="12"/>
  <c r="AQ110" i="12"/>
  <c r="AQ109" i="12"/>
  <c r="AQ108" i="12"/>
  <c r="AQ107" i="12"/>
  <c r="AQ106" i="12"/>
  <c r="AQ105" i="12"/>
  <c r="AQ104" i="12"/>
  <c r="AQ103" i="12"/>
  <c r="AQ102" i="12"/>
  <c r="AQ101" i="12"/>
  <c r="AQ100" i="12"/>
  <c r="AQ99" i="12"/>
  <c r="AQ98" i="12"/>
  <c r="AQ97" i="12"/>
  <c r="AQ96" i="12"/>
  <c r="AQ95" i="12"/>
  <c r="AQ94" i="12"/>
  <c r="AQ93" i="12"/>
  <c r="AQ92" i="12"/>
  <c r="AQ91" i="12"/>
  <c r="AQ90" i="12"/>
  <c r="AQ89" i="12"/>
  <c r="AQ88" i="12"/>
  <c r="AQ87" i="12"/>
  <c r="AQ86" i="12"/>
  <c r="AQ85" i="12"/>
  <c r="AQ84" i="12"/>
  <c r="AQ83" i="12"/>
  <c r="AQ82" i="12"/>
  <c r="AQ81" i="12"/>
  <c r="AQ80" i="12"/>
  <c r="AQ79" i="12"/>
  <c r="AQ78" i="12"/>
  <c r="AQ77" i="12"/>
  <c r="AQ76" i="12"/>
  <c r="AQ75" i="12"/>
  <c r="AQ74" i="12"/>
  <c r="AQ73" i="12"/>
  <c r="AQ72" i="12"/>
  <c r="AQ71" i="12"/>
  <c r="AQ70" i="12"/>
  <c r="AQ69" i="12"/>
  <c r="AQ68" i="12"/>
  <c r="AQ67" i="12"/>
  <c r="AQ66" i="12"/>
  <c r="AQ65" i="12"/>
  <c r="AQ64" i="12"/>
  <c r="AQ63" i="12"/>
  <c r="AQ62" i="12"/>
  <c r="AQ61" i="12"/>
  <c r="AQ60" i="12"/>
  <c r="AQ59" i="12"/>
  <c r="AQ58" i="12"/>
  <c r="AQ57" i="12"/>
  <c r="AQ56" i="12"/>
  <c r="AQ55" i="12"/>
  <c r="AQ54" i="12"/>
  <c r="AQ53" i="12"/>
  <c r="AQ52" i="12"/>
  <c r="AQ51" i="12"/>
  <c r="AQ50" i="12"/>
  <c r="AQ49" i="12"/>
  <c r="AQ48" i="12"/>
  <c r="AQ47" i="12"/>
  <c r="AQ46" i="12"/>
  <c r="AQ45" i="12"/>
  <c r="AQ44" i="12"/>
  <c r="AQ43" i="12"/>
  <c r="AQ42" i="12"/>
  <c r="AQ41" i="12"/>
  <c r="AQ40" i="12"/>
  <c r="AQ39" i="12"/>
  <c r="AQ38" i="12"/>
  <c r="AQ37" i="12"/>
  <c r="AQ36" i="12"/>
  <c r="AQ35" i="12"/>
  <c r="AQ34" i="12"/>
  <c r="AQ33" i="12"/>
  <c r="AQ32" i="12"/>
  <c r="AQ31" i="12"/>
  <c r="AQ30" i="12"/>
  <c r="AQ29" i="12"/>
  <c r="AQ28" i="12"/>
  <c r="AQ27" i="12"/>
  <c r="AQ26" i="12"/>
  <c r="AQ25" i="12"/>
  <c r="AQ24" i="12"/>
  <c r="AQ23" i="12"/>
  <c r="AQ22" i="12"/>
  <c r="AQ21" i="12"/>
  <c r="AQ20" i="12"/>
  <c r="AQ19" i="12"/>
  <c r="AQ18" i="12"/>
  <c r="AQ17" i="12"/>
  <c r="AQ16" i="12"/>
  <c r="AQ15" i="12"/>
  <c r="AQ14" i="12"/>
  <c r="AQ13" i="12"/>
  <c r="AQ12" i="12"/>
  <c r="AQ11" i="12"/>
  <c r="AQ10" i="12"/>
  <c r="AQ9" i="12"/>
  <c r="AA360" i="12"/>
  <c r="AA359" i="12"/>
  <c r="AA358" i="12"/>
  <c r="AA357" i="12"/>
  <c r="AA356" i="12"/>
  <c r="AA355" i="12"/>
  <c r="AA354" i="12"/>
  <c r="AA353" i="12"/>
  <c r="AA352" i="12"/>
  <c r="AA351" i="12"/>
  <c r="AA350" i="12"/>
  <c r="AA349" i="12"/>
  <c r="AA348" i="12"/>
  <c r="AA347" i="12"/>
  <c r="AA346" i="12"/>
  <c r="AA345" i="12"/>
  <c r="AA344" i="12"/>
  <c r="AA343" i="12"/>
  <c r="AA342" i="12"/>
  <c r="AA341" i="12"/>
  <c r="AA340" i="12"/>
  <c r="AA339" i="12"/>
  <c r="AA338" i="12"/>
  <c r="AA337" i="12"/>
  <c r="AA336" i="12"/>
  <c r="AA335" i="12"/>
  <c r="AA334" i="12"/>
  <c r="AA333" i="12"/>
  <c r="AA332" i="12"/>
  <c r="AA331" i="12"/>
  <c r="AA330" i="12"/>
  <c r="AA329" i="12"/>
  <c r="AA328" i="12"/>
  <c r="AA327" i="12"/>
  <c r="AA326" i="12"/>
  <c r="AA325" i="12"/>
  <c r="AA324" i="12"/>
  <c r="AA323" i="12"/>
  <c r="AA322" i="12"/>
  <c r="AA321" i="12"/>
  <c r="AA320" i="12"/>
  <c r="AA319" i="12"/>
  <c r="AA318" i="12"/>
  <c r="AA317" i="12"/>
  <c r="AA316" i="12"/>
  <c r="AA315" i="12"/>
  <c r="AA314" i="12"/>
  <c r="AA313" i="12"/>
  <c r="AA312" i="12"/>
  <c r="AA311" i="12"/>
  <c r="AA310" i="12"/>
  <c r="AA309" i="12"/>
  <c r="AA308" i="12"/>
  <c r="AA307" i="12"/>
  <c r="AA306" i="12"/>
  <c r="AA305" i="12"/>
  <c r="AA304" i="12"/>
  <c r="AA303" i="12"/>
  <c r="AA302" i="12"/>
  <c r="AA301" i="12"/>
  <c r="AA300" i="12"/>
  <c r="AA299" i="12"/>
  <c r="AA298" i="12"/>
  <c r="AA297" i="12"/>
  <c r="AA296" i="12"/>
  <c r="AA295" i="12"/>
  <c r="AA294" i="12"/>
  <c r="AA293" i="12"/>
  <c r="AA292" i="12"/>
  <c r="AA291" i="12"/>
  <c r="AA290" i="12"/>
  <c r="AA289" i="12"/>
  <c r="AA288" i="12"/>
  <c r="AA287" i="12"/>
  <c r="AA286" i="12"/>
  <c r="AA285" i="12"/>
  <c r="AA284" i="12"/>
  <c r="AA283" i="12"/>
  <c r="AA282" i="12"/>
  <c r="AA281" i="12"/>
  <c r="AA280" i="12"/>
  <c r="AA279" i="12"/>
  <c r="AA278" i="12"/>
  <c r="AA277" i="12"/>
  <c r="AA276" i="12"/>
  <c r="AA275" i="12"/>
  <c r="AA274" i="12"/>
  <c r="AA273" i="12"/>
  <c r="AA272" i="12"/>
  <c r="AA271" i="12"/>
  <c r="AA270" i="12"/>
  <c r="AA269" i="12"/>
  <c r="AA268" i="12"/>
  <c r="AA267" i="12"/>
  <c r="AA266" i="12"/>
  <c r="AA265" i="12"/>
  <c r="AA264" i="12"/>
  <c r="AA263" i="12"/>
  <c r="AA262" i="12"/>
  <c r="AA261" i="12"/>
  <c r="AA260" i="12"/>
  <c r="AA259" i="12"/>
  <c r="AA258" i="12"/>
  <c r="AA257" i="12"/>
  <c r="AA256" i="12"/>
  <c r="AA255" i="12"/>
  <c r="AA254" i="12"/>
  <c r="AA253" i="12"/>
  <c r="AA252" i="12"/>
  <c r="AA251" i="12"/>
  <c r="AA250" i="12"/>
  <c r="AA249" i="12"/>
  <c r="AA248" i="12"/>
  <c r="AA247" i="12"/>
  <c r="AA246" i="12"/>
  <c r="AA245" i="12"/>
  <c r="AA244" i="12"/>
  <c r="AA243" i="12"/>
  <c r="AA242" i="12"/>
  <c r="AA241" i="12"/>
  <c r="AA240" i="12"/>
  <c r="AA239" i="12"/>
  <c r="AA238" i="12"/>
  <c r="AA237" i="12"/>
  <c r="AA236" i="12"/>
  <c r="AA235" i="12"/>
  <c r="AA234" i="12"/>
  <c r="AA233" i="12"/>
  <c r="AA232" i="12"/>
  <c r="AA231" i="12"/>
  <c r="AA230" i="12"/>
  <c r="AA229" i="12"/>
  <c r="AA228" i="12"/>
  <c r="AA227" i="12"/>
  <c r="AA226" i="12"/>
  <c r="AA225" i="12"/>
  <c r="AA224" i="12"/>
  <c r="AA223" i="12"/>
  <c r="AA222" i="12"/>
  <c r="AA221" i="12"/>
  <c r="AA220" i="12"/>
  <c r="AA219" i="12"/>
  <c r="AA218" i="12"/>
  <c r="AA217" i="12"/>
  <c r="AA216" i="12"/>
  <c r="AA215" i="12"/>
  <c r="AA214" i="12"/>
  <c r="AA213" i="12"/>
  <c r="AA212" i="12"/>
  <c r="AA211" i="12"/>
  <c r="AA210" i="12"/>
  <c r="AA209" i="12"/>
  <c r="AA208" i="12"/>
  <c r="AA207" i="12"/>
  <c r="AA206" i="12"/>
  <c r="AA205" i="12"/>
  <c r="AA204" i="12"/>
  <c r="AA203" i="12"/>
  <c r="AA202" i="12"/>
  <c r="AA201" i="12"/>
  <c r="AA200" i="12"/>
  <c r="AA199" i="12"/>
  <c r="AA198" i="12"/>
  <c r="AA197" i="12"/>
  <c r="AA196" i="12"/>
  <c r="AA195" i="12"/>
  <c r="AA194" i="12"/>
  <c r="AA193" i="12"/>
  <c r="AA192" i="12"/>
  <c r="AA191" i="12"/>
  <c r="AA190" i="12"/>
  <c r="AA189" i="12"/>
  <c r="AA188" i="12"/>
  <c r="AA187" i="12"/>
  <c r="AA186" i="12"/>
  <c r="AA185" i="12"/>
  <c r="AA184" i="12"/>
  <c r="AA183" i="12"/>
  <c r="AA182" i="12"/>
  <c r="AA181" i="12"/>
  <c r="AA180" i="12"/>
  <c r="AA179" i="12"/>
  <c r="AA178" i="12"/>
  <c r="AA177" i="12"/>
  <c r="AA176" i="12"/>
  <c r="AA175" i="12"/>
  <c r="AA174" i="12"/>
  <c r="AA173" i="12"/>
  <c r="AA172" i="12"/>
  <c r="AA171" i="12"/>
  <c r="AA170" i="12"/>
  <c r="AA169" i="12"/>
  <c r="AA168" i="12"/>
  <c r="AA167" i="12"/>
  <c r="AA166" i="12"/>
  <c r="AA165" i="12"/>
  <c r="AA164" i="12"/>
  <c r="AA163" i="12"/>
  <c r="AA162" i="12"/>
  <c r="AA161" i="12"/>
  <c r="AA160" i="12"/>
  <c r="AA159" i="12"/>
  <c r="AA158" i="12"/>
  <c r="AA157" i="12"/>
  <c r="AA156" i="12"/>
  <c r="AA155" i="12"/>
  <c r="AA154" i="12"/>
  <c r="AA153" i="12"/>
  <c r="AA152" i="12"/>
  <c r="AA151" i="12"/>
  <c r="AA150" i="12"/>
  <c r="AA149" i="12"/>
  <c r="AA148" i="12"/>
  <c r="AA147" i="12"/>
  <c r="AA146" i="12"/>
  <c r="AA145" i="12"/>
  <c r="AA144" i="12"/>
  <c r="AA143" i="12"/>
  <c r="AA142" i="12"/>
  <c r="AA141" i="12"/>
  <c r="AA140" i="12"/>
  <c r="AA139" i="12"/>
  <c r="AA138" i="12"/>
  <c r="AA137" i="12"/>
  <c r="AA136" i="12"/>
  <c r="AA135" i="12"/>
  <c r="AA134" i="12"/>
  <c r="AA133" i="12"/>
  <c r="AA132" i="12"/>
  <c r="AA131" i="12"/>
  <c r="AA130" i="12"/>
  <c r="AA129" i="12"/>
  <c r="AA128" i="12"/>
  <c r="AA127" i="12"/>
  <c r="AA126" i="12"/>
  <c r="AA125" i="12"/>
  <c r="AA124" i="12"/>
  <c r="AA123" i="12"/>
  <c r="AA122" i="12"/>
  <c r="AA121" i="12"/>
  <c r="AA120" i="12"/>
  <c r="AA119" i="12"/>
  <c r="AA118" i="12"/>
  <c r="AA117" i="12"/>
  <c r="AA116" i="12"/>
  <c r="AA115" i="12"/>
  <c r="AA114" i="12"/>
  <c r="AA113" i="12"/>
  <c r="AA112" i="12"/>
  <c r="AA111" i="12"/>
  <c r="AA110" i="12"/>
  <c r="AA109" i="12"/>
  <c r="AA108" i="12"/>
  <c r="AA107" i="12"/>
  <c r="AA106" i="12"/>
  <c r="AA105" i="12"/>
  <c r="AA104" i="12"/>
  <c r="AA103" i="12"/>
  <c r="AA102" i="12"/>
  <c r="AA101" i="12"/>
  <c r="AA100" i="12"/>
  <c r="AA99" i="12"/>
  <c r="AA98" i="12"/>
  <c r="AA97" i="12"/>
  <c r="AA96" i="12"/>
  <c r="AA95" i="12"/>
  <c r="AA94" i="12"/>
  <c r="AA93" i="12"/>
  <c r="AA92" i="12"/>
  <c r="AA91" i="12"/>
  <c r="AA90" i="12"/>
  <c r="AA89" i="12"/>
  <c r="AA88" i="12"/>
  <c r="AA87" i="12"/>
  <c r="AA86" i="12"/>
  <c r="AA85" i="12"/>
  <c r="AA84" i="12"/>
  <c r="AA83" i="12"/>
  <c r="AA82" i="12"/>
  <c r="AA81" i="12"/>
  <c r="AA80" i="12"/>
  <c r="AA79" i="12"/>
  <c r="AA78" i="12"/>
  <c r="AA77" i="12"/>
  <c r="AA76" i="12"/>
  <c r="AA75" i="12"/>
  <c r="AA74" i="12"/>
  <c r="AA73" i="12"/>
  <c r="AA72" i="12"/>
  <c r="AA71" i="12"/>
  <c r="AA70" i="12"/>
  <c r="AA69" i="12"/>
  <c r="AA68" i="12"/>
  <c r="AA67" i="12"/>
  <c r="AA66" i="12"/>
  <c r="AA65" i="12"/>
  <c r="AA64" i="12"/>
  <c r="AA63" i="12"/>
  <c r="AA62" i="12"/>
  <c r="AA61" i="12"/>
  <c r="AA60" i="12"/>
  <c r="AA59" i="12"/>
  <c r="AA58" i="12"/>
  <c r="AA57" i="12"/>
  <c r="AA56" i="12"/>
  <c r="AA55" i="12"/>
  <c r="AA54" i="12"/>
  <c r="AA53" i="12"/>
  <c r="AA52" i="12"/>
  <c r="AA51" i="12"/>
  <c r="AA50" i="12"/>
  <c r="AA49" i="12"/>
  <c r="AA48" i="12"/>
  <c r="AA47" i="12"/>
  <c r="AA46" i="12"/>
  <c r="AA45" i="12"/>
  <c r="AA44" i="12"/>
  <c r="AA43" i="12"/>
  <c r="AA42" i="12"/>
  <c r="AA41" i="12"/>
  <c r="AA40" i="12"/>
  <c r="AA39" i="12"/>
  <c r="AA38" i="12"/>
  <c r="AA37" i="12"/>
  <c r="AA36" i="12"/>
  <c r="AA35" i="12"/>
  <c r="AA34" i="12"/>
  <c r="AA33" i="12"/>
  <c r="AA32" i="12"/>
  <c r="AA31" i="12"/>
  <c r="AA30" i="12"/>
  <c r="AA29" i="12"/>
  <c r="AA28" i="12"/>
  <c r="AA27" i="12"/>
  <c r="AA26" i="12"/>
  <c r="AA25" i="12"/>
  <c r="AA24" i="12"/>
  <c r="AA23" i="12"/>
  <c r="AA22" i="12"/>
  <c r="AA21" i="12"/>
  <c r="AA20" i="12"/>
  <c r="AA19" i="12"/>
  <c r="AA18" i="12"/>
  <c r="AA17" i="12"/>
  <c r="AA16" i="12"/>
  <c r="AA15" i="12"/>
  <c r="AA14" i="12"/>
  <c r="AA13" i="12"/>
  <c r="AA12" i="12"/>
  <c r="AA11" i="12"/>
  <c r="AA10" i="12"/>
  <c r="AA9" i="12"/>
  <c r="P10" i="12"/>
  <c r="P11" i="12"/>
  <c r="P12" i="12"/>
  <c r="P13" i="12"/>
  <c r="P14" i="12"/>
  <c r="P15" i="12"/>
  <c r="P16" i="12"/>
  <c r="P17" i="12"/>
  <c r="P18" i="12"/>
  <c r="P19" i="12"/>
  <c r="P20" i="12"/>
  <c r="P21" i="12"/>
  <c r="P22" i="12"/>
  <c r="P23" i="12"/>
  <c r="P24" i="12"/>
  <c r="P25" i="12"/>
  <c r="P26" i="12"/>
  <c r="P27" i="12"/>
  <c r="P28" i="12"/>
  <c r="P29" i="12"/>
  <c r="P30" i="12"/>
  <c r="P31" i="12"/>
  <c r="P32" i="12"/>
  <c r="P33" i="12"/>
  <c r="P34" i="12"/>
  <c r="P35" i="12"/>
  <c r="P36" i="12"/>
  <c r="P37" i="12"/>
  <c r="P38" i="12"/>
  <c r="P39" i="12"/>
  <c r="P40" i="12"/>
  <c r="P41" i="12"/>
  <c r="P42" i="12"/>
  <c r="P43" i="12"/>
  <c r="P44" i="12"/>
  <c r="P45" i="12"/>
  <c r="P46" i="12"/>
  <c r="P47" i="12"/>
  <c r="P48" i="12"/>
  <c r="P49" i="12"/>
  <c r="P50" i="12"/>
  <c r="P51" i="12"/>
  <c r="P52" i="12"/>
  <c r="P53" i="12"/>
  <c r="P54" i="12"/>
  <c r="P55" i="12"/>
  <c r="P56" i="12"/>
  <c r="P57" i="12"/>
  <c r="P58" i="12"/>
  <c r="P59" i="12"/>
  <c r="P60" i="12"/>
  <c r="P61" i="12"/>
  <c r="P62" i="12"/>
  <c r="P63" i="12"/>
  <c r="P64" i="12"/>
  <c r="P65" i="12"/>
  <c r="P66" i="12"/>
  <c r="P67" i="12"/>
  <c r="P68" i="12"/>
  <c r="P69" i="12"/>
  <c r="P70" i="12"/>
  <c r="P71" i="12"/>
  <c r="P72" i="12"/>
  <c r="P73" i="12"/>
  <c r="P74" i="12"/>
  <c r="P75" i="12"/>
  <c r="P76" i="12"/>
  <c r="P77" i="12"/>
  <c r="P78" i="12"/>
  <c r="P79" i="12"/>
  <c r="P80" i="12"/>
  <c r="P81" i="12"/>
  <c r="P82" i="12"/>
  <c r="P83" i="12"/>
  <c r="P84" i="12"/>
  <c r="P85" i="12"/>
  <c r="P86" i="12"/>
  <c r="P87" i="12"/>
  <c r="P88" i="12"/>
  <c r="P89" i="12"/>
  <c r="P90" i="12"/>
  <c r="P91" i="12"/>
  <c r="P92" i="12"/>
  <c r="P93" i="12"/>
  <c r="P94" i="12"/>
  <c r="P95" i="12"/>
  <c r="P96" i="12"/>
  <c r="P97" i="12"/>
  <c r="P98" i="12"/>
  <c r="P99" i="12"/>
  <c r="P100" i="12"/>
  <c r="P101" i="12"/>
  <c r="P102" i="12"/>
  <c r="P103" i="12"/>
  <c r="P104" i="12"/>
  <c r="P105" i="12"/>
  <c r="P106" i="12"/>
  <c r="P107" i="12"/>
  <c r="P108" i="12"/>
  <c r="P109" i="12"/>
  <c r="P110" i="12"/>
  <c r="P111" i="12"/>
  <c r="P112" i="12"/>
  <c r="P113" i="12"/>
  <c r="P114" i="12"/>
  <c r="P115" i="12"/>
  <c r="P116" i="12"/>
  <c r="P117" i="12"/>
  <c r="P118" i="12"/>
  <c r="P119" i="12"/>
  <c r="P120" i="12"/>
  <c r="P121" i="12"/>
  <c r="P122" i="12"/>
  <c r="P123" i="12"/>
  <c r="P124" i="12"/>
  <c r="P125" i="12"/>
  <c r="P126" i="12"/>
  <c r="P127" i="12"/>
  <c r="P128" i="12"/>
  <c r="P129" i="12"/>
  <c r="P130" i="12"/>
  <c r="P131" i="12"/>
  <c r="P132" i="12"/>
  <c r="P133" i="12"/>
  <c r="P134" i="12"/>
  <c r="P135" i="12"/>
  <c r="P136" i="12"/>
  <c r="P137" i="12"/>
  <c r="P138" i="12"/>
  <c r="P139" i="12"/>
  <c r="P140" i="12"/>
  <c r="P141" i="12"/>
  <c r="P142" i="12"/>
  <c r="P143" i="12"/>
  <c r="P144" i="12"/>
  <c r="P145" i="12"/>
  <c r="P146" i="12"/>
  <c r="P147" i="12"/>
  <c r="P148" i="12"/>
  <c r="P149" i="12"/>
  <c r="P150" i="12"/>
  <c r="P151" i="12"/>
  <c r="P152" i="12"/>
  <c r="P153" i="12"/>
  <c r="P154" i="12"/>
  <c r="P155" i="12"/>
  <c r="P156" i="12"/>
  <c r="P157" i="12"/>
  <c r="P158" i="12"/>
  <c r="P159" i="12"/>
  <c r="P160" i="12"/>
  <c r="P161" i="12"/>
  <c r="P162" i="12"/>
  <c r="P163" i="12"/>
  <c r="P164" i="12"/>
  <c r="P165" i="12"/>
  <c r="P166" i="12"/>
  <c r="P167" i="12"/>
  <c r="P168" i="12"/>
  <c r="P169" i="12"/>
  <c r="P170" i="12"/>
  <c r="P171" i="12"/>
  <c r="P172" i="12"/>
  <c r="P173" i="12"/>
  <c r="P174" i="12"/>
  <c r="P175" i="12"/>
  <c r="P176" i="12"/>
  <c r="P177" i="12"/>
  <c r="P178" i="12"/>
  <c r="P179" i="12"/>
  <c r="P180" i="12"/>
  <c r="P181" i="12"/>
  <c r="P182" i="12"/>
  <c r="P183" i="12"/>
  <c r="P184" i="12"/>
  <c r="P185" i="12"/>
  <c r="P186" i="12"/>
  <c r="P187" i="12"/>
  <c r="P188" i="12"/>
  <c r="P189" i="12"/>
  <c r="P190" i="12"/>
  <c r="P191" i="12"/>
  <c r="P192" i="12"/>
  <c r="P193" i="12"/>
  <c r="P194" i="12"/>
  <c r="P195" i="12"/>
  <c r="P196" i="12"/>
  <c r="P197" i="12"/>
  <c r="P198" i="12"/>
  <c r="P199" i="12"/>
  <c r="P200" i="12"/>
  <c r="P201" i="12"/>
  <c r="P202" i="12"/>
  <c r="P203" i="12"/>
  <c r="P204" i="12"/>
  <c r="P205" i="12"/>
  <c r="P206" i="12"/>
  <c r="P207" i="12"/>
  <c r="P208" i="12"/>
  <c r="P209" i="12"/>
  <c r="P210" i="12"/>
  <c r="P211" i="12"/>
  <c r="P212" i="12"/>
  <c r="P213" i="12"/>
  <c r="P214" i="12"/>
  <c r="P215" i="12"/>
  <c r="P216" i="12"/>
  <c r="P217" i="12"/>
  <c r="P218" i="12"/>
  <c r="P219" i="12"/>
  <c r="P220" i="12"/>
  <c r="P221" i="12"/>
  <c r="P222" i="12"/>
  <c r="P223" i="12"/>
  <c r="P224" i="12"/>
  <c r="P225" i="12"/>
  <c r="P226" i="12"/>
  <c r="P227" i="12"/>
  <c r="P228" i="12"/>
  <c r="P229" i="12"/>
  <c r="P230" i="12"/>
  <c r="P231" i="12"/>
  <c r="P232" i="12"/>
  <c r="P233" i="12"/>
  <c r="P234" i="12"/>
  <c r="P235" i="12"/>
  <c r="P236" i="12"/>
  <c r="P237" i="12"/>
  <c r="P238" i="12"/>
  <c r="P239" i="12"/>
  <c r="P240" i="12"/>
  <c r="P241" i="12"/>
  <c r="P242" i="12"/>
  <c r="P243" i="12"/>
  <c r="P244" i="12"/>
  <c r="P245" i="12"/>
  <c r="P246" i="12"/>
  <c r="P247" i="12"/>
  <c r="P248" i="12"/>
  <c r="P249" i="12"/>
  <c r="P250" i="12"/>
  <c r="P251" i="12"/>
  <c r="P252" i="12"/>
  <c r="P253" i="12"/>
  <c r="P254" i="12"/>
  <c r="P255" i="12"/>
  <c r="P256" i="12"/>
  <c r="P257" i="12"/>
  <c r="P258" i="12"/>
  <c r="P259" i="12"/>
  <c r="P260" i="12"/>
  <c r="P261" i="12"/>
  <c r="P262" i="12"/>
  <c r="P263" i="12"/>
  <c r="P264" i="12"/>
  <c r="P265" i="12"/>
  <c r="P266" i="12"/>
  <c r="P267" i="12"/>
  <c r="P268" i="12"/>
  <c r="P269" i="12"/>
  <c r="P270" i="12"/>
  <c r="P271" i="12"/>
  <c r="P272" i="12"/>
  <c r="P273" i="12"/>
  <c r="P274" i="12"/>
  <c r="P275" i="12"/>
  <c r="P276" i="12"/>
  <c r="P277" i="12"/>
  <c r="P278" i="12"/>
  <c r="P279" i="12"/>
  <c r="P280" i="12"/>
  <c r="P281" i="12"/>
  <c r="P282" i="12"/>
  <c r="P283" i="12"/>
  <c r="P284" i="12"/>
  <c r="P285" i="12"/>
  <c r="P286" i="12"/>
  <c r="P287" i="12"/>
  <c r="P288" i="12"/>
  <c r="P289" i="12"/>
  <c r="P290" i="12"/>
  <c r="P291" i="12"/>
  <c r="P292" i="12"/>
  <c r="P293" i="12"/>
  <c r="P294" i="12"/>
  <c r="P295" i="12"/>
  <c r="P296" i="12"/>
  <c r="P297" i="12"/>
  <c r="P298" i="12"/>
  <c r="P299" i="12"/>
  <c r="P300" i="12"/>
  <c r="P301" i="12"/>
  <c r="P302" i="12"/>
  <c r="P303" i="12"/>
  <c r="P304" i="12"/>
  <c r="P305" i="12"/>
  <c r="P306" i="12"/>
  <c r="P307" i="12"/>
  <c r="P308" i="12"/>
  <c r="P309" i="12"/>
  <c r="P310" i="12"/>
  <c r="P311" i="12"/>
  <c r="P312" i="12"/>
  <c r="P313" i="12"/>
  <c r="P314" i="12"/>
  <c r="P315" i="12"/>
  <c r="P316" i="12"/>
  <c r="P317" i="12"/>
  <c r="P318" i="12"/>
  <c r="P319" i="12"/>
  <c r="P320" i="12"/>
  <c r="P321" i="12"/>
  <c r="P322" i="12"/>
  <c r="P323" i="12"/>
  <c r="P324" i="12"/>
  <c r="P325" i="12"/>
  <c r="P326" i="12"/>
  <c r="P327" i="12"/>
  <c r="P328" i="12"/>
  <c r="P329" i="12"/>
  <c r="P330" i="12"/>
  <c r="P331" i="12"/>
  <c r="P332" i="12"/>
  <c r="P333" i="12"/>
  <c r="P334" i="12"/>
  <c r="P335" i="12"/>
  <c r="P336" i="12"/>
  <c r="P337" i="12"/>
  <c r="P338" i="12"/>
  <c r="P339" i="12"/>
  <c r="P340" i="12"/>
  <c r="P341" i="12"/>
  <c r="P342" i="12"/>
  <c r="P343" i="12"/>
  <c r="P344" i="12"/>
  <c r="P345" i="12"/>
  <c r="P346" i="12"/>
  <c r="P347" i="12"/>
  <c r="P348" i="12"/>
  <c r="P349" i="12"/>
  <c r="P350" i="12"/>
  <c r="P351" i="12"/>
  <c r="P352" i="12"/>
  <c r="P353" i="12"/>
  <c r="P354" i="12"/>
  <c r="P355" i="12"/>
  <c r="P356" i="12"/>
  <c r="P357" i="12"/>
  <c r="P358" i="12"/>
  <c r="P359" i="12"/>
  <c r="P360" i="12"/>
  <c r="P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A202" i="12"/>
  <c r="A203" i="12"/>
  <c r="A204" i="12"/>
  <c r="A205" i="12"/>
  <c r="A206" i="12"/>
  <c r="A207" i="12"/>
  <c r="A208" i="12"/>
  <c r="A209" i="12"/>
  <c r="A210" i="12"/>
  <c r="A211" i="12"/>
  <c r="A212" i="12"/>
  <c r="A213" i="12"/>
  <c r="A214" i="12"/>
  <c r="A215" i="12"/>
  <c r="A216" i="12"/>
  <c r="A217" i="12"/>
  <c r="A218" i="12"/>
  <c r="A219" i="12"/>
  <c r="A220" i="12"/>
  <c r="A221" i="12"/>
  <c r="A222" i="12"/>
  <c r="A223" i="12"/>
  <c r="A224" i="12"/>
  <c r="A225" i="12"/>
  <c r="A226" i="12"/>
  <c r="A227" i="12"/>
  <c r="A228" i="12"/>
  <c r="A229" i="12"/>
  <c r="A230" i="12"/>
  <c r="A231" i="12"/>
  <c r="A232" i="12"/>
  <c r="A233" i="12"/>
  <c r="A234" i="12"/>
  <c r="A235" i="12"/>
  <c r="A236" i="12"/>
  <c r="A237" i="12"/>
  <c r="A238" i="12"/>
  <c r="A239" i="12"/>
  <c r="A240" i="12"/>
  <c r="A241" i="12"/>
  <c r="A242" i="12"/>
  <c r="A243" i="12"/>
  <c r="A244" i="12"/>
  <c r="A245" i="12"/>
  <c r="A246" i="12"/>
  <c r="A247" i="12"/>
  <c r="A248" i="12"/>
  <c r="A249" i="12"/>
  <c r="A250" i="12"/>
  <c r="A251" i="12"/>
  <c r="A252" i="12"/>
  <c r="A253" i="12"/>
  <c r="A254" i="12"/>
  <c r="A255" i="12"/>
  <c r="A256" i="12"/>
  <c r="A257" i="12"/>
  <c r="A258" i="12"/>
  <c r="A259" i="12"/>
  <c r="A260" i="12"/>
  <c r="A261" i="12"/>
  <c r="A262" i="12"/>
  <c r="A263" i="12"/>
  <c r="A264" i="12"/>
  <c r="A265" i="12"/>
  <c r="A266" i="12"/>
  <c r="A267" i="12"/>
  <c r="A268" i="12"/>
  <c r="A269" i="12"/>
  <c r="A270" i="12"/>
  <c r="A271" i="12"/>
  <c r="A272" i="12"/>
  <c r="A273" i="12"/>
  <c r="A274" i="12"/>
  <c r="A275" i="12"/>
  <c r="A276" i="12"/>
  <c r="A277" i="12"/>
  <c r="A278" i="12"/>
  <c r="A279" i="12"/>
  <c r="A280" i="12"/>
  <c r="A281" i="12"/>
  <c r="A282" i="12"/>
  <c r="A283" i="12"/>
  <c r="A284" i="12"/>
  <c r="A285" i="12"/>
  <c r="A286" i="12"/>
  <c r="A287" i="12"/>
  <c r="A288" i="12"/>
  <c r="A289" i="12"/>
  <c r="A290" i="12"/>
  <c r="A291" i="12"/>
  <c r="A292" i="12"/>
  <c r="A293" i="12"/>
  <c r="A294" i="12"/>
  <c r="A295" i="12"/>
  <c r="A296" i="12"/>
  <c r="A297" i="12"/>
  <c r="A298" i="12"/>
  <c r="A299" i="12"/>
  <c r="A300" i="12"/>
  <c r="A301" i="12"/>
  <c r="A302" i="12"/>
  <c r="A303" i="12"/>
  <c r="A304" i="12"/>
  <c r="A305" i="12"/>
  <c r="A306" i="12"/>
  <c r="A307" i="12"/>
  <c r="A308" i="12"/>
  <c r="A309" i="12"/>
  <c r="A310" i="12"/>
  <c r="A311" i="12"/>
  <c r="A312" i="12"/>
  <c r="A313" i="12"/>
  <c r="A314" i="12"/>
  <c r="A315" i="12"/>
  <c r="A316" i="12"/>
  <c r="A317" i="12"/>
  <c r="A318" i="12"/>
  <c r="A319" i="12"/>
  <c r="A320" i="12"/>
  <c r="A321" i="12"/>
  <c r="A322" i="12"/>
  <c r="A323" i="12"/>
  <c r="A324" i="12"/>
  <c r="A325" i="12"/>
  <c r="A326" i="12"/>
  <c r="A327" i="12"/>
  <c r="A328" i="12"/>
  <c r="A329" i="12"/>
  <c r="A330" i="12"/>
  <c r="A331" i="12"/>
  <c r="A332" i="12"/>
  <c r="A333" i="12"/>
  <c r="A334" i="12"/>
  <c r="A335" i="12"/>
  <c r="A336" i="12"/>
  <c r="A337" i="12"/>
  <c r="A338" i="12"/>
  <c r="A339" i="12"/>
  <c r="A340" i="12"/>
  <c r="A341" i="12"/>
  <c r="A342" i="12"/>
  <c r="A343" i="12"/>
  <c r="A344" i="12"/>
  <c r="A345" i="12"/>
  <c r="A346" i="12"/>
  <c r="A347" i="12"/>
  <c r="A348" i="12"/>
  <c r="A349" i="12"/>
  <c r="A350" i="12"/>
  <c r="A351" i="12"/>
  <c r="A352" i="12"/>
  <c r="A353" i="12"/>
  <c r="A354" i="12"/>
  <c r="A355" i="12"/>
  <c r="A356" i="12"/>
  <c r="A357" i="12"/>
  <c r="A358" i="12"/>
  <c r="A359" i="12"/>
  <c r="A360" i="12"/>
  <c r="A9" i="12"/>
  <c r="BG10" i="12" l="1"/>
  <c r="BG11" i="12"/>
  <c r="BG12" i="12"/>
  <c r="BG13" i="12"/>
  <c r="BG14" i="12"/>
  <c r="BG15" i="12"/>
  <c r="BG16" i="12"/>
  <c r="BG17" i="12"/>
  <c r="BG18" i="12"/>
  <c r="BG19" i="12"/>
  <c r="BG20" i="12"/>
  <c r="BG21" i="12"/>
  <c r="BG22" i="12"/>
  <c r="BG23" i="12"/>
  <c r="BG24" i="12"/>
  <c r="BG25" i="12"/>
  <c r="BG26" i="12"/>
  <c r="BG27" i="12"/>
  <c r="BG28" i="12"/>
  <c r="BG29" i="12"/>
  <c r="BG30" i="12"/>
  <c r="BG31" i="12"/>
  <c r="BG32" i="12"/>
  <c r="BG33" i="12"/>
  <c r="BG34" i="12"/>
  <c r="BG35" i="12"/>
  <c r="BG36" i="12"/>
  <c r="BG37" i="12"/>
  <c r="BG38" i="12"/>
  <c r="BG39" i="12"/>
  <c r="BG40" i="12"/>
  <c r="BG41" i="12"/>
  <c r="BG42" i="12"/>
  <c r="BG43" i="12"/>
  <c r="BG44" i="12"/>
  <c r="BG45" i="12"/>
  <c r="BG46" i="12"/>
  <c r="BG47" i="12"/>
  <c r="BG48" i="12"/>
  <c r="BG49" i="12"/>
  <c r="BG50" i="12"/>
  <c r="BG51" i="12"/>
  <c r="BG52" i="12"/>
  <c r="BG53" i="12"/>
  <c r="BG54" i="12"/>
  <c r="BG55" i="12"/>
  <c r="BG56" i="12"/>
  <c r="BG57" i="12"/>
  <c r="BG58" i="12"/>
  <c r="BG59" i="12"/>
  <c r="BG60" i="12"/>
  <c r="BG61" i="12"/>
  <c r="BG62" i="12"/>
  <c r="BG63" i="12"/>
  <c r="BG64" i="12"/>
  <c r="BG65" i="12"/>
  <c r="BG66" i="12"/>
  <c r="BG67" i="12"/>
  <c r="BG68" i="12"/>
  <c r="BG69" i="12"/>
  <c r="BG70" i="12"/>
  <c r="BG71" i="12"/>
  <c r="BG72" i="12"/>
  <c r="BG73" i="12"/>
  <c r="BG74" i="12"/>
  <c r="BG75" i="12"/>
  <c r="BG76" i="12"/>
  <c r="BG77" i="12"/>
  <c r="BG78" i="12"/>
  <c r="BG79" i="12"/>
  <c r="BG80" i="12"/>
  <c r="BG81" i="12"/>
  <c r="BG82" i="12"/>
  <c r="BG83" i="12"/>
  <c r="BG84" i="12"/>
  <c r="BG85" i="12"/>
  <c r="BG86" i="12"/>
  <c r="BG87" i="12"/>
  <c r="BG88" i="12"/>
  <c r="BG89" i="12"/>
  <c r="BG90" i="12"/>
  <c r="BG91" i="12"/>
  <c r="BG92" i="12"/>
  <c r="BG93" i="12"/>
  <c r="BG94" i="12"/>
  <c r="BG95" i="12"/>
  <c r="BG96" i="12"/>
  <c r="BG97" i="12"/>
  <c r="BG98" i="12"/>
  <c r="BG99" i="12"/>
  <c r="BG100" i="12"/>
  <c r="BG101" i="12"/>
  <c r="BG102" i="12"/>
  <c r="BG103" i="12"/>
  <c r="BG104" i="12"/>
  <c r="BG105" i="12"/>
  <c r="BG106" i="12"/>
  <c r="BG107" i="12"/>
  <c r="BG108" i="12"/>
  <c r="BG109" i="12"/>
  <c r="BG110" i="12"/>
  <c r="BG111" i="12"/>
  <c r="BG112" i="12"/>
  <c r="BG113" i="12"/>
  <c r="BG114" i="12"/>
  <c r="BG115" i="12"/>
  <c r="BG116" i="12"/>
  <c r="BG117" i="12"/>
  <c r="BG118" i="12"/>
  <c r="BG119" i="12"/>
  <c r="BG120" i="12"/>
  <c r="BG121" i="12"/>
  <c r="BG122" i="12"/>
  <c r="BG123" i="12"/>
  <c r="BG124" i="12"/>
  <c r="BG125" i="12"/>
  <c r="BG126" i="12"/>
  <c r="BG127" i="12"/>
  <c r="BG128" i="12"/>
  <c r="BG129" i="12"/>
  <c r="BG130" i="12"/>
  <c r="BG131" i="12"/>
  <c r="BG132" i="12"/>
  <c r="BG133" i="12"/>
  <c r="BG134" i="12"/>
  <c r="BG135" i="12"/>
  <c r="BG136" i="12"/>
  <c r="BG137" i="12"/>
  <c r="BG138" i="12"/>
  <c r="BG139" i="12"/>
  <c r="BG140" i="12"/>
  <c r="BG141" i="12"/>
  <c r="BG142" i="12"/>
  <c r="BG143" i="12"/>
  <c r="BG144" i="12"/>
  <c r="BG145" i="12"/>
  <c r="BG146" i="12"/>
  <c r="BG147" i="12"/>
  <c r="BG148" i="12"/>
  <c r="BG149" i="12"/>
  <c r="BG150" i="12"/>
  <c r="BG151" i="12"/>
  <c r="BG152" i="12"/>
  <c r="BG153" i="12"/>
  <c r="BG154" i="12"/>
  <c r="BG155" i="12"/>
  <c r="BG156" i="12"/>
  <c r="BG157" i="12"/>
  <c r="BG158" i="12"/>
  <c r="BG159" i="12"/>
  <c r="BG160" i="12"/>
  <c r="BG161" i="12"/>
  <c r="BG162" i="12"/>
  <c r="BG163" i="12"/>
  <c r="BG164" i="12"/>
  <c r="BG165" i="12"/>
  <c r="BG166" i="12"/>
  <c r="BG167" i="12"/>
  <c r="BG168" i="12"/>
  <c r="BG169" i="12"/>
  <c r="BG170" i="12"/>
  <c r="BG171" i="12"/>
  <c r="BG172" i="12"/>
  <c r="BG173" i="12"/>
  <c r="BG174" i="12"/>
  <c r="BG175" i="12"/>
  <c r="BG176" i="12"/>
  <c r="BG177" i="12"/>
  <c r="BG178" i="12"/>
  <c r="BG179" i="12"/>
  <c r="BG180" i="12"/>
  <c r="BG181" i="12"/>
  <c r="BG182" i="12"/>
  <c r="BG183" i="12"/>
  <c r="BG184" i="12"/>
  <c r="BG185" i="12"/>
  <c r="BG186" i="12"/>
  <c r="BG187" i="12"/>
  <c r="BG188" i="12"/>
  <c r="BG189" i="12"/>
  <c r="BG190" i="12"/>
  <c r="BG191" i="12"/>
  <c r="BG192" i="12"/>
  <c r="BG193" i="12"/>
  <c r="BG194" i="12"/>
  <c r="BG195" i="12"/>
  <c r="BG196" i="12"/>
  <c r="BG197" i="12"/>
  <c r="BG198" i="12"/>
  <c r="BG199" i="12"/>
  <c r="BG200" i="12"/>
  <c r="BG201" i="12"/>
  <c r="BG202" i="12"/>
  <c r="BG203" i="12"/>
  <c r="BG204" i="12"/>
  <c r="BG205" i="12"/>
  <c r="BG206" i="12"/>
  <c r="BG207" i="12"/>
  <c r="BG208" i="12"/>
  <c r="BG209" i="12"/>
  <c r="BG210" i="12"/>
  <c r="BG211" i="12"/>
  <c r="BG212" i="12"/>
  <c r="BG213" i="12"/>
  <c r="BG214" i="12"/>
  <c r="BG215" i="12"/>
  <c r="BG216" i="12"/>
  <c r="BG217" i="12"/>
  <c r="BG218" i="12"/>
  <c r="BG219" i="12"/>
  <c r="BG220" i="12"/>
  <c r="BG221" i="12"/>
  <c r="BG222" i="12"/>
  <c r="BG223" i="12"/>
  <c r="BG224" i="12"/>
  <c r="BG225" i="12"/>
  <c r="BG226" i="12"/>
  <c r="BG227" i="12"/>
  <c r="BG228" i="12"/>
  <c r="BG229" i="12"/>
  <c r="BG230" i="12"/>
  <c r="BG231" i="12"/>
  <c r="BG232" i="12"/>
  <c r="BG233" i="12"/>
  <c r="BG234" i="12"/>
  <c r="BG235" i="12"/>
  <c r="BG236" i="12"/>
  <c r="BG237" i="12"/>
  <c r="BG238" i="12"/>
  <c r="BG239" i="12"/>
  <c r="BG240" i="12"/>
  <c r="BG241" i="12"/>
  <c r="BG242" i="12"/>
  <c r="BG243" i="12"/>
  <c r="BG244" i="12"/>
  <c r="BG245" i="12"/>
  <c r="BG246" i="12"/>
  <c r="BG247" i="12"/>
  <c r="BG248" i="12"/>
  <c r="BG249" i="12"/>
  <c r="BG250" i="12"/>
  <c r="BG251" i="12"/>
  <c r="BG252" i="12"/>
  <c r="BG253" i="12"/>
  <c r="BG254" i="12"/>
  <c r="BG255" i="12"/>
  <c r="BG256" i="12"/>
  <c r="BG257" i="12"/>
  <c r="BG258" i="12"/>
  <c r="BG259" i="12"/>
  <c r="BG260" i="12"/>
  <c r="BG261" i="12"/>
  <c r="BG262" i="12"/>
  <c r="BG263" i="12"/>
  <c r="BG264" i="12"/>
  <c r="BG265" i="12"/>
  <c r="BG266" i="12"/>
  <c r="BG267" i="12"/>
  <c r="BG268" i="12"/>
  <c r="BG269" i="12"/>
  <c r="BG270" i="12"/>
  <c r="BG271" i="12"/>
  <c r="BG272" i="12"/>
  <c r="BG273" i="12"/>
  <c r="BG274" i="12"/>
  <c r="BG275" i="12"/>
  <c r="BG276" i="12"/>
  <c r="BG277" i="12"/>
  <c r="BG278" i="12"/>
  <c r="BG279" i="12"/>
  <c r="BG280" i="12"/>
  <c r="BG281" i="12"/>
  <c r="BG282" i="12"/>
  <c r="BG283" i="12"/>
  <c r="BG284" i="12"/>
  <c r="BG285" i="12"/>
  <c r="BG286" i="12"/>
  <c r="BG287" i="12"/>
  <c r="BG288" i="12"/>
  <c r="BG289" i="12"/>
  <c r="BG290" i="12"/>
  <c r="BG291" i="12"/>
  <c r="BG292" i="12"/>
  <c r="BG293" i="12"/>
  <c r="BG294" i="12"/>
  <c r="BG295" i="12"/>
  <c r="BG296" i="12"/>
  <c r="BG297" i="12"/>
  <c r="BG298" i="12"/>
  <c r="BG299" i="12"/>
  <c r="BG300" i="12"/>
  <c r="BG301" i="12"/>
  <c r="BG302" i="12"/>
  <c r="BG303" i="12"/>
  <c r="BG304" i="12"/>
  <c r="BG305" i="12"/>
  <c r="BG306" i="12"/>
  <c r="BG307" i="12"/>
  <c r="BG308" i="12"/>
  <c r="BG309" i="12"/>
  <c r="BG310" i="12"/>
  <c r="BG311" i="12"/>
  <c r="BG312" i="12"/>
  <c r="BG313" i="12"/>
  <c r="BG314" i="12"/>
  <c r="BG315" i="12"/>
  <c r="BG316" i="12"/>
  <c r="BG317" i="12"/>
  <c r="BG318" i="12"/>
  <c r="BG319" i="12"/>
  <c r="BG320" i="12"/>
  <c r="BG321" i="12"/>
  <c r="BG322" i="12"/>
  <c r="BG323" i="12"/>
  <c r="BG324" i="12"/>
  <c r="BG325" i="12"/>
  <c r="BG326" i="12"/>
  <c r="BG327" i="12"/>
  <c r="BG328" i="12"/>
  <c r="BG329" i="12"/>
  <c r="BG330" i="12"/>
  <c r="BG331" i="12"/>
  <c r="BG332" i="12"/>
  <c r="BG333" i="12"/>
  <c r="BG334" i="12"/>
  <c r="BG335" i="12"/>
  <c r="BG336" i="12"/>
  <c r="BG337" i="12"/>
  <c r="BG338" i="12"/>
  <c r="BG339" i="12"/>
  <c r="BG340" i="12"/>
  <c r="BG341" i="12"/>
  <c r="BG342" i="12"/>
  <c r="BG343" i="12"/>
  <c r="BG344" i="12"/>
  <c r="BG345" i="12"/>
  <c r="BG346" i="12"/>
  <c r="BG347" i="12"/>
  <c r="BG348" i="12"/>
  <c r="BG349" i="12"/>
  <c r="BG350" i="12"/>
  <c r="BG351" i="12"/>
  <c r="BG352" i="12"/>
  <c r="BG353" i="12"/>
  <c r="BG354" i="12"/>
  <c r="BG355" i="12"/>
  <c r="BG356" i="12"/>
  <c r="BG357" i="12"/>
  <c r="BG358" i="12"/>
  <c r="BG359" i="12"/>
  <c r="BG360" i="12"/>
  <c r="BG9" i="12"/>
  <c r="BF10" i="12"/>
  <c r="BF11" i="12"/>
  <c r="BF12" i="12"/>
  <c r="BF13" i="12"/>
  <c r="BF14" i="12"/>
  <c r="BF15" i="12"/>
  <c r="BF16" i="12"/>
  <c r="BF17" i="12"/>
  <c r="BF18" i="12"/>
  <c r="BF19" i="12"/>
  <c r="BF20" i="12"/>
  <c r="BF21" i="12"/>
  <c r="BF22" i="12"/>
  <c r="BF23" i="12"/>
  <c r="BF24" i="12"/>
  <c r="BF25" i="12"/>
  <c r="BF26" i="12"/>
  <c r="BF27" i="12"/>
  <c r="BF28" i="12"/>
  <c r="BF29" i="12"/>
  <c r="BF30" i="12"/>
  <c r="BF31" i="12"/>
  <c r="BF32" i="12"/>
  <c r="BF33" i="12"/>
  <c r="BF34" i="12"/>
  <c r="BF35" i="12"/>
  <c r="BF36" i="12"/>
  <c r="BF37" i="12"/>
  <c r="BF38" i="12"/>
  <c r="BF39" i="12"/>
  <c r="BF40" i="12"/>
  <c r="BF41" i="12"/>
  <c r="BF42" i="12"/>
  <c r="BF43" i="12"/>
  <c r="BF44" i="12"/>
  <c r="BF45" i="12"/>
  <c r="BF46" i="12"/>
  <c r="BF47" i="12"/>
  <c r="BF48" i="12"/>
  <c r="BF49" i="12"/>
  <c r="BF50" i="12"/>
  <c r="BF51" i="12"/>
  <c r="BF52" i="12"/>
  <c r="BF53" i="12"/>
  <c r="BF54" i="12"/>
  <c r="BF55" i="12"/>
  <c r="BF56" i="12"/>
  <c r="BF57" i="12"/>
  <c r="BF58" i="12"/>
  <c r="BF59" i="12"/>
  <c r="BF60" i="12"/>
  <c r="BF61" i="12"/>
  <c r="BF62" i="12"/>
  <c r="BF63" i="12"/>
  <c r="BF64" i="12"/>
  <c r="BF65" i="12"/>
  <c r="BF66" i="12"/>
  <c r="BF67" i="12"/>
  <c r="BF68" i="12"/>
  <c r="BF69" i="12"/>
  <c r="BF70" i="12"/>
  <c r="BF71" i="12"/>
  <c r="BF72" i="12"/>
  <c r="BF73" i="12"/>
  <c r="BF74" i="12"/>
  <c r="BF75" i="12"/>
  <c r="BF76" i="12"/>
  <c r="BF77" i="12"/>
  <c r="BF78" i="12"/>
  <c r="BF79" i="12"/>
  <c r="BF80" i="12"/>
  <c r="BF81" i="12"/>
  <c r="BF82" i="12"/>
  <c r="BF83" i="12"/>
  <c r="BF84" i="12"/>
  <c r="BF85" i="12"/>
  <c r="BF86" i="12"/>
  <c r="BF87" i="12"/>
  <c r="BF88" i="12"/>
  <c r="BF89" i="12"/>
  <c r="BF90" i="12"/>
  <c r="BF91" i="12"/>
  <c r="BF92" i="12"/>
  <c r="BF93" i="12"/>
  <c r="BF94" i="12"/>
  <c r="BF95" i="12"/>
  <c r="BF96" i="12"/>
  <c r="BF97" i="12"/>
  <c r="BF98" i="12"/>
  <c r="BF99" i="12"/>
  <c r="BF100" i="12"/>
  <c r="BF101" i="12"/>
  <c r="BF102" i="12"/>
  <c r="BF103" i="12"/>
  <c r="BF104" i="12"/>
  <c r="BF105" i="12"/>
  <c r="BF106" i="12"/>
  <c r="BF107" i="12"/>
  <c r="BF108" i="12"/>
  <c r="BF109" i="12"/>
  <c r="BF110" i="12"/>
  <c r="BF111" i="12"/>
  <c r="BF112" i="12"/>
  <c r="BF113" i="12"/>
  <c r="BF114" i="12"/>
  <c r="BF115" i="12"/>
  <c r="BF116" i="12"/>
  <c r="BF117" i="12"/>
  <c r="BF118" i="12"/>
  <c r="BF119" i="12"/>
  <c r="BF120" i="12"/>
  <c r="BF121" i="12"/>
  <c r="BF122" i="12"/>
  <c r="BF123" i="12"/>
  <c r="BF124" i="12"/>
  <c r="BF125" i="12"/>
  <c r="BF126" i="12"/>
  <c r="BF127" i="12"/>
  <c r="BF128" i="12"/>
  <c r="BF129" i="12"/>
  <c r="BF130" i="12"/>
  <c r="BF131" i="12"/>
  <c r="BF132" i="12"/>
  <c r="BF133" i="12"/>
  <c r="BF134" i="12"/>
  <c r="BF135" i="12"/>
  <c r="BF136" i="12"/>
  <c r="BF137" i="12"/>
  <c r="BF138" i="12"/>
  <c r="BF139" i="12"/>
  <c r="BF140" i="12"/>
  <c r="BF141" i="12"/>
  <c r="BF142" i="12"/>
  <c r="BF143" i="12"/>
  <c r="BF144" i="12"/>
  <c r="BF145" i="12"/>
  <c r="BF146" i="12"/>
  <c r="BF147" i="12"/>
  <c r="BF148" i="12"/>
  <c r="BF149" i="12"/>
  <c r="BF150" i="12"/>
  <c r="BF151" i="12"/>
  <c r="BF152" i="12"/>
  <c r="BF153" i="12"/>
  <c r="BF154" i="12"/>
  <c r="BF155" i="12"/>
  <c r="BF156" i="12"/>
  <c r="BF157" i="12"/>
  <c r="BF158" i="12"/>
  <c r="BF159" i="12"/>
  <c r="BF160" i="12"/>
  <c r="BF161" i="12"/>
  <c r="BF162" i="12"/>
  <c r="BF163" i="12"/>
  <c r="BF164" i="12"/>
  <c r="BF165" i="12"/>
  <c r="BF166" i="12"/>
  <c r="BF167" i="12"/>
  <c r="BF168" i="12"/>
  <c r="BF169" i="12"/>
  <c r="BF170" i="12"/>
  <c r="BF171" i="12"/>
  <c r="BF172" i="12"/>
  <c r="BF173" i="12"/>
  <c r="BF174" i="12"/>
  <c r="BF175" i="12"/>
  <c r="BF176" i="12"/>
  <c r="BF177" i="12"/>
  <c r="BF178" i="12"/>
  <c r="BF179" i="12"/>
  <c r="BF180" i="12"/>
  <c r="BF181" i="12"/>
  <c r="BF182" i="12"/>
  <c r="BF183" i="12"/>
  <c r="BF184" i="12"/>
  <c r="BF185" i="12"/>
  <c r="BF186" i="12"/>
  <c r="BF187" i="12"/>
  <c r="BF188" i="12"/>
  <c r="BF189" i="12"/>
  <c r="BF190" i="12"/>
  <c r="BF191" i="12"/>
  <c r="BF192" i="12"/>
  <c r="BF193" i="12"/>
  <c r="BF194" i="12"/>
  <c r="BF195" i="12"/>
  <c r="BF196" i="12"/>
  <c r="BF197" i="12"/>
  <c r="BF198" i="12"/>
  <c r="BF199" i="12"/>
  <c r="BF200" i="12"/>
  <c r="BF201" i="12"/>
  <c r="BF202" i="12"/>
  <c r="BF203" i="12"/>
  <c r="BF204" i="12"/>
  <c r="BF205" i="12"/>
  <c r="BF206" i="12"/>
  <c r="BF207" i="12"/>
  <c r="BF208" i="12"/>
  <c r="BF209" i="12"/>
  <c r="BF210" i="12"/>
  <c r="BF211" i="12"/>
  <c r="BF212" i="12"/>
  <c r="BF213" i="12"/>
  <c r="BF214" i="12"/>
  <c r="BF215" i="12"/>
  <c r="BF216" i="12"/>
  <c r="BF217" i="12"/>
  <c r="BF218" i="12"/>
  <c r="BF219" i="12"/>
  <c r="BF220" i="12"/>
  <c r="BF221" i="12"/>
  <c r="BF222" i="12"/>
  <c r="BF223" i="12"/>
  <c r="BF224" i="12"/>
  <c r="BF225" i="12"/>
  <c r="BF226" i="12"/>
  <c r="BF227" i="12"/>
  <c r="BF228" i="12"/>
  <c r="BF229" i="12"/>
  <c r="BF230" i="12"/>
  <c r="BF231" i="12"/>
  <c r="BF232" i="12"/>
  <c r="BF233" i="12"/>
  <c r="BF234" i="12"/>
  <c r="BF235" i="12"/>
  <c r="BF236" i="12"/>
  <c r="BF237" i="12"/>
  <c r="BF238" i="12"/>
  <c r="BF239" i="12"/>
  <c r="BF240" i="12"/>
  <c r="BF241" i="12"/>
  <c r="BF242" i="12"/>
  <c r="BF243" i="12"/>
  <c r="BF244" i="12"/>
  <c r="BF245" i="12"/>
  <c r="BF246" i="12"/>
  <c r="BF247" i="12"/>
  <c r="BF248" i="12"/>
  <c r="BF249" i="12"/>
  <c r="BF250" i="12"/>
  <c r="BF251" i="12"/>
  <c r="BF252" i="12"/>
  <c r="BF253" i="12"/>
  <c r="BF254" i="12"/>
  <c r="BF255" i="12"/>
  <c r="BF256" i="12"/>
  <c r="BF257" i="12"/>
  <c r="BF258" i="12"/>
  <c r="BF259" i="12"/>
  <c r="BF260" i="12"/>
  <c r="BF261" i="12"/>
  <c r="BF262" i="12"/>
  <c r="BF263" i="12"/>
  <c r="BF264" i="12"/>
  <c r="BF265" i="12"/>
  <c r="BF266" i="12"/>
  <c r="BF267" i="12"/>
  <c r="BF268" i="12"/>
  <c r="BF269" i="12"/>
  <c r="BF270" i="12"/>
  <c r="BF271" i="12"/>
  <c r="BF272" i="12"/>
  <c r="BF273" i="12"/>
  <c r="BF274" i="12"/>
  <c r="BF275" i="12"/>
  <c r="BF276" i="12"/>
  <c r="BF277" i="12"/>
  <c r="BF278" i="12"/>
  <c r="BF279" i="12"/>
  <c r="BF280" i="12"/>
  <c r="BF281" i="12"/>
  <c r="BF282" i="12"/>
  <c r="BF283" i="12"/>
  <c r="BF284" i="12"/>
  <c r="BF285" i="12"/>
  <c r="BF286" i="12"/>
  <c r="BF287" i="12"/>
  <c r="BF288" i="12"/>
  <c r="BF289" i="12"/>
  <c r="BF290" i="12"/>
  <c r="BF291" i="12"/>
  <c r="BF292" i="12"/>
  <c r="BF293" i="12"/>
  <c r="BF294" i="12"/>
  <c r="BF295" i="12"/>
  <c r="BF296" i="12"/>
  <c r="BF297" i="12"/>
  <c r="BF298" i="12"/>
  <c r="BF299" i="12"/>
  <c r="BF300" i="12"/>
  <c r="BF301" i="12"/>
  <c r="BF302" i="12"/>
  <c r="BF303" i="12"/>
  <c r="BF304" i="12"/>
  <c r="BF305" i="12"/>
  <c r="BF306" i="12"/>
  <c r="BF307" i="12"/>
  <c r="BF308" i="12"/>
  <c r="BF309" i="12"/>
  <c r="BF310" i="12"/>
  <c r="BF311" i="12"/>
  <c r="BF312" i="12"/>
  <c r="BF313" i="12"/>
  <c r="BF314" i="12"/>
  <c r="BF315" i="12"/>
  <c r="BF316" i="12"/>
  <c r="BF317" i="12"/>
  <c r="BF318" i="12"/>
  <c r="BF319" i="12"/>
  <c r="BF320" i="12"/>
  <c r="BF321" i="12"/>
  <c r="BF322" i="12"/>
  <c r="BF323" i="12"/>
  <c r="BF324" i="12"/>
  <c r="BF325" i="12"/>
  <c r="BF326" i="12"/>
  <c r="BF327" i="12"/>
  <c r="BF328" i="12"/>
  <c r="BF329" i="12"/>
  <c r="BF330" i="12"/>
  <c r="BF331" i="12"/>
  <c r="BF332" i="12"/>
  <c r="BF333" i="12"/>
  <c r="BF334" i="12"/>
  <c r="BF335" i="12"/>
  <c r="BF336" i="12"/>
  <c r="BF337" i="12"/>
  <c r="BF338" i="12"/>
  <c r="BF339" i="12"/>
  <c r="BF340" i="12"/>
  <c r="BF341" i="12"/>
  <c r="BF342" i="12"/>
  <c r="BF343" i="12"/>
  <c r="BF344" i="12"/>
  <c r="BF345" i="12"/>
  <c r="BF346" i="12"/>
  <c r="BF347" i="12"/>
  <c r="BF348" i="12"/>
  <c r="BF349" i="12"/>
  <c r="BF350" i="12"/>
  <c r="BF351" i="12"/>
  <c r="BF352" i="12"/>
  <c r="BF353" i="12"/>
  <c r="BF354" i="12"/>
  <c r="BF355" i="12"/>
  <c r="BF356" i="12"/>
  <c r="BF357" i="12"/>
  <c r="BF358" i="12"/>
  <c r="BF359" i="12"/>
  <c r="BF360" i="12"/>
  <c r="BF9" i="12"/>
  <c r="AZ8" i="12"/>
  <c r="AZ3" i="12"/>
  <c r="AY3" i="12"/>
  <c r="AY8" i="12"/>
  <c r="AD360" i="12"/>
  <c r="AF360" i="12" s="1"/>
  <c r="AD359" i="12"/>
  <c r="AF359" i="12" s="1"/>
  <c r="AD358" i="12"/>
  <c r="AO358" i="12" s="1"/>
  <c r="AD357" i="12"/>
  <c r="AF357" i="12" s="1"/>
  <c r="AD356" i="12"/>
  <c r="AF356" i="12" s="1"/>
  <c r="AD355" i="12"/>
  <c r="AF355" i="12" s="1"/>
  <c r="AD354" i="12"/>
  <c r="AD353" i="12"/>
  <c r="AO353" i="12" s="1"/>
  <c r="AD352" i="12"/>
  <c r="AO352" i="12" s="1"/>
  <c r="AD351" i="12"/>
  <c r="AG351" i="12" s="1"/>
  <c r="AD350" i="12"/>
  <c r="AD349" i="12"/>
  <c r="AD348" i="12"/>
  <c r="AD347" i="12"/>
  <c r="AO347" i="12" s="1"/>
  <c r="AD346" i="12"/>
  <c r="AD345" i="12"/>
  <c r="AD344" i="12"/>
  <c r="AF344" i="12" s="1"/>
  <c r="AD343" i="12"/>
  <c r="AG343" i="12" s="1"/>
  <c r="AD342" i="12"/>
  <c r="AD341" i="12"/>
  <c r="AD340" i="12"/>
  <c r="AO340" i="12" s="1"/>
  <c r="AD339" i="12"/>
  <c r="AO339" i="12" s="1"/>
  <c r="AD338" i="12"/>
  <c r="AF338" i="12" s="1"/>
  <c r="AD337" i="12"/>
  <c r="AO337" i="12" s="1"/>
  <c r="AD336" i="12"/>
  <c r="AO336" i="12" s="1"/>
  <c r="AD335" i="12"/>
  <c r="AD334" i="12"/>
  <c r="AG334" i="12" s="1"/>
  <c r="AD333" i="12"/>
  <c r="AD332" i="12"/>
  <c r="AD331" i="12"/>
  <c r="AF331" i="12" s="1"/>
  <c r="AD330" i="12"/>
  <c r="AD329" i="12"/>
  <c r="AG329" i="12" s="1"/>
  <c r="AD328" i="12"/>
  <c r="AF328" i="12" s="1"/>
  <c r="AD327" i="12"/>
  <c r="AF327" i="12" s="1"/>
  <c r="AD326" i="12"/>
  <c r="AD325" i="12"/>
  <c r="AF325" i="12" s="1"/>
  <c r="AD324" i="12"/>
  <c r="AF324" i="12" s="1"/>
  <c r="AD323" i="12"/>
  <c r="AF323" i="12" s="1"/>
  <c r="AD322" i="12"/>
  <c r="AD321" i="12"/>
  <c r="AO321" i="12" s="1"/>
  <c r="AD320" i="12"/>
  <c r="AO320" i="12" s="1"/>
  <c r="AD319" i="12"/>
  <c r="AD318" i="12"/>
  <c r="AD317" i="12"/>
  <c r="AD316" i="12"/>
  <c r="AD315" i="12"/>
  <c r="AD314" i="12"/>
  <c r="AD313" i="12"/>
  <c r="AD312" i="12"/>
  <c r="AD311" i="12"/>
  <c r="AG311" i="12" s="1"/>
  <c r="AD310" i="12"/>
  <c r="AD309" i="12"/>
  <c r="AF309" i="12" s="1"/>
  <c r="AD308" i="12"/>
  <c r="AO308" i="12" s="1"/>
  <c r="AD307" i="12"/>
  <c r="AO307" i="12" s="1"/>
  <c r="AD306" i="12"/>
  <c r="AO306" i="12" s="1"/>
  <c r="AD305" i="12"/>
  <c r="AO305" i="12" s="1"/>
  <c r="AD304" i="12"/>
  <c r="AF304" i="12" s="1"/>
  <c r="AD303" i="12"/>
  <c r="AG303" i="12" s="1"/>
  <c r="AD302" i="12"/>
  <c r="AD301" i="12"/>
  <c r="AD300" i="12"/>
  <c r="AD299" i="12"/>
  <c r="AG299" i="12" s="1"/>
  <c r="AD298" i="12"/>
  <c r="AD297" i="12"/>
  <c r="AO297" i="12" s="1"/>
  <c r="AD296" i="12"/>
  <c r="AG296" i="12" s="1"/>
  <c r="AD295" i="12"/>
  <c r="AF295" i="12" s="1"/>
  <c r="AD294" i="12"/>
  <c r="AG294" i="12" s="1"/>
  <c r="AD293" i="12"/>
  <c r="AD292" i="12"/>
  <c r="AO292" i="12" s="1"/>
  <c r="AD291" i="12"/>
  <c r="AF291" i="12" s="1"/>
  <c r="AD290" i="12"/>
  <c r="AG290" i="12" s="1"/>
  <c r="AD289" i="12"/>
  <c r="AO289" i="12" s="1"/>
  <c r="AD288" i="12"/>
  <c r="AO288" i="12" s="1"/>
  <c r="AD287" i="12"/>
  <c r="AD286" i="12"/>
  <c r="AG286" i="12" s="1"/>
  <c r="AD285" i="12"/>
  <c r="AD284" i="12"/>
  <c r="AD283" i="12"/>
  <c r="AG283" i="12" s="1"/>
  <c r="AD282" i="12"/>
  <c r="AD281" i="12"/>
  <c r="AF281" i="12" s="1"/>
  <c r="AD280" i="12"/>
  <c r="AO280" i="12" s="1"/>
  <c r="AD279" i="12"/>
  <c r="AF279" i="12" s="1"/>
  <c r="AD278" i="12"/>
  <c r="AD277" i="12"/>
  <c r="AG277" i="12" s="1"/>
  <c r="AD276" i="12"/>
  <c r="AO276" i="12" s="1"/>
  <c r="AD275" i="12"/>
  <c r="AF275" i="12" s="1"/>
  <c r="AD274" i="12"/>
  <c r="AD273" i="12"/>
  <c r="AO273" i="12" s="1"/>
  <c r="AD272" i="12"/>
  <c r="AO272" i="12" s="1"/>
  <c r="AD271" i="12"/>
  <c r="AD270" i="12"/>
  <c r="AD269" i="12"/>
  <c r="AD268" i="12"/>
  <c r="AD267" i="12"/>
  <c r="AG267" i="12" s="1"/>
  <c r="AD266" i="12"/>
  <c r="AD265" i="12"/>
  <c r="AD264" i="12"/>
  <c r="AO264" i="12" s="1"/>
  <c r="AD263" i="12"/>
  <c r="AF263" i="12" s="1"/>
  <c r="AD262" i="12"/>
  <c r="AD261" i="12"/>
  <c r="AO261" i="12" s="1"/>
  <c r="AD260" i="12"/>
  <c r="AO260" i="12" s="1"/>
  <c r="AD259" i="12"/>
  <c r="AF259" i="12" s="1"/>
  <c r="AD258" i="12"/>
  <c r="AG258" i="12" s="1"/>
  <c r="AD257" i="12"/>
  <c r="AO257" i="12" s="1"/>
  <c r="AD256" i="12"/>
  <c r="AF256" i="12" s="1"/>
  <c r="AD255" i="12"/>
  <c r="AG255" i="12" s="1"/>
  <c r="AD254" i="12"/>
  <c r="AD253" i="12"/>
  <c r="AF253" i="12" s="1"/>
  <c r="AD252" i="12"/>
  <c r="AD251" i="12"/>
  <c r="AG251" i="12" s="1"/>
  <c r="AD250" i="12"/>
  <c r="AD249" i="12"/>
  <c r="AF249" i="12" s="1"/>
  <c r="AD248" i="12"/>
  <c r="AF248" i="12" s="1"/>
  <c r="AD247" i="12"/>
  <c r="AO247" i="12" s="1"/>
  <c r="AD246" i="12"/>
  <c r="AD245" i="12"/>
  <c r="AO245" i="12" s="1"/>
  <c r="AD244" i="12"/>
  <c r="AO244" i="12" s="1"/>
  <c r="AD243" i="12"/>
  <c r="AF243" i="12" s="1"/>
  <c r="AD242" i="12"/>
  <c r="AO242" i="12" s="1"/>
  <c r="AD241" i="12"/>
  <c r="AO241" i="12" s="1"/>
  <c r="AD240" i="12"/>
  <c r="AO240" i="12" s="1"/>
  <c r="AD239" i="12"/>
  <c r="AD238" i="12"/>
  <c r="AD237" i="12"/>
  <c r="AD236" i="12"/>
  <c r="AD235" i="12"/>
  <c r="AF235" i="12" s="1"/>
  <c r="AD234" i="12"/>
  <c r="AD233" i="12"/>
  <c r="AD232" i="12"/>
  <c r="AF232" i="12" s="1"/>
  <c r="AD231" i="12"/>
  <c r="AF231" i="12" s="1"/>
  <c r="AD230" i="12"/>
  <c r="AD229" i="12"/>
  <c r="AF229" i="12" s="1"/>
  <c r="AD228" i="12"/>
  <c r="AO228" i="12" s="1"/>
  <c r="AD227" i="12"/>
  <c r="AF227" i="12" s="1"/>
  <c r="AD226" i="12"/>
  <c r="AG226" i="12" s="1"/>
  <c r="AD225" i="12"/>
  <c r="AO225" i="12" s="1"/>
  <c r="AD224" i="12"/>
  <c r="AF224" i="12" s="1"/>
  <c r="AD223" i="12"/>
  <c r="AO223" i="12" s="1"/>
  <c r="AD222" i="12"/>
  <c r="AD221" i="12"/>
  <c r="AD220" i="12"/>
  <c r="AD219" i="12"/>
  <c r="AF219" i="12" s="1"/>
  <c r="AD218" i="12"/>
  <c r="AD217" i="12"/>
  <c r="AO217" i="12" s="1"/>
  <c r="AD216" i="12"/>
  <c r="AO216" i="12" s="1"/>
  <c r="AD215" i="12"/>
  <c r="AG215" i="12" s="1"/>
  <c r="AD214" i="12"/>
  <c r="AD213" i="12"/>
  <c r="AO213" i="12" s="1"/>
  <c r="AD212" i="12"/>
  <c r="AO212" i="12" s="1"/>
  <c r="AD211" i="12"/>
  <c r="AO211" i="12" s="1"/>
  <c r="AD210" i="12"/>
  <c r="AO210" i="12" s="1"/>
  <c r="AD209" i="12"/>
  <c r="AO209" i="12" s="1"/>
  <c r="AD208" i="12"/>
  <c r="AO208" i="12" s="1"/>
  <c r="AD207" i="12"/>
  <c r="AD206" i="12"/>
  <c r="AD205" i="12"/>
  <c r="AD204" i="12"/>
  <c r="AD203" i="12"/>
  <c r="AD202" i="12"/>
  <c r="AD201" i="12"/>
  <c r="AD200" i="12"/>
  <c r="AO200" i="12" s="1"/>
  <c r="AD199" i="12"/>
  <c r="AG199" i="12" s="1"/>
  <c r="AD198" i="12"/>
  <c r="AG198" i="12" s="1"/>
  <c r="AD197" i="12"/>
  <c r="AF197" i="12" s="1"/>
  <c r="AD196" i="12"/>
  <c r="AG196" i="12" s="1"/>
  <c r="AD195" i="12"/>
  <c r="AO195" i="12" s="1"/>
  <c r="AD194" i="12"/>
  <c r="AG194" i="12" s="1"/>
  <c r="AD193" i="12"/>
  <c r="AO193" i="12" s="1"/>
  <c r="AD192" i="12"/>
  <c r="AO192" i="12" s="1"/>
  <c r="AD191" i="12"/>
  <c r="AD190" i="12"/>
  <c r="AD189" i="12"/>
  <c r="AD188" i="12"/>
  <c r="AD187" i="12"/>
  <c r="AD186" i="12"/>
  <c r="AD185" i="12"/>
  <c r="AD184" i="12"/>
  <c r="AO184" i="12" s="1"/>
  <c r="AD183" i="12"/>
  <c r="AG183" i="12" s="1"/>
  <c r="AD182" i="12"/>
  <c r="AD181" i="12"/>
  <c r="AG181" i="12" s="1"/>
  <c r="AD180" i="12"/>
  <c r="AF180" i="12" s="1"/>
  <c r="AD179" i="12"/>
  <c r="AO179" i="12" s="1"/>
  <c r="AD178" i="12"/>
  <c r="AO178" i="12" s="1"/>
  <c r="AD177" i="12"/>
  <c r="AO177" i="12" s="1"/>
  <c r="AD176" i="12"/>
  <c r="AO176" i="12" s="1"/>
  <c r="AD175" i="12"/>
  <c r="AD174" i="12"/>
  <c r="AD173" i="12"/>
  <c r="AD172" i="12"/>
  <c r="AD171" i="12"/>
  <c r="AD170" i="12"/>
  <c r="AD169" i="12"/>
  <c r="AD168" i="12"/>
  <c r="AO168" i="12" s="1"/>
  <c r="AD167" i="12"/>
  <c r="AG167" i="12" s="1"/>
  <c r="AD166" i="12"/>
  <c r="AD165" i="12"/>
  <c r="AG165" i="12" s="1"/>
  <c r="AD164" i="12"/>
  <c r="AF164" i="12" s="1"/>
  <c r="AD163" i="12"/>
  <c r="AO163" i="12" s="1"/>
  <c r="AD162" i="12"/>
  <c r="AG162" i="12" s="1"/>
  <c r="AD161" i="12"/>
  <c r="AD160" i="12"/>
  <c r="AD159" i="12"/>
  <c r="AO159" i="12" s="1"/>
  <c r="AD158" i="12"/>
  <c r="AD157" i="12"/>
  <c r="AD156" i="12"/>
  <c r="AD155" i="12"/>
  <c r="AF155" i="12" s="1"/>
  <c r="AD154" i="12"/>
  <c r="AD153" i="12"/>
  <c r="AG153" i="12" s="1"/>
  <c r="AD152" i="12"/>
  <c r="AO152" i="12" s="1"/>
  <c r="AD151" i="12"/>
  <c r="AG151" i="12" s="1"/>
  <c r="AD150" i="12"/>
  <c r="AD149" i="12"/>
  <c r="AO149" i="12" s="1"/>
  <c r="AD148" i="12"/>
  <c r="AF148" i="12" s="1"/>
  <c r="AD147" i="12"/>
  <c r="AO147" i="12" s="1"/>
  <c r="AD146" i="12"/>
  <c r="AF146" i="12" s="1"/>
  <c r="AD145" i="12"/>
  <c r="AO145" i="12" s="1"/>
  <c r="AD144" i="12"/>
  <c r="AO144" i="12" s="1"/>
  <c r="AD143" i="12"/>
  <c r="AD142" i="12"/>
  <c r="AG142" i="12" s="1"/>
  <c r="AD141" i="12"/>
  <c r="AG141" i="12" s="1"/>
  <c r="AD140" i="12"/>
  <c r="AD139" i="12"/>
  <c r="AD138" i="12"/>
  <c r="AD137" i="12"/>
  <c r="AD136" i="12"/>
  <c r="AD135" i="12"/>
  <c r="AF135" i="12" s="1"/>
  <c r="AD134" i="12"/>
  <c r="AG134" i="12" s="1"/>
  <c r="AD133" i="12"/>
  <c r="AO133" i="12" s="1"/>
  <c r="AD132" i="12"/>
  <c r="AO132" i="12" s="1"/>
  <c r="AD131" i="12"/>
  <c r="AO131" i="12" s="1"/>
  <c r="AD130" i="12"/>
  <c r="AO130" i="12" s="1"/>
  <c r="AD129" i="12"/>
  <c r="AD128" i="12"/>
  <c r="AO128" i="12" s="1"/>
  <c r="AD127" i="12"/>
  <c r="AG127" i="12" s="1"/>
  <c r="AD126" i="12"/>
  <c r="AD125" i="12"/>
  <c r="AD124" i="12"/>
  <c r="AD123" i="12"/>
  <c r="AF123" i="12" s="1"/>
  <c r="AD122" i="12"/>
  <c r="AD121" i="12"/>
  <c r="AG121" i="12" s="1"/>
  <c r="AD120" i="12"/>
  <c r="AD119" i="12"/>
  <c r="AF119" i="12" s="1"/>
  <c r="AD118" i="12"/>
  <c r="AD117" i="12"/>
  <c r="AG117" i="12" s="1"/>
  <c r="AD116" i="12"/>
  <c r="AG116" i="12" s="1"/>
  <c r="AD115" i="12"/>
  <c r="AO115" i="12" s="1"/>
  <c r="AD114" i="12"/>
  <c r="AO114" i="12" s="1"/>
  <c r="AD113" i="12"/>
  <c r="AO113" i="12" s="1"/>
  <c r="AD112" i="12"/>
  <c r="AO112" i="12" s="1"/>
  <c r="AD111" i="12"/>
  <c r="AF111" i="12" s="1"/>
  <c r="AD110" i="12"/>
  <c r="AD109" i="12"/>
  <c r="AD108" i="12"/>
  <c r="AD107" i="12"/>
  <c r="AF107" i="12" s="1"/>
  <c r="AD106" i="12"/>
  <c r="AD105" i="12"/>
  <c r="AD104" i="12"/>
  <c r="AO104" i="12" s="1"/>
  <c r="AD103" i="12"/>
  <c r="AF103" i="12" s="1"/>
  <c r="AD102" i="12"/>
  <c r="AG102" i="12" s="1"/>
  <c r="AD101" i="12"/>
  <c r="AO101" i="12" s="1"/>
  <c r="AD100" i="12"/>
  <c r="AO100" i="12" s="1"/>
  <c r="AD99" i="12"/>
  <c r="AD98" i="12"/>
  <c r="AO98" i="12" s="1"/>
  <c r="AD97" i="12"/>
  <c r="AO97" i="12" s="1"/>
  <c r="AD96" i="12"/>
  <c r="AO96" i="12" s="1"/>
  <c r="AD95" i="12"/>
  <c r="AD94" i="12"/>
  <c r="AD93" i="12"/>
  <c r="AF93" i="12" s="1"/>
  <c r="AD92" i="12"/>
  <c r="AD91" i="12"/>
  <c r="AG91" i="12" s="1"/>
  <c r="AD90" i="12"/>
  <c r="AD89" i="12"/>
  <c r="AG89" i="12" s="1"/>
  <c r="AD88" i="12"/>
  <c r="AO88" i="12" s="1"/>
  <c r="AD87" i="12"/>
  <c r="AG87" i="12" s="1"/>
  <c r="AD86" i="12"/>
  <c r="AD85" i="12"/>
  <c r="AF85" i="12" s="1"/>
  <c r="AD84" i="12"/>
  <c r="AF84" i="12" s="1"/>
  <c r="AD83" i="12"/>
  <c r="AO83" i="12" s="1"/>
  <c r="AD82" i="12"/>
  <c r="AF82" i="12" s="1"/>
  <c r="AD81" i="12"/>
  <c r="AO81" i="12" s="1"/>
  <c r="AD80" i="12"/>
  <c r="AD79" i="12"/>
  <c r="AG79" i="12" s="1"/>
  <c r="AD78" i="12"/>
  <c r="AD77" i="12"/>
  <c r="AD76" i="12"/>
  <c r="AD75" i="12"/>
  <c r="AD74" i="12"/>
  <c r="AD73" i="12"/>
  <c r="AD72" i="12"/>
  <c r="AO72" i="12" s="1"/>
  <c r="AD71" i="12"/>
  <c r="AF71" i="12" s="1"/>
  <c r="AD70" i="12"/>
  <c r="AD69" i="12"/>
  <c r="AD68" i="12"/>
  <c r="AO68" i="12" s="1"/>
  <c r="AD67" i="12"/>
  <c r="AD66" i="12"/>
  <c r="AG66" i="12" s="1"/>
  <c r="AD65" i="12"/>
  <c r="AO65" i="12" s="1"/>
  <c r="AD64" i="12"/>
  <c r="AD63" i="12"/>
  <c r="AD62" i="12"/>
  <c r="AD61" i="12"/>
  <c r="AD60" i="12"/>
  <c r="AD59" i="12"/>
  <c r="AD58" i="12"/>
  <c r="AD57" i="12"/>
  <c r="AD56" i="12"/>
  <c r="AO56" i="12" s="1"/>
  <c r="AD55" i="12"/>
  <c r="AF55" i="12" s="1"/>
  <c r="AD54" i="12"/>
  <c r="AG54" i="12" s="1"/>
  <c r="AD53" i="12"/>
  <c r="AO53" i="12" s="1"/>
  <c r="AD52" i="12"/>
  <c r="AF52" i="12" s="1"/>
  <c r="AD51" i="12"/>
  <c r="AO51" i="12" s="1"/>
  <c r="AD50" i="12"/>
  <c r="AF50" i="12" s="1"/>
  <c r="AD49" i="12"/>
  <c r="AD48" i="12"/>
  <c r="AO48" i="12" s="1"/>
  <c r="AD47" i="12"/>
  <c r="AG47" i="12" s="1"/>
  <c r="AD46" i="12"/>
  <c r="AD45" i="12"/>
  <c r="AD44" i="12"/>
  <c r="AD43" i="12"/>
  <c r="AG43" i="12" s="1"/>
  <c r="AD42" i="12"/>
  <c r="AD41" i="12"/>
  <c r="AD40" i="12"/>
  <c r="AD39" i="12"/>
  <c r="AG39" i="12" s="1"/>
  <c r="AD38" i="12"/>
  <c r="AD37" i="12"/>
  <c r="AF37" i="12" s="1"/>
  <c r="AD36" i="12"/>
  <c r="AF36" i="12" s="1"/>
  <c r="AD35" i="12"/>
  <c r="AO35" i="12" s="1"/>
  <c r="AD34" i="12"/>
  <c r="AO34" i="12" s="1"/>
  <c r="AD33" i="12"/>
  <c r="AD32" i="12"/>
  <c r="AO32" i="12" s="1"/>
  <c r="AD31" i="12"/>
  <c r="AO31" i="12" s="1"/>
  <c r="AD30" i="12"/>
  <c r="AD29" i="12"/>
  <c r="AD28" i="12"/>
  <c r="AD27" i="12"/>
  <c r="AD26" i="12"/>
  <c r="AD25" i="12"/>
  <c r="AD24" i="12"/>
  <c r="AO24" i="12" s="1"/>
  <c r="AD23" i="12"/>
  <c r="AG23" i="12" s="1"/>
  <c r="AD22" i="12"/>
  <c r="AD21" i="12"/>
  <c r="AO21" i="12" s="1"/>
  <c r="AD20" i="12"/>
  <c r="AG20" i="12" s="1"/>
  <c r="AD19" i="12"/>
  <c r="AO19" i="12" s="1"/>
  <c r="AD18" i="12"/>
  <c r="AF18" i="12" s="1"/>
  <c r="AD17" i="12"/>
  <c r="AO17" i="12" s="1"/>
  <c r="AD16" i="12"/>
  <c r="AD15" i="12"/>
  <c r="AD14" i="12"/>
  <c r="AD13" i="12"/>
  <c r="AD12" i="12"/>
  <c r="AD11" i="12"/>
  <c r="AO11" i="12" s="1"/>
  <c r="AD10" i="12"/>
  <c r="AD9" i="12"/>
  <c r="AG9" i="12" s="1"/>
  <c r="S360" i="12"/>
  <c r="S359" i="12"/>
  <c r="U359" i="12" s="1"/>
  <c r="S358" i="12"/>
  <c r="U358" i="12" s="1"/>
  <c r="S357" i="12"/>
  <c r="U357" i="12" s="1"/>
  <c r="S356" i="12"/>
  <c r="V356" i="12" s="1"/>
  <c r="S355" i="12"/>
  <c r="S354" i="12"/>
  <c r="U354" i="12" s="1"/>
  <c r="S353" i="12"/>
  <c r="S352" i="12"/>
  <c r="V352" i="12" s="1"/>
  <c r="S351" i="12"/>
  <c r="U351" i="12" s="1"/>
  <c r="S350" i="12"/>
  <c r="V350" i="12" s="1"/>
  <c r="S349" i="12"/>
  <c r="V349" i="12" s="1"/>
  <c r="S348" i="12"/>
  <c r="S347" i="12"/>
  <c r="V347" i="12" s="1"/>
  <c r="S346" i="12"/>
  <c r="S345" i="12"/>
  <c r="V345" i="12" s="1"/>
  <c r="S344" i="12"/>
  <c r="V344" i="12" s="1"/>
  <c r="S343" i="12"/>
  <c r="U343" i="12" s="1"/>
  <c r="S342" i="12"/>
  <c r="U342" i="12" s="1"/>
  <c r="S341" i="12"/>
  <c r="V341" i="12" s="1"/>
  <c r="S340" i="12"/>
  <c r="S339" i="12"/>
  <c r="S338" i="12"/>
  <c r="U338" i="12" s="1"/>
  <c r="S337" i="12"/>
  <c r="S336" i="12"/>
  <c r="S335" i="12"/>
  <c r="S334" i="12"/>
  <c r="U334" i="12" s="1"/>
  <c r="S333" i="12"/>
  <c r="V333" i="12" s="1"/>
  <c r="S332" i="12"/>
  <c r="S331" i="12"/>
  <c r="U331" i="12" s="1"/>
  <c r="S330" i="12"/>
  <c r="S329" i="12"/>
  <c r="V329" i="12" s="1"/>
  <c r="S328" i="12"/>
  <c r="V328" i="12" s="1"/>
  <c r="S327" i="12"/>
  <c r="U327" i="12" s="1"/>
  <c r="S326" i="12"/>
  <c r="U326" i="12" s="1"/>
  <c r="S325" i="12"/>
  <c r="V325" i="12" s="1"/>
  <c r="S324" i="12"/>
  <c r="V324" i="12" s="1"/>
  <c r="S323" i="12"/>
  <c r="S322" i="12"/>
  <c r="S321" i="12"/>
  <c r="S320" i="12"/>
  <c r="S319" i="12"/>
  <c r="U319" i="12" s="1"/>
  <c r="S318" i="12"/>
  <c r="V318" i="12" s="1"/>
  <c r="S317" i="12"/>
  <c r="V317" i="12" s="1"/>
  <c r="S316" i="12"/>
  <c r="S315" i="12"/>
  <c r="V315" i="12" s="1"/>
  <c r="S314" i="12"/>
  <c r="S313" i="12"/>
  <c r="U313" i="12" s="1"/>
  <c r="S312" i="12"/>
  <c r="S311" i="12"/>
  <c r="V311" i="12" s="1"/>
  <c r="S310" i="12"/>
  <c r="U310" i="12" s="1"/>
  <c r="S309" i="12"/>
  <c r="S308" i="12"/>
  <c r="U308" i="12" s="1"/>
  <c r="S307" i="12"/>
  <c r="S306" i="12"/>
  <c r="V306" i="12" s="1"/>
  <c r="S305" i="12"/>
  <c r="S304" i="12"/>
  <c r="S303" i="12"/>
  <c r="U303" i="12" s="1"/>
  <c r="S302" i="12"/>
  <c r="U302" i="12" s="1"/>
  <c r="S301" i="12"/>
  <c r="V301" i="12" s="1"/>
  <c r="S300" i="12"/>
  <c r="S299" i="12"/>
  <c r="V299" i="12" s="1"/>
  <c r="S298" i="12"/>
  <c r="S297" i="12"/>
  <c r="V297" i="12" s="1"/>
  <c r="S296" i="12"/>
  <c r="S295" i="12"/>
  <c r="U295" i="12" s="1"/>
  <c r="S294" i="12"/>
  <c r="V294" i="12" s="1"/>
  <c r="S293" i="12"/>
  <c r="S292" i="12"/>
  <c r="U292" i="12" s="1"/>
  <c r="S291" i="12"/>
  <c r="V291" i="12" s="1"/>
  <c r="S290" i="12"/>
  <c r="S289" i="12"/>
  <c r="S288" i="12"/>
  <c r="S287" i="12"/>
  <c r="S286" i="12"/>
  <c r="V286" i="12" s="1"/>
  <c r="S285" i="12"/>
  <c r="U285" i="12" s="1"/>
  <c r="S284" i="12"/>
  <c r="S283" i="12"/>
  <c r="U283" i="12" s="1"/>
  <c r="S282" i="12"/>
  <c r="S281" i="12"/>
  <c r="U281" i="12" s="1"/>
  <c r="S280" i="12"/>
  <c r="S279" i="12"/>
  <c r="V279" i="12" s="1"/>
  <c r="S278" i="12"/>
  <c r="U278" i="12" s="1"/>
  <c r="S277" i="12"/>
  <c r="U277" i="12" s="1"/>
  <c r="S276" i="12"/>
  <c r="V276" i="12" s="1"/>
  <c r="S275" i="12"/>
  <c r="S274" i="12"/>
  <c r="V274" i="12" s="1"/>
  <c r="S273" i="12"/>
  <c r="S272" i="12"/>
  <c r="V272" i="12" s="1"/>
  <c r="S271" i="12"/>
  <c r="S270" i="12"/>
  <c r="V270" i="12" s="1"/>
  <c r="S269" i="12"/>
  <c r="V269" i="12" s="1"/>
  <c r="S268" i="12"/>
  <c r="S267" i="12"/>
  <c r="U267" i="12" s="1"/>
  <c r="S266" i="12"/>
  <c r="S265" i="12"/>
  <c r="V265" i="12" s="1"/>
  <c r="S264" i="12"/>
  <c r="S263" i="12"/>
  <c r="U263" i="12" s="1"/>
  <c r="S262" i="12"/>
  <c r="U262" i="12" s="1"/>
  <c r="S261" i="12"/>
  <c r="V261" i="12" s="1"/>
  <c r="S260" i="12"/>
  <c r="V260" i="12" s="1"/>
  <c r="S259" i="12"/>
  <c r="S258" i="12"/>
  <c r="S257" i="12"/>
  <c r="S256" i="12"/>
  <c r="S255" i="12"/>
  <c r="S254" i="12"/>
  <c r="U254" i="12" s="1"/>
  <c r="S253" i="12"/>
  <c r="V253" i="12" s="1"/>
  <c r="S252" i="12"/>
  <c r="S251" i="12"/>
  <c r="V251" i="12" s="1"/>
  <c r="S250" i="12"/>
  <c r="S249" i="12"/>
  <c r="S248" i="12"/>
  <c r="S247" i="12"/>
  <c r="V247" i="12" s="1"/>
  <c r="S246" i="12"/>
  <c r="V246" i="12" s="1"/>
  <c r="S245" i="12"/>
  <c r="V245" i="12" s="1"/>
  <c r="S244" i="12"/>
  <c r="U244" i="12" s="1"/>
  <c r="S243" i="12"/>
  <c r="S242" i="12"/>
  <c r="U242" i="12" s="1"/>
  <c r="S241" i="12"/>
  <c r="S240" i="12"/>
  <c r="S239" i="12"/>
  <c r="S238" i="12"/>
  <c r="V238" i="12" s="1"/>
  <c r="S237" i="12"/>
  <c r="U237" i="12" s="1"/>
  <c r="S236" i="12"/>
  <c r="S235" i="12"/>
  <c r="V235" i="12" s="1"/>
  <c r="S234" i="12"/>
  <c r="S233" i="12"/>
  <c r="V233" i="12" s="1"/>
  <c r="S232" i="12"/>
  <c r="S231" i="12"/>
  <c r="U231" i="12" s="1"/>
  <c r="S230" i="12"/>
  <c r="U230" i="12" s="1"/>
  <c r="S229" i="12"/>
  <c r="V229" i="12" s="1"/>
  <c r="S228" i="12"/>
  <c r="V228" i="12" s="1"/>
  <c r="S227" i="12"/>
  <c r="S226" i="12"/>
  <c r="U226" i="12" s="1"/>
  <c r="S225" i="12"/>
  <c r="S224" i="12"/>
  <c r="S223" i="12"/>
  <c r="U223" i="12" s="1"/>
  <c r="S222" i="12"/>
  <c r="V222" i="12" s="1"/>
  <c r="S221" i="12"/>
  <c r="V221" i="12" s="1"/>
  <c r="S220" i="12"/>
  <c r="S219" i="12"/>
  <c r="V219" i="12" s="1"/>
  <c r="S218" i="12"/>
  <c r="S217" i="12"/>
  <c r="U217" i="12" s="1"/>
  <c r="S216" i="12"/>
  <c r="S215" i="12"/>
  <c r="V215" i="12" s="1"/>
  <c r="S214" i="12"/>
  <c r="U214" i="12" s="1"/>
  <c r="S213" i="12"/>
  <c r="U213" i="12" s="1"/>
  <c r="S212" i="12"/>
  <c r="U212" i="12" s="1"/>
  <c r="S211" i="12"/>
  <c r="S210" i="12"/>
  <c r="S209" i="12"/>
  <c r="S208" i="12"/>
  <c r="S207" i="12"/>
  <c r="S206" i="12"/>
  <c r="S205" i="12"/>
  <c r="V205" i="12" s="1"/>
  <c r="S204" i="12"/>
  <c r="S203" i="12"/>
  <c r="V203" i="12" s="1"/>
  <c r="S202" i="12"/>
  <c r="S201" i="12"/>
  <c r="V201" i="12" s="1"/>
  <c r="S200" i="12"/>
  <c r="S199" i="12"/>
  <c r="V199" i="12" s="1"/>
  <c r="S198" i="12"/>
  <c r="V198" i="12" s="1"/>
  <c r="S197" i="12"/>
  <c r="S196" i="12"/>
  <c r="S195" i="12"/>
  <c r="S194" i="12"/>
  <c r="S193" i="12"/>
  <c r="S192" i="12"/>
  <c r="S191" i="12"/>
  <c r="U191" i="12" s="1"/>
  <c r="S190" i="12"/>
  <c r="U190" i="12" s="1"/>
  <c r="S189" i="12"/>
  <c r="U189" i="12" s="1"/>
  <c r="S188" i="12"/>
  <c r="S187" i="12"/>
  <c r="U187" i="12" s="1"/>
  <c r="S186" i="12"/>
  <c r="S185" i="12"/>
  <c r="S184" i="12"/>
  <c r="S183" i="12"/>
  <c r="V183" i="12" s="1"/>
  <c r="S182" i="12"/>
  <c r="V182" i="12" s="1"/>
  <c r="S181" i="12"/>
  <c r="S180" i="12"/>
  <c r="S179" i="12"/>
  <c r="S178" i="12"/>
  <c r="V178" i="12" s="1"/>
  <c r="S177" i="12"/>
  <c r="S176" i="12"/>
  <c r="S175" i="12"/>
  <c r="S174" i="12"/>
  <c r="V174" i="12" s="1"/>
  <c r="S173" i="12"/>
  <c r="S172" i="12"/>
  <c r="S171" i="12"/>
  <c r="V171" i="12" s="1"/>
  <c r="S170" i="12"/>
  <c r="S169" i="12"/>
  <c r="V169" i="12" s="1"/>
  <c r="S168" i="12"/>
  <c r="S167" i="12"/>
  <c r="V167" i="12" s="1"/>
  <c r="S166" i="12"/>
  <c r="S165" i="12"/>
  <c r="S164" i="12"/>
  <c r="S163" i="12"/>
  <c r="S162" i="12"/>
  <c r="S161" i="12"/>
  <c r="S160" i="12"/>
  <c r="S159" i="12"/>
  <c r="S158" i="12"/>
  <c r="U158" i="12" s="1"/>
  <c r="S157" i="12"/>
  <c r="U157" i="12" s="1"/>
  <c r="S156" i="12"/>
  <c r="S155" i="12"/>
  <c r="U155" i="12" s="1"/>
  <c r="S154" i="12"/>
  <c r="S153" i="12"/>
  <c r="V153" i="12" s="1"/>
  <c r="S152" i="12"/>
  <c r="S151" i="12"/>
  <c r="V151" i="12" s="1"/>
  <c r="S150" i="12"/>
  <c r="V150" i="12" s="1"/>
  <c r="S149" i="12"/>
  <c r="S148" i="12"/>
  <c r="S147" i="12"/>
  <c r="S146" i="12"/>
  <c r="S145" i="12"/>
  <c r="S144" i="12"/>
  <c r="V144" i="12" s="1"/>
  <c r="S143" i="12"/>
  <c r="S142" i="12"/>
  <c r="V142" i="12" s="1"/>
  <c r="S141" i="12"/>
  <c r="V141" i="12" s="1"/>
  <c r="S140" i="12"/>
  <c r="S139" i="12"/>
  <c r="S138" i="12"/>
  <c r="S137" i="12"/>
  <c r="S136" i="12"/>
  <c r="S135" i="12"/>
  <c r="V135" i="12" s="1"/>
  <c r="S134" i="12"/>
  <c r="S133" i="12"/>
  <c r="S132" i="12"/>
  <c r="S131" i="12"/>
  <c r="S130" i="12"/>
  <c r="S129" i="12"/>
  <c r="S128" i="12"/>
  <c r="S127" i="12"/>
  <c r="S126" i="12"/>
  <c r="V126" i="12" s="1"/>
  <c r="S125" i="12"/>
  <c r="V125" i="12" s="1"/>
  <c r="S124" i="12"/>
  <c r="S123" i="12"/>
  <c r="U123" i="12" s="1"/>
  <c r="S122" i="12"/>
  <c r="S121" i="12"/>
  <c r="U121" i="12" s="1"/>
  <c r="S120" i="12"/>
  <c r="S119" i="12"/>
  <c r="U119" i="12" s="1"/>
  <c r="S118" i="12"/>
  <c r="V118" i="12" s="1"/>
  <c r="S117" i="12"/>
  <c r="S116" i="12"/>
  <c r="S115" i="12"/>
  <c r="V115" i="12" s="1"/>
  <c r="S114" i="12"/>
  <c r="S113" i="12"/>
  <c r="S112" i="12"/>
  <c r="S111" i="12"/>
  <c r="S110" i="12"/>
  <c r="V110" i="12" s="1"/>
  <c r="S109" i="12"/>
  <c r="V109" i="12" s="1"/>
  <c r="S108" i="12"/>
  <c r="S107" i="12"/>
  <c r="V107" i="12" s="1"/>
  <c r="S106" i="12"/>
  <c r="S105" i="12"/>
  <c r="V105" i="12" s="1"/>
  <c r="S104" i="12"/>
  <c r="S103" i="12"/>
  <c r="U103" i="12" s="1"/>
  <c r="S102" i="12"/>
  <c r="U102" i="12" s="1"/>
  <c r="S101" i="12"/>
  <c r="S100" i="12"/>
  <c r="S99" i="12"/>
  <c r="S98" i="12"/>
  <c r="S97" i="12"/>
  <c r="S96" i="12"/>
  <c r="S95" i="12"/>
  <c r="S94" i="12"/>
  <c r="S93" i="12"/>
  <c r="V93" i="12" s="1"/>
  <c r="S92" i="12"/>
  <c r="S91" i="12"/>
  <c r="V91" i="12" s="1"/>
  <c r="S90" i="12"/>
  <c r="S89" i="12"/>
  <c r="S88" i="12"/>
  <c r="S87" i="12"/>
  <c r="U87" i="12" s="1"/>
  <c r="S86" i="12"/>
  <c r="U86" i="12" s="1"/>
  <c r="S85" i="12"/>
  <c r="S84" i="12"/>
  <c r="S83" i="12"/>
  <c r="S82" i="12"/>
  <c r="V82" i="12" s="1"/>
  <c r="S81" i="12"/>
  <c r="S80" i="12"/>
  <c r="S79" i="12"/>
  <c r="S78" i="12"/>
  <c r="V78" i="12" s="1"/>
  <c r="S77" i="12"/>
  <c r="V77" i="12" s="1"/>
  <c r="S76" i="12"/>
  <c r="S75" i="12"/>
  <c r="S74" i="12"/>
  <c r="S73" i="12"/>
  <c r="U73" i="12" s="1"/>
  <c r="S72" i="12"/>
  <c r="S71" i="12"/>
  <c r="V71" i="12" s="1"/>
  <c r="S70" i="12"/>
  <c r="S69" i="12"/>
  <c r="S68" i="12"/>
  <c r="S67" i="12"/>
  <c r="S66" i="12"/>
  <c r="S65" i="12"/>
  <c r="S64" i="12"/>
  <c r="S63" i="12"/>
  <c r="S62" i="12"/>
  <c r="S61" i="12"/>
  <c r="U61" i="12" s="1"/>
  <c r="S60" i="12"/>
  <c r="S59" i="12"/>
  <c r="U59" i="12" s="1"/>
  <c r="S58" i="12"/>
  <c r="S57" i="12"/>
  <c r="V57" i="12" s="1"/>
  <c r="S56" i="12"/>
  <c r="S55" i="12"/>
  <c r="V55" i="12" s="1"/>
  <c r="S54" i="12"/>
  <c r="U54" i="12" s="1"/>
  <c r="S53" i="12"/>
  <c r="S52" i="12"/>
  <c r="S51" i="12"/>
  <c r="S50" i="12"/>
  <c r="S49" i="12"/>
  <c r="S48" i="12"/>
  <c r="S47" i="12"/>
  <c r="S46" i="12"/>
  <c r="V46" i="12" s="1"/>
  <c r="S45" i="12"/>
  <c r="S44" i="12"/>
  <c r="S43" i="12"/>
  <c r="U43" i="12" s="1"/>
  <c r="S42" i="12"/>
  <c r="S41" i="12"/>
  <c r="V41" i="12" s="1"/>
  <c r="S40" i="12"/>
  <c r="S39" i="12"/>
  <c r="V39" i="12" s="1"/>
  <c r="S38" i="12"/>
  <c r="S37" i="12"/>
  <c r="S36" i="12"/>
  <c r="S35" i="12"/>
  <c r="S34" i="12"/>
  <c r="S33" i="12"/>
  <c r="S32" i="12"/>
  <c r="S31" i="12"/>
  <c r="S30" i="12"/>
  <c r="U30" i="12" s="1"/>
  <c r="S29" i="12"/>
  <c r="S28" i="12"/>
  <c r="S27" i="12"/>
  <c r="U27" i="12" s="1"/>
  <c r="S26" i="12"/>
  <c r="S25" i="12"/>
  <c r="S24" i="12"/>
  <c r="S23" i="12"/>
  <c r="V23" i="12" s="1"/>
  <c r="S22" i="12"/>
  <c r="V22" i="12" s="1"/>
  <c r="S21" i="12"/>
  <c r="S20" i="12"/>
  <c r="S19" i="12"/>
  <c r="S18" i="12"/>
  <c r="S17" i="12"/>
  <c r="S16" i="12"/>
  <c r="S15" i="12"/>
  <c r="S14" i="12"/>
  <c r="V14" i="12" s="1"/>
  <c r="S13" i="12"/>
  <c r="V13" i="12" s="1"/>
  <c r="S12" i="12"/>
  <c r="S11" i="12"/>
  <c r="S10" i="12"/>
  <c r="S9" i="12"/>
  <c r="V9" i="12" s="1"/>
  <c r="AO15" i="12"/>
  <c r="AO23" i="12"/>
  <c r="AO39" i="12"/>
  <c r="AO47" i="12"/>
  <c r="AO63" i="12"/>
  <c r="AO66" i="12"/>
  <c r="AO95" i="12"/>
  <c r="AO127" i="12"/>
  <c r="AO143" i="12"/>
  <c r="AO175" i="12"/>
  <c r="AO191" i="12"/>
  <c r="AO194" i="12"/>
  <c r="AO207" i="12"/>
  <c r="AO215" i="12"/>
  <c r="AO239" i="12"/>
  <c r="AO243" i="12"/>
  <c r="AO255" i="12"/>
  <c r="AO259" i="12"/>
  <c r="AO263" i="12"/>
  <c r="AO271" i="12"/>
  <c r="AO274" i="12"/>
  <c r="AO287" i="12"/>
  <c r="AO291" i="12"/>
  <c r="AO293" i="12"/>
  <c r="AO295" i="12"/>
  <c r="AO303" i="12"/>
  <c r="AO312" i="12"/>
  <c r="AO319" i="12"/>
  <c r="AO322" i="12"/>
  <c r="AO323" i="12"/>
  <c r="AO327" i="12"/>
  <c r="AO328" i="12"/>
  <c r="AO335" i="12"/>
  <c r="AO338" i="12"/>
  <c r="AO341" i="12"/>
  <c r="AO343" i="12"/>
  <c r="AO351" i="12"/>
  <c r="AO354" i="12"/>
  <c r="AO359" i="12"/>
  <c r="AO360" i="12"/>
  <c r="AO8" i="12"/>
  <c r="AO3" i="12"/>
  <c r="N8" i="12"/>
  <c r="M8" i="12"/>
  <c r="K8" i="12"/>
  <c r="J8" i="12"/>
  <c r="F254" i="12"/>
  <c r="F255" i="12"/>
  <c r="F256" i="12"/>
  <c r="F257" i="12"/>
  <c r="F258" i="12"/>
  <c r="F259" i="12"/>
  <c r="F260" i="12"/>
  <c r="F261" i="12"/>
  <c r="F262" i="12"/>
  <c r="F263" i="12"/>
  <c r="F264" i="12"/>
  <c r="F265" i="12"/>
  <c r="F266" i="12"/>
  <c r="F267" i="12"/>
  <c r="F268" i="12"/>
  <c r="F269" i="12"/>
  <c r="F270" i="12"/>
  <c r="F271" i="12"/>
  <c r="F272" i="12"/>
  <c r="F273" i="12"/>
  <c r="F274" i="12"/>
  <c r="F275" i="12"/>
  <c r="F276" i="12"/>
  <c r="F277" i="12"/>
  <c r="F278" i="12"/>
  <c r="F279" i="12"/>
  <c r="F280" i="12"/>
  <c r="F281" i="12"/>
  <c r="F282" i="12"/>
  <c r="F283" i="12"/>
  <c r="F284" i="12"/>
  <c r="F285" i="12"/>
  <c r="F286" i="12"/>
  <c r="F287" i="12"/>
  <c r="F288" i="12"/>
  <c r="F289" i="12"/>
  <c r="F290" i="12"/>
  <c r="F291" i="12"/>
  <c r="F292" i="12"/>
  <c r="F293" i="12"/>
  <c r="F294" i="12"/>
  <c r="F295" i="12"/>
  <c r="F296" i="12"/>
  <c r="F297" i="12"/>
  <c r="F298" i="12"/>
  <c r="F299" i="12"/>
  <c r="F300" i="12"/>
  <c r="F301" i="12"/>
  <c r="F302" i="12"/>
  <c r="F303" i="12"/>
  <c r="F304" i="12"/>
  <c r="F305" i="12"/>
  <c r="F306" i="12"/>
  <c r="F307" i="12"/>
  <c r="F308" i="12"/>
  <c r="F309" i="12"/>
  <c r="F310" i="12"/>
  <c r="F311" i="12"/>
  <c r="F312" i="12"/>
  <c r="F313" i="12"/>
  <c r="F314" i="12"/>
  <c r="F315" i="12"/>
  <c r="F316" i="12"/>
  <c r="F317" i="12"/>
  <c r="F318" i="12"/>
  <c r="F319" i="12"/>
  <c r="F320" i="12"/>
  <c r="F321" i="12"/>
  <c r="F322" i="12"/>
  <c r="F323" i="12"/>
  <c r="F324" i="12"/>
  <c r="F325" i="12"/>
  <c r="F326" i="12"/>
  <c r="F327" i="12"/>
  <c r="F328" i="12"/>
  <c r="F329" i="12"/>
  <c r="F330" i="12"/>
  <c r="F331" i="12"/>
  <c r="F332" i="12"/>
  <c r="F333" i="12"/>
  <c r="F334" i="12"/>
  <c r="F335" i="12"/>
  <c r="F336" i="12"/>
  <c r="F337" i="12"/>
  <c r="F338" i="12"/>
  <c r="F339" i="12"/>
  <c r="F340" i="12"/>
  <c r="F341" i="12"/>
  <c r="F342" i="12"/>
  <c r="F343" i="12"/>
  <c r="F344" i="12"/>
  <c r="F345" i="12"/>
  <c r="F346" i="12"/>
  <c r="F347" i="12"/>
  <c r="F348" i="12"/>
  <c r="F349" i="12"/>
  <c r="F350" i="12"/>
  <c r="F351" i="12"/>
  <c r="F352" i="12"/>
  <c r="F353" i="12"/>
  <c r="F354" i="12"/>
  <c r="F355" i="12"/>
  <c r="F356" i="12"/>
  <c r="F357" i="12"/>
  <c r="F358" i="12"/>
  <c r="F359" i="12"/>
  <c r="F360" i="12"/>
  <c r="F253" i="12"/>
  <c r="AO231" i="12" l="1"/>
  <c r="AO227" i="12"/>
  <c r="AO18" i="12"/>
  <c r="AO146" i="12"/>
  <c r="AO196" i="12"/>
  <c r="AO180" i="12"/>
  <c r="AO324" i="12"/>
  <c r="AO258" i="12"/>
  <c r="AO151" i="12"/>
  <c r="AO309" i="12"/>
  <c r="AO87" i="12"/>
  <c r="AG328" i="12"/>
  <c r="AO290" i="12"/>
  <c r="AO226" i="12"/>
  <c r="AF343" i="12"/>
  <c r="AO111" i="12"/>
  <c r="AO20" i="12"/>
  <c r="U315" i="12"/>
  <c r="AO344" i="12"/>
  <c r="AO304" i="12"/>
  <c r="AO248" i="12"/>
  <c r="AO84" i="12"/>
  <c r="U274" i="12"/>
  <c r="U251" i="12"/>
  <c r="AO183" i="12"/>
  <c r="AO82" i="12"/>
  <c r="U219" i="12"/>
  <c r="AO79" i="12"/>
  <c r="V103" i="12"/>
  <c r="AO71" i="12"/>
  <c r="AF297" i="12"/>
  <c r="AF215" i="12"/>
  <c r="AO256" i="12"/>
  <c r="AO55" i="12"/>
  <c r="AO167" i="12"/>
  <c r="U352" i="12"/>
  <c r="V359" i="12"/>
  <c r="AG231" i="12"/>
  <c r="AO275" i="12"/>
  <c r="AO165" i="12"/>
  <c r="AO103" i="12"/>
  <c r="AO52" i="12"/>
  <c r="U345" i="12"/>
  <c r="V354" i="12"/>
  <c r="AO311" i="12"/>
  <c r="AO279" i="12"/>
  <c r="AO199" i="12"/>
  <c r="AO164" i="12"/>
  <c r="AO50" i="12"/>
  <c r="U318" i="12"/>
  <c r="V331" i="12"/>
  <c r="AG71" i="12"/>
  <c r="AO232" i="12"/>
  <c r="AO197" i="12"/>
  <c r="AO162" i="12"/>
  <c r="U317" i="12"/>
  <c r="V295" i="12"/>
  <c r="AG55" i="12"/>
  <c r="V231" i="12"/>
  <c r="V123" i="12"/>
  <c r="AF311" i="12"/>
  <c r="AO36" i="12"/>
  <c r="U279" i="12"/>
  <c r="V119" i="12"/>
  <c r="U247" i="12"/>
  <c r="AF199" i="12"/>
  <c r="AG327" i="12"/>
  <c r="AF151" i="12"/>
  <c r="U199" i="12"/>
  <c r="AG295" i="12"/>
  <c r="AF87" i="12"/>
  <c r="U183" i="12"/>
  <c r="AO224" i="12"/>
  <c r="AO119" i="12"/>
  <c r="U115" i="12"/>
  <c r="U71" i="12"/>
  <c r="U55" i="12"/>
  <c r="AG243" i="12"/>
  <c r="V285" i="12"/>
  <c r="AG324" i="12"/>
  <c r="AO277" i="12"/>
  <c r="U311" i="12"/>
  <c r="U245" i="12"/>
  <c r="U39" i="12"/>
  <c r="V283" i="12"/>
  <c r="V87" i="12"/>
  <c r="AG323" i="12"/>
  <c r="AF196" i="12"/>
  <c r="AO85" i="12"/>
  <c r="U301" i="12"/>
  <c r="U235" i="12"/>
  <c r="U23" i="12"/>
  <c r="V281" i="12"/>
  <c r="AF358" i="12"/>
  <c r="AF183" i="12"/>
  <c r="U299" i="12"/>
  <c r="U233" i="12"/>
  <c r="U22" i="12"/>
  <c r="AG297" i="12"/>
  <c r="AF347" i="12"/>
  <c r="AF167" i="12"/>
  <c r="AO117" i="12"/>
  <c r="AO357" i="12"/>
  <c r="AO116" i="12"/>
  <c r="V278" i="12"/>
  <c r="V27" i="12"/>
  <c r="AG180" i="12"/>
  <c r="AO148" i="12"/>
  <c r="U349" i="12"/>
  <c r="U294" i="12"/>
  <c r="U215" i="12"/>
  <c r="V263" i="12"/>
  <c r="AO356" i="12"/>
  <c r="AO355" i="12"/>
  <c r="AO325" i="12"/>
  <c r="AO296" i="12"/>
  <c r="AO181" i="12"/>
  <c r="AO37" i="12"/>
  <c r="U347" i="12"/>
  <c r="U291" i="12"/>
  <c r="U203" i="12"/>
  <c r="AG359" i="12"/>
  <c r="AG291" i="12"/>
  <c r="AG164" i="12"/>
  <c r="AF116" i="12"/>
  <c r="V342" i="12"/>
  <c r="V244" i="12"/>
  <c r="AG358" i="12"/>
  <c r="AG148" i="12"/>
  <c r="U344" i="12"/>
  <c r="AG356" i="12"/>
  <c r="U270" i="12"/>
  <c r="U167" i="12"/>
  <c r="V327" i="12"/>
  <c r="AG355" i="12"/>
  <c r="AG279" i="12"/>
  <c r="U333" i="12"/>
  <c r="U265" i="12"/>
  <c r="U153" i="12"/>
  <c r="V326" i="12"/>
  <c r="V190" i="12"/>
  <c r="AG347" i="12"/>
  <c r="AG275" i="12"/>
  <c r="AG135" i="12"/>
  <c r="AF39" i="12"/>
  <c r="AO135" i="12"/>
  <c r="U151" i="12"/>
  <c r="V187" i="12"/>
  <c r="AG119" i="12"/>
  <c r="AF23" i="12"/>
  <c r="AO229" i="12"/>
  <c r="U261" i="12"/>
  <c r="U135" i="12"/>
  <c r="V313" i="12"/>
  <c r="AG263" i="12"/>
  <c r="U325" i="12"/>
  <c r="U260" i="12"/>
  <c r="V310" i="12"/>
  <c r="AG259" i="12"/>
  <c r="U253" i="12"/>
  <c r="V308" i="12"/>
  <c r="V12" i="12"/>
  <c r="U12" i="12"/>
  <c r="V28" i="12"/>
  <c r="U28" i="12"/>
  <c r="V44" i="12"/>
  <c r="U44" i="12"/>
  <c r="V60" i="12"/>
  <c r="U60" i="12"/>
  <c r="U76" i="12"/>
  <c r="V76" i="12"/>
  <c r="V92" i="12"/>
  <c r="U92" i="12"/>
  <c r="U108" i="12"/>
  <c r="V108" i="12"/>
  <c r="V124" i="12"/>
  <c r="U124" i="12"/>
  <c r="U140" i="12"/>
  <c r="V140" i="12"/>
  <c r="U156" i="12"/>
  <c r="V156" i="12"/>
  <c r="U172" i="12"/>
  <c r="V172" i="12"/>
  <c r="U188" i="12"/>
  <c r="V188" i="12"/>
  <c r="V204" i="12"/>
  <c r="U204" i="12"/>
  <c r="V220" i="12"/>
  <c r="U220" i="12"/>
  <c r="V236" i="12"/>
  <c r="U236" i="12"/>
  <c r="V252" i="12"/>
  <c r="U252" i="12"/>
  <c r="U268" i="12"/>
  <c r="V268" i="12"/>
  <c r="U284" i="12"/>
  <c r="V284" i="12"/>
  <c r="U300" i="12"/>
  <c r="V300" i="12"/>
  <c r="U316" i="12"/>
  <c r="V316" i="12"/>
  <c r="U332" i="12"/>
  <c r="V332" i="12"/>
  <c r="V348" i="12"/>
  <c r="U348" i="12"/>
  <c r="AO12" i="12"/>
  <c r="AF12" i="12"/>
  <c r="AG12" i="12"/>
  <c r="AO28" i="12"/>
  <c r="AF28" i="12"/>
  <c r="AG28" i="12"/>
  <c r="AO44" i="12"/>
  <c r="AF44" i="12"/>
  <c r="AG44" i="12"/>
  <c r="AO60" i="12"/>
  <c r="AG60" i="12"/>
  <c r="AF60" i="12"/>
  <c r="AO76" i="12"/>
  <c r="AG76" i="12"/>
  <c r="AF76" i="12"/>
  <c r="AO92" i="12"/>
  <c r="AF92" i="12"/>
  <c r="AG92" i="12"/>
  <c r="AO108" i="12"/>
  <c r="AG108" i="12"/>
  <c r="AF108" i="12"/>
  <c r="AO124" i="12"/>
  <c r="AG124" i="12"/>
  <c r="AF124" i="12"/>
  <c r="AO140" i="12"/>
  <c r="AF140" i="12"/>
  <c r="AG140" i="12"/>
  <c r="AO156" i="12"/>
  <c r="AG156" i="12"/>
  <c r="AF156" i="12"/>
  <c r="AO172" i="12"/>
  <c r="AG172" i="12"/>
  <c r="AF172" i="12"/>
  <c r="AO188" i="12"/>
  <c r="AF188" i="12"/>
  <c r="AG188" i="12"/>
  <c r="AO204" i="12"/>
  <c r="AF204" i="12"/>
  <c r="AG204" i="12"/>
  <c r="AO220" i="12"/>
  <c r="AF220" i="12"/>
  <c r="AG220" i="12"/>
  <c r="AO236" i="12"/>
  <c r="AG236" i="12"/>
  <c r="AF236" i="12"/>
  <c r="AO252" i="12"/>
  <c r="AF252" i="12"/>
  <c r="AG252" i="12"/>
  <c r="AO268" i="12"/>
  <c r="AG268" i="12"/>
  <c r="AF268" i="12"/>
  <c r="AO284" i="12"/>
  <c r="AG284" i="12"/>
  <c r="AF284" i="12"/>
  <c r="AO300" i="12"/>
  <c r="AF300" i="12"/>
  <c r="AG300" i="12"/>
  <c r="AO316" i="12"/>
  <c r="AG316" i="12"/>
  <c r="AF316" i="12"/>
  <c r="AO332" i="12"/>
  <c r="AG332" i="12"/>
  <c r="AF332" i="12"/>
  <c r="AO348" i="12"/>
  <c r="AG348" i="12"/>
  <c r="AF348" i="12"/>
  <c r="U15" i="12"/>
  <c r="V15" i="12"/>
  <c r="U31" i="12"/>
  <c r="V31" i="12"/>
  <c r="U47" i="12"/>
  <c r="V47" i="12"/>
  <c r="U63" i="12"/>
  <c r="V63" i="12"/>
  <c r="U79" i="12"/>
  <c r="V79" i="12"/>
  <c r="U95" i="12"/>
  <c r="V95" i="12"/>
  <c r="U111" i="12"/>
  <c r="V111" i="12"/>
  <c r="U127" i="12"/>
  <c r="V127" i="12"/>
  <c r="U143" i="12"/>
  <c r="V143" i="12"/>
  <c r="U159" i="12"/>
  <c r="V159" i="12"/>
  <c r="U175" i="12"/>
  <c r="V175" i="12"/>
  <c r="U16" i="12"/>
  <c r="V16" i="12"/>
  <c r="V32" i="12"/>
  <c r="U32" i="12"/>
  <c r="V48" i="12"/>
  <c r="U48" i="12"/>
  <c r="V64" i="12"/>
  <c r="U64" i="12"/>
  <c r="U80" i="12"/>
  <c r="V80" i="12"/>
  <c r="U96" i="12"/>
  <c r="V96" i="12"/>
  <c r="V112" i="12"/>
  <c r="U112" i="12"/>
  <c r="V128" i="12"/>
  <c r="U128" i="12"/>
  <c r="V160" i="12"/>
  <c r="U160" i="12"/>
  <c r="U176" i="12"/>
  <c r="V176" i="12"/>
  <c r="V192" i="12"/>
  <c r="U192" i="12"/>
  <c r="U208" i="12"/>
  <c r="V208" i="12"/>
  <c r="U224" i="12"/>
  <c r="V224" i="12"/>
  <c r="U240" i="12"/>
  <c r="V240" i="12"/>
  <c r="V256" i="12"/>
  <c r="U256" i="12"/>
  <c r="V288" i="12"/>
  <c r="U288" i="12"/>
  <c r="V304" i="12"/>
  <c r="U304" i="12"/>
  <c r="U320" i="12"/>
  <c r="V320" i="12"/>
  <c r="U336" i="12"/>
  <c r="V336" i="12"/>
  <c r="AF16" i="12"/>
  <c r="AO16" i="12"/>
  <c r="AG16" i="12"/>
  <c r="AF32" i="12"/>
  <c r="AG32" i="12"/>
  <c r="AF48" i="12"/>
  <c r="AG48" i="12"/>
  <c r="AF64" i="12"/>
  <c r="AG64" i="12"/>
  <c r="AO64" i="12"/>
  <c r="AF80" i="12"/>
  <c r="AG80" i="12"/>
  <c r="AO80" i="12"/>
  <c r="AF96" i="12"/>
  <c r="AG96" i="12"/>
  <c r="AF112" i="12"/>
  <c r="AG112" i="12"/>
  <c r="AF128" i="12"/>
  <c r="AG128" i="12"/>
  <c r="AF144" i="12"/>
  <c r="AG144" i="12"/>
  <c r="AF160" i="12"/>
  <c r="AG160" i="12"/>
  <c r="AF176" i="12"/>
  <c r="AG176" i="12"/>
  <c r="AF192" i="12"/>
  <c r="AG192" i="12"/>
  <c r="AF208" i="12"/>
  <c r="AG208" i="12"/>
  <c r="U272" i="12"/>
  <c r="V17" i="12"/>
  <c r="U17" i="12"/>
  <c r="V33" i="12"/>
  <c r="U33" i="12"/>
  <c r="V49" i="12"/>
  <c r="U49" i="12"/>
  <c r="V65" i="12"/>
  <c r="U65" i="12"/>
  <c r="V81" i="12"/>
  <c r="U81" i="12"/>
  <c r="V97" i="12"/>
  <c r="U97" i="12"/>
  <c r="V113" i="12"/>
  <c r="U113" i="12"/>
  <c r="V129" i="12"/>
  <c r="U129" i="12"/>
  <c r="V145" i="12"/>
  <c r="U145" i="12"/>
  <c r="V161" i="12"/>
  <c r="U161" i="12"/>
  <c r="V177" i="12"/>
  <c r="U177" i="12"/>
  <c r="V193" i="12"/>
  <c r="U193" i="12"/>
  <c r="V209" i="12"/>
  <c r="U209" i="12"/>
  <c r="V225" i="12"/>
  <c r="U225" i="12"/>
  <c r="V241" i="12"/>
  <c r="U241" i="12"/>
  <c r="V257" i="12"/>
  <c r="U257" i="12"/>
  <c r="V273" i="12"/>
  <c r="U273" i="12"/>
  <c r="V289" i="12"/>
  <c r="U289" i="12"/>
  <c r="V305" i="12"/>
  <c r="U305" i="12"/>
  <c r="V321" i="12"/>
  <c r="U321" i="12"/>
  <c r="V337" i="12"/>
  <c r="U337" i="12"/>
  <c r="V353" i="12"/>
  <c r="U353" i="12"/>
  <c r="AG17" i="12"/>
  <c r="AF17" i="12"/>
  <c r="AG33" i="12"/>
  <c r="AF33" i="12"/>
  <c r="AO33" i="12"/>
  <c r="AG49" i="12"/>
  <c r="AO49" i="12"/>
  <c r="AF49" i="12"/>
  <c r="AG65" i="12"/>
  <c r="AF65" i="12"/>
  <c r="AG81" i="12"/>
  <c r="AF81" i="12"/>
  <c r="AG97" i="12"/>
  <c r="AF97" i="12"/>
  <c r="AG113" i="12"/>
  <c r="AF113" i="12"/>
  <c r="AG129" i="12"/>
  <c r="AO129" i="12"/>
  <c r="AF129" i="12"/>
  <c r="AG145" i="12"/>
  <c r="AF145" i="12"/>
  <c r="AG161" i="12"/>
  <c r="AO161" i="12"/>
  <c r="AF161" i="12"/>
  <c r="AG177" i="12"/>
  <c r="AF177" i="12"/>
  <c r="AG193" i="12"/>
  <c r="AF193" i="12"/>
  <c r="AG209" i="12"/>
  <c r="AF209" i="12"/>
  <c r="AG225" i="12"/>
  <c r="AF225" i="12"/>
  <c r="AG241" i="12"/>
  <c r="AF241" i="12"/>
  <c r="AG257" i="12"/>
  <c r="AF257" i="12"/>
  <c r="AG273" i="12"/>
  <c r="AF273" i="12"/>
  <c r="AG289" i="12"/>
  <c r="AF289" i="12"/>
  <c r="AG305" i="12"/>
  <c r="AF305" i="12"/>
  <c r="AG321" i="12"/>
  <c r="AF321" i="12"/>
  <c r="AG337" i="12"/>
  <c r="AF337" i="12"/>
  <c r="AG353" i="12"/>
  <c r="AF353" i="12"/>
  <c r="U178" i="12"/>
  <c r="V18" i="12"/>
  <c r="U18" i="12"/>
  <c r="U34" i="12"/>
  <c r="V34" i="12"/>
  <c r="V50" i="12"/>
  <c r="U50" i="12"/>
  <c r="V66" i="12"/>
  <c r="U66" i="12"/>
  <c r="U98" i="12"/>
  <c r="V98" i="12"/>
  <c r="V114" i="12"/>
  <c r="U114" i="12"/>
  <c r="V130" i="12"/>
  <c r="U130" i="12"/>
  <c r="U146" i="12"/>
  <c r="V146" i="12"/>
  <c r="V162" i="12"/>
  <c r="U162" i="12"/>
  <c r="U194" i="12"/>
  <c r="V194" i="12"/>
  <c r="V210" i="12"/>
  <c r="U210" i="12"/>
  <c r="U328" i="12"/>
  <c r="AO160" i="12"/>
  <c r="U19" i="12"/>
  <c r="V19" i="12"/>
  <c r="U35" i="12"/>
  <c r="V35" i="12"/>
  <c r="V51" i="12"/>
  <c r="U51" i="12"/>
  <c r="U67" i="12"/>
  <c r="V67" i="12"/>
  <c r="V83" i="12"/>
  <c r="U83" i="12"/>
  <c r="V99" i="12"/>
  <c r="U99" i="12"/>
  <c r="U131" i="12"/>
  <c r="V131" i="12"/>
  <c r="V147" i="12"/>
  <c r="U147" i="12"/>
  <c r="V163" i="12"/>
  <c r="U163" i="12"/>
  <c r="V179" i="12"/>
  <c r="U179" i="12"/>
  <c r="U195" i="12"/>
  <c r="V195" i="12"/>
  <c r="U211" i="12"/>
  <c r="V211" i="12"/>
  <c r="V227" i="12"/>
  <c r="U227" i="12"/>
  <c r="V243" i="12"/>
  <c r="U243" i="12"/>
  <c r="U259" i="12"/>
  <c r="V259" i="12"/>
  <c r="U275" i="12"/>
  <c r="V275" i="12"/>
  <c r="V307" i="12"/>
  <c r="U307" i="12"/>
  <c r="V323" i="12"/>
  <c r="U323" i="12"/>
  <c r="V339" i="12"/>
  <c r="U339" i="12"/>
  <c r="U355" i="12"/>
  <c r="V355" i="12"/>
  <c r="AG19" i="12"/>
  <c r="AF19" i="12"/>
  <c r="AF35" i="12"/>
  <c r="AG35" i="12"/>
  <c r="AF51" i="12"/>
  <c r="AG51" i="12"/>
  <c r="AF67" i="12"/>
  <c r="AG67" i="12"/>
  <c r="AO67" i="12"/>
  <c r="AG83" i="12"/>
  <c r="AF83" i="12"/>
  <c r="AO99" i="12"/>
  <c r="AF99" i="12"/>
  <c r="AG99" i="12"/>
  <c r="AG115" i="12"/>
  <c r="AF115" i="12"/>
  <c r="AF131" i="12"/>
  <c r="AG131" i="12"/>
  <c r="AF147" i="12"/>
  <c r="AG147" i="12"/>
  <c r="AF163" i="12"/>
  <c r="AG163" i="12"/>
  <c r="AG179" i="12"/>
  <c r="AF179" i="12"/>
  <c r="AF195" i="12"/>
  <c r="AG195" i="12"/>
  <c r="AF211" i="12"/>
  <c r="AG211" i="12"/>
  <c r="V20" i="12"/>
  <c r="U20" i="12"/>
  <c r="U36" i="12"/>
  <c r="V36" i="12"/>
  <c r="V52" i="12"/>
  <c r="U52" i="12"/>
  <c r="U68" i="12"/>
  <c r="V68" i="12"/>
  <c r="U84" i="12"/>
  <c r="V84" i="12"/>
  <c r="V100" i="12"/>
  <c r="U100" i="12"/>
  <c r="U116" i="12"/>
  <c r="V116" i="12"/>
  <c r="U132" i="12"/>
  <c r="V132" i="12"/>
  <c r="V148" i="12"/>
  <c r="U148" i="12"/>
  <c r="U164" i="12"/>
  <c r="V164" i="12"/>
  <c r="V180" i="12"/>
  <c r="U180" i="12"/>
  <c r="V196" i="12"/>
  <c r="U196" i="12"/>
  <c r="V21" i="12"/>
  <c r="U21" i="12"/>
  <c r="V37" i="12"/>
  <c r="U37" i="12"/>
  <c r="U53" i="12"/>
  <c r="V53" i="12"/>
  <c r="V69" i="12"/>
  <c r="U69" i="12"/>
  <c r="U85" i="12"/>
  <c r="V85" i="12"/>
  <c r="U101" i="12"/>
  <c r="V101" i="12"/>
  <c r="V117" i="12"/>
  <c r="U117" i="12"/>
  <c r="U133" i="12"/>
  <c r="V133" i="12"/>
  <c r="V149" i="12"/>
  <c r="U149" i="12"/>
  <c r="V165" i="12"/>
  <c r="U165" i="12"/>
  <c r="V181" i="12"/>
  <c r="U181" i="12"/>
  <c r="V197" i="12"/>
  <c r="U197" i="12"/>
  <c r="U144" i="12"/>
  <c r="V24" i="12"/>
  <c r="U24" i="12"/>
  <c r="V40" i="12"/>
  <c r="U40" i="12"/>
  <c r="V56" i="12"/>
  <c r="U56" i="12"/>
  <c r="U72" i="12"/>
  <c r="V72" i="12"/>
  <c r="V88" i="12"/>
  <c r="U88" i="12"/>
  <c r="U104" i="12"/>
  <c r="V104" i="12"/>
  <c r="U120" i="12"/>
  <c r="V120" i="12"/>
  <c r="V136" i="12"/>
  <c r="U136" i="12"/>
  <c r="U152" i="12"/>
  <c r="V152" i="12"/>
  <c r="V168" i="12"/>
  <c r="U168" i="12"/>
  <c r="V184" i="12"/>
  <c r="U184" i="12"/>
  <c r="V200" i="12"/>
  <c r="U200" i="12"/>
  <c r="U216" i="12"/>
  <c r="V216" i="12"/>
  <c r="V232" i="12"/>
  <c r="U232" i="12"/>
  <c r="U248" i="12"/>
  <c r="V248" i="12"/>
  <c r="U264" i="12"/>
  <c r="V264" i="12"/>
  <c r="U280" i="12"/>
  <c r="V280" i="12"/>
  <c r="V296" i="12"/>
  <c r="U296" i="12"/>
  <c r="V312" i="12"/>
  <c r="U312" i="12"/>
  <c r="U360" i="12"/>
  <c r="V360" i="12"/>
  <c r="AF24" i="12"/>
  <c r="AG24" i="12"/>
  <c r="AG40" i="12"/>
  <c r="AO40" i="12"/>
  <c r="AF40" i="12"/>
  <c r="AF56" i="12"/>
  <c r="AG56" i="12"/>
  <c r="AF72" i="12"/>
  <c r="AG72" i="12"/>
  <c r="AG88" i="12"/>
  <c r="AF88" i="12"/>
  <c r="AG104" i="12"/>
  <c r="AF104" i="12"/>
  <c r="AF120" i="12"/>
  <c r="AG120" i="12"/>
  <c r="AO120" i="12"/>
  <c r="AF136" i="12"/>
  <c r="AG136" i="12"/>
  <c r="AO136" i="12"/>
  <c r="AG152" i="12"/>
  <c r="AF152" i="12"/>
  <c r="AF168" i="12"/>
  <c r="AG168" i="12"/>
  <c r="AF184" i="12"/>
  <c r="AG184" i="12"/>
  <c r="AF200" i="12"/>
  <c r="AG200" i="12"/>
  <c r="AF216" i="12"/>
  <c r="AG216" i="12"/>
  <c r="U82" i="12"/>
  <c r="V10" i="12"/>
  <c r="U10" i="12"/>
  <c r="V26" i="12"/>
  <c r="U26" i="12"/>
  <c r="V42" i="12"/>
  <c r="U42" i="12"/>
  <c r="V58" i="12"/>
  <c r="U58" i="12"/>
  <c r="V74" i="12"/>
  <c r="U74" i="12"/>
  <c r="V90" i="12"/>
  <c r="U90" i="12"/>
  <c r="V106" i="12"/>
  <c r="U106" i="12"/>
  <c r="U122" i="12"/>
  <c r="V122" i="12"/>
  <c r="U138" i="12"/>
  <c r="V138" i="12"/>
  <c r="V154" i="12"/>
  <c r="U154" i="12"/>
  <c r="U170" i="12"/>
  <c r="V170" i="12"/>
  <c r="V186" i="12"/>
  <c r="U186" i="12"/>
  <c r="V202" i="12"/>
  <c r="U202" i="12"/>
  <c r="U218" i="12"/>
  <c r="V218" i="12"/>
  <c r="U234" i="12"/>
  <c r="V234" i="12"/>
  <c r="V250" i="12"/>
  <c r="U250" i="12"/>
  <c r="U266" i="12"/>
  <c r="V266" i="12"/>
  <c r="V282" i="12"/>
  <c r="U282" i="12"/>
  <c r="U298" i="12"/>
  <c r="V298" i="12"/>
  <c r="U314" i="12"/>
  <c r="V314" i="12"/>
  <c r="V330" i="12"/>
  <c r="U330" i="12"/>
  <c r="V346" i="12"/>
  <c r="U346" i="12"/>
  <c r="AO10" i="12"/>
  <c r="AF10" i="12"/>
  <c r="AG10" i="12"/>
  <c r="AO26" i="12"/>
  <c r="AF26" i="12"/>
  <c r="AG26" i="12"/>
  <c r="AO42" i="12"/>
  <c r="AG42" i="12"/>
  <c r="AF42" i="12"/>
  <c r="AO58" i="12"/>
  <c r="AG58" i="12"/>
  <c r="AF58" i="12"/>
  <c r="AO74" i="12"/>
  <c r="AG74" i="12"/>
  <c r="AF74" i="12"/>
  <c r="AO90" i="12"/>
  <c r="AF90" i="12"/>
  <c r="AG90" i="12"/>
  <c r="AO106" i="12"/>
  <c r="AF106" i="12"/>
  <c r="AG106" i="12"/>
  <c r="AO122" i="12"/>
  <c r="AF122" i="12"/>
  <c r="AG122" i="12"/>
  <c r="AO138" i="12"/>
  <c r="AF138" i="12"/>
  <c r="AG138" i="12"/>
  <c r="AO154" i="12"/>
  <c r="AF154" i="12"/>
  <c r="AG154" i="12"/>
  <c r="AO170" i="12"/>
  <c r="AF170" i="12"/>
  <c r="AG170" i="12"/>
  <c r="AO186" i="12"/>
  <c r="AG186" i="12"/>
  <c r="AF186" i="12"/>
  <c r="AO202" i="12"/>
  <c r="AF202" i="12"/>
  <c r="AG202" i="12"/>
  <c r="AO218" i="12"/>
  <c r="AG218" i="12"/>
  <c r="AF218" i="12"/>
  <c r="AO234" i="12"/>
  <c r="AG234" i="12"/>
  <c r="AF234" i="12"/>
  <c r="AO250" i="12"/>
  <c r="AG250" i="12"/>
  <c r="AF250" i="12"/>
  <c r="AO266" i="12"/>
  <c r="AF266" i="12"/>
  <c r="AG266" i="12"/>
  <c r="AO282" i="12"/>
  <c r="AF282" i="12"/>
  <c r="AG282" i="12"/>
  <c r="AO298" i="12"/>
  <c r="AG298" i="12"/>
  <c r="AF298" i="12"/>
  <c r="AO314" i="12"/>
  <c r="AG314" i="12"/>
  <c r="AF314" i="12"/>
  <c r="AO330" i="12"/>
  <c r="AG330" i="12"/>
  <c r="AF330" i="12"/>
  <c r="AO346" i="12"/>
  <c r="AF346" i="12"/>
  <c r="AG346" i="12"/>
  <c r="U126" i="12"/>
  <c r="AG256" i="12"/>
  <c r="AG159" i="12"/>
  <c r="AF303" i="12"/>
  <c r="U29" i="12"/>
  <c r="V29" i="12"/>
  <c r="V45" i="12"/>
  <c r="U45" i="12"/>
  <c r="V173" i="12"/>
  <c r="U173" i="12"/>
  <c r="AO13" i="12"/>
  <c r="AF13" i="12"/>
  <c r="AO29" i="12"/>
  <c r="AF29" i="12"/>
  <c r="AG29" i="12"/>
  <c r="AO45" i="12"/>
  <c r="AF45" i="12"/>
  <c r="AG45" i="12"/>
  <c r="AO61" i="12"/>
  <c r="AF61" i="12"/>
  <c r="AG61" i="12"/>
  <c r="AO77" i="12"/>
  <c r="AG77" i="12"/>
  <c r="AO93" i="12"/>
  <c r="AG93" i="12"/>
  <c r="AO109" i="12"/>
  <c r="AF109" i="12"/>
  <c r="AO125" i="12"/>
  <c r="AG125" i="12"/>
  <c r="AO141" i="12"/>
  <c r="AF141" i="12"/>
  <c r="AO157" i="12"/>
  <c r="AG157" i="12"/>
  <c r="AF157" i="12"/>
  <c r="AO173" i="12"/>
  <c r="AF173" i="12"/>
  <c r="AO189" i="12"/>
  <c r="AF189" i="12"/>
  <c r="AG189" i="12"/>
  <c r="AO205" i="12"/>
  <c r="AF205" i="12"/>
  <c r="AG205" i="12"/>
  <c r="AO221" i="12"/>
  <c r="AF221" i="12"/>
  <c r="AG221" i="12"/>
  <c r="AO237" i="12"/>
  <c r="AF237" i="12"/>
  <c r="AG237" i="12"/>
  <c r="AO253" i="12"/>
  <c r="AG253" i="12"/>
  <c r="AO269" i="12"/>
  <c r="AG269" i="12"/>
  <c r="AF269" i="12"/>
  <c r="AO285" i="12"/>
  <c r="AF285" i="12"/>
  <c r="AG285" i="12"/>
  <c r="AO301" i="12"/>
  <c r="AF301" i="12"/>
  <c r="AO317" i="12"/>
  <c r="AG317" i="12"/>
  <c r="AO333" i="12"/>
  <c r="AG333" i="12"/>
  <c r="AF333" i="12"/>
  <c r="AO349" i="12"/>
  <c r="AG349" i="12"/>
  <c r="AF349" i="12"/>
  <c r="U324" i="12"/>
  <c r="U297" i="12"/>
  <c r="U182" i="12"/>
  <c r="U125" i="12"/>
  <c r="U91" i="12"/>
  <c r="V319" i="12"/>
  <c r="V254" i="12"/>
  <c r="V217" i="12"/>
  <c r="V189" i="12"/>
  <c r="V155" i="12"/>
  <c r="V73" i="12"/>
  <c r="AG344" i="12"/>
  <c r="AG111" i="12"/>
  <c r="AF351" i="12"/>
  <c r="AF194" i="12"/>
  <c r="AF127" i="12"/>
  <c r="V62" i="12"/>
  <c r="U62" i="12"/>
  <c r="V94" i="12"/>
  <c r="U94" i="12"/>
  <c r="U206" i="12"/>
  <c r="V206" i="12"/>
  <c r="AO14" i="12"/>
  <c r="AF14" i="12"/>
  <c r="AO30" i="12"/>
  <c r="AF30" i="12"/>
  <c r="AO46" i="12"/>
  <c r="AG46" i="12"/>
  <c r="AF46" i="12"/>
  <c r="AO62" i="12"/>
  <c r="AG62" i="12"/>
  <c r="AF62" i="12"/>
  <c r="AO78" i="12"/>
  <c r="AG78" i="12"/>
  <c r="AO94" i="12"/>
  <c r="AG94" i="12"/>
  <c r="AF94" i="12"/>
  <c r="AO110" i="12"/>
  <c r="AG110" i="12"/>
  <c r="AF110" i="12"/>
  <c r="AO126" i="12"/>
  <c r="AF126" i="12"/>
  <c r="AG126" i="12"/>
  <c r="AO142" i="12"/>
  <c r="AF142" i="12"/>
  <c r="AO158" i="12"/>
  <c r="AF158" i="12"/>
  <c r="AG158" i="12"/>
  <c r="AO174" i="12"/>
  <c r="AF174" i="12"/>
  <c r="AG174" i="12"/>
  <c r="AO190" i="12"/>
  <c r="AF190" i="12"/>
  <c r="AG190" i="12"/>
  <c r="AO206" i="12"/>
  <c r="AG206" i="12"/>
  <c r="AO222" i="12"/>
  <c r="AF222" i="12"/>
  <c r="AG222" i="12"/>
  <c r="AO238" i="12"/>
  <c r="AF238" i="12"/>
  <c r="AG238" i="12"/>
  <c r="AO254" i="12"/>
  <c r="AG254" i="12"/>
  <c r="AO270" i="12"/>
  <c r="AG270" i="12"/>
  <c r="AF270" i="12"/>
  <c r="AO286" i="12"/>
  <c r="AF286" i="12"/>
  <c r="AO302" i="12"/>
  <c r="AG302" i="12"/>
  <c r="AF302" i="12"/>
  <c r="AO318" i="12"/>
  <c r="AF318" i="12"/>
  <c r="AO334" i="12"/>
  <c r="AF334" i="12"/>
  <c r="AO350" i="12"/>
  <c r="AG350" i="12"/>
  <c r="U269" i="12"/>
  <c r="U238" i="12"/>
  <c r="U150" i="12"/>
  <c r="V351" i="12"/>
  <c r="V30" i="12"/>
  <c r="AG197" i="12"/>
  <c r="AG109" i="12"/>
  <c r="AG52" i="12"/>
  <c r="AF350" i="12"/>
  <c r="AF296" i="12"/>
  <c r="AF125" i="12"/>
  <c r="AF66" i="12"/>
  <c r="U207" i="12"/>
  <c r="V207" i="12"/>
  <c r="U239" i="12"/>
  <c r="V239" i="12"/>
  <c r="U255" i="12"/>
  <c r="V255" i="12"/>
  <c r="U271" i="12"/>
  <c r="V271" i="12"/>
  <c r="U287" i="12"/>
  <c r="V287" i="12"/>
  <c r="U335" i="12"/>
  <c r="V335" i="12"/>
  <c r="AF15" i="12"/>
  <c r="AG15" i="12"/>
  <c r="AF31" i="12"/>
  <c r="AG31" i="12"/>
  <c r="AF63" i="12"/>
  <c r="AG63" i="12"/>
  <c r="AG95" i="12"/>
  <c r="AF95" i="12"/>
  <c r="AG143" i="12"/>
  <c r="AF143" i="12"/>
  <c r="AF175" i="12"/>
  <c r="AG175" i="12"/>
  <c r="AG191" i="12"/>
  <c r="AF191" i="12"/>
  <c r="AG207" i="12"/>
  <c r="AF207" i="12"/>
  <c r="AG223" i="12"/>
  <c r="AF223" i="12"/>
  <c r="AF239" i="12"/>
  <c r="AG239" i="12"/>
  <c r="AF271" i="12"/>
  <c r="AG271" i="12"/>
  <c r="AF287" i="12"/>
  <c r="AG287" i="12"/>
  <c r="AF319" i="12"/>
  <c r="AG319" i="12"/>
  <c r="AF335" i="12"/>
  <c r="AG335" i="12"/>
  <c r="U205" i="12"/>
  <c r="U118" i="12"/>
  <c r="U57" i="12"/>
  <c r="V214" i="12"/>
  <c r="AG338" i="12"/>
  <c r="AG248" i="12"/>
  <c r="AG50" i="12"/>
  <c r="AF240" i="12"/>
  <c r="AG240" i="12"/>
  <c r="AF272" i="12"/>
  <c r="AG272" i="12"/>
  <c r="AF288" i="12"/>
  <c r="AG288" i="12"/>
  <c r="AF320" i="12"/>
  <c r="AG320" i="12"/>
  <c r="AF336" i="12"/>
  <c r="AG336" i="12"/>
  <c r="AF352" i="12"/>
  <c r="AG352" i="12"/>
  <c r="V213" i="12"/>
  <c r="AG146" i="12"/>
  <c r="AF290" i="12"/>
  <c r="AF181" i="12"/>
  <c r="V212" i="12"/>
  <c r="AG232" i="12"/>
  <c r="AF117" i="12"/>
  <c r="AF47" i="12"/>
  <c r="U258" i="12"/>
  <c r="V258" i="12"/>
  <c r="U290" i="12"/>
  <c r="V290" i="12"/>
  <c r="V322" i="12"/>
  <c r="U322" i="12"/>
  <c r="AF34" i="12"/>
  <c r="AG34" i="12"/>
  <c r="AF98" i="12"/>
  <c r="AG98" i="12"/>
  <c r="AG114" i="12"/>
  <c r="AF114" i="12"/>
  <c r="AF130" i="12"/>
  <c r="AG130" i="12"/>
  <c r="AG178" i="12"/>
  <c r="AF178" i="12"/>
  <c r="AF210" i="12"/>
  <c r="AG210" i="12"/>
  <c r="AG242" i="12"/>
  <c r="AF242" i="12"/>
  <c r="AF274" i="12"/>
  <c r="AG274" i="12"/>
  <c r="AF306" i="12"/>
  <c r="AG306" i="12"/>
  <c r="AF322" i="12"/>
  <c r="AG322" i="12"/>
  <c r="AF354" i="12"/>
  <c r="AG354" i="12"/>
  <c r="U174" i="12"/>
  <c r="U142" i="12"/>
  <c r="V277" i="12"/>
  <c r="V102" i="12"/>
  <c r="V61" i="12"/>
  <c r="AG37" i="12"/>
  <c r="AG307" i="12"/>
  <c r="AF307" i="12"/>
  <c r="AG339" i="12"/>
  <c r="AF339" i="12"/>
  <c r="U341" i="12"/>
  <c r="U286" i="12"/>
  <c r="U229" i="12"/>
  <c r="U201" i="12"/>
  <c r="U171" i="12"/>
  <c r="U141" i="12"/>
  <c r="U110" i="12"/>
  <c r="U78" i="12"/>
  <c r="V338" i="12"/>
  <c r="V303" i="12"/>
  <c r="V242" i="12"/>
  <c r="V59" i="12"/>
  <c r="AG229" i="12"/>
  <c r="AG85" i="12"/>
  <c r="AG36" i="12"/>
  <c r="AF226" i="12"/>
  <c r="AF165" i="12"/>
  <c r="U340" i="12"/>
  <c r="V340" i="12"/>
  <c r="AF68" i="12"/>
  <c r="AG68" i="12"/>
  <c r="AG100" i="12"/>
  <c r="AF100" i="12"/>
  <c r="AG132" i="12"/>
  <c r="AF132" i="12"/>
  <c r="AG212" i="12"/>
  <c r="AF212" i="12"/>
  <c r="AF228" i="12"/>
  <c r="AG228" i="12"/>
  <c r="AG244" i="12"/>
  <c r="AF244" i="12"/>
  <c r="AG260" i="12"/>
  <c r="AF260" i="12"/>
  <c r="AF276" i="12"/>
  <c r="AG276" i="12"/>
  <c r="AG292" i="12"/>
  <c r="AF292" i="12"/>
  <c r="AF308" i="12"/>
  <c r="AG308" i="12"/>
  <c r="AF340" i="12"/>
  <c r="AG340" i="12"/>
  <c r="U228" i="12"/>
  <c r="U169" i="12"/>
  <c r="U109" i="12"/>
  <c r="U77" i="12"/>
  <c r="V302" i="12"/>
  <c r="V267" i="12"/>
  <c r="AG325" i="12"/>
  <c r="AG227" i="12"/>
  <c r="AG84" i="12"/>
  <c r="AF162" i="12"/>
  <c r="V293" i="12"/>
  <c r="U293" i="12"/>
  <c r="U309" i="12"/>
  <c r="V309" i="12"/>
  <c r="AF21" i="12"/>
  <c r="AG21" i="12"/>
  <c r="AF53" i="12"/>
  <c r="AG53" i="12"/>
  <c r="AF69" i="12"/>
  <c r="AO69" i="12"/>
  <c r="AG69" i="12"/>
  <c r="AG101" i="12"/>
  <c r="AF101" i="12"/>
  <c r="AG133" i="12"/>
  <c r="AF133" i="12"/>
  <c r="AF149" i="12"/>
  <c r="AG149" i="12"/>
  <c r="AG213" i="12"/>
  <c r="AF213" i="12"/>
  <c r="AF245" i="12"/>
  <c r="AG245" i="12"/>
  <c r="AG261" i="12"/>
  <c r="AF261" i="12"/>
  <c r="AF293" i="12"/>
  <c r="AG293" i="12"/>
  <c r="AF341" i="12"/>
  <c r="AG341" i="12"/>
  <c r="U46" i="12"/>
  <c r="U14" i="12"/>
  <c r="V334" i="12"/>
  <c r="V237" i="12"/>
  <c r="AG360" i="12"/>
  <c r="AG82" i="12"/>
  <c r="AG30" i="12"/>
  <c r="AF277" i="12"/>
  <c r="V38" i="12"/>
  <c r="U38" i="12"/>
  <c r="U70" i="12"/>
  <c r="V70" i="12"/>
  <c r="V134" i="12"/>
  <c r="U134" i="12"/>
  <c r="V166" i="12"/>
  <c r="U166" i="12"/>
  <c r="AO22" i="12"/>
  <c r="AG22" i="12"/>
  <c r="AF22" i="12"/>
  <c r="AO38" i="12"/>
  <c r="AF38" i="12"/>
  <c r="AG38" i="12"/>
  <c r="AO54" i="12"/>
  <c r="AF54" i="12"/>
  <c r="AO70" i="12"/>
  <c r="AF70" i="12"/>
  <c r="AO86" i="12"/>
  <c r="AF86" i="12"/>
  <c r="AG86" i="12"/>
  <c r="AO102" i="12"/>
  <c r="AF102" i="12"/>
  <c r="AO118" i="12"/>
  <c r="AF118" i="12"/>
  <c r="AO134" i="12"/>
  <c r="AF134" i="12"/>
  <c r="AO150" i="12"/>
  <c r="AG150" i="12"/>
  <c r="AF150" i="12"/>
  <c r="AO166" i="12"/>
  <c r="AF166" i="12"/>
  <c r="AO182" i="12"/>
  <c r="AG182" i="12"/>
  <c r="AF182" i="12"/>
  <c r="AO198" i="12"/>
  <c r="AF198" i="12"/>
  <c r="AO214" i="12"/>
  <c r="AG214" i="12"/>
  <c r="AO230" i="12"/>
  <c r="AG230" i="12"/>
  <c r="AF230" i="12"/>
  <c r="AO246" i="12"/>
  <c r="AF246" i="12"/>
  <c r="AG246" i="12"/>
  <c r="AO262" i="12"/>
  <c r="AF262" i="12"/>
  <c r="AO278" i="12"/>
  <c r="AG278" i="12"/>
  <c r="AF278" i="12"/>
  <c r="AO294" i="12"/>
  <c r="AF294" i="12"/>
  <c r="AO310" i="12"/>
  <c r="AF310" i="12"/>
  <c r="AO326" i="12"/>
  <c r="AG326" i="12"/>
  <c r="AO342" i="12"/>
  <c r="AF342" i="12"/>
  <c r="AG342" i="12"/>
  <c r="U9" i="12"/>
  <c r="U198" i="12"/>
  <c r="U107" i="12"/>
  <c r="U13" i="12"/>
  <c r="V54" i="12"/>
  <c r="AG224" i="12"/>
  <c r="AG18" i="12"/>
  <c r="AF217" i="12"/>
  <c r="AF159" i="12"/>
  <c r="U222" i="12"/>
  <c r="U41" i="12"/>
  <c r="AG318" i="12"/>
  <c r="AG173" i="12"/>
  <c r="AG14" i="12"/>
  <c r="AF326" i="12"/>
  <c r="AF20" i="12"/>
  <c r="AG264" i="12"/>
  <c r="AF264" i="12"/>
  <c r="AG280" i="12"/>
  <c r="AF280" i="12"/>
  <c r="AG312" i="12"/>
  <c r="AF312" i="12"/>
  <c r="U356" i="12"/>
  <c r="U306" i="12"/>
  <c r="U221" i="12"/>
  <c r="U105" i="12"/>
  <c r="AG357" i="12"/>
  <c r="AG310" i="12"/>
  <c r="AG217" i="12"/>
  <c r="AG13" i="12"/>
  <c r="AF214" i="12"/>
  <c r="U25" i="12"/>
  <c r="V25" i="12"/>
  <c r="V89" i="12"/>
  <c r="U89" i="12"/>
  <c r="V137" i="12"/>
  <c r="U137" i="12"/>
  <c r="V185" i="12"/>
  <c r="U185" i="12"/>
  <c r="U249" i="12"/>
  <c r="V249" i="12"/>
  <c r="AO9" i="12"/>
  <c r="AF9" i="12"/>
  <c r="AO25" i="12"/>
  <c r="AG25" i="12"/>
  <c r="AF25" i="12"/>
  <c r="AO41" i="12"/>
  <c r="AG41" i="12"/>
  <c r="AF41" i="12"/>
  <c r="AO57" i="12"/>
  <c r="AF57" i="12"/>
  <c r="AG57" i="12"/>
  <c r="AO73" i="12"/>
  <c r="AF73" i="12"/>
  <c r="AG73" i="12"/>
  <c r="AO89" i="12"/>
  <c r="AF89" i="12"/>
  <c r="AO105" i="12"/>
  <c r="AF105" i="12"/>
  <c r="AG105" i="12"/>
  <c r="AO121" i="12"/>
  <c r="AF121" i="12"/>
  <c r="AO137" i="12"/>
  <c r="AF137" i="12"/>
  <c r="AG137" i="12"/>
  <c r="AO153" i="12"/>
  <c r="AF153" i="12"/>
  <c r="AO169" i="12"/>
  <c r="AF169" i="12"/>
  <c r="AG169" i="12"/>
  <c r="AO185" i="12"/>
  <c r="AG185" i="12"/>
  <c r="AF185" i="12"/>
  <c r="AO201" i="12"/>
  <c r="AF201" i="12"/>
  <c r="AG201" i="12"/>
  <c r="AO233" i="12"/>
  <c r="AG233" i="12"/>
  <c r="AF233" i="12"/>
  <c r="AO249" i="12"/>
  <c r="AG249" i="12"/>
  <c r="AO265" i="12"/>
  <c r="AF265" i="12"/>
  <c r="AG265" i="12"/>
  <c r="AO281" i="12"/>
  <c r="AG281" i="12"/>
  <c r="AO313" i="12"/>
  <c r="AF313" i="12"/>
  <c r="AG313" i="12"/>
  <c r="AO329" i="12"/>
  <c r="AF329" i="12"/>
  <c r="AO345" i="12"/>
  <c r="AG345" i="12"/>
  <c r="AF345" i="12"/>
  <c r="U329" i="12"/>
  <c r="U276" i="12"/>
  <c r="V358" i="12"/>
  <c r="V292" i="12"/>
  <c r="V262" i="12"/>
  <c r="V230" i="12"/>
  <c r="V86" i="12"/>
  <c r="V43" i="12"/>
  <c r="AG309" i="12"/>
  <c r="AG262" i="12"/>
  <c r="AG166" i="12"/>
  <c r="AG70" i="12"/>
  <c r="AG11" i="12"/>
  <c r="AF317" i="12"/>
  <c r="AF258" i="12"/>
  <c r="AF206" i="12"/>
  <c r="AF79" i="12"/>
  <c r="V357" i="12"/>
  <c r="V226" i="12"/>
  <c r="V158" i="12"/>
  <c r="AG304" i="12"/>
  <c r="AF255" i="12"/>
  <c r="AF78" i="12"/>
  <c r="AF11" i="12"/>
  <c r="U11" i="12"/>
  <c r="V11" i="12"/>
  <c r="V75" i="12"/>
  <c r="U75" i="12"/>
  <c r="U139" i="12"/>
  <c r="V139" i="12"/>
  <c r="AO27" i="12"/>
  <c r="AF27" i="12"/>
  <c r="AG27" i="12"/>
  <c r="AO43" i="12"/>
  <c r="AF43" i="12"/>
  <c r="AO59" i="12"/>
  <c r="AG59" i="12"/>
  <c r="AF59" i="12"/>
  <c r="AO75" i="12"/>
  <c r="AF75" i="12"/>
  <c r="AG75" i="12"/>
  <c r="AO91" i="12"/>
  <c r="AF91" i="12"/>
  <c r="AO107" i="12"/>
  <c r="AG107" i="12"/>
  <c r="AO123" i="12"/>
  <c r="AG123" i="12"/>
  <c r="AO139" i="12"/>
  <c r="AF139" i="12"/>
  <c r="AG139" i="12"/>
  <c r="AO155" i="12"/>
  <c r="AG155" i="12"/>
  <c r="AO171" i="12"/>
  <c r="AF171" i="12"/>
  <c r="AG171" i="12"/>
  <c r="AO187" i="12"/>
  <c r="AF187" i="12"/>
  <c r="AG187" i="12"/>
  <c r="AO203" i="12"/>
  <c r="AF203" i="12"/>
  <c r="AG203" i="12"/>
  <c r="AO219" i="12"/>
  <c r="AG219" i="12"/>
  <c r="AO235" i="12"/>
  <c r="AG235" i="12"/>
  <c r="AO251" i="12"/>
  <c r="AF251" i="12"/>
  <c r="AO267" i="12"/>
  <c r="AF267" i="12"/>
  <c r="AO283" i="12"/>
  <c r="AF283" i="12"/>
  <c r="AO299" i="12"/>
  <c r="AF299" i="12"/>
  <c r="AO315" i="12"/>
  <c r="AG315" i="12"/>
  <c r="AF315" i="12"/>
  <c r="AO331" i="12"/>
  <c r="AG331" i="12"/>
  <c r="U350" i="12"/>
  <c r="U246" i="12"/>
  <c r="U93" i="12"/>
  <c r="V223" i="12"/>
  <c r="V191" i="12"/>
  <c r="V157" i="12"/>
  <c r="V121" i="12"/>
  <c r="AG301" i="12"/>
  <c r="AG118" i="12"/>
  <c r="AF254" i="12"/>
  <c r="AF77" i="12"/>
  <c r="AG247" i="12"/>
  <c r="AF247" i="12"/>
  <c r="V343" i="12"/>
  <c r="AG103" i="12"/>
  <c r="AO4" i="12" l="1"/>
  <c r="AO5" i="12"/>
  <c r="AF4" i="12"/>
  <c r="U4" i="12"/>
  <c r="U5" i="12"/>
  <c r="AF5" i="12"/>
  <c r="AI3" i="12" l="1"/>
  <c r="AJ3" i="12"/>
  <c r="AK3" i="12"/>
  <c r="AL3" i="12"/>
  <c r="AM3" i="12"/>
  <c r="AN3" i="12"/>
  <c r="AH3" i="12"/>
  <c r="AJ8" i="12"/>
  <c r="AK8" i="12"/>
  <c r="AL8" i="12"/>
  <c r="AM8" i="12"/>
  <c r="AN8" i="12"/>
  <c r="AI8" i="12"/>
  <c r="AH8" i="12"/>
  <c r="Y3" i="12"/>
  <c r="X3" i="12"/>
  <c r="W3" i="12"/>
  <c r="Y8" i="12"/>
  <c r="X8" i="12"/>
  <c r="W8" i="12"/>
  <c r="L8" i="12"/>
  <c r="E77" i="12" l="1"/>
  <c r="BD148" i="12"/>
  <c r="BD149" i="12"/>
  <c r="BD150" i="12"/>
  <c r="BD151" i="12"/>
  <c r="BD152" i="12"/>
  <c r="BD153" i="12"/>
  <c r="BD154" i="12"/>
  <c r="BD155" i="12"/>
  <c r="BD156" i="12"/>
  <c r="BD157" i="12"/>
  <c r="BD158" i="12"/>
  <c r="BD159" i="12"/>
  <c r="BD160" i="12"/>
  <c r="BD161" i="12"/>
  <c r="BD162" i="12"/>
  <c r="BD163" i="12"/>
  <c r="BD164" i="12"/>
  <c r="BD165" i="12"/>
  <c r="BD166" i="12"/>
  <c r="BD167" i="12"/>
  <c r="BD168" i="12"/>
  <c r="BD169" i="12"/>
  <c r="BD170" i="12"/>
  <c r="BD171" i="12"/>
  <c r="BD172" i="12"/>
  <c r="BD173" i="12"/>
  <c r="BD174" i="12"/>
  <c r="BD175" i="12"/>
  <c r="BD176" i="12"/>
  <c r="BD177" i="12"/>
  <c r="BD178" i="12"/>
  <c r="BD179" i="12"/>
  <c r="BD180" i="12"/>
  <c r="BD181" i="12"/>
  <c r="BD182" i="12"/>
  <c r="BD183" i="12"/>
  <c r="BD184" i="12"/>
  <c r="BD185" i="12"/>
  <c r="BD186" i="12"/>
  <c r="BD187" i="12"/>
  <c r="BD188" i="12"/>
  <c r="BD189" i="12"/>
  <c r="BD190" i="12"/>
  <c r="BD191" i="12"/>
  <c r="BD192" i="12"/>
  <c r="BD193" i="12"/>
  <c r="BD194" i="12"/>
  <c r="BD195" i="12"/>
  <c r="BD196" i="12"/>
  <c r="BD197" i="12"/>
  <c r="BD198" i="12"/>
  <c r="BD199" i="12"/>
  <c r="BD200" i="12"/>
  <c r="BD201" i="12"/>
  <c r="BD202" i="12"/>
  <c r="BD203" i="12"/>
  <c r="BD204" i="12"/>
  <c r="BD205" i="12"/>
  <c r="BD206" i="12"/>
  <c r="BD207" i="12"/>
  <c r="BD208" i="12"/>
  <c r="BD209" i="12"/>
  <c r="BD210" i="12"/>
  <c r="BD211" i="12"/>
  <c r="BD212" i="12"/>
  <c r="BD213" i="12"/>
  <c r="BD214" i="12"/>
  <c r="BD215" i="12"/>
  <c r="BD216" i="12"/>
  <c r="BD217" i="12"/>
  <c r="BD218" i="12"/>
  <c r="BD219" i="12"/>
  <c r="BD220" i="12"/>
  <c r="BD221" i="12"/>
  <c r="BD222" i="12"/>
  <c r="BD223" i="12"/>
  <c r="BD224" i="12"/>
  <c r="BD225" i="12"/>
  <c r="BD226" i="12"/>
  <c r="BD227" i="12"/>
  <c r="BD228" i="12"/>
  <c r="BD229" i="12"/>
  <c r="BD230" i="12"/>
  <c r="BD231" i="12"/>
  <c r="BD232" i="12"/>
  <c r="BD233" i="12"/>
  <c r="BD234" i="12"/>
  <c r="BD235" i="12"/>
  <c r="BD236" i="12"/>
  <c r="BD237" i="12"/>
  <c r="BD238" i="12"/>
  <c r="BD239" i="12"/>
  <c r="BD240" i="12"/>
  <c r="BD241" i="12"/>
  <c r="BD242" i="12"/>
  <c r="BD243" i="12"/>
  <c r="BD244" i="12"/>
  <c r="BD245" i="12"/>
  <c r="BD246" i="12"/>
  <c r="BD247" i="12"/>
  <c r="BD248" i="12"/>
  <c r="BD249" i="12"/>
  <c r="BD250" i="12"/>
  <c r="BD251" i="12"/>
  <c r="BD252" i="12"/>
  <c r="BD253" i="12"/>
  <c r="BD254" i="12"/>
  <c r="BD255" i="12"/>
  <c r="BD256" i="12"/>
  <c r="BD257" i="12"/>
  <c r="BD258" i="12"/>
  <c r="BD259" i="12"/>
  <c r="BD260" i="12"/>
  <c r="BD261" i="12"/>
  <c r="BD262" i="12"/>
  <c r="BD263" i="12"/>
  <c r="BD264" i="12"/>
  <c r="BD265" i="12"/>
  <c r="BD266" i="12"/>
  <c r="BD267" i="12"/>
  <c r="BD268" i="12"/>
  <c r="BD269" i="12"/>
  <c r="BD270" i="12"/>
  <c r="BD271" i="12"/>
  <c r="BD272" i="12"/>
  <c r="BD273" i="12"/>
  <c r="BD274" i="12"/>
  <c r="BD275" i="12"/>
  <c r="BD276" i="12"/>
  <c r="BD277" i="12"/>
  <c r="BD278" i="12"/>
  <c r="BD279" i="12"/>
  <c r="BD280" i="12"/>
  <c r="BD281" i="12"/>
  <c r="BD282" i="12"/>
  <c r="BD283" i="12"/>
  <c r="BD284" i="12"/>
  <c r="BD285" i="12"/>
  <c r="BD286" i="12"/>
  <c r="BD287" i="12"/>
  <c r="BD288" i="12"/>
  <c r="BD289" i="12"/>
  <c r="BD290" i="12"/>
  <c r="BD291" i="12"/>
  <c r="BD292" i="12"/>
  <c r="BD293" i="12"/>
  <c r="BD294" i="12"/>
  <c r="BD295" i="12"/>
  <c r="BD296" i="12"/>
  <c r="BD297" i="12"/>
  <c r="BD298" i="12"/>
  <c r="BD299" i="12"/>
  <c r="BD300" i="12"/>
  <c r="BD301" i="12"/>
  <c r="BD302" i="12"/>
  <c r="BD303" i="12"/>
  <c r="BD304" i="12"/>
  <c r="BD305" i="12"/>
  <c r="BD306" i="12"/>
  <c r="BD307" i="12"/>
  <c r="BD308" i="12"/>
  <c r="BD309" i="12"/>
  <c r="BD310" i="12"/>
  <c r="BD311" i="12"/>
  <c r="BD312" i="12"/>
  <c r="BD313" i="12"/>
  <c r="BD314" i="12"/>
  <c r="BD315" i="12"/>
  <c r="BD316" i="12"/>
  <c r="BD317" i="12"/>
  <c r="BD318" i="12"/>
  <c r="BD319" i="12"/>
  <c r="BD320" i="12"/>
  <c r="BD321" i="12"/>
  <c r="BD322" i="12"/>
  <c r="BD323" i="12"/>
  <c r="BD324" i="12"/>
  <c r="BD325" i="12"/>
  <c r="BD326" i="12"/>
  <c r="BD327" i="12"/>
  <c r="BD328" i="12"/>
  <c r="BD329" i="12"/>
  <c r="BD330" i="12"/>
  <c r="BD331" i="12"/>
  <c r="BD332" i="12"/>
  <c r="BD333" i="12"/>
  <c r="BD334" i="12"/>
  <c r="BD335" i="12"/>
  <c r="BD336" i="12"/>
  <c r="BD337" i="12"/>
  <c r="BD338" i="12"/>
  <c r="BD339" i="12"/>
  <c r="BD340" i="12"/>
  <c r="BD341" i="12"/>
  <c r="BD342" i="12"/>
  <c r="BD343" i="12"/>
  <c r="BD344" i="12"/>
  <c r="BD345" i="12"/>
  <c r="BD346" i="12"/>
  <c r="BD347" i="12"/>
  <c r="BD348" i="12"/>
  <c r="BD349" i="12"/>
  <c r="BD350" i="12"/>
  <c r="BD351" i="12"/>
  <c r="BD352" i="12"/>
  <c r="BD353" i="12"/>
  <c r="BD354" i="12"/>
  <c r="BD355" i="12"/>
  <c r="BD356" i="12"/>
  <c r="BD357" i="12"/>
  <c r="BD358" i="12"/>
  <c r="BD359" i="12"/>
  <c r="BD360" i="12"/>
  <c r="BD108" i="12"/>
  <c r="BD109" i="12"/>
  <c r="BD110" i="12"/>
  <c r="BD111" i="12"/>
  <c r="BD112" i="12"/>
  <c r="BD113" i="12"/>
  <c r="BD114" i="12"/>
  <c r="BD115" i="12"/>
  <c r="BD116" i="12"/>
  <c r="BD117" i="12"/>
  <c r="BD118" i="12"/>
  <c r="BD119" i="12"/>
  <c r="BD120" i="12"/>
  <c r="BD121" i="12"/>
  <c r="BD122" i="12"/>
  <c r="BD123" i="12"/>
  <c r="BD124" i="12"/>
  <c r="BD125" i="12"/>
  <c r="BD126" i="12"/>
  <c r="BD127" i="12"/>
  <c r="BD128" i="12"/>
  <c r="BD129" i="12"/>
  <c r="BD130" i="12"/>
  <c r="BD131" i="12"/>
  <c r="BD132" i="12"/>
  <c r="BD133" i="12"/>
  <c r="BD134" i="12"/>
  <c r="BD135" i="12"/>
  <c r="BD136" i="12"/>
  <c r="BD137" i="12"/>
  <c r="BD138" i="12"/>
  <c r="BD139" i="12"/>
  <c r="BD140" i="12"/>
  <c r="BD141" i="12"/>
  <c r="BD142" i="12"/>
  <c r="BD143" i="12"/>
  <c r="BD144" i="12"/>
  <c r="BD145" i="12"/>
  <c r="BD146" i="12"/>
  <c r="BD147" i="12"/>
  <c r="BD107" i="12"/>
  <c r="BD102" i="12"/>
  <c r="BD103" i="12"/>
  <c r="BD104" i="12"/>
  <c r="BD105" i="12"/>
  <c r="BD106" i="12"/>
  <c r="BD101" i="12"/>
  <c r="BD99" i="12"/>
  <c r="BD100" i="12"/>
  <c r="BD89" i="12"/>
  <c r="BD90" i="12"/>
  <c r="BD91" i="12"/>
  <c r="BD92" i="12"/>
  <c r="BD93" i="12"/>
  <c r="BD94" i="12"/>
  <c r="BD95" i="12"/>
  <c r="BD96" i="12"/>
  <c r="BD97" i="12"/>
  <c r="BD98" i="12"/>
  <c r="BD67" i="12"/>
  <c r="BD68" i="12"/>
  <c r="BD69" i="12"/>
  <c r="BD70" i="12"/>
  <c r="BD71" i="12"/>
  <c r="BD72" i="12"/>
  <c r="BD73" i="12"/>
  <c r="BD74" i="12"/>
  <c r="BD75" i="12"/>
  <c r="BD76" i="12"/>
  <c r="BD77" i="12"/>
  <c r="BD78" i="12"/>
  <c r="BD79" i="12"/>
  <c r="BD80" i="12"/>
  <c r="BD81" i="12"/>
  <c r="BD82" i="12"/>
  <c r="BD83" i="12"/>
  <c r="BD84" i="12"/>
  <c r="BD85" i="12"/>
  <c r="BD86" i="12"/>
  <c r="BD87" i="12"/>
  <c r="BD88" i="12"/>
  <c r="BD65" i="12"/>
  <c r="BD66" i="12"/>
  <c r="BD44" i="12"/>
  <c r="BD45" i="12"/>
  <c r="BD46" i="12"/>
  <c r="BD47" i="12"/>
  <c r="BD48" i="12"/>
  <c r="BD49" i="12"/>
  <c r="BD50" i="12"/>
  <c r="BD51" i="12"/>
  <c r="BD52" i="12"/>
  <c r="BD53" i="12"/>
  <c r="BD54" i="12"/>
  <c r="BD55" i="12"/>
  <c r="BD56" i="12"/>
  <c r="BD57" i="12"/>
  <c r="BD58" i="12"/>
  <c r="BD59" i="12"/>
  <c r="BD60" i="12"/>
  <c r="BD61" i="12"/>
  <c r="BD62" i="12"/>
  <c r="BD63" i="12"/>
  <c r="BD64" i="12"/>
  <c r="BD33" i="12"/>
  <c r="BD34" i="12"/>
  <c r="BD35" i="12"/>
  <c r="BD36" i="12"/>
  <c r="BD37" i="12"/>
  <c r="BD38" i="12"/>
  <c r="BD39" i="12"/>
  <c r="BD40" i="12"/>
  <c r="BD41" i="12"/>
  <c r="BD42" i="12"/>
  <c r="BD43" i="12"/>
  <c r="BD10" i="12"/>
  <c r="BD11" i="12"/>
  <c r="BD12" i="12"/>
  <c r="BD13" i="12"/>
  <c r="BD14" i="12"/>
  <c r="BD15" i="12"/>
  <c r="BD16" i="12"/>
  <c r="BD17" i="12"/>
  <c r="BD18" i="12"/>
  <c r="BD19" i="12"/>
  <c r="BD20" i="12"/>
  <c r="BD21" i="12"/>
  <c r="BD22" i="12"/>
  <c r="BD23" i="12"/>
  <c r="BD24" i="12"/>
  <c r="BD25" i="12"/>
  <c r="BD26" i="12"/>
  <c r="BD27" i="12"/>
  <c r="BD28" i="12"/>
  <c r="BD29" i="12"/>
  <c r="BD30" i="12"/>
  <c r="BD31" i="12"/>
  <c r="BD32" i="12"/>
  <c r="BD9" i="12"/>
  <c r="AS10" i="12"/>
  <c r="AS11" i="12"/>
  <c r="AS12" i="12"/>
  <c r="AS13" i="12"/>
  <c r="AS14" i="12"/>
  <c r="AS15" i="12"/>
  <c r="AS16" i="12"/>
  <c r="AS17" i="12"/>
  <c r="AS18" i="12"/>
  <c r="AS19" i="12"/>
  <c r="AS20" i="12"/>
  <c r="AS21" i="12"/>
  <c r="AS22" i="12"/>
  <c r="AS23" i="12"/>
  <c r="AS24" i="12"/>
  <c r="AS25" i="12"/>
  <c r="AS26" i="12"/>
  <c r="AS27" i="12"/>
  <c r="AS28" i="12"/>
  <c r="AS29" i="12"/>
  <c r="AS30" i="12"/>
  <c r="AS31" i="12"/>
  <c r="AS32" i="12"/>
  <c r="AS33" i="12"/>
  <c r="AS34" i="12"/>
  <c r="AS35" i="12"/>
  <c r="AS36" i="12"/>
  <c r="AS37" i="12"/>
  <c r="AS38" i="12"/>
  <c r="AS39" i="12"/>
  <c r="AS40" i="12"/>
  <c r="AS41" i="12"/>
  <c r="AS42" i="12"/>
  <c r="AS43" i="12"/>
  <c r="AS44" i="12"/>
  <c r="AS45" i="12"/>
  <c r="AS46" i="12"/>
  <c r="AS47" i="12"/>
  <c r="AS48" i="12"/>
  <c r="AS49" i="12"/>
  <c r="AS50" i="12"/>
  <c r="AS51" i="12"/>
  <c r="AS52" i="12"/>
  <c r="AS53" i="12"/>
  <c r="AS54" i="12"/>
  <c r="AS55" i="12"/>
  <c r="AS56" i="12"/>
  <c r="AS57" i="12"/>
  <c r="AS58" i="12"/>
  <c r="AS59" i="12"/>
  <c r="AS60" i="12"/>
  <c r="AS61" i="12"/>
  <c r="AS62" i="12"/>
  <c r="AS63" i="12"/>
  <c r="AS64" i="12"/>
  <c r="AS65" i="12"/>
  <c r="AS66" i="12"/>
  <c r="AS67" i="12"/>
  <c r="AS68" i="12"/>
  <c r="AS69" i="12"/>
  <c r="AS70" i="12"/>
  <c r="AS71" i="12"/>
  <c r="AS72" i="12"/>
  <c r="AS73" i="12"/>
  <c r="AS74" i="12"/>
  <c r="AS75" i="12"/>
  <c r="AS76" i="12"/>
  <c r="AS77" i="12"/>
  <c r="AS78" i="12"/>
  <c r="AS79" i="12"/>
  <c r="AS80" i="12"/>
  <c r="AS81" i="12"/>
  <c r="AS82" i="12"/>
  <c r="AS83" i="12"/>
  <c r="AS84" i="12"/>
  <c r="AS85" i="12"/>
  <c r="AS86" i="12"/>
  <c r="AS87" i="12"/>
  <c r="AS88" i="12"/>
  <c r="AS89" i="12"/>
  <c r="AS90" i="12"/>
  <c r="AS91" i="12"/>
  <c r="AS92" i="12"/>
  <c r="AS93" i="12"/>
  <c r="AS94" i="12"/>
  <c r="AS95" i="12"/>
  <c r="AS96" i="12"/>
  <c r="AS97" i="12"/>
  <c r="AS98" i="12"/>
  <c r="AS99" i="12"/>
  <c r="AS100" i="12"/>
  <c r="AS101" i="12"/>
  <c r="AS102" i="12"/>
  <c r="AS103" i="12"/>
  <c r="AS104" i="12"/>
  <c r="AS105" i="12"/>
  <c r="AS106" i="12"/>
  <c r="AS107" i="12"/>
  <c r="AS108" i="12"/>
  <c r="AS109" i="12"/>
  <c r="AS110" i="12"/>
  <c r="AS111" i="12"/>
  <c r="AS112" i="12"/>
  <c r="AS113" i="12"/>
  <c r="AS114" i="12"/>
  <c r="AS115" i="12"/>
  <c r="AS116" i="12"/>
  <c r="AS117" i="12"/>
  <c r="AS118" i="12"/>
  <c r="AS119" i="12"/>
  <c r="AS120" i="12"/>
  <c r="AS121" i="12"/>
  <c r="AS122" i="12"/>
  <c r="AS123" i="12"/>
  <c r="AS124" i="12"/>
  <c r="AS125" i="12"/>
  <c r="AS126" i="12"/>
  <c r="AS127" i="12"/>
  <c r="AS128" i="12"/>
  <c r="AS129" i="12"/>
  <c r="AS130" i="12"/>
  <c r="AS131" i="12"/>
  <c r="AS132" i="12"/>
  <c r="AS133" i="12"/>
  <c r="AS134" i="12"/>
  <c r="AS135" i="12"/>
  <c r="AS136" i="12"/>
  <c r="AS137" i="12"/>
  <c r="AS138" i="12"/>
  <c r="AS139" i="12"/>
  <c r="AS140" i="12"/>
  <c r="AS141" i="12"/>
  <c r="AS142" i="12"/>
  <c r="AS143" i="12"/>
  <c r="AS144" i="12"/>
  <c r="AS145" i="12"/>
  <c r="AS146" i="12"/>
  <c r="AS147" i="12"/>
  <c r="AS148" i="12"/>
  <c r="AS149" i="12"/>
  <c r="AS150" i="12"/>
  <c r="AS151" i="12"/>
  <c r="AS152" i="12"/>
  <c r="AS153" i="12"/>
  <c r="AS154" i="12"/>
  <c r="AS155" i="12"/>
  <c r="AS156" i="12"/>
  <c r="AS157" i="12"/>
  <c r="AS158" i="12"/>
  <c r="AS159" i="12"/>
  <c r="AS160" i="12"/>
  <c r="AS161" i="12"/>
  <c r="AS162" i="12"/>
  <c r="AS163" i="12"/>
  <c r="AS164" i="12"/>
  <c r="AS165" i="12"/>
  <c r="AS166" i="12"/>
  <c r="AS167" i="12"/>
  <c r="AS168" i="12"/>
  <c r="AS169" i="12"/>
  <c r="AS170" i="12"/>
  <c r="AS171" i="12"/>
  <c r="AS172" i="12"/>
  <c r="AS173" i="12"/>
  <c r="AS174" i="12"/>
  <c r="AS175" i="12"/>
  <c r="AS176" i="12"/>
  <c r="AS177" i="12"/>
  <c r="AS178" i="12"/>
  <c r="AS179" i="12"/>
  <c r="AS180" i="12"/>
  <c r="AS181" i="12"/>
  <c r="AS182" i="12"/>
  <c r="AS183" i="12"/>
  <c r="AS184" i="12"/>
  <c r="AS185" i="12"/>
  <c r="AS186" i="12"/>
  <c r="AS187" i="12"/>
  <c r="AS188" i="12"/>
  <c r="AS189" i="12"/>
  <c r="AS190" i="12"/>
  <c r="AS191" i="12"/>
  <c r="AS192" i="12"/>
  <c r="AS193" i="12"/>
  <c r="AS194" i="12"/>
  <c r="AS195" i="12"/>
  <c r="AS196" i="12"/>
  <c r="AS197" i="12"/>
  <c r="AS198" i="12"/>
  <c r="AS199" i="12"/>
  <c r="AS200" i="12"/>
  <c r="AS201" i="12"/>
  <c r="AS202" i="12"/>
  <c r="AS203" i="12"/>
  <c r="AS204" i="12"/>
  <c r="AS205" i="12"/>
  <c r="AS206" i="12"/>
  <c r="AS207" i="12"/>
  <c r="AS208" i="12"/>
  <c r="AS209" i="12"/>
  <c r="AS210" i="12"/>
  <c r="AS211" i="12"/>
  <c r="AS212" i="12"/>
  <c r="AS213" i="12"/>
  <c r="AS214" i="12"/>
  <c r="AS215" i="12"/>
  <c r="AS216" i="12"/>
  <c r="AS217" i="12"/>
  <c r="AS218" i="12"/>
  <c r="AS219" i="12"/>
  <c r="AS220" i="12"/>
  <c r="AS221" i="12"/>
  <c r="AS222" i="12"/>
  <c r="AS223" i="12"/>
  <c r="AS224" i="12"/>
  <c r="AS225" i="12"/>
  <c r="AS226" i="12"/>
  <c r="AS227" i="12"/>
  <c r="AS228" i="12"/>
  <c r="AS229" i="12"/>
  <c r="AS230" i="12"/>
  <c r="AS231" i="12"/>
  <c r="AS232" i="12"/>
  <c r="AS233" i="12"/>
  <c r="AS234" i="12"/>
  <c r="AS235" i="12"/>
  <c r="AS236" i="12"/>
  <c r="AS237" i="12"/>
  <c r="AS238" i="12"/>
  <c r="AS239" i="12"/>
  <c r="AS240" i="12"/>
  <c r="AS241" i="12"/>
  <c r="AS242" i="12"/>
  <c r="AS243" i="12"/>
  <c r="AS244" i="12"/>
  <c r="AS245" i="12"/>
  <c r="AS246" i="12"/>
  <c r="AS247" i="12"/>
  <c r="AS248" i="12"/>
  <c r="AS249" i="12"/>
  <c r="AS250" i="12"/>
  <c r="AS251" i="12"/>
  <c r="AS252" i="12"/>
  <c r="AS253" i="12"/>
  <c r="AS254" i="12"/>
  <c r="AS255" i="12"/>
  <c r="AS256" i="12"/>
  <c r="AS257" i="12"/>
  <c r="AS258" i="12"/>
  <c r="AS259" i="12"/>
  <c r="AS260" i="12"/>
  <c r="AS261" i="12"/>
  <c r="AS262" i="12"/>
  <c r="AS263" i="12"/>
  <c r="AS264" i="12"/>
  <c r="AS265" i="12"/>
  <c r="AS266" i="12"/>
  <c r="AS267" i="12"/>
  <c r="AS268" i="12"/>
  <c r="AS269" i="12"/>
  <c r="AS270" i="12"/>
  <c r="AS271" i="12"/>
  <c r="AS272" i="12"/>
  <c r="AS273" i="12"/>
  <c r="AS274" i="12"/>
  <c r="AS275" i="12"/>
  <c r="AS276" i="12"/>
  <c r="AS277" i="12"/>
  <c r="AS278" i="12"/>
  <c r="AS279" i="12"/>
  <c r="AS280" i="12"/>
  <c r="AS281" i="12"/>
  <c r="AS282" i="12"/>
  <c r="AS283" i="12"/>
  <c r="AS284" i="12"/>
  <c r="AS285" i="12"/>
  <c r="AS286" i="12"/>
  <c r="AS287" i="12"/>
  <c r="AS288" i="12"/>
  <c r="AS289" i="12"/>
  <c r="AS290" i="12"/>
  <c r="AS291" i="12"/>
  <c r="AS292" i="12"/>
  <c r="AS293" i="12"/>
  <c r="AS294" i="12"/>
  <c r="AS295" i="12"/>
  <c r="AS296" i="12"/>
  <c r="AS297" i="12"/>
  <c r="AS298" i="12"/>
  <c r="AS299" i="12"/>
  <c r="AS300" i="12"/>
  <c r="AS301" i="12"/>
  <c r="AS302" i="12"/>
  <c r="AS303" i="12"/>
  <c r="AS304" i="12"/>
  <c r="AS305" i="12"/>
  <c r="AS306" i="12"/>
  <c r="AS307" i="12"/>
  <c r="AS308" i="12"/>
  <c r="AS309" i="12"/>
  <c r="AS310" i="12"/>
  <c r="AS311" i="12"/>
  <c r="AS312" i="12"/>
  <c r="AS313" i="12"/>
  <c r="AS314" i="12"/>
  <c r="AS315" i="12"/>
  <c r="AS316" i="12"/>
  <c r="AS317" i="12"/>
  <c r="AS318" i="12"/>
  <c r="AS319" i="12"/>
  <c r="AS320" i="12"/>
  <c r="AS321" i="12"/>
  <c r="AS322" i="12"/>
  <c r="AS323" i="12"/>
  <c r="AS324" i="12"/>
  <c r="AS325" i="12"/>
  <c r="AS326" i="12"/>
  <c r="AS327" i="12"/>
  <c r="AS328" i="12"/>
  <c r="AS329" i="12"/>
  <c r="AS330" i="12"/>
  <c r="AS331" i="12"/>
  <c r="AS332" i="12"/>
  <c r="AS333" i="12"/>
  <c r="AS334" i="12"/>
  <c r="AS335" i="12"/>
  <c r="AS336" i="12"/>
  <c r="AS337" i="12"/>
  <c r="AS338" i="12"/>
  <c r="AS339" i="12"/>
  <c r="AS340" i="12"/>
  <c r="AS341" i="12"/>
  <c r="AS342" i="12"/>
  <c r="AS343" i="12"/>
  <c r="AS344" i="12"/>
  <c r="AS345" i="12"/>
  <c r="AS346" i="12"/>
  <c r="AS347" i="12"/>
  <c r="AS348" i="12"/>
  <c r="AS349" i="12"/>
  <c r="AS350" i="12"/>
  <c r="AS351" i="12"/>
  <c r="AS352" i="12"/>
  <c r="AS353" i="12"/>
  <c r="AS354" i="12"/>
  <c r="AS355" i="12"/>
  <c r="AS356" i="12"/>
  <c r="AS357" i="12"/>
  <c r="AS358" i="12"/>
  <c r="AS359" i="12"/>
  <c r="AS360" i="12"/>
  <c r="AS9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195" i="12"/>
  <c r="AC199" i="12"/>
  <c r="AC200" i="12"/>
  <c r="AC201" i="12"/>
  <c r="AC186" i="12"/>
  <c r="AC187" i="12"/>
  <c r="AC188" i="12"/>
  <c r="AC189" i="12"/>
  <c r="AC190" i="12"/>
  <c r="AC191" i="12"/>
  <c r="AC192" i="12"/>
  <c r="AC193" i="12"/>
  <c r="AC194" i="12"/>
  <c r="AC183" i="12"/>
  <c r="AC184" i="12"/>
  <c r="AC185" i="12"/>
  <c r="AC182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48" i="12"/>
  <c r="AC149" i="12"/>
  <c r="AC150" i="12"/>
  <c r="AC151" i="12"/>
  <c r="AC152" i="12"/>
  <c r="AC153" i="12"/>
  <c r="AC154" i="12"/>
  <c r="AC155" i="12"/>
  <c r="AC143" i="12"/>
  <c r="AC144" i="12"/>
  <c r="AC145" i="12"/>
  <c r="AC146" i="12"/>
  <c r="AC147" i="12"/>
  <c r="AC133" i="12"/>
  <c r="AC134" i="12"/>
  <c r="AC135" i="12"/>
  <c r="AC136" i="12"/>
  <c r="AC137" i="12"/>
  <c r="AC138" i="12"/>
  <c r="AC139" i="12"/>
  <c r="AC140" i="12"/>
  <c r="AC141" i="12"/>
  <c r="AC142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0" i="12"/>
  <c r="AC9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196" i="12"/>
  <c r="R197" i="12"/>
  <c r="R198" i="12"/>
  <c r="R199" i="12"/>
  <c r="R200" i="12"/>
  <c r="R201" i="12"/>
  <c r="R186" i="12"/>
  <c r="R187" i="12"/>
  <c r="R188" i="12"/>
  <c r="R189" i="12"/>
  <c r="R190" i="12"/>
  <c r="R191" i="12"/>
  <c r="R192" i="12"/>
  <c r="R193" i="12"/>
  <c r="R194" i="12"/>
  <c r="R183" i="12"/>
  <c r="R184" i="12"/>
  <c r="R185" i="12"/>
  <c r="R182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48" i="12"/>
  <c r="R149" i="12"/>
  <c r="R150" i="12"/>
  <c r="R151" i="12"/>
  <c r="R152" i="12"/>
  <c r="R153" i="12"/>
  <c r="R154" i="12"/>
  <c r="R155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0" i="12"/>
  <c r="R11" i="12"/>
  <c r="R12" i="12"/>
  <c r="R13" i="12"/>
  <c r="R14" i="12"/>
  <c r="R15" i="12"/>
  <c r="R16" i="12"/>
  <c r="R17" i="12"/>
  <c r="R18" i="12"/>
  <c r="R19" i="12"/>
  <c r="R20" i="12"/>
  <c r="R21" i="12"/>
  <c r="R22" i="12"/>
  <c r="R23" i="12"/>
  <c r="R24" i="12"/>
  <c r="R25" i="12"/>
  <c r="R26" i="12"/>
  <c r="R27" i="12"/>
  <c r="R28" i="12"/>
  <c r="R29" i="12"/>
  <c r="R30" i="12"/>
  <c r="R31" i="12"/>
  <c r="R32" i="12"/>
  <c r="R33" i="12"/>
  <c r="R34" i="12"/>
  <c r="R35" i="12"/>
  <c r="R36" i="12"/>
  <c r="R37" i="12"/>
  <c r="R38" i="12"/>
  <c r="R39" i="12"/>
  <c r="R40" i="12"/>
  <c r="R41" i="12"/>
  <c r="R42" i="12"/>
  <c r="R43" i="12"/>
  <c r="R44" i="12"/>
  <c r="R45" i="12"/>
  <c r="R46" i="12"/>
  <c r="R47" i="12"/>
  <c r="R48" i="12"/>
  <c r="R49" i="12"/>
  <c r="R50" i="12"/>
  <c r="R51" i="12"/>
  <c r="R52" i="12"/>
  <c r="R53" i="12"/>
  <c r="R54" i="12"/>
  <c r="R55" i="12"/>
  <c r="R56" i="12"/>
  <c r="R57" i="12"/>
  <c r="R58" i="12"/>
  <c r="R59" i="12"/>
  <c r="R60" i="12"/>
  <c r="R61" i="12"/>
  <c r="R62" i="12"/>
  <c r="R63" i="12"/>
  <c r="R64" i="12"/>
  <c r="R65" i="12"/>
  <c r="R66" i="12"/>
  <c r="R67" i="12"/>
  <c r="R68" i="12"/>
  <c r="R69" i="12"/>
  <c r="R70" i="12"/>
  <c r="R71" i="12"/>
  <c r="R72" i="12"/>
  <c r="R73" i="12"/>
  <c r="R74" i="12"/>
  <c r="R75" i="12"/>
  <c r="R76" i="12"/>
  <c r="R77" i="12"/>
  <c r="R78" i="12"/>
  <c r="R79" i="12"/>
  <c r="R80" i="12"/>
  <c r="R81" i="12"/>
  <c r="R82" i="12"/>
  <c r="R83" i="12"/>
  <c r="R84" i="12"/>
  <c r="R85" i="12"/>
  <c r="R86" i="12"/>
  <c r="R87" i="12"/>
  <c r="R88" i="12"/>
  <c r="R89" i="12"/>
  <c r="R90" i="12"/>
  <c r="R91" i="12"/>
  <c r="R92" i="12"/>
  <c r="R93" i="12"/>
  <c r="R94" i="12"/>
  <c r="R95" i="12"/>
  <c r="R96" i="12"/>
  <c r="R97" i="12"/>
  <c r="R98" i="12"/>
  <c r="R99" i="12"/>
  <c r="R100" i="12"/>
  <c r="R101" i="12"/>
  <c r="R102" i="12"/>
  <c r="R103" i="12"/>
  <c r="R104" i="12"/>
  <c r="R105" i="12"/>
  <c r="R106" i="12"/>
  <c r="R107" i="12"/>
  <c r="R108" i="12"/>
  <c r="R109" i="12"/>
  <c r="R110" i="12"/>
  <c r="R111" i="12"/>
  <c r="R112" i="12"/>
  <c r="R113" i="12"/>
  <c r="R114" i="12"/>
  <c r="R115" i="12"/>
  <c r="R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9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B254" i="12"/>
  <c r="B255" i="12"/>
  <c r="B256" i="12"/>
  <c r="B257" i="12"/>
  <c r="B258" i="12"/>
  <c r="B259" i="12"/>
  <c r="B260" i="12"/>
  <c r="B261" i="12"/>
  <c r="B262" i="12"/>
  <c r="B263" i="12"/>
  <c r="B264" i="12"/>
  <c r="B265" i="12"/>
  <c r="B266" i="12"/>
  <c r="B267" i="12"/>
  <c r="B268" i="12"/>
  <c r="B269" i="12"/>
  <c r="B270" i="12"/>
  <c r="B271" i="12"/>
  <c r="B272" i="12"/>
  <c r="B273" i="12"/>
  <c r="B274" i="12"/>
  <c r="B275" i="12"/>
  <c r="B276" i="12"/>
  <c r="B277" i="12"/>
  <c r="B278" i="12"/>
  <c r="B279" i="12"/>
  <c r="B280" i="12"/>
  <c r="B281" i="12"/>
  <c r="B282" i="12"/>
  <c r="B283" i="12"/>
  <c r="B284" i="12"/>
  <c r="B285" i="12"/>
  <c r="B286" i="12"/>
  <c r="B287" i="12"/>
  <c r="B288" i="12"/>
  <c r="B289" i="12"/>
  <c r="B290" i="12"/>
  <c r="B291" i="12"/>
  <c r="B292" i="12"/>
  <c r="B293" i="12"/>
  <c r="B294" i="12"/>
  <c r="B295" i="12"/>
  <c r="B296" i="12"/>
  <c r="B297" i="12"/>
  <c r="B298" i="12"/>
  <c r="B299" i="12"/>
  <c r="B300" i="12"/>
  <c r="B301" i="12"/>
  <c r="B302" i="12"/>
  <c r="B303" i="12"/>
  <c r="B304" i="12"/>
  <c r="B305" i="12"/>
  <c r="B306" i="12"/>
  <c r="B307" i="12"/>
  <c r="B308" i="12"/>
  <c r="B309" i="12"/>
  <c r="B310" i="12"/>
  <c r="B311" i="12"/>
  <c r="B312" i="12"/>
  <c r="B313" i="12"/>
  <c r="B314" i="12"/>
  <c r="B315" i="12"/>
  <c r="B316" i="12"/>
  <c r="B317" i="12"/>
  <c r="B318" i="12"/>
  <c r="B319" i="12"/>
  <c r="B320" i="12"/>
  <c r="B321" i="12"/>
  <c r="B322" i="12"/>
  <c r="B323" i="12"/>
  <c r="B324" i="12"/>
  <c r="B325" i="12"/>
  <c r="B326" i="12"/>
  <c r="B327" i="12"/>
  <c r="B328" i="12"/>
  <c r="B329" i="12"/>
  <c r="B330" i="12"/>
  <c r="B331" i="12"/>
  <c r="B332" i="12"/>
  <c r="B333" i="12"/>
  <c r="B334" i="12"/>
  <c r="B335" i="12"/>
  <c r="B336" i="12"/>
  <c r="B337" i="12"/>
  <c r="B338" i="12"/>
  <c r="B339" i="12"/>
  <c r="B340" i="12"/>
  <c r="B341" i="12"/>
  <c r="B342" i="12"/>
  <c r="B343" i="12"/>
  <c r="B344" i="12"/>
  <c r="B345" i="12"/>
  <c r="B346" i="12"/>
  <c r="B347" i="12"/>
  <c r="B348" i="12"/>
  <c r="B349" i="12"/>
  <c r="B350" i="12"/>
  <c r="B351" i="12"/>
  <c r="B352" i="12"/>
  <c r="B353" i="12"/>
  <c r="B354" i="12"/>
  <c r="B355" i="12"/>
  <c r="B356" i="12"/>
  <c r="B357" i="12"/>
  <c r="B358" i="12"/>
  <c r="B359" i="12"/>
  <c r="B360" i="12"/>
  <c r="B253" i="12"/>
  <c r="AT294" i="12" l="1"/>
  <c r="I294" i="12"/>
  <c r="H294" i="12"/>
  <c r="AT337" i="12"/>
  <c r="H337" i="12"/>
  <c r="I337" i="12"/>
  <c r="H273" i="12"/>
  <c r="AT273" i="12"/>
  <c r="I273" i="12"/>
  <c r="AT319" i="12"/>
  <c r="H319" i="12"/>
  <c r="I319" i="12"/>
  <c r="AT271" i="12"/>
  <c r="I271" i="12"/>
  <c r="H271" i="12"/>
  <c r="AT350" i="12"/>
  <c r="H350" i="12"/>
  <c r="I350" i="12"/>
  <c r="AT334" i="12"/>
  <c r="H334" i="12"/>
  <c r="I334" i="12"/>
  <c r="AT318" i="12"/>
  <c r="I318" i="12"/>
  <c r="H318" i="12"/>
  <c r="AT302" i="12"/>
  <c r="I302" i="12"/>
  <c r="H302" i="12"/>
  <c r="H286" i="12"/>
  <c r="AT286" i="12"/>
  <c r="I286" i="12"/>
  <c r="AT270" i="12"/>
  <c r="I270" i="12"/>
  <c r="H270" i="12"/>
  <c r="H254" i="12"/>
  <c r="I254" i="12"/>
  <c r="AT254" i="12"/>
  <c r="H343" i="12"/>
  <c r="I343" i="12"/>
  <c r="AT343" i="12"/>
  <c r="AT279" i="12"/>
  <c r="H279" i="12"/>
  <c r="I279" i="12"/>
  <c r="AT358" i="12"/>
  <c r="H358" i="12"/>
  <c r="I358" i="12"/>
  <c r="AT278" i="12"/>
  <c r="I278" i="12"/>
  <c r="H278" i="12"/>
  <c r="AT353" i="12"/>
  <c r="H353" i="12"/>
  <c r="I353" i="12"/>
  <c r="AT305" i="12"/>
  <c r="I305" i="12"/>
  <c r="H305" i="12"/>
  <c r="AT351" i="12"/>
  <c r="H351" i="12"/>
  <c r="I351" i="12"/>
  <c r="AT287" i="12"/>
  <c r="I287" i="12"/>
  <c r="H287" i="12"/>
  <c r="AT349" i="12"/>
  <c r="I349" i="12"/>
  <c r="H349" i="12"/>
  <c r="AT333" i="12"/>
  <c r="I333" i="12"/>
  <c r="H333" i="12"/>
  <c r="AT317" i="12"/>
  <c r="I317" i="12"/>
  <c r="H317" i="12"/>
  <c r="AT301" i="12"/>
  <c r="I301" i="12"/>
  <c r="H301" i="12"/>
  <c r="AT285" i="12"/>
  <c r="I285" i="12"/>
  <c r="H285" i="12"/>
  <c r="AT269" i="12"/>
  <c r="H269" i="12"/>
  <c r="I269" i="12"/>
  <c r="AT253" i="12"/>
  <c r="I253" i="12"/>
  <c r="H253" i="12"/>
  <c r="AT311" i="12"/>
  <c r="H311" i="12"/>
  <c r="I311" i="12"/>
  <c r="H342" i="12"/>
  <c r="AT342" i="12"/>
  <c r="I342" i="12"/>
  <c r="AT321" i="12"/>
  <c r="I321" i="12"/>
  <c r="H321" i="12"/>
  <c r="AT289" i="12"/>
  <c r="H289" i="12"/>
  <c r="I289" i="12"/>
  <c r="AT257" i="12"/>
  <c r="H257" i="12"/>
  <c r="I257" i="12"/>
  <c r="AT335" i="12"/>
  <c r="H335" i="12"/>
  <c r="I335" i="12"/>
  <c r="AT303" i="12"/>
  <c r="H303" i="12"/>
  <c r="I303" i="12"/>
  <c r="H255" i="12"/>
  <c r="AT255" i="12"/>
  <c r="I255" i="12"/>
  <c r="I348" i="12"/>
  <c r="AT348" i="12"/>
  <c r="H348" i="12"/>
  <c r="I332" i="12"/>
  <c r="H332" i="12"/>
  <c r="AT332" i="12"/>
  <c r="I316" i="12"/>
  <c r="AT316" i="12"/>
  <c r="H316" i="12"/>
  <c r="AT300" i="12"/>
  <c r="I300" i="12"/>
  <c r="H300" i="12"/>
  <c r="AT284" i="12"/>
  <c r="I284" i="12"/>
  <c r="H284" i="12"/>
  <c r="AT268" i="12"/>
  <c r="I268" i="12"/>
  <c r="H268" i="12"/>
  <c r="H327" i="12"/>
  <c r="I327" i="12"/>
  <c r="AT327" i="12"/>
  <c r="AT346" i="12"/>
  <c r="H346" i="12"/>
  <c r="I346" i="12"/>
  <c r="AT330" i="12"/>
  <c r="H330" i="12"/>
  <c r="I330" i="12"/>
  <c r="AT314" i="12"/>
  <c r="H314" i="12"/>
  <c r="I314" i="12"/>
  <c r="AT298" i="12"/>
  <c r="H298" i="12"/>
  <c r="I298" i="12"/>
  <c r="AT282" i="12"/>
  <c r="H282" i="12"/>
  <c r="I282" i="12"/>
  <c r="AT266" i="12"/>
  <c r="I266" i="12"/>
  <c r="H266" i="12"/>
  <c r="AT345" i="12"/>
  <c r="I345" i="12"/>
  <c r="H345" i="12"/>
  <c r="H329" i="12"/>
  <c r="I329" i="12"/>
  <c r="AT329" i="12"/>
  <c r="AT313" i="12"/>
  <c r="H313" i="12"/>
  <c r="I313" i="12"/>
  <c r="AT297" i="12"/>
  <c r="I297" i="12"/>
  <c r="H297" i="12"/>
  <c r="AT281" i="12"/>
  <c r="I281" i="12"/>
  <c r="H281" i="12"/>
  <c r="I265" i="12"/>
  <c r="AT265" i="12"/>
  <c r="H265" i="12"/>
  <c r="H347" i="12"/>
  <c r="I347" i="12"/>
  <c r="AT347" i="12"/>
  <c r="AT331" i="12"/>
  <c r="H331" i="12"/>
  <c r="I331" i="12"/>
  <c r="AT315" i="12"/>
  <c r="H315" i="12"/>
  <c r="I315" i="12"/>
  <c r="AT299" i="12"/>
  <c r="H299" i="12"/>
  <c r="I299" i="12"/>
  <c r="AT283" i="12"/>
  <c r="I283" i="12"/>
  <c r="H283" i="12"/>
  <c r="H267" i="12"/>
  <c r="AT267" i="12"/>
  <c r="I267" i="12"/>
  <c r="AT360" i="12"/>
  <c r="I360" i="12"/>
  <c r="H360" i="12"/>
  <c r="AT344" i="12"/>
  <c r="I344" i="12"/>
  <c r="H344" i="12"/>
  <c r="AT328" i="12"/>
  <c r="I328" i="12"/>
  <c r="H328" i="12"/>
  <c r="AT312" i="12"/>
  <c r="I312" i="12"/>
  <c r="H312" i="12"/>
  <c r="AT296" i="12"/>
  <c r="I296" i="12"/>
  <c r="H296" i="12"/>
  <c r="AT280" i="12"/>
  <c r="I280" i="12"/>
  <c r="H280" i="12"/>
  <c r="AT264" i="12"/>
  <c r="I264" i="12"/>
  <c r="H264" i="12"/>
  <c r="AT359" i="12"/>
  <c r="H359" i="12"/>
  <c r="I359" i="12"/>
  <c r="AT263" i="12"/>
  <c r="I263" i="12"/>
  <c r="H263" i="12"/>
  <c r="AT310" i="12"/>
  <c r="H310" i="12"/>
  <c r="I310" i="12"/>
  <c r="AT262" i="12"/>
  <c r="H262" i="12"/>
  <c r="I262" i="12"/>
  <c r="AT357" i="12"/>
  <c r="I357" i="12"/>
  <c r="H357" i="12"/>
  <c r="AT341" i="12"/>
  <c r="H341" i="12"/>
  <c r="I341" i="12"/>
  <c r="AT325" i="12"/>
  <c r="H325" i="12"/>
  <c r="I325" i="12"/>
  <c r="H309" i="12"/>
  <c r="AT309" i="12"/>
  <c r="I309" i="12"/>
  <c r="AT293" i="12"/>
  <c r="H293" i="12"/>
  <c r="I293" i="12"/>
  <c r="AT277" i="12"/>
  <c r="H277" i="12"/>
  <c r="I277" i="12"/>
  <c r="AT261" i="12"/>
  <c r="I261" i="12"/>
  <c r="H261" i="12"/>
  <c r="H356" i="12"/>
  <c r="AT356" i="12"/>
  <c r="I356" i="12"/>
  <c r="AT340" i="12"/>
  <c r="H340" i="12"/>
  <c r="I340" i="12"/>
  <c r="H324" i="12"/>
  <c r="AT324" i="12"/>
  <c r="I324" i="12"/>
  <c r="H308" i="12"/>
  <c r="AT308" i="12"/>
  <c r="I308" i="12"/>
  <c r="H292" i="12"/>
  <c r="AT292" i="12"/>
  <c r="I292" i="12"/>
  <c r="H276" i="12"/>
  <c r="AT276" i="12"/>
  <c r="I276" i="12"/>
  <c r="H260" i="12"/>
  <c r="AT260" i="12"/>
  <c r="I260" i="12"/>
  <c r="AT295" i="12"/>
  <c r="I295" i="12"/>
  <c r="H295" i="12"/>
  <c r="H326" i="12"/>
  <c r="AT326" i="12"/>
  <c r="I326" i="12"/>
  <c r="AT355" i="12"/>
  <c r="H355" i="12"/>
  <c r="I355" i="12"/>
  <c r="AT339" i="12"/>
  <c r="H339" i="12"/>
  <c r="I339" i="12"/>
  <c r="AT323" i="12"/>
  <c r="I323" i="12"/>
  <c r="H323" i="12"/>
  <c r="H307" i="12"/>
  <c r="AT307" i="12"/>
  <c r="I307" i="12"/>
  <c r="H291" i="12"/>
  <c r="AT291" i="12"/>
  <c r="I291" i="12"/>
  <c r="AT275" i="12"/>
  <c r="I275" i="12"/>
  <c r="H275" i="12"/>
  <c r="AT259" i="12"/>
  <c r="H259" i="12"/>
  <c r="I259" i="12"/>
  <c r="H354" i="12"/>
  <c r="AT354" i="12"/>
  <c r="I354" i="12"/>
  <c r="AT338" i="12"/>
  <c r="H338" i="12"/>
  <c r="I338" i="12"/>
  <c r="AT322" i="12"/>
  <c r="H322" i="12"/>
  <c r="I322" i="12"/>
  <c r="AT306" i="12"/>
  <c r="I306" i="12"/>
  <c r="H306" i="12"/>
  <c r="H290" i="12"/>
  <c r="AT290" i="12"/>
  <c r="I290" i="12"/>
  <c r="AT274" i="12"/>
  <c r="H274" i="12"/>
  <c r="I274" i="12"/>
  <c r="AT258" i="12"/>
  <c r="H258" i="12"/>
  <c r="I258" i="12"/>
  <c r="H352" i="12"/>
  <c r="AT352" i="12"/>
  <c r="I352" i="12"/>
  <c r="AT336" i="12"/>
  <c r="H336" i="12"/>
  <c r="I336" i="12"/>
  <c r="H320" i="12"/>
  <c r="AT320" i="12"/>
  <c r="I320" i="12"/>
  <c r="AT304" i="12"/>
  <c r="I304" i="12"/>
  <c r="H304" i="12"/>
  <c r="AT288" i="12"/>
  <c r="I288" i="12"/>
  <c r="H288" i="12"/>
  <c r="AT272" i="12"/>
  <c r="I272" i="12"/>
  <c r="H272" i="12"/>
  <c r="H256" i="12"/>
  <c r="AT256" i="12"/>
  <c r="I256" i="12"/>
  <c r="AT77" i="12"/>
  <c r="I77" i="12"/>
  <c r="H77" i="12"/>
  <c r="J360" i="12"/>
  <c r="M360" i="12"/>
  <c r="K360" i="12"/>
  <c r="N360" i="12"/>
  <c r="M359" i="12"/>
  <c r="N359" i="12"/>
  <c r="K359" i="12"/>
  <c r="J359" i="12"/>
  <c r="N358" i="12"/>
  <c r="M358" i="12"/>
  <c r="J358" i="12"/>
  <c r="K358" i="12"/>
  <c r="K357" i="12"/>
  <c r="J357" i="12"/>
  <c r="N357" i="12"/>
  <c r="M357" i="12"/>
  <c r="N356" i="12"/>
  <c r="J356" i="12"/>
  <c r="K356" i="12"/>
  <c r="M356" i="12"/>
  <c r="N355" i="12"/>
  <c r="K355" i="12"/>
  <c r="J355" i="12"/>
  <c r="M355" i="12"/>
  <c r="K354" i="12"/>
  <c r="J354" i="12"/>
  <c r="M354" i="12"/>
  <c r="N354" i="12"/>
  <c r="K353" i="12"/>
  <c r="J353" i="12"/>
  <c r="M353" i="12"/>
  <c r="N353" i="12"/>
  <c r="K352" i="12"/>
  <c r="J352" i="12"/>
  <c r="M352" i="12"/>
  <c r="N352" i="12"/>
  <c r="M351" i="12"/>
  <c r="J351" i="12"/>
  <c r="K351" i="12"/>
  <c r="N351" i="12"/>
  <c r="J350" i="12"/>
  <c r="M350" i="12"/>
  <c r="K350" i="12"/>
  <c r="N350" i="12"/>
  <c r="M349" i="12"/>
  <c r="K349" i="12"/>
  <c r="N349" i="12"/>
  <c r="J349" i="12"/>
  <c r="M348" i="12"/>
  <c r="J348" i="12"/>
  <c r="N348" i="12"/>
  <c r="K348" i="12"/>
  <c r="M347" i="12"/>
  <c r="J347" i="12"/>
  <c r="K347" i="12"/>
  <c r="N347" i="12"/>
  <c r="N346" i="12"/>
  <c r="M346" i="12"/>
  <c r="K346" i="12"/>
  <c r="J346" i="12"/>
  <c r="N345" i="12"/>
  <c r="J345" i="12"/>
  <c r="K345" i="12"/>
  <c r="M345" i="12"/>
  <c r="K344" i="12"/>
  <c r="N344" i="12"/>
  <c r="J344" i="12"/>
  <c r="M344" i="12"/>
  <c r="N343" i="12"/>
  <c r="M343" i="12"/>
  <c r="K343" i="12"/>
  <c r="J343" i="12"/>
  <c r="N342" i="12"/>
  <c r="M342" i="12"/>
  <c r="K342" i="12"/>
  <c r="J342" i="12"/>
  <c r="N341" i="12"/>
  <c r="J341" i="12"/>
  <c r="K341" i="12"/>
  <c r="M341" i="12"/>
  <c r="J340" i="12"/>
  <c r="M340" i="12"/>
  <c r="N340" i="12"/>
  <c r="K340" i="12"/>
  <c r="N339" i="12"/>
  <c r="K339" i="12"/>
  <c r="M339" i="12"/>
  <c r="J339" i="12"/>
  <c r="N338" i="12"/>
  <c r="K338" i="12"/>
  <c r="J338" i="12"/>
  <c r="M338" i="12"/>
  <c r="N337" i="12"/>
  <c r="K337" i="12"/>
  <c r="M337" i="12"/>
  <c r="J337" i="12"/>
  <c r="K336" i="12"/>
  <c r="N336" i="12"/>
  <c r="J336" i="12"/>
  <c r="M336" i="12"/>
  <c r="N335" i="12"/>
  <c r="M335" i="12"/>
  <c r="K335" i="12"/>
  <c r="J335" i="12"/>
  <c r="N334" i="12"/>
  <c r="J334" i="12"/>
  <c r="M334" i="12"/>
  <c r="K334" i="12"/>
  <c r="M333" i="12"/>
  <c r="J333" i="12"/>
  <c r="K333" i="12"/>
  <c r="N333" i="12"/>
  <c r="K332" i="12"/>
  <c r="J332" i="12"/>
  <c r="M332" i="12"/>
  <c r="N332" i="12"/>
  <c r="K331" i="12"/>
  <c r="J331" i="12"/>
  <c r="M331" i="12"/>
  <c r="N331" i="12"/>
  <c r="N330" i="12"/>
  <c r="M330" i="12"/>
  <c r="K330" i="12"/>
  <c r="J330" i="12"/>
  <c r="M329" i="12"/>
  <c r="J329" i="12"/>
  <c r="K329" i="12"/>
  <c r="N329" i="12"/>
  <c r="K328" i="12"/>
  <c r="M328" i="12"/>
  <c r="N328" i="12"/>
  <c r="J328" i="12"/>
  <c r="M327" i="12"/>
  <c r="K327" i="12"/>
  <c r="J327" i="12"/>
  <c r="N327" i="12"/>
  <c r="N326" i="12"/>
  <c r="K326" i="12"/>
  <c r="M326" i="12"/>
  <c r="J326" i="12"/>
  <c r="M325" i="12"/>
  <c r="N325" i="12"/>
  <c r="K325" i="12"/>
  <c r="J325" i="12"/>
  <c r="J324" i="12"/>
  <c r="N324" i="12"/>
  <c r="M324" i="12"/>
  <c r="K324" i="12"/>
  <c r="M323" i="12"/>
  <c r="K323" i="12"/>
  <c r="N323" i="12"/>
  <c r="J323" i="12"/>
  <c r="M322" i="12"/>
  <c r="K322" i="12"/>
  <c r="J322" i="12"/>
  <c r="N322" i="12"/>
  <c r="N321" i="12"/>
  <c r="M321" i="12"/>
  <c r="J321" i="12"/>
  <c r="K321" i="12"/>
  <c r="N320" i="12"/>
  <c r="M320" i="12"/>
  <c r="J320" i="12"/>
  <c r="K320" i="12"/>
  <c r="K319" i="12"/>
  <c r="J319" i="12"/>
  <c r="N319" i="12"/>
  <c r="M319" i="12"/>
  <c r="K318" i="12"/>
  <c r="N318" i="12"/>
  <c r="J318" i="12"/>
  <c r="M318" i="12"/>
  <c r="N317" i="12"/>
  <c r="K317" i="12"/>
  <c r="J317" i="12"/>
  <c r="M317" i="12"/>
  <c r="K316" i="12"/>
  <c r="J316" i="12"/>
  <c r="M316" i="12"/>
  <c r="N316" i="12"/>
  <c r="M315" i="12"/>
  <c r="J315" i="12"/>
  <c r="N315" i="12"/>
  <c r="K315" i="12"/>
  <c r="N314" i="12"/>
  <c r="M314" i="12"/>
  <c r="K314" i="12"/>
  <c r="J314" i="12"/>
  <c r="N313" i="12"/>
  <c r="J313" i="12"/>
  <c r="M313" i="12"/>
  <c r="K313" i="12"/>
  <c r="M312" i="12"/>
  <c r="N312" i="12"/>
  <c r="J312" i="12"/>
  <c r="K312" i="12"/>
  <c r="N311" i="12"/>
  <c r="J311" i="12"/>
  <c r="M311" i="12"/>
  <c r="K311" i="12"/>
  <c r="N310" i="12"/>
  <c r="J310" i="12"/>
  <c r="K310" i="12"/>
  <c r="M310" i="12"/>
  <c r="N309" i="12"/>
  <c r="J309" i="12"/>
  <c r="K309" i="12"/>
  <c r="M309" i="12"/>
  <c r="J308" i="12"/>
  <c r="K308" i="12"/>
  <c r="N308" i="12"/>
  <c r="M308" i="12"/>
  <c r="J307" i="12"/>
  <c r="K307" i="12"/>
  <c r="M307" i="12"/>
  <c r="N307" i="12"/>
  <c r="K306" i="12"/>
  <c r="M306" i="12"/>
  <c r="J306" i="12"/>
  <c r="N306" i="12"/>
  <c r="K305" i="12"/>
  <c r="M305" i="12"/>
  <c r="N305" i="12"/>
  <c r="J305" i="12"/>
  <c r="M304" i="12"/>
  <c r="J304" i="12"/>
  <c r="N304" i="12"/>
  <c r="K304" i="12"/>
  <c r="M303" i="12"/>
  <c r="K303" i="12"/>
  <c r="J303" i="12"/>
  <c r="N303" i="12"/>
  <c r="N302" i="12"/>
  <c r="K302" i="12"/>
  <c r="J302" i="12"/>
  <c r="M302" i="12"/>
  <c r="M301" i="12"/>
  <c r="K301" i="12"/>
  <c r="J301" i="12"/>
  <c r="N301" i="12"/>
  <c r="N300" i="12"/>
  <c r="M300" i="12"/>
  <c r="J300" i="12"/>
  <c r="K300" i="12"/>
  <c r="K299" i="12"/>
  <c r="N299" i="12"/>
  <c r="J299" i="12"/>
  <c r="M299" i="12"/>
  <c r="N298" i="12"/>
  <c r="M298" i="12"/>
  <c r="K298" i="12"/>
  <c r="J298" i="12"/>
  <c r="N297" i="12"/>
  <c r="M297" i="12"/>
  <c r="K297" i="12"/>
  <c r="J297" i="12"/>
  <c r="M296" i="12"/>
  <c r="J296" i="12"/>
  <c r="N296" i="12"/>
  <c r="K296" i="12"/>
  <c r="M295" i="12"/>
  <c r="N295" i="12"/>
  <c r="K295" i="12"/>
  <c r="J295" i="12"/>
  <c r="N294" i="12"/>
  <c r="M294" i="12"/>
  <c r="K294" i="12"/>
  <c r="J294" i="12"/>
  <c r="M293" i="12"/>
  <c r="N293" i="12"/>
  <c r="K293" i="12"/>
  <c r="J293" i="12"/>
  <c r="K292" i="12"/>
  <c r="N292" i="12"/>
  <c r="J292" i="12"/>
  <c r="M292" i="12"/>
  <c r="J291" i="12"/>
  <c r="M291" i="12"/>
  <c r="K291" i="12"/>
  <c r="N291" i="12"/>
  <c r="K290" i="12"/>
  <c r="M290" i="12"/>
  <c r="N290" i="12"/>
  <c r="J290" i="12"/>
  <c r="J289" i="12"/>
  <c r="N289" i="12"/>
  <c r="K289" i="12"/>
  <c r="M289" i="12"/>
  <c r="J288" i="12"/>
  <c r="N288" i="12"/>
  <c r="K288" i="12"/>
  <c r="M288" i="12"/>
  <c r="J287" i="12"/>
  <c r="N287" i="12"/>
  <c r="K287" i="12"/>
  <c r="M287" i="12"/>
  <c r="J286" i="12"/>
  <c r="N286" i="12"/>
  <c r="K286" i="12"/>
  <c r="M286" i="12"/>
  <c r="K285" i="12"/>
  <c r="J285" i="12"/>
  <c r="N285" i="12"/>
  <c r="M285" i="12"/>
  <c r="N284" i="12"/>
  <c r="J284" i="12"/>
  <c r="K284" i="12"/>
  <c r="M284" i="12"/>
  <c r="M283" i="12"/>
  <c r="N283" i="12"/>
  <c r="K283" i="12"/>
  <c r="J283" i="12"/>
  <c r="N282" i="12"/>
  <c r="M282" i="12"/>
  <c r="K282" i="12"/>
  <c r="J282" i="12"/>
  <c r="M281" i="12"/>
  <c r="K281" i="12"/>
  <c r="J281" i="12"/>
  <c r="N281" i="12"/>
  <c r="M280" i="12"/>
  <c r="K280" i="12"/>
  <c r="J280" i="12"/>
  <c r="N280" i="12"/>
  <c r="N279" i="12"/>
  <c r="K279" i="12"/>
  <c r="M279" i="12"/>
  <c r="J279" i="12"/>
  <c r="N278" i="12"/>
  <c r="M278" i="12"/>
  <c r="K278" i="12"/>
  <c r="J278" i="12"/>
  <c r="N277" i="12"/>
  <c r="M277" i="12"/>
  <c r="J277" i="12"/>
  <c r="K277" i="12"/>
  <c r="M276" i="12"/>
  <c r="N276" i="12"/>
  <c r="K276" i="12"/>
  <c r="J276" i="12"/>
  <c r="N275" i="12"/>
  <c r="M275" i="12"/>
  <c r="J275" i="12"/>
  <c r="K275" i="12"/>
  <c r="J274" i="12"/>
  <c r="N274" i="12"/>
  <c r="K274" i="12"/>
  <c r="M274" i="12"/>
  <c r="N273" i="12"/>
  <c r="J273" i="12"/>
  <c r="M273" i="12"/>
  <c r="K273" i="12"/>
  <c r="K272" i="12"/>
  <c r="M272" i="12"/>
  <c r="J272" i="12"/>
  <c r="N272" i="12"/>
  <c r="M271" i="12"/>
  <c r="J271" i="12"/>
  <c r="N271" i="12"/>
  <c r="K271" i="12"/>
  <c r="M270" i="12"/>
  <c r="J270" i="12"/>
  <c r="K270" i="12"/>
  <c r="N270" i="12"/>
  <c r="M269" i="12"/>
  <c r="J269" i="12"/>
  <c r="N269" i="12"/>
  <c r="K269" i="12"/>
  <c r="K268" i="12"/>
  <c r="M268" i="12"/>
  <c r="J268" i="12"/>
  <c r="N268" i="12"/>
  <c r="J267" i="12"/>
  <c r="M267" i="12"/>
  <c r="K267" i="12"/>
  <c r="N267" i="12"/>
  <c r="N266" i="12"/>
  <c r="M266" i="12"/>
  <c r="K266" i="12"/>
  <c r="J266" i="12"/>
  <c r="N265" i="12"/>
  <c r="J265" i="12"/>
  <c r="M265" i="12"/>
  <c r="K265" i="12"/>
  <c r="J264" i="12"/>
  <c r="K264" i="12"/>
  <c r="M264" i="12"/>
  <c r="N264" i="12"/>
  <c r="M263" i="12"/>
  <c r="J263" i="12"/>
  <c r="K263" i="12"/>
  <c r="N263" i="12"/>
  <c r="N262" i="12"/>
  <c r="J262" i="12"/>
  <c r="K262" i="12"/>
  <c r="M262" i="12"/>
  <c r="M261" i="12"/>
  <c r="K261" i="12"/>
  <c r="J261" i="12"/>
  <c r="N261" i="12"/>
  <c r="K260" i="12"/>
  <c r="J260" i="12"/>
  <c r="M260" i="12"/>
  <c r="N260" i="12"/>
  <c r="M259" i="12"/>
  <c r="K259" i="12"/>
  <c r="J259" i="12"/>
  <c r="N259" i="12"/>
  <c r="N258" i="12"/>
  <c r="J258" i="12"/>
  <c r="M258" i="12"/>
  <c r="K258" i="12"/>
  <c r="J257" i="12"/>
  <c r="N257" i="12"/>
  <c r="K257" i="12"/>
  <c r="M257" i="12"/>
  <c r="K256" i="12"/>
  <c r="N256" i="12"/>
  <c r="M256" i="12"/>
  <c r="J256" i="12"/>
  <c r="N255" i="12"/>
  <c r="M255" i="12"/>
  <c r="J255" i="12"/>
  <c r="K255" i="12"/>
  <c r="K254" i="12"/>
  <c r="N254" i="12"/>
  <c r="M254" i="12"/>
  <c r="J254" i="12"/>
  <c r="N253" i="12"/>
  <c r="M253" i="12"/>
  <c r="K253" i="12"/>
  <c r="J253" i="12"/>
  <c r="X131" i="12"/>
  <c r="Y131" i="12"/>
  <c r="X126" i="12"/>
  <c r="Y126" i="12"/>
  <c r="Y123" i="12"/>
  <c r="X123" i="12"/>
  <c r="Y119" i="12"/>
  <c r="X119" i="12"/>
  <c r="X115" i="12"/>
  <c r="Y115" i="12"/>
  <c r="Y109" i="12"/>
  <c r="X109" i="12"/>
  <c r="Y104" i="12"/>
  <c r="X104" i="12"/>
  <c r="Y103" i="12"/>
  <c r="X103" i="12"/>
  <c r="Y99" i="12"/>
  <c r="X99" i="12"/>
  <c r="Y90" i="12"/>
  <c r="X90" i="12"/>
  <c r="Y88" i="12"/>
  <c r="X88" i="12"/>
  <c r="Y83" i="12"/>
  <c r="X83" i="12"/>
  <c r="Y82" i="12"/>
  <c r="X82" i="12"/>
  <c r="X81" i="12"/>
  <c r="Y81" i="12"/>
  <c r="X56" i="12"/>
  <c r="Y56" i="12"/>
  <c r="Y55" i="12"/>
  <c r="X55" i="12"/>
  <c r="Y51" i="12"/>
  <c r="X51" i="12"/>
  <c r="Y49" i="12"/>
  <c r="X49" i="12"/>
  <c r="Y48" i="12"/>
  <c r="X48" i="12"/>
  <c r="X45" i="12"/>
  <c r="Y45" i="12"/>
  <c r="X44" i="12"/>
  <c r="Y44" i="12"/>
  <c r="X29" i="12"/>
  <c r="Y29" i="12"/>
  <c r="Y28" i="12"/>
  <c r="X28" i="12"/>
  <c r="Y24" i="12"/>
  <c r="X24" i="12"/>
  <c r="Y23" i="12"/>
  <c r="X23" i="12"/>
  <c r="Y18" i="12"/>
  <c r="X18" i="12"/>
  <c r="X13" i="12"/>
  <c r="Y13" i="12"/>
  <c r="Y12" i="12"/>
  <c r="X12" i="12"/>
  <c r="Y166" i="12"/>
  <c r="X166" i="12"/>
  <c r="X162" i="12"/>
  <c r="Y162" i="12"/>
  <c r="Y158" i="12"/>
  <c r="X158" i="12"/>
  <c r="Y157" i="12"/>
  <c r="X157" i="12"/>
  <c r="Y153" i="12"/>
  <c r="X153" i="12"/>
  <c r="Y152" i="12"/>
  <c r="X152" i="12"/>
  <c r="Y150" i="12"/>
  <c r="X150" i="12"/>
  <c r="Y146" i="12"/>
  <c r="X146" i="12"/>
  <c r="Y145" i="12"/>
  <c r="X145" i="12"/>
  <c r="Y173" i="12"/>
  <c r="X173" i="12"/>
  <c r="X181" i="12"/>
  <c r="Y181" i="12"/>
  <c r="Y179" i="12"/>
  <c r="X179" i="12"/>
  <c r="Y193" i="12"/>
  <c r="X193" i="12"/>
  <c r="Y192" i="12"/>
  <c r="X192" i="12"/>
  <c r="Y188" i="12"/>
  <c r="X188" i="12"/>
  <c r="X187" i="12"/>
  <c r="Y187" i="12"/>
  <c r="X197" i="12"/>
  <c r="Y197" i="12"/>
  <c r="X198" i="12"/>
  <c r="Y198" i="12"/>
  <c r="Y358" i="12"/>
  <c r="X358" i="12"/>
  <c r="Y355" i="12"/>
  <c r="X355" i="12"/>
  <c r="X353" i="12"/>
  <c r="Y353" i="12"/>
  <c r="Y350" i="12"/>
  <c r="X350" i="12"/>
  <c r="Y348" i="12"/>
  <c r="X348" i="12"/>
  <c r="Y347" i="12"/>
  <c r="X347" i="12"/>
  <c r="Y345" i="12"/>
  <c r="X345" i="12"/>
  <c r="Y344" i="12"/>
  <c r="X344" i="12"/>
  <c r="Y342" i="12"/>
  <c r="X342" i="12"/>
  <c r="X338" i="12"/>
  <c r="Y338" i="12"/>
  <c r="X335" i="12"/>
  <c r="Y335" i="12"/>
  <c r="X332" i="12"/>
  <c r="Y332" i="12"/>
  <c r="Y331" i="12"/>
  <c r="X331" i="12"/>
  <c r="Y328" i="12"/>
  <c r="X328" i="12"/>
  <c r="Y327" i="12"/>
  <c r="X327" i="12"/>
  <c r="Y326" i="12"/>
  <c r="X326" i="12"/>
  <c r="Y322" i="12"/>
  <c r="X322" i="12"/>
  <c r="Y321" i="12"/>
  <c r="X321" i="12"/>
  <c r="X319" i="12"/>
  <c r="Y319" i="12"/>
  <c r="Y316" i="12"/>
  <c r="X316" i="12"/>
  <c r="Y315" i="12"/>
  <c r="X315" i="12"/>
  <c r="Y312" i="12"/>
  <c r="X312" i="12"/>
  <c r="Y311" i="12"/>
  <c r="X311" i="12"/>
  <c r="X303" i="12"/>
  <c r="Y303" i="12"/>
  <c r="X300" i="12"/>
  <c r="Y300" i="12"/>
  <c r="Y297" i="12"/>
  <c r="X297" i="12"/>
  <c r="Y289" i="12"/>
  <c r="X289" i="12"/>
  <c r="Y287" i="12"/>
  <c r="X287" i="12"/>
  <c r="Y286" i="12"/>
  <c r="X286" i="12"/>
  <c r="X284" i="12"/>
  <c r="Y284" i="12"/>
  <c r="X283" i="12"/>
  <c r="Y283" i="12"/>
  <c r="X281" i="12"/>
  <c r="Y281" i="12"/>
  <c r="Y279" i="12"/>
  <c r="X279" i="12"/>
  <c r="Y275" i="12"/>
  <c r="X275" i="12"/>
  <c r="X274" i="12"/>
  <c r="Y274" i="12"/>
  <c r="X273" i="12"/>
  <c r="Y273" i="12"/>
  <c r="Y271" i="12"/>
  <c r="X271" i="12"/>
  <c r="Y270" i="12"/>
  <c r="X270" i="12"/>
  <c r="Y264" i="12"/>
  <c r="X264" i="12"/>
  <c r="X263" i="12"/>
  <c r="Y263" i="12"/>
  <c r="Y262" i="12"/>
  <c r="X262" i="12"/>
  <c r="Y259" i="12"/>
  <c r="X259" i="12"/>
  <c r="X257" i="12"/>
  <c r="Y257" i="12"/>
  <c r="Y254" i="12"/>
  <c r="X254" i="12"/>
  <c r="Y252" i="12"/>
  <c r="X252" i="12"/>
  <c r="Y251" i="12"/>
  <c r="X251" i="12"/>
  <c r="Y248" i="12"/>
  <c r="X248" i="12"/>
  <c r="X246" i="12"/>
  <c r="Y246" i="12"/>
  <c r="Y242" i="12"/>
  <c r="X242" i="12"/>
  <c r="Y241" i="12"/>
  <c r="X241" i="12"/>
  <c r="Y239" i="12"/>
  <c r="X239" i="12"/>
  <c r="Y236" i="12"/>
  <c r="X236" i="12"/>
  <c r="X233" i="12"/>
  <c r="Y233" i="12"/>
  <c r="X232" i="12"/>
  <c r="Y232" i="12"/>
  <c r="Y230" i="12"/>
  <c r="X230" i="12"/>
  <c r="X225" i="12"/>
  <c r="Y225" i="12"/>
  <c r="X223" i="12"/>
  <c r="Y223" i="12"/>
  <c r="X217" i="12"/>
  <c r="Y217" i="12"/>
  <c r="Y208" i="12"/>
  <c r="X208" i="12"/>
  <c r="Y207" i="12"/>
  <c r="X207" i="12"/>
  <c r="Y202" i="12"/>
  <c r="X202" i="12"/>
  <c r="N77" i="12"/>
  <c r="J77" i="12"/>
  <c r="K77" i="12"/>
  <c r="M77" i="12"/>
  <c r="G352" i="12"/>
  <c r="G336" i="12"/>
  <c r="G320" i="12"/>
  <c r="G304" i="12"/>
  <c r="G288" i="12"/>
  <c r="G272" i="12"/>
  <c r="G256" i="12"/>
  <c r="G349" i="12"/>
  <c r="G333" i="12"/>
  <c r="G317" i="12"/>
  <c r="G301" i="12"/>
  <c r="G285" i="12"/>
  <c r="G269" i="12"/>
  <c r="G253" i="12"/>
  <c r="G348" i="12"/>
  <c r="G332" i="12"/>
  <c r="G316" i="12"/>
  <c r="G300" i="12"/>
  <c r="G284" i="12"/>
  <c r="G268" i="12"/>
  <c r="G347" i="12"/>
  <c r="G331" i="12"/>
  <c r="G315" i="12"/>
  <c r="G299" i="12"/>
  <c r="G283" i="12"/>
  <c r="G267" i="12"/>
  <c r="G346" i="12"/>
  <c r="G330" i="12"/>
  <c r="G314" i="12"/>
  <c r="G298" i="12"/>
  <c r="G282" i="12"/>
  <c r="G266" i="12"/>
  <c r="G345" i="12"/>
  <c r="G329" i="12"/>
  <c r="G313" i="12"/>
  <c r="G297" i="12"/>
  <c r="G281" i="12"/>
  <c r="G265" i="12"/>
  <c r="G360" i="12"/>
  <c r="G344" i="12"/>
  <c r="G328" i="12"/>
  <c r="G312" i="12"/>
  <c r="G296" i="12"/>
  <c r="G280" i="12"/>
  <c r="G264" i="12"/>
  <c r="G359" i="12"/>
  <c r="G343" i="12"/>
  <c r="G327" i="12"/>
  <c r="G311" i="12"/>
  <c r="G295" i="12"/>
  <c r="G279" i="12"/>
  <c r="G263" i="12"/>
  <c r="G358" i="12"/>
  <c r="G342" i="12"/>
  <c r="G326" i="12"/>
  <c r="G310" i="12"/>
  <c r="G294" i="12"/>
  <c r="G278" i="12"/>
  <c r="G262" i="12"/>
  <c r="G357" i="12"/>
  <c r="G341" i="12"/>
  <c r="G325" i="12"/>
  <c r="G309" i="12"/>
  <c r="G293" i="12"/>
  <c r="G277" i="12"/>
  <c r="G261" i="12"/>
  <c r="G356" i="12"/>
  <c r="G340" i="12"/>
  <c r="G324" i="12"/>
  <c r="G308" i="12"/>
  <c r="G292" i="12"/>
  <c r="G276" i="12"/>
  <c r="G260" i="12"/>
  <c r="G355" i="12"/>
  <c r="G339" i="12"/>
  <c r="G323" i="12"/>
  <c r="G307" i="12"/>
  <c r="G291" i="12"/>
  <c r="G275" i="12"/>
  <c r="G259" i="12"/>
  <c r="G354" i="12"/>
  <c r="G338" i="12"/>
  <c r="G322" i="12"/>
  <c r="G306" i="12"/>
  <c r="G290" i="12"/>
  <c r="G274" i="12"/>
  <c r="G258" i="12"/>
  <c r="G353" i="12"/>
  <c r="G337" i="12"/>
  <c r="G321" i="12"/>
  <c r="G305" i="12"/>
  <c r="G289" i="12"/>
  <c r="G273" i="12"/>
  <c r="G257" i="12"/>
  <c r="G351" i="12"/>
  <c r="G335" i="12"/>
  <c r="G319" i="12"/>
  <c r="G303" i="12"/>
  <c r="G287" i="12"/>
  <c r="G271" i="12"/>
  <c r="G255" i="12"/>
  <c r="G350" i="12"/>
  <c r="G334" i="12"/>
  <c r="G318" i="12"/>
  <c r="G302" i="12"/>
  <c r="G286" i="12"/>
  <c r="G270" i="12"/>
  <c r="G254" i="12"/>
  <c r="G77" i="12"/>
  <c r="AI69" i="12"/>
  <c r="AJ69" i="12"/>
  <c r="AK69" i="12"/>
  <c r="AL69" i="12"/>
  <c r="AM69" i="12"/>
  <c r="AN69" i="12"/>
  <c r="AH69" i="12"/>
  <c r="AI189" i="12"/>
  <c r="AJ189" i="12"/>
  <c r="AK189" i="12"/>
  <c r="AL189" i="12"/>
  <c r="AM189" i="12"/>
  <c r="AN189" i="12"/>
  <c r="AH189" i="12"/>
  <c r="AH355" i="12"/>
  <c r="AI355" i="12"/>
  <c r="AJ355" i="12"/>
  <c r="AL355" i="12"/>
  <c r="AN355" i="12"/>
  <c r="AK355" i="12"/>
  <c r="AM355" i="12"/>
  <c r="AH339" i="12"/>
  <c r="AI339" i="12"/>
  <c r="AJ339" i="12"/>
  <c r="AL339" i="12"/>
  <c r="AN339" i="12"/>
  <c r="AK339" i="12"/>
  <c r="AM339" i="12"/>
  <c r="AN323" i="12"/>
  <c r="AH323" i="12"/>
  <c r="AL323" i="12"/>
  <c r="AJ323" i="12"/>
  <c r="AM323" i="12"/>
  <c r="AK323" i="12"/>
  <c r="AI323" i="12"/>
  <c r="AH307" i="12"/>
  <c r="AJ307" i="12"/>
  <c r="AI307" i="12"/>
  <c r="AK307" i="12"/>
  <c r="AL307" i="12"/>
  <c r="AM307" i="12"/>
  <c r="AN307" i="12"/>
  <c r="AI291" i="12"/>
  <c r="AJ291" i="12"/>
  <c r="AN291" i="12"/>
  <c r="AH291" i="12"/>
  <c r="AK291" i="12"/>
  <c r="AL291" i="12"/>
  <c r="AM291" i="12"/>
  <c r="AI259" i="12"/>
  <c r="AJ259" i="12"/>
  <c r="AK259" i="12"/>
  <c r="AH259" i="12"/>
  <c r="AL259" i="12"/>
  <c r="AM259" i="12"/>
  <c r="AN259" i="12"/>
  <c r="AI243" i="12"/>
  <c r="AJ243" i="12"/>
  <c r="AH243" i="12"/>
  <c r="AK243" i="12"/>
  <c r="AN243" i="12"/>
  <c r="AL243" i="12"/>
  <c r="AM243" i="12"/>
  <c r="AM204" i="12"/>
  <c r="AN204" i="12"/>
  <c r="AL204" i="12"/>
  <c r="AI204" i="12"/>
  <c r="AK204" i="12"/>
  <c r="AJ204" i="12"/>
  <c r="AH204" i="12"/>
  <c r="AI125" i="12"/>
  <c r="AJ125" i="12"/>
  <c r="AK125" i="12"/>
  <c r="AL125" i="12"/>
  <c r="AM125" i="12"/>
  <c r="AH125" i="12"/>
  <c r="AN125" i="12"/>
  <c r="AI109" i="12"/>
  <c r="AJ109" i="12"/>
  <c r="AK109" i="12"/>
  <c r="AL109" i="12"/>
  <c r="AN109" i="12"/>
  <c r="AM109" i="12"/>
  <c r="AH109" i="12"/>
  <c r="AI84" i="12"/>
  <c r="AJ84" i="12"/>
  <c r="AK84" i="12"/>
  <c r="AN84" i="12"/>
  <c r="AL84" i="12"/>
  <c r="AM84" i="12"/>
  <c r="AH84" i="12"/>
  <c r="AM67" i="12"/>
  <c r="AN67" i="12"/>
  <c r="AI67" i="12"/>
  <c r="AJ67" i="12"/>
  <c r="AK67" i="12"/>
  <c r="AL67" i="12"/>
  <c r="AH67" i="12"/>
  <c r="AJ50" i="12"/>
  <c r="AK50" i="12"/>
  <c r="AI50" i="12"/>
  <c r="AL50" i="12"/>
  <c r="AM50" i="12"/>
  <c r="AN50" i="12"/>
  <c r="AH50" i="12"/>
  <c r="AI23" i="12"/>
  <c r="AJ23" i="12"/>
  <c r="AL23" i="12"/>
  <c r="AM23" i="12"/>
  <c r="AK23" i="12"/>
  <c r="AN23" i="12"/>
  <c r="AH23" i="12"/>
  <c r="AI168" i="12"/>
  <c r="AJ168" i="12"/>
  <c r="AM168" i="12"/>
  <c r="AL168" i="12"/>
  <c r="AH168" i="12"/>
  <c r="AK168" i="12"/>
  <c r="AN168" i="12"/>
  <c r="AM172" i="12"/>
  <c r="AN172" i="12"/>
  <c r="AL172" i="12"/>
  <c r="AI172" i="12"/>
  <c r="AK172" i="12"/>
  <c r="AJ172" i="12"/>
  <c r="AH172" i="12"/>
  <c r="AK187" i="12"/>
  <c r="AN187" i="12"/>
  <c r="AJ187" i="12"/>
  <c r="AL187" i="12"/>
  <c r="AM187" i="12"/>
  <c r="AI187" i="12"/>
  <c r="AH187" i="12"/>
  <c r="AI337" i="12"/>
  <c r="AH337" i="12"/>
  <c r="AJ337" i="12"/>
  <c r="AM337" i="12"/>
  <c r="AL337" i="12"/>
  <c r="AK337" i="12"/>
  <c r="AN337" i="12"/>
  <c r="AK321" i="12"/>
  <c r="AI321" i="12"/>
  <c r="AJ321" i="12"/>
  <c r="AM321" i="12"/>
  <c r="AL321" i="12"/>
  <c r="AN321" i="12"/>
  <c r="AH321" i="12"/>
  <c r="AK305" i="12"/>
  <c r="AI305" i="12"/>
  <c r="AJ305" i="12"/>
  <c r="AL305" i="12"/>
  <c r="AM305" i="12"/>
  <c r="AN305" i="12"/>
  <c r="AH305" i="12"/>
  <c r="AK289" i="12"/>
  <c r="AJ289" i="12"/>
  <c r="AL289" i="12"/>
  <c r="AM289" i="12"/>
  <c r="AN289" i="12"/>
  <c r="AH289" i="12"/>
  <c r="AI289" i="12"/>
  <c r="AK273" i="12"/>
  <c r="AI273" i="12"/>
  <c r="AJ273" i="12"/>
  <c r="AL273" i="12"/>
  <c r="AM273" i="12"/>
  <c r="AN273" i="12"/>
  <c r="AH273" i="12"/>
  <c r="AK257" i="12"/>
  <c r="AI257" i="12"/>
  <c r="AJ257" i="12"/>
  <c r="AL257" i="12"/>
  <c r="AM257" i="12"/>
  <c r="AN257" i="12"/>
  <c r="AH257" i="12"/>
  <c r="AL225" i="12"/>
  <c r="AM225" i="12"/>
  <c r="AN225" i="12"/>
  <c r="AI225" i="12"/>
  <c r="AJ225" i="12"/>
  <c r="AK225" i="12"/>
  <c r="AH225" i="12"/>
  <c r="AM27" i="12"/>
  <c r="AN27" i="12"/>
  <c r="AI27" i="12"/>
  <c r="AH27" i="12"/>
  <c r="AJ27" i="12"/>
  <c r="AK27" i="12"/>
  <c r="AL27" i="12"/>
  <c r="AI206" i="12"/>
  <c r="AM206" i="12"/>
  <c r="AN206" i="12"/>
  <c r="AL206" i="12"/>
  <c r="AJ206" i="12"/>
  <c r="AK206" i="12"/>
  <c r="AH206" i="12"/>
  <c r="AK110" i="12"/>
  <c r="AL110" i="12"/>
  <c r="AM110" i="12"/>
  <c r="AN110" i="12"/>
  <c r="AJ110" i="12"/>
  <c r="AH110" i="12"/>
  <c r="AI110" i="12"/>
  <c r="AI68" i="12"/>
  <c r="AJ68" i="12"/>
  <c r="AK68" i="12"/>
  <c r="AN68" i="12"/>
  <c r="AM68" i="12"/>
  <c r="AL68" i="12"/>
  <c r="AH68" i="12"/>
  <c r="AM51" i="12"/>
  <c r="AN51" i="12"/>
  <c r="AI51" i="12"/>
  <c r="AL51" i="12"/>
  <c r="AJ51" i="12"/>
  <c r="AK51" i="12"/>
  <c r="AH51" i="12"/>
  <c r="AI169" i="12"/>
  <c r="AJ169" i="12"/>
  <c r="AK169" i="12"/>
  <c r="AL169" i="12"/>
  <c r="AM169" i="12"/>
  <c r="AN169" i="12"/>
  <c r="AH169" i="12"/>
  <c r="AM188" i="12"/>
  <c r="AN188" i="12"/>
  <c r="AI188" i="12"/>
  <c r="AJ188" i="12"/>
  <c r="AK188" i="12"/>
  <c r="AL188" i="12"/>
  <c r="AH188" i="12"/>
  <c r="AK338" i="12"/>
  <c r="AH338" i="12"/>
  <c r="AL338" i="12"/>
  <c r="AM338" i="12"/>
  <c r="AN338" i="12"/>
  <c r="AI338" i="12"/>
  <c r="AJ338" i="12"/>
  <c r="AK306" i="12"/>
  <c r="AL306" i="12"/>
  <c r="AM306" i="12"/>
  <c r="AN306" i="12"/>
  <c r="AH306" i="12"/>
  <c r="AI306" i="12"/>
  <c r="AJ306" i="12"/>
  <c r="AK274" i="12"/>
  <c r="AL274" i="12"/>
  <c r="AM274" i="12"/>
  <c r="AN274" i="12"/>
  <c r="AH274" i="12"/>
  <c r="AI274" i="12"/>
  <c r="AJ274" i="12"/>
  <c r="AK242" i="12"/>
  <c r="AL242" i="12"/>
  <c r="AM242" i="12"/>
  <c r="AN242" i="12"/>
  <c r="AH242" i="12"/>
  <c r="AI242" i="12"/>
  <c r="AJ242" i="12"/>
  <c r="AK203" i="12"/>
  <c r="AI203" i="12"/>
  <c r="AJ203" i="12"/>
  <c r="AL203" i="12"/>
  <c r="AM203" i="12"/>
  <c r="AN203" i="12"/>
  <c r="AH203" i="12"/>
  <c r="AI71" i="12"/>
  <c r="AL71" i="12"/>
  <c r="AM71" i="12"/>
  <c r="AJ71" i="12"/>
  <c r="AK71" i="12"/>
  <c r="AN71" i="12"/>
  <c r="AH71" i="12"/>
  <c r="AM11" i="12"/>
  <c r="AN11" i="12"/>
  <c r="AI11" i="12"/>
  <c r="AJ11" i="12"/>
  <c r="AK11" i="12"/>
  <c r="AL11" i="12"/>
  <c r="AH11" i="12"/>
  <c r="AI173" i="12"/>
  <c r="AJ173" i="12"/>
  <c r="AK173" i="12"/>
  <c r="AL173" i="12"/>
  <c r="AN173" i="12"/>
  <c r="AM173" i="12"/>
  <c r="AH173" i="12"/>
  <c r="AI87" i="12"/>
  <c r="AL87" i="12"/>
  <c r="AM87" i="12"/>
  <c r="AN87" i="12"/>
  <c r="AJ87" i="12"/>
  <c r="AH87" i="12"/>
  <c r="AK87" i="12"/>
  <c r="AK258" i="12"/>
  <c r="AL258" i="12"/>
  <c r="AM258" i="12"/>
  <c r="AN258" i="12"/>
  <c r="AJ258" i="12"/>
  <c r="AH258" i="12"/>
  <c r="AI258" i="12"/>
  <c r="AK123" i="12"/>
  <c r="AI123" i="12"/>
  <c r="AJ123" i="12"/>
  <c r="AM123" i="12"/>
  <c r="AN123" i="12"/>
  <c r="AH123" i="12"/>
  <c r="AL123" i="12"/>
  <c r="AI150" i="12"/>
  <c r="AJ150" i="12"/>
  <c r="AK150" i="12"/>
  <c r="AL150" i="12"/>
  <c r="AM150" i="12"/>
  <c r="AN150" i="12"/>
  <c r="AH150" i="12"/>
  <c r="AM351" i="12"/>
  <c r="AN351" i="12"/>
  <c r="AI351" i="12"/>
  <c r="AK351" i="12"/>
  <c r="AJ351" i="12"/>
  <c r="AH351" i="12"/>
  <c r="AL351" i="12"/>
  <c r="AM303" i="12"/>
  <c r="AN303" i="12"/>
  <c r="AL303" i="12"/>
  <c r="AI303" i="12"/>
  <c r="AJ303" i="12"/>
  <c r="AK303" i="12"/>
  <c r="AH303" i="12"/>
  <c r="AM239" i="12"/>
  <c r="AN239" i="12"/>
  <c r="AK239" i="12"/>
  <c r="AL239" i="12"/>
  <c r="AH239" i="12"/>
  <c r="AI239" i="12"/>
  <c r="AJ239" i="12"/>
  <c r="AI105" i="12"/>
  <c r="AJ105" i="12"/>
  <c r="AK105" i="12"/>
  <c r="AL105" i="12"/>
  <c r="AM105" i="12"/>
  <c r="AH105" i="12"/>
  <c r="AN105" i="12"/>
  <c r="AK80" i="12"/>
  <c r="AI80" i="12"/>
  <c r="AN80" i="12"/>
  <c r="AJ80" i="12"/>
  <c r="AH80" i="12"/>
  <c r="AL80" i="12"/>
  <c r="AM80" i="12"/>
  <c r="AK62" i="12"/>
  <c r="AL62" i="12"/>
  <c r="AM62" i="12"/>
  <c r="AN62" i="12"/>
  <c r="AI62" i="12"/>
  <c r="AJ62" i="12"/>
  <c r="AH62" i="12"/>
  <c r="AK46" i="12"/>
  <c r="AL46" i="12"/>
  <c r="AM46" i="12"/>
  <c r="AN46" i="12"/>
  <c r="AI46" i="12"/>
  <c r="AJ46" i="12"/>
  <c r="AH46" i="12"/>
  <c r="AM19" i="12"/>
  <c r="AN19" i="12"/>
  <c r="AI19" i="12"/>
  <c r="AJ19" i="12"/>
  <c r="AK19" i="12"/>
  <c r="AH19" i="12"/>
  <c r="AL19" i="12"/>
  <c r="AI120" i="12"/>
  <c r="AJ120" i="12"/>
  <c r="AM120" i="12"/>
  <c r="AH120" i="12"/>
  <c r="AL120" i="12"/>
  <c r="AK120" i="12"/>
  <c r="AN120" i="12"/>
  <c r="AJ104" i="12"/>
  <c r="AL104" i="12"/>
  <c r="AK104" i="12"/>
  <c r="AN104" i="12"/>
  <c r="AI104" i="12"/>
  <c r="AM104" i="12"/>
  <c r="AH104" i="12"/>
  <c r="AI79" i="12"/>
  <c r="AL79" i="12"/>
  <c r="AM79" i="12"/>
  <c r="AJ79" i="12"/>
  <c r="AK79" i="12"/>
  <c r="AN79" i="12"/>
  <c r="AH79" i="12"/>
  <c r="AI61" i="12"/>
  <c r="AL61" i="12"/>
  <c r="AJ61" i="12"/>
  <c r="AM61" i="12"/>
  <c r="AN61" i="12"/>
  <c r="AH61" i="12"/>
  <c r="AK61" i="12"/>
  <c r="AJ18" i="12"/>
  <c r="AK18" i="12"/>
  <c r="AI18" i="12"/>
  <c r="AL18" i="12"/>
  <c r="AM18" i="12"/>
  <c r="AN18" i="12"/>
  <c r="AH18" i="12"/>
  <c r="AK163" i="12"/>
  <c r="AH163" i="12"/>
  <c r="AI163" i="12"/>
  <c r="AM163" i="12"/>
  <c r="AJ163" i="12"/>
  <c r="AL163" i="12"/>
  <c r="AN163" i="12"/>
  <c r="AK147" i="12"/>
  <c r="AI147" i="12"/>
  <c r="AH147" i="12"/>
  <c r="AJ147" i="12"/>
  <c r="AL147" i="12"/>
  <c r="AM147" i="12"/>
  <c r="AN147" i="12"/>
  <c r="AI182" i="12"/>
  <c r="AN182" i="12"/>
  <c r="AJ182" i="12"/>
  <c r="AH182" i="12"/>
  <c r="AK182" i="12"/>
  <c r="AL182" i="12"/>
  <c r="AM182" i="12"/>
  <c r="AI198" i="12"/>
  <c r="AJ198" i="12"/>
  <c r="AK198" i="12"/>
  <c r="AL198" i="12"/>
  <c r="AM198" i="12"/>
  <c r="AH198" i="12"/>
  <c r="AN198" i="12"/>
  <c r="AN348" i="12"/>
  <c r="AJ348" i="12"/>
  <c r="AH348" i="12"/>
  <c r="AI348" i="12"/>
  <c r="AK348" i="12"/>
  <c r="AL348" i="12"/>
  <c r="AM348" i="12"/>
  <c r="AJ332" i="12"/>
  <c r="AI332" i="12"/>
  <c r="AK332" i="12"/>
  <c r="AL332" i="12"/>
  <c r="AM332" i="12"/>
  <c r="AH332" i="12"/>
  <c r="AN332" i="12"/>
  <c r="AI316" i="12"/>
  <c r="AJ316" i="12"/>
  <c r="AK316" i="12"/>
  <c r="AL316" i="12"/>
  <c r="AM316" i="12"/>
  <c r="AN316" i="12"/>
  <c r="AH316" i="12"/>
  <c r="AI300" i="12"/>
  <c r="AL300" i="12"/>
  <c r="AM300" i="12"/>
  <c r="AN300" i="12"/>
  <c r="AK300" i="12"/>
  <c r="AJ300" i="12"/>
  <c r="AH300" i="12"/>
  <c r="AI284" i="12"/>
  <c r="AK284" i="12"/>
  <c r="AJ284" i="12"/>
  <c r="AN284" i="12"/>
  <c r="AM284" i="12"/>
  <c r="AL284" i="12"/>
  <c r="AH284" i="12"/>
  <c r="AI268" i="12"/>
  <c r="AJ268" i="12"/>
  <c r="AK268" i="12"/>
  <c r="AL268" i="12"/>
  <c r="AM268" i="12"/>
  <c r="AN268" i="12"/>
  <c r="AH268" i="12"/>
  <c r="AI252" i="12"/>
  <c r="AH252" i="12"/>
  <c r="AM252" i="12"/>
  <c r="AJ252" i="12"/>
  <c r="AK252" i="12"/>
  <c r="AL252" i="12"/>
  <c r="AN252" i="12"/>
  <c r="AI236" i="12"/>
  <c r="AJ236" i="12"/>
  <c r="AK236" i="12"/>
  <c r="AM236" i="12"/>
  <c r="AH236" i="12"/>
  <c r="AN236" i="12"/>
  <c r="AL236" i="12"/>
  <c r="AM220" i="12"/>
  <c r="AN220" i="12"/>
  <c r="AL220" i="12"/>
  <c r="AI220" i="12"/>
  <c r="AH220" i="12"/>
  <c r="AK220" i="12"/>
  <c r="AJ220" i="12"/>
  <c r="AI119" i="12"/>
  <c r="AK119" i="12"/>
  <c r="AL119" i="12"/>
  <c r="AM119" i="12"/>
  <c r="AN119" i="12"/>
  <c r="AJ119" i="12"/>
  <c r="AH119" i="12"/>
  <c r="AI103" i="12"/>
  <c r="AL103" i="12"/>
  <c r="AM103" i="12"/>
  <c r="AJ103" i="12"/>
  <c r="AK103" i="12"/>
  <c r="AN103" i="12"/>
  <c r="AH103" i="12"/>
  <c r="AK78" i="12"/>
  <c r="AL78" i="12"/>
  <c r="AM78" i="12"/>
  <c r="AN78" i="12"/>
  <c r="AI78" i="12"/>
  <c r="AJ78" i="12"/>
  <c r="AH78" i="12"/>
  <c r="AI60" i="12"/>
  <c r="AJ60" i="12"/>
  <c r="AK60" i="12"/>
  <c r="AN60" i="12"/>
  <c r="AL60" i="12"/>
  <c r="AM60" i="12"/>
  <c r="AH60" i="12"/>
  <c r="AI162" i="12"/>
  <c r="AJ162" i="12"/>
  <c r="AK162" i="12"/>
  <c r="AL162" i="12"/>
  <c r="AM162" i="12"/>
  <c r="AN162" i="12"/>
  <c r="AH162" i="12"/>
  <c r="AI146" i="12"/>
  <c r="AJ146" i="12"/>
  <c r="AK146" i="12"/>
  <c r="AL146" i="12"/>
  <c r="AM146" i="12"/>
  <c r="AN146" i="12"/>
  <c r="AH146" i="12"/>
  <c r="AM185" i="12"/>
  <c r="AI185" i="12"/>
  <c r="AJ185" i="12"/>
  <c r="AL185" i="12"/>
  <c r="AH185" i="12"/>
  <c r="AK185" i="12"/>
  <c r="AN185" i="12"/>
  <c r="AM201" i="12"/>
  <c r="AN201" i="12"/>
  <c r="AI201" i="12"/>
  <c r="AJ201" i="12"/>
  <c r="AL201" i="12"/>
  <c r="AH201" i="12"/>
  <c r="AK201" i="12"/>
  <c r="AI347" i="12"/>
  <c r="AJ347" i="12"/>
  <c r="AL347" i="12"/>
  <c r="AK347" i="12"/>
  <c r="AH347" i="12"/>
  <c r="AN347" i="12"/>
  <c r="AM347" i="12"/>
  <c r="AI331" i="12"/>
  <c r="AJ331" i="12"/>
  <c r="AL331" i="12"/>
  <c r="AN331" i="12"/>
  <c r="AM331" i="12"/>
  <c r="AK331" i="12"/>
  <c r="AH331" i="12"/>
  <c r="AH315" i="12"/>
  <c r="AI315" i="12"/>
  <c r="AL315" i="12"/>
  <c r="AM315" i="12"/>
  <c r="AN315" i="12"/>
  <c r="AJ315" i="12"/>
  <c r="AK315" i="12"/>
  <c r="AM299" i="12"/>
  <c r="AL299" i="12"/>
  <c r="AI299" i="12"/>
  <c r="AJ299" i="12"/>
  <c r="AK299" i="12"/>
  <c r="AN299" i="12"/>
  <c r="AH299" i="12"/>
  <c r="AI283" i="12"/>
  <c r="AJ283" i="12"/>
  <c r="AK283" i="12"/>
  <c r="AL283" i="12"/>
  <c r="AM283" i="12"/>
  <c r="AN283" i="12"/>
  <c r="AH283" i="12"/>
  <c r="AI267" i="12"/>
  <c r="AJ267" i="12"/>
  <c r="AM267" i="12"/>
  <c r="AH267" i="12"/>
  <c r="AK267" i="12"/>
  <c r="AL267" i="12"/>
  <c r="AN267" i="12"/>
  <c r="AI251" i="12"/>
  <c r="AJ251" i="12"/>
  <c r="AL251" i="12"/>
  <c r="AN251" i="12"/>
  <c r="AK251" i="12"/>
  <c r="AH251" i="12"/>
  <c r="AM251" i="12"/>
  <c r="AI235" i="12"/>
  <c r="AJ235" i="12"/>
  <c r="AK235" i="12"/>
  <c r="AL235" i="12"/>
  <c r="AM235" i="12"/>
  <c r="AN235" i="12"/>
  <c r="AH235" i="12"/>
  <c r="AK219" i="12"/>
  <c r="AL219" i="12"/>
  <c r="AI219" i="12"/>
  <c r="AM219" i="12"/>
  <c r="AJ219" i="12"/>
  <c r="AN219" i="12"/>
  <c r="AH219" i="12"/>
  <c r="AI108" i="12"/>
  <c r="AJ108" i="12"/>
  <c r="AK108" i="12"/>
  <c r="AM108" i="12"/>
  <c r="AL108" i="12"/>
  <c r="AN108" i="12"/>
  <c r="AH108" i="12"/>
  <c r="AJ66" i="12"/>
  <c r="AK66" i="12"/>
  <c r="AL66" i="12"/>
  <c r="AI66" i="12"/>
  <c r="AM66" i="12"/>
  <c r="AN66" i="12"/>
  <c r="AH66" i="12"/>
  <c r="AK22" i="12"/>
  <c r="AL22" i="12"/>
  <c r="AM22" i="12"/>
  <c r="AN22" i="12"/>
  <c r="AI22" i="12"/>
  <c r="AJ22" i="12"/>
  <c r="AH22" i="12"/>
  <c r="AK171" i="12"/>
  <c r="AN171" i="12"/>
  <c r="AM171" i="12"/>
  <c r="AH171" i="12"/>
  <c r="AI171" i="12"/>
  <c r="AL171" i="12"/>
  <c r="AJ171" i="12"/>
  <c r="AM107" i="12"/>
  <c r="AN107" i="12"/>
  <c r="AI107" i="12"/>
  <c r="AJ107" i="12"/>
  <c r="AK107" i="12"/>
  <c r="AL107" i="12"/>
  <c r="AH107" i="12"/>
  <c r="AK48" i="12"/>
  <c r="AL48" i="12"/>
  <c r="AM48" i="12"/>
  <c r="AN48" i="12"/>
  <c r="AI48" i="12"/>
  <c r="AH48" i="12"/>
  <c r="AJ48" i="12"/>
  <c r="AI197" i="12"/>
  <c r="AJ197" i="12"/>
  <c r="AK197" i="12"/>
  <c r="AL197" i="12"/>
  <c r="AM197" i="12"/>
  <c r="AN197" i="12"/>
  <c r="AH197" i="12"/>
  <c r="AM287" i="12"/>
  <c r="AN287" i="12"/>
  <c r="AI287" i="12"/>
  <c r="AJ287" i="12"/>
  <c r="AK287" i="12"/>
  <c r="AL287" i="12"/>
  <c r="AH287" i="12"/>
  <c r="AK223" i="12"/>
  <c r="AL223" i="12"/>
  <c r="AM223" i="12"/>
  <c r="AN223" i="12"/>
  <c r="AH223" i="12"/>
  <c r="AJ223" i="12"/>
  <c r="AI223" i="12"/>
  <c r="AM59" i="12"/>
  <c r="AN59" i="12"/>
  <c r="AI59" i="12"/>
  <c r="AJ59" i="12"/>
  <c r="AK59" i="12"/>
  <c r="AL59" i="12"/>
  <c r="AH59" i="12"/>
  <c r="AK16" i="12"/>
  <c r="AN16" i="12"/>
  <c r="AI16" i="12"/>
  <c r="AJ16" i="12"/>
  <c r="AH16" i="12"/>
  <c r="AL16" i="12"/>
  <c r="AM16" i="12"/>
  <c r="AJ145" i="12"/>
  <c r="AK145" i="12"/>
  <c r="AL145" i="12"/>
  <c r="AM145" i="12"/>
  <c r="AN145" i="12"/>
  <c r="AI145" i="12"/>
  <c r="AH145" i="12"/>
  <c r="AJ82" i="12"/>
  <c r="AK82" i="12"/>
  <c r="AN82" i="12"/>
  <c r="AI82" i="12"/>
  <c r="AL82" i="12"/>
  <c r="AM82" i="12"/>
  <c r="AH82" i="12"/>
  <c r="AI181" i="12"/>
  <c r="AJ181" i="12"/>
  <c r="AK181" i="12"/>
  <c r="AL181" i="12"/>
  <c r="AM181" i="12"/>
  <c r="AH181" i="12"/>
  <c r="AN181" i="12"/>
  <c r="AM335" i="12"/>
  <c r="AN335" i="12"/>
  <c r="AI335" i="12"/>
  <c r="AH335" i="12"/>
  <c r="AL335" i="12"/>
  <c r="AJ335" i="12"/>
  <c r="AK335" i="12"/>
  <c r="AM255" i="12"/>
  <c r="AN255" i="12"/>
  <c r="AI255" i="12"/>
  <c r="AJ255" i="12"/>
  <c r="AL255" i="12"/>
  <c r="AK255" i="12"/>
  <c r="AH255" i="12"/>
  <c r="AI122" i="12"/>
  <c r="AJ122" i="12"/>
  <c r="AK122" i="12"/>
  <c r="AL122" i="12"/>
  <c r="AM122" i="12"/>
  <c r="AN122" i="12"/>
  <c r="AH122" i="12"/>
  <c r="AI63" i="12"/>
  <c r="AL63" i="12"/>
  <c r="AM63" i="12"/>
  <c r="AJ63" i="12"/>
  <c r="AH63" i="12"/>
  <c r="AK63" i="12"/>
  <c r="AN63" i="12"/>
  <c r="AI47" i="12"/>
  <c r="AJ47" i="12"/>
  <c r="AL47" i="12"/>
  <c r="AM47" i="12"/>
  <c r="AK47" i="12"/>
  <c r="AN47" i="12"/>
  <c r="AH47" i="12"/>
  <c r="AI165" i="12"/>
  <c r="AJ165" i="12"/>
  <c r="AK165" i="12"/>
  <c r="AL165" i="12"/>
  <c r="AM165" i="12"/>
  <c r="AN165" i="12"/>
  <c r="AH165" i="12"/>
  <c r="AI117" i="12"/>
  <c r="AJ117" i="12"/>
  <c r="AK117" i="12"/>
  <c r="AL117" i="12"/>
  <c r="AH117" i="12"/>
  <c r="AN117" i="12"/>
  <c r="AM117" i="12"/>
  <c r="AI101" i="12"/>
  <c r="AM101" i="12"/>
  <c r="AN101" i="12"/>
  <c r="AJ101" i="12"/>
  <c r="AK101" i="12"/>
  <c r="AH101" i="12"/>
  <c r="AL101" i="12"/>
  <c r="AM75" i="12"/>
  <c r="AN75" i="12"/>
  <c r="AK75" i="12"/>
  <c r="AI75" i="12"/>
  <c r="AJ75" i="12"/>
  <c r="AL75" i="12"/>
  <c r="AH75" i="12"/>
  <c r="AI31" i="12"/>
  <c r="AJ31" i="12"/>
  <c r="AL31" i="12"/>
  <c r="AM31" i="12"/>
  <c r="AK31" i="12"/>
  <c r="AN31" i="12"/>
  <c r="AH31" i="12"/>
  <c r="AI160" i="12"/>
  <c r="AJ160" i="12"/>
  <c r="AM160" i="12"/>
  <c r="AK160" i="12"/>
  <c r="AL160" i="12"/>
  <c r="AN160" i="12"/>
  <c r="AH160" i="12"/>
  <c r="AI144" i="12"/>
  <c r="AJ144" i="12"/>
  <c r="AM144" i="12"/>
  <c r="AK144" i="12"/>
  <c r="AH144" i="12"/>
  <c r="AL144" i="12"/>
  <c r="AN144" i="12"/>
  <c r="AK199" i="12"/>
  <c r="AL199" i="12"/>
  <c r="AM199" i="12"/>
  <c r="AN199" i="12"/>
  <c r="AI199" i="12"/>
  <c r="AJ199" i="12"/>
  <c r="AH199" i="12"/>
  <c r="AH329" i="12"/>
  <c r="AI329" i="12"/>
  <c r="AL329" i="12"/>
  <c r="AN329" i="12"/>
  <c r="AJ329" i="12"/>
  <c r="AM329" i="12"/>
  <c r="AK329" i="12"/>
  <c r="AK313" i="12"/>
  <c r="AI313" i="12"/>
  <c r="AJ313" i="12"/>
  <c r="AL313" i="12"/>
  <c r="AN313" i="12"/>
  <c r="AH313" i="12"/>
  <c r="AM313" i="12"/>
  <c r="AK297" i="12"/>
  <c r="AI297" i="12"/>
  <c r="AJ297" i="12"/>
  <c r="AL297" i="12"/>
  <c r="AM297" i="12"/>
  <c r="AN297" i="12"/>
  <c r="AH297" i="12"/>
  <c r="AK281" i="12"/>
  <c r="AH281" i="12"/>
  <c r="AM281" i="12"/>
  <c r="AI281" i="12"/>
  <c r="AL281" i="12"/>
  <c r="AJ281" i="12"/>
  <c r="AN281" i="12"/>
  <c r="AK265" i="12"/>
  <c r="AI265" i="12"/>
  <c r="AL265" i="12"/>
  <c r="AH265" i="12"/>
  <c r="AM265" i="12"/>
  <c r="AN265" i="12"/>
  <c r="AJ265" i="12"/>
  <c r="AK249" i="12"/>
  <c r="AJ249" i="12"/>
  <c r="AL249" i="12"/>
  <c r="AM249" i="12"/>
  <c r="AN249" i="12"/>
  <c r="AH249" i="12"/>
  <c r="AI249" i="12"/>
  <c r="AK233" i="12"/>
  <c r="AH233" i="12"/>
  <c r="AI233" i="12"/>
  <c r="AJ233" i="12"/>
  <c r="AN233" i="12"/>
  <c r="AL233" i="12"/>
  <c r="AM233" i="12"/>
  <c r="AI217" i="12"/>
  <c r="AJ217" i="12"/>
  <c r="AK217" i="12"/>
  <c r="AL217" i="12"/>
  <c r="AM217" i="12"/>
  <c r="AN217" i="12"/>
  <c r="AH217" i="12"/>
  <c r="AM319" i="12"/>
  <c r="AN319" i="12"/>
  <c r="AI319" i="12"/>
  <c r="AK319" i="12"/>
  <c r="AJ319" i="12"/>
  <c r="AL319" i="12"/>
  <c r="AH319" i="12"/>
  <c r="AM132" i="12"/>
  <c r="AN132" i="12"/>
  <c r="AI132" i="12"/>
  <c r="AJ132" i="12"/>
  <c r="AK132" i="12"/>
  <c r="AL132" i="12"/>
  <c r="AH132" i="12"/>
  <c r="AI116" i="12"/>
  <c r="AJ116" i="12"/>
  <c r="AK116" i="12"/>
  <c r="AL116" i="12"/>
  <c r="AM116" i="12"/>
  <c r="AN116" i="12"/>
  <c r="AH116" i="12"/>
  <c r="AK30" i="12"/>
  <c r="AL30" i="12"/>
  <c r="AM30" i="12"/>
  <c r="AN30" i="12"/>
  <c r="AI30" i="12"/>
  <c r="AJ30" i="12"/>
  <c r="AH30" i="12"/>
  <c r="AK159" i="12"/>
  <c r="AL159" i="12"/>
  <c r="AM159" i="12"/>
  <c r="AN159" i="12"/>
  <c r="AI159" i="12"/>
  <c r="AJ159" i="12"/>
  <c r="AH159" i="12"/>
  <c r="AI194" i="12"/>
  <c r="AJ194" i="12"/>
  <c r="AK194" i="12"/>
  <c r="AL194" i="12"/>
  <c r="AM194" i="12"/>
  <c r="AN194" i="12"/>
  <c r="AH194" i="12"/>
  <c r="AI360" i="12"/>
  <c r="AJ360" i="12"/>
  <c r="AK360" i="12"/>
  <c r="AL360" i="12"/>
  <c r="AN360" i="12"/>
  <c r="AM360" i="12"/>
  <c r="AH360" i="12"/>
  <c r="AI344" i="12"/>
  <c r="AJ344" i="12"/>
  <c r="AK344" i="12"/>
  <c r="AL344" i="12"/>
  <c r="AN344" i="12"/>
  <c r="AH344" i="12"/>
  <c r="AM344" i="12"/>
  <c r="AI328" i="12"/>
  <c r="AJ328" i="12"/>
  <c r="AK328" i="12"/>
  <c r="AL328" i="12"/>
  <c r="AN328" i="12"/>
  <c r="AH328" i="12"/>
  <c r="AM328" i="12"/>
  <c r="AI312" i="12"/>
  <c r="AJ312" i="12"/>
  <c r="AL312" i="12"/>
  <c r="AM312" i="12"/>
  <c r="AN312" i="12"/>
  <c r="AK312" i="12"/>
  <c r="AH312" i="12"/>
  <c r="AI296" i="12"/>
  <c r="AJ296" i="12"/>
  <c r="AK296" i="12"/>
  <c r="AL296" i="12"/>
  <c r="AN296" i="12"/>
  <c r="AM296" i="12"/>
  <c r="AH296" i="12"/>
  <c r="AI280" i="12"/>
  <c r="AJ280" i="12"/>
  <c r="AK280" i="12"/>
  <c r="AL280" i="12"/>
  <c r="AN280" i="12"/>
  <c r="AM280" i="12"/>
  <c r="AH280" i="12"/>
  <c r="AI248" i="12"/>
  <c r="AJ248" i="12"/>
  <c r="AK248" i="12"/>
  <c r="AL248" i="12"/>
  <c r="AM248" i="12"/>
  <c r="AN248" i="12"/>
  <c r="AH248" i="12"/>
  <c r="AI88" i="12"/>
  <c r="AJ88" i="12"/>
  <c r="AK88" i="12"/>
  <c r="AL88" i="12"/>
  <c r="AM88" i="12"/>
  <c r="AN88" i="12"/>
  <c r="AH88" i="12"/>
  <c r="AK54" i="12"/>
  <c r="AL54" i="12"/>
  <c r="AM54" i="12"/>
  <c r="AN54" i="12"/>
  <c r="AI54" i="12"/>
  <c r="AJ54" i="12"/>
  <c r="AH54" i="12"/>
  <c r="AI85" i="12"/>
  <c r="AK85" i="12"/>
  <c r="AJ85" i="12"/>
  <c r="AL85" i="12"/>
  <c r="AM85" i="12"/>
  <c r="AN85" i="12"/>
  <c r="AH85" i="12"/>
  <c r="AI24" i="12"/>
  <c r="AJ24" i="12"/>
  <c r="AK24" i="12"/>
  <c r="AL24" i="12"/>
  <c r="AM24" i="12"/>
  <c r="AN24" i="12"/>
  <c r="AH24" i="12"/>
  <c r="AI153" i="12"/>
  <c r="AH153" i="12"/>
  <c r="AN153" i="12"/>
  <c r="AM153" i="12"/>
  <c r="AL153" i="12"/>
  <c r="AJ153" i="12"/>
  <c r="AK153" i="12"/>
  <c r="AK354" i="12"/>
  <c r="AH354" i="12"/>
  <c r="AL354" i="12"/>
  <c r="AM354" i="12"/>
  <c r="AN354" i="12"/>
  <c r="AI354" i="12"/>
  <c r="AJ354" i="12"/>
  <c r="AK322" i="12"/>
  <c r="AL322" i="12"/>
  <c r="AM322" i="12"/>
  <c r="AN322" i="12"/>
  <c r="AH322" i="12"/>
  <c r="AI322" i="12"/>
  <c r="AJ322" i="12"/>
  <c r="AK290" i="12"/>
  <c r="AL290" i="12"/>
  <c r="AM290" i="12"/>
  <c r="AN290" i="12"/>
  <c r="AH290" i="12"/>
  <c r="AI290" i="12"/>
  <c r="AJ290" i="12"/>
  <c r="AI226" i="12"/>
  <c r="AJ226" i="12"/>
  <c r="AK226" i="12"/>
  <c r="AL226" i="12"/>
  <c r="AM226" i="12"/>
  <c r="AN226" i="12"/>
  <c r="AH226" i="12"/>
  <c r="AM271" i="12"/>
  <c r="AN271" i="12"/>
  <c r="AK271" i="12"/>
  <c r="AL271" i="12"/>
  <c r="AH271" i="12"/>
  <c r="AI271" i="12"/>
  <c r="AJ271" i="12"/>
  <c r="AM115" i="12"/>
  <c r="AN115" i="12"/>
  <c r="AI115" i="12"/>
  <c r="AJ115" i="12"/>
  <c r="AK115" i="12"/>
  <c r="AL115" i="12"/>
  <c r="AH115" i="12"/>
  <c r="AM99" i="12"/>
  <c r="AN99" i="12"/>
  <c r="AJ99" i="12"/>
  <c r="AK99" i="12"/>
  <c r="AL99" i="12"/>
  <c r="AH99" i="12"/>
  <c r="AI99" i="12"/>
  <c r="AI73" i="12"/>
  <c r="AJ73" i="12"/>
  <c r="AK73" i="12"/>
  <c r="AL73" i="12"/>
  <c r="AM73" i="12"/>
  <c r="AN73" i="12"/>
  <c r="AH73" i="12"/>
  <c r="AI56" i="12"/>
  <c r="AL56" i="12"/>
  <c r="AN56" i="12"/>
  <c r="AJ56" i="12"/>
  <c r="AK56" i="12"/>
  <c r="AH56" i="12"/>
  <c r="AM56" i="12"/>
  <c r="AI29" i="12"/>
  <c r="AJ29" i="12"/>
  <c r="AK29" i="12"/>
  <c r="AL29" i="12"/>
  <c r="AM29" i="12"/>
  <c r="AN29" i="12"/>
  <c r="AH29" i="12"/>
  <c r="AI158" i="12"/>
  <c r="AJ158" i="12"/>
  <c r="AK158" i="12"/>
  <c r="AL158" i="12"/>
  <c r="AM158" i="12"/>
  <c r="AN158" i="12"/>
  <c r="AH158" i="12"/>
  <c r="AI193" i="12"/>
  <c r="AJ193" i="12"/>
  <c r="AK193" i="12"/>
  <c r="AL193" i="12"/>
  <c r="AM193" i="12"/>
  <c r="AN193" i="12"/>
  <c r="AH193" i="12"/>
  <c r="AM359" i="12"/>
  <c r="AN359" i="12"/>
  <c r="AH359" i="12"/>
  <c r="AK359" i="12"/>
  <c r="AI359" i="12"/>
  <c r="AL359" i="12"/>
  <c r="AJ359" i="12"/>
  <c r="AM343" i="12"/>
  <c r="AN343" i="12"/>
  <c r="AH343" i="12"/>
  <c r="AJ343" i="12"/>
  <c r="AL343" i="12"/>
  <c r="AI343" i="12"/>
  <c r="AK343" i="12"/>
  <c r="AM327" i="12"/>
  <c r="AL327" i="12"/>
  <c r="AN327" i="12"/>
  <c r="AI327" i="12"/>
  <c r="AJ327" i="12"/>
  <c r="AK327" i="12"/>
  <c r="AH327" i="12"/>
  <c r="AM311" i="12"/>
  <c r="AN311" i="12"/>
  <c r="AI311" i="12"/>
  <c r="AH311" i="12"/>
  <c r="AL311" i="12"/>
  <c r="AJ311" i="12"/>
  <c r="AK311" i="12"/>
  <c r="AM295" i="12"/>
  <c r="AN295" i="12"/>
  <c r="AH295" i="12"/>
  <c r="AK295" i="12"/>
  <c r="AI295" i="12"/>
  <c r="AJ295" i="12"/>
  <c r="AL295" i="12"/>
  <c r="AM279" i="12"/>
  <c r="AN279" i="12"/>
  <c r="AI279" i="12"/>
  <c r="AK279" i="12"/>
  <c r="AH279" i="12"/>
  <c r="AJ279" i="12"/>
  <c r="AL279" i="12"/>
  <c r="AM263" i="12"/>
  <c r="AN263" i="12"/>
  <c r="AJ263" i="12"/>
  <c r="AK263" i="12"/>
  <c r="AL263" i="12"/>
  <c r="AI263" i="12"/>
  <c r="AH263" i="12"/>
  <c r="AM247" i="12"/>
  <c r="AN247" i="12"/>
  <c r="AI247" i="12"/>
  <c r="AJ247" i="12"/>
  <c r="AH247" i="12"/>
  <c r="AK247" i="12"/>
  <c r="AL247" i="12"/>
  <c r="AM231" i="12"/>
  <c r="AN231" i="12"/>
  <c r="AI231" i="12"/>
  <c r="AJ231" i="12"/>
  <c r="AK231" i="12"/>
  <c r="AL231" i="12"/>
  <c r="AH231" i="12"/>
  <c r="AN72" i="12"/>
  <c r="AM72" i="12"/>
  <c r="AI72" i="12"/>
  <c r="AK72" i="12"/>
  <c r="AH72" i="12"/>
  <c r="AJ72" i="12"/>
  <c r="AL72" i="12"/>
  <c r="AI55" i="12"/>
  <c r="AL55" i="12"/>
  <c r="AM55" i="12"/>
  <c r="AJ55" i="12"/>
  <c r="AK55" i="12"/>
  <c r="AN55" i="12"/>
  <c r="AH55" i="12"/>
  <c r="AI157" i="12"/>
  <c r="AJ157" i="12"/>
  <c r="AK157" i="12"/>
  <c r="AL157" i="12"/>
  <c r="AN157" i="12"/>
  <c r="AM157" i="12"/>
  <c r="AH157" i="12"/>
  <c r="AJ358" i="12"/>
  <c r="AN358" i="12"/>
  <c r="AH358" i="12"/>
  <c r="AL358" i="12"/>
  <c r="AM358" i="12"/>
  <c r="AK358" i="12"/>
  <c r="AI358" i="12"/>
  <c r="AJ342" i="12"/>
  <c r="AH342" i="12"/>
  <c r="AI342" i="12"/>
  <c r="AK342" i="12"/>
  <c r="AL342" i="12"/>
  <c r="AN342" i="12"/>
  <c r="AM342" i="12"/>
  <c r="AM326" i="12"/>
  <c r="AN326" i="12"/>
  <c r="AI326" i="12"/>
  <c r="AL326" i="12"/>
  <c r="AJ326" i="12"/>
  <c r="AK326" i="12"/>
  <c r="AH326" i="12"/>
  <c r="AM310" i="12"/>
  <c r="AJ310" i="12"/>
  <c r="AN310" i="12"/>
  <c r="AI310" i="12"/>
  <c r="AK310" i="12"/>
  <c r="AL310" i="12"/>
  <c r="AH310" i="12"/>
  <c r="AM294" i="12"/>
  <c r="AJ294" i="12"/>
  <c r="AI294" i="12"/>
  <c r="AH294" i="12"/>
  <c r="AK294" i="12"/>
  <c r="AN294" i="12"/>
  <c r="AL294" i="12"/>
  <c r="AM278" i="12"/>
  <c r="AI278" i="12"/>
  <c r="AJ278" i="12"/>
  <c r="AK278" i="12"/>
  <c r="AL278" i="12"/>
  <c r="AN278" i="12"/>
  <c r="AH278" i="12"/>
  <c r="AM262" i="12"/>
  <c r="AN262" i="12"/>
  <c r="AH262" i="12"/>
  <c r="AL262" i="12"/>
  <c r="AK262" i="12"/>
  <c r="AJ262" i="12"/>
  <c r="AI262" i="12"/>
  <c r="AM246" i="12"/>
  <c r="AH246" i="12"/>
  <c r="AI246" i="12"/>
  <c r="AJ246" i="12"/>
  <c r="AL246" i="12"/>
  <c r="AN246" i="12"/>
  <c r="AK246" i="12"/>
  <c r="AM230" i="12"/>
  <c r="AK230" i="12"/>
  <c r="AL230" i="12"/>
  <c r="AN230" i="12"/>
  <c r="AI230" i="12"/>
  <c r="AJ230" i="12"/>
  <c r="AH230" i="12"/>
  <c r="AK207" i="12"/>
  <c r="AL207" i="12"/>
  <c r="AM207" i="12"/>
  <c r="AN207" i="12"/>
  <c r="AI207" i="12"/>
  <c r="AJ207" i="12"/>
  <c r="AH207" i="12"/>
  <c r="L360" i="12"/>
  <c r="L344" i="12"/>
  <c r="L328" i="12"/>
  <c r="L312" i="12"/>
  <c r="L296" i="12"/>
  <c r="L280" i="12"/>
  <c r="L264" i="12"/>
  <c r="W109" i="12"/>
  <c r="W23" i="12"/>
  <c r="W152" i="12"/>
  <c r="W187" i="12"/>
  <c r="L300" i="12"/>
  <c r="L359" i="12"/>
  <c r="L343" i="12"/>
  <c r="L327" i="12"/>
  <c r="L311" i="12"/>
  <c r="L295" i="12"/>
  <c r="L279" i="12"/>
  <c r="L263" i="12"/>
  <c r="W83" i="12"/>
  <c r="W49" i="12"/>
  <c r="W335" i="12"/>
  <c r="W319" i="12"/>
  <c r="W303" i="12"/>
  <c r="W287" i="12"/>
  <c r="W271" i="12"/>
  <c r="W239" i="12"/>
  <c r="W223" i="12"/>
  <c r="L357" i="12"/>
  <c r="L341" i="12"/>
  <c r="L325" i="12"/>
  <c r="L309" i="12"/>
  <c r="L293" i="12"/>
  <c r="L277" i="12"/>
  <c r="L261" i="12"/>
  <c r="W81" i="12"/>
  <c r="L356" i="12"/>
  <c r="L340" i="12"/>
  <c r="L324" i="12"/>
  <c r="L308" i="12"/>
  <c r="L292" i="12"/>
  <c r="L276" i="12"/>
  <c r="L260" i="12"/>
  <c r="W179" i="12"/>
  <c r="W198" i="12"/>
  <c r="W348" i="12"/>
  <c r="W332" i="12"/>
  <c r="W316" i="12"/>
  <c r="W300" i="12"/>
  <c r="W284" i="12"/>
  <c r="W252" i="12"/>
  <c r="W236" i="12"/>
  <c r="L358" i="12"/>
  <c r="L342" i="12"/>
  <c r="L326" i="12"/>
  <c r="L310" i="12"/>
  <c r="L294" i="12"/>
  <c r="L278" i="12"/>
  <c r="L262" i="12"/>
  <c r="W123" i="12"/>
  <c r="W82" i="12"/>
  <c r="W48" i="12"/>
  <c r="W166" i="12"/>
  <c r="W150" i="12"/>
  <c r="W181" i="12"/>
  <c r="W197" i="12"/>
  <c r="W350" i="12"/>
  <c r="W286" i="12"/>
  <c r="W270" i="12"/>
  <c r="W254" i="12"/>
  <c r="L355" i="12"/>
  <c r="L339" i="12"/>
  <c r="L323" i="12"/>
  <c r="L307" i="12"/>
  <c r="L291" i="12"/>
  <c r="L275" i="12"/>
  <c r="L259" i="12"/>
  <c r="W104" i="12"/>
  <c r="W45" i="12"/>
  <c r="W18" i="12"/>
  <c r="W347" i="12"/>
  <c r="W331" i="12"/>
  <c r="W315" i="12"/>
  <c r="W283" i="12"/>
  <c r="W251" i="12"/>
  <c r="L348" i="12"/>
  <c r="L332" i="12"/>
  <c r="L316" i="12"/>
  <c r="L284" i="12"/>
  <c r="L268" i="12"/>
  <c r="W88" i="12"/>
  <c r="L347" i="12"/>
  <c r="L331" i="12"/>
  <c r="L315" i="12"/>
  <c r="L299" i="12"/>
  <c r="L283" i="12"/>
  <c r="L267" i="12"/>
  <c r="W355" i="12"/>
  <c r="W275" i="12"/>
  <c r="L354" i="12"/>
  <c r="L338" i="12"/>
  <c r="L322" i="12"/>
  <c r="L306" i="12"/>
  <c r="L290" i="12"/>
  <c r="L274" i="12"/>
  <c r="L258" i="12"/>
  <c r="W119" i="12"/>
  <c r="W103" i="12"/>
  <c r="W44" i="12"/>
  <c r="W162" i="12"/>
  <c r="W146" i="12"/>
  <c r="W259" i="12"/>
  <c r="L346" i="12"/>
  <c r="L330" i="12"/>
  <c r="L314" i="12"/>
  <c r="L298" i="12"/>
  <c r="L282" i="12"/>
  <c r="L266" i="12"/>
  <c r="L352" i="12"/>
  <c r="L336" i="12"/>
  <c r="L320" i="12"/>
  <c r="L304" i="12"/>
  <c r="L288" i="12"/>
  <c r="L272" i="12"/>
  <c r="L256" i="12"/>
  <c r="W344" i="12"/>
  <c r="W328" i="12"/>
  <c r="W312" i="12"/>
  <c r="W264" i="12"/>
  <c r="W248" i="12"/>
  <c r="W232" i="12"/>
  <c r="W338" i="12"/>
  <c r="W322" i="12"/>
  <c r="W274" i="12"/>
  <c r="W242" i="12"/>
  <c r="L345" i="12"/>
  <c r="L329" i="12"/>
  <c r="L313" i="12"/>
  <c r="L297" i="12"/>
  <c r="L281" i="12"/>
  <c r="L265" i="12"/>
  <c r="W126" i="12"/>
  <c r="W51" i="12"/>
  <c r="W24" i="12"/>
  <c r="W153" i="12"/>
  <c r="W173" i="12"/>
  <c r="W188" i="12"/>
  <c r="W353" i="12"/>
  <c r="W321" i="12"/>
  <c r="W289" i="12"/>
  <c r="W273" i="12"/>
  <c r="W257" i="12"/>
  <c r="W241" i="12"/>
  <c r="W225" i="12"/>
  <c r="W202" i="12"/>
  <c r="L353" i="12"/>
  <c r="L337" i="12"/>
  <c r="L321" i="12"/>
  <c r="L305" i="12"/>
  <c r="L289" i="12"/>
  <c r="L273" i="12"/>
  <c r="L257" i="12"/>
  <c r="W145" i="12"/>
  <c r="W345" i="12"/>
  <c r="W297" i="12"/>
  <c r="W281" i="12"/>
  <c r="W233" i="12"/>
  <c r="W217" i="12"/>
  <c r="L351" i="12"/>
  <c r="L335" i="12"/>
  <c r="L319" i="12"/>
  <c r="L303" i="12"/>
  <c r="L287" i="12"/>
  <c r="L271" i="12"/>
  <c r="L255" i="12"/>
  <c r="W327" i="12"/>
  <c r="W311" i="12"/>
  <c r="W279" i="12"/>
  <c r="W263" i="12"/>
  <c r="W208" i="12"/>
  <c r="L350" i="12"/>
  <c r="L334" i="12"/>
  <c r="L318" i="12"/>
  <c r="L302" i="12"/>
  <c r="L286" i="12"/>
  <c r="L270" i="12"/>
  <c r="L254" i="12"/>
  <c r="W131" i="12"/>
  <c r="W115" i="12"/>
  <c r="W99" i="12"/>
  <c r="W56" i="12"/>
  <c r="W29" i="12"/>
  <c r="W13" i="12"/>
  <c r="W158" i="12"/>
  <c r="W193" i="12"/>
  <c r="W358" i="12"/>
  <c r="W342" i="12"/>
  <c r="W326" i="12"/>
  <c r="W262" i="12"/>
  <c r="W246" i="12"/>
  <c r="W230" i="12"/>
  <c r="W207" i="12"/>
  <c r="L349" i="12"/>
  <c r="L333" i="12"/>
  <c r="L317" i="12"/>
  <c r="L301" i="12"/>
  <c r="L285" i="12"/>
  <c r="L269" i="12"/>
  <c r="L253" i="12"/>
  <c r="W90" i="12"/>
  <c r="W55" i="12"/>
  <c r="W28" i="12"/>
  <c r="W12" i="12"/>
  <c r="W157" i="12"/>
  <c r="W192" i="12"/>
  <c r="L77" i="12"/>
  <c r="BH350" i="12"/>
  <c r="BI350" i="12"/>
  <c r="F111" i="6"/>
  <c r="E5" i="6"/>
  <c r="F5" i="6" s="1"/>
  <c r="E6" i="6"/>
  <c r="F6" i="6" s="1"/>
  <c r="E7" i="6"/>
  <c r="F7" i="6" s="1"/>
  <c r="E8" i="6"/>
  <c r="F8" i="6" s="1"/>
  <c r="E9" i="6"/>
  <c r="F9" i="6" s="1"/>
  <c r="E10" i="6"/>
  <c r="F10" i="6" s="1"/>
  <c r="E11" i="6"/>
  <c r="F11" i="6" s="1"/>
  <c r="E12" i="6"/>
  <c r="F12" i="6" s="1"/>
  <c r="E13" i="6"/>
  <c r="F13" i="6" s="1"/>
  <c r="E14" i="6"/>
  <c r="F14" i="6" s="1"/>
  <c r="E15" i="6"/>
  <c r="F15" i="6" s="1"/>
  <c r="E16" i="6"/>
  <c r="F16" i="6" s="1"/>
  <c r="E17" i="6"/>
  <c r="F17" i="6" s="1"/>
  <c r="E18" i="6"/>
  <c r="F18" i="6" s="1"/>
  <c r="E19" i="6"/>
  <c r="F19" i="6" s="1"/>
  <c r="E20" i="6"/>
  <c r="F20" i="6" s="1"/>
  <c r="E21" i="6"/>
  <c r="F21" i="6" s="1"/>
  <c r="E22" i="6"/>
  <c r="F22" i="6" s="1"/>
  <c r="E23" i="6"/>
  <c r="F23" i="6" s="1"/>
  <c r="E24" i="6"/>
  <c r="F24" i="6" s="1"/>
  <c r="E25" i="6"/>
  <c r="F25" i="6" s="1"/>
  <c r="E26" i="6"/>
  <c r="F26" i="6" s="1"/>
  <c r="E27" i="6"/>
  <c r="F27" i="6" s="1"/>
  <c r="E28" i="6"/>
  <c r="F28" i="6" s="1"/>
  <c r="E29" i="6"/>
  <c r="F29" i="6" s="1"/>
  <c r="E30" i="6"/>
  <c r="F30" i="6" s="1"/>
  <c r="E31" i="6"/>
  <c r="F31" i="6" s="1"/>
  <c r="E32" i="6"/>
  <c r="F32" i="6" s="1"/>
  <c r="E33" i="6"/>
  <c r="F33" i="6" s="1"/>
  <c r="E34" i="6"/>
  <c r="F34" i="6" s="1"/>
  <c r="E35" i="6"/>
  <c r="F35" i="6" s="1"/>
  <c r="E36" i="6"/>
  <c r="F36" i="6" s="1"/>
  <c r="E37" i="6"/>
  <c r="F37" i="6" s="1"/>
  <c r="E38" i="6"/>
  <c r="F38" i="6" s="1"/>
  <c r="E39" i="6"/>
  <c r="F39" i="6" s="1"/>
  <c r="E40" i="6"/>
  <c r="F40" i="6" s="1"/>
  <c r="E41" i="6"/>
  <c r="F41" i="6" s="1"/>
  <c r="E42" i="6"/>
  <c r="F42" i="6" s="1"/>
  <c r="E43" i="6"/>
  <c r="F43" i="6" s="1"/>
  <c r="E44" i="6"/>
  <c r="F44" i="6" s="1"/>
  <c r="E45" i="6"/>
  <c r="F45" i="6" s="1"/>
  <c r="E46" i="6"/>
  <c r="F46" i="6" s="1"/>
  <c r="E47" i="6"/>
  <c r="F47" i="6" s="1"/>
  <c r="E48" i="6"/>
  <c r="F48" i="6" s="1"/>
  <c r="E49" i="6"/>
  <c r="F49" i="6" s="1"/>
  <c r="E50" i="6"/>
  <c r="F50" i="6" s="1"/>
  <c r="E51" i="6"/>
  <c r="F51" i="6" s="1"/>
  <c r="E52" i="6"/>
  <c r="F52" i="6" s="1"/>
  <c r="E53" i="6"/>
  <c r="F53" i="6" s="1"/>
  <c r="E54" i="6"/>
  <c r="F54" i="6" s="1"/>
  <c r="E55" i="6"/>
  <c r="F55" i="6" s="1"/>
  <c r="E56" i="6"/>
  <c r="F56" i="6" s="1"/>
  <c r="E57" i="6"/>
  <c r="F57" i="6" s="1"/>
  <c r="E58" i="6"/>
  <c r="F58" i="6" s="1"/>
  <c r="E59" i="6"/>
  <c r="F59" i="6" s="1"/>
  <c r="E60" i="6"/>
  <c r="F60" i="6" s="1"/>
  <c r="E61" i="6"/>
  <c r="F61" i="6" s="1"/>
  <c r="E62" i="6"/>
  <c r="F62" i="6" s="1"/>
  <c r="E63" i="6"/>
  <c r="F63" i="6" s="1"/>
  <c r="E64" i="6"/>
  <c r="F64" i="6" s="1"/>
  <c r="E65" i="6"/>
  <c r="F65" i="6" s="1"/>
  <c r="E66" i="6"/>
  <c r="F66" i="6" s="1"/>
  <c r="E67" i="6"/>
  <c r="F67" i="6" s="1"/>
  <c r="E68" i="6"/>
  <c r="F68" i="6" s="1"/>
  <c r="E69" i="6"/>
  <c r="F69" i="6" s="1"/>
  <c r="E70" i="6"/>
  <c r="F70" i="6" s="1"/>
  <c r="E71" i="6"/>
  <c r="F71" i="6" s="1"/>
  <c r="E72" i="6"/>
  <c r="F72" i="6" s="1"/>
  <c r="E73" i="6"/>
  <c r="F73" i="6" s="1"/>
  <c r="E74" i="6"/>
  <c r="F74" i="6" s="1"/>
  <c r="E75" i="6"/>
  <c r="F75" i="6" s="1"/>
  <c r="E76" i="6"/>
  <c r="F76" i="6" s="1"/>
  <c r="E77" i="6"/>
  <c r="F77" i="6" s="1"/>
  <c r="E78" i="6"/>
  <c r="F78" i="6" s="1"/>
  <c r="E79" i="6"/>
  <c r="F79" i="6" s="1"/>
  <c r="E80" i="6"/>
  <c r="F80" i="6" s="1"/>
  <c r="E81" i="6"/>
  <c r="F81" i="6" s="1"/>
  <c r="E82" i="6"/>
  <c r="F82" i="6" s="1"/>
  <c r="E83" i="6"/>
  <c r="F83" i="6" s="1"/>
  <c r="E84" i="6"/>
  <c r="F84" i="6" s="1"/>
  <c r="E85" i="6"/>
  <c r="F85" i="6" s="1"/>
  <c r="E86" i="6"/>
  <c r="F86" i="6" s="1"/>
  <c r="E87" i="6"/>
  <c r="F87" i="6" s="1"/>
  <c r="E88" i="6"/>
  <c r="F88" i="6" s="1"/>
  <c r="E89" i="6"/>
  <c r="F89" i="6" s="1"/>
  <c r="E90" i="6"/>
  <c r="F90" i="6" s="1"/>
  <c r="E91" i="6"/>
  <c r="F91" i="6" s="1"/>
  <c r="E92" i="6"/>
  <c r="F92" i="6" s="1"/>
  <c r="E93" i="6"/>
  <c r="F93" i="6" s="1"/>
  <c r="E94" i="6"/>
  <c r="F94" i="6" s="1"/>
  <c r="E95" i="6"/>
  <c r="F95" i="6" s="1"/>
  <c r="E96" i="6"/>
  <c r="F96" i="6" s="1"/>
  <c r="E97" i="6"/>
  <c r="F97" i="6" s="1"/>
  <c r="E98" i="6"/>
  <c r="F98" i="6" s="1"/>
  <c r="E99" i="6"/>
  <c r="F99" i="6" s="1"/>
  <c r="E100" i="6"/>
  <c r="F100" i="6" s="1"/>
  <c r="E101" i="6"/>
  <c r="F101" i="6" s="1"/>
  <c r="E102" i="6"/>
  <c r="F102" i="6" s="1"/>
  <c r="E103" i="6"/>
  <c r="F103" i="6" s="1"/>
  <c r="E104" i="6"/>
  <c r="F104" i="6" s="1"/>
  <c r="E105" i="6"/>
  <c r="F105" i="6" s="1"/>
  <c r="E106" i="6"/>
  <c r="F106" i="6" s="1"/>
  <c r="E107" i="6"/>
  <c r="F107" i="6" s="1"/>
  <c r="E108" i="6"/>
  <c r="F108" i="6" s="1"/>
  <c r="E109" i="6"/>
  <c r="F109" i="6" s="1"/>
  <c r="E110" i="6"/>
  <c r="F110" i="6" s="1"/>
  <c r="E4" i="6"/>
  <c r="F4" i="6" s="1"/>
  <c r="E3" i="6"/>
  <c r="F3" i="6" s="1"/>
  <c r="BI77" i="12"/>
  <c r="AU77" i="12" l="1"/>
  <c r="AW77" i="12"/>
  <c r="AV77" i="12"/>
  <c r="AY77" i="12"/>
  <c r="AZ77" i="12"/>
  <c r="AU256" i="12"/>
  <c r="AV256" i="12"/>
  <c r="AY256" i="12"/>
  <c r="AW256" i="12"/>
  <c r="AZ256" i="12"/>
  <c r="AU272" i="12"/>
  <c r="AW272" i="12"/>
  <c r="AV272" i="12"/>
  <c r="AY272" i="12"/>
  <c r="AZ272" i="12"/>
  <c r="AU288" i="12"/>
  <c r="AW288" i="12"/>
  <c r="AY288" i="12"/>
  <c r="AV288" i="12"/>
  <c r="AZ288" i="12"/>
  <c r="AU304" i="12"/>
  <c r="AY304" i="12"/>
  <c r="AV304" i="12"/>
  <c r="AW304" i="12"/>
  <c r="AZ304" i="12"/>
  <c r="AU320" i="12"/>
  <c r="AV320" i="12"/>
  <c r="AY320" i="12"/>
  <c r="AW320" i="12"/>
  <c r="AZ320" i="12"/>
  <c r="AU336" i="12"/>
  <c r="AW336" i="12"/>
  <c r="AY336" i="12"/>
  <c r="AV336" i="12"/>
  <c r="AZ336" i="12"/>
  <c r="AU352" i="12"/>
  <c r="AY352" i="12"/>
  <c r="AV352" i="12"/>
  <c r="AZ352" i="12"/>
  <c r="AW352" i="12"/>
  <c r="AY258" i="12"/>
  <c r="AZ258" i="12"/>
  <c r="AV258" i="12"/>
  <c r="AU258" i="12"/>
  <c r="AW258" i="12"/>
  <c r="AU274" i="12"/>
  <c r="AZ274" i="12"/>
  <c r="AV274" i="12"/>
  <c r="AW274" i="12"/>
  <c r="AY274" i="12"/>
  <c r="AZ290" i="12"/>
  <c r="AU290" i="12"/>
  <c r="AW290" i="12"/>
  <c r="AV290" i="12"/>
  <c r="AY290" i="12"/>
  <c r="AU306" i="12"/>
  <c r="AV306" i="12"/>
  <c r="AY306" i="12"/>
  <c r="AW306" i="12"/>
  <c r="AZ306" i="12"/>
  <c r="AU322" i="12"/>
  <c r="AZ322" i="12"/>
  <c r="AV322" i="12"/>
  <c r="AW322" i="12"/>
  <c r="AY322" i="12"/>
  <c r="AW338" i="12"/>
  <c r="AY338" i="12"/>
  <c r="AV338" i="12"/>
  <c r="AZ338" i="12"/>
  <c r="AU338" i="12"/>
  <c r="AV354" i="12"/>
  <c r="AW354" i="12"/>
  <c r="AZ354" i="12"/>
  <c r="AY354" i="12"/>
  <c r="AU354" i="12"/>
  <c r="AY259" i="12"/>
  <c r="AU259" i="12"/>
  <c r="AV259" i="12"/>
  <c r="AW259" i="12"/>
  <c r="AZ259" i="12"/>
  <c r="AV275" i="12"/>
  <c r="AW275" i="12"/>
  <c r="AY275" i="12"/>
  <c r="AZ275" i="12"/>
  <c r="AU275" i="12"/>
  <c r="AY291" i="12"/>
  <c r="AU291" i="12"/>
  <c r="AZ291" i="12"/>
  <c r="AW291" i="12"/>
  <c r="AV291" i="12"/>
  <c r="AW307" i="12"/>
  <c r="AU307" i="12"/>
  <c r="AV307" i="12"/>
  <c r="AZ307" i="12"/>
  <c r="AY307" i="12"/>
  <c r="AY323" i="12"/>
  <c r="AU323" i="12"/>
  <c r="AW323" i="12"/>
  <c r="AZ323" i="12"/>
  <c r="AV323" i="12"/>
  <c r="AZ339" i="12"/>
  <c r="AV339" i="12"/>
  <c r="AY339" i="12"/>
  <c r="AU339" i="12"/>
  <c r="AW339" i="12"/>
  <c r="AZ355" i="12"/>
  <c r="AV355" i="12"/>
  <c r="AW355" i="12"/>
  <c r="AY355" i="12"/>
  <c r="AU355" i="12"/>
  <c r="AU326" i="12"/>
  <c r="AZ326" i="12"/>
  <c r="AW326" i="12"/>
  <c r="AY326" i="12"/>
  <c r="AV326" i="12"/>
  <c r="AV295" i="12"/>
  <c r="AU295" i="12"/>
  <c r="AW295" i="12"/>
  <c r="AY295" i="12"/>
  <c r="AZ295" i="12"/>
  <c r="AZ260" i="12"/>
  <c r="AW260" i="12"/>
  <c r="AV260" i="12"/>
  <c r="AU260" i="12"/>
  <c r="AY260" i="12"/>
  <c r="AW276" i="12"/>
  <c r="AU276" i="12"/>
  <c r="AV276" i="12"/>
  <c r="AZ276" i="12"/>
  <c r="AY276" i="12"/>
  <c r="AW292" i="12"/>
  <c r="AV292" i="12"/>
  <c r="AY292" i="12"/>
  <c r="AU292" i="12"/>
  <c r="AZ292" i="12"/>
  <c r="AW308" i="12"/>
  <c r="AZ308" i="12"/>
  <c r="AU308" i="12"/>
  <c r="AV308" i="12"/>
  <c r="AY308" i="12"/>
  <c r="AU324" i="12"/>
  <c r="AW324" i="12"/>
  <c r="AV324" i="12"/>
  <c r="AZ324" i="12"/>
  <c r="AY324" i="12"/>
  <c r="AW340" i="12"/>
  <c r="AY340" i="12"/>
  <c r="AZ340" i="12"/>
  <c r="AU340" i="12"/>
  <c r="AV340" i="12"/>
  <c r="AU356" i="12"/>
  <c r="AW356" i="12"/>
  <c r="AZ356" i="12"/>
  <c r="AV356" i="12"/>
  <c r="AY356" i="12"/>
  <c r="AZ261" i="12"/>
  <c r="AV261" i="12"/>
  <c r="AY261" i="12"/>
  <c r="AW261" i="12"/>
  <c r="AU261" i="12"/>
  <c r="AU277" i="12"/>
  <c r="AZ277" i="12"/>
  <c r="AY277" i="12"/>
  <c r="AW277" i="12"/>
  <c r="AV277" i="12"/>
  <c r="AU293" i="12"/>
  <c r="AV293" i="12"/>
  <c r="AY293" i="12"/>
  <c r="AW293" i="12"/>
  <c r="AZ293" i="12"/>
  <c r="AU309" i="12"/>
  <c r="AZ309" i="12"/>
  <c r="AW309" i="12"/>
  <c r="AV309" i="12"/>
  <c r="AY309" i="12"/>
  <c r="AU325" i="12"/>
  <c r="AZ325" i="12"/>
  <c r="AY325" i="12"/>
  <c r="AW325" i="12"/>
  <c r="AV325" i="12"/>
  <c r="AU341" i="12"/>
  <c r="AV341" i="12"/>
  <c r="AY341" i="12"/>
  <c r="AW341" i="12"/>
  <c r="AZ341" i="12"/>
  <c r="AU357" i="12"/>
  <c r="AZ357" i="12"/>
  <c r="AW357" i="12"/>
  <c r="AY357" i="12"/>
  <c r="AV357" i="12"/>
  <c r="AZ262" i="12"/>
  <c r="AW262" i="12"/>
  <c r="AY262" i="12"/>
  <c r="AV262" i="12"/>
  <c r="AU262" i="12"/>
  <c r="AU310" i="12"/>
  <c r="AW310" i="12"/>
  <c r="AY310" i="12"/>
  <c r="AV310" i="12"/>
  <c r="AZ310" i="12"/>
  <c r="AW263" i="12"/>
  <c r="AY263" i="12"/>
  <c r="AZ263" i="12"/>
  <c r="AV263" i="12"/>
  <c r="AU263" i="12"/>
  <c r="AU359" i="12"/>
  <c r="AZ359" i="12"/>
  <c r="AW359" i="12"/>
  <c r="AV359" i="12"/>
  <c r="AY359" i="12"/>
  <c r="AZ264" i="12"/>
  <c r="AV264" i="12"/>
  <c r="AW264" i="12"/>
  <c r="AY264" i="12"/>
  <c r="AU264" i="12"/>
  <c r="AZ280" i="12"/>
  <c r="AV280" i="12"/>
  <c r="AW280" i="12"/>
  <c r="AU280" i="12"/>
  <c r="AY280" i="12"/>
  <c r="AY296" i="12"/>
  <c r="AZ296" i="12"/>
  <c r="AV296" i="12"/>
  <c r="AW296" i="12"/>
  <c r="AU296" i="12"/>
  <c r="AY312" i="12"/>
  <c r="AW312" i="12"/>
  <c r="AZ312" i="12"/>
  <c r="AV312" i="12"/>
  <c r="AU312" i="12"/>
  <c r="AU328" i="12"/>
  <c r="AZ328" i="12"/>
  <c r="AV328" i="12"/>
  <c r="AW328" i="12"/>
  <c r="AY328" i="12"/>
  <c r="AZ344" i="12"/>
  <c r="AY344" i="12"/>
  <c r="AW344" i="12"/>
  <c r="AV344" i="12"/>
  <c r="AU344" i="12"/>
  <c r="AZ360" i="12"/>
  <c r="AW360" i="12"/>
  <c r="AV360" i="12"/>
  <c r="AY360" i="12"/>
  <c r="AU360" i="12"/>
  <c r="AU267" i="12"/>
  <c r="AW267" i="12"/>
  <c r="AV267" i="12"/>
  <c r="AZ267" i="12"/>
  <c r="AY267" i="12"/>
  <c r="AU283" i="12"/>
  <c r="AW283" i="12"/>
  <c r="AV283" i="12"/>
  <c r="AZ283" i="12"/>
  <c r="AY283" i="12"/>
  <c r="AZ299" i="12"/>
  <c r="AV299" i="12"/>
  <c r="AW299" i="12"/>
  <c r="AU299" i="12"/>
  <c r="AY299" i="12"/>
  <c r="AU315" i="12"/>
  <c r="AW315" i="12"/>
  <c r="AV315" i="12"/>
  <c r="AZ315" i="12"/>
  <c r="AY315" i="12"/>
  <c r="AY331" i="12"/>
  <c r="AW331" i="12"/>
  <c r="AV331" i="12"/>
  <c r="AZ331" i="12"/>
  <c r="AU331" i="12"/>
  <c r="AU347" i="12"/>
  <c r="AW347" i="12"/>
  <c r="AV347" i="12"/>
  <c r="AZ347" i="12"/>
  <c r="AY347" i="12"/>
  <c r="AZ265" i="12"/>
  <c r="AV265" i="12"/>
  <c r="AW265" i="12"/>
  <c r="AU265" i="12"/>
  <c r="AY265" i="12"/>
  <c r="AY281" i="12"/>
  <c r="AW281" i="12"/>
  <c r="AV281" i="12"/>
  <c r="AU281" i="12"/>
  <c r="AZ281" i="12"/>
  <c r="AY297" i="12"/>
  <c r="AV297" i="12"/>
  <c r="AW297" i="12"/>
  <c r="AU297" i="12"/>
  <c r="AZ297" i="12"/>
  <c r="AY313" i="12"/>
  <c r="AV313" i="12"/>
  <c r="AW313" i="12"/>
  <c r="AU313" i="12"/>
  <c r="AZ313" i="12"/>
  <c r="AY329" i="12"/>
  <c r="AV329" i="12"/>
  <c r="AZ329" i="12"/>
  <c r="AW329" i="12"/>
  <c r="AU329" i="12"/>
  <c r="AZ345" i="12"/>
  <c r="AV345" i="12"/>
  <c r="AW345" i="12"/>
  <c r="AU345" i="12"/>
  <c r="AY345" i="12"/>
  <c r="AU266" i="12"/>
  <c r="AW266" i="12"/>
  <c r="AV266" i="12"/>
  <c r="AY266" i="12"/>
  <c r="AZ266" i="12"/>
  <c r="AU282" i="12"/>
  <c r="AW282" i="12"/>
  <c r="AV282" i="12"/>
  <c r="AY282" i="12"/>
  <c r="AZ282" i="12"/>
  <c r="AU298" i="12"/>
  <c r="AW298" i="12"/>
  <c r="AV298" i="12"/>
  <c r="AZ298" i="12"/>
  <c r="AY298" i="12"/>
  <c r="AU314" i="12"/>
  <c r="AW314" i="12"/>
  <c r="AV314" i="12"/>
  <c r="AZ314" i="12"/>
  <c r="AY314" i="12"/>
  <c r="AU330" i="12"/>
  <c r="AW330" i="12"/>
  <c r="AV330" i="12"/>
  <c r="AZ330" i="12"/>
  <c r="AY330" i="12"/>
  <c r="AU346" i="12"/>
  <c r="AW346" i="12"/>
  <c r="AV346" i="12"/>
  <c r="AZ346" i="12"/>
  <c r="AY346" i="12"/>
  <c r="AU327" i="12"/>
  <c r="AW327" i="12"/>
  <c r="AZ327" i="12"/>
  <c r="AY327" i="12"/>
  <c r="AV327" i="12"/>
  <c r="AU268" i="12"/>
  <c r="AY268" i="12"/>
  <c r="AZ268" i="12"/>
  <c r="AW268" i="12"/>
  <c r="AV268" i="12"/>
  <c r="AU284" i="12"/>
  <c r="AY284" i="12"/>
  <c r="AV284" i="12"/>
  <c r="AW284" i="12"/>
  <c r="AZ284" i="12"/>
  <c r="AZ300" i="12"/>
  <c r="AW300" i="12"/>
  <c r="AY300" i="12"/>
  <c r="AV300" i="12"/>
  <c r="AU300" i="12"/>
  <c r="AU316" i="12"/>
  <c r="AY316" i="12"/>
  <c r="AW316" i="12"/>
  <c r="AV316" i="12"/>
  <c r="AZ316" i="12"/>
  <c r="AU332" i="12"/>
  <c r="AW332" i="12"/>
  <c r="AV332" i="12"/>
  <c r="AZ332" i="12"/>
  <c r="AY332" i="12"/>
  <c r="AU348" i="12"/>
  <c r="AY348" i="12"/>
  <c r="AW348" i="12"/>
  <c r="AZ348" i="12"/>
  <c r="AV348" i="12"/>
  <c r="AW255" i="12"/>
  <c r="AV255" i="12"/>
  <c r="AU255" i="12"/>
  <c r="AZ255" i="12"/>
  <c r="AY255" i="12"/>
  <c r="AW303" i="12"/>
  <c r="AV303" i="12"/>
  <c r="AU303" i="12"/>
  <c r="AZ303" i="12"/>
  <c r="AY303" i="12"/>
  <c r="AW335" i="12"/>
  <c r="AV335" i="12"/>
  <c r="AU335" i="12"/>
  <c r="AZ335" i="12"/>
  <c r="AY335" i="12"/>
  <c r="AU257" i="12"/>
  <c r="AZ257" i="12"/>
  <c r="AW257" i="12"/>
  <c r="AV257" i="12"/>
  <c r="AY257" i="12"/>
  <c r="AY289" i="12"/>
  <c r="AU289" i="12"/>
  <c r="AW289" i="12"/>
  <c r="AZ289" i="12"/>
  <c r="AV289" i="12"/>
  <c r="AY321" i="12"/>
  <c r="AV321" i="12"/>
  <c r="AU321" i="12"/>
  <c r="AZ321" i="12"/>
  <c r="AW321" i="12"/>
  <c r="AZ342" i="12"/>
  <c r="AV342" i="12"/>
  <c r="AW342" i="12"/>
  <c r="AY342" i="12"/>
  <c r="AU342" i="12"/>
  <c r="AW311" i="12"/>
  <c r="AZ311" i="12"/>
  <c r="AV311" i="12"/>
  <c r="AY311" i="12"/>
  <c r="AU311" i="12"/>
  <c r="AU253" i="12"/>
  <c r="AV253" i="12"/>
  <c r="AW253" i="12"/>
  <c r="AZ253" i="12"/>
  <c r="AY253" i="12"/>
  <c r="AU269" i="12"/>
  <c r="AV269" i="12"/>
  <c r="AW269" i="12"/>
  <c r="AZ269" i="12"/>
  <c r="AY269" i="12"/>
  <c r="AU285" i="12"/>
  <c r="AW285" i="12"/>
  <c r="AV285" i="12"/>
  <c r="AY285" i="12"/>
  <c r="AZ285" i="12"/>
  <c r="AU301" i="12"/>
  <c r="AW301" i="12"/>
  <c r="AV301" i="12"/>
  <c r="AY301" i="12"/>
  <c r="AZ301" i="12"/>
  <c r="AU317" i="12"/>
  <c r="AV317" i="12"/>
  <c r="AW317" i="12"/>
  <c r="AY317" i="12"/>
  <c r="AZ317" i="12"/>
  <c r="AU333" i="12"/>
  <c r="AV333" i="12"/>
  <c r="AW333" i="12"/>
  <c r="AY333" i="12"/>
  <c r="AZ333" i="12"/>
  <c r="AU349" i="12"/>
  <c r="AW349" i="12"/>
  <c r="AV349" i="12"/>
  <c r="AY349" i="12"/>
  <c r="AZ349" i="12"/>
  <c r="AU287" i="12"/>
  <c r="AW287" i="12"/>
  <c r="AV287" i="12"/>
  <c r="AZ287" i="12"/>
  <c r="AY287" i="12"/>
  <c r="AW351" i="12"/>
  <c r="AV351" i="12"/>
  <c r="AU351" i="12"/>
  <c r="AY351" i="12"/>
  <c r="AZ351" i="12"/>
  <c r="AU305" i="12"/>
  <c r="AV305" i="12"/>
  <c r="AY305" i="12"/>
  <c r="AZ305" i="12"/>
  <c r="AW305" i="12"/>
  <c r="AW353" i="12"/>
  <c r="AU353" i="12"/>
  <c r="AY353" i="12"/>
  <c r="AZ353" i="12"/>
  <c r="AV353" i="12"/>
  <c r="AY278" i="12"/>
  <c r="AV278" i="12"/>
  <c r="AW278" i="12"/>
  <c r="AZ278" i="12"/>
  <c r="AU278" i="12"/>
  <c r="AZ358" i="12"/>
  <c r="AW358" i="12"/>
  <c r="AV358" i="12"/>
  <c r="AY358" i="12"/>
  <c r="AU358" i="12"/>
  <c r="AV279" i="12"/>
  <c r="AY279" i="12"/>
  <c r="AW279" i="12"/>
  <c r="AU279" i="12"/>
  <c r="AZ279" i="12"/>
  <c r="AU343" i="12"/>
  <c r="AZ343" i="12"/>
  <c r="AW343" i="12"/>
  <c r="AV343" i="12"/>
  <c r="AY343" i="12"/>
  <c r="AU254" i="12"/>
  <c r="AW254" i="12"/>
  <c r="AV254" i="12"/>
  <c r="AY254" i="12"/>
  <c r="AZ254" i="12"/>
  <c r="AU270" i="12"/>
  <c r="AW270" i="12"/>
  <c r="AV270" i="12"/>
  <c r="AZ270" i="12"/>
  <c r="AY270" i="12"/>
  <c r="AU286" i="12"/>
  <c r="AW286" i="12"/>
  <c r="AV286" i="12"/>
  <c r="AY286" i="12"/>
  <c r="AZ286" i="12"/>
  <c r="AZ302" i="12"/>
  <c r="AW302" i="12"/>
  <c r="AV302" i="12"/>
  <c r="AY302" i="12"/>
  <c r="AU302" i="12"/>
  <c r="AY318" i="12"/>
  <c r="AW318" i="12"/>
  <c r="AV318" i="12"/>
  <c r="AU318" i="12"/>
  <c r="AZ318" i="12"/>
  <c r="AY334" i="12"/>
  <c r="AW334" i="12"/>
  <c r="AV334" i="12"/>
  <c r="AZ334" i="12"/>
  <c r="AU334" i="12"/>
  <c r="AY350" i="12"/>
  <c r="AW350" i="12"/>
  <c r="AV350" i="12"/>
  <c r="AZ350" i="12"/>
  <c r="AU350" i="12"/>
  <c r="AW271" i="12"/>
  <c r="AV271" i="12"/>
  <c r="AU271" i="12"/>
  <c r="AZ271" i="12"/>
  <c r="AY271" i="12"/>
  <c r="AU319" i="12"/>
  <c r="AW319" i="12"/>
  <c r="AV319" i="12"/>
  <c r="AZ319" i="12"/>
  <c r="AY319" i="12"/>
  <c r="AW273" i="12"/>
  <c r="AV273" i="12"/>
  <c r="AZ273" i="12"/>
  <c r="AU273" i="12"/>
  <c r="AY273" i="12"/>
  <c r="AZ337" i="12"/>
  <c r="AW337" i="12"/>
  <c r="AV337" i="12"/>
  <c r="AU337" i="12"/>
  <c r="AY337" i="12"/>
  <c r="AZ294" i="12"/>
  <c r="AY294" i="12"/>
  <c r="AV294" i="12"/>
  <c r="AW294" i="12"/>
  <c r="AU294" i="12"/>
  <c r="Y174" i="12"/>
  <c r="X174" i="12"/>
  <c r="X184" i="12"/>
  <c r="Y184" i="12"/>
  <c r="X185" i="12"/>
  <c r="Y185" i="12"/>
  <c r="Y171" i="12"/>
  <c r="X171" i="12"/>
  <c r="Y178" i="12"/>
  <c r="X178" i="12"/>
  <c r="Y172" i="12"/>
  <c r="X172" i="12"/>
  <c r="Y175" i="12"/>
  <c r="X175" i="12"/>
  <c r="Y176" i="12"/>
  <c r="X176" i="12"/>
  <c r="Y205" i="12"/>
  <c r="X205" i="12"/>
  <c r="Y206" i="12"/>
  <c r="X206" i="12"/>
  <c r="Y218" i="12"/>
  <c r="X218" i="12"/>
  <c r="X221" i="12"/>
  <c r="Y221" i="12"/>
  <c r="Y222" i="12"/>
  <c r="X222" i="12"/>
  <c r="X224" i="12"/>
  <c r="Y224" i="12"/>
  <c r="X228" i="12"/>
  <c r="Y228" i="12"/>
  <c r="Y229" i="12"/>
  <c r="X229" i="12"/>
  <c r="Y234" i="12"/>
  <c r="X234" i="12"/>
  <c r="Y237" i="12"/>
  <c r="X237" i="12"/>
  <c r="Y240" i="12"/>
  <c r="X240" i="12"/>
  <c r="Y244" i="12"/>
  <c r="X244" i="12"/>
  <c r="X245" i="12"/>
  <c r="Y245" i="12"/>
  <c r="X250" i="12"/>
  <c r="Y250" i="12"/>
  <c r="X253" i="12"/>
  <c r="Y253" i="12"/>
  <c r="X256" i="12"/>
  <c r="Y256" i="12"/>
  <c r="Y260" i="12"/>
  <c r="X260" i="12"/>
  <c r="Y261" i="12"/>
  <c r="X261" i="12"/>
  <c r="X266" i="12"/>
  <c r="Y266" i="12"/>
  <c r="Y269" i="12"/>
  <c r="X269" i="12"/>
  <c r="Y272" i="12"/>
  <c r="X272" i="12"/>
  <c r="Y276" i="12"/>
  <c r="X276" i="12"/>
  <c r="Y277" i="12"/>
  <c r="X277" i="12"/>
  <c r="Y282" i="12"/>
  <c r="X282" i="12"/>
  <c r="Y285" i="12"/>
  <c r="X285" i="12"/>
  <c r="Y288" i="12"/>
  <c r="X288" i="12"/>
  <c r="Y292" i="12"/>
  <c r="X292" i="12"/>
  <c r="Y293" i="12"/>
  <c r="X293" i="12"/>
  <c r="X298" i="12"/>
  <c r="Y298" i="12"/>
  <c r="X301" i="12"/>
  <c r="Y301" i="12"/>
  <c r="X304" i="12"/>
  <c r="Y304" i="12"/>
  <c r="Y308" i="12"/>
  <c r="X308" i="12"/>
  <c r="Y309" i="12"/>
  <c r="X309" i="12"/>
  <c r="Y314" i="12"/>
  <c r="X314" i="12"/>
  <c r="X317" i="12"/>
  <c r="Y317" i="12"/>
  <c r="Y320" i="12"/>
  <c r="X320" i="12"/>
  <c r="Y324" i="12"/>
  <c r="X324" i="12"/>
  <c r="Y325" i="12"/>
  <c r="X325" i="12"/>
  <c r="Y330" i="12"/>
  <c r="X330" i="12"/>
  <c r="X333" i="12"/>
  <c r="Y333" i="12"/>
  <c r="X336" i="12"/>
  <c r="Y336" i="12"/>
  <c r="X340" i="12"/>
  <c r="Y340" i="12"/>
  <c r="X341" i="12"/>
  <c r="Y341" i="12"/>
  <c r="Y346" i="12"/>
  <c r="X346" i="12"/>
  <c r="Y349" i="12"/>
  <c r="X349" i="12"/>
  <c r="X352" i="12"/>
  <c r="Y352" i="12"/>
  <c r="Y356" i="12"/>
  <c r="X356" i="12"/>
  <c r="Y357" i="12"/>
  <c r="X357" i="12"/>
  <c r="X199" i="12"/>
  <c r="Y199" i="12"/>
  <c r="X196" i="12"/>
  <c r="Y196" i="12"/>
  <c r="X186" i="12"/>
  <c r="Y186" i="12"/>
  <c r="Y189" i="12"/>
  <c r="X189" i="12"/>
  <c r="Y190" i="12"/>
  <c r="X190" i="12"/>
  <c r="Y191" i="12"/>
  <c r="X191" i="12"/>
  <c r="Y194" i="12"/>
  <c r="X194" i="12"/>
  <c r="Y183" i="12"/>
  <c r="X183" i="12"/>
  <c r="X180" i="12"/>
  <c r="Y180" i="12"/>
  <c r="X143" i="12"/>
  <c r="Y143" i="12"/>
  <c r="X144" i="12"/>
  <c r="Y144" i="12"/>
  <c r="X148" i="12"/>
  <c r="Y148" i="12"/>
  <c r="Y149" i="12"/>
  <c r="X149" i="12"/>
  <c r="Y151" i="12"/>
  <c r="X151" i="12"/>
  <c r="Y154" i="12"/>
  <c r="X154" i="12"/>
  <c r="Y155" i="12"/>
  <c r="X155" i="12"/>
  <c r="X156" i="12"/>
  <c r="Y156" i="12"/>
  <c r="Y159" i="12"/>
  <c r="X159" i="12"/>
  <c r="X160" i="12"/>
  <c r="Y160" i="12"/>
  <c r="X164" i="12"/>
  <c r="Y164" i="12"/>
  <c r="X165" i="12"/>
  <c r="Y165" i="12"/>
  <c r="X167" i="12"/>
  <c r="Y167" i="12"/>
  <c r="Y170" i="12"/>
  <c r="X170" i="12"/>
  <c r="X10" i="12"/>
  <c r="Y10" i="12"/>
  <c r="X11" i="12"/>
  <c r="Y11" i="12"/>
  <c r="X14" i="12"/>
  <c r="Y14" i="12"/>
  <c r="X15" i="12"/>
  <c r="Y15" i="12"/>
  <c r="X16" i="12"/>
  <c r="Y16" i="12"/>
  <c r="Y20" i="12"/>
  <c r="X20" i="12"/>
  <c r="Y22" i="12"/>
  <c r="X22" i="12"/>
  <c r="Y25" i="12"/>
  <c r="X25" i="12"/>
  <c r="Y26" i="12"/>
  <c r="X26" i="12"/>
  <c r="Y27" i="12"/>
  <c r="X27" i="12"/>
  <c r="X30" i="12"/>
  <c r="Y30" i="12"/>
  <c r="Y31" i="12"/>
  <c r="X31" i="12"/>
  <c r="Y32" i="12"/>
  <c r="X32" i="12"/>
  <c r="X46" i="12"/>
  <c r="Y46" i="12"/>
  <c r="Y47" i="12"/>
  <c r="X47" i="12"/>
  <c r="Y52" i="12"/>
  <c r="X52" i="12"/>
  <c r="Y53" i="12"/>
  <c r="X53" i="12"/>
  <c r="X54" i="12"/>
  <c r="Y54" i="12"/>
  <c r="Y57" i="12"/>
  <c r="X57" i="12"/>
  <c r="X58" i="12"/>
  <c r="Y58" i="12"/>
  <c r="Y59" i="12"/>
  <c r="X59" i="12"/>
  <c r="X62" i="12"/>
  <c r="Y62" i="12"/>
  <c r="X63" i="12"/>
  <c r="Y63" i="12"/>
  <c r="Y66" i="12"/>
  <c r="X66" i="12"/>
  <c r="Y69" i="12"/>
  <c r="X69" i="12"/>
  <c r="Y70" i="12"/>
  <c r="X70" i="12"/>
  <c r="X71" i="12"/>
  <c r="Y71" i="12"/>
  <c r="X74" i="12"/>
  <c r="Y74" i="12"/>
  <c r="X75" i="12"/>
  <c r="Y75" i="12"/>
  <c r="X76" i="12"/>
  <c r="Y76" i="12"/>
  <c r="X80" i="12"/>
  <c r="Y80" i="12"/>
  <c r="Y86" i="12"/>
  <c r="X86" i="12"/>
  <c r="X87" i="12"/>
  <c r="Y87" i="12"/>
  <c r="X100" i="12"/>
  <c r="Y100" i="12"/>
  <c r="Y101" i="12"/>
  <c r="X101" i="12"/>
  <c r="Y102" i="12"/>
  <c r="X102" i="12"/>
  <c r="X105" i="12"/>
  <c r="Y105" i="12"/>
  <c r="X106" i="12"/>
  <c r="Y106" i="12"/>
  <c r="X108" i="12"/>
  <c r="Y108" i="12"/>
  <c r="X111" i="12"/>
  <c r="Y111" i="12"/>
  <c r="X112" i="12"/>
  <c r="Y112" i="12"/>
  <c r="X116" i="12"/>
  <c r="Y116" i="12"/>
  <c r="Y117" i="12"/>
  <c r="X117" i="12"/>
  <c r="Y118" i="12"/>
  <c r="X118" i="12"/>
  <c r="Y121" i="12"/>
  <c r="X121" i="12"/>
  <c r="Y122" i="12"/>
  <c r="X122" i="12"/>
  <c r="Y124" i="12"/>
  <c r="X124" i="12"/>
  <c r="Y127" i="12"/>
  <c r="X127" i="12"/>
  <c r="Y128" i="12"/>
  <c r="X128" i="12"/>
  <c r="X132" i="12"/>
  <c r="Y132" i="12"/>
  <c r="Y290" i="12"/>
  <c r="X290" i="12"/>
  <c r="X219" i="12"/>
  <c r="Y219" i="12"/>
  <c r="X267" i="12"/>
  <c r="Y267" i="12"/>
  <c r="Y17" i="12"/>
  <c r="X17" i="12"/>
  <c r="Y278" i="12"/>
  <c r="X278" i="12"/>
  <c r="Y294" i="12"/>
  <c r="X294" i="12"/>
  <c r="Y177" i="12"/>
  <c r="X177" i="12"/>
  <c r="X72" i="12"/>
  <c r="Y72" i="12"/>
  <c r="X114" i="12"/>
  <c r="Y114" i="12"/>
  <c r="X130" i="12"/>
  <c r="Y130" i="12"/>
  <c r="Y231" i="12"/>
  <c r="X231" i="12"/>
  <c r="X247" i="12"/>
  <c r="Y247" i="12"/>
  <c r="Y343" i="12"/>
  <c r="X343" i="12"/>
  <c r="Y359" i="12"/>
  <c r="X359" i="12"/>
  <c r="Y73" i="12"/>
  <c r="X73" i="12"/>
  <c r="Y209" i="12"/>
  <c r="X209" i="12"/>
  <c r="X280" i="12"/>
  <c r="Y280" i="12"/>
  <c r="Y296" i="12"/>
  <c r="X296" i="12"/>
  <c r="X360" i="12"/>
  <c r="Y360" i="12"/>
  <c r="X220" i="12"/>
  <c r="Y220" i="12"/>
  <c r="Y268" i="12"/>
  <c r="X268" i="12"/>
  <c r="X182" i="12"/>
  <c r="Y182" i="12"/>
  <c r="X147" i="12"/>
  <c r="Y147" i="12"/>
  <c r="X163" i="12"/>
  <c r="Y163" i="12"/>
  <c r="X61" i="12"/>
  <c r="Y61" i="12"/>
  <c r="X79" i="12"/>
  <c r="Y79" i="12"/>
  <c r="Y120" i="12"/>
  <c r="X120" i="12"/>
  <c r="Y195" i="12"/>
  <c r="X195" i="12"/>
  <c r="Y19" i="12"/>
  <c r="X19" i="12"/>
  <c r="Y238" i="12"/>
  <c r="X238" i="12"/>
  <c r="Y302" i="12"/>
  <c r="X302" i="12"/>
  <c r="Y318" i="12"/>
  <c r="X318" i="12"/>
  <c r="Y334" i="12"/>
  <c r="X334" i="12"/>
  <c r="X200" i="12"/>
  <c r="Y200" i="12"/>
  <c r="Y161" i="12"/>
  <c r="X161" i="12"/>
  <c r="X249" i="12"/>
  <c r="Y249" i="12"/>
  <c r="X265" i="12"/>
  <c r="Y265" i="12"/>
  <c r="X313" i="12"/>
  <c r="Y313" i="12"/>
  <c r="Y329" i="12"/>
  <c r="X329" i="12"/>
  <c r="Y255" i="12"/>
  <c r="X255" i="12"/>
  <c r="Y351" i="12"/>
  <c r="X351" i="12"/>
  <c r="Y21" i="12"/>
  <c r="X21" i="12"/>
  <c r="Y64" i="12"/>
  <c r="X64" i="12"/>
  <c r="Y107" i="12"/>
  <c r="X107" i="12"/>
  <c r="X305" i="12"/>
  <c r="Y305" i="12"/>
  <c r="X337" i="12"/>
  <c r="Y337" i="12"/>
  <c r="X168" i="12"/>
  <c r="Y168" i="12"/>
  <c r="X50" i="12"/>
  <c r="Y50" i="12"/>
  <c r="Y125" i="12"/>
  <c r="X125" i="12"/>
  <c r="Y306" i="12"/>
  <c r="X306" i="12"/>
  <c r="Y354" i="12"/>
  <c r="X354" i="12"/>
  <c r="Y169" i="12"/>
  <c r="X169" i="12"/>
  <c r="Y68" i="12"/>
  <c r="X68" i="12"/>
  <c r="Y85" i="12"/>
  <c r="X85" i="12"/>
  <c r="X110" i="12"/>
  <c r="Y110" i="12"/>
  <c r="Y204" i="12"/>
  <c r="X204" i="12"/>
  <c r="Y243" i="12"/>
  <c r="X243" i="12"/>
  <c r="Y323" i="12"/>
  <c r="X323" i="12"/>
  <c r="X113" i="12"/>
  <c r="Y113" i="12"/>
  <c r="Y129" i="12"/>
  <c r="X129" i="12"/>
  <c r="Y310" i="12"/>
  <c r="X310" i="12"/>
  <c r="Y295" i="12"/>
  <c r="X295" i="12"/>
  <c r="Y235" i="12"/>
  <c r="X235" i="12"/>
  <c r="X299" i="12"/>
  <c r="Y299" i="12"/>
  <c r="X201" i="12"/>
  <c r="Y201" i="12"/>
  <c r="Y60" i="12"/>
  <c r="X60" i="12"/>
  <c r="X78" i="12"/>
  <c r="Y78" i="12"/>
  <c r="Y67" i="12"/>
  <c r="X67" i="12"/>
  <c r="Y84" i="12"/>
  <c r="X84" i="12"/>
  <c r="Y227" i="12"/>
  <c r="X227" i="12"/>
  <c r="Y291" i="12"/>
  <c r="X291" i="12"/>
  <c r="Y307" i="12"/>
  <c r="X307" i="12"/>
  <c r="X339" i="12"/>
  <c r="Y339" i="12"/>
  <c r="Y203" i="12"/>
  <c r="X203" i="12"/>
  <c r="Y226" i="12"/>
  <c r="X226" i="12"/>
  <c r="X258" i="12"/>
  <c r="Y258" i="12"/>
  <c r="AI228" i="12"/>
  <c r="AH228" i="12"/>
  <c r="AN228" i="12"/>
  <c r="AL228" i="12"/>
  <c r="AM228" i="12"/>
  <c r="AJ228" i="12"/>
  <c r="AK228" i="12"/>
  <c r="AI253" i="12"/>
  <c r="AJ253" i="12"/>
  <c r="AK253" i="12"/>
  <c r="AL253" i="12"/>
  <c r="AM253" i="12"/>
  <c r="AN253" i="12"/>
  <c r="AH253" i="12"/>
  <c r="AI277" i="12"/>
  <c r="AJ277" i="12"/>
  <c r="AK277" i="12"/>
  <c r="AL277" i="12"/>
  <c r="AM277" i="12"/>
  <c r="AN277" i="12"/>
  <c r="AH277" i="12"/>
  <c r="AI304" i="12"/>
  <c r="AJ304" i="12"/>
  <c r="AM304" i="12"/>
  <c r="AN304" i="12"/>
  <c r="AK304" i="12"/>
  <c r="AL304" i="12"/>
  <c r="AH304" i="12"/>
  <c r="AK330" i="12"/>
  <c r="AL330" i="12"/>
  <c r="AM330" i="12"/>
  <c r="AN330" i="12"/>
  <c r="AI330" i="12"/>
  <c r="AJ330" i="12"/>
  <c r="AH330" i="12"/>
  <c r="AH356" i="12"/>
  <c r="AI356" i="12"/>
  <c r="AJ356" i="12"/>
  <c r="AK356" i="12"/>
  <c r="AN356" i="12"/>
  <c r="AM356" i="12"/>
  <c r="AL356" i="12"/>
  <c r="AI113" i="12"/>
  <c r="AJ113" i="12"/>
  <c r="AK113" i="12"/>
  <c r="AL113" i="12"/>
  <c r="AM113" i="12"/>
  <c r="AN113" i="12"/>
  <c r="AH113" i="12"/>
  <c r="AK121" i="12"/>
  <c r="AL121" i="12"/>
  <c r="AM121" i="12"/>
  <c r="AN121" i="12"/>
  <c r="AH121" i="12"/>
  <c r="AI121" i="12"/>
  <c r="AJ121" i="12"/>
  <c r="AI275" i="12"/>
  <c r="AJ275" i="12"/>
  <c r="AH275" i="12"/>
  <c r="AK275" i="12"/>
  <c r="AL275" i="12"/>
  <c r="AM275" i="12"/>
  <c r="AN275" i="12"/>
  <c r="AI13" i="12"/>
  <c r="AJ13" i="12"/>
  <c r="AK13" i="12"/>
  <c r="AL13" i="12"/>
  <c r="AM13" i="12"/>
  <c r="AN13" i="12"/>
  <c r="AH13" i="12"/>
  <c r="AK175" i="12"/>
  <c r="AL175" i="12"/>
  <c r="AM175" i="12"/>
  <c r="AN175" i="12"/>
  <c r="AI175" i="12"/>
  <c r="AJ175" i="12"/>
  <c r="AH175" i="12"/>
  <c r="AI17" i="12"/>
  <c r="AJ17" i="12"/>
  <c r="AK17" i="12"/>
  <c r="AL17" i="12"/>
  <c r="AM17" i="12"/>
  <c r="AN17" i="12"/>
  <c r="AH17" i="12"/>
  <c r="AI192" i="12"/>
  <c r="AJ192" i="12"/>
  <c r="AM192" i="12"/>
  <c r="AN192" i="12"/>
  <c r="AK192" i="12"/>
  <c r="AL192" i="12"/>
  <c r="AH192" i="12"/>
  <c r="AI178" i="12"/>
  <c r="AJ178" i="12"/>
  <c r="AK178" i="12"/>
  <c r="AL178" i="12"/>
  <c r="AM178" i="12"/>
  <c r="AN178" i="12"/>
  <c r="AH178" i="12"/>
  <c r="AI126" i="12"/>
  <c r="AK126" i="12"/>
  <c r="AL126" i="12"/>
  <c r="AM126" i="12"/>
  <c r="AN126" i="12"/>
  <c r="AJ126" i="12"/>
  <c r="AH126" i="12"/>
  <c r="AK114" i="12"/>
  <c r="AN114" i="12"/>
  <c r="AL114" i="12"/>
  <c r="AM114" i="12"/>
  <c r="AH114" i="12"/>
  <c r="AI114" i="12"/>
  <c r="AJ114" i="12"/>
  <c r="AI229" i="12"/>
  <c r="AJ229" i="12"/>
  <c r="AK229" i="12"/>
  <c r="AL229" i="12"/>
  <c r="AM229" i="12"/>
  <c r="AN229" i="12"/>
  <c r="AH229" i="12"/>
  <c r="AI256" i="12"/>
  <c r="AJ256" i="12"/>
  <c r="AK256" i="12"/>
  <c r="AL256" i="12"/>
  <c r="AM256" i="12"/>
  <c r="AN256" i="12"/>
  <c r="AH256" i="12"/>
  <c r="AK282" i="12"/>
  <c r="AL282" i="12"/>
  <c r="AM282" i="12"/>
  <c r="AN282" i="12"/>
  <c r="AI282" i="12"/>
  <c r="AJ282" i="12"/>
  <c r="AH282" i="12"/>
  <c r="AI308" i="12"/>
  <c r="AK308" i="12"/>
  <c r="AL308" i="12"/>
  <c r="AM308" i="12"/>
  <c r="AH308" i="12"/>
  <c r="AN308" i="12"/>
  <c r="AJ308" i="12"/>
  <c r="AI333" i="12"/>
  <c r="AJ333" i="12"/>
  <c r="AK333" i="12"/>
  <c r="AL333" i="12"/>
  <c r="AM333" i="12"/>
  <c r="AN333" i="12"/>
  <c r="AH333" i="12"/>
  <c r="AI357" i="12"/>
  <c r="AJ357" i="12"/>
  <c r="AK357" i="12"/>
  <c r="AL357" i="12"/>
  <c r="AH357" i="12"/>
  <c r="AM357" i="12"/>
  <c r="AN357" i="12"/>
  <c r="AJ129" i="12"/>
  <c r="AN129" i="12"/>
  <c r="AK129" i="12"/>
  <c r="AL129" i="12"/>
  <c r="AI129" i="12"/>
  <c r="AM129" i="12"/>
  <c r="AH129" i="12"/>
  <c r="AI45" i="12"/>
  <c r="AJ45" i="12"/>
  <c r="AK45" i="12"/>
  <c r="AL45" i="12"/>
  <c r="AM45" i="12"/>
  <c r="AN45" i="12"/>
  <c r="AH45" i="12"/>
  <c r="AK241" i="12"/>
  <c r="AI241" i="12"/>
  <c r="AJ241" i="12"/>
  <c r="AM241" i="12"/>
  <c r="AL241" i="12"/>
  <c r="AH241" i="12"/>
  <c r="AN241" i="12"/>
  <c r="AI130" i="12"/>
  <c r="AJ130" i="12"/>
  <c r="AK130" i="12"/>
  <c r="AL130" i="12"/>
  <c r="AM130" i="12"/>
  <c r="AN130" i="12"/>
  <c r="AH130" i="12"/>
  <c r="AI176" i="12"/>
  <c r="AJ176" i="12"/>
  <c r="AM176" i="12"/>
  <c r="AN176" i="12"/>
  <c r="AK176" i="12"/>
  <c r="AL176" i="12"/>
  <c r="AH176" i="12"/>
  <c r="AJ26" i="12"/>
  <c r="AK26" i="12"/>
  <c r="AI26" i="12"/>
  <c r="AM26" i="12"/>
  <c r="AN26" i="12"/>
  <c r="AH26" i="12"/>
  <c r="AL26" i="12"/>
  <c r="AK191" i="12"/>
  <c r="AL191" i="12"/>
  <c r="AM191" i="12"/>
  <c r="AN191" i="12"/>
  <c r="AI191" i="12"/>
  <c r="AJ191" i="12"/>
  <c r="AH191" i="12"/>
  <c r="AI44" i="12"/>
  <c r="AJ44" i="12"/>
  <c r="AK44" i="12"/>
  <c r="AL44" i="12"/>
  <c r="AN44" i="12"/>
  <c r="AM44" i="12"/>
  <c r="AH44" i="12"/>
  <c r="AM302" i="12"/>
  <c r="AI302" i="12"/>
  <c r="AK302" i="12"/>
  <c r="AH302" i="12"/>
  <c r="AJ302" i="12"/>
  <c r="AL302" i="12"/>
  <c r="AN302" i="12"/>
  <c r="AK131" i="12"/>
  <c r="AJ131" i="12"/>
  <c r="AL131" i="12"/>
  <c r="AM131" i="12"/>
  <c r="AN131" i="12"/>
  <c r="AI131" i="12"/>
  <c r="AH131" i="12"/>
  <c r="AI15" i="12"/>
  <c r="AJ15" i="12"/>
  <c r="AL15" i="12"/>
  <c r="AM15" i="12"/>
  <c r="AK15" i="12"/>
  <c r="AN15" i="12"/>
  <c r="AH15" i="12"/>
  <c r="AM148" i="12"/>
  <c r="AN148" i="12"/>
  <c r="AI148" i="12"/>
  <c r="AJ148" i="12"/>
  <c r="AK148" i="12"/>
  <c r="AL148" i="12"/>
  <c r="AH148" i="12"/>
  <c r="AI49" i="12"/>
  <c r="AJ49" i="12"/>
  <c r="AK49" i="12"/>
  <c r="AL49" i="12"/>
  <c r="AM49" i="12"/>
  <c r="AN49" i="12"/>
  <c r="AH49" i="12"/>
  <c r="AM196" i="12"/>
  <c r="AN196" i="12"/>
  <c r="AH196" i="12"/>
  <c r="AJ196" i="12"/>
  <c r="AL196" i="12"/>
  <c r="AI196" i="12"/>
  <c r="AK196" i="12"/>
  <c r="AI21" i="12"/>
  <c r="AJ21" i="12"/>
  <c r="AK21" i="12"/>
  <c r="AL21" i="12"/>
  <c r="AM21" i="12"/>
  <c r="AN21" i="12"/>
  <c r="AH21" i="12"/>
  <c r="AJ334" i="12"/>
  <c r="AH334" i="12"/>
  <c r="AI334" i="12"/>
  <c r="AN334" i="12"/>
  <c r="AL334" i="12"/>
  <c r="AM334" i="12"/>
  <c r="AK334" i="12"/>
  <c r="AI170" i="12"/>
  <c r="AJ170" i="12"/>
  <c r="AK170" i="12"/>
  <c r="AL170" i="12"/>
  <c r="AM170" i="12"/>
  <c r="AN170" i="12"/>
  <c r="AH170" i="12"/>
  <c r="AI205" i="12"/>
  <c r="AJ205" i="12"/>
  <c r="AK205" i="12"/>
  <c r="AL205" i="12"/>
  <c r="AM205" i="12"/>
  <c r="AN205" i="12"/>
  <c r="AH205" i="12"/>
  <c r="AI237" i="12"/>
  <c r="AJ237" i="12"/>
  <c r="AK237" i="12"/>
  <c r="AL237" i="12"/>
  <c r="AM237" i="12"/>
  <c r="AN237" i="12"/>
  <c r="AH237" i="12"/>
  <c r="AI261" i="12"/>
  <c r="AJ261" i="12"/>
  <c r="AK261" i="12"/>
  <c r="AL261" i="12"/>
  <c r="AM261" i="12"/>
  <c r="AN261" i="12"/>
  <c r="AH261" i="12"/>
  <c r="AI288" i="12"/>
  <c r="AJ288" i="12"/>
  <c r="AK288" i="12"/>
  <c r="AL288" i="12"/>
  <c r="AM288" i="12"/>
  <c r="AN288" i="12"/>
  <c r="AH288" i="12"/>
  <c r="AK314" i="12"/>
  <c r="AL314" i="12"/>
  <c r="AM314" i="12"/>
  <c r="AN314" i="12"/>
  <c r="AI314" i="12"/>
  <c r="AH314" i="12"/>
  <c r="AJ314" i="12"/>
  <c r="AH340" i="12"/>
  <c r="AI340" i="12"/>
  <c r="AJ340" i="12"/>
  <c r="AL340" i="12"/>
  <c r="AM340" i="12"/>
  <c r="AN340" i="12"/>
  <c r="AK340" i="12"/>
  <c r="AK151" i="12"/>
  <c r="AL151" i="12"/>
  <c r="AM151" i="12"/>
  <c r="AN151" i="12"/>
  <c r="AI151" i="12"/>
  <c r="AJ151" i="12"/>
  <c r="AH151" i="12"/>
  <c r="AI149" i="12"/>
  <c r="AJ149" i="12"/>
  <c r="AK149" i="12"/>
  <c r="AL149" i="12"/>
  <c r="AM149" i="12"/>
  <c r="AH149" i="12"/>
  <c r="AN149" i="12"/>
  <c r="AI57" i="12"/>
  <c r="AJ57" i="12"/>
  <c r="AK57" i="12"/>
  <c r="AL57" i="12"/>
  <c r="AM57" i="12"/>
  <c r="AN57" i="12"/>
  <c r="AH57" i="12"/>
  <c r="AK143" i="12"/>
  <c r="AL143" i="12"/>
  <c r="AM143" i="12"/>
  <c r="AN143" i="12"/>
  <c r="AI143" i="12"/>
  <c r="AJ143" i="12"/>
  <c r="AH143" i="12"/>
  <c r="AM254" i="12"/>
  <c r="AJ254" i="12"/>
  <c r="AK254" i="12"/>
  <c r="AL254" i="12"/>
  <c r="AN254" i="12"/>
  <c r="AH254" i="12"/>
  <c r="AI254" i="12"/>
  <c r="AN177" i="12"/>
  <c r="AJ177" i="12"/>
  <c r="AL177" i="12"/>
  <c r="AH177" i="12"/>
  <c r="AK177" i="12"/>
  <c r="AI177" i="12"/>
  <c r="AM177" i="12"/>
  <c r="AI166" i="12"/>
  <c r="AN166" i="12"/>
  <c r="AJ166" i="12"/>
  <c r="AK166" i="12"/>
  <c r="AH166" i="12"/>
  <c r="AL166" i="12"/>
  <c r="AM166" i="12"/>
  <c r="AN353" i="12"/>
  <c r="AH353" i="12"/>
  <c r="AI353" i="12"/>
  <c r="AK353" i="12"/>
  <c r="AJ353" i="12"/>
  <c r="AL353" i="12"/>
  <c r="AM353" i="12"/>
  <c r="AI20" i="12"/>
  <c r="AJ20" i="12"/>
  <c r="AK20" i="12"/>
  <c r="AL20" i="12"/>
  <c r="AN20" i="12"/>
  <c r="AM20" i="12"/>
  <c r="AH20" i="12"/>
  <c r="AK118" i="12"/>
  <c r="AL118" i="12"/>
  <c r="AM118" i="12"/>
  <c r="AN118" i="12"/>
  <c r="AH118" i="12"/>
  <c r="AI118" i="12"/>
  <c r="AJ118" i="12"/>
  <c r="AI208" i="12"/>
  <c r="AJ208" i="12"/>
  <c r="AM208" i="12"/>
  <c r="AK208" i="12"/>
  <c r="AL208" i="12"/>
  <c r="AN208" i="12"/>
  <c r="AH208" i="12"/>
  <c r="AI240" i="12"/>
  <c r="AJ240" i="12"/>
  <c r="AK240" i="12"/>
  <c r="AL240" i="12"/>
  <c r="AM240" i="12"/>
  <c r="AN240" i="12"/>
  <c r="AH240" i="12"/>
  <c r="AK266" i="12"/>
  <c r="AL266" i="12"/>
  <c r="AM266" i="12"/>
  <c r="AN266" i="12"/>
  <c r="AH266" i="12"/>
  <c r="AI266" i="12"/>
  <c r="AJ266" i="12"/>
  <c r="AI292" i="12"/>
  <c r="AJ292" i="12"/>
  <c r="AK292" i="12"/>
  <c r="AH292" i="12"/>
  <c r="AL292" i="12"/>
  <c r="AM292" i="12"/>
  <c r="AN292" i="12"/>
  <c r="AI317" i="12"/>
  <c r="AJ317" i="12"/>
  <c r="AK317" i="12"/>
  <c r="AL317" i="12"/>
  <c r="AM317" i="12"/>
  <c r="AH317" i="12"/>
  <c r="AN317" i="12"/>
  <c r="AI341" i="12"/>
  <c r="AJ341" i="12"/>
  <c r="AK341" i="12"/>
  <c r="AL341" i="12"/>
  <c r="AH341" i="12"/>
  <c r="AM341" i="12"/>
  <c r="AN341" i="12"/>
  <c r="AI186" i="12"/>
  <c r="AJ186" i="12"/>
  <c r="AK186" i="12"/>
  <c r="AL186" i="12"/>
  <c r="AM186" i="12"/>
  <c r="AN186" i="12"/>
  <c r="AH186" i="12"/>
  <c r="AK155" i="12"/>
  <c r="AI155" i="12"/>
  <c r="AJ155" i="12"/>
  <c r="AL155" i="12"/>
  <c r="AM155" i="12"/>
  <c r="AN155" i="12"/>
  <c r="AH155" i="12"/>
  <c r="AI64" i="12"/>
  <c r="AJ64" i="12"/>
  <c r="AK64" i="12"/>
  <c r="AL64" i="12"/>
  <c r="AM64" i="12"/>
  <c r="AN64" i="12"/>
  <c r="AH64" i="12"/>
  <c r="AI12" i="12"/>
  <c r="AJ12" i="12"/>
  <c r="AK12" i="12"/>
  <c r="AL12" i="12"/>
  <c r="AN12" i="12"/>
  <c r="AM12" i="12"/>
  <c r="AH12" i="12"/>
  <c r="AK183" i="12"/>
  <c r="AL183" i="12"/>
  <c r="AM183" i="12"/>
  <c r="AN183" i="12"/>
  <c r="AI183" i="12"/>
  <c r="AJ183" i="12"/>
  <c r="AH183" i="12"/>
  <c r="AI52" i="12"/>
  <c r="AJ52" i="12"/>
  <c r="AK52" i="12"/>
  <c r="AN52" i="12"/>
  <c r="AH52" i="12"/>
  <c r="AM52" i="12"/>
  <c r="AL52" i="12"/>
  <c r="AM180" i="12"/>
  <c r="AN180" i="12"/>
  <c r="AH180" i="12"/>
  <c r="AJ180" i="12"/>
  <c r="AI180" i="12"/>
  <c r="AK180" i="12"/>
  <c r="AL180" i="12"/>
  <c r="AM83" i="12"/>
  <c r="AN83" i="12"/>
  <c r="AI83" i="12"/>
  <c r="AJ83" i="12"/>
  <c r="AK83" i="12"/>
  <c r="AL83" i="12"/>
  <c r="AH83" i="12"/>
  <c r="AI28" i="12"/>
  <c r="AJ28" i="12"/>
  <c r="AK28" i="12"/>
  <c r="AL28" i="12"/>
  <c r="AN28" i="12"/>
  <c r="AM28" i="12"/>
  <c r="AH28" i="12"/>
  <c r="AM286" i="12"/>
  <c r="AH286" i="12"/>
  <c r="AN286" i="12"/>
  <c r="AJ286" i="12"/>
  <c r="AI286" i="12"/>
  <c r="AK286" i="12"/>
  <c r="AL286" i="12"/>
  <c r="AJ74" i="12"/>
  <c r="AK74" i="12"/>
  <c r="AI74" i="12"/>
  <c r="AL74" i="12"/>
  <c r="AM74" i="12"/>
  <c r="AN74" i="12"/>
  <c r="AH74" i="12"/>
  <c r="AL209" i="12"/>
  <c r="AI209" i="12"/>
  <c r="AJ209" i="12"/>
  <c r="AK209" i="12"/>
  <c r="AM209" i="12"/>
  <c r="AN209" i="12"/>
  <c r="AH209" i="12"/>
  <c r="AK14" i="12"/>
  <c r="AL14" i="12"/>
  <c r="AM14" i="12"/>
  <c r="AN14" i="12"/>
  <c r="AI14" i="12"/>
  <c r="AJ14" i="12"/>
  <c r="AH14" i="12"/>
  <c r="AI32" i="12"/>
  <c r="AJ32" i="12"/>
  <c r="AK32" i="12"/>
  <c r="AL32" i="12"/>
  <c r="AM32" i="12"/>
  <c r="AH32" i="12"/>
  <c r="AN32" i="12"/>
  <c r="AK127" i="12"/>
  <c r="AL127" i="12"/>
  <c r="AM127" i="12"/>
  <c r="AN127" i="12"/>
  <c r="AI127" i="12"/>
  <c r="AJ127" i="12"/>
  <c r="AH127" i="12"/>
  <c r="AM318" i="12"/>
  <c r="AI318" i="12"/>
  <c r="AK318" i="12"/>
  <c r="AH318" i="12"/>
  <c r="AL318" i="12"/>
  <c r="AN318" i="12"/>
  <c r="AJ318" i="12"/>
  <c r="AI154" i="12"/>
  <c r="AJ154" i="12"/>
  <c r="AK154" i="12"/>
  <c r="AL154" i="12"/>
  <c r="AM154" i="12"/>
  <c r="AN154" i="12"/>
  <c r="AH154" i="12"/>
  <c r="AI111" i="12"/>
  <c r="AM111" i="12"/>
  <c r="AJ111" i="12"/>
  <c r="AK111" i="12"/>
  <c r="AL111" i="12"/>
  <c r="AN111" i="12"/>
  <c r="AH111" i="12"/>
  <c r="AI222" i="12"/>
  <c r="AJ222" i="12"/>
  <c r="AK222" i="12"/>
  <c r="AL222" i="12"/>
  <c r="AH222" i="12"/>
  <c r="AM222" i="12"/>
  <c r="AN222" i="12"/>
  <c r="AI232" i="12"/>
  <c r="AJ232" i="12"/>
  <c r="AK232" i="12"/>
  <c r="AL232" i="12"/>
  <c r="AM232" i="12"/>
  <c r="AN232" i="12"/>
  <c r="AH232" i="12"/>
  <c r="AI128" i="12"/>
  <c r="AJ128" i="12"/>
  <c r="AM128" i="12"/>
  <c r="AL128" i="12"/>
  <c r="AN128" i="12"/>
  <c r="AH128" i="12"/>
  <c r="AK128" i="12"/>
  <c r="AI174" i="12"/>
  <c r="AJ174" i="12"/>
  <c r="AK174" i="12"/>
  <c r="AL174" i="12"/>
  <c r="AM174" i="12"/>
  <c r="AN174" i="12"/>
  <c r="AH174" i="12"/>
  <c r="AM270" i="12"/>
  <c r="AI270" i="12"/>
  <c r="AK270" i="12"/>
  <c r="AH270" i="12"/>
  <c r="AJ270" i="12"/>
  <c r="AL270" i="12"/>
  <c r="AN270" i="12"/>
  <c r="AM238" i="12"/>
  <c r="AK238" i="12"/>
  <c r="AH238" i="12"/>
  <c r="AL238" i="12"/>
  <c r="AN238" i="12"/>
  <c r="AI238" i="12"/>
  <c r="AJ238" i="12"/>
  <c r="AI152" i="12"/>
  <c r="AJ152" i="12"/>
  <c r="AM152" i="12"/>
  <c r="AL152" i="12"/>
  <c r="AH152" i="12"/>
  <c r="AK152" i="12"/>
  <c r="AN152" i="12"/>
  <c r="AJ350" i="12"/>
  <c r="AL350" i="12"/>
  <c r="AI350" i="12"/>
  <c r="AM350" i="12"/>
  <c r="AK350" i="12"/>
  <c r="AN350" i="12"/>
  <c r="AH350" i="12"/>
  <c r="AM164" i="12"/>
  <c r="AN164" i="12"/>
  <c r="AI164" i="12"/>
  <c r="AJ164" i="12"/>
  <c r="AK164" i="12"/>
  <c r="AL164" i="12"/>
  <c r="AH164" i="12"/>
  <c r="AI76" i="12"/>
  <c r="AJ76" i="12"/>
  <c r="AK76" i="12"/>
  <c r="AN76" i="12"/>
  <c r="AL76" i="12"/>
  <c r="AM76" i="12"/>
  <c r="AH76" i="12"/>
  <c r="AI25" i="12"/>
  <c r="AJ25" i="12"/>
  <c r="AK25" i="12"/>
  <c r="AL25" i="12"/>
  <c r="AM25" i="12"/>
  <c r="AN25" i="12"/>
  <c r="AH25" i="12"/>
  <c r="AI53" i="12"/>
  <c r="AL53" i="12"/>
  <c r="AJ53" i="12"/>
  <c r="AK53" i="12"/>
  <c r="AM53" i="12"/>
  <c r="AN53" i="12"/>
  <c r="AH53" i="12"/>
  <c r="AI202" i="12"/>
  <c r="AJ202" i="12"/>
  <c r="AK202" i="12"/>
  <c r="AL202" i="12"/>
  <c r="AM202" i="12"/>
  <c r="AN202" i="12"/>
  <c r="AH202" i="12"/>
  <c r="AK234" i="12"/>
  <c r="AL234" i="12"/>
  <c r="AM234" i="12"/>
  <c r="AN234" i="12"/>
  <c r="AI234" i="12"/>
  <c r="AJ234" i="12"/>
  <c r="AH234" i="12"/>
  <c r="AI260" i="12"/>
  <c r="AH260" i="12"/>
  <c r="AJ260" i="12"/>
  <c r="AL260" i="12"/>
  <c r="AK260" i="12"/>
  <c r="AN260" i="12"/>
  <c r="AM260" i="12"/>
  <c r="AI285" i="12"/>
  <c r="AJ285" i="12"/>
  <c r="AK285" i="12"/>
  <c r="AL285" i="12"/>
  <c r="AM285" i="12"/>
  <c r="AN285" i="12"/>
  <c r="AH285" i="12"/>
  <c r="AI309" i="12"/>
  <c r="AJ309" i="12"/>
  <c r="AK309" i="12"/>
  <c r="AL309" i="12"/>
  <c r="AH309" i="12"/>
  <c r="AM309" i="12"/>
  <c r="AN309" i="12"/>
  <c r="AI336" i="12"/>
  <c r="AJ336" i="12"/>
  <c r="AK336" i="12"/>
  <c r="AL336" i="12"/>
  <c r="AN336" i="12"/>
  <c r="AH336" i="12"/>
  <c r="AM336" i="12"/>
  <c r="AI200" i="12"/>
  <c r="AJ200" i="12"/>
  <c r="AM200" i="12"/>
  <c r="AL200" i="12"/>
  <c r="AK200" i="12"/>
  <c r="AN200" i="12"/>
  <c r="AH200" i="12"/>
  <c r="AK195" i="12"/>
  <c r="AM195" i="12"/>
  <c r="AH195" i="12"/>
  <c r="AI195" i="12"/>
  <c r="AN195" i="12"/>
  <c r="AJ195" i="12"/>
  <c r="AL195" i="12"/>
  <c r="AJ58" i="12"/>
  <c r="AK58" i="12"/>
  <c r="AI58" i="12"/>
  <c r="AL58" i="12"/>
  <c r="AM58" i="12"/>
  <c r="AN58" i="12"/>
  <c r="AH58" i="12"/>
  <c r="AM156" i="12"/>
  <c r="AN156" i="12"/>
  <c r="AI156" i="12"/>
  <c r="AL156" i="12"/>
  <c r="AJ156" i="12"/>
  <c r="AK156" i="12"/>
  <c r="AH156" i="12"/>
  <c r="AI81" i="12"/>
  <c r="AJ81" i="12"/>
  <c r="AK81" i="12"/>
  <c r="AL81" i="12"/>
  <c r="AM81" i="12"/>
  <c r="AN81" i="12"/>
  <c r="AH81" i="12"/>
  <c r="AI221" i="12"/>
  <c r="AJ221" i="12"/>
  <c r="AK221" i="12"/>
  <c r="AL221" i="12"/>
  <c r="AM221" i="12"/>
  <c r="AN221" i="12"/>
  <c r="AH221" i="12"/>
  <c r="AI245" i="12"/>
  <c r="AJ245" i="12"/>
  <c r="AK245" i="12"/>
  <c r="AL245" i="12"/>
  <c r="AM245" i="12"/>
  <c r="AN245" i="12"/>
  <c r="AH245" i="12"/>
  <c r="AI272" i="12"/>
  <c r="AJ272" i="12"/>
  <c r="AK272" i="12"/>
  <c r="AL272" i="12"/>
  <c r="AM272" i="12"/>
  <c r="AN272" i="12"/>
  <c r="AH272" i="12"/>
  <c r="AK298" i="12"/>
  <c r="AL298" i="12"/>
  <c r="AM298" i="12"/>
  <c r="AN298" i="12"/>
  <c r="AJ298" i="12"/>
  <c r="AI298" i="12"/>
  <c r="AH298" i="12"/>
  <c r="AI324" i="12"/>
  <c r="AJ324" i="12"/>
  <c r="AK324" i="12"/>
  <c r="AH324" i="12"/>
  <c r="AL324" i="12"/>
  <c r="AM324" i="12"/>
  <c r="AN324" i="12"/>
  <c r="AI349" i="12"/>
  <c r="AJ349" i="12"/>
  <c r="AK349" i="12"/>
  <c r="AL349" i="12"/>
  <c r="AM349" i="12"/>
  <c r="AN349" i="12"/>
  <c r="AH349" i="12"/>
  <c r="AI184" i="12"/>
  <c r="AJ184" i="12"/>
  <c r="AM184" i="12"/>
  <c r="AK184" i="12"/>
  <c r="AL184" i="12"/>
  <c r="AN184" i="12"/>
  <c r="AH184" i="12"/>
  <c r="AH345" i="12"/>
  <c r="AI345" i="12"/>
  <c r="AM345" i="12"/>
  <c r="AN345" i="12"/>
  <c r="AJ345" i="12"/>
  <c r="AK345" i="12"/>
  <c r="AL345" i="12"/>
  <c r="AM124" i="12"/>
  <c r="AN124" i="12"/>
  <c r="AJ124" i="12"/>
  <c r="AI124" i="12"/>
  <c r="AK124" i="12"/>
  <c r="AL124" i="12"/>
  <c r="AH124" i="12"/>
  <c r="AK227" i="12"/>
  <c r="AI227" i="12"/>
  <c r="AH227" i="12"/>
  <c r="AJ227" i="12"/>
  <c r="AM227" i="12"/>
  <c r="AL227" i="12"/>
  <c r="AN227" i="12"/>
  <c r="AK70" i="12"/>
  <c r="AL70" i="12"/>
  <c r="AM70" i="12"/>
  <c r="AN70" i="12"/>
  <c r="AI70" i="12"/>
  <c r="AH70" i="12"/>
  <c r="AJ70" i="12"/>
  <c r="AI112" i="12"/>
  <c r="AL112" i="12"/>
  <c r="AK112" i="12"/>
  <c r="AJ112" i="12"/>
  <c r="AM112" i="12"/>
  <c r="AN112" i="12"/>
  <c r="AH112" i="12"/>
  <c r="AI161" i="12"/>
  <c r="AN161" i="12"/>
  <c r="AJ161" i="12"/>
  <c r="AK161" i="12"/>
  <c r="AL161" i="12"/>
  <c r="AM161" i="12"/>
  <c r="AH161" i="12"/>
  <c r="AJ90" i="12"/>
  <c r="AK90" i="12"/>
  <c r="AI90" i="12"/>
  <c r="AN90" i="12"/>
  <c r="AH90" i="12"/>
  <c r="AM90" i="12"/>
  <c r="AL90" i="12"/>
  <c r="AI264" i="12"/>
  <c r="AJ264" i="12"/>
  <c r="AK264" i="12"/>
  <c r="AL264" i="12"/>
  <c r="AM264" i="12"/>
  <c r="AN264" i="12"/>
  <c r="AH264" i="12"/>
  <c r="AI100" i="12"/>
  <c r="AJ100" i="12"/>
  <c r="AK100" i="12"/>
  <c r="AN100" i="12"/>
  <c r="AL100" i="12"/>
  <c r="AM100" i="12"/>
  <c r="AH100" i="12"/>
  <c r="AI218" i="12"/>
  <c r="AJ218" i="12"/>
  <c r="AK218" i="12"/>
  <c r="AL218" i="12"/>
  <c r="AM218" i="12"/>
  <c r="AN218" i="12"/>
  <c r="AH218" i="12"/>
  <c r="AI244" i="12"/>
  <c r="AK244" i="12"/>
  <c r="AL244" i="12"/>
  <c r="AM244" i="12"/>
  <c r="AH244" i="12"/>
  <c r="AN244" i="12"/>
  <c r="AJ244" i="12"/>
  <c r="AI269" i="12"/>
  <c r="AJ269" i="12"/>
  <c r="AK269" i="12"/>
  <c r="AL269" i="12"/>
  <c r="AM269" i="12"/>
  <c r="AN269" i="12"/>
  <c r="AH269" i="12"/>
  <c r="AI293" i="12"/>
  <c r="AJ293" i="12"/>
  <c r="AK293" i="12"/>
  <c r="AL293" i="12"/>
  <c r="AM293" i="12"/>
  <c r="AN293" i="12"/>
  <c r="AH293" i="12"/>
  <c r="AI320" i="12"/>
  <c r="AJ320" i="12"/>
  <c r="AK320" i="12"/>
  <c r="AL320" i="12"/>
  <c r="AM320" i="12"/>
  <c r="AN320" i="12"/>
  <c r="AH320" i="12"/>
  <c r="AK346" i="12"/>
  <c r="AL346" i="12"/>
  <c r="AM346" i="12"/>
  <c r="AN346" i="12"/>
  <c r="AI346" i="12"/>
  <c r="AH346" i="12"/>
  <c r="AJ346" i="12"/>
  <c r="AI190" i="12"/>
  <c r="AM190" i="12"/>
  <c r="AL190" i="12"/>
  <c r="AN190" i="12"/>
  <c r="AJ190" i="12"/>
  <c r="AK190" i="12"/>
  <c r="AH190" i="12"/>
  <c r="AI224" i="12"/>
  <c r="AJ224" i="12"/>
  <c r="AM224" i="12"/>
  <c r="AK224" i="12"/>
  <c r="AL224" i="12"/>
  <c r="AN224" i="12"/>
  <c r="AH224" i="12"/>
  <c r="AK250" i="12"/>
  <c r="AL250" i="12"/>
  <c r="AM250" i="12"/>
  <c r="AN250" i="12"/>
  <c r="AI250" i="12"/>
  <c r="AJ250" i="12"/>
  <c r="AH250" i="12"/>
  <c r="AI276" i="12"/>
  <c r="AH276" i="12"/>
  <c r="AJ276" i="12"/>
  <c r="AK276" i="12"/>
  <c r="AN276" i="12"/>
  <c r="AL276" i="12"/>
  <c r="AM276" i="12"/>
  <c r="AI301" i="12"/>
  <c r="AJ301" i="12"/>
  <c r="AK301" i="12"/>
  <c r="AL301" i="12"/>
  <c r="AM301" i="12"/>
  <c r="AN301" i="12"/>
  <c r="AH301" i="12"/>
  <c r="AI325" i="12"/>
  <c r="AJ325" i="12"/>
  <c r="AK325" i="12"/>
  <c r="AL325" i="12"/>
  <c r="AH325" i="12"/>
  <c r="AN325" i="12"/>
  <c r="AM325" i="12"/>
  <c r="AI352" i="12"/>
  <c r="AJ352" i="12"/>
  <c r="AK352" i="12"/>
  <c r="AL352" i="12"/>
  <c r="AN352" i="12"/>
  <c r="AH352" i="12"/>
  <c r="AM352" i="12"/>
  <c r="AK179" i="12"/>
  <c r="AI179" i="12"/>
  <c r="AJ179" i="12"/>
  <c r="AL179" i="12"/>
  <c r="AM179" i="12"/>
  <c r="AN179" i="12"/>
  <c r="AH179" i="12"/>
  <c r="AK106" i="12"/>
  <c r="AL106" i="12"/>
  <c r="AM106" i="12"/>
  <c r="AN106" i="12"/>
  <c r="AI106" i="12"/>
  <c r="AJ106" i="12"/>
  <c r="AH106" i="12"/>
  <c r="AK86" i="12"/>
  <c r="AL86" i="12"/>
  <c r="AM86" i="12"/>
  <c r="AN86" i="12"/>
  <c r="AH86" i="12"/>
  <c r="AI86" i="12"/>
  <c r="AJ86" i="12"/>
  <c r="AK167" i="12"/>
  <c r="AL167" i="12"/>
  <c r="AM167" i="12"/>
  <c r="AN167" i="12"/>
  <c r="AI167" i="12"/>
  <c r="AJ167" i="12"/>
  <c r="AH167" i="12"/>
  <c r="AK102" i="12"/>
  <c r="AL102" i="12"/>
  <c r="AM102" i="12"/>
  <c r="AN102" i="12"/>
  <c r="AI102" i="12"/>
  <c r="AJ102" i="12"/>
  <c r="AH102" i="12"/>
  <c r="W201" i="12"/>
  <c r="W227" i="12"/>
  <c r="W258" i="12"/>
  <c r="W206" i="12"/>
  <c r="W237" i="12"/>
  <c r="W261" i="12"/>
  <c r="W288" i="12"/>
  <c r="W314" i="12"/>
  <c r="W340" i="12"/>
  <c r="W196" i="12"/>
  <c r="W143" i="12"/>
  <c r="W159" i="12"/>
  <c r="W14" i="12"/>
  <c r="W30" i="12"/>
  <c r="W57" i="12"/>
  <c r="W71" i="12"/>
  <c r="W101" i="12"/>
  <c r="W117" i="12"/>
  <c r="W17" i="12"/>
  <c r="W278" i="12"/>
  <c r="W73" i="12"/>
  <c r="W280" i="12"/>
  <c r="W120" i="12"/>
  <c r="W169" i="12"/>
  <c r="W323" i="12"/>
  <c r="W310" i="12"/>
  <c r="W60" i="12"/>
  <c r="W291" i="12"/>
  <c r="W129" i="12"/>
  <c r="W78" i="12"/>
  <c r="W307" i="12"/>
  <c r="W360" i="12"/>
  <c r="W268" i="12"/>
  <c r="W337" i="12"/>
  <c r="W85" i="12"/>
  <c r="W174" i="12"/>
  <c r="W238" i="12"/>
  <c r="W295" i="12"/>
  <c r="W339" i="12"/>
  <c r="W184" i="12"/>
  <c r="W222" i="12"/>
  <c r="W245" i="12"/>
  <c r="W272" i="12"/>
  <c r="W298" i="12"/>
  <c r="W324" i="12"/>
  <c r="W349" i="12"/>
  <c r="W190" i="12"/>
  <c r="W149" i="12"/>
  <c r="W165" i="12"/>
  <c r="W20" i="12"/>
  <c r="W46" i="12"/>
  <c r="W62" i="12"/>
  <c r="W76" i="12"/>
  <c r="W106" i="12"/>
  <c r="W122" i="12"/>
  <c r="W72" i="12"/>
  <c r="W182" i="12"/>
  <c r="W255" i="12"/>
  <c r="W168" i="12"/>
  <c r="W110" i="12"/>
  <c r="W19" i="12"/>
  <c r="W290" i="12"/>
  <c r="W218" i="12"/>
  <c r="W240" i="12"/>
  <c r="W266" i="12"/>
  <c r="W292" i="12"/>
  <c r="W317" i="12"/>
  <c r="W341" i="12"/>
  <c r="W186" i="12"/>
  <c r="W144" i="12"/>
  <c r="W160" i="12"/>
  <c r="W15" i="12"/>
  <c r="W31" i="12"/>
  <c r="W58" i="12"/>
  <c r="W74" i="12"/>
  <c r="W102" i="12"/>
  <c r="W118" i="12"/>
  <c r="W294" i="12"/>
  <c r="W296" i="12"/>
  <c r="W220" i="12"/>
  <c r="W305" i="12"/>
  <c r="W68" i="12"/>
  <c r="W221" i="12"/>
  <c r="W244" i="12"/>
  <c r="W269" i="12"/>
  <c r="W293" i="12"/>
  <c r="W320" i="12"/>
  <c r="W346" i="12"/>
  <c r="W189" i="12"/>
  <c r="W148" i="12"/>
  <c r="W164" i="12"/>
  <c r="W16" i="12"/>
  <c r="W32" i="12"/>
  <c r="W59" i="12"/>
  <c r="W75" i="12"/>
  <c r="W105" i="12"/>
  <c r="W121" i="12"/>
  <c r="W177" i="12"/>
  <c r="W185" i="12"/>
  <c r="W302" i="12"/>
  <c r="W249" i="12"/>
  <c r="W224" i="12"/>
  <c r="W250" i="12"/>
  <c r="W276" i="12"/>
  <c r="W301" i="12"/>
  <c r="W325" i="12"/>
  <c r="W352" i="12"/>
  <c r="W191" i="12"/>
  <c r="W151" i="12"/>
  <c r="W167" i="12"/>
  <c r="W22" i="12"/>
  <c r="W47" i="12"/>
  <c r="W63" i="12"/>
  <c r="W80" i="12"/>
  <c r="W108" i="12"/>
  <c r="W124" i="12"/>
  <c r="W114" i="12"/>
  <c r="W231" i="12"/>
  <c r="W147" i="12"/>
  <c r="W351" i="12"/>
  <c r="W50" i="12"/>
  <c r="W67" i="12"/>
  <c r="W318" i="12"/>
  <c r="W265" i="12"/>
  <c r="W113" i="12"/>
  <c r="W178" i="12"/>
  <c r="W228" i="12"/>
  <c r="W253" i="12"/>
  <c r="W277" i="12"/>
  <c r="W304" i="12"/>
  <c r="W330" i="12"/>
  <c r="W356" i="12"/>
  <c r="W194" i="12"/>
  <c r="W154" i="12"/>
  <c r="W170" i="12"/>
  <c r="W25" i="12"/>
  <c r="W52" i="12"/>
  <c r="W66" i="12"/>
  <c r="W86" i="12"/>
  <c r="W111" i="12"/>
  <c r="W127" i="12"/>
  <c r="W163" i="12"/>
  <c r="W21" i="12"/>
  <c r="W125" i="12"/>
  <c r="W84" i="12"/>
  <c r="W130" i="12"/>
  <c r="W247" i="12"/>
  <c r="W172" i="12"/>
  <c r="W334" i="12"/>
  <c r="W313" i="12"/>
  <c r="W235" i="12"/>
  <c r="W203" i="12"/>
  <c r="W175" i="12"/>
  <c r="W229" i="12"/>
  <c r="W256" i="12"/>
  <c r="W282" i="12"/>
  <c r="W308" i="12"/>
  <c r="W333" i="12"/>
  <c r="W357" i="12"/>
  <c r="W183" i="12"/>
  <c r="W155" i="12"/>
  <c r="W10" i="12"/>
  <c r="W26" i="12"/>
  <c r="W53" i="12"/>
  <c r="W69" i="12"/>
  <c r="W87" i="12"/>
  <c r="W112" i="12"/>
  <c r="W128" i="12"/>
  <c r="W219" i="12"/>
  <c r="W343" i="12"/>
  <c r="W61" i="12"/>
  <c r="W200" i="12"/>
  <c r="W64" i="12"/>
  <c r="W306" i="12"/>
  <c r="W204" i="12"/>
  <c r="W176" i="12"/>
  <c r="W195" i="12"/>
  <c r="W329" i="12"/>
  <c r="W299" i="12"/>
  <c r="W226" i="12"/>
  <c r="W171" i="12"/>
  <c r="W205" i="12"/>
  <c r="W234" i="12"/>
  <c r="W260" i="12"/>
  <c r="W285" i="12"/>
  <c r="W309" i="12"/>
  <c r="W336" i="12"/>
  <c r="W199" i="12"/>
  <c r="W180" i="12"/>
  <c r="W156" i="12"/>
  <c r="W11" i="12"/>
  <c r="W27" i="12"/>
  <c r="W54" i="12"/>
  <c r="W70" i="12"/>
  <c r="W100" i="12"/>
  <c r="W116" i="12"/>
  <c r="W132" i="12"/>
  <c r="W267" i="12"/>
  <c r="W359" i="12"/>
  <c r="W209" i="12"/>
  <c r="W79" i="12"/>
  <c r="W161" i="12"/>
  <c r="W107" i="12"/>
  <c r="W354" i="12"/>
  <c r="W243" i="12"/>
  <c r="BH77" i="12"/>
  <c r="BI304" i="12"/>
  <c r="BH304" i="12"/>
  <c r="BI253" i="12"/>
  <c r="BH253" i="12"/>
  <c r="BH323" i="12"/>
  <c r="BI323" i="12"/>
  <c r="BI290" i="12"/>
  <c r="BH290" i="12"/>
  <c r="BI254" i="12"/>
  <c r="BH254" i="12"/>
  <c r="BI305" i="12"/>
  <c r="BH305" i="12"/>
  <c r="BH311" i="12"/>
  <c r="BI311" i="12"/>
  <c r="BI340" i="12"/>
  <c r="BH340" i="12"/>
  <c r="BH325" i="12"/>
  <c r="BI325" i="12"/>
  <c r="BH358" i="12"/>
  <c r="BI358" i="12"/>
  <c r="BH316" i="12"/>
  <c r="BI316" i="12"/>
  <c r="BI260" i="12"/>
  <c r="BH260" i="12"/>
  <c r="BH262" i="12"/>
  <c r="BI262" i="12"/>
  <c r="BI320" i="12"/>
  <c r="BH320" i="12"/>
  <c r="BI321" i="12"/>
  <c r="BH321" i="12"/>
  <c r="BI269" i="12"/>
  <c r="BH269" i="12"/>
  <c r="BH339" i="12"/>
  <c r="BI339" i="12"/>
  <c r="BH327" i="12"/>
  <c r="BI327" i="12"/>
  <c r="BI306" i="12"/>
  <c r="BH306" i="12"/>
  <c r="BH344" i="12"/>
  <c r="BI344" i="12"/>
  <c r="BI270" i="12"/>
  <c r="BH270" i="12"/>
  <c r="BH265" i="12"/>
  <c r="BI265" i="12"/>
  <c r="BH351" i="12"/>
  <c r="BI351" i="12"/>
  <c r="BI356" i="12"/>
  <c r="BH356" i="12"/>
  <c r="BH341" i="12"/>
  <c r="BI341" i="12"/>
  <c r="BH278" i="12"/>
  <c r="BI278" i="12"/>
  <c r="BH264" i="12"/>
  <c r="BI264" i="12"/>
  <c r="BH298" i="12"/>
  <c r="BI298" i="12"/>
  <c r="BH331" i="12"/>
  <c r="BI331" i="12"/>
  <c r="BI255" i="12"/>
  <c r="BH255" i="12"/>
  <c r="BI337" i="12"/>
  <c r="BH337" i="12"/>
  <c r="BH343" i="12"/>
  <c r="BI343" i="12"/>
  <c r="BH332" i="12"/>
  <c r="BI332" i="12"/>
  <c r="BI276" i="12"/>
  <c r="BH276" i="12"/>
  <c r="BH261" i="12"/>
  <c r="BI261" i="12"/>
  <c r="BI336" i="12"/>
  <c r="BH336" i="12"/>
  <c r="BI285" i="12"/>
  <c r="BH285" i="12"/>
  <c r="BI259" i="12"/>
  <c r="BH259" i="12"/>
  <c r="BH355" i="12"/>
  <c r="BI355" i="12"/>
  <c r="BH322" i="12"/>
  <c r="BI322" i="12"/>
  <c r="BH294" i="12"/>
  <c r="BI294" i="12"/>
  <c r="BH280" i="12"/>
  <c r="BI280" i="12"/>
  <c r="BH360" i="12"/>
  <c r="BI360" i="12"/>
  <c r="BH357" i="12"/>
  <c r="BI357" i="12"/>
  <c r="BH314" i="12"/>
  <c r="BI314" i="12"/>
  <c r="BH347" i="12"/>
  <c r="BI347" i="12"/>
  <c r="BI271" i="12"/>
  <c r="BH271" i="12"/>
  <c r="BI256" i="12"/>
  <c r="BH256" i="12"/>
  <c r="BI353" i="12"/>
  <c r="BH353" i="12"/>
  <c r="BH263" i="12"/>
  <c r="BI263" i="12"/>
  <c r="BH359" i="12"/>
  <c r="BI359" i="12"/>
  <c r="BH348" i="12"/>
  <c r="BI348" i="12"/>
  <c r="BI292" i="12"/>
  <c r="BH292" i="12"/>
  <c r="BH277" i="12"/>
  <c r="BI277" i="12"/>
  <c r="BH267" i="12"/>
  <c r="BI267" i="12"/>
  <c r="BI352" i="12"/>
  <c r="BH352" i="12"/>
  <c r="BI301" i="12"/>
  <c r="BH301" i="12"/>
  <c r="BI275" i="12"/>
  <c r="BH275" i="12"/>
  <c r="BH268" i="12"/>
  <c r="BI268" i="12"/>
  <c r="BH338" i="12"/>
  <c r="BI338" i="12"/>
  <c r="BH310" i="12"/>
  <c r="BI310" i="12"/>
  <c r="BH302" i="12"/>
  <c r="BI302" i="12"/>
  <c r="BH297" i="12"/>
  <c r="BI297" i="12"/>
  <c r="BI287" i="12"/>
  <c r="BH287" i="12"/>
  <c r="BI257" i="12"/>
  <c r="BH257" i="12"/>
  <c r="BH296" i="12"/>
  <c r="BI296" i="12"/>
  <c r="BI317" i="12"/>
  <c r="BH317" i="12"/>
  <c r="BH291" i="12"/>
  <c r="BI291" i="12"/>
  <c r="BH279" i="12"/>
  <c r="BI279" i="12"/>
  <c r="BI258" i="12"/>
  <c r="BH258" i="12"/>
  <c r="BH308" i="12"/>
  <c r="BI308" i="12"/>
  <c r="BH293" i="12"/>
  <c r="BI293" i="12"/>
  <c r="BI272" i="12"/>
  <c r="BH272" i="12"/>
  <c r="BH318" i="12"/>
  <c r="BI318" i="12"/>
  <c r="BH313" i="12"/>
  <c r="BI313" i="12"/>
  <c r="BH283" i="12"/>
  <c r="BI283" i="12"/>
  <c r="BI303" i="12"/>
  <c r="BH303" i="12"/>
  <c r="BH284" i="12"/>
  <c r="BI284" i="12"/>
  <c r="BH354" i="12"/>
  <c r="BI354" i="12"/>
  <c r="BH326" i="12"/>
  <c r="BI326" i="12"/>
  <c r="BH334" i="12"/>
  <c r="BI334" i="12"/>
  <c r="BI288" i="12"/>
  <c r="BH288" i="12"/>
  <c r="BI273" i="12"/>
  <c r="BH273" i="12"/>
  <c r="BI333" i="12"/>
  <c r="BH333" i="12"/>
  <c r="BH307" i="12"/>
  <c r="BI307" i="12"/>
  <c r="BH312" i="12"/>
  <c r="BI312" i="12"/>
  <c r="BH330" i="12"/>
  <c r="BI330" i="12"/>
  <c r="BH346" i="12"/>
  <c r="BI346" i="12"/>
  <c r="BH295" i="12"/>
  <c r="BI295" i="12"/>
  <c r="BI274" i="12"/>
  <c r="BH274" i="12"/>
  <c r="BI324" i="12"/>
  <c r="BH324" i="12"/>
  <c r="BH309" i="12"/>
  <c r="BI309" i="12"/>
  <c r="BH342" i="12"/>
  <c r="BI342" i="12"/>
  <c r="BH345" i="12"/>
  <c r="BI345" i="12"/>
  <c r="BH282" i="12"/>
  <c r="BI282" i="12"/>
  <c r="BH315" i="12"/>
  <c r="BI315" i="12"/>
  <c r="BI335" i="12"/>
  <c r="BH335" i="12"/>
  <c r="BH286" i="12"/>
  <c r="BI286" i="12"/>
  <c r="BH281" i="12"/>
  <c r="BI281" i="12"/>
  <c r="BH329" i="12"/>
  <c r="BI329" i="12"/>
  <c r="BH266" i="12"/>
  <c r="BI266" i="12"/>
  <c r="BH299" i="12"/>
  <c r="BI299" i="12"/>
  <c r="BI319" i="12"/>
  <c r="BH319" i="12"/>
  <c r="BI289" i="12"/>
  <c r="BH289" i="12"/>
  <c r="BI349" i="12"/>
  <c r="BH349" i="12"/>
  <c r="BH300" i="12"/>
  <c r="BI300" i="12"/>
  <c r="BH328" i="12"/>
  <c r="BI328" i="12"/>
  <c r="L117" i="32"/>
  <c r="I117" i="32"/>
  <c r="F117" i="32"/>
  <c r="L116" i="32"/>
  <c r="I116" i="32"/>
  <c r="F116" i="32"/>
  <c r="L115" i="32"/>
  <c r="I115" i="32"/>
  <c r="F115" i="32"/>
  <c r="L114" i="32"/>
  <c r="I114" i="32"/>
  <c r="F114" i="32"/>
  <c r="L113" i="32"/>
  <c r="I113" i="32"/>
  <c r="F113" i="32"/>
  <c r="L112" i="32"/>
  <c r="I112" i="32"/>
  <c r="F112" i="32"/>
  <c r="L111" i="32"/>
  <c r="I111" i="32"/>
  <c r="F111" i="32"/>
  <c r="L110" i="32"/>
  <c r="I110" i="32"/>
  <c r="F110" i="32"/>
  <c r="L109" i="32"/>
  <c r="I109" i="32"/>
  <c r="F109" i="32"/>
  <c r="L108" i="32"/>
  <c r="I108" i="32"/>
  <c r="F108" i="32"/>
  <c r="L107" i="32"/>
  <c r="I107" i="32"/>
  <c r="F107" i="32"/>
  <c r="L106" i="32"/>
  <c r="I106" i="32"/>
  <c r="F106" i="32"/>
  <c r="L105" i="32"/>
  <c r="I105" i="32"/>
  <c r="F105" i="32"/>
  <c r="L104" i="32"/>
  <c r="I104" i="32"/>
  <c r="F104" i="32"/>
  <c r="L103" i="32"/>
  <c r="I103" i="32"/>
  <c r="F103" i="32"/>
  <c r="L102" i="32"/>
  <c r="I102" i="32"/>
  <c r="F102" i="32"/>
  <c r="L101" i="32"/>
  <c r="I101" i="32"/>
  <c r="F101" i="32"/>
  <c r="L100" i="32"/>
  <c r="I100" i="32"/>
  <c r="F100" i="32"/>
  <c r="L99" i="32"/>
  <c r="I99" i="32"/>
  <c r="F99" i="32"/>
  <c r="L98" i="32"/>
  <c r="I98" i="32"/>
  <c r="F98" i="32"/>
  <c r="L97" i="32"/>
  <c r="I97" i="32"/>
  <c r="F97" i="32"/>
  <c r="L96" i="32"/>
  <c r="I96" i="32"/>
  <c r="F96" i="32"/>
  <c r="L95" i="32"/>
  <c r="I95" i="32"/>
  <c r="F95" i="32"/>
  <c r="L94" i="32"/>
  <c r="I94" i="32"/>
  <c r="F94" i="32"/>
  <c r="L93" i="32"/>
  <c r="I93" i="32"/>
  <c r="F93" i="32"/>
  <c r="L92" i="32"/>
  <c r="I92" i="32"/>
  <c r="F92" i="32"/>
  <c r="L91" i="32"/>
  <c r="I91" i="32"/>
  <c r="F91" i="32"/>
  <c r="L90" i="32"/>
  <c r="I90" i="32"/>
  <c r="F90" i="32"/>
  <c r="L89" i="32"/>
  <c r="I89" i="32"/>
  <c r="F89" i="32"/>
  <c r="L88" i="32"/>
  <c r="I88" i="32"/>
  <c r="F88" i="32"/>
  <c r="L87" i="32"/>
  <c r="I87" i="32"/>
  <c r="F87" i="32"/>
  <c r="L86" i="32"/>
  <c r="I86" i="32"/>
  <c r="F86" i="32"/>
  <c r="L85" i="32"/>
  <c r="I85" i="32"/>
  <c r="F85" i="32"/>
  <c r="L84" i="32"/>
  <c r="I84" i="32"/>
  <c r="F84" i="32"/>
  <c r="L83" i="32"/>
  <c r="I83" i="32"/>
  <c r="F83" i="32"/>
  <c r="L82" i="32"/>
  <c r="I82" i="32"/>
  <c r="F82" i="32"/>
  <c r="L81" i="32"/>
  <c r="I81" i="32"/>
  <c r="F81" i="32"/>
  <c r="L80" i="32"/>
  <c r="I80" i="32"/>
  <c r="F80" i="32"/>
  <c r="L79" i="32"/>
  <c r="I79" i="32"/>
  <c r="F79" i="32"/>
  <c r="L78" i="32"/>
  <c r="I78" i="32"/>
  <c r="F78" i="32"/>
  <c r="L77" i="32"/>
  <c r="I77" i="32"/>
  <c r="F77" i="32"/>
  <c r="L76" i="32"/>
  <c r="I76" i="32"/>
  <c r="F76" i="32"/>
  <c r="L75" i="32"/>
  <c r="I75" i="32"/>
  <c r="F75" i="32"/>
  <c r="L74" i="32"/>
  <c r="I74" i="32"/>
  <c r="F74" i="32"/>
  <c r="L73" i="32"/>
  <c r="I73" i="32"/>
  <c r="F73" i="32"/>
  <c r="L72" i="32"/>
  <c r="I72" i="32"/>
  <c r="F72" i="32"/>
  <c r="L71" i="32"/>
  <c r="I71" i="32"/>
  <c r="F71" i="32"/>
  <c r="L70" i="32"/>
  <c r="I70" i="32"/>
  <c r="F70" i="32"/>
  <c r="L69" i="32"/>
  <c r="I69" i="32"/>
  <c r="F69" i="32"/>
  <c r="L68" i="32"/>
  <c r="I68" i="32"/>
  <c r="F68" i="32"/>
  <c r="L67" i="32"/>
  <c r="I67" i="32"/>
  <c r="F67" i="32"/>
  <c r="L66" i="32"/>
  <c r="I66" i="32"/>
  <c r="F66" i="32"/>
  <c r="L65" i="32"/>
  <c r="I65" i="32"/>
  <c r="F65" i="32"/>
  <c r="L64" i="32"/>
  <c r="I64" i="32"/>
  <c r="F64" i="32"/>
  <c r="L63" i="32"/>
  <c r="I63" i="32"/>
  <c r="F63" i="32"/>
  <c r="L62" i="32"/>
  <c r="I62" i="32"/>
  <c r="F62" i="32"/>
  <c r="L61" i="32"/>
  <c r="I61" i="32"/>
  <c r="F61" i="32"/>
  <c r="L60" i="32"/>
  <c r="I60" i="32"/>
  <c r="F60" i="32"/>
  <c r="L59" i="32"/>
  <c r="I59" i="32"/>
  <c r="F59" i="32"/>
  <c r="L58" i="32"/>
  <c r="I58" i="32"/>
  <c r="F58" i="32"/>
  <c r="L57" i="32"/>
  <c r="I57" i="32"/>
  <c r="F57" i="32"/>
  <c r="L56" i="32"/>
  <c r="I56" i="32"/>
  <c r="F56" i="32"/>
  <c r="L55" i="32"/>
  <c r="I55" i="32"/>
  <c r="F55" i="32"/>
  <c r="L54" i="32"/>
  <c r="I54" i="32"/>
  <c r="F54" i="32"/>
  <c r="L53" i="32"/>
  <c r="I53" i="32"/>
  <c r="F53" i="32"/>
  <c r="L52" i="32"/>
  <c r="I52" i="32"/>
  <c r="F52" i="32"/>
  <c r="L51" i="32"/>
  <c r="I51" i="32"/>
  <c r="F51" i="32"/>
  <c r="L50" i="32"/>
  <c r="I50" i="32"/>
  <c r="F50" i="32"/>
  <c r="L49" i="32"/>
  <c r="I49" i="32"/>
  <c r="F49" i="32"/>
  <c r="L48" i="32"/>
  <c r="I48" i="32"/>
  <c r="F48" i="32"/>
  <c r="L47" i="32"/>
  <c r="I47" i="32"/>
  <c r="F47" i="32"/>
  <c r="L46" i="32"/>
  <c r="I46" i="32"/>
  <c r="F46" i="32"/>
  <c r="L45" i="32"/>
  <c r="I45" i="32"/>
  <c r="F45" i="32"/>
  <c r="L44" i="32"/>
  <c r="I44" i="32"/>
  <c r="F44" i="32"/>
  <c r="L43" i="32"/>
  <c r="I43" i="32"/>
  <c r="F43" i="32"/>
  <c r="L42" i="32"/>
  <c r="I42" i="32"/>
  <c r="F42" i="32"/>
  <c r="L41" i="32"/>
  <c r="I41" i="32"/>
  <c r="F41" i="32"/>
  <c r="L40" i="32"/>
  <c r="I40" i="32"/>
  <c r="F40" i="32"/>
  <c r="L39" i="32"/>
  <c r="I39" i="32"/>
  <c r="F39" i="32"/>
  <c r="L38" i="32"/>
  <c r="I38" i="32"/>
  <c r="F38" i="32"/>
  <c r="L37" i="32"/>
  <c r="I37" i="32"/>
  <c r="F37" i="32"/>
  <c r="L36" i="32"/>
  <c r="I36" i="32"/>
  <c r="F36" i="32"/>
  <c r="L35" i="32"/>
  <c r="I35" i="32"/>
  <c r="F35" i="32"/>
  <c r="L34" i="32"/>
  <c r="I34" i="32"/>
  <c r="F34" i="32"/>
  <c r="L33" i="32"/>
  <c r="I33" i="32"/>
  <c r="F33" i="32"/>
  <c r="L32" i="32"/>
  <c r="I32" i="32"/>
  <c r="F32" i="32"/>
  <c r="L31" i="32"/>
  <c r="I31" i="32"/>
  <c r="F31" i="32"/>
  <c r="L30" i="32"/>
  <c r="I30" i="32"/>
  <c r="F30" i="32"/>
  <c r="L29" i="32"/>
  <c r="I29" i="32"/>
  <c r="F29" i="32"/>
  <c r="L28" i="32"/>
  <c r="I28" i="32"/>
  <c r="F28" i="32"/>
  <c r="L27" i="32"/>
  <c r="I27" i="32"/>
  <c r="F27" i="32"/>
  <c r="L26" i="32"/>
  <c r="I26" i="32"/>
  <c r="F26" i="32"/>
  <c r="L25" i="32"/>
  <c r="I25" i="32"/>
  <c r="F25" i="32"/>
  <c r="L24" i="32"/>
  <c r="I24" i="32"/>
  <c r="F24" i="32"/>
  <c r="L23" i="32"/>
  <c r="I23" i="32"/>
  <c r="F23" i="32"/>
  <c r="L22" i="32"/>
  <c r="I22" i="32"/>
  <c r="F22" i="32"/>
  <c r="L21" i="32"/>
  <c r="I21" i="32"/>
  <c r="F21" i="32"/>
  <c r="L20" i="32"/>
  <c r="I20" i="32"/>
  <c r="F20" i="32"/>
  <c r="L19" i="32"/>
  <c r="I19" i="32"/>
  <c r="F19" i="32"/>
  <c r="L18" i="32"/>
  <c r="I18" i="32"/>
  <c r="F18" i="32"/>
  <c r="L17" i="32"/>
  <c r="I17" i="32"/>
  <c r="F17" i="32"/>
  <c r="L16" i="32"/>
  <c r="I16" i="32"/>
  <c r="F16" i="32"/>
  <c r="L15" i="32"/>
  <c r="I15" i="32"/>
  <c r="F15" i="32"/>
  <c r="L14" i="32"/>
  <c r="I14" i="32"/>
  <c r="F14" i="32"/>
  <c r="M13" i="32"/>
  <c r="L13" i="32" s="1"/>
  <c r="I13" i="32"/>
  <c r="F13" i="32"/>
  <c r="L12" i="32"/>
  <c r="I12" i="32"/>
  <c r="F12" i="32"/>
  <c r="L11" i="32"/>
  <c r="I11" i="32"/>
  <c r="F11" i="32"/>
  <c r="L10" i="32"/>
  <c r="I10" i="32"/>
  <c r="F10" i="32"/>
  <c r="L9" i="32"/>
  <c r="I9" i="32"/>
  <c r="F9" i="32"/>
  <c r="L8" i="32"/>
  <c r="I8" i="32"/>
  <c r="F8" i="32"/>
  <c r="L7" i="32"/>
  <c r="I7" i="32"/>
  <c r="F7" i="32"/>
  <c r="L6" i="32"/>
  <c r="I6" i="32"/>
  <c r="F6" i="32"/>
  <c r="L5" i="32"/>
  <c r="I5" i="32"/>
  <c r="F5" i="32"/>
  <c r="AP175" i="31"/>
  <c r="AM175" i="31"/>
  <c r="AJ175" i="31"/>
  <c r="AG175" i="31"/>
  <c r="AD175" i="31"/>
  <c r="AA175" i="31"/>
  <c r="X175" i="31"/>
  <c r="U175" i="31"/>
  <c r="R175" i="31"/>
  <c r="O175" i="31"/>
  <c r="L175" i="31"/>
  <c r="I175" i="31"/>
  <c r="F175" i="31"/>
  <c r="AP174" i="31"/>
  <c r="AM174" i="31"/>
  <c r="AJ174" i="31"/>
  <c r="AG174" i="31"/>
  <c r="AD174" i="31"/>
  <c r="AA174" i="31"/>
  <c r="X174" i="31"/>
  <c r="U174" i="31"/>
  <c r="R174" i="31"/>
  <c r="O174" i="31"/>
  <c r="L174" i="31"/>
  <c r="I174" i="31"/>
  <c r="F174" i="31"/>
  <c r="AP173" i="31"/>
  <c r="AM173" i="31"/>
  <c r="AJ173" i="31"/>
  <c r="AG173" i="31"/>
  <c r="AD173" i="31"/>
  <c r="AA173" i="31"/>
  <c r="X173" i="31"/>
  <c r="U173" i="31"/>
  <c r="R173" i="31"/>
  <c r="O173" i="31"/>
  <c r="L173" i="31"/>
  <c r="I173" i="31"/>
  <c r="F173" i="31"/>
  <c r="AP172" i="31"/>
  <c r="AM172" i="31"/>
  <c r="AJ172" i="31"/>
  <c r="AG172" i="31"/>
  <c r="AD172" i="31"/>
  <c r="AA172" i="31"/>
  <c r="X172" i="31"/>
  <c r="U172" i="31"/>
  <c r="R172" i="31"/>
  <c r="O172" i="31"/>
  <c r="L172" i="31"/>
  <c r="I172" i="31"/>
  <c r="F172" i="31"/>
  <c r="AP171" i="31"/>
  <c r="AM171" i="31"/>
  <c r="AJ171" i="31"/>
  <c r="AG171" i="31"/>
  <c r="AD171" i="31"/>
  <c r="AA171" i="31"/>
  <c r="X171" i="31"/>
  <c r="U171" i="31"/>
  <c r="R171" i="31"/>
  <c r="O171" i="31"/>
  <c r="L171" i="31"/>
  <c r="I171" i="31"/>
  <c r="F171" i="31"/>
  <c r="AP170" i="31"/>
  <c r="AM170" i="31"/>
  <c r="AJ170" i="31"/>
  <c r="AG170" i="31"/>
  <c r="AD170" i="31"/>
  <c r="AA170" i="31"/>
  <c r="X170" i="31"/>
  <c r="U170" i="31"/>
  <c r="R170" i="31"/>
  <c r="O170" i="31"/>
  <c r="L170" i="31"/>
  <c r="I170" i="31"/>
  <c r="F170" i="31"/>
  <c r="AP169" i="31"/>
  <c r="AM169" i="31"/>
  <c r="AJ169" i="31"/>
  <c r="AG169" i="31"/>
  <c r="AD169" i="31"/>
  <c r="AA169" i="31"/>
  <c r="X169" i="31"/>
  <c r="U169" i="31"/>
  <c r="R169" i="31"/>
  <c r="O169" i="31"/>
  <c r="L169" i="31"/>
  <c r="I169" i="31"/>
  <c r="F169" i="31"/>
  <c r="AP168" i="31"/>
  <c r="AM168" i="31"/>
  <c r="AJ168" i="31"/>
  <c r="AG168" i="31"/>
  <c r="AD168" i="31"/>
  <c r="AA168" i="31"/>
  <c r="X168" i="31"/>
  <c r="U168" i="31"/>
  <c r="R168" i="31"/>
  <c r="O168" i="31"/>
  <c r="L168" i="31"/>
  <c r="I168" i="31"/>
  <c r="F168" i="31"/>
  <c r="AP167" i="31"/>
  <c r="AM167" i="31"/>
  <c r="AJ167" i="31"/>
  <c r="AG167" i="31"/>
  <c r="AD167" i="31"/>
  <c r="AA167" i="31"/>
  <c r="X167" i="31"/>
  <c r="U167" i="31"/>
  <c r="R167" i="31"/>
  <c r="O167" i="31"/>
  <c r="L167" i="31"/>
  <c r="I167" i="31"/>
  <c r="F167" i="31"/>
  <c r="AP166" i="31"/>
  <c r="AM166" i="31"/>
  <c r="AJ166" i="31"/>
  <c r="AG166" i="31"/>
  <c r="AD166" i="31"/>
  <c r="AA166" i="31"/>
  <c r="X166" i="31"/>
  <c r="U166" i="31"/>
  <c r="R166" i="31"/>
  <c r="O166" i="31"/>
  <c r="L166" i="31"/>
  <c r="I166" i="31"/>
  <c r="F166" i="31"/>
  <c r="AP165" i="31"/>
  <c r="AM165" i="31"/>
  <c r="AJ165" i="31"/>
  <c r="AG165" i="31"/>
  <c r="AD165" i="31"/>
  <c r="AA165" i="31"/>
  <c r="X165" i="31"/>
  <c r="U165" i="31"/>
  <c r="R165" i="31"/>
  <c r="O165" i="31"/>
  <c r="L165" i="31"/>
  <c r="I165" i="31"/>
  <c r="F165" i="31"/>
  <c r="AP164" i="31"/>
  <c r="AM164" i="31"/>
  <c r="AJ164" i="31"/>
  <c r="AG164" i="31"/>
  <c r="AD164" i="31"/>
  <c r="AA164" i="31"/>
  <c r="X164" i="31"/>
  <c r="U164" i="31"/>
  <c r="R164" i="31"/>
  <c r="O164" i="31"/>
  <c r="L164" i="31"/>
  <c r="I164" i="31"/>
  <c r="F164" i="31"/>
  <c r="AP163" i="31"/>
  <c r="AM163" i="31"/>
  <c r="AJ163" i="31"/>
  <c r="AG163" i="31"/>
  <c r="AD163" i="31"/>
  <c r="AA163" i="31"/>
  <c r="X163" i="31"/>
  <c r="U163" i="31"/>
  <c r="R163" i="31"/>
  <c r="O163" i="31"/>
  <c r="L163" i="31"/>
  <c r="I163" i="31"/>
  <c r="F163" i="31"/>
  <c r="AP162" i="31"/>
  <c r="AM162" i="31"/>
  <c r="AJ162" i="31"/>
  <c r="AG162" i="31"/>
  <c r="AD162" i="31"/>
  <c r="AA162" i="31"/>
  <c r="X162" i="31"/>
  <c r="U162" i="31"/>
  <c r="R162" i="31"/>
  <c r="O162" i="31"/>
  <c r="L162" i="31"/>
  <c r="I162" i="31"/>
  <c r="F162" i="31"/>
  <c r="AP161" i="31"/>
  <c r="AM161" i="31"/>
  <c r="AJ161" i="31"/>
  <c r="AG161" i="31"/>
  <c r="AD161" i="31"/>
  <c r="AA161" i="31"/>
  <c r="X161" i="31"/>
  <c r="U161" i="31"/>
  <c r="R161" i="31"/>
  <c r="O161" i="31"/>
  <c r="L161" i="31"/>
  <c r="I161" i="31"/>
  <c r="F161" i="31"/>
  <c r="AP160" i="31"/>
  <c r="AM160" i="31"/>
  <c r="AJ160" i="31"/>
  <c r="AG160" i="31"/>
  <c r="AD160" i="31"/>
  <c r="AA160" i="31"/>
  <c r="X160" i="31"/>
  <c r="U160" i="31"/>
  <c r="R160" i="31"/>
  <c r="O160" i="31"/>
  <c r="L160" i="31"/>
  <c r="I160" i="31"/>
  <c r="F160" i="31"/>
  <c r="AP159" i="31"/>
  <c r="AM159" i="31"/>
  <c r="AJ159" i="31"/>
  <c r="AG159" i="31"/>
  <c r="AD159" i="31"/>
  <c r="AA159" i="31"/>
  <c r="X159" i="31"/>
  <c r="U159" i="31"/>
  <c r="R159" i="31"/>
  <c r="O159" i="31"/>
  <c r="L159" i="31"/>
  <c r="I159" i="31"/>
  <c r="F159" i="31"/>
  <c r="AP158" i="31"/>
  <c r="AM158" i="31"/>
  <c r="AJ158" i="31"/>
  <c r="AG158" i="31"/>
  <c r="AD158" i="31"/>
  <c r="AA158" i="31"/>
  <c r="X158" i="31"/>
  <c r="U158" i="31"/>
  <c r="R158" i="31"/>
  <c r="O158" i="31"/>
  <c r="L158" i="31"/>
  <c r="I158" i="31"/>
  <c r="F158" i="31"/>
  <c r="AP157" i="31"/>
  <c r="AM157" i="31"/>
  <c r="AJ157" i="31"/>
  <c r="AG157" i="31"/>
  <c r="AD157" i="31"/>
  <c r="AA157" i="31"/>
  <c r="X157" i="31"/>
  <c r="U157" i="31"/>
  <c r="R157" i="31"/>
  <c r="O157" i="31"/>
  <c r="L157" i="31"/>
  <c r="I157" i="31"/>
  <c r="F157" i="31"/>
  <c r="AP156" i="31"/>
  <c r="AM156" i="31"/>
  <c r="AJ156" i="31"/>
  <c r="AG156" i="31"/>
  <c r="AD156" i="31"/>
  <c r="AA156" i="31"/>
  <c r="X156" i="31"/>
  <c r="U156" i="31"/>
  <c r="R156" i="31"/>
  <c r="O156" i="31"/>
  <c r="L156" i="31"/>
  <c r="I156" i="31"/>
  <c r="F156" i="31"/>
  <c r="AP155" i="31"/>
  <c r="AM155" i="31"/>
  <c r="AJ155" i="31"/>
  <c r="AG155" i="31"/>
  <c r="AD155" i="31"/>
  <c r="AA155" i="31"/>
  <c r="X155" i="31"/>
  <c r="U155" i="31"/>
  <c r="R155" i="31"/>
  <c r="O155" i="31"/>
  <c r="L155" i="31"/>
  <c r="I155" i="31"/>
  <c r="F155" i="31"/>
  <c r="AP154" i="31"/>
  <c r="AM154" i="31"/>
  <c r="AJ154" i="31"/>
  <c r="AG154" i="31"/>
  <c r="AD154" i="31"/>
  <c r="AA154" i="31"/>
  <c r="X154" i="31"/>
  <c r="U154" i="31"/>
  <c r="R154" i="31"/>
  <c r="O154" i="31"/>
  <c r="L154" i="31"/>
  <c r="I154" i="31"/>
  <c r="F154" i="31"/>
  <c r="AP153" i="31"/>
  <c r="AM153" i="31"/>
  <c r="AJ153" i="31"/>
  <c r="AG153" i="31"/>
  <c r="AD153" i="31"/>
  <c r="AA153" i="31"/>
  <c r="X153" i="31"/>
  <c r="U153" i="31"/>
  <c r="R153" i="31"/>
  <c r="O153" i="31"/>
  <c r="L153" i="31"/>
  <c r="I153" i="31"/>
  <c r="F153" i="31"/>
  <c r="AP152" i="31"/>
  <c r="AM152" i="31"/>
  <c r="AJ152" i="31"/>
  <c r="AG152" i="31"/>
  <c r="AD152" i="31"/>
  <c r="AA152" i="31"/>
  <c r="X152" i="31"/>
  <c r="U152" i="31"/>
  <c r="R152" i="31"/>
  <c r="O152" i="31"/>
  <c r="L152" i="31"/>
  <c r="I152" i="31"/>
  <c r="F152" i="31"/>
  <c r="AP151" i="31"/>
  <c r="AM151" i="31"/>
  <c r="AJ151" i="31"/>
  <c r="AG151" i="31"/>
  <c r="AD151" i="31"/>
  <c r="AA151" i="31"/>
  <c r="X151" i="31"/>
  <c r="U151" i="31"/>
  <c r="R151" i="31"/>
  <c r="O151" i="31"/>
  <c r="L151" i="31"/>
  <c r="I151" i="31"/>
  <c r="F151" i="31"/>
  <c r="AP150" i="31"/>
  <c r="AM150" i="31"/>
  <c r="AJ150" i="31"/>
  <c r="AG150" i="31"/>
  <c r="AD150" i="31"/>
  <c r="AA150" i="31"/>
  <c r="X150" i="31"/>
  <c r="U150" i="31"/>
  <c r="R150" i="31"/>
  <c r="O150" i="31"/>
  <c r="L150" i="31"/>
  <c r="I150" i="31"/>
  <c r="F150" i="31"/>
  <c r="AP149" i="31"/>
  <c r="AM149" i="31"/>
  <c r="AJ149" i="31"/>
  <c r="AG149" i="31"/>
  <c r="AD149" i="31"/>
  <c r="AA149" i="31"/>
  <c r="X149" i="31"/>
  <c r="U149" i="31"/>
  <c r="R149" i="31"/>
  <c r="O149" i="31"/>
  <c r="L149" i="31"/>
  <c r="I149" i="31"/>
  <c r="F149" i="31"/>
  <c r="AP148" i="31"/>
  <c r="AM148" i="31"/>
  <c r="AJ148" i="31"/>
  <c r="AG148" i="31"/>
  <c r="AD148" i="31"/>
  <c r="AA148" i="31"/>
  <c r="X148" i="31"/>
  <c r="U148" i="31"/>
  <c r="R148" i="31"/>
  <c r="O148" i="31"/>
  <c r="L148" i="31"/>
  <c r="I148" i="31"/>
  <c r="F148" i="31"/>
  <c r="AP147" i="31"/>
  <c r="AM147" i="31"/>
  <c r="AJ147" i="31"/>
  <c r="AG147" i="31"/>
  <c r="AD147" i="31"/>
  <c r="AA147" i="31"/>
  <c r="X147" i="31"/>
  <c r="U147" i="31"/>
  <c r="R147" i="31"/>
  <c r="O147" i="31"/>
  <c r="L147" i="31"/>
  <c r="I147" i="31"/>
  <c r="F147" i="31"/>
  <c r="AP146" i="31"/>
  <c r="AM146" i="31"/>
  <c r="AJ146" i="31"/>
  <c r="AG146" i="31"/>
  <c r="AD146" i="31"/>
  <c r="AA146" i="31"/>
  <c r="X146" i="31"/>
  <c r="U146" i="31"/>
  <c r="R146" i="31"/>
  <c r="O146" i="31"/>
  <c r="L146" i="31"/>
  <c r="I146" i="31"/>
  <c r="F146" i="31"/>
  <c r="AP145" i="31"/>
  <c r="AM145" i="31"/>
  <c r="AJ145" i="31"/>
  <c r="AG145" i="31"/>
  <c r="AD145" i="31"/>
  <c r="AA145" i="31"/>
  <c r="X145" i="31"/>
  <c r="U145" i="31"/>
  <c r="R145" i="31"/>
  <c r="O145" i="31"/>
  <c r="L145" i="31"/>
  <c r="I145" i="31"/>
  <c r="F145" i="31"/>
  <c r="AP144" i="31"/>
  <c r="AM144" i="31"/>
  <c r="AJ144" i="31"/>
  <c r="AG144" i="31"/>
  <c r="AD144" i="31"/>
  <c r="AA144" i="31"/>
  <c r="X144" i="31"/>
  <c r="U144" i="31"/>
  <c r="R144" i="31"/>
  <c r="O144" i="31"/>
  <c r="L144" i="31"/>
  <c r="I144" i="31"/>
  <c r="F144" i="31"/>
  <c r="AP143" i="31"/>
  <c r="AM143" i="31"/>
  <c r="AJ143" i="31"/>
  <c r="AG143" i="31"/>
  <c r="AD143" i="31"/>
  <c r="AA143" i="31"/>
  <c r="X143" i="31"/>
  <c r="U143" i="31"/>
  <c r="R143" i="31"/>
  <c r="O143" i="31"/>
  <c r="L143" i="31"/>
  <c r="I143" i="31"/>
  <c r="F143" i="31"/>
  <c r="AP142" i="31"/>
  <c r="AM142" i="31"/>
  <c r="AJ142" i="31"/>
  <c r="AG142" i="31"/>
  <c r="AD142" i="31"/>
  <c r="AA142" i="31"/>
  <c r="X142" i="31"/>
  <c r="U142" i="31"/>
  <c r="R142" i="31"/>
  <c r="O142" i="31"/>
  <c r="L142" i="31"/>
  <c r="I142" i="31"/>
  <c r="F142" i="31"/>
  <c r="AP141" i="31"/>
  <c r="AM141" i="31"/>
  <c r="AJ141" i="31"/>
  <c r="AG141" i="31"/>
  <c r="AD141" i="31"/>
  <c r="AA141" i="31"/>
  <c r="X141" i="31"/>
  <c r="U141" i="31"/>
  <c r="R141" i="31"/>
  <c r="O141" i="31"/>
  <c r="L141" i="31"/>
  <c r="I141" i="31"/>
  <c r="F141" i="31"/>
  <c r="AP140" i="31"/>
  <c r="AM140" i="31"/>
  <c r="AJ140" i="31"/>
  <c r="AG140" i="31"/>
  <c r="AD140" i="31"/>
  <c r="AA140" i="31"/>
  <c r="X140" i="31"/>
  <c r="U140" i="31"/>
  <c r="R140" i="31"/>
  <c r="O140" i="31"/>
  <c r="L140" i="31"/>
  <c r="I140" i="31"/>
  <c r="F140" i="31"/>
  <c r="AP139" i="31"/>
  <c r="AM139" i="31"/>
  <c r="AJ139" i="31"/>
  <c r="AG139" i="31"/>
  <c r="AD139" i="31"/>
  <c r="AA139" i="31"/>
  <c r="X139" i="31"/>
  <c r="U139" i="31"/>
  <c r="R139" i="31"/>
  <c r="O139" i="31"/>
  <c r="L139" i="31"/>
  <c r="I139" i="31"/>
  <c r="F139" i="31"/>
  <c r="AP138" i="31"/>
  <c r="AM138" i="31"/>
  <c r="AJ138" i="31"/>
  <c r="AG138" i="31"/>
  <c r="AD138" i="31"/>
  <c r="AA138" i="31"/>
  <c r="X138" i="31"/>
  <c r="U138" i="31"/>
  <c r="R138" i="31"/>
  <c r="O138" i="31"/>
  <c r="L138" i="31"/>
  <c r="I138" i="31"/>
  <c r="F138" i="31"/>
  <c r="AP137" i="31"/>
  <c r="AM137" i="31"/>
  <c r="AJ137" i="31"/>
  <c r="AG137" i="31"/>
  <c r="AD137" i="31"/>
  <c r="AA137" i="31"/>
  <c r="X137" i="31"/>
  <c r="U137" i="31"/>
  <c r="R137" i="31"/>
  <c r="O137" i="31"/>
  <c r="L137" i="31"/>
  <c r="I137" i="31"/>
  <c r="F137" i="31"/>
  <c r="AP136" i="31"/>
  <c r="AM136" i="31"/>
  <c r="AJ136" i="31"/>
  <c r="AG136" i="31"/>
  <c r="AD136" i="31"/>
  <c r="AA136" i="31"/>
  <c r="X136" i="31"/>
  <c r="U136" i="31"/>
  <c r="R136" i="31"/>
  <c r="O136" i="31"/>
  <c r="L136" i="31"/>
  <c r="I136" i="31"/>
  <c r="F136" i="31"/>
  <c r="AP135" i="31"/>
  <c r="AM135" i="31"/>
  <c r="AJ135" i="31"/>
  <c r="AG135" i="31"/>
  <c r="AD135" i="31"/>
  <c r="AA135" i="31"/>
  <c r="X135" i="31"/>
  <c r="U135" i="31"/>
  <c r="R135" i="31"/>
  <c r="O135" i="31"/>
  <c r="L135" i="31"/>
  <c r="I135" i="31"/>
  <c r="F135" i="31"/>
  <c r="AP134" i="31"/>
  <c r="AM134" i="31"/>
  <c r="AJ134" i="31"/>
  <c r="AG134" i="31"/>
  <c r="AD134" i="31"/>
  <c r="AA134" i="31"/>
  <c r="X134" i="31"/>
  <c r="U134" i="31"/>
  <c r="R134" i="31"/>
  <c r="O134" i="31"/>
  <c r="L134" i="31"/>
  <c r="I134" i="31"/>
  <c r="F134" i="31"/>
  <c r="AP133" i="31"/>
  <c r="AM133" i="31"/>
  <c r="AJ133" i="31"/>
  <c r="AG133" i="31"/>
  <c r="AD133" i="31"/>
  <c r="AA133" i="31"/>
  <c r="X133" i="31"/>
  <c r="U133" i="31"/>
  <c r="R133" i="31"/>
  <c r="O133" i="31"/>
  <c r="L133" i="31"/>
  <c r="I133" i="31"/>
  <c r="F133" i="31"/>
  <c r="AP132" i="31"/>
  <c r="AM132" i="31"/>
  <c r="AJ132" i="31"/>
  <c r="AG132" i="31"/>
  <c r="AD132" i="31"/>
  <c r="AA132" i="31"/>
  <c r="X132" i="31"/>
  <c r="U132" i="31"/>
  <c r="R132" i="31"/>
  <c r="O132" i="31"/>
  <c r="L132" i="31"/>
  <c r="I132" i="31"/>
  <c r="F132" i="31"/>
  <c r="AP131" i="31"/>
  <c r="AM131" i="31"/>
  <c r="AJ131" i="31"/>
  <c r="AG131" i="31"/>
  <c r="AD131" i="31"/>
  <c r="AA131" i="31"/>
  <c r="X131" i="31"/>
  <c r="U131" i="31"/>
  <c r="R131" i="31"/>
  <c r="O131" i="31"/>
  <c r="L131" i="31"/>
  <c r="I131" i="31"/>
  <c r="F131" i="31"/>
  <c r="AP130" i="31"/>
  <c r="AM130" i="31"/>
  <c r="AJ130" i="31"/>
  <c r="AG130" i="31"/>
  <c r="AD130" i="31"/>
  <c r="AA130" i="31"/>
  <c r="X130" i="31"/>
  <c r="U130" i="31"/>
  <c r="R130" i="31"/>
  <c r="O130" i="31"/>
  <c r="L130" i="31"/>
  <c r="I130" i="31"/>
  <c r="F130" i="31"/>
  <c r="AP129" i="31"/>
  <c r="AM129" i="31"/>
  <c r="AJ129" i="31"/>
  <c r="AG129" i="31"/>
  <c r="AD129" i="31"/>
  <c r="AA129" i="31"/>
  <c r="X129" i="31"/>
  <c r="U129" i="31"/>
  <c r="R129" i="31"/>
  <c r="O129" i="31"/>
  <c r="L129" i="31"/>
  <c r="I129" i="31"/>
  <c r="F129" i="31"/>
  <c r="AP128" i="31"/>
  <c r="AM128" i="31"/>
  <c r="AJ128" i="31"/>
  <c r="AG128" i="31"/>
  <c r="AD128" i="31"/>
  <c r="AA128" i="31"/>
  <c r="X128" i="31"/>
  <c r="U128" i="31"/>
  <c r="R128" i="31"/>
  <c r="O128" i="31"/>
  <c r="L128" i="31"/>
  <c r="I128" i="31"/>
  <c r="F128" i="31"/>
  <c r="AP127" i="31"/>
  <c r="AM127" i="31"/>
  <c r="AJ127" i="31"/>
  <c r="AG127" i="31"/>
  <c r="AD127" i="31"/>
  <c r="AA127" i="31"/>
  <c r="X127" i="31"/>
  <c r="U127" i="31"/>
  <c r="R127" i="31"/>
  <c r="O127" i="31"/>
  <c r="L127" i="31"/>
  <c r="I127" i="31"/>
  <c r="F127" i="31"/>
  <c r="AP126" i="31"/>
  <c r="AM126" i="31"/>
  <c r="AJ126" i="31"/>
  <c r="AG126" i="31"/>
  <c r="AD126" i="31"/>
  <c r="AA126" i="31"/>
  <c r="X126" i="31"/>
  <c r="U126" i="31"/>
  <c r="R126" i="31"/>
  <c r="O126" i="31"/>
  <c r="L126" i="31"/>
  <c r="I126" i="31"/>
  <c r="F126" i="31"/>
  <c r="AP125" i="31"/>
  <c r="AM125" i="31"/>
  <c r="AJ125" i="31"/>
  <c r="AG125" i="31"/>
  <c r="AD125" i="31"/>
  <c r="AA125" i="31"/>
  <c r="X125" i="31"/>
  <c r="U125" i="31"/>
  <c r="R125" i="31"/>
  <c r="O125" i="31"/>
  <c r="L125" i="31"/>
  <c r="I125" i="31"/>
  <c r="F125" i="31"/>
  <c r="AP124" i="31"/>
  <c r="AM124" i="31"/>
  <c r="AJ124" i="31"/>
  <c r="AG124" i="31"/>
  <c r="AD124" i="31"/>
  <c r="AA124" i="31"/>
  <c r="X124" i="31"/>
  <c r="U124" i="31"/>
  <c r="R124" i="31"/>
  <c r="O124" i="31"/>
  <c r="L124" i="31"/>
  <c r="I124" i="31"/>
  <c r="F124" i="31"/>
  <c r="AP123" i="31"/>
  <c r="AM123" i="31"/>
  <c r="AJ123" i="31"/>
  <c r="AG123" i="31"/>
  <c r="AD123" i="31"/>
  <c r="AA123" i="31"/>
  <c r="X123" i="31"/>
  <c r="U123" i="31"/>
  <c r="R123" i="31"/>
  <c r="O123" i="31"/>
  <c r="L123" i="31"/>
  <c r="I123" i="31"/>
  <c r="F123" i="31"/>
  <c r="AP122" i="31"/>
  <c r="AM122" i="31"/>
  <c r="AJ122" i="31"/>
  <c r="AG122" i="31"/>
  <c r="AD122" i="31"/>
  <c r="AA122" i="31"/>
  <c r="X122" i="31"/>
  <c r="U122" i="31"/>
  <c r="R122" i="31"/>
  <c r="O122" i="31"/>
  <c r="L122" i="31"/>
  <c r="I122" i="31"/>
  <c r="F122" i="31"/>
  <c r="AP121" i="31"/>
  <c r="AM121" i="31"/>
  <c r="AJ121" i="31"/>
  <c r="AG121" i="31"/>
  <c r="AD121" i="31"/>
  <c r="AA121" i="31"/>
  <c r="X121" i="31"/>
  <c r="U121" i="31"/>
  <c r="R121" i="31"/>
  <c r="O121" i="31"/>
  <c r="L121" i="31"/>
  <c r="I121" i="31"/>
  <c r="F121" i="31"/>
  <c r="AP120" i="31"/>
  <c r="AM120" i="31"/>
  <c r="AJ120" i="31"/>
  <c r="AG120" i="31"/>
  <c r="AD120" i="31"/>
  <c r="AA120" i="31"/>
  <c r="X120" i="31"/>
  <c r="U120" i="31"/>
  <c r="R120" i="31"/>
  <c r="O120" i="31"/>
  <c r="L120" i="31"/>
  <c r="I120" i="31"/>
  <c r="F120" i="31"/>
  <c r="AP119" i="31"/>
  <c r="AM119" i="31"/>
  <c r="AJ119" i="31"/>
  <c r="AG119" i="31"/>
  <c r="AD119" i="31"/>
  <c r="AA119" i="31"/>
  <c r="X119" i="31"/>
  <c r="U119" i="31"/>
  <c r="R119" i="31"/>
  <c r="O119" i="31"/>
  <c r="L119" i="31"/>
  <c r="I119" i="31"/>
  <c r="F119" i="31"/>
  <c r="AP118" i="31"/>
  <c r="AM118" i="31"/>
  <c r="AJ118" i="31"/>
  <c r="AG118" i="31"/>
  <c r="AD118" i="31"/>
  <c r="AA118" i="31"/>
  <c r="X118" i="31"/>
  <c r="U118" i="31"/>
  <c r="R118" i="31"/>
  <c r="O118" i="31"/>
  <c r="L118" i="31"/>
  <c r="I118" i="31"/>
  <c r="F118" i="31"/>
  <c r="AP117" i="31"/>
  <c r="AM117" i="31"/>
  <c r="AJ117" i="31"/>
  <c r="AG117" i="31"/>
  <c r="AD117" i="31"/>
  <c r="AA117" i="31"/>
  <c r="X117" i="31"/>
  <c r="U117" i="31"/>
  <c r="R117" i="31"/>
  <c r="O117" i="31"/>
  <c r="L117" i="31"/>
  <c r="I117" i="31"/>
  <c r="F117" i="31"/>
  <c r="AP116" i="31"/>
  <c r="AM116" i="31"/>
  <c r="AJ116" i="31"/>
  <c r="AG116" i="31"/>
  <c r="AD116" i="31"/>
  <c r="AA116" i="31"/>
  <c r="X116" i="31"/>
  <c r="U116" i="31"/>
  <c r="R116" i="31"/>
  <c r="O116" i="31"/>
  <c r="L116" i="31"/>
  <c r="I116" i="31"/>
  <c r="F116" i="31"/>
  <c r="AP115" i="31"/>
  <c r="AM115" i="31"/>
  <c r="AJ115" i="31"/>
  <c r="AG115" i="31"/>
  <c r="AD115" i="31"/>
  <c r="AA115" i="31"/>
  <c r="X115" i="31"/>
  <c r="U115" i="31"/>
  <c r="R115" i="31"/>
  <c r="O115" i="31"/>
  <c r="L115" i="31"/>
  <c r="I115" i="31"/>
  <c r="F115" i="31"/>
  <c r="AP114" i="31"/>
  <c r="AM114" i="31"/>
  <c r="AJ114" i="31"/>
  <c r="AG114" i="31"/>
  <c r="AD114" i="31"/>
  <c r="AA114" i="31"/>
  <c r="X114" i="31"/>
  <c r="U114" i="31"/>
  <c r="R114" i="31"/>
  <c r="O114" i="31"/>
  <c r="L114" i="31"/>
  <c r="I114" i="31"/>
  <c r="F114" i="31"/>
  <c r="AP113" i="31"/>
  <c r="AM113" i="31"/>
  <c r="AJ113" i="31"/>
  <c r="AG113" i="31"/>
  <c r="AD113" i="31"/>
  <c r="AA113" i="31"/>
  <c r="X113" i="31"/>
  <c r="U113" i="31"/>
  <c r="R113" i="31"/>
  <c r="O113" i="31"/>
  <c r="L113" i="31"/>
  <c r="I113" i="31"/>
  <c r="F113" i="31"/>
  <c r="AP112" i="31"/>
  <c r="AM112" i="31"/>
  <c r="AJ112" i="31"/>
  <c r="AG112" i="31"/>
  <c r="AD112" i="31"/>
  <c r="AA112" i="31"/>
  <c r="X112" i="31"/>
  <c r="U112" i="31"/>
  <c r="R112" i="31"/>
  <c r="O112" i="31"/>
  <c r="L112" i="31"/>
  <c r="I112" i="31"/>
  <c r="F112" i="31"/>
  <c r="AP111" i="31"/>
  <c r="AM111" i="31"/>
  <c r="AJ111" i="31"/>
  <c r="AG111" i="31"/>
  <c r="AD111" i="31"/>
  <c r="AA111" i="31"/>
  <c r="X111" i="31"/>
  <c r="U111" i="31"/>
  <c r="R111" i="31"/>
  <c r="O111" i="31"/>
  <c r="L111" i="31"/>
  <c r="I111" i="31"/>
  <c r="F111" i="31"/>
  <c r="AP110" i="31"/>
  <c r="AM110" i="31"/>
  <c r="AJ110" i="31"/>
  <c r="AG110" i="31"/>
  <c r="AD110" i="31"/>
  <c r="AA110" i="31"/>
  <c r="X110" i="31"/>
  <c r="U110" i="31"/>
  <c r="R110" i="31"/>
  <c r="O110" i="31"/>
  <c r="L110" i="31"/>
  <c r="I110" i="31"/>
  <c r="F110" i="31"/>
  <c r="AP109" i="31"/>
  <c r="AM109" i="31"/>
  <c r="AJ109" i="31"/>
  <c r="AG109" i="31"/>
  <c r="AD109" i="31"/>
  <c r="AA109" i="31"/>
  <c r="X109" i="31"/>
  <c r="U109" i="31"/>
  <c r="R109" i="31"/>
  <c r="O109" i="31"/>
  <c r="L109" i="31"/>
  <c r="I109" i="31"/>
  <c r="F109" i="31"/>
  <c r="AP108" i="31"/>
  <c r="AM108" i="31"/>
  <c r="AJ108" i="31"/>
  <c r="AG108" i="31"/>
  <c r="AD108" i="31"/>
  <c r="AA108" i="31"/>
  <c r="X108" i="31"/>
  <c r="U108" i="31"/>
  <c r="R108" i="31"/>
  <c r="O108" i="31"/>
  <c r="L108" i="31"/>
  <c r="I108" i="31"/>
  <c r="F108" i="31"/>
  <c r="AP107" i="31"/>
  <c r="AM107" i="31"/>
  <c r="AJ107" i="31"/>
  <c r="AG107" i="31"/>
  <c r="AD107" i="31"/>
  <c r="AA107" i="31"/>
  <c r="X107" i="31"/>
  <c r="U107" i="31"/>
  <c r="R107" i="31"/>
  <c r="O107" i="31"/>
  <c r="L107" i="31"/>
  <c r="I107" i="31"/>
  <c r="F107" i="31"/>
  <c r="AP106" i="31"/>
  <c r="AM106" i="31"/>
  <c r="AJ106" i="31"/>
  <c r="AG106" i="31"/>
  <c r="AD106" i="31"/>
  <c r="AA106" i="31"/>
  <c r="X106" i="31"/>
  <c r="U106" i="31"/>
  <c r="R106" i="31"/>
  <c r="O106" i="31"/>
  <c r="L106" i="31"/>
  <c r="I106" i="31"/>
  <c r="F106" i="31"/>
  <c r="AP105" i="31"/>
  <c r="AM105" i="31"/>
  <c r="AJ105" i="31"/>
  <c r="AG105" i="31"/>
  <c r="AD105" i="31"/>
  <c r="AA105" i="31"/>
  <c r="X105" i="31"/>
  <c r="U105" i="31"/>
  <c r="R105" i="31"/>
  <c r="O105" i="31"/>
  <c r="L105" i="31"/>
  <c r="I105" i="31"/>
  <c r="F105" i="31"/>
  <c r="AP104" i="31"/>
  <c r="AM104" i="31"/>
  <c r="AJ104" i="31"/>
  <c r="AG104" i="31"/>
  <c r="AD104" i="31"/>
  <c r="AA104" i="31"/>
  <c r="X104" i="31"/>
  <c r="U104" i="31"/>
  <c r="R104" i="31"/>
  <c r="O104" i="31"/>
  <c r="L104" i="31"/>
  <c r="I104" i="31"/>
  <c r="F104" i="31"/>
  <c r="AP103" i="31"/>
  <c r="AM103" i="31"/>
  <c r="AJ103" i="31"/>
  <c r="AG103" i="31"/>
  <c r="AD103" i="31"/>
  <c r="AA103" i="31"/>
  <c r="X103" i="31"/>
  <c r="U103" i="31"/>
  <c r="R103" i="31"/>
  <c r="O103" i="31"/>
  <c r="L103" i="31"/>
  <c r="I103" i="31"/>
  <c r="F103" i="31"/>
  <c r="AP102" i="31"/>
  <c r="AM102" i="31"/>
  <c r="AJ102" i="31"/>
  <c r="AG102" i="31"/>
  <c r="AD102" i="31"/>
  <c r="AA102" i="31"/>
  <c r="X102" i="31"/>
  <c r="U102" i="31"/>
  <c r="R102" i="31"/>
  <c r="O102" i="31"/>
  <c r="L102" i="31"/>
  <c r="I102" i="31"/>
  <c r="F102" i="31"/>
  <c r="AP101" i="31"/>
  <c r="AM101" i="31"/>
  <c r="AJ101" i="31"/>
  <c r="AG101" i="31"/>
  <c r="AD101" i="31"/>
  <c r="AA101" i="31"/>
  <c r="X101" i="31"/>
  <c r="U101" i="31"/>
  <c r="R101" i="31"/>
  <c r="O101" i="31"/>
  <c r="L101" i="31"/>
  <c r="I101" i="31"/>
  <c r="F101" i="31"/>
  <c r="AP100" i="31"/>
  <c r="AM100" i="31"/>
  <c r="AJ100" i="31"/>
  <c r="AG100" i="31"/>
  <c r="AD100" i="31"/>
  <c r="AA100" i="31"/>
  <c r="X100" i="31"/>
  <c r="U100" i="31"/>
  <c r="R100" i="31"/>
  <c r="O100" i="31"/>
  <c r="L100" i="31"/>
  <c r="I100" i="31"/>
  <c r="F100" i="31"/>
  <c r="AP99" i="31"/>
  <c r="AM99" i="31"/>
  <c r="AJ99" i="31"/>
  <c r="AG99" i="31"/>
  <c r="AD99" i="31"/>
  <c r="AA99" i="31"/>
  <c r="X99" i="31"/>
  <c r="U99" i="31"/>
  <c r="R99" i="31"/>
  <c r="O99" i="31"/>
  <c r="L99" i="31"/>
  <c r="I99" i="31"/>
  <c r="F99" i="31"/>
  <c r="AP98" i="31"/>
  <c r="AM98" i="31"/>
  <c r="AJ98" i="31"/>
  <c r="AG98" i="31"/>
  <c r="AD98" i="31"/>
  <c r="AA98" i="31"/>
  <c r="X98" i="31"/>
  <c r="U98" i="31"/>
  <c r="R98" i="31"/>
  <c r="O98" i="31"/>
  <c r="L98" i="31"/>
  <c r="I98" i="31"/>
  <c r="F98" i="31"/>
  <c r="AP97" i="31"/>
  <c r="AM97" i="31"/>
  <c r="AJ97" i="31"/>
  <c r="AG97" i="31"/>
  <c r="AD97" i="31"/>
  <c r="AA97" i="31"/>
  <c r="X97" i="31"/>
  <c r="U97" i="31"/>
  <c r="R97" i="31"/>
  <c r="O97" i="31"/>
  <c r="L97" i="31"/>
  <c r="I97" i="31"/>
  <c r="F97" i="31"/>
  <c r="AP96" i="31"/>
  <c r="AM96" i="31"/>
  <c r="AJ96" i="31"/>
  <c r="AG96" i="31"/>
  <c r="AD96" i="31"/>
  <c r="AA96" i="31"/>
  <c r="X96" i="31"/>
  <c r="U96" i="31"/>
  <c r="R96" i="31"/>
  <c r="O96" i="31"/>
  <c r="L96" i="31"/>
  <c r="I96" i="31"/>
  <c r="F96" i="31"/>
  <c r="AP95" i="31"/>
  <c r="AM95" i="31"/>
  <c r="AJ95" i="31"/>
  <c r="AG95" i="31"/>
  <c r="AD95" i="31"/>
  <c r="AA95" i="31"/>
  <c r="X95" i="31"/>
  <c r="U95" i="31"/>
  <c r="R95" i="31"/>
  <c r="O95" i="31"/>
  <c r="L95" i="31"/>
  <c r="I95" i="31"/>
  <c r="F95" i="31"/>
  <c r="AP94" i="31"/>
  <c r="AM94" i="31"/>
  <c r="AJ94" i="31"/>
  <c r="AG94" i="31"/>
  <c r="AD94" i="31"/>
  <c r="AA94" i="31"/>
  <c r="X94" i="31"/>
  <c r="U94" i="31"/>
  <c r="R94" i="31"/>
  <c r="O94" i="31"/>
  <c r="L94" i="31"/>
  <c r="I94" i="31"/>
  <c r="F94" i="31"/>
  <c r="AP93" i="31"/>
  <c r="AM93" i="31"/>
  <c r="AJ93" i="31"/>
  <c r="AG93" i="31"/>
  <c r="AD93" i="31"/>
  <c r="AA93" i="31"/>
  <c r="X93" i="31"/>
  <c r="U93" i="31"/>
  <c r="R93" i="31"/>
  <c r="O93" i="31"/>
  <c r="L93" i="31"/>
  <c r="I93" i="31"/>
  <c r="F93" i="31"/>
  <c r="AP92" i="31"/>
  <c r="AM92" i="31"/>
  <c r="AJ92" i="31"/>
  <c r="AG92" i="31"/>
  <c r="AD92" i="31"/>
  <c r="AA92" i="31"/>
  <c r="X92" i="31"/>
  <c r="U92" i="31"/>
  <c r="R92" i="31"/>
  <c r="O92" i="31"/>
  <c r="L92" i="31"/>
  <c r="I92" i="31"/>
  <c r="F92" i="31"/>
  <c r="AP91" i="31"/>
  <c r="AM91" i="31"/>
  <c r="AJ91" i="31"/>
  <c r="AG91" i="31"/>
  <c r="AD91" i="31"/>
  <c r="AA91" i="31"/>
  <c r="X91" i="31"/>
  <c r="U91" i="31"/>
  <c r="R91" i="31"/>
  <c r="O91" i="31"/>
  <c r="L91" i="31"/>
  <c r="I91" i="31"/>
  <c r="F91" i="31"/>
  <c r="AP90" i="31"/>
  <c r="AM90" i="31"/>
  <c r="AJ90" i="31"/>
  <c r="AG90" i="31"/>
  <c r="AD90" i="31"/>
  <c r="AA90" i="31"/>
  <c r="X90" i="31"/>
  <c r="U90" i="31"/>
  <c r="R90" i="31"/>
  <c r="O90" i="31"/>
  <c r="L90" i="31"/>
  <c r="I90" i="31"/>
  <c r="F90" i="31"/>
  <c r="AP89" i="31"/>
  <c r="AM89" i="31"/>
  <c r="AJ89" i="31"/>
  <c r="AG89" i="31"/>
  <c r="AD89" i="31"/>
  <c r="AA89" i="31"/>
  <c r="X89" i="31"/>
  <c r="U89" i="31"/>
  <c r="R89" i="31"/>
  <c r="O89" i="31"/>
  <c r="L89" i="31"/>
  <c r="I89" i="31"/>
  <c r="F89" i="31"/>
  <c r="AP88" i="31"/>
  <c r="AM88" i="31"/>
  <c r="AJ88" i="31"/>
  <c r="AG88" i="31"/>
  <c r="AD88" i="31"/>
  <c r="AA88" i="31"/>
  <c r="X88" i="31"/>
  <c r="U88" i="31"/>
  <c r="R88" i="31"/>
  <c r="O88" i="31"/>
  <c r="L88" i="31"/>
  <c r="I88" i="31"/>
  <c r="F88" i="31"/>
  <c r="AP87" i="31"/>
  <c r="AM87" i="31"/>
  <c r="AJ87" i="31"/>
  <c r="AG87" i="31"/>
  <c r="AD87" i="31"/>
  <c r="AA87" i="31"/>
  <c r="X87" i="31"/>
  <c r="U87" i="31"/>
  <c r="R87" i="31"/>
  <c r="O87" i="31"/>
  <c r="L87" i="31"/>
  <c r="I87" i="31"/>
  <c r="F87" i="31"/>
  <c r="AP86" i="31"/>
  <c r="AM86" i="31"/>
  <c r="AJ86" i="31"/>
  <c r="AG86" i="31"/>
  <c r="AD86" i="31"/>
  <c r="AA86" i="31"/>
  <c r="X86" i="31"/>
  <c r="U86" i="31"/>
  <c r="R86" i="31"/>
  <c r="O86" i="31"/>
  <c r="L86" i="31"/>
  <c r="I86" i="31"/>
  <c r="F86" i="31"/>
  <c r="AP85" i="31"/>
  <c r="AM85" i="31"/>
  <c r="AJ85" i="31"/>
  <c r="AG85" i="31"/>
  <c r="AD85" i="31"/>
  <c r="AA85" i="31"/>
  <c r="X85" i="31"/>
  <c r="U85" i="31"/>
  <c r="R85" i="31"/>
  <c r="O85" i="31"/>
  <c r="L85" i="31"/>
  <c r="I85" i="31"/>
  <c r="F85" i="31"/>
  <c r="AP84" i="31"/>
  <c r="AM84" i="31"/>
  <c r="AJ84" i="31"/>
  <c r="AG84" i="31"/>
  <c r="AD84" i="31"/>
  <c r="AA84" i="31"/>
  <c r="X84" i="31"/>
  <c r="U84" i="31"/>
  <c r="R84" i="31"/>
  <c r="O84" i="31"/>
  <c r="L84" i="31"/>
  <c r="I84" i="31"/>
  <c r="F84" i="31"/>
  <c r="AP83" i="31"/>
  <c r="AM83" i="31"/>
  <c r="AJ83" i="31"/>
  <c r="AG83" i="31"/>
  <c r="AD83" i="31"/>
  <c r="AA83" i="31"/>
  <c r="X83" i="31"/>
  <c r="U83" i="31"/>
  <c r="R83" i="31"/>
  <c r="O83" i="31"/>
  <c r="L83" i="31"/>
  <c r="I83" i="31"/>
  <c r="F83" i="31"/>
  <c r="AP82" i="31"/>
  <c r="AM82" i="31"/>
  <c r="AJ82" i="31"/>
  <c r="AG82" i="31"/>
  <c r="AD82" i="31"/>
  <c r="AA82" i="31"/>
  <c r="X82" i="31"/>
  <c r="U82" i="31"/>
  <c r="R82" i="31"/>
  <c r="O82" i="31"/>
  <c r="L82" i="31"/>
  <c r="I82" i="31"/>
  <c r="F82" i="31"/>
  <c r="AP81" i="31"/>
  <c r="AM81" i="31"/>
  <c r="AJ81" i="31"/>
  <c r="AG81" i="31"/>
  <c r="AD81" i="31"/>
  <c r="AA81" i="31"/>
  <c r="X81" i="31"/>
  <c r="U81" i="31"/>
  <c r="R81" i="31"/>
  <c r="O81" i="31"/>
  <c r="L81" i="31"/>
  <c r="I81" i="31"/>
  <c r="F81" i="31"/>
  <c r="AP80" i="31"/>
  <c r="AM80" i="31"/>
  <c r="AJ80" i="31"/>
  <c r="AG80" i="31"/>
  <c r="AD80" i="31"/>
  <c r="AA80" i="31"/>
  <c r="X80" i="31"/>
  <c r="U80" i="31"/>
  <c r="R80" i="31"/>
  <c r="O80" i="31"/>
  <c r="L80" i="31"/>
  <c r="I80" i="31"/>
  <c r="F80" i="31"/>
  <c r="AP79" i="31"/>
  <c r="AM79" i="31"/>
  <c r="AJ79" i="31"/>
  <c r="AG79" i="31"/>
  <c r="AD79" i="31"/>
  <c r="AA79" i="31"/>
  <c r="X79" i="31"/>
  <c r="U79" i="31"/>
  <c r="R79" i="31"/>
  <c r="O79" i="31"/>
  <c r="L79" i="31"/>
  <c r="I79" i="31"/>
  <c r="F79" i="31"/>
  <c r="AP78" i="31"/>
  <c r="AM78" i="31"/>
  <c r="AJ78" i="31"/>
  <c r="AG78" i="31"/>
  <c r="AD78" i="31"/>
  <c r="AA78" i="31"/>
  <c r="X78" i="31"/>
  <c r="U78" i="31"/>
  <c r="R78" i="31"/>
  <c r="O78" i="31"/>
  <c r="L78" i="31"/>
  <c r="I78" i="31"/>
  <c r="F78" i="31"/>
  <c r="AP77" i="31"/>
  <c r="AM77" i="31"/>
  <c r="AJ77" i="31"/>
  <c r="AG77" i="31"/>
  <c r="AD77" i="31"/>
  <c r="AA77" i="31"/>
  <c r="X77" i="31"/>
  <c r="U77" i="31"/>
  <c r="R77" i="31"/>
  <c r="O77" i="31"/>
  <c r="L77" i="31"/>
  <c r="I77" i="31"/>
  <c r="F77" i="31"/>
  <c r="AP76" i="31"/>
  <c r="AM76" i="31"/>
  <c r="AJ76" i="31"/>
  <c r="AG76" i="31"/>
  <c r="AD76" i="31"/>
  <c r="AA76" i="31"/>
  <c r="X76" i="31"/>
  <c r="U76" i="31"/>
  <c r="R76" i="31"/>
  <c r="O76" i="31"/>
  <c r="L76" i="31"/>
  <c r="I76" i="31"/>
  <c r="F76" i="31"/>
  <c r="AP75" i="31"/>
  <c r="AM75" i="31"/>
  <c r="AJ75" i="31"/>
  <c r="AG75" i="31"/>
  <c r="AD75" i="31"/>
  <c r="AA75" i="31"/>
  <c r="X75" i="31"/>
  <c r="U75" i="31"/>
  <c r="R75" i="31"/>
  <c r="O75" i="31"/>
  <c r="L75" i="31"/>
  <c r="I75" i="31"/>
  <c r="F75" i="31"/>
  <c r="AP74" i="31"/>
  <c r="AM74" i="31"/>
  <c r="AJ74" i="31"/>
  <c r="AG74" i="31"/>
  <c r="AD74" i="31"/>
  <c r="AA74" i="31"/>
  <c r="X74" i="31"/>
  <c r="U74" i="31"/>
  <c r="R74" i="31"/>
  <c r="O74" i="31"/>
  <c r="L74" i="31"/>
  <c r="I74" i="31"/>
  <c r="F74" i="31"/>
  <c r="AP73" i="31"/>
  <c r="AM73" i="31"/>
  <c r="AJ73" i="31"/>
  <c r="AG73" i="31"/>
  <c r="AD73" i="31"/>
  <c r="AA73" i="31"/>
  <c r="X73" i="31"/>
  <c r="U73" i="31"/>
  <c r="R73" i="31"/>
  <c r="O73" i="31"/>
  <c r="L73" i="31"/>
  <c r="I73" i="31"/>
  <c r="F73" i="31"/>
  <c r="AP72" i="31"/>
  <c r="AM72" i="31"/>
  <c r="AJ72" i="31"/>
  <c r="AG72" i="31"/>
  <c r="AD72" i="31"/>
  <c r="AA72" i="31"/>
  <c r="X72" i="31"/>
  <c r="U72" i="31"/>
  <c r="R72" i="31"/>
  <c r="O72" i="31"/>
  <c r="L72" i="31"/>
  <c r="I72" i="31"/>
  <c r="F72" i="31"/>
  <c r="AP71" i="31"/>
  <c r="AM71" i="31"/>
  <c r="AJ71" i="31"/>
  <c r="AG71" i="31"/>
  <c r="AD71" i="31"/>
  <c r="AA71" i="31"/>
  <c r="X71" i="31"/>
  <c r="U71" i="31"/>
  <c r="R71" i="31"/>
  <c r="O71" i="31"/>
  <c r="L71" i="31"/>
  <c r="I71" i="31"/>
  <c r="F71" i="31"/>
  <c r="AP70" i="31"/>
  <c r="AM70" i="31"/>
  <c r="AJ70" i="31"/>
  <c r="AG70" i="31"/>
  <c r="AD70" i="31"/>
  <c r="AA70" i="31"/>
  <c r="X70" i="31"/>
  <c r="U70" i="31"/>
  <c r="R70" i="31"/>
  <c r="O70" i="31"/>
  <c r="L70" i="31"/>
  <c r="I70" i="31"/>
  <c r="F70" i="31"/>
  <c r="AP69" i="31"/>
  <c r="AM69" i="31"/>
  <c r="AJ69" i="31"/>
  <c r="AG69" i="31"/>
  <c r="AD69" i="31"/>
  <c r="AA69" i="31"/>
  <c r="X69" i="31"/>
  <c r="U69" i="31"/>
  <c r="R69" i="31"/>
  <c r="O69" i="31"/>
  <c r="L69" i="31"/>
  <c r="I69" i="31"/>
  <c r="F69" i="31"/>
  <c r="AP68" i="31"/>
  <c r="AM68" i="31"/>
  <c r="AJ68" i="31"/>
  <c r="AG68" i="31"/>
  <c r="AD68" i="31"/>
  <c r="AA68" i="31"/>
  <c r="X68" i="31"/>
  <c r="U68" i="31"/>
  <c r="R68" i="31"/>
  <c r="O68" i="31"/>
  <c r="L68" i="31"/>
  <c r="I68" i="31"/>
  <c r="F68" i="31"/>
  <c r="AP67" i="31"/>
  <c r="AM67" i="31"/>
  <c r="AJ67" i="31"/>
  <c r="AG67" i="31"/>
  <c r="AD67" i="31"/>
  <c r="AA67" i="31"/>
  <c r="X67" i="31"/>
  <c r="U67" i="31"/>
  <c r="R67" i="31"/>
  <c r="O67" i="31"/>
  <c r="L67" i="31"/>
  <c r="I67" i="31"/>
  <c r="F67" i="31"/>
  <c r="AP66" i="31"/>
  <c r="AM66" i="31"/>
  <c r="AJ66" i="31"/>
  <c r="AG66" i="31"/>
  <c r="AD66" i="31"/>
  <c r="AA66" i="31"/>
  <c r="X66" i="31"/>
  <c r="U66" i="31"/>
  <c r="R66" i="31"/>
  <c r="O66" i="31"/>
  <c r="L66" i="31"/>
  <c r="I66" i="31"/>
  <c r="F66" i="31"/>
  <c r="AP65" i="31"/>
  <c r="AM65" i="31"/>
  <c r="AJ65" i="31"/>
  <c r="AG65" i="31"/>
  <c r="AD65" i="31"/>
  <c r="AA65" i="31"/>
  <c r="X65" i="31"/>
  <c r="U65" i="31"/>
  <c r="R65" i="31"/>
  <c r="O65" i="31"/>
  <c r="L65" i="31"/>
  <c r="I65" i="31"/>
  <c r="F65" i="31"/>
  <c r="AP64" i="31"/>
  <c r="AM64" i="31"/>
  <c r="AJ64" i="31"/>
  <c r="AG64" i="31"/>
  <c r="AD64" i="31"/>
  <c r="AA64" i="31"/>
  <c r="X64" i="31"/>
  <c r="U64" i="31"/>
  <c r="R64" i="31"/>
  <c r="O64" i="31"/>
  <c r="L64" i="31"/>
  <c r="I64" i="31"/>
  <c r="F64" i="31"/>
  <c r="AP63" i="31"/>
  <c r="AM63" i="31"/>
  <c r="AJ63" i="31"/>
  <c r="AG63" i="31"/>
  <c r="AD63" i="31"/>
  <c r="AA63" i="31"/>
  <c r="X63" i="31"/>
  <c r="U63" i="31"/>
  <c r="R63" i="31"/>
  <c r="O63" i="31"/>
  <c r="L63" i="31"/>
  <c r="I63" i="31"/>
  <c r="F63" i="31"/>
  <c r="AP62" i="31"/>
  <c r="AM62" i="31"/>
  <c r="AJ62" i="31"/>
  <c r="AG62" i="31"/>
  <c r="AD62" i="31"/>
  <c r="AA62" i="31"/>
  <c r="X62" i="31"/>
  <c r="U62" i="31"/>
  <c r="R62" i="31"/>
  <c r="O62" i="31"/>
  <c r="L62" i="31"/>
  <c r="I62" i="31"/>
  <c r="F62" i="31"/>
  <c r="AP61" i="31"/>
  <c r="AM61" i="31"/>
  <c r="AJ61" i="31"/>
  <c r="AG61" i="31"/>
  <c r="AD61" i="31"/>
  <c r="AA61" i="31"/>
  <c r="X61" i="31"/>
  <c r="U61" i="31"/>
  <c r="R61" i="31"/>
  <c r="O61" i="31"/>
  <c r="L61" i="31"/>
  <c r="I61" i="31"/>
  <c r="F61" i="31"/>
  <c r="AP60" i="31"/>
  <c r="AM60" i="31"/>
  <c r="AJ60" i="31"/>
  <c r="AG60" i="31"/>
  <c r="AD60" i="31"/>
  <c r="AA60" i="31"/>
  <c r="X60" i="31"/>
  <c r="U60" i="31"/>
  <c r="R60" i="31"/>
  <c r="O60" i="31"/>
  <c r="L60" i="31"/>
  <c r="I60" i="31"/>
  <c r="F60" i="31"/>
  <c r="AP59" i="31"/>
  <c r="AM59" i="31"/>
  <c r="AJ59" i="31"/>
  <c r="AG59" i="31"/>
  <c r="AD59" i="31"/>
  <c r="AA59" i="31"/>
  <c r="X59" i="31"/>
  <c r="U59" i="31"/>
  <c r="R59" i="31"/>
  <c r="O59" i="31"/>
  <c r="L59" i="31"/>
  <c r="I59" i="31"/>
  <c r="F59" i="31"/>
  <c r="AP58" i="31"/>
  <c r="AM58" i="31"/>
  <c r="AJ58" i="31"/>
  <c r="AG58" i="31"/>
  <c r="AD58" i="31"/>
  <c r="AA58" i="31"/>
  <c r="X58" i="31"/>
  <c r="U58" i="31"/>
  <c r="R58" i="31"/>
  <c r="O58" i="31"/>
  <c r="L58" i="31"/>
  <c r="I58" i="31"/>
  <c r="F58" i="31"/>
  <c r="AP57" i="31"/>
  <c r="AM57" i="31"/>
  <c r="AJ57" i="31"/>
  <c r="AG57" i="31"/>
  <c r="AD57" i="31"/>
  <c r="AA57" i="31"/>
  <c r="X57" i="31"/>
  <c r="U57" i="31"/>
  <c r="R57" i="31"/>
  <c r="O57" i="31"/>
  <c r="L57" i="31"/>
  <c r="I57" i="31"/>
  <c r="F57" i="31"/>
  <c r="AP56" i="31"/>
  <c r="AM56" i="31"/>
  <c r="AJ56" i="31"/>
  <c r="AG56" i="31"/>
  <c r="AD56" i="31"/>
  <c r="AA56" i="31"/>
  <c r="X56" i="31"/>
  <c r="U56" i="31"/>
  <c r="R56" i="31"/>
  <c r="O56" i="31"/>
  <c r="L56" i="31"/>
  <c r="I56" i="31"/>
  <c r="F56" i="31"/>
  <c r="AP55" i="31"/>
  <c r="AM55" i="31"/>
  <c r="AJ55" i="31"/>
  <c r="AG55" i="31"/>
  <c r="AD55" i="31"/>
  <c r="AA55" i="31"/>
  <c r="X55" i="31"/>
  <c r="U55" i="31"/>
  <c r="R55" i="31"/>
  <c r="O55" i="31"/>
  <c r="L55" i="31"/>
  <c r="I55" i="31"/>
  <c r="F55" i="31"/>
  <c r="AP54" i="31"/>
  <c r="AM54" i="31"/>
  <c r="AJ54" i="31"/>
  <c r="AG54" i="31"/>
  <c r="AD54" i="31"/>
  <c r="AA54" i="31"/>
  <c r="X54" i="31"/>
  <c r="U54" i="31"/>
  <c r="R54" i="31"/>
  <c r="O54" i="31"/>
  <c r="L54" i="31"/>
  <c r="I54" i="31"/>
  <c r="F54" i="31"/>
  <c r="AP53" i="31"/>
  <c r="AM53" i="31"/>
  <c r="AJ53" i="31"/>
  <c r="AG53" i="31"/>
  <c r="AD53" i="31"/>
  <c r="AA53" i="31"/>
  <c r="X53" i="31"/>
  <c r="U53" i="31"/>
  <c r="R53" i="31"/>
  <c r="O53" i="31"/>
  <c r="L53" i="31"/>
  <c r="I53" i="31"/>
  <c r="F53" i="31"/>
  <c r="AP52" i="31"/>
  <c r="AM52" i="31"/>
  <c r="AJ52" i="31"/>
  <c r="AG52" i="31"/>
  <c r="AD52" i="31"/>
  <c r="AA52" i="31"/>
  <c r="X52" i="31"/>
  <c r="U52" i="31"/>
  <c r="R52" i="31"/>
  <c r="O52" i="31"/>
  <c r="L52" i="31"/>
  <c r="I52" i="31"/>
  <c r="F52" i="31"/>
  <c r="AP51" i="31"/>
  <c r="AM51" i="31"/>
  <c r="AJ51" i="31"/>
  <c r="AG51" i="31"/>
  <c r="AD51" i="31"/>
  <c r="AA51" i="31"/>
  <c r="X51" i="31"/>
  <c r="U51" i="31"/>
  <c r="R51" i="31"/>
  <c r="O51" i="31"/>
  <c r="L51" i="31"/>
  <c r="I51" i="31"/>
  <c r="F51" i="31"/>
  <c r="AP50" i="31"/>
  <c r="AM50" i="31"/>
  <c r="AJ50" i="31"/>
  <c r="AG50" i="31"/>
  <c r="AD50" i="31"/>
  <c r="AA50" i="31"/>
  <c r="X50" i="31"/>
  <c r="U50" i="31"/>
  <c r="R50" i="31"/>
  <c r="O50" i="31"/>
  <c r="L50" i="31"/>
  <c r="I50" i="31"/>
  <c r="F50" i="31"/>
  <c r="AP49" i="31"/>
  <c r="AM49" i="31"/>
  <c r="AJ49" i="31"/>
  <c r="AG49" i="31"/>
  <c r="AD49" i="31"/>
  <c r="AA49" i="31"/>
  <c r="X49" i="31"/>
  <c r="U49" i="31"/>
  <c r="R49" i="31"/>
  <c r="O49" i="31"/>
  <c r="L49" i="31"/>
  <c r="I49" i="31"/>
  <c r="F49" i="31"/>
  <c r="AP48" i="31"/>
  <c r="AM48" i="31"/>
  <c r="AJ48" i="31"/>
  <c r="AG48" i="31"/>
  <c r="AD48" i="31"/>
  <c r="AA48" i="31"/>
  <c r="X48" i="31"/>
  <c r="U48" i="31"/>
  <c r="R48" i="31"/>
  <c r="O48" i="31"/>
  <c r="L48" i="31"/>
  <c r="I48" i="31"/>
  <c r="F48" i="31"/>
  <c r="AP47" i="31"/>
  <c r="AM47" i="31"/>
  <c r="AJ47" i="31"/>
  <c r="AG47" i="31"/>
  <c r="AD47" i="31"/>
  <c r="AA47" i="31"/>
  <c r="X47" i="31"/>
  <c r="U47" i="31"/>
  <c r="R47" i="31"/>
  <c r="O47" i="31"/>
  <c r="L47" i="31"/>
  <c r="I47" i="31"/>
  <c r="F47" i="31"/>
  <c r="AP46" i="31"/>
  <c r="AM46" i="31"/>
  <c r="AJ46" i="31"/>
  <c r="AG46" i="31"/>
  <c r="AD46" i="31"/>
  <c r="AA46" i="31"/>
  <c r="X46" i="31"/>
  <c r="U46" i="31"/>
  <c r="R46" i="31"/>
  <c r="O46" i="31"/>
  <c r="L46" i="31"/>
  <c r="I46" i="31"/>
  <c r="F46" i="31"/>
  <c r="AP45" i="31"/>
  <c r="AM45" i="31"/>
  <c r="AJ45" i="31"/>
  <c r="AG45" i="31"/>
  <c r="AD45" i="31"/>
  <c r="AA45" i="31"/>
  <c r="X45" i="31"/>
  <c r="U45" i="31"/>
  <c r="R45" i="31"/>
  <c r="O45" i="31"/>
  <c r="L45" i="31"/>
  <c r="I45" i="31"/>
  <c r="F45" i="31"/>
  <c r="AP44" i="31"/>
  <c r="AM44" i="31"/>
  <c r="AJ44" i="31"/>
  <c r="AG44" i="31"/>
  <c r="AD44" i="31"/>
  <c r="AA44" i="31"/>
  <c r="X44" i="31"/>
  <c r="U44" i="31"/>
  <c r="R44" i="31"/>
  <c r="O44" i="31"/>
  <c r="L44" i="31"/>
  <c r="I44" i="31"/>
  <c r="F44" i="31"/>
  <c r="AP43" i="31"/>
  <c r="AM43" i="31"/>
  <c r="AJ43" i="31"/>
  <c r="AG43" i="31"/>
  <c r="AD43" i="31"/>
  <c r="AA43" i="31"/>
  <c r="X43" i="31"/>
  <c r="U43" i="31"/>
  <c r="R43" i="31"/>
  <c r="O43" i="31"/>
  <c r="L43" i="31"/>
  <c r="I43" i="31"/>
  <c r="F43" i="31"/>
  <c r="AP42" i="31"/>
  <c r="AM42" i="31"/>
  <c r="AJ42" i="31"/>
  <c r="AG42" i="31"/>
  <c r="AD42" i="31"/>
  <c r="AA42" i="31"/>
  <c r="X42" i="31"/>
  <c r="U42" i="31"/>
  <c r="R42" i="31"/>
  <c r="O42" i="31"/>
  <c r="L42" i="31"/>
  <c r="I42" i="31"/>
  <c r="F42" i="31"/>
  <c r="AP41" i="31"/>
  <c r="AM41" i="31"/>
  <c r="AJ41" i="31"/>
  <c r="AG41" i="31"/>
  <c r="AD41" i="31"/>
  <c r="AA41" i="31"/>
  <c r="X41" i="31"/>
  <c r="U41" i="31"/>
  <c r="R41" i="31"/>
  <c r="O41" i="31"/>
  <c r="L41" i="31"/>
  <c r="I41" i="31"/>
  <c r="F41" i="31"/>
  <c r="AP40" i="31"/>
  <c r="AM40" i="31"/>
  <c r="AJ40" i="31"/>
  <c r="AG40" i="31"/>
  <c r="AD40" i="31"/>
  <c r="AA40" i="31"/>
  <c r="X40" i="31"/>
  <c r="U40" i="31"/>
  <c r="R40" i="31"/>
  <c r="O40" i="31"/>
  <c r="L40" i="31"/>
  <c r="I40" i="31"/>
  <c r="F40" i="31"/>
  <c r="AP39" i="31"/>
  <c r="AM39" i="31"/>
  <c r="AJ39" i="31"/>
  <c r="AG39" i="31"/>
  <c r="AD39" i="31"/>
  <c r="AA39" i="31"/>
  <c r="X39" i="31"/>
  <c r="U39" i="31"/>
  <c r="R39" i="31"/>
  <c r="O39" i="31"/>
  <c r="L39" i="31"/>
  <c r="I39" i="31"/>
  <c r="F39" i="31"/>
  <c r="AP38" i="31"/>
  <c r="AM38" i="31"/>
  <c r="AJ38" i="31"/>
  <c r="AG38" i="31"/>
  <c r="AD38" i="31"/>
  <c r="AA38" i="31"/>
  <c r="X38" i="31"/>
  <c r="U38" i="31"/>
  <c r="R38" i="31"/>
  <c r="O38" i="31"/>
  <c r="L38" i="31"/>
  <c r="I38" i="31"/>
  <c r="F38" i="31"/>
  <c r="AP37" i="31"/>
  <c r="AM37" i="31"/>
  <c r="AJ37" i="31"/>
  <c r="AG37" i="31"/>
  <c r="AD37" i="31"/>
  <c r="AA37" i="31"/>
  <c r="X37" i="31"/>
  <c r="U37" i="31"/>
  <c r="R37" i="31"/>
  <c r="O37" i="31"/>
  <c r="L37" i="31"/>
  <c r="I37" i="31"/>
  <c r="F37" i="31"/>
  <c r="AP36" i="31"/>
  <c r="AM36" i="31"/>
  <c r="AJ36" i="31"/>
  <c r="AG36" i="31"/>
  <c r="AD36" i="31"/>
  <c r="AA36" i="31"/>
  <c r="X36" i="31"/>
  <c r="U36" i="31"/>
  <c r="R36" i="31"/>
  <c r="O36" i="31"/>
  <c r="L36" i="31"/>
  <c r="I36" i="31"/>
  <c r="F36" i="31"/>
  <c r="AP35" i="31"/>
  <c r="AM35" i="31"/>
  <c r="AJ35" i="31"/>
  <c r="AG35" i="31"/>
  <c r="AD35" i="31"/>
  <c r="AA35" i="31"/>
  <c r="X35" i="31"/>
  <c r="U35" i="31"/>
  <c r="R35" i="31"/>
  <c r="O35" i="31"/>
  <c r="L35" i="31"/>
  <c r="I35" i="31"/>
  <c r="F35" i="31"/>
  <c r="AP34" i="31"/>
  <c r="AM34" i="31"/>
  <c r="AJ34" i="31"/>
  <c r="AG34" i="31"/>
  <c r="AD34" i="31"/>
  <c r="AA34" i="31"/>
  <c r="X34" i="31"/>
  <c r="U34" i="31"/>
  <c r="R34" i="31"/>
  <c r="O34" i="31"/>
  <c r="L34" i="31"/>
  <c r="I34" i="31"/>
  <c r="F34" i="31"/>
  <c r="AP33" i="31"/>
  <c r="AM33" i="31"/>
  <c r="AJ33" i="31"/>
  <c r="AG33" i="31"/>
  <c r="AD33" i="31"/>
  <c r="AA33" i="31"/>
  <c r="X33" i="31"/>
  <c r="U33" i="31"/>
  <c r="R33" i="31"/>
  <c r="O33" i="31"/>
  <c r="L33" i="31"/>
  <c r="I33" i="31"/>
  <c r="F33" i="31"/>
  <c r="AP32" i="31"/>
  <c r="AM32" i="31"/>
  <c r="AJ32" i="31"/>
  <c r="AG32" i="31"/>
  <c r="AD32" i="31"/>
  <c r="AA32" i="31"/>
  <c r="X32" i="31"/>
  <c r="U32" i="31"/>
  <c r="R32" i="31"/>
  <c r="O32" i="31"/>
  <c r="L32" i="31"/>
  <c r="I32" i="31"/>
  <c r="F32" i="31"/>
  <c r="AP31" i="31"/>
  <c r="AM31" i="31"/>
  <c r="AJ31" i="31"/>
  <c r="AG31" i="31"/>
  <c r="AD31" i="31"/>
  <c r="AA31" i="31"/>
  <c r="X31" i="31"/>
  <c r="U31" i="31"/>
  <c r="R31" i="31"/>
  <c r="O31" i="31"/>
  <c r="L31" i="31"/>
  <c r="I31" i="31"/>
  <c r="F31" i="31"/>
  <c r="AP30" i="31"/>
  <c r="AM30" i="31"/>
  <c r="AJ30" i="31"/>
  <c r="AG30" i="31"/>
  <c r="AD30" i="31"/>
  <c r="AA30" i="31"/>
  <c r="X30" i="31"/>
  <c r="U30" i="31"/>
  <c r="R30" i="31"/>
  <c r="O30" i="31"/>
  <c r="L30" i="31"/>
  <c r="I30" i="31"/>
  <c r="F30" i="31"/>
  <c r="AP29" i="31"/>
  <c r="AM29" i="31"/>
  <c r="AJ29" i="31"/>
  <c r="AG29" i="31"/>
  <c r="AD29" i="31"/>
  <c r="AA29" i="31"/>
  <c r="X29" i="31"/>
  <c r="U29" i="31"/>
  <c r="R29" i="31"/>
  <c r="O29" i="31"/>
  <c r="L29" i="31"/>
  <c r="I29" i="31"/>
  <c r="F29" i="31"/>
  <c r="AP28" i="31"/>
  <c r="AM28" i="31"/>
  <c r="AJ28" i="31"/>
  <c r="AG28" i="31"/>
  <c r="AD28" i="31"/>
  <c r="AA28" i="31"/>
  <c r="X28" i="31"/>
  <c r="U28" i="31"/>
  <c r="R28" i="31"/>
  <c r="O28" i="31"/>
  <c r="L28" i="31"/>
  <c r="I28" i="31"/>
  <c r="F28" i="31"/>
  <c r="AP27" i="31"/>
  <c r="AM27" i="31"/>
  <c r="AJ27" i="31"/>
  <c r="AG27" i="31"/>
  <c r="AD27" i="31"/>
  <c r="AA27" i="31"/>
  <c r="X27" i="31"/>
  <c r="U27" i="31"/>
  <c r="R27" i="31"/>
  <c r="O27" i="31"/>
  <c r="L27" i="31"/>
  <c r="I27" i="31"/>
  <c r="F27" i="31"/>
  <c r="AP26" i="31"/>
  <c r="AM26" i="31"/>
  <c r="AJ26" i="31"/>
  <c r="AG26" i="31"/>
  <c r="AD26" i="31"/>
  <c r="AA26" i="31"/>
  <c r="X26" i="31"/>
  <c r="U26" i="31"/>
  <c r="R26" i="31"/>
  <c r="O26" i="31"/>
  <c r="L26" i="31"/>
  <c r="I26" i="31"/>
  <c r="F26" i="31"/>
  <c r="AP25" i="31"/>
  <c r="AM25" i="31"/>
  <c r="AJ25" i="31"/>
  <c r="AG25" i="31"/>
  <c r="AD25" i="31"/>
  <c r="AA25" i="31"/>
  <c r="X25" i="31"/>
  <c r="U25" i="31"/>
  <c r="R25" i="31"/>
  <c r="O25" i="31"/>
  <c r="L25" i="31"/>
  <c r="I25" i="31"/>
  <c r="F25" i="31"/>
  <c r="AP24" i="31"/>
  <c r="AM24" i="31"/>
  <c r="AJ24" i="31"/>
  <c r="AG24" i="31"/>
  <c r="AD24" i="31"/>
  <c r="AA24" i="31"/>
  <c r="X24" i="31"/>
  <c r="U24" i="31"/>
  <c r="R24" i="31"/>
  <c r="O24" i="31"/>
  <c r="L24" i="31"/>
  <c r="I24" i="31"/>
  <c r="F24" i="31"/>
  <c r="AP23" i="31"/>
  <c r="AM23" i="31"/>
  <c r="AJ23" i="31"/>
  <c r="AG23" i="31"/>
  <c r="AD23" i="31"/>
  <c r="AA23" i="31"/>
  <c r="X23" i="31"/>
  <c r="U23" i="31"/>
  <c r="R23" i="31"/>
  <c r="O23" i="31"/>
  <c r="L23" i="31"/>
  <c r="I23" i="31"/>
  <c r="F23" i="31"/>
  <c r="AP22" i="31"/>
  <c r="AM22" i="31"/>
  <c r="AJ22" i="31"/>
  <c r="AG22" i="31"/>
  <c r="AD22" i="31"/>
  <c r="AA22" i="31"/>
  <c r="X22" i="31"/>
  <c r="U22" i="31"/>
  <c r="R22" i="31"/>
  <c r="O22" i="31"/>
  <c r="L22" i="31"/>
  <c r="I22" i="31"/>
  <c r="F22" i="31"/>
  <c r="AP21" i="31"/>
  <c r="AM21" i="31"/>
  <c r="AJ21" i="31"/>
  <c r="AG21" i="31"/>
  <c r="AD21" i="31"/>
  <c r="AA21" i="31"/>
  <c r="X21" i="31"/>
  <c r="U21" i="31"/>
  <c r="R21" i="31"/>
  <c r="O21" i="31"/>
  <c r="L21" i="31"/>
  <c r="I21" i="31"/>
  <c r="F21" i="31"/>
  <c r="AP20" i="31"/>
  <c r="AM20" i="31"/>
  <c r="AJ20" i="31"/>
  <c r="AG20" i="31"/>
  <c r="AD20" i="31"/>
  <c r="AA20" i="31"/>
  <c r="X20" i="31"/>
  <c r="U20" i="31"/>
  <c r="R20" i="31"/>
  <c r="O20" i="31"/>
  <c r="L20" i="31"/>
  <c r="I20" i="31"/>
  <c r="F20" i="31"/>
  <c r="AP19" i="31"/>
  <c r="AM19" i="31"/>
  <c r="AJ19" i="31"/>
  <c r="AG19" i="31"/>
  <c r="AD19" i="31"/>
  <c r="AA19" i="31"/>
  <c r="X19" i="31"/>
  <c r="U19" i="31"/>
  <c r="R19" i="31"/>
  <c r="O19" i="31"/>
  <c r="L19" i="31"/>
  <c r="I19" i="31"/>
  <c r="F19" i="31"/>
  <c r="AP18" i="31"/>
  <c r="AM18" i="31"/>
  <c r="AJ18" i="31"/>
  <c r="AG18" i="31"/>
  <c r="AD18" i="31"/>
  <c r="AA18" i="31"/>
  <c r="X18" i="31"/>
  <c r="U18" i="31"/>
  <c r="R18" i="31"/>
  <c r="O18" i="31"/>
  <c r="L18" i="31"/>
  <c r="I18" i="31"/>
  <c r="F18" i="31"/>
  <c r="AP17" i="31"/>
  <c r="AM17" i="31"/>
  <c r="AJ17" i="31"/>
  <c r="AG17" i="31"/>
  <c r="AD17" i="31"/>
  <c r="AA17" i="31"/>
  <c r="X17" i="31"/>
  <c r="U17" i="31"/>
  <c r="R17" i="31"/>
  <c r="O17" i="31"/>
  <c r="L17" i="31"/>
  <c r="I17" i="31"/>
  <c r="F17" i="31"/>
  <c r="AP16" i="31"/>
  <c r="AM16" i="31"/>
  <c r="AJ16" i="31"/>
  <c r="AG16" i="31"/>
  <c r="AD16" i="31"/>
  <c r="AA16" i="31"/>
  <c r="X16" i="31"/>
  <c r="U16" i="31"/>
  <c r="R16" i="31"/>
  <c r="O16" i="31"/>
  <c r="L16" i="31"/>
  <c r="I16" i="31"/>
  <c r="F16" i="31"/>
  <c r="AP15" i="31"/>
  <c r="AM15" i="31"/>
  <c r="AJ15" i="31"/>
  <c r="AG15" i="31"/>
  <c r="AD15" i="31"/>
  <c r="AA15" i="31"/>
  <c r="X15" i="31"/>
  <c r="U15" i="31"/>
  <c r="R15" i="31"/>
  <c r="O15" i="31"/>
  <c r="L15" i="31"/>
  <c r="I15" i="31"/>
  <c r="F15" i="31"/>
  <c r="AP14" i="31"/>
  <c r="AM14" i="31"/>
  <c r="AJ14" i="31"/>
  <c r="AG14" i="31"/>
  <c r="AD14" i="31"/>
  <c r="AA14" i="31"/>
  <c r="X14" i="31"/>
  <c r="U14" i="31"/>
  <c r="R14" i="31"/>
  <c r="O14" i="31"/>
  <c r="L14" i="31"/>
  <c r="I14" i="31"/>
  <c r="F14" i="31"/>
  <c r="AP13" i="31"/>
  <c r="AM13" i="31"/>
  <c r="AJ13" i="31"/>
  <c r="AG13" i="31"/>
  <c r="AD13" i="31"/>
  <c r="AA13" i="31"/>
  <c r="X13" i="31"/>
  <c r="U13" i="31"/>
  <c r="R13" i="31"/>
  <c r="O13" i="31"/>
  <c r="L13" i="31"/>
  <c r="I13" i="31"/>
  <c r="F13" i="31"/>
  <c r="AP12" i="31"/>
  <c r="AM12" i="31"/>
  <c r="AJ12" i="31"/>
  <c r="AG12" i="31"/>
  <c r="AD12" i="31"/>
  <c r="AA12" i="31"/>
  <c r="X12" i="31"/>
  <c r="U12" i="31"/>
  <c r="R12" i="31"/>
  <c r="O12" i="31"/>
  <c r="L12" i="31"/>
  <c r="I12" i="31"/>
  <c r="F12" i="31"/>
  <c r="AP11" i="31"/>
  <c r="AM11" i="31"/>
  <c r="AJ11" i="31"/>
  <c r="AG11" i="31"/>
  <c r="AD11" i="31"/>
  <c r="AA11" i="31"/>
  <c r="X11" i="31"/>
  <c r="U11" i="31"/>
  <c r="R11" i="31"/>
  <c r="O11" i="31"/>
  <c r="L11" i="31"/>
  <c r="I11" i="31"/>
  <c r="F11" i="31"/>
  <c r="AP10" i="31"/>
  <c r="AM10" i="31"/>
  <c r="AJ10" i="31"/>
  <c r="AG10" i="31"/>
  <c r="AD10" i="31"/>
  <c r="AA10" i="31"/>
  <c r="X10" i="31"/>
  <c r="U10" i="31"/>
  <c r="R10" i="31"/>
  <c r="O10" i="31"/>
  <c r="L10" i="31"/>
  <c r="I10" i="31"/>
  <c r="F10" i="31"/>
  <c r="AP9" i="31"/>
  <c r="AM9" i="31"/>
  <c r="AJ9" i="31"/>
  <c r="AG9" i="31"/>
  <c r="AD9" i="31"/>
  <c r="AA9" i="31"/>
  <c r="X9" i="31"/>
  <c r="U9" i="31"/>
  <c r="R9" i="31"/>
  <c r="O9" i="31"/>
  <c r="L9" i="31"/>
  <c r="I9" i="31"/>
  <c r="F9" i="31"/>
  <c r="AP8" i="31"/>
  <c r="AM8" i="31"/>
  <c r="AJ8" i="31"/>
  <c r="AG8" i="31"/>
  <c r="AD8" i="31"/>
  <c r="AA8" i="31"/>
  <c r="X8" i="31"/>
  <c r="U8" i="31"/>
  <c r="R8" i="31"/>
  <c r="O8" i="31"/>
  <c r="L8" i="31"/>
  <c r="I8" i="31"/>
  <c r="F8" i="31"/>
  <c r="AP7" i="31"/>
  <c r="AM7" i="31"/>
  <c r="AJ7" i="31"/>
  <c r="AG7" i="31"/>
  <c r="AD7" i="31"/>
  <c r="AA7" i="31"/>
  <c r="X7" i="31"/>
  <c r="U7" i="31"/>
  <c r="R7" i="31"/>
  <c r="O7" i="31"/>
  <c r="L7" i="31"/>
  <c r="I7" i="31"/>
  <c r="F7" i="31"/>
  <c r="AP6" i="31"/>
  <c r="AM6" i="31"/>
  <c r="AJ6" i="31"/>
  <c r="AG6" i="31"/>
  <c r="AD6" i="31"/>
  <c r="AA6" i="31"/>
  <c r="X6" i="31"/>
  <c r="U6" i="31"/>
  <c r="R6" i="31"/>
  <c r="O6" i="31"/>
  <c r="L6" i="31"/>
  <c r="I6" i="31"/>
  <c r="F6" i="31"/>
  <c r="AP5" i="31"/>
  <c r="AM5" i="31"/>
  <c r="AJ5" i="31"/>
  <c r="AG5" i="31"/>
  <c r="AD5" i="31"/>
  <c r="AA5" i="31"/>
  <c r="X5" i="31"/>
  <c r="U5" i="31"/>
  <c r="R5" i="31"/>
  <c r="O5" i="31"/>
  <c r="L5" i="31"/>
  <c r="I5" i="31"/>
  <c r="F5" i="31"/>
  <c r="AN181" i="30"/>
  <c r="AM181" i="30"/>
  <c r="AK181" i="30"/>
  <c r="AJ181" i="30"/>
  <c r="AH181" i="30"/>
  <c r="AG181" i="30"/>
  <c r="AD181" i="30"/>
  <c r="AA181" i="30"/>
  <c r="X181" i="30"/>
  <c r="U181" i="30"/>
  <c r="R181" i="30"/>
  <c r="O181" i="30"/>
  <c r="L181" i="30"/>
  <c r="I181" i="30"/>
  <c r="F181" i="30"/>
  <c r="AN180" i="30"/>
  <c r="AM180" i="30"/>
  <c r="AK180" i="30"/>
  <c r="AJ180" i="30"/>
  <c r="AH180" i="30"/>
  <c r="AG180" i="30"/>
  <c r="AD180" i="30"/>
  <c r="AA180" i="30"/>
  <c r="X180" i="30"/>
  <c r="U180" i="30"/>
  <c r="R180" i="30"/>
  <c r="O180" i="30"/>
  <c r="L180" i="30"/>
  <c r="I180" i="30"/>
  <c r="F180" i="30"/>
  <c r="AN179" i="30"/>
  <c r="AM179" i="30"/>
  <c r="AK179" i="30"/>
  <c r="AJ179" i="30"/>
  <c r="AH179" i="30"/>
  <c r="AG179" i="30"/>
  <c r="AD179" i="30"/>
  <c r="AA179" i="30"/>
  <c r="X179" i="30"/>
  <c r="U179" i="30"/>
  <c r="R179" i="30"/>
  <c r="O179" i="30"/>
  <c r="L179" i="30"/>
  <c r="I179" i="30"/>
  <c r="F179" i="30"/>
  <c r="CD178" i="30"/>
  <c r="CC178" i="30"/>
  <c r="CA178" i="30"/>
  <c r="BZ178" i="30"/>
  <c r="BX178" i="30"/>
  <c r="BW178" i="30"/>
  <c r="BT178" i="30"/>
  <c r="BR178" i="30"/>
  <c r="BQ178" i="30"/>
  <c r="BO178" i="30"/>
  <c r="BN178" i="30"/>
  <c r="BL178" i="30"/>
  <c r="BK178" i="30"/>
  <c r="BI178" i="30"/>
  <c r="BH178" i="30"/>
  <c r="BE178" i="30"/>
  <c r="BB178" i="30"/>
  <c r="AY178" i="30"/>
  <c r="AV178" i="30"/>
  <c r="AS178" i="30"/>
  <c r="AP178" i="30"/>
  <c r="AM178" i="30"/>
  <c r="AK178" i="30"/>
  <c r="AJ178" i="30"/>
  <c r="AH178" i="30"/>
  <c r="AG178" i="30"/>
  <c r="AD178" i="30"/>
  <c r="AA178" i="30"/>
  <c r="X178" i="30"/>
  <c r="U178" i="30"/>
  <c r="R178" i="30"/>
  <c r="O178" i="30"/>
  <c r="L178" i="30"/>
  <c r="I178" i="30"/>
  <c r="F178" i="30"/>
  <c r="CD177" i="30"/>
  <c r="CC177" i="30"/>
  <c r="CA177" i="30"/>
  <c r="BZ177" i="30"/>
  <c r="BX177" i="30"/>
  <c r="BW177" i="30"/>
  <c r="BT177" i="30"/>
  <c r="BR177" i="30"/>
  <c r="BQ177" i="30"/>
  <c r="BO177" i="30"/>
  <c r="BN177" i="30"/>
  <c r="BL177" i="30"/>
  <c r="BK177" i="30"/>
  <c r="BI177" i="30"/>
  <c r="BH177" i="30"/>
  <c r="BE177" i="30"/>
  <c r="BB177" i="30"/>
  <c r="AY177" i="30"/>
  <c r="AV177" i="30"/>
  <c r="AS177" i="30"/>
  <c r="AP177" i="30"/>
  <c r="AM177" i="30"/>
  <c r="AK177" i="30"/>
  <c r="AJ177" i="30"/>
  <c r="AH177" i="30"/>
  <c r="AG177" i="30"/>
  <c r="AD177" i="30"/>
  <c r="AA177" i="30"/>
  <c r="X177" i="30"/>
  <c r="U177" i="30"/>
  <c r="R177" i="30"/>
  <c r="O177" i="30"/>
  <c r="L177" i="30"/>
  <c r="I177" i="30"/>
  <c r="F177" i="30"/>
  <c r="CD176" i="30"/>
  <c r="CC176" i="30"/>
  <c r="CA176" i="30"/>
  <c r="BZ176" i="30"/>
  <c r="BX176" i="30"/>
  <c r="BW176" i="30"/>
  <c r="BT176" i="30"/>
  <c r="BR176" i="30"/>
  <c r="BQ176" i="30"/>
  <c r="BO176" i="30"/>
  <c r="BN176" i="30"/>
  <c r="BL176" i="30"/>
  <c r="BK176" i="30"/>
  <c r="BI176" i="30"/>
  <c r="BH176" i="30"/>
  <c r="BE176" i="30"/>
  <c r="BB176" i="30"/>
  <c r="AY176" i="30"/>
  <c r="AV176" i="30"/>
  <c r="AS176" i="30"/>
  <c r="AP176" i="30"/>
  <c r="AM176" i="30"/>
  <c r="AK176" i="30"/>
  <c r="AJ176" i="30"/>
  <c r="AH176" i="30"/>
  <c r="AG176" i="30"/>
  <c r="AD176" i="30"/>
  <c r="AA176" i="30"/>
  <c r="X176" i="30"/>
  <c r="U176" i="30"/>
  <c r="R176" i="30"/>
  <c r="O176" i="30"/>
  <c r="L176" i="30"/>
  <c r="I176" i="30"/>
  <c r="F176" i="30"/>
  <c r="CD175" i="30"/>
  <c r="CC175" i="30"/>
  <c r="CA175" i="30"/>
  <c r="BZ175" i="30"/>
  <c r="BX175" i="30"/>
  <c r="BW175" i="30"/>
  <c r="BT175" i="30"/>
  <c r="BR175" i="30"/>
  <c r="BQ175" i="30"/>
  <c r="BO175" i="30"/>
  <c r="BN175" i="30"/>
  <c r="BL175" i="30"/>
  <c r="BK175" i="30"/>
  <c r="BI175" i="30"/>
  <c r="BH175" i="30"/>
  <c r="BE175" i="30"/>
  <c r="BB175" i="30"/>
  <c r="AY175" i="30"/>
  <c r="AV175" i="30"/>
  <c r="AS175" i="30"/>
  <c r="AP175" i="30"/>
  <c r="AM175" i="30"/>
  <c r="AJ175" i="30"/>
  <c r="AH175" i="30"/>
  <c r="AG175" i="30"/>
  <c r="AD175" i="30"/>
  <c r="AA175" i="30"/>
  <c r="X175" i="30"/>
  <c r="U175" i="30"/>
  <c r="R175" i="30"/>
  <c r="O175" i="30"/>
  <c r="L175" i="30"/>
  <c r="I175" i="30"/>
  <c r="F175" i="30"/>
  <c r="CD174" i="30"/>
  <c r="CC174" i="30"/>
  <c r="CA174" i="30"/>
  <c r="BZ174" i="30"/>
  <c r="BX174" i="30"/>
  <c r="BW174" i="30"/>
  <c r="BT174" i="30"/>
  <c r="BR174" i="30"/>
  <c r="BQ174" i="30"/>
  <c r="BO174" i="30"/>
  <c r="BN174" i="30"/>
  <c r="BL174" i="30"/>
  <c r="BK174" i="30"/>
  <c r="BI174" i="30"/>
  <c r="BH174" i="30"/>
  <c r="BE174" i="30"/>
  <c r="BB174" i="30"/>
  <c r="AY174" i="30"/>
  <c r="AV174" i="30"/>
  <c r="AS174" i="30"/>
  <c r="AP174" i="30"/>
  <c r="AM174" i="30"/>
  <c r="AJ174" i="30"/>
  <c r="AH174" i="30"/>
  <c r="AG174" i="30"/>
  <c r="AD174" i="30"/>
  <c r="AA174" i="30"/>
  <c r="X174" i="30"/>
  <c r="U174" i="30"/>
  <c r="R174" i="30"/>
  <c r="O174" i="30"/>
  <c r="L174" i="30"/>
  <c r="I174" i="30"/>
  <c r="F174" i="30"/>
  <c r="CD173" i="30"/>
  <c r="CC173" i="30"/>
  <c r="CA173" i="30"/>
  <c r="BZ173" i="30"/>
  <c r="BX173" i="30"/>
  <c r="BW173" i="30"/>
  <c r="BT173" i="30"/>
  <c r="BR173" i="30"/>
  <c r="BQ173" i="30"/>
  <c r="BO173" i="30"/>
  <c r="BN173" i="30"/>
  <c r="BL173" i="30"/>
  <c r="BK173" i="30"/>
  <c r="BI173" i="30"/>
  <c r="BH173" i="30"/>
  <c r="BE173" i="30"/>
  <c r="BB173" i="30"/>
  <c r="AY173" i="30"/>
  <c r="AV173" i="30"/>
  <c r="AS173" i="30"/>
  <c r="AP173" i="30"/>
  <c r="AM173" i="30"/>
  <c r="AJ173" i="30"/>
  <c r="AH173" i="30"/>
  <c r="AG173" i="30"/>
  <c r="AD173" i="30"/>
  <c r="AA173" i="30"/>
  <c r="X173" i="30"/>
  <c r="U173" i="30"/>
  <c r="R173" i="30"/>
  <c r="O173" i="30"/>
  <c r="L173" i="30"/>
  <c r="I173" i="30"/>
  <c r="F173" i="30"/>
  <c r="CD160" i="30"/>
  <c r="CC160" i="30"/>
  <c r="CA160" i="30"/>
  <c r="BZ160" i="30"/>
  <c r="BX160" i="30"/>
  <c r="BW160" i="30"/>
  <c r="BT160" i="30"/>
  <c r="BR160" i="30"/>
  <c r="BQ160" i="30"/>
  <c r="BO160" i="30"/>
  <c r="BN160" i="30"/>
  <c r="BL160" i="30"/>
  <c r="BK160" i="30"/>
  <c r="BI160" i="30"/>
  <c r="BH160" i="30"/>
  <c r="BE160" i="30"/>
  <c r="BB160" i="30"/>
  <c r="AY160" i="30"/>
  <c r="AV160" i="30"/>
  <c r="AS160" i="30"/>
  <c r="AP160" i="30"/>
  <c r="AM160" i="30"/>
  <c r="AJ160" i="30"/>
  <c r="AH160" i="30"/>
  <c r="AG160" i="30"/>
  <c r="AD160" i="30"/>
  <c r="AA160" i="30"/>
  <c r="X160" i="30"/>
  <c r="U160" i="30"/>
  <c r="R160" i="30"/>
  <c r="O160" i="30"/>
  <c r="L160" i="30"/>
  <c r="I160" i="30"/>
  <c r="F160" i="30"/>
  <c r="CD159" i="30"/>
  <c r="CC159" i="30"/>
  <c r="CA159" i="30"/>
  <c r="BZ159" i="30"/>
  <c r="BX159" i="30"/>
  <c r="BW159" i="30"/>
  <c r="BT159" i="30"/>
  <c r="BR159" i="30"/>
  <c r="BQ159" i="30"/>
  <c r="BO159" i="30"/>
  <c r="BN159" i="30"/>
  <c r="BL159" i="30"/>
  <c r="BK159" i="30"/>
  <c r="BI159" i="30"/>
  <c r="BH159" i="30"/>
  <c r="BE159" i="30"/>
  <c r="BB159" i="30"/>
  <c r="AY159" i="30"/>
  <c r="AV159" i="30"/>
  <c r="AS159" i="30"/>
  <c r="AP159" i="30"/>
  <c r="AM159" i="30"/>
  <c r="AJ159" i="30"/>
  <c r="AH159" i="30"/>
  <c r="AG159" i="30"/>
  <c r="AD159" i="30"/>
  <c r="AA159" i="30"/>
  <c r="X159" i="30"/>
  <c r="U159" i="30"/>
  <c r="R159" i="30"/>
  <c r="O159" i="30"/>
  <c r="L159" i="30"/>
  <c r="I159" i="30"/>
  <c r="F159" i="30"/>
  <c r="CD158" i="30"/>
  <c r="CC158" i="30"/>
  <c r="CA158" i="30"/>
  <c r="BZ158" i="30"/>
  <c r="BX158" i="30"/>
  <c r="BW158" i="30"/>
  <c r="BT158" i="30"/>
  <c r="BR158" i="30"/>
  <c r="BQ158" i="30"/>
  <c r="BO158" i="30"/>
  <c r="BN158" i="30"/>
  <c r="BL158" i="30"/>
  <c r="BK158" i="30"/>
  <c r="BI158" i="30"/>
  <c r="BH158" i="30"/>
  <c r="BE158" i="30"/>
  <c r="BB158" i="30"/>
  <c r="AY158" i="30"/>
  <c r="AV158" i="30"/>
  <c r="AS158" i="30"/>
  <c r="AP158" i="30"/>
  <c r="AM158" i="30"/>
  <c r="AJ158" i="30"/>
  <c r="AH158" i="30"/>
  <c r="AG158" i="30"/>
  <c r="AD158" i="30"/>
  <c r="AA158" i="30"/>
  <c r="X158" i="30"/>
  <c r="U158" i="30"/>
  <c r="R158" i="30"/>
  <c r="O158" i="30"/>
  <c r="L158" i="30"/>
  <c r="I158" i="30"/>
  <c r="F158" i="30"/>
  <c r="CD157" i="30"/>
  <c r="CC157" i="30"/>
  <c r="CA157" i="30"/>
  <c r="BZ157" i="30"/>
  <c r="BX157" i="30"/>
  <c r="BW157" i="30"/>
  <c r="BT157" i="30"/>
  <c r="BR157" i="30"/>
  <c r="BQ157" i="30"/>
  <c r="BO157" i="30"/>
  <c r="BN157" i="30"/>
  <c r="BL157" i="30"/>
  <c r="BK157" i="30"/>
  <c r="BI157" i="30"/>
  <c r="BH157" i="30"/>
  <c r="BE157" i="30"/>
  <c r="BB157" i="30"/>
  <c r="AY157" i="30"/>
  <c r="AV157" i="30"/>
  <c r="AS157" i="30"/>
  <c r="AP157" i="30"/>
  <c r="AM157" i="30"/>
  <c r="AJ157" i="30"/>
  <c r="AH157" i="30"/>
  <c r="AG157" i="30"/>
  <c r="AD157" i="30"/>
  <c r="AA157" i="30"/>
  <c r="X157" i="30"/>
  <c r="U157" i="30"/>
  <c r="R157" i="30"/>
  <c r="O157" i="30"/>
  <c r="L157" i="30"/>
  <c r="I157" i="30"/>
  <c r="F157" i="30"/>
  <c r="CD156" i="30"/>
  <c r="CC156" i="30"/>
  <c r="CA156" i="30"/>
  <c r="BZ156" i="30"/>
  <c r="BX156" i="30"/>
  <c r="BW156" i="30"/>
  <c r="BT156" i="30"/>
  <c r="BR156" i="30"/>
  <c r="BQ156" i="30"/>
  <c r="BO156" i="30"/>
  <c r="BN156" i="30"/>
  <c r="BL156" i="30"/>
  <c r="BK156" i="30"/>
  <c r="BI156" i="30"/>
  <c r="BH156" i="30"/>
  <c r="BE156" i="30"/>
  <c r="BB156" i="30"/>
  <c r="AY156" i="30"/>
  <c r="AV156" i="30"/>
  <c r="AS156" i="30"/>
  <c r="AP156" i="30"/>
  <c r="AM156" i="30"/>
  <c r="AJ156" i="30"/>
  <c r="AH156" i="30"/>
  <c r="AG156" i="30"/>
  <c r="AD156" i="30"/>
  <c r="AA156" i="30"/>
  <c r="X156" i="30"/>
  <c r="U156" i="30"/>
  <c r="R156" i="30"/>
  <c r="O156" i="30"/>
  <c r="L156" i="30"/>
  <c r="I156" i="30"/>
  <c r="F156" i="30"/>
  <c r="CD155" i="30"/>
  <c r="CC155" i="30"/>
  <c r="CA155" i="30"/>
  <c r="BZ155" i="30"/>
  <c r="BX155" i="30"/>
  <c r="BW155" i="30"/>
  <c r="BT155" i="30"/>
  <c r="BR155" i="30"/>
  <c r="BQ155" i="30"/>
  <c r="BO155" i="30"/>
  <c r="BN155" i="30"/>
  <c r="BL155" i="30"/>
  <c r="BK155" i="30"/>
  <c r="BI155" i="30"/>
  <c r="BH155" i="30"/>
  <c r="BE155" i="30"/>
  <c r="BB155" i="30"/>
  <c r="AY155" i="30"/>
  <c r="AV155" i="30"/>
  <c r="AS155" i="30"/>
  <c r="AP155" i="30"/>
  <c r="AM155" i="30"/>
  <c r="AJ155" i="30"/>
  <c r="AH155" i="30"/>
  <c r="AG155" i="30"/>
  <c r="AD155" i="30"/>
  <c r="AA155" i="30"/>
  <c r="X155" i="30"/>
  <c r="U155" i="30"/>
  <c r="R155" i="30"/>
  <c r="O155" i="30"/>
  <c r="L155" i="30"/>
  <c r="I155" i="30"/>
  <c r="F155" i="30"/>
  <c r="CD154" i="30"/>
  <c r="CC154" i="30"/>
  <c r="CA154" i="30"/>
  <c r="BZ154" i="30"/>
  <c r="BX154" i="30"/>
  <c r="BW154" i="30"/>
  <c r="BT154" i="30"/>
  <c r="BR154" i="30"/>
  <c r="BQ154" i="30"/>
  <c r="BO154" i="30"/>
  <c r="BN154" i="30"/>
  <c r="BL154" i="30"/>
  <c r="BK154" i="30"/>
  <c r="BI154" i="30"/>
  <c r="BH154" i="30"/>
  <c r="BE154" i="30"/>
  <c r="BB154" i="30"/>
  <c r="AY154" i="30"/>
  <c r="AV154" i="30"/>
  <c r="AS154" i="30"/>
  <c r="AP154" i="30"/>
  <c r="AM154" i="30"/>
  <c r="AJ154" i="30"/>
  <c r="AH154" i="30"/>
  <c r="AG154" i="30"/>
  <c r="AD154" i="30"/>
  <c r="AA154" i="30"/>
  <c r="X154" i="30"/>
  <c r="U154" i="30"/>
  <c r="R154" i="30"/>
  <c r="O154" i="30"/>
  <c r="L154" i="30"/>
  <c r="I154" i="30"/>
  <c r="F154" i="30"/>
  <c r="CD153" i="30"/>
  <c r="CC153" i="30"/>
  <c r="CA153" i="30"/>
  <c r="BZ153" i="30"/>
  <c r="BX153" i="30"/>
  <c r="BW153" i="30"/>
  <c r="BT153" i="30"/>
  <c r="BR153" i="30"/>
  <c r="BQ153" i="30"/>
  <c r="BO153" i="30"/>
  <c r="BN153" i="30"/>
  <c r="BL153" i="30"/>
  <c r="BK153" i="30"/>
  <c r="BI153" i="30"/>
  <c r="BH153" i="30"/>
  <c r="BE153" i="30"/>
  <c r="BB153" i="30"/>
  <c r="AY153" i="30"/>
  <c r="AV153" i="30"/>
  <c r="AS153" i="30"/>
  <c r="AP153" i="30"/>
  <c r="AM153" i="30"/>
  <c r="AJ153" i="30"/>
  <c r="AH153" i="30"/>
  <c r="AG153" i="30"/>
  <c r="AD153" i="30"/>
  <c r="AA153" i="30"/>
  <c r="X153" i="30"/>
  <c r="U153" i="30"/>
  <c r="R153" i="30"/>
  <c r="O153" i="30"/>
  <c r="L153" i="30"/>
  <c r="I153" i="30"/>
  <c r="F153" i="30"/>
  <c r="CD152" i="30"/>
  <c r="CC152" i="30"/>
  <c r="CA152" i="30"/>
  <c r="BZ152" i="30"/>
  <c r="BX152" i="30"/>
  <c r="BW152" i="30"/>
  <c r="BT152" i="30"/>
  <c r="BR152" i="30"/>
  <c r="BQ152" i="30"/>
  <c r="BO152" i="30"/>
  <c r="BN152" i="30"/>
  <c r="BL152" i="30"/>
  <c r="BK152" i="30"/>
  <c r="BI152" i="30"/>
  <c r="BH152" i="30"/>
  <c r="BE152" i="30"/>
  <c r="BB152" i="30"/>
  <c r="AY152" i="30"/>
  <c r="AV152" i="30"/>
  <c r="AS152" i="30"/>
  <c r="AP152" i="30"/>
  <c r="AM152" i="30"/>
  <c r="AJ152" i="30"/>
  <c r="AH152" i="30"/>
  <c r="AG152" i="30"/>
  <c r="AD152" i="30"/>
  <c r="AA152" i="30"/>
  <c r="X152" i="30"/>
  <c r="U152" i="30"/>
  <c r="R152" i="30"/>
  <c r="O152" i="30"/>
  <c r="L152" i="30"/>
  <c r="I152" i="30"/>
  <c r="F152" i="30"/>
  <c r="AY151" i="30"/>
  <c r="AV151" i="30"/>
  <c r="AS151" i="30"/>
  <c r="AP151" i="30"/>
  <c r="AM151" i="30"/>
  <c r="AJ151" i="30"/>
  <c r="AH151" i="30"/>
  <c r="AG151" i="30"/>
  <c r="AD151" i="30"/>
  <c r="AA151" i="30"/>
  <c r="X151" i="30"/>
  <c r="U151" i="30"/>
  <c r="R151" i="30"/>
  <c r="O151" i="30"/>
  <c r="L151" i="30"/>
  <c r="I151" i="30"/>
  <c r="F151" i="30"/>
  <c r="CD150" i="30"/>
  <c r="CC150" i="30"/>
  <c r="CA150" i="30"/>
  <c r="BZ150" i="30"/>
  <c r="BX150" i="30"/>
  <c r="BW150" i="30"/>
  <c r="BT150" i="30"/>
  <c r="BR150" i="30"/>
  <c r="BQ150" i="30"/>
  <c r="BO150" i="30"/>
  <c r="BN150" i="30"/>
  <c r="BL150" i="30"/>
  <c r="BK150" i="30"/>
  <c r="BI150" i="30"/>
  <c r="BH150" i="30"/>
  <c r="BE150" i="30"/>
  <c r="BB150" i="30"/>
  <c r="AY150" i="30"/>
  <c r="AV150" i="30"/>
  <c r="AS150" i="30"/>
  <c r="AP150" i="30"/>
  <c r="AM150" i="30"/>
  <c r="AJ150" i="30"/>
  <c r="AH150" i="30"/>
  <c r="AG150" i="30"/>
  <c r="AD150" i="30"/>
  <c r="AA150" i="30"/>
  <c r="X150" i="30"/>
  <c r="U150" i="30"/>
  <c r="R150" i="30"/>
  <c r="O150" i="30"/>
  <c r="L150" i="30"/>
  <c r="I150" i="30"/>
  <c r="F150" i="30"/>
  <c r="S144" i="30"/>
  <c r="S143" i="30"/>
  <c r="S142" i="30"/>
  <c r="CA141" i="30"/>
  <c r="BZ141" i="30"/>
  <c r="BX141" i="30"/>
  <c r="BW141" i="30"/>
  <c r="BT141" i="30"/>
  <c r="BR141" i="30"/>
  <c r="BQ141" i="30"/>
  <c r="BO141" i="30"/>
  <c r="BN141" i="30"/>
  <c r="BL141" i="30"/>
  <c r="BK141" i="30"/>
  <c r="BI141" i="30"/>
  <c r="BH141" i="30"/>
  <c r="BE141" i="30"/>
  <c r="BB141" i="30"/>
  <c r="AY141" i="30"/>
  <c r="AV141" i="30"/>
  <c r="AS141" i="30"/>
  <c r="AP141" i="30"/>
  <c r="AM141" i="30"/>
  <c r="AJ141" i="30"/>
  <c r="AH141" i="30"/>
  <c r="AG141" i="30"/>
  <c r="AD141" i="30"/>
  <c r="AA141" i="30"/>
  <c r="X141" i="30"/>
  <c r="U141" i="30"/>
  <c r="R141" i="30"/>
  <c r="O141" i="30"/>
  <c r="L141" i="30"/>
  <c r="I141" i="30"/>
  <c r="F141" i="30"/>
  <c r="CA140" i="30"/>
  <c r="BZ140" i="30"/>
  <c r="BX140" i="30"/>
  <c r="BW140" i="30"/>
  <c r="BT140" i="30"/>
  <c r="BR140" i="30"/>
  <c r="BQ140" i="30"/>
  <c r="BO140" i="30"/>
  <c r="BN140" i="30"/>
  <c r="BL140" i="30"/>
  <c r="BK140" i="30"/>
  <c r="BI140" i="30"/>
  <c r="BH140" i="30"/>
  <c r="BE140" i="30"/>
  <c r="BB140" i="30"/>
  <c r="AY140" i="30"/>
  <c r="AV140" i="30"/>
  <c r="AS140" i="30"/>
  <c r="AP140" i="30"/>
  <c r="AM140" i="30"/>
  <c r="AJ140" i="30"/>
  <c r="AH140" i="30"/>
  <c r="AG140" i="30"/>
  <c r="AD140" i="30"/>
  <c r="AA140" i="30"/>
  <c r="X140" i="30"/>
  <c r="U140" i="30"/>
  <c r="R140" i="30"/>
  <c r="O140" i="30"/>
  <c r="L140" i="30"/>
  <c r="I140" i="30"/>
  <c r="F140" i="30"/>
  <c r="CA139" i="30"/>
  <c r="BZ139" i="30"/>
  <c r="BX139" i="30"/>
  <c r="BW139" i="30"/>
  <c r="BT139" i="30"/>
  <c r="BR139" i="30"/>
  <c r="BQ139" i="30"/>
  <c r="BO139" i="30"/>
  <c r="BN139" i="30"/>
  <c r="BL139" i="30"/>
  <c r="BK139" i="30"/>
  <c r="BI139" i="30"/>
  <c r="BH139" i="30"/>
  <c r="BE139" i="30"/>
  <c r="BB139" i="30"/>
  <c r="AY139" i="30"/>
  <c r="AV139" i="30"/>
  <c r="AS139" i="30"/>
  <c r="AP139" i="30"/>
  <c r="AM139" i="30"/>
  <c r="AJ139" i="30"/>
  <c r="AH139" i="30"/>
  <c r="AG139" i="30"/>
  <c r="AD139" i="30"/>
  <c r="AA139" i="30"/>
  <c r="X139" i="30"/>
  <c r="U139" i="30"/>
  <c r="R139" i="30"/>
  <c r="O139" i="30"/>
  <c r="L139" i="30"/>
  <c r="I139" i="30"/>
  <c r="F139" i="30"/>
  <c r="CA138" i="30"/>
  <c r="BZ138" i="30"/>
  <c r="BX138" i="30"/>
  <c r="BW138" i="30"/>
  <c r="BT138" i="30"/>
  <c r="BR138" i="30"/>
  <c r="BQ138" i="30"/>
  <c r="BO138" i="30"/>
  <c r="BN138" i="30"/>
  <c r="BL138" i="30"/>
  <c r="BK138" i="30"/>
  <c r="BI138" i="30"/>
  <c r="BH138" i="30"/>
  <c r="BE138" i="30"/>
  <c r="BB138" i="30"/>
  <c r="AY138" i="30"/>
  <c r="AV138" i="30"/>
  <c r="AS138" i="30"/>
  <c r="AP138" i="30"/>
  <c r="AM138" i="30"/>
  <c r="AJ138" i="30"/>
  <c r="AH138" i="30"/>
  <c r="AG138" i="30"/>
  <c r="AD138" i="30"/>
  <c r="AA138" i="30"/>
  <c r="X138" i="30"/>
  <c r="U138" i="30"/>
  <c r="R138" i="30"/>
  <c r="O138" i="30"/>
  <c r="L138" i="30"/>
  <c r="I138" i="30"/>
  <c r="F138" i="30"/>
  <c r="CA137" i="30"/>
  <c r="BZ137" i="30"/>
  <c r="BX137" i="30"/>
  <c r="BW137" i="30"/>
  <c r="BT137" i="30"/>
  <c r="BR137" i="30"/>
  <c r="BQ137" i="30"/>
  <c r="BO137" i="30"/>
  <c r="BN137" i="30"/>
  <c r="BL137" i="30"/>
  <c r="BK137" i="30"/>
  <c r="BI137" i="30"/>
  <c r="BH137" i="30"/>
  <c r="BE137" i="30"/>
  <c r="BB137" i="30"/>
  <c r="AY137" i="30"/>
  <c r="AV137" i="30"/>
  <c r="AS137" i="30"/>
  <c r="AP137" i="30"/>
  <c r="AM137" i="30"/>
  <c r="AJ137" i="30"/>
  <c r="AH137" i="30"/>
  <c r="AG137" i="30"/>
  <c r="AD137" i="30"/>
  <c r="AA137" i="30"/>
  <c r="X137" i="30"/>
  <c r="U137" i="30"/>
  <c r="R137" i="30"/>
  <c r="O137" i="30"/>
  <c r="L137" i="30"/>
  <c r="I137" i="30"/>
  <c r="F137" i="30"/>
  <c r="CD126" i="30"/>
  <c r="CC126" i="30"/>
  <c r="CA126" i="30"/>
  <c r="BZ126" i="30"/>
  <c r="BX126" i="30"/>
  <c r="BW126" i="30"/>
  <c r="BT126" i="30"/>
  <c r="BR126" i="30"/>
  <c r="BQ126" i="30"/>
  <c r="BO126" i="30"/>
  <c r="BN126" i="30"/>
  <c r="BL126" i="30"/>
  <c r="BK126" i="30"/>
  <c r="BI126" i="30"/>
  <c r="BH126" i="30"/>
  <c r="BE126" i="30"/>
  <c r="BB126" i="30"/>
  <c r="AY126" i="30"/>
  <c r="AV126" i="30"/>
  <c r="AS126" i="30"/>
  <c r="AP126" i="30"/>
  <c r="AM126" i="30"/>
  <c r="AJ126" i="30"/>
  <c r="AH126" i="30"/>
  <c r="AG126" i="30"/>
  <c r="AD126" i="30"/>
  <c r="AA126" i="30"/>
  <c r="X126" i="30"/>
  <c r="U126" i="30"/>
  <c r="R126" i="30"/>
  <c r="O126" i="30"/>
  <c r="L126" i="30"/>
  <c r="I126" i="30"/>
  <c r="F126" i="30"/>
  <c r="CD125" i="30"/>
  <c r="CC125" i="30"/>
  <c r="CA125" i="30"/>
  <c r="BZ125" i="30"/>
  <c r="BX125" i="30"/>
  <c r="BW125" i="30"/>
  <c r="BT125" i="30"/>
  <c r="BR125" i="30"/>
  <c r="BQ125" i="30"/>
  <c r="BO125" i="30"/>
  <c r="BN125" i="30"/>
  <c r="BL125" i="30"/>
  <c r="BK125" i="30"/>
  <c r="BI125" i="30"/>
  <c r="BH125" i="30"/>
  <c r="BE125" i="30"/>
  <c r="BB125" i="30"/>
  <c r="AY125" i="30"/>
  <c r="AV125" i="30"/>
  <c r="AS125" i="30"/>
  <c r="AP125" i="30"/>
  <c r="AM125" i="30"/>
  <c r="AJ125" i="30"/>
  <c r="AH125" i="30"/>
  <c r="AG125" i="30"/>
  <c r="AD125" i="30"/>
  <c r="AA125" i="30"/>
  <c r="X125" i="30"/>
  <c r="U125" i="30"/>
  <c r="R125" i="30"/>
  <c r="O125" i="30"/>
  <c r="L125" i="30"/>
  <c r="I125" i="30"/>
  <c r="F125" i="30"/>
  <c r="CD124" i="30"/>
  <c r="CC124" i="30"/>
  <c r="CA124" i="30"/>
  <c r="BZ124" i="30"/>
  <c r="BX124" i="30"/>
  <c r="BW124" i="30"/>
  <c r="BT124" i="30"/>
  <c r="BR124" i="30"/>
  <c r="BQ124" i="30"/>
  <c r="BO124" i="30"/>
  <c r="BN124" i="30"/>
  <c r="BL124" i="30"/>
  <c r="BK124" i="30"/>
  <c r="BI124" i="30"/>
  <c r="BH124" i="30"/>
  <c r="BE124" i="30"/>
  <c r="BB124" i="30"/>
  <c r="AY124" i="30"/>
  <c r="AV124" i="30"/>
  <c r="AS124" i="30"/>
  <c r="AP124" i="30"/>
  <c r="AM124" i="30"/>
  <c r="AJ124" i="30"/>
  <c r="AH124" i="30"/>
  <c r="AG124" i="30"/>
  <c r="AD124" i="30"/>
  <c r="AA124" i="30"/>
  <c r="X124" i="30"/>
  <c r="U124" i="30"/>
  <c r="R124" i="30"/>
  <c r="O124" i="30"/>
  <c r="L124" i="30"/>
  <c r="I124" i="30"/>
  <c r="F124" i="30"/>
  <c r="CD123" i="30"/>
  <c r="CC123" i="30"/>
  <c r="CA123" i="30"/>
  <c r="BZ123" i="30"/>
  <c r="BX123" i="30"/>
  <c r="BW123" i="30"/>
  <c r="BT123" i="30"/>
  <c r="BR123" i="30"/>
  <c r="BQ123" i="30"/>
  <c r="BO123" i="30"/>
  <c r="BN123" i="30"/>
  <c r="BL123" i="30"/>
  <c r="BK123" i="30"/>
  <c r="BI123" i="30"/>
  <c r="BH123" i="30"/>
  <c r="BE123" i="30"/>
  <c r="BB123" i="30"/>
  <c r="AY123" i="30"/>
  <c r="AV123" i="30"/>
  <c r="AS123" i="30"/>
  <c r="AP123" i="30"/>
  <c r="AM123" i="30"/>
  <c r="AJ123" i="30"/>
  <c r="AH123" i="30"/>
  <c r="AG123" i="30"/>
  <c r="AD123" i="30"/>
  <c r="AA123" i="30"/>
  <c r="X123" i="30"/>
  <c r="U123" i="30"/>
  <c r="R123" i="30"/>
  <c r="O123" i="30"/>
  <c r="L123" i="30"/>
  <c r="I123" i="30"/>
  <c r="F123" i="30"/>
  <c r="CD122" i="30"/>
  <c r="CC122" i="30"/>
  <c r="CA122" i="30"/>
  <c r="BZ122" i="30"/>
  <c r="BX122" i="30"/>
  <c r="BW122" i="30"/>
  <c r="BT122" i="30"/>
  <c r="BR122" i="30"/>
  <c r="BQ122" i="30"/>
  <c r="BO122" i="30"/>
  <c r="BN122" i="30"/>
  <c r="BL122" i="30"/>
  <c r="BK122" i="30"/>
  <c r="BI122" i="30"/>
  <c r="BH122" i="30"/>
  <c r="BE122" i="30"/>
  <c r="BB122" i="30"/>
  <c r="AY122" i="30"/>
  <c r="AV122" i="30"/>
  <c r="AS122" i="30"/>
  <c r="AP122" i="30"/>
  <c r="AM122" i="30"/>
  <c r="AJ122" i="30"/>
  <c r="AH122" i="30"/>
  <c r="AG122" i="30"/>
  <c r="AD122" i="30"/>
  <c r="AA122" i="30"/>
  <c r="X122" i="30"/>
  <c r="U122" i="30"/>
  <c r="R122" i="30"/>
  <c r="O122" i="30"/>
  <c r="L122" i="30"/>
  <c r="I122" i="30"/>
  <c r="F122" i="30"/>
  <c r="CD121" i="30"/>
  <c r="CC121" i="30"/>
  <c r="CA121" i="30"/>
  <c r="BZ121" i="30"/>
  <c r="BX121" i="30"/>
  <c r="BW121" i="30"/>
  <c r="BT121" i="30"/>
  <c r="BR121" i="30"/>
  <c r="BQ121" i="30"/>
  <c r="BO121" i="30"/>
  <c r="BN121" i="30"/>
  <c r="BL121" i="30"/>
  <c r="BK121" i="30"/>
  <c r="BI121" i="30"/>
  <c r="BH121" i="30"/>
  <c r="BE121" i="30"/>
  <c r="BB121" i="30"/>
  <c r="AY121" i="30"/>
  <c r="AV121" i="30"/>
  <c r="AS121" i="30"/>
  <c r="AP121" i="30"/>
  <c r="AM121" i="30"/>
  <c r="AJ121" i="30"/>
  <c r="AH121" i="30"/>
  <c r="AG121" i="30"/>
  <c r="AD121" i="30"/>
  <c r="AA121" i="30"/>
  <c r="X121" i="30"/>
  <c r="U121" i="30"/>
  <c r="R121" i="30"/>
  <c r="O121" i="30"/>
  <c r="L121" i="30"/>
  <c r="I121" i="30"/>
  <c r="F121" i="30"/>
  <c r="CD120" i="30"/>
  <c r="CC120" i="30"/>
  <c r="CA120" i="30"/>
  <c r="BZ120" i="30"/>
  <c r="BX120" i="30"/>
  <c r="BW120" i="30"/>
  <c r="BT120" i="30"/>
  <c r="BR120" i="30"/>
  <c r="BQ120" i="30"/>
  <c r="BO120" i="30"/>
  <c r="BN120" i="30"/>
  <c r="BL120" i="30"/>
  <c r="BK120" i="30"/>
  <c r="BI120" i="30"/>
  <c r="BH120" i="30"/>
  <c r="BE120" i="30"/>
  <c r="BB120" i="30"/>
  <c r="AY120" i="30"/>
  <c r="AV120" i="30"/>
  <c r="AS120" i="30"/>
  <c r="AP120" i="30"/>
  <c r="AM120" i="30"/>
  <c r="AJ120" i="30"/>
  <c r="AH120" i="30"/>
  <c r="AG120" i="30"/>
  <c r="AD120" i="30"/>
  <c r="AA120" i="30"/>
  <c r="X120" i="30"/>
  <c r="U120" i="30"/>
  <c r="R120" i="30"/>
  <c r="O120" i="30"/>
  <c r="L120" i="30"/>
  <c r="I120" i="30"/>
  <c r="F120" i="30"/>
  <c r="CD119" i="30"/>
  <c r="CC119" i="30"/>
  <c r="CA119" i="30"/>
  <c r="BZ119" i="30"/>
  <c r="BX119" i="30"/>
  <c r="BW119" i="30"/>
  <c r="BT119" i="30"/>
  <c r="BR119" i="30"/>
  <c r="BQ119" i="30"/>
  <c r="BO119" i="30"/>
  <c r="BN119" i="30"/>
  <c r="BL119" i="30"/>
  <c r="BK119" i="30"/>
  <c r="BI119" i="30"/>
  <c r="BH119" i="30"/>
  <c r="BE119" i="30"/>
  <c r="BB119" i="30"/>
  <c r="AY119" i="30"/>
  <c r="AV119" i="30"/>
  <c r="AS119" i="30"/>
  <c r="AP119" i="30"/>
  <c r="AM119" i="30"/>
  <c r="AJ119" i="30"/>
  <c r="AH119" i="30"/>
  <c r="AG119" i="30"/>
  <c r="AD119" i="30"/>
  <c r="AA119" i="30"/>
  <c r="X119" i="30"/>
  <c r="U119" i="30"/>
  <c r="R119" i="30"/>
  <c r="O119" i="30"/>
  <c r="L119" i="30"/>
  <c r="I119" i="30"/>
  <c r="F119" i="30"/>
  <c r="CD118" i="30"/>
  <c r="CC118" i="30"/>
  <c r="CA118" i="30"/>
  <c r="BZ118" i="30"/>
  <c r="BX118" i="30"/>
  <c r="BW118" i="30"/>
  <c r="BT118" i="30"/>
  <c r="BR118" i="30"/>
  <c r="BQ118" i="30"/>
  <c r="BO118" i="30"/>
  <c r="BN118" i="30"/>
  <c r="BL118" i="30"/>
  <c r="BK118" i="30"/>
  <c r="BI118" i="30"/>
  <c r="BH118" i="30"/>
  <c r="BE118" i="30"/>
  <c r="BB118" i="30"/>
  <c r="AY118" i="30"/>
  <c r="AV118" i="30"/>
  <c r="AS118" i="30"/>
  <c r="AP118" i="30"/>
  <c r="AM118" i="30"/>
  <c r="AJ118" i="30"/>
  <c r="AH118" i="30"/>
  <c r="AG118" i="30"/>
  <c r="AD118" i="30"/>
  <c r="AA118" i="30"/>
  <c r="X118" i="30"/>
  <c r="U118" i="30"/>
  <c r="R118" i="30"/>
  <c r="O118" i="30"/>
  <c r="L118" i="30"/>
  <c r="I118" i="30"/>
  <c r="F118" i="30"/>
  <c r="CD116" i="30"/>
  <c r="CC116" i="30"/>
  <c r="CA116" i="30"/>
  <c r="BZ116" i="30"/>
  <c r="BX116" i="30"/>
  <c r="BW116" i="30"/>
  <c r="BT116" i="30"/>
  <c r="BR116" i="30"/>
  <c r="BQ116" i="30"/>
  <c r="BO116" i="30"/>
  <c r="BN116" i="30"/>
  <c r="BL116" i="30"/>
  <c r="BK116" i="30"/>
  <c r="BI116" i="30"/>
  <c r="BH116" i="30"/>
  <c r="BE116" i="30"/>
  <c r="BB116" i="30"/>
  <c r="AY116" i="30"/>
  <c r="AV116" i="30"/>
  <c r="AS116" i="30"/>
  <c r="AP116" i="30"/>
  <c r="AM116" i="30"/>
  <c r="AJ116" i="30"/>
  <c r="AH116" i="30"/>
  <c r="AG116" i="30"/>
  <c r="AD116" i="30"/>
  <c r="AA116" i="30"/>
  <c r="X116" i="30"/>
  <c r="U116" i="30"/>
  <c r="R116" i="30"/>
  <c r="O116" i="30"/>
  <c r="L116" i="30"/>
  <c r="I116" i="30"/>
  <c r="F116" i="30"/>
  <c r="CD115" i="30"/>
  <c r="CC115" i="30"/>
  <c r="CA115" i="30"/>
  <c r="BZ115" i="30"/>
  <c r="BX115" i="30"/>
  <c r="BW115" i="30"/>
  <c r="BT115" i="30"/>
  <c r="BR115" i="30"/>
  <c r="BQ115" i="30"/>
  <c r="BO115" i="30"/>
  <c r="BN115" i="30"/>
  <c r="BL115" i="30"/>
  <c r="BK115" i="30"/>
  <c r="BI115" i="30"/>
  <c r="BH115" i="30"/>
  <c r="BE115" i="30"/>
  <c r="BB115" i="30"/>
  <c r="AY115" i="30"/>
  <c r="AV115" i="30"/>
  <c r="AS115" i="30"/>
  <c r="AP115" i="30"/>
  <c r="AM115" i="30"/>
  <c r="AJ115" i="30"/>
  <c r="AH115" i="30"/>
  <c r="AG115" i="30"/>
  <c r="AD115" i="30"/>
  <c r="AA115" i="30"/>
  <c r="X115" i="30"/>
  <c r="U115" i="30"/>
  <c r="R115" i="30"/>
  <c r="O115" i="30"/>
  <c r="L115" i="30"/>
  <c r="I115" i="30"/>
  <c r="F115" i="30"/>
  <c r="CD114" i="30"/>
  <c r="CC114" i="30"/>
  <c r="CA114" i="30"/>
  <c r="BZ114" i="30"/>
  <c r="BX114" i="30"/>
  <c r="BW114" i="30"/>
  <c r="BT114" i="30"/>
  <c r="BR114" i="30"/>
  <c r="BQ114" i="30"/>
  <c r="BO114" i="30"/>
  <c r="BN114" i="30"/>
  <c r="BL114" i="30"/>
  <c r="BK114" i="30"/>
  <c r="BI114" i="30"/>
  <c r="BH114" i="30"/>
  <c r="BE114" i="30"/>
  <c r="BB114" i="30"/>
  <c r="AY114" i="30"/>
  <c r="AV114" i="30"/>
  <c r="AS114" i="30"/>
  <c r="AP114" i="30"/>
  <c r="AM114" i="30"/>
  <c r="AJ114" i="30"/>
  <c r="AH114" i="30"/>
  <c r="AG114" i="30"/>
  <c r="AD114" i="30"/>
  <c r="AA114" i="30"/>
  <c r="X114" i="30"/>
  <c r="U114" i="30"/>
  <c r="R114" i="30"/>
  <c r="O114" i="30"/>
  <c r="L114" i="30"/>
  <c r="I114" i="30"/>
  <c r="F114" i="30"/>
  <c r="CD113" i="30"/>
  <c r="CC113" i="30"/>
  <c r="CA113" i="30"/>
  <c r="BZ113" i="30"/>
  <c r="BX113" i="30"/>
  <c r="BW113" i="30"/>
  <c r="BT113" i="30"/>
  <c r="BR113" i="30"/>
  <c r="BQ113" i="30"/>
  <c r="BO113" i="30"/>
  <c r="BN113" i="30"/>
  <c r="BL113" i="30"/>
  <c r="BK113" i="30"/>
  <c r="BI113" i="30"/>
  <c r="BH113" i="30"/>
  <c r="BE113" i="30"/>
  <c r="BB113" i="30"/>
  <c r="AY113" i="30"/>
  <c r="AV113" i="30"/>
  <c r="AS113" i="30"/>
  <c r="AP113" i="30"/>
  <c r="AM113" i="30"/>
  <c r="AJ113" i="30"/>
  <c r="AH113" i="30"/>
  <c r="AG113" i="30"/>
  <c r="AD113" i="30"/>
  <c r="AA113" i="30"/>
  <c r="X113" i="30"/>
  <c r="U113" i="30"/>
  <c r="R113" i="30"/>
  <c r="O113" i="30"/>
  <c r="L113" i="30"/>
  <c r="I113" i="30"/>
  <c r="F113" i="30"/>
  <c r="CD112" i="30"/>
  <c r="CC112" i="30"/>
  <c r="CA112" i="30"/>
  <c r="BZ112" i="30"/>
  <c r="BX112" i="30"/>
  <c r="BW112" i="30"/>
  <c r="BT112" i="30"/>
  <c r="BR112" i="30"/>
  <c r="BQ112" i="30"/>
  <c r="BO112" i="30"/>
  <c r="BN112" i="30"/>
  <c r="BL112" i="30"/>
  <c r="BK112" i="30"/>
  <c r="BI112" i="30"/>
  <c r="BH112" i="30"/>
  <c r="BE112" i="30"/>
  <c r="BB112" i="30"/>
  <c r="AY112" i="30"/>
  <c r="AV112" i="30"/>
  <c r="AS112" i="30"/>
  <c r="AP112" i="30"/>
  <c r="AM112" i="30"/>
  <c r="AJ112" i="30"/>
  <c r="AH112" i="30"/>
  <c r="AG112" i="30"/>
  <c r="AD112" i="30"/>
  <c r="AA112" i="30"/>
  <c r="X112" i="30"/>
  <c r="U112" i="30"/>
  <c r="R112" i="30"/>
  <c r="O112" i="30"/>
  <c r="L112" i="30"/>
  <c r="I112" i="30"/>
  <c r="F112" i="30"/>
  <c r="CD111" i="30"/>
  <c r="CC111" i="30"/>
  <c r="CA111" i="30"/>
  <c r="BZ111" i="30"/>
  <c r="BX111" i="30"/>
  <c r="BW111" i="30"/>
  <c r="BT111" i="30"/>
  <c r="BR111" i="30"/>
  <c r="BQ111" i="30"/>
  <c r="BO111" i="30"/>
  <c r="BN111" i="30"/>
  <c r="BL111" i="30"/>
  <c r="BK111" i="30"/>
  <c r="BI111" i="30"/>
  <c r="BH111" i="30"/>
  <c r="BE111" i="30"/>
  <c r="BB111" i="30"/>
  <c r="AY111" i="30"/>
  <c r="AV111" i="30"/>
  <c r="AS111" i="30"/>
  <c r="AP111" i="30"/>
  <c r="AM111" i="30"/>
  <c r="AJ111" i="30"/>
  <c r="AH111" i="30"/>
  <c r="AG111" i="30"/>
  <c r="AD111" i="30"/>
  <c r="AA111" i="30"/>
  <c r="X111" i="30"/>
  <c r="U111" i="30"/>
  <c r="R111" i="30"/>
  <c r="O111" i="30"/>
  <c r="L111" i="30"/>
  <c r="I111" i="30"/>
  <c r="F111" i="30"/>
  <c r="CD110" i="30"/>
  <c r="CC110" i="30"/>
  <c r="CA110" i="30"/>
  <c r="BZ110" i="30"/>
  <c r="BX110" i="30"/>
  <c r="BW110" i="30"/>
  <c r="BT110" i="30"/>
  <c r="BR110" i="30"/>
  <c r="BQ110" i="30"/>
  <c r="BO110" i="30"/>
  <c r="BN110" i="30"/>
  <c r="BL110" i="30"/>
  <c r="BK110" i="30"/>
  <c r="BI110" i="30"/>
  <c r="BH110" i="30"/>
  <c r="BE110" i="30"/>
  <c r="BB110" i="30"/>
  <c r="AY110" i="30"/>
  <c r="AV110" i="30"/>
  <c r="AS110" i="30"/>
  <c r="AP110" i="30"/>
  <c r="AM110" i="30"/>
  <c r="AJ110" i="30"/>
  <c r="AH110" i="30"/>
  <c r="AG110" i="30"/>
  <c r="AD110" i="30"/>
  <c r="AA110" i="30"/>
  <c r="X110" i="30"/>
  <c r="U110" i="30"/>
  <c r="R110" i="30"/>
  <c r="O110" i="30"/>
  <c r="L110" i="30"/>
  <c r="I110" i="30"/>
  <c r="F110" i="30"/>
  <c r="CD109" i="30"/>
  <c r="CC109" i="30"/>
  <c r="CA109" i="30"/>
  <c r="BZ109" i="30"/>
  <c r="BX109" i="30"/>
  <c r="BW109" i="30"/>
  <c r="BT109" i="30"/>
  <c r="BR109" i="30"/>
  <c r="BQ109" i="30"/>
  <c r="BO109" i="30"/>
  <c r="BN109" i="30"/>
  <c r="BL109" i="30"/>
  <c r="BK109" i="30"/>
  <c r="BI109" i="30"/>
  <c r="BH109" i="30"/>
  <c r="BE109" i="30"/>
  <c r="BB109" i="30"/>
  <c r="AY109" i="30"/>
  <c r="AV109" i="30"/>
  <c r="AS109" i="30"/>
  <c r="AP109" i="30"/>
  <c r="AM109" i="30"/>
  <c r="AJ109" i="30"/>
  <c r="AH109" i="30"/>
  <c r="AG109" i="30"/>
  <c r="AD109" i="30"/>
  <c r="AA109" i="30"/>
  <c r="X109" i="30"/>
  <c r="U109" i="30"/>
  <c r="R109" i="30"/>
  <c r="O109" i="30"/>
  <c r="L109" i="30"/>
  <c r="I109" i="30"/>
  <c r="F109" i="30"/>
  <c r="CD108" i="30"/>
  <c r="CC108" i="30"/>
  <c r="CA108" i="30"/>
  <c r="BZ108" i="30"/>
  <c r="BX108" i="30"/>
  <c r="BW108" i="30"/>
  <c r="BT108" i="30"/>
  <c r="BR108" i="30"/>
  <c r="BQ108" i="30"/>
  <c r="BO108" i="30"/>
  <c r="BN108" i="30"/>
  <c r="BL108" i="30"/>
  <c r="BK108" i="30"/>
  <c r="BI108" i="30"/>
  <c r="BH108" i="30"/>
  <c r="BE108" i="30"/>
  <c r="BB108" i="30"/>
  <c r="AY108" i="30"/>
  <c r="AV108" i="30"/>
  <c r="AS108" i="30"/>
  <c r="AP108" i="30"/>
  <c r="AM108" i="30"/>
  <c r="AJ108" i="30"/>
  <c r="AH108" i="30"/>
  <c r="AG108" i="30"/>
  <c r="AD108" i="30"/>
  <c r="AA108" i="30"/>
  <c r="X108" i="30"/>
  <c r="U108" i="30"/>
  <c r="R108" i="30"/>
  <c r="O108" i="30"/>
  <c r="L108" i="30"/>
  <c r="I108" i="30"/>
  <c r="F108" i="30"/>
  <c r="CD107" i="30"/>
  <c r="CC107" i="30"/>
  <c r="CA107" i="30"/>
  <c r="BZ107" i="30"/>
  <c r="BX107" i="30"/>
  <c r="BW107" i="30"/>
  <c r="BT107" i="30"/>
  <c r="BR107" i="30"/>
  <c r="BQ107" i="30"/>
  <c r="BO107" i="30"/>
  <c r="BN107" i="30"/>
  <c r="BL107" i="30"/>
  <c r="BK107" i="30"/>
  <c r="BI107" i="30"/>
  <c r="BH107" i="30"/>
  <c r="BE107" i="30"/>
  <c r="BB107" i="30"/>
  <c r="AY107" i="30"/>
  <c r="AV107" i="30"/>
  <c r="AS107" i="30"/>
  <c r="AP107" i="30"/>
  <c r="AM107" i="30"/>
  <c r="AJ107" i="30"/>
  <c r="AH107" i="30"/>
  <c r="AG107" i="30"/>
  <c r="AD107" i="30"/>
  <c r="AA107" i="30"/>
  <c r="X107" i="30"/>
  <c r="U107" i="30"/>
  <c r="R107" i="30"/>
  <c r="O107" i="30"/>
  <c r="L107" i="30"/>
  <c r="I107" i="30"/>
  <c r="F107" i="30"/>
  <c r="CD106" i="30"/>
  <c r="CC106" i="30"/>
  <c r="CA106" i="30"/>
  <c r="BZ106" i="30"/>
  <c r="BX106" i="30"/>
  <c r="BW106" i="30"/>
  <c r="BT106" i="30"/>
  <c r="BR106" i="30"/>
  <c r="BQ106" i="30"/>
  <c r="BO106" i="30"/>
  <c r="BN106" i="30"/>
  <c r="BL106" i="30"/>
  <c r="BK106" i="30"/>
  <c r="BI106" i="30"/>
  <c r="BH106" i="30"/>
  <c r="BE106" i="30"/>
  <c r="BB106" i="30"/>
  <c r="AY106" i="30"/>
  <c r="AV106" i="30"/>
  <c r="AS106" i="30"/>
  <c r="AP106" i="30"/>
  <c r="AM106" i="30"/>
  <c r="AJ106" i="30"/>
  <c r="AH106" i="30"/>
  <c r="AG106" i="30"/>
  <c r="AD106" i="30"/>
  <c r="AA106" i="30"/>
  <c r="X106" i="30"/>
  <c r="U106" i="30"/>
  <c r="R106" i="30"/>
  <c r="O106" i="30"/>
  <c r="L106" i="30"/>
  <c r="I106" i="30"/>
  <c r="F106" i="30"/>
  <c r="CD105" i="30"/>
  <c r="CC105" i="30"/>
  <c r="CA105" i="30"/>
  <c r="BZ105" i="30"/>
  <c r="BX105" i="30"/>
  <c r="BW105" i="30"/>
  <c r="BT105" i="30"/>
  <c r="BR105" i="30"/>
  <c r="BQ105" i="30"/>
  <c r="BO105" i="30"/>
  <c r="BN105" i="30"/>
  <c r="BL105" i="30"/>
  <c r="BK105" i="30"/>
  <c r="BI105" i="30"/>
  <c r="BH105" i="30"/>
  <c r="BE105" i="30"/>
  <c r="BB105" i="30"/>
  <c r="AY105" i="30"/>
  <c r="AV105" i="30"/>
  <c r="AS105" i="30"/>
  <c r="AP105" i="30"/>
  <c r="AM105" i="30"/>
  <c r="AJ105" i="30"/>
  <c r="AH105" i="30"/>
  <c r="AG105" i="30"/>
  <c r="AD105" i="30"/>
  <c r="AA105" i="30"/>
  <c r="X105" i="30"/>
  <c r="U105" i="30"/>
  <c r="R105" i="30"/>
  <c r="O105" i="30"/>
  <c r="L105" i="30"/>
  <c r="I105" i="30"/>
  <c r="F105" i="30"/>
  <c r="CD104" i="30"/>
  <c r="CC104" i="30"/>
  <c r="CA104" i="30"/>
  <c r="BZ104" i="30"/>
  <c r="BX104" i="30"/>
  <c r="BW104" i="30"/>
  <c r="BT104" i="30"/>
  <c r="BR104" i="30"/>
  <c r="BQ104" i="30"/>
  <c r="BO104" i="30"/>
  <c r="BN104" i="30"/>
  <c r="BL104" i="30"/>
  <c r="BK104" i="30"/>
  <c r="BI104" i="30"/>
  <c r="BH104" i="30"/>
  <c r="BE104" i="30"/>
  <c r="BB104" i="30"/>
  <c r="AY104" i="30"/>
  <c r="AV104" i="30"/>
  <c r="AS104" i="30"/>
  <c r="AP104" i="30"/>
  <c r="AM104" i="30"/>
  <c r="AJ104" i="30"/>
  <c r="AH104" i="30"/>
  <c r="AG104" i="30"/>
  <c r="AD104" i="30"/>
  <c r="AA104" i="30"/>
  <c r="X104" i="30"/>
  <c r="U104" i="30"/>
  <c r="R104" i="30"/>
  <c r="O104" i="30"/>
  <c r="L104" i="30"/>
  <c r="I104" i="30"/>
  <c r="F104" i="30"/>
  <c r="CD103" i="30"/>
  <c r="CC103" i="30"/>
  <c r="CA103" i="30"/>
  <c r="BZ103" i="30"/>
  <c r="BX103" i="30"/>
  <c r="BW103" i="30"/>
  <c r="BT103" i="30"/>
  <c r="BR103" i="30"/>
  <c r="BQ103" i="30"/>
  <c r="BO103" i="30"/>
  <c r="BN103" i="30"/>
  <c r="BL103" i="30"/>
  <c r="BK103" i="30"/>
  <c r="BI103" i="30"/>
  <c r="BH103" i="30"/>
  <c r="BE103" i="30"/>
  <c r="BB103" i="30"/>
  <c r="AY103" i="30"/>
  <c r="AV103" i="30"/>
  <c r="AS103" i="30"/>
  <c r="AP103" i="30"/>
  <c r="AM103" i="30"/>
  <c r="AJ103" i="30"/>
  <c r="AH103" i="30"/>
  <c r="AG103" i="30"/>
  <c r="AD103" i="30"/>
  <c r="AA103" i="30"/>
  <c r="X103" i="30"/>
  <c r="U103" i="30"/>
  <c r="R103" i="30"/>
  <c r="O103" i="30"/>
  <c r="L103" i="30"/>
  <c r="I103" i="30"/>
  <c r="F103" i="30"/>
  <c r="CD102" i="30"/>
  <c r="CC102" i="30"/>
  <c r="CA102" i="30"/>
  <c r="BZ102" i="30"/>
  <c r="BX102" i="30"/>
  <c r="BW102" i="30"/>
  <c r="BT102" i="30"/>
  <c r="BR102" i="30"/>
  <c r="BQ102" i="30"/>
  <c r="BO102" i="30"/>
  <c r="BN102" i="30"/>
  <c r="BL102" i="30"/>
  <c r="BK102" i="30"/>
  <c r="BI102" i="30"/>
  <c r="BH102" i="30"/>
  <c r="BE102" i="30"/>
  <c r="BB102" i="30"/>
  <c r="AY102" i="30"/>
  <c r="AV102" i="30"/>
  <c r="AS102" i="30"/>
  <c r="AP102" i="30"/>
  <c r="AM102" i="30"/>
  <c r="AJ102" i="30"/>
  <c r="AH102" i="30"/>
  <c r="AG102" i="30"/>
  <c r="AD102" i="30"/>
  <c r="AA102" i="30"/>
  <c r="X102" i="30"/>
  <c r="U102" i="30"/>
  <c r="R102" i="30"/>
  <c r="O102" i="30"/>
  <c r="L102" i="30"/>
  <c r="I102" i="30"/>
  <c r="F102" i="30"/>
  <c r="CD101" i="30"/>
  <c r="CC101" i="30"/>
  <c r="CA101" i="30"/>
  <c r="BZ101" i="30"/>
  <c r="BX101" i="30"/>
  <c r="BW101" i="30"/>
  <c r="BT101" i="30"/>
  <c r="BR101" i="30"/>
  <c r="BQ101" i="30"/>
  <c r="BO101" i="30"/>
  <c r="BN101" i="30"/>
  <c r="BL101" i="30"/>
  <c r="BK101" i="30"/>
  <c r="BI101" i="30"/>
  <c r="BH101" i="30"/>
  <c r="BE101" i="30"/>
  <c r="BB101" i="30"/>
  <c r="AY101" i="30"/>
  <c r="AV101" i="30"/>
  <c r="AS101" i="30"/>
  <c r="AP101" i="30"/>
  <c r="AM101" i="30"/>
  <c r="AJ101" i="30"/>
  <c r="AH101" i="30"/>
  <c r="AG101" i="30"/>
  <c r="AD101" i="30"/>
  <c r="AA101" i="30"/>
  <c r="X101" i="30"/>
  <c r="U101" i="30"/>
  <c r="R101" i="30"/>
  <c r="O101" i="30"/>
  <c r="L101" i="30"/>
  <c r="I101" i="30"/>
  <c r="F101" i="30"/>
  <c r="CD100" i="30"/>
  <c r="CC100" i="30"/>
  <c r="CA100" i="30"/>
  <c r="BZ100" i="30"/>
  <c r="BX100" i="30"/>
  <c r="BW100" i="30"/>
  <c r="BT100" i="30"/>
  <c r="BR100" i="30"/>
  <c r="BQ100" i="30"/>
  <c r="BO100" i="30"/>
  <c r="BN100" i="30"/>
  <c r="BL100" i="30"/>
  <c r="BK100" i="30"/>
  <c r="BI100" i="30"/>
  <c r="BH100" i="30"/>
  <c r="BE100" i="30"/>
  <c r="BB100" i="30"/>
  <c r="AY100" i="30"/>
  <c r="AV100" i="30"/>
  <c r="AS100" i="30"/>
  <c r="AP100" i="30"/>
  <c r="AM100" i="30"/>
  <c r="AJ100" i="30"/>
  <c r="AH100" i="30"/>
  <c r="AG100" i="30"/>
  <c r="AD100" i="30"/>
  <c r="AA100" i="30"/>
  <c r="X100" i="30"/>
  <c r="U100" i="30"/>
  <c r="R100" i="30"/>
  <c r="O100" i="30"/>
  <c r="L100" i="30"/>
  <c r="I100" i="30"/>
  <c r="F100" i="30"/>
  <c r="CD99" i="30"/>
  <c r="CC99" i="30"/>
  <c r="CA99" i="30"/>
  <c r="BZ99" i="30"/>
  <c r="BX99" i="30"/>
  <c r="BW99" i="30"/>
  <c r="BT99" i="30"/>
  <c r="BR99" i="30"/>
  <c r="BQ99" i="30"/>
  <c r="BO99" i="30"/>
  <c r="BN99" i="30"/>
  <c r="BL99" i="30"/>
  <c r="BK99" i="30"/>
  <c r="BI99" i="30"/>
  <c r="BH99" i="30"/>
  <c r="BE99" i="30"/>
  <c r="BB99" i="30"/>
  <c r="AY99" i="30"/>
  <c r="AV99" i="30"/>
  <c r="AS99" i="30"/>
  <c r="AP99" i="30"/>
  <c r="AM99" i="30"/>
  <c r="AJ99" i="30"/>
  <c r="AH99" i="30"/>
  <c r="AG99" i="30"/>
  <c r="AD99" i="30"/>
  <c r="AA99" i="30"/>
  <c r="X99" i="30"/>
  <c r="U99" i="30"/>
  <c r="R99" i="30"/>
  <c r="O99" i="30"/>
  <c r="L99" i="30"/>
  <c r="I99" i="30"/>
  <c r="F99" i="30"/>
  <c r="CD98" i="30"/>
  <c r="CC98" i="30"/>
  <c r="CA98" i="30"/>
  <c r="BZ98" i="30"/>
  <c r="BX98" i="30"/>
  <c r="BW98" i="30"/>
  <c r="BT98" i="30"/>
  <c r="BR98" i="30"/>
  <c r="BQ98" i="30"/>
  <c r="BO98" i="30"/>
  <c r="BN98" i="30"/>
  <c r="BL98" i="30"/>
  <c r="BK98" i="30"/>
  <c r="BI98" i="30"/>
  <c r="BH98" i="30"/>
  <c r="BE98" i="30"/>
  <c r="BB98" i="30"/>
  <c r="AY98" i="30"/>
  <c r="AV98" i="30"/>
  <c r="AS98" i="30"/>
  <c r="AP98" i="30"/>
  <c r="AM98" i="30"/>
  <c r="AJ98" i="30"/>
  <c r="AH98" i="30"/>
  <c r="AG98" i="30"/>
  <c r="AD98" i="30"/>
  <c r="AA98" i="30"/>
  <c r="X98" i="30"/>
  <c r="U98" i="30"/>
  <c r="R98" i="30"/>
  <c r="O98" i="30"/>
  <c r="L98" i="30"/>
  <c r="I98" i="30"/>
  <c r="F98" i="30"/>
  <c r="CE97" i="30"/>
  <c r="CD97" i="30"/>
  <c r="CB97" i="30"/>
  <c r="CA97" i="30" s="1"/>
  <c r="BX97" i="30"/>
  <c r="BW97" i="30"/>
  <c r="BT97" i="30"/>
  <c r="BR97" i="30"/>
  <c r="BQ97" i="30"/>
  <c r="BO97" i="30"/>
  <c r="BN97" i="30"/>
  <c r="BL97" i="30"/>
  <c r="BK97" i="30"/>
  <c r="BI97" i="30"/>
  <c r="BH97" i="30"/>
  <c r="BE97" i="30"/>
  <c r="BB97" i="30"/>
  <c r="AY97" i="30"/>
  <c r="AV97" i="30"/>
  <c r="AS97" i="30"/>
  <c r="AP97" i="30"/>
  <c r="AM97" i="30"/>
  <c r="AJ97" i="30"/>
  <c r="AH97" i="30"/>
  <c r="AG97" i="30"/>
  <c r="AD97" i="30"/>
  <c r="AA97" i="30"/>
  <c r="X97" i="30"/>
  <c r="U97" i="30"/>
  <c r="R97" i="30"/>
  <c r="O97" i="30"/>
  <c r="L97" i="30"/>
  <c r="I97" i="30"/>
  <c r="F97" i="30"/>
  <c r="CD96" i="30"/>
  <c r="CC96" i="30"/>
  <c r="CA96" i="30"/>
  <c r="BZ96" i="30"/>
  <c r="BX96" i="30"/>
  <c r="BW96" i="30"/>
  <c r="BT96" i="30"/>
  <c r="BR96" i="30"/>
  <c r="BQ96" i="30"/>
  <c r="BO96" i="30"/>
  <c r="BN96" i="30"/>
  <c r="BL96" i="30"/>
  <c r="BK96" i="30"/>
  <c r="BI96" i="30"/>
  <c r="BH96" i="30"/>
  <c r="BE96" i="30"/>
  <c r="BB96" i="30"/>
  <c r="AY96" i="30"/>
  <c r="AV96" i="30"/>
  <c r="AS96" i="30"/>
  <c r="AP96" i="30"/>
  <c r="AM96" i="30"/>
  <c r="AJ96" i="30"/>
  <c r="AH96" i="30"/>
  <c r="AG96" i="30"/>
  <c r="AD96" i="30"/>
  <c r="AA96" i="30"/>
  <c r="X96" i="30"/>
  <c r="U96" i="30"/>
  <c r="R96" i="30"/>
  <c r="O96" i="30"/>
  <c r="L96" i="30"/>
  <c r="I96" i="30"/>
  <c r="F96" i="30"/>
  <c r="CD95" i="30"/>
  <c r="CC95" i="30"/>
  <c r="CA95" i="30"/>
  <c r="BZ95" i="30"/>
  <c r="BX95" i="30"/>
  <c r="BW95" i="30"/>
  <c r="BT95" i="30"/>
  <c r="BR95" i="30"/>
  <c r="BQ95" i="30"/>
  <c r="BO95" i="30"/>
  <c r="BN95" i="30"/>
  <c r="BL95" i="30"/>
  <c r="BK95" i="30"/>
  <c r="BI95" i="30"/>
  <c r="BH95" i="30"/>
  <c r="BE95" i="30"/>
  <c r="BB95" i="30"/>
  <c r="AY95" i="30"/>
  <c r="AV95" i="30"/>
  <c r="AS95" i="30"/>
  <c r="AP95" i="30"/>
  <c r="AM95" i="30"/>
  <c r="AJ95" i="30"/>
  <c r="AH95" i="30"/>
  <c r="AG95" i="30"/>
  <c r="AD95" i="30"/>
  <c r="AA95" i="30"/>
  <c r="X95" i="30"/>
  <c r="U95" i="30"/>
  <c r="R95" i="30"/>
  <c r="O95" i="30"/>
  <c r="L95" i="30"/>
  <c r="I95" i="30"/>
  <c r="F95" i="30"/>
  <c r="CD94" i="30"/>
  <c r="CB94" i="30"/>
  <c r="CC94" i="30" s="1"/>
  <c r="CA94" i="30"/>
  <c r="BZ94" i="30"/>
  <c r="BX94" i="30"/>
  <c r="BW94" i="30"/>
  <c r="BT94" i="30"/>
  <c r="BR94" i="30"/>
  <c r="BQ94" i="30"/>
  <c r="BO94" i="30"/>
  <c r="BN94" i="30"/>
  <c r="BL94" i="30"/>
  <c r="BK94" i="30"/>
  <c r="BI94" i="30"/>
  <c r="BH94" i="30"/>
  <c r="BE94" i="30"/>
  <c r="BB94" i="30"/>
  <c r="AY94" i="30"/>
  <c r="AV94" i="30"/>
  <c r="AS94" i="30"/>
  <c r="AP94" i="30"/>
  <c r="AM94" i="30"/>
  <c r="AI94" i="30"/>
  <c r="AJ94" i="30" s="1"/>
  <c r="AH94" i="30"/>
  <c r="AG94" i="30"/>
  <c r="AD94" i="30"/>
  <c r="AA94" i="30"/>
  <c r="X94" i="30"/>
  <c r="U94" i="30"/>
  <c r="R94" i="30"/>
  <c r="O94" i="30"/>
  <c r="L94" i="30"/>
  <c r="I94" i="30"/>
  <c r="F94" i="30"/>
  <c r="CD93" i="30"/>
  <c r="CC93" i="30"/>
  <c r="CA93" i="30"/>
  <c r="BZ93" i="30"/>
  <c r="BX93" i="30"/>
  <c r="BW93" i="30"/>
  <c r="BT93" i="30"/>
  <c r="BR93" i="30"/>
  <c r="BQ93" i="30"/>
  <c r="BO93" i="30"/>
  <c r="BN93" i="30"/>
  <c r="BL93" i="30"/>
  <c r="BK93" i="30"/>
  <c r="BI93" i="30"/>
  <c r="BH93" i="30"/>
  <c r="BE93" i="30"/>
  <c r="BB93" i="30"/>
  <c r="AY93" i="30"/>
  <c r="AV93" i="30"/>
  <c r="AS93" i="30"/>
  <c r="AP93" i="30"/>
  <c r="AM93" i="30"/>
  <c r="AI93" i="30"/>
  <c r="AH93" i="30" s="1"/>
  <c r="AD93" i="30"/>
  <c r="AA93" i="30"/>
  <c r="X93" i="30"/>
  <c r="U93" i="30"/>
  <c r="R93" i="30"/>
  <c r="O93" i="30"/>
  <c r="L93" i="30"/>
  <c r="I93" i="30"/>
  <c r="F93" i="30"/>
  <c r="CD92" i="30"/>
  <c r="CC92" i="30"/>
  <c r="CA92" i="30"/>
  <c r="BZ92" i="30"/>
  <c r="BX92" i="30"/>
  <c r="BW92" i="30"/>
  <c r="BT92" i="30"/>
  <c r="BR92" i="30"/>
  <c r="BQ92" i="30"/>
  <c r="BO92" i="30"/>
  <c r="BN92" i="30"/>
  <c r="BL92" i="30"/>
  <c r="BK92" i="30"/>
  <c r="BI92" i="30"/>
  <c r="BH92" i="30"/>
  <c r="BE92" i="30"/>
  <c r="BB92" i="30"/>
  <c r="AY92" i="30"/>
  <c r="AV92" i="30"/>
  <c r="AS92" i="30"/>
  <c r="AP92" i="30"/>
  <c r="AM92" i="30"/>
  <c r="AI92" i="30"/>
  <c r="AJ92" i="30" s="1"/>
  <c r="AD92" i="30"/>
  <c r="AA92" i="30"/>
  <c r="X92" i="30"/>
  <c r="U92" i="30"/>
  <c r="R92" i="30"/>
  <c r="O92" i="30"/>
  <c r="L92" i="30"/>
  <c r="I92" i="30"/>
  <c r="F92" i="30"/>
  <c r="CD91" i="30"/>
  <c r="CC91" i="30"/>
  <c r="CA91" i="30"/>
  <c r="BZ91" i="30"/>
  <c r="BX91" i="30"/>
  <c r="BW91" i="30"/>
  <c r="BT91" i="30"/>
  <c r="BR91" i="30"/>
  <c r="BQ91" i="30"/>
  <c r="BO91" i="30"/>
  <c r="BN91" i="30"/>
  <c r="BL91" i="30"/>
  <c r="BK91" i="30"/>
  <c r="BI91" i="30"/>
  <c r="BH91" i="30"/>
  <c r="BE91" i="30"/>
  <c r="BB91" i="30"/>
  <c r="AY91" i="30"/>
  <c r="AV91" i="30"/>
  <c r="AS91" i="30"/>
  <c r="AP91" i="30"/>
  <c r="AM91" i="30"/>
  <c r="AI91" i="30"/>
  <c r="AJ91" i="30" s="1"/>
  <c r="AH91" i="30"/>
  <c r="AG91" i="30"/>
  <c r="AD91" i="30"/>
  <c r="AA91" i="30"/>
  <c r="X91" i="30"/>
  <c r="U91" i="30"/>
  <c r="R91" i="30"/>
  <c r="O91" i="30"/>
  <c r="L91" i="30"/>
  <c r="I91" i="30"/>
  <c r="F91" i="30"/>
  <c r="CD90" i="30"/>
  <c r="CC90" i="30"/>
  <c r="CA90" i="30"/>
  <c r="BZ90" i="30"/>
  <c r="BX90" i="30"/>
  <c r="BW90" i="30"/>
  <c r="BT90" i="30"/>
  <c r="BR90" i="30"/>
  <c r="BQ90" i="30"/>
  <c r="BO90" i="30"/>
  <c r="BN90" i="30"/>
  <c r="BL90" i="30"/>
  <c r="BK90" i="30"/>
  <c r="BI90" i="30"/>
  <c r="BH90" i="30"/>
  <c r="BE90" i="30"/>
  <c r="BB90" i="30"/>
  <c r="AY90" i="30"/>
  <c r="AV90" i="30"/>
  <c r="AS90" i="30"/>
  <c r="AP90" i="30"/>
  <c r="AM90" i="30"/>
  <c r="AI90" i="30"/>
  <c r="AJ90" i="30" s="1"/>
  <c r="AH90" i="30"/>
  <c r="AG90" i="30"/>
  <c r="AD90" i="30"/>
  <c r="AA90" i="30"/>
  <c r="X90" i="30"/>
  <c r="U90" i="30"/>
  <c r="R90" i="30"/>
  <c r="O90" i="30"/>
  <c r="L90" i="30"/>
  <c r="I90" i="30"/>
  <c r="F90" i="30"/>
  <c r="CD89" i="30"/>
  <c r="CC89" i="30"/>
  <c r="CA89" i="30"/>
  <c r="BZ89" i="30"/>
  <c r="BX89" i="30"/>
  <c r="BW89" i="30"/>
  <c r="BT89" i="30"/>
  <c r="BR89" i="30"/>
  <c r="BQ89" i="30"/>
  <c r="BO89" i="30"/>
  <c r="BN89" i="30"/>
  <c r="BL89" i="30"/>
  <c r="BK89" i="30"/>
  <c r="BI89" i="30"/>
  <c r="BH89" i="30"/>
  <c r="BE89" i="30"/>
  <c r="BB89" i="30"/>
  <c r="AY89" i="30"/>
  <c r="AV89" i="30"/>
  <c r="AS89" i="30"/>
  <c r="AP89" i="30"/>
  <c r="AM89" i="30"/>
  <c r="AI89" i="30"/>
  <c r="AJ89" i="30" s="1"/>
  <c r="AH89" i="30"/>
  <c r="AG89" i="30"/>
  <c r="AD89" i="30"/>
  <c r="AA89" i="30"/>
  <c r="X89" i="30"/>
  <c r="U89" i="30"/>
  <c r="R89" i="30"/>
  <c r="O89" i="30"/>
  <c r="L89" i="30"/>
  <c r="I89" i="30"/>
  <c r="F89" i="30"/>
  <c r="CD88" i="30"/>
  <c r="CC88" i="30"/>
  <c r="CA88" i="30"/>
  <c r="BZ88" i="30"/>
  <c r="BX88" i="30"/>
  <c r="BW88" i="30"/>
  <c r="BT88" i="30"/>
  <c r="BR88" i="30"/>
  <c r="BQ88" i="30"/>
  <c r="BO88" i="30"/>
  <c r="BN88" i="30"/>
  <c r="BL88" i="30"/>
  <c r="BK88" i="30"/>
  <c r="BI88" i="30"/>
  <c r="BH88" i="30"/>
  <c r="BE88" i="30"/>
  <c r="BB88" i="30"/>
  <c r="AY88" i="30"/>
  <c r="AV88" i="30"/>
  <c r="AS88" i="30"/>
  <c r="AP88" i="30"/>
  <c r="AM88" i="30"/>
  <c r="AI88" i="30"/>
  <c r="AG88" i="30" s="1"/>
  <c r="AH88" i="30"/>
  <c r="AD88" i="30"/>
  <c r="AA88" i="30"/>
  <c r="X88" i="30"/>
  <c r="U88" i="30"/>
  <c r="R88" i="30"/>
  <c r="O88" i="30"/>
  <c r="L88" i="30"/>
  <c r="I88" i="30"/>
  <c r="F88" i="30"/>
  <c r="CD87" i="30"/>
  <c r="CC87" i="30"/>
  <c r="CA87" i="30"/>
  <c r="BZ87" i="30"/>
  <c r="BX87" i="30"/>
  <c r="BW87" i="30"/>
  <c r="BT87" i="30"/>
  <c r="BR87" i="30"/>
  <c r="BQ87" i="30"/>
  <c r="BO87" i="30"/>
  <c r="BN87" i="30"/>
  <c r="BL87" i="30"/>
  <c r="BK87" i="30"/>
  <c r="BI87" i="30"/>
  <c r="BH87" i="30"/>
  <c r="BE87" i="30"/>
  <c r="BB87" i="30"/>
  <c r="AY87" i="30"/>
  <c r="AV87" i="30"/>
  <c r="AS87" i="30"/>
  <c r="AP87" i="30"/>
  <c r="AM87" i="30"/>
  <c r="AI87" i="30"/>
  <c r="AJ87" i="30" s="1"/>
  <c r="AH87" i="30"/>
  <c r="AD87" i="30"/>
  <c r="AA87" i="30"/>
  <c r="X87" i="30"/>
  <c r="U87" i="30"/>
  <c r="R87" i="30"/>
  <c r="O87" i="30"/>
  <c r="L87" i="30"/>
  <c r="I87" i="30"/>
  <c r="F87" i="30"/>
  <c r="CD86" i="30"/>
  <c r="CC86" i="30"/>
  <c r="CA86" i="30"/>
  <c r="BZ86" i="30"/>
  <c r="BX86" i="30"/>
  <c r="BW86" i="30"/>
  <c r="BT86" i="30"/>
  <c r="BR86" i="30"/>
  <c r="BQ86" i="30"/>
  <c r="BO86" i="30"/>
  <c r="BN86" i="30"/>
  <c r="BL86" i="30"/>
  <c r="BK86" i="30"/>
  <c r="BI86" i="30"/>
  <c r="BH86" i="30"/>
  <c r="BE86" i="30"/>
  <c r="BB86" i="30"/>
  <c r="AY86" i="30"/>
  <c r="AV86" i="30"/>
  <c r="AS86" i="30"/>
  <c r="AP86" i="30"/>
  <c r="AM86" i="30"/>
  <c r="AI86" i="30"/>
  <c r="AJ86" i="30" s="1"/>
  <c r="AH86" i="30"/>
  <c r="AG86" i="30"/>
  <c r="AD86" i="30"/>
  <c r="AA86" i="30"/>
  <c r="X86" i="30"/>
  <c r="U86" i="30"/>
  <c r="R86" i="30"/>
  <c r="O86" i="30"/>
  <c r="L86" i="30"/>
  <c r="I86" i="30"/>
  <c r="F86" i="30"/>
  <c r="CD85" i="30"/>
  <c r="CC85" i="30"/>
  <c r="CA85" i="30"/>
  <c r="BZ85" i="30"/>
  <c r="BX85" i="30"/>
  <c r="BW85" i="30"/>
  <c r="BT85" i="30"/>
  <c r="BR85" i="30"/>
  <c r="BQ85" i="30"/>
  <c r="BO85" i="30"/>
  <c r="BN85" i="30"/>
  <c r="BL85" i="30"/>
  <c r="BK85" i="30"/>
  <c r="BI85" i="30"/>
  <c r="BH85" i="30"/>
  <c r="BE85" i="30"/>
  <c r="BB85" i="30"/>
  <c r="AY85" i="30"/>
  <c r="AV85" i="30"/>
  <c r="AS85" i="30"/>
  <c r="AP85" i="30"/>
  <c r="AM85" i="30"/>
  <c r="AI85" i="30"/>
  <c r="AJ85" i="30" s="1"/>
  <c r="AH85" i="30"/>
  <c r="AG85" i="30"/>
  <c r="AD85" i="30"/>
  <c r="AA85" i="30"/>
  <c r="X85" i="30"/>
  <c r="U85" i="30"/>
  <c r="R85" i="30"/>
  <c r="O85" i="30"/>
  <c r="L85" i="30"/>
  <c r="I85" i="30"/>
  <c r="F85" i="30"/>
  <c r="AS84" i="30"/>
  <c r="AP84" i="30"/>
  <c r="AM84" i="30"/>
  <c r="AJ84" i="30"/>
  <c r="AH84" i="30"/>
  <c r="AG84" i="30"/>
  <c r="AD84" i="30"/>
  <c r="AA84" i="30"/>
  <c r="X84" i="30"/>
  <c r="U84" i="30"/>
  <c r="R84" i="30"/>
  <c r="O84" i="30"/>
  <c r="L84" i="30"/>
  <c r="I84" i="30"/>
  <c r="F84" i="30"/>
  <c r="CD83" i="30"/>
  <c r="CB83" i="30"/>
  <c r="CC83" i="30" s="1"/>
  <c r="CA83" i="30"/>
  <c r="BZ83" i="30"/>
  <c r="BX83" i="30"/>
  <c r="BW83" i="30"/>
  <c r="BT83" i="30"/>
  <c r="BR83" i="30"/>
  <c r="BQ83" i="30"/>
  <c r="BO83" i="30"/>
  <c r="BN83" i="30"/>
  <c r="BL83" i="30"/>
  <c r="BK83" i="30"/>
  <c r="BI83" i="30"/>
  <c r="BH83" i="30"/>
  <c r="BE83" i="30"/>
  <c r="BB83" i="30"/>
  <c r="AY83" i="30"/>
  <c r="AV83" i="30"/>
  <c r="AS83" i="30"/>
  <c r="AP83" i="30"/>
  <c r="AM83" i="30"/>
  <c r="AJ83" i="30"/>
  <c r="AH83" i="30"/>
  <c r="AG83" i="30"/>
  <c r="AD83" i="30"/>
  <c r="AA83" i="30"/>
  <c r="X83" i="30"/>
  <c r="U83" i="30"/>
  <c r="R83" i="30"/>
  <c r="O83" i="30"/>
  <c r="L83" i="30"/>
  <c r="I83" i="30"/>
  <c r="F83" i="30"/>
  <c r="CD82" i="30"/>
  <c r="CC82" i="30"/>
  <c r="CA82" i="30"/>
  <c r="BZ82" i="30"/>
  <c r="BX82" i="30"/>
  <c r="BW82" i="30"/>
  <c r="BT82" i="30"/>
  <c r="BR82" i="30"/>
  <c r="BQ82" i="30"/>
  <c r="BO82" i="30"/>
  <c r="BN82" i="30"/>
  <c r="BL82" i="30"/>
  <c r="BK82" i="30"/>
  <c r="BI82" i="30"/>
  <c r="BH82" i="30"/>
  <c r="BE82" i="30"/>
  <c r="BB82" i="30"/>
  <c r="AY82" i="30"/>
  <c r="AV82" i="30"/>
  <c r="AS82" i="30"/>
  <c r="AP82" i="30"/>
  <c r="AM82" i="30"/>
  <c r="AJ82" i="30"/>
  <c r="AH82" i="30"/>
  <c r="AG82" i="30"/>
  <c r="AD82" i="30"/>
  <c r="AA82" i="30"/>
  <c r="X82" i="30"/>
  <c r="U82" i="30"/>
  <c r="R82" i="30"/>
  <c r="O82" i="30"/>
  <c r="L82" i="30"/>
  <c r="I82" i="30"/>
  <c r="F82" i="30"/>
  <c r="CD81" i="30"/>
  <c r="CC81" i="30"/>
  <c r="CA81" i="30"/>
  <c r="BZ81" i="30"/>
  <c r="BX81" i="30"/>
  <c r="BW81" i="30"/>
  <c r="BT81" i="30"/>
  <c r="BR81" i="30"/>
  <c r="BQ81" i="30"/>
  <c r="BO81" i="30"/>
  <c r="BN81" i="30"/>
  <c r="BL81" i="30"/>
  <c r="BK81" i="30"/>
  <c r="BI81" i="30"/>
  <c r="BH81" i="30"/>
  <c r="BE81" i="30"/>
  <c r="BB81" i="30"/>
  <c r="AY81" i="30"/>
  <c r="AV81" i="30"/>
  <c r="AS81" i="30"/>
  <c r="AP81" i="30"/>
  <c r="AM81" i="30"/>
  <c r="AJ81" i="30"/>
  <c r="AH81" i="30"/>
  <c r="AG81" i="30"/>
  <c r="AD81" i="30"/>
  <c r="AA81" i="30"/>
  <c r="X81" i="30"/>
  <c r="U81" i="30"/>
  <c r="R81" i="30"/>
  <c r="O81" i="30"/>
  <c r="L81" i="30"/>
  <c r="I81" i="30"/>
  <c r="F81" i="30"/>
  <c r="CD80" i="30"/>
  <c r="CC80" i="30"/>
  <c r="CA80" i="30"/>
  <c r="BZ80" i="30"/>
  <c r="BX80" i="30"/>
  <c r="BW80" i="30"/>
  <c r="BT80" i="30"/>
  <c r="BR80" i="30"/>
  <c r="BQ80" i="30"/>
  <c r="BO80" i="30"/>
  <c r="BN80" i="30"/>
  <c r="BL80" i="30"/>
  <c r="BK80" i="30"/>
  <c r="BI80" i="30"/>
  <c r="BH80" i="30"/>
  <c r="BE80" i="30"/>
  <c r="BB80" i="30"/>
  <c r="AY80" i="30"/>
  <c r="AV80" i="30"/>
  <c r="AS80" i="30"/>
  <c r="AP80" i="30"/>
  <c r="AM80" i="30"/>
  <c r="AJ80" i="30"/>
  <c r="AH80" i="30"/>
  <c r="AG80" i="30"/>
  <c r="AD80" i="30"/>
  <c r="AA80" i="30"/>
  <c r="X80" i="30"/>
  <c r="U80" i="30"/>
  <c r="R80" i="30"/>
  <c r="O80" i="30"/>
  <c r="L80" i="30"/>
  <c r="I80" i="30"/>
  <c r="F80" i="30"/>
  <c r="CD79" i="30"/>
  <c r="CC79" i="30"/>
  <c r="CA79" i="30"/>
  <c r="BZ79" i="30"/>
  <c r="BX79" i="30"/>
  <c r="BW79" i="30"/>
  <c r="BT79" i="30"/>
  <c r="BR79" i="30"/>
  <c r="BQ79" i="30"/>
  <c r="BO79" i="30"/>
  <c r="BN79" i="30"/>
  <c r="BL79" i="30"/>
  <c r="BK79" i="30"/>
  <c r="BI79" i="30"/>
  <c r="BH79" i="30"/>
  <c r="BE79" i="30"/>
  <c r="BB79" i="30"/>
  <c r="AY79" i="30"/>
  <c r="AV79" i="30"/>
  <c r="AS79" i="30"/>
  <c r="AP79" i="30"/>
  <c r="AM79" i="30"/>
  <c r="AJ79" i="30"/>
  <c r="AH79" i="30"/>
  <c r="AG79" i="30"/>
  <c r="AD79" i="30"/>
  <c r="AA79" i="30"/>
  <c r="X79" i="30"/>
  <c r="U79" i="30"/>
  <c r="R79" i="30"/>
  <c r="O79" i="30"/>
  <c r="L79" i="30"/>
  <c r="I79" i="30"/>
  <c r="F79" i="30"/>
  <c r="CD78" i="30"/>
  <c r="CC78" i="30"/>
  <c r="CA78" i="30"/>
  <c r="BZ78" i="30"/>
  <c r="BX78" i="30"/>
  <c r="BW78" i="30"/>
  <c r="BT78" i="30"/>
  <c r="BR78" i="30"/>
  <c r="BQ78" i="30"/>
  <c r="BO78" i="30"/>
  <c r="BN78" i="30"/>
  <c r="BL78" i="30"/>
  <c r="BK78" i="30"/>
  <c r="BI78" i="30"/>
  <c r="BH78" i="30"/>
  <c r="BE78" i="30"/>
  <c r="BB78" i="30"/>
  <c r="AY78" i="30"/>
  <c r="AV78" i="30"/>
  <c r="AS78" i="30"/>
  <c r="AP78" i="30"/>
  <c r="AM78" i="30"/>
  <c r="AJ78" i="30"/>
  <c r="AH78" i="30"/>
  <c r="AG78" i="30"/>
  <c r="AD78" i="30"/>
  <c r="AA78" i="30"/>
  <c r="X78" i="30"/>
  <c r="U78" i="30"/>
  <c r="R78" i="30"/>
  <c r="O78" i="30"/>
  <c r="L78" i="30"/>
  <c r="I78" i="30"/>
  <c r="F78" i="30"/>
  <c r="CD77" i="30"/>
  <c r="CC77" i="30"/>
  <c r="CA77" i="30"/>
  <c r="BZ77" i="30"/>
  <c r="BX77" i="30"/>
  <c r="BW77" i="30"/>
  <c r="BT77" i="30"/>
  <c r="BR77" i="30"/>
  <c r="BQ77" i="30"/>
  <c r="BO77" i="30"/>
  <c r="BN77" i="30"/>
  <c r="BL77" i="30"/>
  <c r="BK77" i="30"/>
  <c r="BI77" i="30"/>
  <c r="BH77" i="30"/>
  <c r="BE77" i="30"/>
  <c r="BB77" i="30"/>
  <c r="AY77" i="30"/>
  <c r="AV77" i="30"/>
  <c r="AS77" i="30"/>
  <c r="AP77" i="30"/>
  <c r="AM77" i="30"/>
  <c r="AJ77" i="30"/>
  <c r="AH77" i="30"/>
  <c r="AG77" i="30"/>
  <c r="AD77" i="30"/>
  <c r="AA77" i="30"/>
  <c r="X77" i="30"/>
  <c r="U77" i="30"/>
  <c r="R77" i="30"/>
  <c r="O77" i="30"/>
  <c r="L77" i="30"/>
  <c r="I77" i="30"/>
  <c r="F77" i="30"/>
  <c r="CD76" i="30"/>
  <c r="CC76" i="30"/>
  <c r="CA76" i="30"/>
  <c r="BZ76" i="30"/>
  <c r="BX76" i="30"/>
  <c r="BW76" i="30"/>
  <c r="BT76" i="30"/>
  <c r="BR76" i="30"/>
  <c r="BQ76" i="30"/>
  <c r="BO76" i="30"/>
  <c r="BN76" i="30"/>
  <c r="BL76" i="30"/>
  <c r="BK76" i="30"/>
  <c r="BI76" i="30"/>
  <c r="BH76" i="30"/>
  <c r="BE76" i="30"/>
  <c r="BB76" i="30"/>
  <c r="AY76" i="30"/>
  <c r="AV76" i="30"/>
  <c r="AS76" i="30"/>
  <c r="AP76" i="30"/>
  <c r="AM76" i="30"/>
  <c r="AJ76" i="30"/>
  <c r="AH76" i="30"/>
  <c r="AG76" i="30"/>
  <c r="AD76" i="30"/>
  <c r="AA76" i="30"/>
  <c r="X76" i="30"/>
  <c r="U76" i="30"/>
  <c r="R76" i="30"/>
  <c r="O76" i="30"/>
  <c r="L76" i="30"/>
  <c r="I76" i="30"/>
  <c r="F76" i="30"/>
  <c r="CD75" i="30"/>
  <c r="CC75" i="30"/>
  <c r="CA75" i="30"/>
  <c r="BZ75" i="30"/>
  <c r="BX75" i="30"/>
  <c r="BW75" i="30"/>
  <c r="BT75" i="30"/>
  <c r="BR75" i="30"/>
  <c r="BQ75" i="30"/>
  <c r="BO75" i="30"/>
  <c r="BN75" i="30"/>
  <c r="BL75" i="30"/>
  <c r="BK75" i="30"/>
  <c r="BI75" i="30"/>
  <c r="BH75" i="30"/>
  <c r="BE75" i="30"/>
  <c r="BB75" i="30"/>
  <c r="AY75" i="30"/>
  <c r="AV75" i="30"/>
  <c r="AS75" i="30"/>
  <c r="AP75" i="30"/>
  <c r="AM75" i="30"/>
  <c r="AJ75" i="30"/>
  <c r="AH75" i="30"/>
  <c r="AG75" i="30"/>
  <c r="AD75" i="30"/>
  <c r="AA75" i="30"/>
  <c r="X75" i="30"/>
  <c r="U75" i="30"/>
  <c r="R75" i="30"/>
  <c r="O75" i="30"/>
  <c r="L75" i="30"/>
  <c r="I75" i="30"/>
  <c r="F75" i="30"/>
  <c r="CD74" i="30"/>
  <c r="CC74" i="30"/>
  <c r="CA74" i="30"/>
  <c r="BZ74" i="30"/>
  <c r="BX74" i="30"/>
  <c r="BW74" i="30"/>
  <c r="BT74" i="30"/>
  <c r="BR74" i="30"/>
  <c r="BQ74" i="30"/>
  <c r="BO74" i="30"/>
  <c r="BN74" i="30"/>
  <c r="BL74" i="30"/>
  <c r="BK74" i="30"/>
  <c r="BI74" i="30"/>
  <c r="BH74" i="30"/>
  <c r="BE74" i="30"/>
  <c r="BB74" i="30"/>
  <c r="AY74" i="30"/>
  <c r="AV74" i="30"/>
  <c r="AS74" i="30"/>
  <c r="AP74" i="30"/>
  <c r="AM74" i="30"/>
  <c r="AJ74" i="30"/>
  <c r="AH74" i="30"/>
  <c r="AG74" i="30"/>
  <c r="AD74" i="30"/>
  <c r="AA74" i="30"/>
  <c r="X74" i="30"/>
  <c r="U74" i="30"/>
  <c r="R74" i="30"/>
  <c r="O74" i="30"/>
  <c r="L74" i="30"/>
  <c r="I74" i="30"/>
  <c r="F74" i="30"/>
  <c r="CD73" i="30"/>
  <c r="CC73" i="30"/>
  <c r="CA73" i="30"/>
  <c r="BZ73" i="30"/>
  <c r="BX73" i="30"/>
  <c r="BW73" i="30"/>
  <c r="BT73" i="30"/>
  <c r="BR73" i="30"/>
  <c r="BQ73" i="30"/>
  <c r="BO73" i="30"/>
  <c r="BN73" i="30"/>
  <c r="BL73" i="30"/>
  <c r="BK73" i="30"/>
  <c r="BI73" i="30"/>
  <c r="BH73" i="30"/>
  <c r="BE73" i="30"/>
  <c r="BB73" i="30"/>
  <c r="AY73" i="30"/>
  <c r="AV73" i="30"/>
  <c r="AS73" i="30"/>
  <c r="AP73" i="30"/>
  <c r="AM73" i="30"/>
  <c r="AJ73" i="30"/>
  <c r="AG73" i="30"/>
  <c r="AD73" i="30"/>
  <c r="AA73" i="30"/>
  <c r="X73" i="30"/>
  <c r="U73" i="30"/>
  <c r="S73" i="30"/>
  <c r="R73" i="30"/>
  <c r="O73" i="30"/>
  <c r="L73" i="30"/>
  <c r="I73" i="30"/>
  <c r="F73" i="30"/>
  <c r="CD72" i="30"/>
  <c r="CC72" i="30"/>
  <c r="CA72" i="30"/>
  <c r="BZ72" i="30"/>
  <c r="BX72" i="30"/>
  <c r="BW72" i="30"/>
  <c r="BT72" i="30"/>
  <c r="BR72" i="30"/>
  <c r="BQ72" i="30"/>
  <c r="BO72" i="30"/>
  <c r="BN72" i="30"/>
  <c r="BL72" i="30"/>
  <c r="BK72" i="30"/>
  <c r="BI72" i="30"/>
  <c r="BH72" i="30"/>
  <c r="BE72" i="30"/>
  <c r="BB72" i="30"/>
  <c r="AY72" i="30"/>
  <c r="AV72" i="30"/>
  <c r="AS72" i="30"/>
  <c r="AP72" i="30"/>
  <c r="AM72" i="30"/>
  <c r="AJ72" i="30"/>
  <c r="AH72" i="30"/>
  <c r="AG72" i="30"/>
  <c r="AD72" i="30"/>
  <c r="AA72" i="30"/>
  <c r="X72" i="30"/>
  <c r="U72" i="30"/>
  <c r="R72" i="30"/>
  <c r="O72" i="30"/>
  <c r="L72" i="30"/>
  <c r="I72" i="30"/>
  <c r="F72" i="30"/>
  <c r="CD71" i="30"/>
  <c r="CC71" i="30"/>
  <c r="CA71" i="30"/>
  <c r="BZ71" i="30"/>
  <c r="BX71" i="30"/>
  <c r="BW71" i="30"/>
  <c r="BT71" i="30"/>
  <c r="BR71" i="30"/>
  <c r="BQ71" i="30"/>
  <c r="BO71" i="30"/>
  <c r="BN71" i="30"/>
  <c r="BL71" i="30"/>
  <c r="BK71" i="30"/>
  <c r="BI71" i="30"/>
  <c r="BH71" i="30"/>
  <c r="BE71" i="30"/>
  <c r="BB71" i="30"/>
  <c r="AY71" i="30"/>
  <c r="AV71" i="30"/>
  <c r="AS71" i="30"/>
  <c r="AP71" i="30"/>
  <c r="AM71" i="30"/>
  <c r="AJ71" i="30"/>
  <c r="AH71" i="30"/>
  <c r="AG71" i="30"/>
  <c r="AD71" i="30"/>
  <c r="AA71" i="30"/>
  <c r="X71" i="30"/>
  <c r="U71" i="30"/>
  <c r="R71" i="30"/>
  <c r="O71" i="30"/>
  <c r="L71" i="30"/>
  <c r="I71" i="30"/>
  <c r="F71" i="30"/>
  <c r="CD70" i="30"/>
  <c r="CC70" i="30"/>
  <c r="CA70" i="30"/>
  <c r="BZ70" i="30"/>
  <c r="BX70" i="30"/>
  <c r="BW70" i="30"/>
  <c r="BT70" i="30"/>
  <c r="BR70" i="30"/>
  <c r="BQ70" i="30"/>
  <c r="BO70" i="30"/>
  <c r="BN70" i="30"/>
  <c r="BL70" i="30"/>
  <c r="BK70" i="30"/>
  <c r="BI70" i="30"/>
  <c r="BH70" i="30"/>
  <c r="BE70" i="30"/>
  <c r="BB70" i="30"/>
  <c r="AY70" i="30"/>
  <c r="AV70" i="30"/>
  <c r="AS70" i="30"/>
  <c r="AP70" i="30"/>
  <c r="AM70" i="30"/>
  <c r="AJ70" i="30"/>
  <c r="AH70" i="30"/>
  <c r="AG70" i="30"/>
  <c r="AD70" i="30"/>
  <c r="AA70" i="30"/>
  <c r="X70" i="30"/>
  <c r="U70" i="30"/>
  <c r="R70" i="30"/>
  <c r="O70" i="30"/>
  <c r="L70" i="30"/>
  <c r="I70" i="30"/>
  <c r="F70" i="30"/>
  <c r="CD69" i="30"/>
  <c r="CC69" i="30"/>
  <c r="CA69" i="30"/>
  <c r="BZ69" i="30"/>
  <c r="BX69" i="30"/>
  <c r="BW69" i="30"/>
  <c r="BT69" i="30"/>
  <c r="BR69" i="30"/>
  <c r="BQ69" i="30"/>
  <c r="BO69" i="30"/>
  <c r="BN69" i="30"/>
  <c r="BL69" i="30"/>
  <c r="BK69" i="30"/>
  <c r="BI69" i="30"/>
  <c r="BH69" i="30"/>
  <c r="BE69" i="30"/>
  <c r="BB69" i="30"/>
  <c r="AY69" i="30"/>
  <c r="AV69" i="30"/>
  <c r="AS69" i="30"/>
  <c r="AP69" i="30"/>
  <c r="AM69" i="30"/>
  <c r="AJ69" i="30"/>
  <c r="AH69" i="30"/>
  <c r="AG69" i="30"/>
  <c r="AD69" i="30"/>
  <c r="AA69" i="30"/>
  <c r="X69" i="30"/>
  <c r="U69" i="30"/>
  <c r="R69" i="30"/>
  <c r="O69" i="30"/>
  <c r="L69" i="30"/>
  <c r="I69" i="30"/>
  <c r="F69" i="30"/>
  <c r="CD68" i="30"/>
  <c r="CC68" i="30"/>
  <c r="CA68" i="30"/>
  <c r="BZ68" i="30"/>
  <c r="BX68" i="30"/>
  <c r="BW68" i="30"/>
  <c r="BT68" i="30"/>
  <c r="BR68" i="30"/>
  <c r="BQ68" i="30"/>
  <c r="BO68" i="30"/>
  <c r="BN68" i="30"/>
  <c r="BL68" i="30"/>
  <c r="BK68" i="30"/>
  <c r="BI68" i="30"/>
  <c r="BH68" i="30"/>
  <c r="BE68" i="30"/>
  <c r="BB68" i="30"/>
  <c r="AY68" i="30"/>
  <c r="AV68" i="30"/>
  <c r="AS68" i="30"/>
  <c r="AP68" i="30"/>
  <c r="AM68" i="30"/>
  <c r="AJ68" i="30"/>
  <c r="AH68" i="30"/>
  <c r="AG68" i="30"/>
  <c r="AD68" i="30"/>
  <c r="AA68" i="30"/>
  <c r="X68" i="30"/>
  <c r="U68" i="30"/>
  <c r="R68" i="30"/>
  <c r="O68" i="30"/>
  <c r="L68" i="30"/>
  <c r="I68" i="30"/>
  <c r="F68" i="30"/>
  <c r="CD67" i="30"/>
  <c r="CC67" i="30"/>
  <c r="CA67" i="30"/>
  <c r="BZ67" i="30"/>
  <c r="BX67" i="30"/>
  <c r="BW67" i="30"/>
  <c r="BT67" i="30"/>
  <c r="BR67" i="30"/>
  <c r="BQ67" i="30"/>
  <c r="BO67" i="30"/>
  <c r="BN67" i="30"/>
  <c r="BL67" i="30"/>
  <c r="BK67" i="30"/>
  <c r="BI67" i="30"/>
  <c r="BH67" i="30"/>
  <c r="BE67" i="30"/>
  <c r="BB67" i="30"/>
  <c r="AY67" i="30"/>
  <c r="AV67" i="30"/>
  <c r="AS67" i="30"/>
  <c r="AP67" i="30"/>
  <c r="AM67" i="30"/>
  <c r="AJ67" i="30"/>
  <c r="AH67" i="30"/>
  <c r="AG67" i="30"/>
  <c r="AD67" i="30"/>
  <c r="AA67" i="30"/>
  <c r="X67" i="30"/>
  <c r="U67" i="30"/>
  <c r="R67" i="30"/>
  <c r="O67" i="30"/>
  <c r="L67" i="30"/>
  <c r="I67" i="30"/>
  <c r="F67" i="30"/>
  <c r="CD66" i="30"/>
  <c r="CC66" i="30"/>
  <c r="CA66" i="30"/>
  <c r="BZ66" i="30"/>
  <c r="BX66" i="30"/>
  <c r="BW66" i="30"/>
  <c r="BT66" i="30"/>
  <c r="BR66" i="30"/>
  <c r="BQ66" i="30"/>
  <c r="BO66" i="30"/>
  <c r="BN66" i="30"/>
  <c r="BL66" i="30"/>
  <c r="BK66" i="30"/>
  <c r="BI66" i="30"/>
  <c r="BH66" i="30"/>
  <c r="BE66" i="30"/>
  <c r="BB66" i="30"/>
  <c r="AY66" i="30"/>
  <c r="AV66" i="30"/>
  <c r="AS66" i="30"/>
  <c r="AP66" i="30"/>
  <c r="AM66" i="30"/>
  <c r="AJ66" i="30"/>
  <c r="AH66" i="30"/>
  <c r="AG66" i="30"/>
  <c r="AD66" i="30"/>
  <c r="AA66" i="30"/>
  <c r="X66" i="30"/>
  <c r="U66" i="30"/>
  <c r="R66" i="30"/>
  <c r="O66" i="30"/>
  <c r="L66" i="30"/>
  <c r="I66" i="30"/>
  <c r="F66" i="30"/>
  <c r="CD65" i="30"/>
  <c r="CC65" i="30"/>
  <c r="CA65" i="30"/>
  <c r="BZ65" i="30"/>
  <c r="BX65" i="30"/>
  <c r="BW65" i="30"/>
  <c r="BT65" i="30"/>
  <c r="BR65" i="30"/>
  <c r="BQ65" i="30"/>
  <c r="BO65" i="30"/>
  <c r="BN65" i="30"/>
  <c r="BL65" i="30"/>
  <c r="BK65" i="30"/>
  <c r="BI65" i="30"/>
  <c r="BH65" i="30"/>
  <c r="BE65" i="30"/>
  <c r="BB65" i="30"/>
  <c r="AY65" i="30"/>
  <c r="AV65" i="30"/>
  <c r="AS65" i="30"/>
  <c r="AP65" i="30"/>
  <c r="AM65" i="30"/>
  <c r="AJ65" i="30"/>
  <c r="AH65" i="30"/>
  <c r="AG65" i="30"/>
  <c r="AD65" i="30"/>
  <c r="AA65" i="30"/>
  <c r="X65" i="30"/>
  <c r="U65" i="30"/>
  <c r="R65" i="30"/>
  <c r="O65" i="30"/>
  <c r="L65" i="30"/>
  <c r="I65" i="30"/>
  <c r="F65" i="30"/>
  <c r="CD64" i="30"/>
  <c r="CC64" i="30"/>
  <c r="CA64" i="30"/>
  <c r="BZ64" i="30"/>
  <c r="BX64" i="30"/>
  <c r="BW64" i="30"/>
  <c r="BT64" i="30"/>
  <c r="BR64" i="30"/>
  <c r="BQ64" i="30"/>
  <c r="BO64" i="30"/>
  <c r="BN64" i="30"/>
  <c r="BL64" i="30"/>
  <c r="BK64" i="30"/>
  <c r="BI64" i="30"/>
  <c r="BH64" i="30"/>
  <c r="BE64" i="30"/>
  <c r="BB64" i="30"/>
  <c r="AY64" i="30"/>
  <c r="AV64" i="30"/>
  <c r="AS64" i="30"/>
  <c r="AP64" i="30"/>
  <c r="AM64" i="30"/>
  <c r="AJ64" i="30"/>
  <c r="AH64" i="30"/>
  <c r="AG64" i="30"/>
  <c r="AD64" i="30"/>
  <c r="AA64" i="30"/>
  <c r="X64" i="30"/>
  <c r="U64" i="30"/>
  <c r="R64" i="30"/>
  <c r="O64" i="30"/>
  <c r="L64" i="30"/>
  <c r="I64" i="30"/>
  <c r="F64" i="30"/>
  <c r="CD63" i="30"/>
  <c r="CC63" i="30"/>
  <c r="CA63" i="30"/>
  <c r="BZ63" i="30"/>
  <c r="BX63" i="30"/>
  <c r="BW63" i="30"/>
  <c r="BT63" i="30"/>
  <c r="BR63" i="30"/>
  <c r="BQ63" i="30"/>
  <c r="BO63" i="30"/>
  <c r="BN63" i="30"/>
  <c r="BL63" i="30"/>
  <c r="BK63" i="30"/>
  <c r="BI63" i="30"/>
  <c r="BH63" i="30"/>
  <c r="BE63" i="30"/>
  <c r="BB63" i="30"/>
  <c r="AY63" i="30"/>
  <c r="AV63" i="30"/>
  <c r="AS63" i="30"/>
  <c r="AP63" i="30"/>
  <c r="AM63" i="30"/>
  <c r="AJ63" i="30"/>
  <c r="AH63" i="30"/>
  <c r="AG63" i="30"/>
  <c r="AD63" i="30"/>
  <c r="AA63" i="30"/>
  <c r="X63" i="30"/>
  <c r="U63" i="30"/>
  <c r="R63" i="30"/>
  <c r="O63" i="30"/>
  <c r="L63" i="30"/>
  <c r="I63" i="30"/>
  <c r="F63" i="30"/>
  <c r="CD62" i="30"/>
  <c r="CC62" i="30"/>
  <c r="CA62" i="30"/>
  <c r="BZ62" i="30"/>
  <c r="BX62" i="30"/>
  <c r="BW62" i="30"/>
  <c r="BT62" i="30"/>
  <c r="BR62" i="30"/>
  <c r="BQ62" i="30"/>
  <c r="BO62" i="30"/>
  <c r="BN62" i="30"/>
  <c r="BL62" i="30"/>
  <c r="BK62" i="30"/>
  <c r="BI62" i="30"/>
  <c r="BH62" i="30"/>
  <c r="BE62" i="30"/>
  <c r="BB62" i="30"/>
  <c r="AY62" i="30"/>
  <c r="AV62" i="30"/>
  <c r="AS62" i="30"/>
  <c r="AP62" i="30"/>
  <c r="AM62" i="30"/>
  <c r="AJ62" i="30"/>
  <c r="AH62" i="30"/>
  <c r="AG62" i="30"/>
  <c r="AD62" i="30"/>
  <c r="AA62" i="30"/>
  <c r="X62" i="30"/>
  <c r="U62" i="30"/>
  <c r="R62" i="30"/>
  <c r="O62" i="30"/>
  <c r="L62" i="30"/>
  <c r="I62" i="30"/>
  <c r="F62" i="30"/>
  <c r="CD60" i="30"/>
  <c r="CC60" i="30"/>
  <c r="CA60" i="30"/>
  <c r="BZ60" i="30"/>
  <c r="BX60" i="30"/>
  <c r="BW60" i="30"/>
  <c r="BT60" i="30"/>
  <c r="BR60" i="30"/>
  <c r="BQ60" i="30"/>
  <c r="BO60" i="30"/>
  <c r="BN60" i="30"/>
  <c r="BL60" i="30"/>
  <c r="BK60" i="30"/>
  <c r="BI60" i="30"/>
  <c r="BH60" i="30"/>
  <c r="BE60" i="30"/>
  <c r="BB60" i="30"/>
  <c r="AY60" i="30"/>
  <c r="AV60" i="30"/>
  <c r="AS60" i="30"/>
  <c r="AP60" i="30"/>
  <c r="AM60" i="30"/>
  <c r="AJ60" i="30"/>
  <c r="AH60" i="30"/>
  <c r="AG60" i="30"/>
  <c r="AD60" i="30"/>
  <c r="AA60" i="30"/>
  <c r="X60" i="30"/>
  <c r="U60" i="30"/>
  <c r="R60" i="30"/>
  <c r="O60" i="30"/>
  <c r="L60" i="30"/>
  <c r="I60" i="30"/>
  <c r="F60" i="30"/>
  <c r="CD59" i="30"/>
  <c r="CC59" i="30"/>
  <c r="CA59" i="30"/>
  <c r="BZ59" i="30"/>
  <c r="BX59" i="30"/>
  <c r="BW59" i="30"/>
  <c r="BT59" i="30"/>
  <c r="BR59" i="30"/>
  <c r="BQ59" i="30"/>
  <c r="BO59" i="30"/>
  <c r="BN59" i="30"/>
  <c r="BL59" i="30"/>
  <c r="BK59" i="30"/>
  <c r="BI59" i="30"/>
  <c r="BH59" i="30"/>
  <c r="BE59" i="30"/>
  <c r="BB59" i="30"/>
  <c r="AY59" i="30"/>
  <c r="AV59" i="30"/>
  <c r="AS59" i="30"/>
  <c r="AP59" i="30"/>
  <c r="AM59" i="30"/>
  <c r="AJ59" i="30"/>
  <c r="AH59" i="30"/>
  <c r="AG59" i="30"/>
  <c r="AD59" i="30"/>
  <c r="AA59" i="30"/>
  <c r="X59" i="30"/>
  <c r="U59" i="30"/>
  <c r="R59" i="30"/>
  <c r="O59" i="30"/>
  <c r="L59" i="30"/>
  <c r="I59" i="30"/>
  <c r="F59" i="30"/>
  <c r="CD58" i="30"/>
  <c r="CC58" i="30"/>
  <c r="CA58" i="30"/>
  <c r="BZ58" i="30"/>
  <c r="BX58" i="30"/>
  <c r="BW58" i="30"/>
  <c r="BT58" i="30"/>
  <c r="BR58" i="30"/>
  <c r="BQ58" i="30"/>
  <c r="BO58" i="30"/>
  <c r="BN58" i="30"/>
  <c r="BL58" i="30"/>
  <c r="BK58" i="30"/>
  <c r="BI58" i="30"/>
  <c r="BH58" i="30"/>
  <c r="BE58" i="30"/>
  <c r="BB58" i="30"/>
  <c r="AY58" i="30"/>
  <c r="AV58" i="30"/>
  <c r="AS58" i="30"/>
  <c r="AP58" i="30"/>
  <c r="AM58" i="30"/>
  <c r="AJ58" i="30"/>
  <c r="AH58" i="30"/>
  <c r="AG58" i="30"/>
  <c r="AD58" i="30"/>
  <c r="AA58" i="30"/>
  <c r="X58" i="30"/>
  <c r="U58" i="30"/>
  <c r="R58" i="30"/>
  <c r="O58" i="30"/>
  <c r="L58" i="30"/>
  <c r="I58" i="30"/>
  <c r="F58" i="30"/>
  <c r="CD57" i="30"/>
  <c r="CC57" i="30"/>
  <c r="CA57" i="30"/>
  <c r="BZ57" i="30"/>
  <c r="BX57" i="30"/>
  <c r="BW57" i="30"/>
  <c r="BT57" i="30"/>
  <c r="BR57" i="30"/>
  <c r="BQ57" i="30"/>
  <c r="BO57" i="30"/>
  <c r="BN57" i="30"/>
  <c r="BL57" i="30"/>
  <c r="BK57" i="30"/>
  <c r="BI57" i="30"/>
  <c r="BH57" i="30"/>
  <c r="BE57" i="30"/>
  <c r="BB57" i="30"/>
  <c r="AY57" i="30"/>
  <c r="AV57" i="30"/>
  <c r="AS57" i="30"/>
  <c r="AP57" i="30"/>
  <c r="AM57" i="30"/>
  <c r="AJ57" i="30"/>
  <c r="AH57" i="30"/>
  <c r="AG57" i="30"/>
  <c r="AD57" i="30"/>
  <c r="AA57" i="30"/>
  <c r="X57" i="30"/>
  <c r="U57" i="30"/>
  <c r="R57" i="30"/>
  <c r="O57" i="30"/>
  <c r="L57" i="30"/>
  <c r="I57" i="30"/>
  <c r="F57" i="30"/>
  <c r="CD55" i="30"/>
  <c r="CC55" i="30"/>
  <c r="CA55" i="30"/>
  <c r="BZ55" i="30"/>
  <c r="BX55" i="30"/>
  <c r="BW55" i="30"/>
  <c r="BT55" i="30"/>
  <c r="BR55" i="30"/>
  <c r="BQ55" i="30"/>
  <c r="BO55" i="30"/>
  <c r="BN55" i="30"/>
  <c r="BL55" i="30"/>
  <c r="BK55" i="30"/>
  <c r="BI55" i="30"/>
  <c r="BH55" i="30"/>
  <c r="BE55" i="30"/>
  <c r="BB55" i="30"/>
  <c r="AY55" i="30"/>
  <c r="AV55" i="30"/>
  <c r="AS55" i="30"/>
  <c r="AP55" i="30"/>
  <c r="AM55" i="30"/>
  <c r="AJ55" i="30"/>
  <c r="AH55" i="30"/>
  <c r="AG55" i="30"/>
  <c r="AD55" i="30"/>
  <c r="AA55" i="30"/>
  <c r="X55" i="30"/>
  <c r="U55" i="30"/>
  <c r="R55" i="30"/>
  <c r="O55" i="30"/>
  <c r="L55" i="30"/>
  <c r="I55" i="30"/>
  <c r="F55" i="30"/>
  <c r="CD54" i="30"/>
  <c r="CC54" i="30"/>
  <c r="CA54" i="30"/>
  <c r="BZ54" i="30"/>
  <c r="BX54" i="30"/>
  <c r="BW54" i="30"/>
  <c r="BT54" i="30"/>
  <c r="BR54" i="30"/>
  <c r="BQ54" i="30"/>
  <c r="BO54" i="30"/>
  <c r="BN54" i="30"/>
  <c r="BL54" i="30"/>
  <c r="BK54" i="30"/>
  <c r="BI54" i="30"/>
  <c r="BH54" i="30"/>
  <c r="BE54" i="30"/>
  <c r="BB54" i="30"/>
  <c r="AY54" i="30"/>
  <c r="AV54" i="30"/>
  <c r="AS54" i="30"/>
  <c r="AP54" i="30"/>
  <c r="AM54" i="30"/>
  <c r="AJ54" i="30"/>
  <c r="AH54" i="30"/>
  <c r="AG54" i="30"/>
  <c r="AD54" i="30"/>
  <c r="AA54" i="30"/>
  <c r="X54" i="30"/>
  <c r="U54" i="30"/>
  <c r="R54" i="30"/>
  <c r="O54" i="30"/>
  <c r="L54" i="30"/>
  <c r="I54" i="30"/>
  <c r="F54" i="30"/>
  <c r="CD53" i="30"/>
  <c r="CC53" i="30"/>
  <c r="CA53" i="30"/>
  <c r="BZ53" i="30"/>
  <c r="BX53" i="30"/>
  <c r="BW53" i="30"/>
  <c r="BT53" i="30"/>
  <c r="BR53" i="30"/>
  <c r="BQ53" i="30"/>
  <c r="BO53" i="30"/>
  <c r="BN53" i="30"/>
  <c r="BL53" i="30"/>
  <c r="BK53" i="30"/>
  <c r="BI53" i="30"/>
  <c r="BH53" i="30"/>
  <c r="BE53" i="30"/>
  <c r="BB53" i="30"/>
  <c r="AY53" i="30"/>
  <c r="AV53" i="30"/>
  <c r="AS53" i="30"/>
  <c r="AP53" i="30"/>
  <c r="AM53" i="30"/>
  <c r="AJ53" i="30"/>
  <c r="AH53" i="30"/>
  <c r="AG53" i="30"/>
  <c r="AD53" i="30"/>
  <c r="AA53" i="30"/>
  <c r="X53" i="30"/>
  <c r="U53" i="30"/>
  <c r="R53" i="30"/>
  <c r="O53" i="30"/>
  <c r="L53" i="30"/>
  <c r="I53" i="30"/>
  <c r="F53" i="30"/>
  <c r="CD52" i="30"/>
  <c r="CC52" i="30"/>
  <c r="CA52" i="30"/>
  <c r="BZ52" i="30"/>
  <c r="BX52" i="30"/>
  <c r="BW52" i="30"/>
  <c r="BT52" i="30"/>
  <c r="BR52" i="30"/>
  <c r="BQ52" i="30"/>
  <c r="BO52" i="30"/>
  <c r="BN52" i="30"/>
  <c r="BL52" i="30"/>
  <c r="BK52" i="30"/>
  <c r="BI52" i="30"/>
  <c r="BH52" i="30"/>
  <c r="BE52" i="30"/>
  <c r="BB52" i="30"/>
  <c r="AY52" i="30"/>
  <c r="AV52" i="30"/>
  <c r="AS52" i="30"/>
  <c r="AP52" i="30"/>
  <c r="AM52" i="30"/>
  <c r="AJ52" i="30"/>
  <c r="AH52" i="30"/>
  <c r="AG52" i="30"/>
  <c r="AD52" i="30"/>
  <c r="AA52" i="30"/>
  <c r="X52" i="30"/>
  <c r="U52" i="30"/>
  <c r="R52" i="30"/>
  <c r="O52" i="30"/>
  <c r="L52" i="30"/>
  <c r="I52" i="30"/>
  <c r="F52" i="30"/>
  <c r="CD51" i="30"/>
  <c r="CC51" i="30"/>
  <c r="CA51" i="30"/>
  <c r="BZ51" i="30"/>
  <c r="BX51" i="30"/>
  <c r="BW51" i="30"/>
  <c r="BT51" i="30"/>
  <c r="BR51" i="30"/>
  <c r="BQ51" i="30"/>
  <c r="BO51" i="30"/>
  <c r="BN51" i="30"/>
  <c r="BL51" i="30"/>
  <c r="BK51" i="30"/>
  <c r="BI51" i="30"/>
  <c r="BH51" i="30"/>
  <c r="BE51" i="30"/>
  <c r="BB51" i="30"/>
  <c r="AY51" i="30"/>
  <c r="AV51" i="30"/>
  <c r="AS51" i="30"/>
  <c r="AP51" i="30"/>
  <c r="AM51" i="30"/>
  <c r="AJ51" i="30"/>
  <c r="AH51" i="30"/>
  <c r="AG51" i="30"/>
  <c r="AD51" i="30"/>
  <c r="AA51" i="30"/>
  <c r="X51" i="30"/>
  <c r="U51" i="30"/>
  <c r="R51" i="30"/>
  <c r="O51" i="30"/>
  <c r="L51" i="30"/>
  <c r="I51" i="30"/>
  <c r="F51" i="30"/>
  <c r="CD50" i="30"/>
  <c r="CC50" i="30"/>
  <c r="CA50" i="30"/>
  <c r="BZ50" i="30"/>
  <c r="BX50" i="30"/>
  <c r="BW50" i="30"/>
  <c r="BT50" i="30"/>
  <c r="BR50" i="30"/>
  <c r="BQ50" i="30"/>
  <c r="BO50" i="30"/>
  <c r="BN50" i="30"/>
  <c r="BL50" i="30"/>
  <c r="BK50" i="30"/>
  <c r="BI50" i="30"/>
  <c r="BH50" i="30"/>
  <c r="BE50" i="30"/>
  <c r="BB50" i="30"/>
  <c r="AY50" i="30"/>
  <c r="AV50" i="30"/>
  <c r="AS50" i="30"/>
  <c r="AP50" i="30"/>
  <c r="AM50" i="30"/>
  <c r="AJ50" i="30"/>
  <c r="AH50" i="30"/>
  <c r="AG50" i="30"/>
  <c r="AD50" i="30"/>
  <c r="AA50" i="30"/>
  <c r="X50" i="30"/>
  <c r="U50" i="30"/>
  <c r="R50" i="30"/>
  <c r="O50" i="30"/>
  <c r="L50" i="30"/>
  <c r="I50" i="30"/>
  <c r="F50" i="30"/>
  <c r="CD49" i="30"/>
  <c r="CB49" i="30"/>
  <c r="CC49" i="30" s="1"/>
  <c r="CA49" i="30"/>
  <c r="BZ49" i="30"/>
  <c r="BX49" i="30"/>
  <c r="BW49" i="30"/>
  <c r="BT49" i="30"/>
  <c r="BR49" i="30"/>
  <c r="BQ49" i="30"/>
  <c r="BO49" i="30"/>
  <c r="BN49" i="30"/>
  <c r="BL49" i="30"/>
  <c r="BK49" i="30"/>
  <c r="BI49" i="30"/>
  <c r="BH49" i="30"/>
  <c r="BE49" i="30"/>
  <c r="BB49" i="30"/>
  <c r="AY49" i="30"/>
  <c r="AV49" i="30"/>
  <c r="AS49" i="30"/>
  <c r="AP49" i="30"/>
  <c r="AM49" i="30"/>
  <c r="AJ49" i="30"/>
  <c r="AH49" i="30"/>
  <c r="AG49" i="30"/>
  <c r="AD49" i="30"/>
  <c r="AA49" i="30"/>
  <c r="X49" i="30"/>
  <c r="U49" i="30"/>
  <c r="R49" i="30"/>
  <c r="O49" i="30"/>
  <c r="L49" i="30"/>
  <c r="I49" i="30"/>
  <c r="F49" i="30"/>
  <c r="CD48" i="30"/>
  <c r="CC48" i="30"/>
  <c r="CA48" i="30"/>
  <c r="BZ48" i="30"/>
  <c r="BX48" i="30"/>
  <c r="BW48" i="30"/>
  <c r="BT48" i="30"/>
  <c r="BR48" i="30"/>
  <c r="BQ48" i="30"/>
  <c r="BO48" i="30"/>
  <c r="BN48" i="30"/>
  <c r="BL48" i="30"/>
  <c r="BK48" i="30"/>
  <c r="BI48" i="30"/>
  <c r="BH48" i="30"/>
  <c r="BE48" i="30"/>
  <c r="BB48" i="30"/>
  <c r="AY48" i="30"/>
  <c r="AV48" i="30"/>
  <c r="AS48" i="30"/>
  <c r="AP48" i="30"/>
  <c r="AM48" i="30"/>
  <c r="AJ48" i="30"/>
  <c r="AH48" i="30"/>
  <c r="AG48" i="30"/>
  <c r="AD48" i="30"/>
  <c r="AA48" i="30"/>
  <c r="X48" i="30"/>
  <c r="U48" i="30"/>
  <c r="R48" i="30"/>
  <c r="O48" i="30"/>
  <c r="L48" i="30"/>
  <c r="I48" i="30"/>
  <c r="F48" i="30"/>
  <c r="CD47" i="30"/>
  <c r="CB47" i="30"/>
  <c r="CC47" i="30" s="1"/>
  <c r="CA47" i="30"/>
  <c r="BZ47" i="30"/>
  <c r="BX47" i="30"/>
  <c r="BW47" i="30"/>
  <c r="BT47" i="30"/>
  <c r="BR47" i="30"/>
  <c r="BQ47" i="30"/>
  <c r="BO47" i="30"/>
  <c r="BN47" i="30"/>
  <c r="BL47" i="30"/>
  <c r="BK47" i="30"/>
  <c r="BI47" i="30"/>
  <c r="BH47" i="30"/>
  <c r="BE47" i="30"/>
  <c r="BB47" i="30"/>
  <c r="AY47" i="30"/>
  <c r="AV47" i="30"/>
  <c r="AS47" i="30"/>
  <c r="AP47" i="30"/>
  <c r="AM47" i="30"/>
  <c r="AJ47" i="30"/>
  <c r="AH47" i="30"/>
  <c r="AG47" i="30"/>
  <c r="AD47" i="30"/>
  <c r="AA47" i="30"/>
  <c r="X47" i="30"/>
  <c r="U47" i="30"/>
  <c r="R47" i="30"/>
  <c r="O47" i="30"/>
  <c r="L47" i="30"/>
  <c r="I47" i="30"/>
  <c r="F47" i="30"/>
  <c r="CD46" i="30"/>
  <c r="CC46" i="30"/>
  <c r="CA46" i="30"/>
  <c r="BZ46" i="30"/>
  <c r="BX46" i="30"/>
  <c r="BW46" i="30"/>
  <c r="BT46" i="30"/>
  <c r="BR46" i="30"/>
  <c r="BQ46" i="30"/>
  <c r="BO46" i="30"/>
  <c r="BN46" i="30"/>
  <c r="BL46" i="30"/>
  <c r="BK46" i="30"/>
  <c r="BI46" i="30"/>
  <c r="BH46" i="30"/>
  <c r="BE46" i="30"/>
  <c r="BB46" i="30"/>
  <c r="AY46" i="30"/>
  <c r="AV46" i="30"/>
  <c r="AS46" i="30"/>
  <c r="AP46" i="30"/>
  <c r="AM46" i="30"/>
  <c r="AJ46" i="30"/>
  <c r="AH46" i="30"/>
  <c r="AG46" i="30"/>
  <c r="AD46" i="30"/>
  <c r="AA46" i="30"/>
  <c r="X46" i="30"/>
  <c r="U46" i="30"/>
  <c r="R46" i="30"/>
  <c r="O46" i="30"/>
  <c r="L46" i="30"/>
  <c r="I46" i="30"/>
  <c r="F46" i="30"/>
  <c r="CD45" i="30"/>
  <c r="CC45" i="30"/>
  <c r="CA45" i="30"/>
  <c r="BZ45" i="30"/>
  <c r="BX45" i="30"/>
  <c r="BW45" i="30"/>
  <c r="BT45" i="30"/>
  <c r="BR45" i="30"/>
  <c r="BQ45" i="30"/>
  <c r="BO45" i="30"/>
  <c r="BN45" i="30"/>
  <c r="BL45" i="30"/>
  <c r="BK45" i="30"/>
  <c r="BI45" i="30"/>
  <c r="BH45" i="30"/>
  <c r="BE45" i="30"/>
  <c r="BB45" i="30"/>
  <c r="AY45" i="30"/>
  <c r="AV45" i="30"/>
  <c r="AS45" i="30"/>
  <c r="AP45" i="30"/>
  <c r="AM45" i="30"/>
  <c r="AJ45" i="30"/>
  <c r="AH45" i="30"/>
  <c r="AG45" i="30"/>
  <c r="AD45" i="30"/>
  <c r="AA45" i="30"/>
  <c r="X45" i="30"/>
  <c r="U45" i="30"/>
  <c r="R45" i="30"/>
  <c r="O45" i="30"/>
  <c r="L45" i="30"/>
  <c r="I45" i="30"/>
  <c r="F45" i="30"/>
  <c r="CD44" i="30"/>
  <c r="CC44" i="30"/>
  <c r="CA44" i="30"/>
  <c r="BZ44" i="30"/>
  <c r="BX44" i="30"/>
  <c r="BW44" i="30"/>
  <c r="BT44" i="30"/>
  <c r="BR44" i="30"/>
  <c r="BQ44" i="30"/>
  <c r="BO44" i="30"/>
  <c r="BN44" i="30"/>
  <c r="BL44" i="30"/>
  <c r="BK44" i="30"/>
  <c r="BI44" i="30"/>
  <c r="BH44" i="30"/>
  <c r="BE44" i="30"/>
  <c r="BB44" i="30"/>
  <c r="AY44" i="30"/>
  <c r="AV44" i="30"/>
  <c r="AS44" i="30"/>
  <c r="AP44" i="30"/>
  <c r="AM44" i="30"/>
  <c r="AJ44" i="30"/>
  <c r="AH44" i="30"/>
  <c r="AG44" i="30"/>
  <c r="AD44" i="30"/>
  <c r="AA44" i="30"/>
  <c r="X44" i="30"/>
  <c r="U44" i="30"/>
  <c r="R44" i="30"/>
  <c r="O44" i="30"/>
  <c r="L44" i="30"/>
  <c r="I44" i="30"/>
  <c r="F44" i="30"/>
  <c r="CD43" i="30"/>
  <c r="CC43" i="30"/>
  <c r="CA43" i="30"/>
  <c r="BZ43" i="30"/>
  <c r="BX43" i="30"/>
  <c r="BW43" i="30"/>
  <c r="BT43" i="30"/>
  <c r="BR43" i="30"/>
  <c r="BQ43" i="30"/>
  <c r="BO43" i="30"/>
  <c r="BN43" i="30"/>
  <c r="BL43" i="30"/>
  <c r="BK43" i="30"/>
  <c r="BI43" i="30"/>
  <c r="BH43" i="30"/>
  <c r="BE43" i="30"/>
  <c r="BB43" i="30"/>
  <c r="AY43" i="30"/>
  <c r="AV43" i="30"/>
  <c r="AS43" i="30"/>
  <c r="AP43" i="30"/>
  <c r="AM43" i="30"/>
  <c r="AJ43" i="30"/>
  <c r="AH43" i="30"/>
  <c r="AG43" i="30"/>
  <c r="AD43" i="30"/>
  <c r="AA43" i="30"/>
  <c r="X43" i="30"/>
  <c r="U43" i="30"/>
  <c r="R43" i="30"/>
  <c r="O43" i="30"/>
  <c r="L43" i="30"/>
  <c r="I43" i="30"/>
  <c r="F43" i="30"/>
  <c r="CD42" i="30"/>
  <c r="CC42" i="30"/>
  <c r="CA42" i="30"/>
  <c r="BZ42" i="30"/>
  <c r="BX42" i="30"/>
  <c r="BW42" i="30"/>
  <c r="BT42" i="30"/>
  <c r="BR42" i="30"/>
  <c r="BQ42" i="30"/>
  <c r="BO42" i="30"/>
  <c r="BN42" i="30"/>
  <c r="BL42" i="30"/>
  <c r="BK42" i="30"/>
  <c r="BI42" i="30"/>
  <c r="BH42" i="30"/>
  <c r="BE42" i="30"/>
  <c r="BB42" i="30"/>
  <c r="AY42" i="30"/>
  <c r="AV42" i="30"/>
  <c r="AS42" i="30"/>
  <c r="AP42" i="30"/>
  <c r="AM42" i="30"/>
  <c r="AJ42" i="30"/>
  <c r="AH42" i="30"/>
  <c r="AG42" i="30"/>
  <c r="AD42" i="30"/>
  <c r="AA42" i="30"/>
  <c r="X42" i="30"/>
  <c r="U42" i="30"/>
  <c r="R42" i="30"/>
  <c r="O42" i="30"/>
  <c r="L42" i="30"/>
  <c r="I42" i="30"/>
  <c r="F42" i="30"/>
  <c r="CD41" i="30"/>
  <c r="CC41" i="30"/>
  <c r="CA41" i="30"/>
  <c r="BZ41" i="30"/>
  <c r="BX41" i="30"/>
  <c r="BW41" i="30"/>
  <c r="BT41" i="30"/>
  <c r="BR41" i="30"/>
  <c r="BQ41" i="30"/>
  <c r="BO41" i="30"/>
  <c r="BN41" i="30"/>
  <c r="BL41" i="30"/>
  <c r="BK41" i="30"/>
  <c r="BI41" i="30"/>
  <c r="BH41" i="30"/>
  <c r="BE41" i="30"/>
  <c r="BB41" i="30"/>
  <c r="AY41" i="30"/>
  <c r="AV41" i="30"/>
  <c r="AS41" i="30"/>
  <c r="AP41" i="30"/>
  <c r="AM41" i="30"/>
  <c r="AJ41" i="30"/>
  <c r="AH41" i="30"/>
  <c r="AG41" i="30"/>
  <c r="AD41" i="30"/>
  <c r="AA41" i="30"/>
  <c r="X41" i="30"/>
  <c r="U41" i="30"/>
  <c r="R41" i="30"/>
  <c r="O41" i="30"/>
  <c r="L41" i="30"/>
  <c r="I41" i="30"/>
  <c r="F41" i="30"/>
  <c r="CD40" i="30"/>
  <c r="CC40" i="30"/>
  <c r="CA40" i="30"/>
  <c r="BZ40" i="30"/>
  <c r="BX40" i="30"/>
  <c r="BW40" i="30"/>
  <c r="BT40" i="30"/>
  <c r="BR40" i="30"/>
  <c r="BQ40" i="30"/>
  <c r="BO40" i="30"/>
  <c r="BN40" i="30"/>
  <c r="BL40" i="30"/>
  <c r="BK40" i="30"/>
  <c r="BI40" i="30"/>
  <c r="BH40" i="30"/>
  <c r="BE40" i="30"/>
  <c r="BB40" i="30"/>
  <c r="AY40" i="30"/>
  <c r="AV40" i="30"/>
  <c r="AS40" i="30"/>
  <c r="AP40" i="30"/>
  <c r="AM40" i="30"/>
  <c r="AJ40" i="30"/>
  <c r="AH40" i="30"/>
  <c r="AG40" i="30"/>
  <c r="AD40" i="30"/>
  <c r="AA40" i="30"/>
  <c r="X40" i="30"/>
  <c r="U40" i="30"/>
  <c r="R40" i="30"/>
  <c r="O40" i="30"/>
  <c r="L40" i="30"/>
  <c r="I40" i="30"/>
  <c r="F40" i="30"/>
  <c r="CB39" i="30"/>
  <c r="CA39" i="30"/>
  <c r="BY39" i="30"/>
  <c r="BZ39" i="30" s="1"/>
  <c r="BX39" i="30"/>
  <c r="BW39" i="30"/>
  <c r="BT39" i="30"/>
  <c r="BS39" i="30"/>
  <c r="BR39" i="30"/>
  <c r="BQ39" i="30"/>
  <c r="BP39" i="30"/>
  <c r="BO39" i="30"/>
  <c r="BM39" i="30"/>
  <c r="BN39" i="30" s="1"/>
  <c r="BL39" i="30"/>
  <c r="BJ39" i="30"/>
  <c r="BK39" i="30" s="1"/>
  <c r="BI39" i="30"/>
  <c r="BH39" i="30"/>
  <c r="BE39" i="30"/>
  <c r="BA39" i="30"/>
  <c r="AY39" i="30" s="1"/>
  <c r="AZ39" i="30"/>
  <c r="AV39" i="30"/>
  <c r="AS39" i="30"/>
  <c r="AP39" i="30"/>
  <c r="AM39" i="30"/>
  <c r="AJ39" i="30"/>
  <c r="AH39" i="30"/>
  <c r="AG39" i="30"/>
  <c r="AD39" i="30"/>
  <c r="AA39" i="30"/>
  <c r="X39" i="30"/>
  <c r="U39" i="30"/>
  <c r="R39" i="30"/>
  <c r="O39" i="30"/>
  <c r="L39" i="30"/>
  <c r="I39" i="30"/>
  <c r="F39" i="30"/>
  <c r="CB38" i="30"/>
  <c r="CA38" i="30"/>
  <c r="BY38" i="30"/>
  <c r="BZ38" i="30" s="1"/>
  <c r="BX38" i="30"/>
  <c r="BW38" i="30"/>
  <c r="BS38" i="30"/>
  <c r="BT38" i="30" s="1"/>
  <c r="BR38" i="30"/>
  <c r="BP38" i="30"/>
  <c r="BQ38" i="30" s="1"/>
  <c r="BO38" i="30"/>
  <c r="BM38" i="30"/>
  <c r="BN38" i="30" s="1"/>
  <c r="BL38" i="30"/>
  <c r="BJ38" i="30"/>
  <c r="BK38" i="30" s="1"/>
  <c r="BI38" i="30"/>
  <c r="BE38" i="30"/>
  <c r="BA38" i="30"/>
  <c r="BB38" i="30" s="1"/>
  <c r="AZ38" i="30"/>
  <c r="AY38" i="30"/>
  <c r="AV38" i="30"/>
  <c r="AS38" i="30"/>
  <c r="AP38" i="30"/>
  <c r="AM38" i="30"/>
  <c r="AJ38" i="30"/>
  <c r="AH38" i="30"/>
  <c r="AG38" i="30"/>
  <c r="AD38" i="30"/>
  <c r="AA38" i="30"/>
  <c r="X38" i="30"/>
  <c r="U38" i="30"/>
  <c r="R38" i="30"/>
  <c r="O38" i="30"/>
  <c r="L38" i="30"/>
  <c r="I38" i="30"/>
  <c r="F38" i="30"/>
  <c r="CB37" i="30"/>
  <c r="CA37" i="30"/>
  <c r="BY37" i="30"/>
  <c r="BZ37" i="30" s="1"/>
  <c r="BX37" i="30"/>
  <c r="BW37" i="30"/>
  <c r="BT37" i="30"/>
  <c r="BS37" i="30"/>
  <c r="BR37" i="30"/>
  <c r="BQ37" i="30"/>
  <c r="BP37" i="30"/>
  <c r="BO37" i="30"/>
  <c r="BM37" i="30"/>
  <c r="BN37" i="30" s="1"/>
  <c r="BL37" i="30"/>
  <c r="BJ37" i="30"/>
  <c r="BK37" i="30" s="1"/>
  <c r="BI37" i="30"/>
  <c r="BH37" i="30"/>
  <c r="BE37" i="30"/>
  <c r="BA37" i="30"/>
  <c r="AY37" i="30" s="1"/>
  <c r="AZ37" i="30"/>
  <c r="AV37" i="30"/>
  <c r="AS37" i="30"/>
  <c r="AP37" i="30"/>
  <c r="AM37" i="30"/>
  <c r="AJ37" i="30"/>
  <c r="AH37" i="30"/>
  <c r="AG37" i="30"/>
  <c r="AD37" i="30"/>
  <c r="AA37" i="30"/>
  <c r="X37" i="30"/>
  <c r="U37" i="30"/>
  <c r="R37" i="30"/>
  <c r="O37" i="30"/>
  <c r="L37" i="30"/>
  <c r="I37" i="30"/>
  <c r="F37" i="30"/>
  <c r="CB36" i="30"/>
  <c r="CA36" i="30"/>
  <c r="BY36" i="30"/>
  <c r="BZ36" i="30" s="1"/>
  <c r="BX36" i="30"/>
  <c r="BW36" i="30"/>
  <c r="BS36" i="30"/>
  <c r="BT36" i="30" s="1"/>
  <c r="BR36" i="30"/>
  <c r="BP36" i="30"/>
  <c r="BQ36" i="30" s="1"/>
  <c r="BO36" i="30"/>
  <c r="BM36" i="30"/>
  <c r="BN36" i="30" s="1"/>
  <c r="BL36" i="30"/>
  <c r="BJ36" i="30"/>
  <c r="BK36" i="30" s="1"/>
  <c r="BI36" i="30"/>
  <c r="BE36" i="30"/>
  <c r="BA36" i="30"/>
  <c r="BB36" i="30" s="1"/>
  <c r="AZ36" i="30"/>
  <c r="AY36" i="30"/>
  <c r="AV36" i="30"/>
  <c r="AS36" i="30"/>
  <c r="AP36" i="30"/>
  <c r="AM36" i="30"/>
  <c r="AJ36" i="30"/>
  <c r="AH36" i="30"/>
  <c r="AG36" i="30"/>
  <c r="AD36" i="30"/>
  <c r="AA36" i="30"/>
  <c r="X36" i="30"/>
  <c r="U36" i="30"/>
  <c r="R36" i="30"/>
  <c r="O36" i="30"/>
  <c r="L36" i="30"/>
  <c r="I36" i="30"/>
  <c r="F36" i="30"/>
  <c r="CB35" i="30"/>
  <c r="CA35" i="30"/>
  <c r="BY35" i="30"/>
  <c r="BZ35" i="30" s="1"/>
  <c r="BX35" i="30"/>
  <c r="BW35" i="30"/>
  <c r="BT35" i="30"/>
  <c r="BS35" i="30"/>
  <c r="BR35" i="30"/>
  <c r="BQ35" i="30"/>
  <c r="BP35" i="30"/>
  <c r="BO35" i="30"/>
  <c r="BM35" i="30"/>
  <c r="BN35" i="30" s="1"/>
  <c r="BL35" i="30"/>
  <c r="BJ35" i="30"/>
  <c r="BK35" i="30" s="1"/>
  <c r="BI35" i="30"/>
  <c r="BH35" i="30"/>
  <c r="BE35" i="30"/>
  <c r="BA35" i="30"/>
  <c r="AY35" i="30" s="1"/>
  <c r="AZ35" i="30"/>
  <c r="AV35" i="30"/>
  <c r="AS35" i="30"/>
  <c r="AP35" i="30"/>
  <c r="AM35" i="30"/>
  <c r="AJ35" i="30"/>
  <c r="AH35" i="30"/>
  <c r="AG35" i="30"/>
  <c r="AD35" i="30"/>
  <c r="AA35" i="30"/>
  <c r="X35" i="30"/>
  <c r="U35" i="30"/>
  <c r="R35" i="30"/>
  <c r="O35" i="30"/>
  <c r="L35" i="30"/>
  <c r="I35" i="30"/>
  <c r="F35" i="30"/>
  <c r="CB34" i="30"/>
  <c r="CA34" i="30"/>
  <c r="BY34" i="30"/>
  <c r="BZ34" i="30" s="1"/>
  <c r="BX34" i="30"/>
  <c r="BW34" i="30"/>
  <c r="BS34" i="30"/>
  <c r="BT34" i="30" s="1"/>
  <c r="BR34" i="30"/>
  <c r="BP34" i="30"/>
  <c r="BQ34" i="30" s="1"/>
  <c r="BO34" i="30"/>
  <c r="BM34" i="30"/>
  <c r="BN34" i="30" s="1"/>
  <c r="BL34" i="30"/>
  <c r="BJ34" i="30"/>
  <c r="BK34" i="30" s="1"/>
  <c r="BI34" i="30"/>
  <c r="BE34" i="30"/>
  <c r="BA34" i="30"/>
  <c r="BB34" i="30" s="1"/>
  <c r="AZ34" i="30"/>
  <c r="AY34" i="30"/>
  <c r="AV34" i="30"/>
  <c r="AS34" i="30"/>
  <c r="AP34" i="30"/>
  <c r="AM34" i="30"/>
  <c r="AJ34" i="30"/>
  <c r="AH34" i="30"/>
  <c r="AG34" i="30"/>
  <c r="AD34" i="30"/>
  <c r="AA34" i="30"/>
  <c r="X34" i="30"/>
  <c r="U34" i="30"/>
  <c r="R34" i="30"/>
  <c r="O34" i="30"/>
  <c r="L34" i="30"/>
  <c r="I34" i="30"/>
  <c r="F34" i="30"/>
  <c r="CB33" i="30"/>
  <c r="CA33" i="30"/>
  <c r="BY33" i="30"/>
  <c r="BZ33" i="30" s="1"/>
  <c r="BX33" i="30"/>
  <c r="BW33" i="30"/>
  <c r="BT33" i="30"/>
  <c r="BS33" i="30"/>
  <c r="BR33" i="30"/>
  <c r="BQ33" i="30"/>
  <c r="BP33" i="30"/>
  <c r="BO33" i="30"/>
  <c r="BM33" i="30"/>
  <c r="BN33" i="30" s="1"/>
  <c r="BL33" i="30"/>
  <c r="BJ33" i="30"/>
  <c r="BK33" i="30" s="1"/>
  <c r="BI33" i="30"/>
  <c r="BH33" i="30"/>
  <c r="BE33" i="30"/>
  <c r="BA33" i="30"/>
  <c r="AY33" i="30" s="1"/>
  <c r="AZ33" i="30"/>
  <c r="AV33" i="30"/>
  <c r="AS33" i="30"/>
  <c r="AP33" i="30"/>
  <c r="AM33" i="30"/>
  <c r="AJ33" i="30"/>
  <c r="AH33" i="30"/>
  <c r="AG33" i="30"/>
  <c r="AD33" i="30"/>
  <c r="AA33" i="30"/>
  <c r="X33" i="30"/>
  <c r="U33" i="30"/>
  <c r="R33" i="30"/>
  <c r="O33" i="30"/>
  <c r="L33" i="30"/>
  <c r="I33" i="30"/>
  <c r="F33" i="30"/>
  <c r="CB32" i="30"/>
  <c r="CA32" i="30"/>
  <c r="BY32" i="30"/>
  <c r="BZ32" i="30" s="1"/>
  <c r="BX32" i="30"/>
  <c r="BW32" i="30"/>
  <c r="BS32" i="30"/>
  <c r="BT32" i="30" s="1"/>
  <c r="BR32" i="30"/>
  <c r="BP32" i="30"/>
  <c r="BQ32" i="30" s="1"/>
  <c r="BO32" i="30"/>
  <c r="BM32" i="30"/>
  <c r="BN32" i="30" s="1"/>
  <c r="BL32" i="30"/>
  <c r="BJ32" i="30"/>
  <c r="BK32" i="30" s="1"/>
  <c r="BI32" i="30"/>
  <c r="BE32" i="30"/>
  <c r="BA32" i="30"/>
  <c r="BB32" i="30" s="1"/>
  <c r="AZ32" i="30"/>
  <c r="AY32" i="30"/>
  <c r="AV32" i="30"/>
  <c r="AS32" i="30"/>
  <c r="AP32" i="30"/>
  <c r="AM32" i="30"/>
  <c r="AJ32" i="30"/>
  <c r="AH32" i="30"/>
  <c r="AG32" i="30"/>
  <c r="AD32" i="30"/>
  <c r="AA32" i="30"/>
  <c r="X32" i="30"/>
  <c r="U32" i="30"/>
  <c r="R32" i="30"/>
  <c r="O32" i="30"/>
  <c r="L32" i="30"/>
  <c r="I32" i="30"/>
  <c r="F32" i="30"/>
  <c r="CB31" i="30"/>
  <c r="CA31" i="30"/>
  <c r="BY31" i="30"/>
  <c r="BZ31" i="30" s="1"/>
  <c r="BX31" i="30"/>
  <c r="BW31" i="30"/>
  <c r="BT31" i="30"/>
  <c r="BS31" i="30"/>
  <c r="BR31" i="30"/>
  <c r="BQ31" i="30"/>
  <c r="BP31" i="30"/>
  <c r="BO31" i="30"/>
  <c r="BM31" i="30"/>
  <c r="BN31" i="30" s="1"/>
  <c r="BL31" i="30"/>
  <c r="BJ31" i="30"/>
  <c r="BK31" i="30" s="1"/>
  <c r="BI31" i="30"/>
  <c r="BH31" i="30"/>
  <c r="BE31" i="30"/>
  <c r="BA31" i="30"/>
  <c r="AY31" i="30" s="1"/>
  <c r="AZ31" i="30"/>
  <c r="AV31" i="30"/>
  <c r="AS31" i="30"/>
  <c r="AP31" i="30"/>
  <c r="AM31" i="30"/>
  <c r="AJ31" i="30"/>
  <c r="AH31" i="30"/>
  <c r="AG31" i="30"/>
  <c r="AD31" i="30"/>
  <c r="AA31" i="30"/>
  <c r="X31" i="30"/>
  <c r="U31" i="30"/>
  <c r="R31" i="30"/>
  <c r="O31" i="30"/>
  <c r="L31" i="30"/>
  <c r="I31" i="30"/>
  <c r="F31" i="30"/>
  <c r="CB30" i="30"/>
  <c r="CA30" i="30"/>
  <c r="BY30" i="30"/>
  <c r="BZ30" i="30" s="1"/>
  <c r="BX30" i="30"/>
  <c r="BW30" i="30"/>
  <c r="BS30" i="30"/>
  <c r="BT30" i="30" s="1"/>
  <c r="BR30" i="30"/>
  <c r="BP30" i="30"/>
  <c r="BQ30" i="30" s="1"/>
  <c r="BO30" i="30"/>
  <c r="BM30" i="30"/>
  <c r="BN30" i="30" s="1"/>
  <c r="BL30" i="30"/>
  <c r="BJ30" i="30"/>
  <c r="BK30" i="30" s="1"/>
  <c r="BI30" i="30"/>
  <c r="BE30" i="30"/>
  <c r="BA30" i="30"/>
  <c r="BB30" i="30" s="1"/>
  <c r="AZ30" i="30"/>
  <c r="AY30" i="30"/>
  <c r="AV30" i="30"/>
  <c r="AS30" i="30"/>
  <c r="AP30" i="30"/>
  <c r="AM30" i="30"/>
  <c r="AJ30" i="30"/>
  <c r="AH30" i="30"/>
  <c r="AG30" i="30"/>
  <c r="AD30" i="30"/>
  <c r="AA30" i="30"/>
  <c r="X30" i="30"/>
  <c r="U30" i="30"/>
  <c r="R30" i="30"/>
  <c r="O30" i="30"/>
  <c r="L30" i="30"/>
  <c r="I30" i="30"/>
  <c r="F30" i="30"/>
  <c r="CB29" i="30"/>
  <c r="CA29" i="30"/>
  <c r="BY29" i="30"/>
  <c r="BZ29" i="30" s="1"/>
  <c r="BX29" i="30"/>
  <c r="BW29" i="30"/>
  <c r="BT29" i="30"/>
  <c r="BS29" i="30"/>
  <c r="BR29" i="30"/>
  <c r="BQ29" i="30"/>
  <c r="BP29" i="30"/>
  <c r="BO29" i="30"/>
  <c r="BM29" i="30"/>
  <c r="BN29" i="30" s="1"/>
  <c r="BL29" i="30"/>
  <c r="BJ29" i="30"/>
  <c r="BK29" i="30" s="1"/>
  <c r="BI29" i="30"/>
  <c r="BH29" i="30"/>
  <c r="BE29" i="30"/>
  <c r="BA29" i="30"/>
  <c r="AY29" i="30" s="1"/>
  <c r="AZ29" i="30"/>
  <c r="AV29" i="30"/>
  <c r="AS29" i="30"/>
  <c r="AP29" i="30"/>
  <c r="AM29" i="30"/>
  <c r="AJ29" i="30"/>
  <c r="AH29" i="30"/>
  <c r="AG29" i="30"/>
  <c r="AD29" i="30"/>
  <c r="AA29" i="30"/>
  <c r="X29" i="30"/>
  <c r="U29" i="30"/>
  <c r="R29" i="30"/>
  <c r="O29" i="30"/>
  <c r="L29" i="30"/>
  <c r="I29" i="30"/>
  <c r="F29" i="30"/>
  <c r="CD28" i="30"/>
  <c r="CC28" i="30"/>
  <c r="CA28" i="30"/>
  <c r="BZ28" i="30"/>
  <c r="BX28" i="30"/>
  <c r="BW28" i="30"/>
  <c r="BT28" i="30"/>
  <c r="BR28" i="30"/>
  <c r="BQ28" i="30"/>
  <c r="BO28" i="30"/>
  <c r="BN28" i="30"/>
  <c r="BL28" i="30"/>
  <c r="BK28" i="30"/>
  <c r="BI28" i="30"/>
  <c r="BH28" i="30"/>
  <c r="BE28" i="30"/>
  <c r="BB28" i="30"/>
  <c r="AZ28" i="30"/>
  <c r="AY28" i="30"/>
  <c r="AV28" i="30"/>
  <c r="AS28" i="30"/>
  <c r="AP28" i="30"/>
  <c r="AM28" i="30"/>
  <c r="AJ28" i="30"/>
  <c r="AH28" i="30"/>
  <c r="AG28" i="30"/>
  <c r="AD28" i="30"/>
  <c r="AA28" i="30"/>
  <c r="X28" i="30"/>
  <c r="U28" i="30"/>
  <c r="R28" i="30"/>
  <c r="O28" i="30"/>
  <c r="L28" i="30"/>
  <c r="I28" i="30"/>
  <c r="F28" i="30"/>
  <c r="CD27" i="30"/>
  <c r="CB27" i="30"/>
  <c r="CC27" i="30" s="1"/>
  <c r="CA27" i="30"/>
  <c r="BZ27" i="30"/>
  <c r="BX27" i="30"/>
  <c r="BW27" i="30"/>
  <c r="BT27" i="30"/>
  <c r="BR27" i="30"/>
  <c r="BQ27" i="30"/>
  <c r="BO27" i="30"/>
  <c r="BN27" i="30"/>
  <c r="BL27" i="30"/>
  <c r="BK27" i="30"/>
  <c r="BI27" i="30"/>
  <c r="BH27" i="30"/>
  <c r="BE27" i="30"/>
  <c r="BB27" i="30"/>
  <c r="AZ27" i="30"/>
  <c r="AY27" i="30"/>
  <c r="AV27" i="30"/>
  <c r="AS27" i="30"/>
  <c r="AP27" i="30"/>
  <c r="AM27" i="30"/>
  <c r="AJ27" i="30"/>
  <c r="AH27" i="30"/>
  <c r="AG27" i="30"/>
  <c r="AD27" i="30"/>
  <c r="AA27" i="30"/>
  <c r="X27" i="30"/>
  <c r="U27" i="30"/>
  <c r="R27" i="30"/>
  <c r="O27" i="30"/>
  <c r="L27" i="30"/>
  <c r="I27" i="30"/>
  <c r="F27" i="30"/>
  <c r="CD26" i="30"/>
  <c r="CC26" i="30"/>
  <c r="CA26" i="30"/>
  <c r="BZ26" i="30"/>
  <c r="BX26" i="30"/>
  <c r="BW26" i="30"/>
  <c r="BT26" i="30"/>
  <c r="BR26" i="30"/>
  <c r="BQ26" i="30"/>
  <c r="BO26" i="30"/>
  <c r="BN26" i="30"/>
  <c r="BL26" i="30"/>
  <c r="BK26" i="30"/>
  <c r="BI26" i="30"/>
  <c r="BH26" i="30"/>
  <c r="BE26" i="30"/>
  <c r="BB26" i="30"/>
  <c r="AZ26" i="30"/>
  <c r="AY26" i="30"/>
  <c r="AV26" i="30"/>
  <c r="AS26" i="30"/>
  <c r="AP26" i="30"/>
  <c r="AM26" i="30"/>
  <c r="AJ26" i="30"/>
  <c r="AH26" i="30"/>
  <c r="AG26" i="30"/>
  <c r="AD26" i="30"/>
  <c r="AA26" i="30"/>
  <c r="X26" i="30"/>
  <c r="U26" i="30"/>
  <c r="R26" i="30"/>
  <c r="O26" i="30"/>
  <c r="L26" i="30"/>
  <c r="I26" i="30"/>
  <c r="F26" i="30"/>
  <c r="CD25" i="30"/>
  <c r="CC25" i="30"/>
  <c r="CA25" i="30"/>
  <c r="BZ25" i="30"/>
  <c r="BX25" i="30"/>
  <c r="BW25" i="30"/>
  <c r="BT25" i="30"/>
  <c r="BR25" i="30"/>
  <c r="BQ25" i="30"/>
  <c r="BO25" i="30"/>
  <c r="BN25" i="30"/>
  <c r="BL25" i="30"/>
  <c r="BK25" i="30"/>
  <c r="BI25" i="30"/>
  <c r="BH25" i="30"/>
  <c r="BE25" i="30"/>
  <c r="BB25" i="30"/>
  <c r="AZ25" i="30"/>
  <c r="AY25" i="30"/>
  <c r="AV25" i="30"/>
  <c r="AS25" i="30"/>
  <c r="AP25" i="30"/>
  <c r="AM25" i="30"/>
  <c r="AJ25" i="30"/>
  <c r="AH25" i="30"/>
  <c r="AG25" i="30"/>
  <c r="AD25" i="30"/>
  <c r="AA25" i="30"/>
  <c r="X25" i="30"/>
  <c r="U25" i="30"/>
  <c r="R25" i="30"/>
  <c r="O25" i="30"/>
  <c r="L25" i="30"/>
  <c r="I25" i="30"/>
  <c r="F25" i="30"/>
  <c r="CD24" i="30"/>
  <c r="CC24" i="30"/>
  <c r="CA24" i="30"/>
  <c r="BZ24" i="30"/>
  <c r="BX24" i="30"/>
  <c r="BW24" i="30"/>
  <c r="BT24" i="30"/>
  <c r="BR24" i="30"/>
  <c r="BQ24" i="30"/>
  <c r="BO24" i="30"/>
  <c r="BN24" i="30"/>
  <c r="BL24" i="30"/>
  <c r="BK24" i="30"/>
  <c r="BI24" i="30"/>
  <c r="BH24" i="30"/>
  <c r="BE24" i="30"/>
  <c r="BB24" i="30"/>
  <c r="AZ24" i="30"/>
  <c r="AY24" i="30"/>
  <c r="AV24" i="30"/>
  <c r="AS24" i="30"/>
  <c r="AP24" i="30"/>
  <c r="AM24" i="30"/>
  <c r="AJ24" i="30"/>
  <c r="AH24" i="30"/>
  <c r="AG24" i="30"/>
  <c r="AD24" i="30"/>
  <c r="AA24" i="30"/>
  <c r="X24" i="30"/>
  <c r="U24" i="30"/>
  <c r="R24" i="30"/>
  <c r="O24" i="30"/>
  <c r="L24" i="30"/>
  <c r="I24" i="30"/>
  <c r="F24" i="30"/>
  <c r="CD23" i="30"/>
  <c r="CC23" i="30"/>
  <c r="CA23" i="30"/>
  <c r="BZ23" i="30"/>
  <c r="BX23" i="30"/>
  <c r="BW23" i="30"/>
  <c r="BT23" i="30"/>
  <c r="BR23" i="30"/>
  <c r="BQ23" i="30"/>
  <c r="BO23" i="30"/>
  <c r="BN23" i="30"/>
  <c r="BL23" i="30"/>
  <c r="BK23" i="30"/>
  <c r="BI23" i="30"/>
  <c r="BH23" i="30"/>
  <c r="BE23" i="30"/>
  <c r="BB23" i="30"/>
  <c r="AZ23" i="30"/>
  <c r="AY23" i="30"/>
  <c r="AV23" i="30"/>
  <c r="AS23" i="30"/>
  <c r="AP23" i="30"/>
  <c r="AM23" i="30"/>
  <c r="AJ23" i="30"/>
  <c r="AH23" i="30"/>
  <c r="AG23" i="30"/>
  <c r="AD23" i="30"/>
  <c r="AA23" i="30"/>
  <c r="X23" i="30"/>
  <c r="U23" i="30"/>
  <c r="R23" i="30"/>
  <c r="O23" i="30"/>
  <c r="L23" i="30"/>
  <c r="I23" i="30"/>
  <c r="F23" i="30"/>
  <c r="CD22" i="30"/>
  <c r="CC22" i="30"/>
  <c r="CA22" i="30"/>
  <c r="BZ22" i="30"/>
  <c r="BX22" i="30"/>
  <c r="BW22" i="30"/>
  <c r="BT22" i="30"/>
  <c r="BR22" i="30"/>
  <c r="BQ22" i="30"/>
  <c r="BO22" i="30"/>
  <c r="BN22" i="30"/>
  <c r="BL22" i="30"/>
  <c r="BK22" i="30"/>
  <c r="BI22" i="30"/>
  <c r="BH22" i="30"/>
  <c r="BE22" i="30"/>
  <c r="BB22" i="30"/>
  <c r="AZ22" i="30"/>
  <c r="AY22" i="30"/>
  <c r="AV22" i="30"/>
  <c r="AS22" i="30"/>
  <c r="AP22" i="30"/>
  <c r="AM22" i="30"/>
  <c r="AJ22" i="30"/>
  <c r="AH22" i="30"/>
  <c r="AG22" i="30"/>
  <c r="AD22" i="30"/>
  <c r="AA22" i="30"/>
  <c r="X22" i="30"/>
  <c r="U22" i="30"/>
  <c r="R22" i="30"/>
  <c r="O22" i="30"/>
  <c r="L22" i="30"/>
  <c r="I22" i="30"/>
  <c r="F22" i="30"/>
  <c r="CD21" i="30"/>
  <c r="CC21" i="30"/>
  <c r="CA21" i="30"/>
  <c r="BZ21" i="30"/>
  <c r="BX21" i="30"/>
  <c r="BW21" i="30"/>
  <c r="BT21" i="30"/>
  <c r="BR21" i="30"/>
  <c r="BQ21" i="30"/>
  <c r="BO21" i="30"/>
  <c r="BN21" i="30"/>
  <c r="BL21" i="30"/>
  <c r="BK21" i="30"/>
  <c r="BI21" i="30"/>
  <c r="BH21" i="30"/>
  <c r="BE21" i="30"/>
  <c r="BB21" i="30"/>
  <c r="AZ21" i="30"/>
  <c r="AY21" i="30"/>
  <c r="AV21" i="30"/>
  <c r="AS21" i="30"/>
  <c r="AP21" i="30"/>
  <c r="AM21" i="30"/>
  <c r="AJ21" i="30"/>
  <c r="AH21" i="30"/>
  <c r="AG21" i="30"/>
  <c r="AD21" i="30"/>
  <c r="AA21" i="30"/>
  <c r="X21" i="30"/>
  <c r="U21" i="30"/>
  <c r="R21" i="30"/>
  <c r="O21" i="30"/>
  <c r="L21" i="30"/>
  <c r="I21" i="30"/>
  <c r="F21" i="30"/>
  <c r="CD20" i="30"/>
  <c r="CC20" i="30"/>
  <c r="CA20" i="30"/>
  <c r="BZ20" i="30"/>
  <c r="BX20" i="30"/>
  <c r="BW20" i="30"/>
  <c r="BT20" i="30"/>
  <c r="BR20" i="30"/>
  <c r="BQ20" i="30"/>
  <c r="BO20" i="30"/>
  <c r="BN20" i="30"/>
  <c r="BL20" i="30"/>
  <c r="BK20" i="30"/>
  <c r="BI20" i="30"/>
  <c r="BH20" i="30"/>
  <c r="BE20" i="30"/>
  <c r="BB20" i="30"/>
  <c r="AZ20" i="30"/>
  <c r="AY20" i="30"/>
  <c r="AV20" i="30"/>
  <c r="AS20" i="30"/>
  <c r="AP20" i="30"/>
  <c r="AM20" i="30"/>
  <c r="AJ20" i="30"/>
  <c r="AH20" i="30"/>
  <c r="AG20" i="30"/>
  <c r="AD20" i="30"/>
  <c r="AA20" i="30"/>
  <c r="X20" i="30"/>
  <c r="U20" i="30"/>
  <c r="R20" i="30"/>
  <c r="O20" i="30"/>
  <c r="L20" i="30"/>
  <c r="I20" i="30"/>
  <c r="F20" i="30"/>
  <c r="CD19" i="30"/>
  <c r="CC19" i="30"/>
  <c r="CA19" i="30"/>
  <c r="BZ19" i="30"/>
  <c r="BX19" i="30"/>
  <c r="BW19" i="30"/>
  <c r="BT19" i="30"/>
  <c r="BR19" i="30"/>
  <c r="BQ19" i="30"/>
  <c r="BO19" i="30"/>
  <c r="BN19" i="30"/>
  <c r="BL19" i="30"/>
  <c r="BK19" i="30"/>
  <c r="BI19" i="30"/>
  <c r="BH19" i="30"/>
  <c r="BE19" i="30"/>
  <c r="BB19" i="30"/>
  <c r="AZ19" i="30"/>
  <c r="AY19" i="30"/>
  <c r="AV19" i="30"/>
  <c r="AS19" i="30"/>
  <c r="AP19" i="30"/>
  <c r="AM19" i="30"/>
  <c r="AJ19" i="30"/>
  <c r="AH19" i="30"/>
  <c r="AG19" i="30"/>
  <c r="AD19" i="30"/>
  <c r="AA19" i="30"/>
  <c r="X19" i="30"/>
  <c r="U19" i="30"/>
  <c r="R19" i="30"/>
  <c r="O19" i="30"/>
  <c r="L19" i="30"/>
  <c r="I19" i="30"/>
  <c r="F19" i="30"/>
  <c r="CD18" i="30"/>
  <c r="CB18" i="30"/>
  <c r="CC18" i="30" s="1"/>
  <c r="BX18" i="30"/>
  <c r="BW18" i="30"/>
  <c r="BT18" i="30"/>
  <c r="BR18" i="30"/>
  <c r="BQ18" i="30"/>
  <c r="BO18" i="30"/>
  <c r="BN18" i="30"/>
  <c r="BL18" i="30"/>
  <c r="BK18" i="30"/>
  <c r="BI18" i="30"/>
  <c r="BH18" i="30"/>
  <c r="BE18" i="30"/>
  <c r="BB18" i="30"/>
  <c r="AZ18" i="30"/>
  <c r="AY18" i="30"/>
  <c r="AV18" i="30"/>
  <c r="AS18" i="30"/>
  <c r="AP18" i="30"/>
  <c r="AM18" i="30"/>
  <c r="AJ18" i="30"/>
  <c r="AH18" i="30"/>
  <c r="AG18" i="30"/>
  <c r="AD18" i="30"/>
  <c r="AA18" i="30"/>
  <c r="X18" i="30"/>
  <c r="U18" i="30"/>
  <c r="R18" i="30"/>
  <c r="O18" i="30"/>
  <c r="L18" i="30"/>
  <c r="I18" i="30"/>
  <c r="F18" i="30"/>
  <c r="CD17" i="30"/>
  <c r="CB17" i="30"/>
  <c r="CC17" i="30" s="1"/>
  <c r="CA17" i="30"/>
  <c r="BZ17" i="30"/>
  <c r="BX17" i="30"/>
  <c r="BW17" i="30"/>
  <c r="BT17" i="30"/>
  <c r="BR17" i="30"/>
  <c r="BQ17" i="30"/>
  <c r="BO17" i="30"/>
  <c r="BN17" i="30"/>
  <c r="BL17" i="30"/>
  <c r="BK17" i="30"/>
  <c r="BI17" i="30"/>
  <c r="BH17" i="30"/>
  <c r="BE17" i="30"/>
  <c r="BB17" i="30"/>
  <c r="AZ17" i="30"/>
  <c r="AY17" i="30"/>
  <c r="AV17" i="30"/>
  <c r="AS17" i="30"/>
  <c r="AP17" i="30"/>
  <c r="AM17" i="30"/>
  <c r="AJ17" i="30"/>
  <c r="AH17" i="30"/>
  <c r="AG17" i="30"/>
  <c r="AE17" i="30"/>
  <c r="AD17" i="30"/>
  <c r="AA17" i="30"/>
  <c r="X17" i="30"/>
  <c r="U17" i="30"/>
  <c r="R17" i="30"/>
  <c r="O17" i="30"/>
  <c r="L17" i="30"/>
  <c r="I17" i="30"/>
  <c r="F17" i="30"/>
  <c r="CD16" i="30"/>
  <c r="CC16" i="30"/>
  <c r="CA16" i="30"/>
  <c r="BZ16" i="30"/>
  <c r="BX16" i="30"/>
  <c r="BW16" i="30"/>
  <c r="BT16" i="30"/>
  <c r="BR16" i="30"/>
  <c r="BQ16" i="30"/>
  <c r="BO16" i="30"/>
  <c r="BN16" i="30"/>
  <c r="BL16" i="30"/>
  <c r="BK16" i="30"/>
  <c r="BI16" i="30"/>
  <c r="BH16" i="30"/>
  <c r="BE16" i="30"/>
  <c r="BB16" i="30"/>
  <c r="AZ16" i="30"/>
  <c r="AY16" i="30"/>
  <c r="AV16" i="30"/>
  <c r="AS16" i="30"/>
  <c r="AP16" i="30"/>
  <c r="AM16" i="30"/>
  <c r="AJ16" i="30"/>
  <c r="AH16" i="30"/>
  <c r="AG16" i="30"/>
  <c r="AE16" i="30"/>
  <c r="AD16" i="30"/>
  <c r="AA16" i="30"/>
  <c r="X16" i="30"/>
  <c r="U16" i="30"/>
  <c r="R16" i="30"/>
  <c r="O16" i="30"/>
  <c r="L16" i="30"/>
  <c r="I16" i="30"/>
  <c r="F16" i="30"/>
  <c r="CD15" i="30"/>
  <c r="CC15" i="30"/>
  <c r="CA15" i="30"/>
  <c r="BZ15" i="30"/>
  <c r="BX15" i="30"/>
  <c r="BW15" i="30"/>
  <c r="BT15" i="30"/>
  <c r="BR15" i="30"/>
  <c r="BQ15" i="30"/>
  <c r="BO15" i="30"/>
  <c r="BN15" i="30"/>
  <c r="BL15" i="30"/>
  <c r="BK15" i="30"/>
  <c r="BI15" i="30"/>
  <c r="BH15" i="30"/>
  <c r="BE15" i="30"/>
  <c r="BB15" i="30"/>
  <c r="AZ15" i="30"/>
  <c r="AY15" i="30"/>
  <c r="AV15" i="30"/>
  <c r="AS15" i="30"/>
  <c r="AP15" i="30"/>
  <c r="AM15" i="30"/>
  <c r="AJ15" i="30"/>
  <c r="AH15" i="30"/>
  <c r="AG15" i="30"/>
  <c r="AD15" i="30"/>
  <c r="AA15" i="30"/>
  <c r="X15" i="30"/>
  <c r="U15" i="30"/>
  <c r="R15" i="30"/>
  <c r="O15" i="30"/>
  <c r="L15" i="30"/>
  <c r="I15" i="30"/>
  <c r="F15" i="30"/>
  <c r="CD14" i="30"/>
  <c r="CC14" i="30"/>
  <c r="CA14" i="30"/>
  <c r="BZ14" i="30"/>
  <c r="BX14" i="30"/>
  <c r="BW14" i="30"/>
  <c r="BT14" i="30"/>
  <c r="BR14" i="30"/>
  <c r="BQ14" i="30"/>
  <c r="BO14" i="30"/>
  <c r="BN14" i="30"/>
  <c r="BL14" i="30"/>
  <c r="BK14" i="30"/>
  <c r="BI14" i="30"/>
  <c r="BH14" i="30"/>
  <c r="BE14" i="30"/>
  <c r="BB14" i="30"/>
  <c r="AZ14" i="30"/>
  <c r="AY14" i="30"/>
  <c r="AV14" i="30"/>
  <c r="AS14" i="30"/>
  <c r="AP14" i="30"/>
  <c r="AM14" i="30"/>
  <c r="AJ14" i="30"/>
  <c r="AH14" i="30"/>
  <c r="AG14" i="30"/>
  <c r="AD14" i="30"/>
  <c r="AA14" i="30"/>
  <c r="X14" i="30"/>
  <c r="U14" i="30"/>
  <c r="R14" i="30"/>
  <c r="O14" i="30"/>
  <c r="L14" i="30"/>
  <c r="I14" i="30"/>
  <c r="F14" i="30"/>
  <c r="CD13" i="30"/>
  <c r="CC13" i="30"/>
  <c r="CA13" i="30"/>
  <c r="BZ13" i="30"/>
  <c r="BX13" i="30"/>
  <c r="BW13" i="30"/>
  <c r="BT13" i="30"/>
  <c r="BR13" i="30"/>
  <c r="BQ13" i="30"/>
  <c r="BO13" i="30"/>
  <c r="BN13" i="30"/>
  <c r="BL13" i="30"/>
  <c r="BK13" i="30"/>
  <c r="BI13" i="30"/>
  <c r="BH13" i="30"/>
  <c r="BE13" i="30"/>
  <c r="BB13" i="30"/>
  <c r="AZ13" i="30"/>
  <c r="AY13" i="30"/>
  <c r="AV13" i="30"/>
  <c r="AS13" i="30"/>
  <c r="AP13" i="30"/>
  <c r="AM13" i="30"/>
  <c r="AJ13" i="30"/>
  <c r="AH13" i="30"/>
  <c r="AG13" i="30"/>
  <c r="AD13" i="30"/>
  <c r="AA13" i="30"/>
  <c r="X13" i="30"/>
  <c r="U13" i="30"/>
  <c r="R13" i="30"/>
  <c r="O13" i="30"/>
  <c r="L13" i="30"/>
  <c r="I13" i="30"/>
  <c r="F13" i="30"/>
  <c r="CD12" i="30"/>
  <c r="CC12" i="30"/>
  <c r="CA12" i="30"/>
  <c r="BZ12" i="30"/>
  <c r="BX12" i="30"/>
  <c r="BW12" i="30"/>
  <c r="BT12" i="30"/>
  <c r="BR12" i="30"/>
  <c r="BQ12" i="30"/>
  <c r="BO12" i="30"/>
  <c r="BN12" i="30"/>
  <c r="BL12" i="30"/>
  <c r="BK12" i="30"/>
  <c r="BI12" i="30"/>
  <c r="BH12" i="30"/>
  <c r="BE12" i="30"/>
  <c r="BB12" i="30"/>
  <c r="AZ12" i="30"/>
  <c r="AY12" i="30"/>
  <c r="AV12" i="30"/>
  <c r="AS12" i="30"/>
  <c r="AP12" i="30"/>
  <c r="AM12" i="30"/>
  <c r="AJ12" i="30"/>
  <c r="AH12" i="30"/>
  <c r="AG12" i="30"/>
  <c r="AD12" i="30"/>
  <c r="AA12" i="30"/>
  <c r="X12" i="30"/>
  <c r="U12" i="30"/>
  <c r="R12" i="30"/>
  <c r="O12" i="30"/>
  <c r="L12" i="30"/>
  <c r="I12" i="30"/>
  <c r="F12" i="30"/>
  <c r="CD11" i="30"/>
  <c r="CC11" i="30"/>
  <c r="CA11" i="30"/>
  <c r="BZ11" i="30"/>
  <c r="BX11" i="30"/>
  <c r="BW11" i="30"/>
  <c r="BT11" i="30"/>
  <c r="BR11" i="30"/>
  <c r="BQ11" i="30"/>
  <c r="BO11" i="30"/>
  <c r="BN11" i="30"/>
  <c r="BL11" i="30"/>
  <c r="BK11" i="30"/>
  <c r="BI11" i="30"/>
  <c r="BH11" i="30"/>
  <c r="BE11" i="30"/>
  <c r="BB11" i="30"/>
  <c r="AZ11" i="30"/>
  <c r="AY11" i="30"/>
  <c r="AV11" i="30"/>
  <c r="AS11" i="30"/>
  <c r="AP11" i="30"/>
  <c r="AM11" i="30"/>
  <c r="AJ11" i="30"/>
  <c r="AH11" i="30"/>
  <c r="AG11" i="30"/>
  <c r="AD11" i="30"/>
  <c r="AA11" i="30"/>
  <c r="X11" i="30"/>
  <c r="U11" i="30"/>
  <c r="R11" i="30"/>
  <c r="O11" i="30"/>
  <c r="L11" i="30"/>
  <c r="I11" i="30"/>
  <c r="F11" i="30"/>
  <c r="CD10" i="30"/>
  <c r="CC10" i="30"/>
  <c r="CA10" i="30"/>
  <c r="BZ10" i="30"/>
  <c r="BX10" i="30"/>
  <c r="BW10" i="30"/>
  <c r="BT10" i="30"/>
  <c r="BR10" i="30"/>
  <c r="BQ10" i="30"/>
  <c r="BO10" i="30"/>
  <c r="BN10" i="30"/>
  <c r="BL10" i="30"/>
  <c r="BK10" i="30"/>
  <c r="BI10" i="30"/>
  <c r="BH10" i="30"/>
  <c r="BE10" i="30"/>
  <c r="BB10" i="30"/>
  <c r="AZ10" i="30"/>
  <c r="AY10" i="30"/>
  <c r="AV10" i="30"/>
  <c r="AS10" i="30"/>
  <c r="AP10" i="30"/>
  <c r="AM10" i="30"/>
  <c r="AJ10" i="30"/>
  <c r="AH10" i="30"/>
  <c r="AG10" i="30"/>
  <c r="AD10" i="30"/>
  <c r="AA10" i="30"/>
  <c r="X10" i="30"/>
  <c r="U10" i="30"/>
  <c r="R10" i="30"/>
  <c r="O10" i="30"/>
  <c r="L10" i="30"/>
  <c r="I10" i="30"/>
  <c r="F10" i="30"/>
  <c r="CD9" i="30"/>
  <c r="CC9" i="30"/>
  <c r="CA9" i="30"/>
  <c r="BZ9" i="30"/>
  <c r="BX9" i="30"/>
  <c r="BW9" i="30"/>
  <c r="BT9" i="30"/>
  <c r="BR9" i="30"/>
  <c r="BQ9" i="30"/>
  <c r="BO9" i="30"/>
  <c r="BN9" i="30"/>
  <c r="BL9" i="30"/>
  <c r="BK9" i="30"/>
  <c r="BI9" i="30"/>
  <c r="BH9" i="30"/>
  <c r="BE9" i="30"/>
  <c r="BB9" i="30"/>
  <c r="AY9" i="30"/>
  <c r="AV9" i="30"/>
  <c r="AS9" i="30"/>
  <c r="AP9" i="30"/>
  <c r="AM9" i="30"/>
  <c r="AJ9" i="30"/>
  <c r="AH9" i="30"/>
  <c r="AG9" i="30"/>
  <c r="AD9" i="30"/>
  <c r="AA9" i="30"/>
  <c r="X9" i="30"/>
  <c r="U9" i="30"/>
  <c r="R9" i="30"/>
  <c r="O9" i="30"/>
  <c r="L9" i="30"/>
  <c r="I9" i="30"/>
  <c r="F9" i="30"/>
  <c r="CD8" i="30"/>
  <c r="CC8" i="30"/>
  <c r="CA8" i="30"/>
  <c r="BZ8" i="30"/>
  <c r="BX8" i="30"/>
  <c r="BW8" i="30"/>
  <c r="BT8" i="30"/>
  <c r="BR8" i="30"/>
  <c r="BQ8" i="30"/>
  <c r="BO8" i="30"/>
  <c r="BN8" i="30"/>
  <c r="BL8" i="30"/>
  <c r="BK8" i="30"/>
  <c r="BI8" i="30"/>
  <c r="BH8" i="30"/>
  <c r="BE8" i="30"/>
  <c r="BB8" i="30"/>
  <c r="AY8" i="30"/>
  <c r="AV8" i="30"/>
  <c r="AS8" i="30"/>
  <c r="AP8" i="30"/>
  <c r="AM8" i="30"/>
  <c r="AJ8" i="30"/>
  <c r="AH8" i="30"/>
  <c r="AG8" i="30"/>
  <c r="AD8" i="30"/>
  <c r="AA8" i="30"/>
  <c r="X8" i="30"/>
  <c r="U8" i="30"/>
  <c r="R8" i="30"/>
  <c r="O8" i="30"/>
  <c r="L8" i="30"/>
  <c r="I8" i="30"/>
  <c r="F8" i="30"/>
  <c r="CD7" i="30"/>
  <c r="CC7" i="30"/>
  <c r="CA7" i="30"/>
  <c r="BZ7" i="30"/>
  <c r="BX7" i="30"/>
  <c r="BW7" i="30"/>
  <c r="BT7" i="30"/>
  <c r="BR7" i="30"/>
  <c r="BQ7" i="30"/>
  <c r="BO7" i="30"/>
  <c r="BN7" i="30"/>
  <c r="BL7" i="30"/>
  <c r="BK7" i="30"/>
  <c r="BI7" i="30"/>
  <c r="BH7" i="30"/>
  <c r="BE7" i="30"/>
  <c r="BB7" i="30"/>
  <c r="AY7" i="30"/>
  <c r="AV7" i="30"/>
  <c r="AS7" i="30"/>
  <c r="AP7" i="30"/>
  <c r="AM7" i="30"/>
  <c r="AJ7" i="30"/>
  <c r="AH7" i="30"/>
  <c r="AG7" i="30"/>
  <c r="AD7" i="30"/>
  <c r="AA7" i="30"/>
  <c r="X7" i="30"/>
  <c r="U7" i="30"/>
  <c r="R7" i="30"/>
  <c r="O7" i="30"/>
  <c r="L7" i="30"/>
  <c r="I7" i="30"/>
  <c r="F7" i="30"/>
  <c r="BT6" i="30"/>
  <c r="BR6" i="30"/>
  <c r="BQ6" i="30"/>
  <c r="BO6" i="30"/>
  <c r="BN6" i="30"/>
  <c r="BL6" i="30"/>
  <c r="BK6" i="30"/>
  <c r="BI6" i="30"/>
  <c r="BH6" i="30"/>
  <c r="BE6" i="30"/>
  <c r="BB6" i="30"/>
  <c r="AY6" i="30"/>
  <c r="AV6" i="30"/>
  <c r="AS6" i="30"/>
  <c r="AP6" i="30"/>
  <c r="AM6" i="30"/>
  <c r="AJ6" i="30"/>
  <c r="AH6" i="30"/>
  <c r="AG6" i="30"/>
  <c r="AD6" i="30"/>
  <c r="AA6" i="30"/>
  <c r="X6" i="30"/>
  <c r="U6" i="30"/>
  <c r="R6" i="30"/>
  <c r="O6" i="30"/>
  <c r="L6" i="30"/>
  <c r="I6" i="30"/>
  <c r="F6" i="30"/>
  <c r="CD5" i="30"/>
  <c r="CC5" i="30"/>
  <c r="CA5" i="30"/>
  <c r="BZ5" i="30"/>
  <c r="BX5" i="30"/>
  <c r="BW5" i="30"/>
  <c r="BT5" i="30"/>
  <c r="BR5" i="30"/>
  <c r="BQ5" i="30"/>
  <c r="BO5" i="30"/>
  <c r="BN5" i="30"/>
  <c r="BL5" i="30"/>
  <c r="BK5" i="30"/>
  <c r="BI5" i="30"/>
  <c r="BH5" i="30"/>
  <c r="BE5" i="30"/>
  <c r="BB5" i="30"/>
  <c r="AY5" i="30"/>
  <c r="AV5" i="30"/>
  <c r="AS5" i="30"/>
  <c r="AP5" i="30"/>
  <c r="AM5" i="30"/>
  <c r="AJ5" i="30"/>
  <c r="AH5" i="30"/>
  <c r="AG5" i="30"/>
  <c r="AD5" i="30"/>
  <c r="AA5" i="30"/>
  <c r="X5" i="30"/>
  <c r="U5" i="30"/>
  <c r="R5" i="30"/>
  <c r="O5" i="30"/>
  <c r="L5" i="30"/>
  <c r="I5" i="30"/>
  <c r="F5" i="30"/>
  <c r="F246" i="29"/>
  <c r="F245" i="29"/>
  <c r="F244" i="29"/>
  <c r="F243" i="29"/>
  <c r="F242" i="29"/>
  <c r="F241" i="29"/>
  <c r="F240" i="29"/>
  <c r="F239" i="29"/>
  <c r="F238" i="29"/>
  <c r="F237" i="29"/>
  <c r="F236" i="29"/>
  <c r="F235" i="29"/>
  <c r="F234" i="29"/>
  <c r="F233" i="29"/>
  <c r="F232" i="29"/>
  <c r="F231" i="29"/>
  <c r="F230" i="29"/>
  <c r="F229" i="29"/>
  <c r="F228" i="29"/>
  <c r="F227" i="29"/>
  <c r="F226" i="29"/>
  <c r="F225" i="29"/>
  <c r="F224" i="29"/>
  <c r="F223" i="29"/>
  <c r="F222" i="29"/>
  <c r="F221" i="29"/>
  <c r="F220" i="29"/>
  <c r="F219" i="29"/>
  <c r="F218" i="29"/>
  <c r="F217" i="29"/>
  <c r="F216" i="29"/>
  <c r="F215" i="29"/>
  <c r="F214" i="29"/>
  <c r="F213" i="29"/>
  <c r="F212" i="29"/>
  <c r="F211" i="29"/>
  <c r="F210" i="29"/>
  <c r="F209" i="29"/>
  <c r="F208" i="29"/>
  <c r="F207" i="29"/>
  <c r="F206" i="29"/>
  <c r="F205" i="29"/>
  <c r="F204" i="29"/>
  <c r="F203" i="29"/>
  <c r="F202" i="29"/>
  <c r="F201" i="29"/>
  <c r="F200" i="29"/>
  <c r="F199" i="29"/>
  <c r="F198" i="29"/>
  <c r="F197" i="29"/>
  <c r="F196" i="29"/>
  <c r="F195" i="29"/>
  <c r="F194" i="29"/>
  <c r="F193" i="29"/>
  <c r="F192" i="29"/>
  <c r="F191" i="29"/>
  <c r="F190" i="29"/>
  <c r="F189" i="29"/>
  <c r="F188" i="29"/>
  <c r="F187" i="29"/>
  <c r="F186" i="29"/>
  <c r="F185" i="29"/>
  <c r="F184" i="29"/>
  <c r="F183" i="29"/>
  <c r="F182" i="29"/>
  <c r="F181" i="29"/>
  <c r="F180" i="29"/>
  <c r="F179" i="29"/>
  <c r="F178" i="29"/>
  <c r="F177" i="29"/>
  <c r="F176" i="29"/>
  <c r="F175" i="29"/>
  <c r="F174" i="29"/>
  <c r="F173" i="29"/>
  <c r="F172" i="29"/>
  <c r="F171" i="29"/>
  <c r="F170" i="29"/>
  <c r="F169" i="29"/>
  <c r="F168" i="29"/>
  <c r="F167" i="29"/>
  <c r="F166" i="29"/>
  <c r="F165" i="29"/>
  <c r="F164" i="29"/>
  <c r="F163" i="29"/>
  <c r="F162" i="29"/>
  <c r="F161" i="29"/>
  <c r="F160" i="29"/>
  <c r="F159" i="29"/>
  <c r="F158" i="29"/>
  <c r="F157" i="29"/>
  <c r="F156" i="29"/>
  <c r="F155" i="29"/>
  <c r="F154" i="29"/>
  <c r="F153" i="29"/>
  <c r="F152" i="29"/>
  <c r="F151" i="29"/>
  <c r="F150" i="29"/>
  <c r="F149" i="29"/>
  <c r="F148" i="29"/>
  <c r="F147" i="29"/>
  <c r="F146" i="29"/>
  <c r="F145" i="29"/>
  <c r="F144" i="29"/>
  <c r="F143" i="29"/>
  <c r="F142" i="29"/>
  <c r="F141" i="29"/>
  <c r="F140" i="29"/>
  <c r="F139" i="29"/>
  <c r="F138" i="29"/>
  <c r="F137" i="29"/>
  <c r="F136" i="29"/>
  <c r="F135" i="29"/>
  <c r="F134" i="29"/>
  <c r="F133" i="29"/>
  <c r="F132" i="29"/>
  <c r="F131" i="29"/>
  <c r="F130" i="29"/>
  <c r="F129" i="29"/>
  <c r="F128" i="29"/>
  <c r="F127" i="29"/>
  <c r="F126" i="29"/>
  <c r="F125" i="29"/>
  <c r="F124" i="29"/>
  <c r="F123" i="29"/>
  <c r="F122" i="29"/>
  <c r="F121" i="29"/>
  <c r="F120" i="29"/>
  <c r="F119" i="29"/>
  <c r="F118" i="29"/>
  <c r="F117" i="29"/>
  <c r="F116" i="29"/>
  <c r="F115" i="29"/>
  <c r="F114" i="29"/>
  <c r="F113" i="29"/>
  <c r="F112" i="29"/>
  <c r="F111" i="29"/>
  <c r="F110" i="29"/>
  <c r="F109" i="29"/>
  <c r="F108" i="29"/>
  <c r="F107" i="29"/>
  <c r="F106" i="29"/>
  <c r="F105" i="29"/>
  <c r="F104" i="29"/>
  <c r="F103" i="29"/>
  <c r="F102" i="29"/>
  <c r="F101" i="29"/>
  <c r="F100" i="29"/>
  <c r="F99" i="29"/>
  <c r="F98" i="29"/>
  <c r="F97" i="29"/>
  <c r="F96" i="29"/>
  <c r="F95" i="29"/>
  <c r="F94" i="29"/>
  <c r="F93" i="29"/>
  <c r="F92" i="29"/>
  <c r="F91" i="29"/>
  <c r="F90" i="29"/>
  <c r="F89" i="29"/>
  <c r="F88" i="29"/>
  <c r="F87" i="29"/>
  <c r="F86" i="29"/>
  <c r="F85" i="29"/>
  <c r="F84" i="29"/>
  <c r="F83" i="29"/>
  <c r="F82" i="29"/>
  <c r="F81" i="29"/>
  <c r="F80" i="29"/>
  <c r="F79" i="29"/>
  <c r="F78" i="29"/>
  <c r="F77" i="29"/>
  <c r="F76" i="29"/>
  <c r="F75" i="29"/>
  <c r="F74" i="29"/>
  <c r="F73" i="29"/>
  <c r="F72" i="29"/>
  <c r="F71" i="29"/>
  <c r="F70" i="29"/>
  <c r="F69" i="29"/>
  <c r="F68" i="29"/>
  <c r="F67" i="29"/>
  <c r="F66" i="29"/>
  <c r="F65" i="29"/>
  <c r="F64" i="29"/>
  <c r="F63" i="29"/>
  <c r="F62" i="29"/>
  <c r="F61" i="29"/>
  <c r="F60" i="29"/>
  <c r="F59" i="29"/>
  <c r="F58" i="29"/>
  <c r="F57" i="29"/>
  <c r="F56" i="29"/>
  <c r="F55" i="29"/>
  <c r="F54" i="29"/>
  <c r="F53" i="29"/>
  <c r="F52" i="29"/>
  <c r="F51" i="29"/>
  <c r="F50" i="29"/>
  <c r="F49" i="29"/>
  <c r="F48" i="29"/>
  <c r="F47" i="29"/>
  <c r="F46" i="29"/>
  <c r="F45" i="29"/>
  <c r="F44" i="29"/>
  <c r="F43" i="29"/>
  <c r="F42" i="29"/>
  <c r="F41" i="29"/>
  <c r="F40" i="29"/>
  <c r="F39" i="29"/>
  <c r="F38" i="29"/>
  <c r="F37" i="29"/>
  <c r="F36" i="29"/>
  <c r="F35" i="29"/>
  <c r="F34" i="29"/>
  <c r="F33" i="29"/>
  <c r="F32" i="29"/>
  <c r="F31" i="29"/>
  <c r="F30" i="29"/>
  <c r="F29" i="29"/>
  <c r="F28" i="29"/>
  <c r="F27" i="29"/>
  <c r="F26" i="29"/>
  <c r="F25" i="29"/>
  <c r="F24" i="29"/>
  <c r="F23" i="29"/>
  <c r="F22" i="29"/>
  <c r="F21" i="29"/>
  <c r="F20" i="29"/>
  <c r="F19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F6" i="29"/>
  <c r="F5" i="29"/>
  <c r="Y246" i="29"/>
  <c r="V246" i="29"/>
  <c r="R246" i="29"/>
  <c r="O246" i="29"/>
  <c r="L246" i="29"/>
  <c r="I246" i="29"/>
  <c r="AD245" i="29"/>
  <c r="AA245" i="29"/>
  <c r="Y245" i="29"/>
  <c r="X245" i="29"/>
  <c r="V245" i="29"/>
  <c r="U245" i="29"/>
  <c r="R245" i="29"/>
  <c r="O245" i="29"/>
  <c r="L245" i="29"/>
  <c r="I245" i="29"/>
  <c r="AD244" i="29"/>
  <c r="AA244" i="29"/>
  <c r="Y244" i="29"/>
  <c r="X244" i="29"/>
  <c r="V244" i="29"/>
  <c r="U244" i="29"/>
  <c r="R244" i="29"/>
  <c r="O244" i="29"/>
  <c r="L244" i="29"/>
  <c r="I244" i="29"/>
  <c r="AD243" i="29"/>
  <c r="AA243" i="29"/>
  <c r="Y243" i="29"/>
  <c r="X243" i="29"/>
  <c r="V243" i="29"/>
  <c r="U243" i="29"/>
  <c r="R243" i="29"/>
  <c r="O243" i="29"/>
  <c r="L243" i="29"/>
  <c r="I243" i="29"/>
  <c r="AD242" i="29"/>
  <c r="AA242" i="29"/>
  <c r="Y242" i="29"/>
  <c r="X242" i="29"/>
  <c r="V242" i="29"/>
  <c r="U242" i="29"/>
  <c r="R242" i="29"/>
  <c r="O242" i="29"/>
  <c r="L242" i="29"/>
  <c r="I242" i="29"/>
  <c r="AD241" i="29"/>
  <c r="AA241" i="29"/>
  <c r="Y241" i="29"/>
  <c r="X241" i="29"/>
  <c r="V241" i="29"/>
  <c r="U241" i="29"/>
  <c r="R241" i="29"/>
  <c r="O241" i="29"/>
  <c r="L241" i="29"/>
  <c r="I241" i="29"/>
  <c r="Y240" i="29"/>
  <c r="V240" i="29"/>
  <c r="R240" i="29"/>
  <c r="O240" i="29"/>
  <c r="L240" i="29"/>
  <c r="I240" i="29"/>
  <c r="AD239" i="29"/>
  <c r="AA239" i="29"/>
  <c r="Y239" i="29"/>
  <c r="X239" i="29"/>
  <c r="V239" i="29"/>
  <c r="U239" i="29"/>
  <c r="R239" i="29"/>
  <c r="O239" i="29"/>
  <c r="L239" i="29"/>
  <c r="I239" i="29"/>
  <c r="AD238" i="29"/>
  <c r="AA238" i="29"/>
  <c r="Y238" i="29"/>
  <c r="X238" i="29"/>
  <c r="V238" i="29"/>
  <c r="U238" i="29"/>
  <c r="R238" i="29"/>
  <c r="O238" i="29"/>
  <c r="L238" i="29"/>
  <c r="I238" i="29"/>
  <c r="AD237" i="29"/>
  <c r="AA237" i="29"/>
  <c r="Y237" i="29"/>
  <c r="X237" i="29"/>
  <c r="V237" i="29"/>
  <c r="U237" i="29"/>
  <c r="R237" i="29"/>
  <c r="O237" i="29"/>
  <c r="L237" i="29"/>
  <c r="I237" i="29"/>
  <c r="AD236" i="29"/>
  <c r="AA236" i="29"/>
  <c r="Y236" i="29"/>
  <c r="X236" i="29"/>
  <c r="V236" i="29"/>
  <c r="U236" i="29"/>
  <c r="R236" i="29"/>
  <c r="O236" i="29"/>
  <c r="L236" i="29"/>
  <c r="I236" i="29"/>
  <c r="AD235" i="29"/>
  <c r="AA235" i="29"/>
  <c r="Y235" i="29"/>
  <c r="X235" i="29"/>
  <c r="V235" i="29"/>
  <c r="U235" i="29"/>
  <c r="R235" i="29"/>
  <c r="O235" i="29"/>
  <c r="L235" i="29"/>
  <c r="I235" i="29"/>
  <c r="AD234" i="29"/>
  <c r="AA234" i="29"/>
  <c r="Y234" i="29"/>
  <c r="X234" i="29"/>
  <c r="V234" i="29"/>
  <c r="U234" i="29"/>
  <c r="R234" i="29"/>
  <c r="O234" i="29"/>
  <c r="L234" i="29"/>
  <c r="I234" i="29"/>
  <c r="AD233" i="29"/>
  <c r="AA233" i="29"/>
  <c r="Y233" i="29"/>
  <c r="X233" i="29"/>
  <c r="V233" i="29"/>
  <c r="U233" i="29"/>
  <c r="R233" i="29"/>
  <c r="O233" i="29"/>
  <c r="L233" i="29"/>
  <c r="I233" i="29"/>
  <c r="AV232" i="29"/>
  <c r="AS232" i="29"/>
  <c r="AP232" i="29"/>
  <c r="AM232" i="29"/>
  <c r="AJ232" i="29"/>
  <c r="AG232" i="29"/>
  <c r="AD232" i="29"/>
  <c r="AA232" i="29"/>
  <c r="Y232" i="29"/>
  <c r="X232" i="29"/>
  <c r="V232" i="29"/>
  <c r="U232" i="29"/>
  <c r="R232" i="29"/>
  <c r="O232" i="29"/>
  <c r="L232" i="29"/>
  <c r="I232" i="29"/>
  <c r="AW231" i="29"/>
  <c r="AV231" i="29"/>
  <c r="AS231" i="29"/>
  <c r="AP231" i="29"/>
  <c r="AM231" i="29"/>
  <c r="AJ231" i="29"/>
  <c r="AG231" i="29"/>
  <c r="AD231" i="29"/>
  <c r="AA231" i="29"/>
  <c r="Y231" i="29"/>
  <c r="X231" i="29"/>
  <c r="V231" i="29"/>
  <c r="U231" i="29"/>
  <c r="R231" i="29"/>
  <c r="O231" i="29"/>
  <c r="L231" i="29"/>
  <c r="I231" i="29"/>
  <c r="AV230" i="29"/>
  <c r="AS230" i="29"/>
  <c r="AP230" i="29"/>
  <c r="AM230" i="29"/>
  <c r="AJ230" i="29"/>
  <c r="AG230" i="29"/>
  <c r="AD230" i="29"/>
  <c r="AA230" i="29"/>
  <c r="Y230" i="29"/>
  <c r="X230" i="29"/>
  <c r="V230" i="29"/>
  <c r="U230" i="29"/>
  <c r="R230" i="29"/>
  <c r="O230" i="29"/>
  <c r="L230" i="29"/>
  <c r="I230" i="29"/>
  <c r="AV229" i="29"/>
  <c r="AS229" i="29"/>
  <c r="AP229" i="29"/>
  <c r="AM229" i="29"/>
  <c r="AJ229" i="29"/>
  <c r="AG229" i="29"/>
  <c r="AD229" i="29"/>
  <c r="AA229" i="29"/>
  <c r="Y229" i="29"/>
  <c r="X229" i="29"/>
  <c r="V229" i="29"/>
  <c r="U229" i="29"/>
  <c r="R229" i="29"/>
  <c r="O229" i="29"/>
  <c r="L229" i="29"/>
  <c r="I229" i="29"/>
  <c r="AV228" i="29"/>
  <c r="AS228" i="29"/>
  <c r="AP228" i="29"/>
  <c r="AM228" i="29"/>
  <c r="AJ228" i="29"/>
  <c r="AG228" i="29"/>
  <c r="AD228" i="29"/>
  <c r="AA228" i="29"/>
  <c r="Y228" i="29"/>
  <c r="X228" i="29"/>
  <c r="V228" i="29"/>
  <c r="U228" i="29"/>
  <c r="R228" i="29"/>
  <c r="O228" i="29"/>
  <c r="L228" i="29"/>
  <c r="I228" i="29"/>
  <c r="AV227" i="29"/>
  <c r="AS227" i="29"/>
  <c r="AP227" i="29"/>
  <c r="AM227" i="29"/>
  <c r="AJ227" i="29"/>
  <c r="AG227" i="29"/>
  <c r="AD227" i="29"/>
  <c r="AA227" i="29"/>
  <c r="Y227" i="29"/>
  <c r="X227" i="29"/>
  <c r="V227" i="29"/>
  <c r="U227" i="29"/>
  <c r="R227" i="29"/>
  <c r="O227" i="29"/>
  <c r="L227" i="29"/>
  <c r="I227" i="29"/>
  <c r="AV226" i="29"/>
  <c r="AS226" i="29"/>
  <c r="AP226" i="29"/>
  <c r="AM226" i="29"/>
  <c r="AJ226" i="29"/>
  <c r="AG226" i="29"/>
  <c r="AD226" i="29"/>
  <c r="AA226" i="29"/>
  <c r="Y226" i="29"/>
  <c r="X226" i="29"/>
  <c r="V226" i="29"/>
  <c r="U226" i="29"/>
  <c r="R226" i="29"/>
  <c r="O226" i="29"/>
  <c r="L226" i="29"/>
  <c r="I226" i="29"/>
  <c r="BC225" i="29"/>
  <c r="BB225" i="29"/>
  <c r="AY225" i="29"/>
  <c r="AV225" i="29"/>
  <c r="AS225" i="29"/>
  <c r="AP225" i="29"/>
  <c r="AM225" i="29"/>
  <c r="AJ225" i="29"/>
  <c r="AG225" i="29"/>
  <c r="AD225" i="29"/>
  <c r="AA225" i="29"/>
  <c r="Y225" i="29"/>
  <c r="X225" i="29"/>
  <c r="V225" i="29"/>
  <c r="U225" i="29"/>
  <c r="R225" i="29"/>
  <c r="O225" i="29"/>
  <c r="L225" i="29"/>
  <c r="I225" i="29"/>
  <c r="BC224" i="29"/>
  <c r="BB224" i="29"/>
  <c r="AY224" i="29"/>
  <c r="AV224" i="29"/>
  <c r="AS224" i="29"/>
  <c r="AP224" i="29"/>
  <c r="AM224" i="29"/>
  <c r="AJ224" i="29"/>
  <c r="AG224" i="29"/>
  <c r="AD224" i="29"/>
  <c r="AA224" i="29"/>
  <c r="Y224" i="29"/>
  <c r="X224" i="29"/>
  <c r="V224" i="29"/>
  <c r="U224" i="29"/>
  <c r="R224" i="29"/>
  <c r="O224" i="29"/>
  <c r="L224" i="29"/>
  <c r="I224" i="29"/>
  <c r="BC223" i="29"/>
  <c r="BB223" i="29"/>
  <c r="AY223" i="29"/>
  <c r="AV223" i="29"/>
  <c r="AS223" i="29"/>
  <c r="AP223" i="29"/>
  <c r="AM223" i="29"/>
  <c r="AJ223" i="29"/>
  <c r="AG223" i="29"/>
  <c r="AD223" i="29"/>
  <c r="AA223" i="29"/>
  <c r="Y223" i="29"/>
  <c r="X223" i="29"/>
  <c r="V223" i="29"/>
  <c r="U223" i="29"/>
  <c r="R223" i="29"/>
  <c r="O223" i="29"/>
  <c r="L223" i="29"/>
  <c r="I223" i="29"/>
  <c r="BC222" i="29"/>
  <c r="BB222" i="29"/>
  <c r="AY222" i="29"/>
  <c r="AV222" i="29"/>
  <c r="AS222" i="29"/>
  <c r="AP222" i="29"/>
  <c r="AM222" i="29"/>
  <c r="AJ222" i="29"/>
  <c r="AG222" i="29"/>
  <c r="AD222" i="29"/>
  <c r="AA222" i="29"/>
  <c r="Y222" i="29"/>
  <c r="X222" i="29"/>
  <c r="V222" i="29"/>
  <c r="U222" i="29"/>
  <c r="R222" i="29"/>
  <c r="O222" i="29"/>
  <c r="L222" i="29"/>
  <c r="I222" i="29"/>
  <c r="BB221" i="29"/>
  <c r="AY221" i="29"/>
  <c r="AV221" i="29"/>
  <c r="AS221" i="29"/>
  <c r="AP221" i="29"/>
  <c r="AM221" i="29"/>
  <c r="AJ221" i="29"/>
  <c r="AG221" i="29"/>
  <c r="AD221" i="29"/>
  <c r="AA221" i="29"/>
  <c r="Y221" i="29"/>
  <c r="X221" i="29"/>
  <c r="V221" i="29"/>
  <c r="U221" i="29"/>
  <c r="R221" i="29"/>
  <c r="O221" i="29"/>
  <c r="L221" i="29"/>
  <c r="I221" i="29"/>
  <c r="BB220" i="29"/>
  <c r="AY220" i="29"/>
  <c r="AV220" i="29"/>
  <c r="AS220" i="29"/>
  <c r="AP220" i="29"/>
  <c r="AM220" i="29"/>
  <c r="AJ220" i="29"/>
  <c r="AG220" i="29"/>
  <c r="AD220" i="29"/>
  <c r="AA220" i="29"/>
  <c r="Y220" i="29"/>
  <c r="X220" i="29"/>
  <c r="V220" i="29"/>
  <c r="U220" i="29"/>
  <c r="R220" i="29"/>
  <c r="O220" i="29"/>
  <c r="L220" i="29"/>
  <c r="I220" i="29"/>
  <c r="BB219" i="29"/>
  <c r="AY219" i="29"/>
  <c r="AV219" i="29"/>
  <c r="AS219" i="29"/>
  <c r="AP219" i="29"/>
  <c r="AM219" i="29"/>
  <c r="AJ219" i="29"/>
  <c r="AG219" i="29"/>
  <c r="AD219" i="29"/>
  <c r="AA219" i="29"/>
  <c r="Y219" i="29"/>
  <c r="X219" i="29"/>
  <c r="V219" i="29"/>
  <c r="U219" i="29"/>
  <c r="R219" i="29"/>
  <c r="O219" i="29"/>
  <c r="L219" i="29"/>
  <c r="I219" i="29"/>
  <c r="BB218" i="29"/>
  <c r="AY218" i="29"/>
  <c r="AV218" i="29"/>
  <c r="AS218" i="29"/>
  <c r="AP218" i="29"/>
  <c r="AM218" i="29"/>
  <c r="AJ218" i="29"/>
  <c r="AG218" i="29"/>
  <c r="AD218" i="29"/>
  <c r="AA218" i="29"/>
  <c r="Y218" i="29"/>
  <c r="X218" i="29"/>
  <c r="V218" i="29"/>
  <c r="U218" i="29"/>
  <c r="R218" i="29"/>
  <c r="O218" i="29"/>
  <c r="L218" i="29"/>
  <c r="I218" i="29"/>
  <c r="BB217" i="29"/>
  <c r="AY217" i="29"/>
  <c r="AV217" i="29"/>
  <c r="AS217" i="29"/>
  <c r="AP217" i="29"/>
  <c r="AM217" i="29"/>
  <c r="AJ217" i="29"/>
  <c r="AG217" i="29"/>
  <c r="AD217" i="29"/>
  <c r="AA217" i="29"/>
  <c r="Y217" i="29"/>
  <c r="X217" i="29"/>
  <c r="V217" i="29"/>
  <c r="U217" i="29"/>
  <c r="R217" i="29"/>
  <c r="O217" i="29"/>
  <c r="L217" i="29"/>
  <c r="I217" i="29"/>
  <c r="BB216" i="29"/>
  <c r="AY216" i="29"/>
  <c r="AV216" i="29"/>
  <c r="AS216" i="29"/>
  <c r="AP216" i="29"/>
  <c r="AM216" i="29"/>
  <c r="AJ216" i="29"/>
  <c r="AG216" i="29"/>
  <c r="AD216" i="29"/>
  <c r="AA216" i="29"/>
  <c r="Y216" i="29"/>
  <c r="X216" i="29"/>
  <c r="V216" i="29"/>
  <c r="U216" i="29"/>
  <c r="R216" i="29"/>
  <c r="O216" i="29"/>
  <c r="L216" i="29"/>
  <c r="I216" i="29"/>
  <c r="BB215" i="29"/>
  <c r="AY215" i="29"/>
  <c r="AV215" i="29"/>
  <c r="AS215" i="29"/>
  <c r="AP215" i="29"/>
  <c r="AM215" i="29"/>
  <c r="AJ215" i="29"/>
  <c r="AG215" i="29"/>
  <c r="AD215" i="29"/>
  <c r="AA215" i="29"/>
  <c r="Y215" i="29"/>
  <c r="X215" i="29"/>
  <c r="V215" i="29"/>
  <c r="U215" i="29"/>
  <c r="R215" i="29"/>
  <c r="O215" i="29"/>
  <c r="L215" i="29"/>
  <c r="I215" i="29"/>
  <c r="BH214" i="29"/>
  <c r="BF214" i="29"/>
  <c r="BE214" i="29"/>
  <c r="BB214" i="29"/>
  <c r="AY214" i="29"/>
  <c r="AV214" i="29"/>
  <c r="AS214" i="29"/>
  <c r="AP214" i="29"/>
  <c r="AM214" i="29"/>
  <c r="AJ214" i="29"/>
  <c r="AG214" i="29"/>
  <c r="AD214" i="29"/>
  <c r="AA214" i="29"/>
  <c r="Y214" i="29"/>
  <c r="X214" i="29"/>
  <c r="V214" i="29"/>
  <c r="U214" i="29"/>
  <c r="R214" i="29"/>
  <c r="O214" i="29"/>
  <c r="L214" i="29"/>
  <c r="I214" i="29"/>
  <c r="BH213" i="29"/>
  <c r="BF213" i="29"/>
  <c r="BE213" i="29"/>
  <c r="BB213" i="29"/>
  <c r="AY213" i="29"/>
  <c r="AV213" i="29"/>
  <c r="AS213" i="29"/>
  <c r="AP213" i="29"/>
  <c r="AM213" i="29"/>
  <c r="AJ213" i="29"/>
  <c r="AG213" i="29"/>
  <c r="AD213" i="29"/>
  <c r="AA213" i="29"/>
  <c r="Y213" i="29"/>
  <c r="X213" i="29"/>
  <c r="V213" i="29"/>
  <c r="U213" i="29"/>
  <c r="R213" i="29"/>
  <c r="O213" i="29"/>
  <c r="L213" i="29"/>
  <c r="I213" i="29"/>
  <c r="BH212" i="29"/>
  <c r="BF212" i="29"/>
  <c r="BE212" i="29"/>
  <c r="BB212" i="29"/>
  <c r="AY212" i="29"/>
  <c r="AV212" i="29"/>
  <c r="AS212" i="29"/>
  <c r="AP212" i="29"/>
  <c r="AM212" i="29"/>
  <c r="AJ212" i="29"/>
  <c r="AG212" i="29"/>
  <c r="AD212" i="29"/>
  <c r="AA212" i="29"/>
  <c r="Y212" i="29"/>
  <c r="X212" i="29"/>
  <c r="V212" i="29"/>
  <c r="U212" i="29"/>
  <c r="R212" i="29"/>
  <c r="O212" i="29"/>
  <c r="L212" i="29"/>
  <c r="I212" i="29"/>
  <c r="BH211" i="29"/>
  <c r="BF211" i="29"/>
  <c r="BE211" i="29"/>
  <c r="BB211" i="29"/>
  <c r="AY211" i="29"/>
  <c r="AV211" i="29"/>
  <c r="AS211" i="29"/>
  <c r="AP211" i="29"/>
  <c r="AM211" i="29"/>
  <c r="AJ211" i="29"/>
  <c r="AG211" i="29"/>
  <c r="AD211" i="29"/>
  <c r="AA211" i="29"/>
  <c r="Y211" i="29"/>
  <c r="X211" i="29"/>
  <c r="V211" i="29"/>
  <c r="U211" i="29"/>
  <c r="R211" i="29"/>
  <c r="O211" i="29"/>
  <c r="L211" i="29"/>
  <c r="I211" i="29"/>
  <c r="BJ210" i="29"/>
  <c r="BG210" i="29"/>
  <c r="BF210" i="29" s="1"/>
  <c r="BE210" i="29"/>
  <c r="BB210" i="29"/>
  <c r="AY210" i="29"/>
  <c r="AV210" i="29"/>
  <c r="AS210" i="29"/>
  <c r="AP210" i="29"/>
  <c r="AM210" i="29"/>
  <c r="AJ210" i="29"/>
  <c r="AG210" i="29"/>
  <c r="AD210" i="29"/>
  <c r="R210" i="29"/>
  <c r="O210" i="29"/>
  <c r="L210" i="29"/>
  <c r="I210" i="29"/>
  <c r="BJ209" i="29"/>
  <c r="BG209" i="29"/>
  <c r="BE209" i="29" s="1"/>
  <c r="BF209" i="29"/>
  <c r="BB209" i="29"/>
  <c r="AY209" i="29"/>
  <c r="AV209" i="29"/>
  <c r="AS209" i="29"/>
  <c r="AP209" i="29"/>
  <c r="AM209" i="29"/>
  <c r="AJ209" i="29"/>
  <c r="AG209" i="29"/>
  <c r="AD209" i="29"/>
  <c r="R209" i="29"/>
  <c r="O209" i="29"/>
  <c r="L209" i="29"/>
  <c r="I209" i="29"/>
  <c r="BJ208" i="29"/>
  <c r="BG208" i="29"/>
  <c r="BB208" i="29"/>
  <c r="AY208" i="29"/>
  <c r="AV208" i="29"/>
  <c r="AS208" i="29"/>
  <c r="AP208" i="29"/>
  <c r="AM208" i="29"/>
  <c r="AJ208" i="29"/>
  <c r="AG208" i="29"/>
  <c r="AD208" i="29"/>
  <c r="R208" i="29"/>
  <c r="O208" i="29"/>
  <c r="L208" i="29"/>
  <c r="I208" i="29"/>
  <c r="BJ207" i="29"/>
  <c r="BG207" i="29"/>
  <c r="BH207" i="29" s="1"/>
  <c r="BB207" i="29"/>
  <c r="AY207" i="29"/>
  <c r="AV207" i="29"/>
  <c r="AS207" i="29"/>
  <c r="AP207" i="29"/>
  <c r="AM207" i="29"/>
  <c r="AJ207" i="29"/>
  <c r="AG207" i="29"/>
  <c r="AD207" i="29"/>
  <c r="Z207" i="29"/>
  <c r="AA207" i="29" s="1"/>
  <c r="W207" i="29"/>
  <c r="V207" i="29" s="1"/>
  <c r="R207" i="29"/>
  <c r="O207" i="29"/>
  <c r="L207" i="29"/>
  <c r="I207" i="29"/>
  <c r="BJ206" i="29"/>
  <c r="BG206" i="29"/>
  <c r="BF206" i="29" s="1"/>
  <c r="BB206" i="29"/>
  <c r="AY206" i="29"/>
  <c r="AV206" i="29"/>
  <c r="AS206" i="29"/>
  <c r="AP206" i="29"/>
  <c r="AM206" i="29"/>
  <c r="AJ206" i="29"/>
  <c r="AG206" i="29"/>
  <c r="AD206" i="29"/>
  <c r="Z206" i="29"/>
  <c r="Z209" i="29" s="1"/>
  <c r="Y206" i="29"/>
  <c r="W206" i="29"/>
  <c r="W209" i="29" s="1"/>
  <c r="R206" i="29"/>
  <c r="O206" i="29"/>
  <c r="L206" i="29"/>
  <c r="I206" i="29"/>
  <c r="BJ205" i="29"/>
  <c r="BG205" i="29"/>
  <c r="BF205" i="29" s="1"/>
  <c r="BB205" i="29"/>
  <c r="AY205" i="29"/>
  <c r="AV205" i="29"/>
  <c r="AS205" i="29"/>
  <c r="AP205" i="29"/>
  <c r="AM205" i="29"/>
  <c r="AJ205" i="29"/>
  <c r="AG205" i="29"/>
  <c r="AD205" i="29"/>
  <c r="Z205" i="29"/>
  <c r="AA205" i="29" s="1"/>
  <c r="W205" i="29"/>
  <c r="V205" i="29"/>
  <c r="R205" i="29"/>
  <c r="O205" i="29"/>
  <c r="L205" i="29"/>
  <c r="I205" i="29"/>
  <c r="BJ204" i="29"/>
  <c r="BG204" i="29"/>
  <c r="BH204" i="29" s="1"/>
  <c r="BF204" i="29"/>
  <c r="BB204" i="29"/>
  <c r="AY204" i="29"/>
  <c r="AV204" i="29"/>
  <c r="AS204" i="29"/>
  <c r="AP204" i="29"/>
  <c r="AM204" i="29"/>
  <c r="AJ204" i="29"/>
  <c r="AG204" i="29"/>
  <c r="AD204" i="29"/>
  <c r="Z204" i="29"/>
  <c r="AA204" i="29" s="1"/>
  <c r="W204" i="29"/>
  <c r="V204" i="29" s="1"/>
  <c r="R204" i="29"/>
  <c r="O204" i="29"/>
  <c r="L204" i="29"/>
  <c r="I204" i="29"/>
  <c r="BH203" i="29"/>
  <c r="BF203" i="29"/>
  <c r="BE203" i="29"/>
  <c r="BB203" i="29"/>
  <c r="AY203" i="29"/>
  <c r="AV203" i="29"/>
  <c r="AS203" i="29"/>
  <c r="AP203" i="29"/>
  <c r="AM203" i="29"/>
  <c r="AJ203" i="29"/>
  <c r="AG203" i="29"/>
  <c r="AD203" i="29"/>
  <c r="AA203" i="29"/>
  <c r="Y203" i="29"/>
  <c r="X203" i="29"/>
  <c r="V203" i="29"/>
  <c r="U203" i="29"/>
  <c r="R203" i="29"/>
  <c r="O203" i="29"/>
  <c r="L203" i="29"/>
  <c r="I203" i="29"/>
  <c r="BH202" i="29"/>
  <c r="BF202" i="29"/>
  <c r="BE202" i="29"/>
  <c r="BB202" i="29"/>
  <c r="AY202" i="29"/>
  <c r="AV202" i="29"/>
  <c r="AS202" i="29"/>
  <c r="AP202" i="29"/>
  <c r="AM202" i="29"/>
  <c r="AJ202" i="29"/>
  <c r="AG202" i="29"/>
  <c r="AD202" i="29"/>
  <c r="AA202" i="29"/>
  <c r="Y202" i="29"/>
  <c r="X202" i="29"/>
  <c r="V202" i="29"/>
  <c r="U202" i="29"/>
  <c r="R202" i="29"/>
  <c r="O202" i="29"/>
  <c r="L202" i="29"/>
  <c r="I202" i="29"/>
  <c r="BH201" i="29"/>
  <c r="BF201" i="29"/>
  <c r="BE201" i="29"/>
  <c r="BB201" i="29"/>
  <c r="AY201" i="29"/>
  <c r="AV201" i="29"/>
  <c r="AS201" i="29"/>
  <c r="AP201" i="29"/>
  <c r="AM201" i="29"/>
  <c r="AJ201" i="29"/>
  <c r="AG201" i="29"/>
  <c r="AD201" i="29"/>
  <c r="AA201" i="29"/>
  <c r="Y201" i="29"/>
  <c r="X201" i="29"/>
  <c r="V201" i="29"/>
  <c r="U201" i="29"/>
  <c r="R201" i="29"/>
  <c r="O201" i="29"/>
  <c r="L201" i="29"/>
  <c r="I201" i="29"/>
  <c r="BH200" i="29"/>
  <c r="BF200" i="29"/>
  <c r="BE200" i="29"/>
  <c r="BB200" i="29"/>
  <c r="AY200" i="29"/>
  <c r="AV200" i="29"/>
  <c r="AS200" i="29"/>
  <c r="AP200" i="29"/>
  <c r="AM200" i="29"/>
  <c r="AJ200" i="29"/>
  <c r="AG200" i="29"/>
  <c r="AD200" i="29"/>
  <c r="AA200" i="29"/>
  <c r="Y200" i="29"/>
  <c r="X200" i="29"/>
  <c r="V200" i="29"/>
  <c r="U200" i="29"/>
  <c r="R200" i="29"/>
  <c r="O200" i="29"/>
  <c r="L200" i="29"/>
  <c r="I200" i="29"/>
  <c r="BH199" i="29"/>
  <c r="BF199" i="29"/>
  <c r="BE199" i="29"/>
  <c r="BB199" i="29"/>
  <c r="AY199" i="29"/>
  <c r="AV199" i="29"/>
  <c r="AS199" i="29"/>
  <c r="AP199" i="29"/>
  <c r="AM199" i="29"/>
  <c r="AJ199" i="29"/>
  <c r="AG199" i="29"/>
  <c r="AD199" i="29"/>
  <c r="AA199" i="29"/>
  <c r="Y199" i="29"/>
  <c r="X199" i="29"/>
  <c r="V199" i="29"/>
  <c r="U199" i="29"/>
  <c r="R199" i="29"/>
  <c r="O199" i="29"/>
  <c r="L199" i="29"/>
  <c r="I199" i="29"/>
  <c r="BX198" i="29"/>
  <c r="BU198" i="29"/>
  <c r="BT198" i="29"/>
  <c r="BR198" i="29"/>
  <c r="BQ198" i="29"/>
  <c r="BN198" i="29"/>
  <c r="BK198" i="29"/>
  <c r="BH198" i="29"/>
  <c r="BF198" i="29"/>
  <c r="BE198" i="29"/>
  <c r="BB198" i="29"/>
  <c r="AY198" i="29"/>
  <c r="AV198" i="29"/>
  <c r="AS198" i="29"/>
  <c r="AP198" i="29"/>
  <c r="AM198" i="29"/>
  <c r="AJ198" i="29"/>
  <c r="AG198" i="29"/>
  <c r="AD198" i="29"/>
  <c r="AA198" i="29"/>
  <c r="Y198" i="29"/>
  <c r="X198" i="29"/>
  <c r="V198" i="29"/>
  <c r="U198" i="29"/>
  <c r="R198" i="29"/>
  <c r="O198" i="29"/>
  <c r="L198" i="29"/>
  <c r="I198" i="29"/>
  <c r="BX197" i="29"/>
  <c r="BU197" i="29"/>
  <c r="BT197" i="29"/>
  <c r="BR197" i="29"/>
  <c r="BQ197" i="29"/>
  <c r="BN197" i="29"/>
  <c r="BK197" i="29"/>
  <c r="BH197" i="29"/>
  <c r="BF197" i="29"/>
  <c r="BE197" i="29"/>
  <c r="BB197" i="29"/>
  <c r="AY197" i="29"/>
  <c r="AV197" i="29"/>
  <c r="AS197" i="29"/>
  <c r="AP197" i="29"/>
  <c r="AM197" i="29"/>
  <c r="AJ197" i="29"/>
  <c r="AG197" i="29"/>
  <c r="AD197" i="29"/>
  <c r="AA197" i="29"/>
  <c r="Y197" i="29"/>
  <c r="X197" i="29"/>
  <c r="V197" i="29"/>
  <c r="U197" i="29"/>
  <c r="R197" i="29"/>
  <c r="O197" i="29"/>
  <c r="L197" i="29"/>
  <c r="I197" i="29"/>
  <c r="BH196" i="29"/>
  <c r="BF196" i="29"/>
  <c r="BE196" i="29"/>
  <c r="BB196" i="29"/>
  <c r="AY196" i="29"/>
  <c r="AV196" i="29"/>
  <c r="AS196" i="29"/>
  <c r="AP196" i="29"/>
  <c r="AM196" i="29"/>
  <c r="AJ196" i="29"/>
  <c r="AG196" i="29"/>
  <c r="AD196" i="29"/>
  <c r="AA196" i="29"/>
  <c r="Y196" i="29"/>
  <c r="X196" i="29"/>
  <c r="V196" i="29"/>
  <c r="U196" i="29"/>
  <c r="R196" i="29"/>
  <c r="O196" i="29"/>
  <c r="L196" i="29"/>
  <c r="I196" i="29"/>
  <c r="BX195" i="29"/>
  <c r="BU195" i="29"/>
  <c r="BT195" i="29"/>
  <c r="BR195" i="29"/>
  <c r="BQ195" i="29"/>
  <c r="BN195" i="29"/>
  <c r="BK195" i="29"/>
  <c r="BH195" i="29"/>
  <c r="BF195" i="29"/>
  <c r="BE195" i="29"/>
  <c r="BB195" i="29"/>
  <c r="AY195" i="29"/>
  <c r="AV195" i="29"/>
  <c r="AS195" i="29"/>
  <c r="AP195" i="29"/>
  <c r="AM195" i="29"/>
  <c r="AJ195" i="29"/>
  <c r="AG195" i="29"/>
  <c r="AD195" i="29"/>
  <c r="AA195" i="29"/>
  <c r="Y195" i="29"/>
  <c r="X195" i="29"/>
  <c r="V195" i="29"/>
  <c r="U195" i="29"/>
  <c r="R195" i="29"/>
  <c r="O195" i="29"/>
  <c r="L195" i="29"/>
  <c r="I195" i="29"/>
  <c r="BX194" i="29"/>
  <c r="BU194" i="29"/>
  <c r="BT194" i="29"/>
  <c r="BR194" i="29"/>
  <c r="BQ194" i="29"/>
  <c r="BN194" i="29"/>
  <c r="BK194" i="29"/>
  <c r="BH194" i="29"/>
  <c r="BF194" i="29"/>
  <c r="BE194" i="29"/>
  <c r="BB194" i="29"/>
  <c r="AY194" i="29"/>
  <c r="AV194" i="29"/>
  <c r="AS194" i="29"/>
  <c r="AP194" i="29"/>
  <c r="AM194" i="29"/>
  <c r="AJ194" i="29"/>
  <c r="AG194" i="29"/>
  <c r="AD194" i="29"/>
  <c r="AA194" i="29"/>
  <c r="Y194" i="29"/>
  <c r="X194" i="29"/>
  <c r="V194" i="29"/>
  <c r="U194" i="29"/>
  <c r="R194" i="29"/>
  <c r="O194" i="29"/>
  <c r="L194" i="29"/>
  <c r="I194" i="29"/>
  <c r="BX193" i="29"/>
  <c r="BU193" i="29"/>
  <c r="BT193" i="29"/>
  <c r="BR193" i="29"/>
  <c r="BQ193" i="29"/>
  <c r="BN193" i="29"/>
  <c r="BK193" i="29"/>
  <c r="BH193" i="29"/>
  <c r="BF193" i="29"/>
  <c r="BE193" i="29"/>
  <c r="BB193" i="29"/>
  <c r="AY193" i="29"/>
  <c r="AV193" i="29"/>
  <c r="AS193" i="29"/>
  <c r="AP193" i="29"/>
  <c r="AM193" i="29"/>
  <c r="AJ193" i="29"/>
  <c r="AG193" i="29"/>
  <c r="AD193" i="29"/>
  <c r="AA193" i="29"/>
  <c r="Y193" i="29"/>
  <c r="X193" i="29"/>
  <c r="V193" i="29"/>
  <c r="U193" i="29"/>
  <c r="R193" i="29"/>
  <c r="O193" i="29"/>
  <c r="L193" i="29"/>
  <c r="I193" i="29"/>
  <c r="BX192" i="29"/>
  <c r="BU192" i="29"/>
  <c r="BT192" i="29"/>
  <c r="BR192" i="29"/>
  <c r="BQ192" i="29"/>
  <c r="BN192" i="29"/>
  <c r="BK192" i="29"/>
  <c r="BH192" i="29"/>
  <c r="BF192" i="29"/>
  <c r="BE192" i="29"/>
  <c r="BB192" i="29"/>
  <c r="AY192" i="29"/>
  <c r="AV192" i="29"/>
  <c r="AS192" i="29"/>
  <c r="AP192" i="29"/>
  <c r="AM192" i="29"/>
  <c r="AJ192" i="29"/>
  <c r="AG192" i="29"/>
  <c r="AD192" i="29"/>
  <c r="AA192" i="29"/>
  <c r="Y192" i="29"/>
  <c r="X192" i="29"/>
  <c r="V192" i="29"/>
  <c r="U192" i="29"/>
  <c r="R192" i="29"/>
  <c r="O192" i="29"/>
  <c r="L192" i="29"/>
  <c r="I192" i="29"/>
  <c r="BX191" i="29"/>
  <c r="BU191" i="29"/>
  <c r="BT191" i="29"/>
  <c r="BR191" i="29"/>
  <c r="BQ191" i="29"/>
  <c r="BN191" i="29"/>
  <c r="BK191" i="29"/>
  <c r="BH191" i="29"/>
  <c r="BF191" i="29"/>
  <c r="BE191" i="29"/>
  <c r="BB191" i="29"/>
  <c r="AY191" i="29"/>
  <c r="AV191" i="29"/>
  <c r="AS191" i="29"/>
  <c r="AQ191" i="29"/>
  <c r="AP191" i="29"/>
  <c r="AM191" i="29"/>
  <c r="AJ191" i="29"/>
  <c r="AG191" i="29"/>
  <c r="AD191" i="29"/>
  <c r="AA191" i="29"/>
  <c r="Y191" i="29"/>
  <c r="X191" i="29"/>
  <c r="V191" i="29"/>
  <c r="U191" i="29"/>
  <c r="R191" i="29"/>
  <c r="O191" i="29"/>
  <c r="L191" i="29"/>
  <c r="I191" i="29"/>
  <c r="BX190" i="29"/>
  <c r="BU190" i="29"/>
  <c r="BT190" i="29"/>
  <c r="BR190" i="29"/>
  <c r="BQ190" i="29"/>
  <c r="BN190" i="29"/>
  <c r="BK190" i="29"/>
  <c r="BH190" i="29"/>
  <c r="BF190" i="29"/>
  <c r="BE190" i="29"/>
  <c r="BB190" i="29"/>
  <c r="AY190" i="29"/>
  <c r="AV190" i="29"/>
  <c r="AS190" i="29"/>
  <c r="AP190" i="29"/>
  <c r="AM190" i="29"/>
  <c r="AJ190" i="29"/>
  <c r="AG190" i="29"/>
  <c r="AD190" i="29"/>
  <c r="AA190" i="29"/>
  <c r="Y190" i="29"/>
  <c r="X190" i="29"/>
  <c r="V190" i="29"/>
  <c r="U190" i="29"/>
  <c r="R190" i="29"/>
  <c r="O190" i="29"/>
  <c r="L190" i="29"/>
  <c r="I190" i="29"/>
  <c r="BX189" i="29"/>
  <c r="BU189" i="29"/>
  <c r="BT189" i="29"/>
  <c r="BR189" i="29"/>
  <c r="BQ189" i="29"/>
  <c r="BN189" i="29"/>
  <c r="BK189" i="29"/>
  <c r="BH189" i="29"/>
  <c r="BF189" i="29"/>
  <c r="BE189" i="29"/>
  <c r="BB189" i="29"/>
  <c r="AY189" i="29"/>
  <c r="AV189" i="29"/>
  <c r="AS189" i="29"/>
  <c r="AP189" i="29"/>
  <c r="AM189" i="29"/>
  <c r="AJ189" i="29"/>
  <c r="AG189" i="29"/>
  <c r="AD189" i="29"/>
  <c r="AA189" i="29"/>
  <c r="Y189" i="29"/>
  <c r="X189" i="29"/>
  <c r="V189" i="29"/>
  <c r="U189" i="29"/>
  <c r="R189" i="29"/>
  <c r="O189" i="29"/>
  <c r="L189" i="29"/>
  <c r="I189" i="29"/>
  <c r="BK188" i="29"/>
  <c r="BH188" i="29"/>
  <c r="BF188" i="29"/>
  <c r="BE188" i="29"/>
  <c r="BB188" i="29"/>
  <c r="AY188" i="29"/>
  <c r="AV188" i="29"/>
  <c r="AS188" i="29"/>
  <c r="AP188" i="29"/>
  <c r="AM188" i="29"/>
  <c r="AJ188" i="29"/>
  <c r="AG188" i="29"/>
  <c r="AD188" i="29"/>
  <c r="AA188" i="29"/>
  <c r="Y188" i="29"/>
  <c r="X188" i="29"/>
  <c r="V188" i="29"/>
  <c r="U188" i="29"/>
  <c r="R188" i="29"/>
  <c r="O188" i="29"/>
  <c r="L188" i="29"/>
  <c r="I188" i="29"/>
  <c r="BX187" i="29"/>
  <c r="BU187" i="29"/>
  <c r="BT187" i="29"/>
  <c r="BR187" i="29"/>
  <c r="BQ187" i="29"/>
  <c r="BN187" i="29"/>
  <c r="BK187" i="29"/>
  <c r="BH187" i="29"/>
  <c r="BF187" i="29"/>
  <c r="BE187" i="29"/>
  <c r="BB187" i="29"/>
  <c r="AY187" i="29"/>
  <c r="AV187" i="29"/>
  <c r="AS187" i="29"/>
  <c r="AP187" i="29"/>
  <c r="AM187" i="29"/>
  <c r="AJ187" i="29"/>
  <c r="AG187" i="29"/>
  <c r="AD187" i="29"/>
  <c r="AA187" i="29"/>
  <c r="Y187" i="29"/>
  <c r="X187" i="29"/>
  <c r="V187" i="29"/>
  <c r="U187" i="29"/>
  <c r="R187" i="29"/>
  <c r="O187" i="29"/>
  <c r="L187" i="29"/>
  <c r="I187" i="29"/>
  <c r="BX186" i="29"/>
  <c r="BU186" i="29"/>
  <c r="BT186" i="29"/>
  <c r="BR186" i="29"/>
  <c r="BQ186" i="29"/>
  <c r="BN186" i="29"/>
  <c r="BK186" i="29"/>
  <c r="BH186" i="29"/>
  <c r="BF186" i="29"/>
  <c r="BE186" i="29"/>
  <c r="BB186" i="29"/>
  <c r="AY186" i="29"/>
  <c r="AV186" i="29"/>
  <c r="AS186" i="29"/>
  <c r="AP186" i="29"/>
  <c r="AM186" i="29"/>
  <c r="AJ186" i="29"/>
  <c r="AG186" i="29"/>
  <c r="AD186" i="29"/>
  <c r="AA186" i="29"/>
  <c r="Y186" i="29"/>
  <c r="X186" i="29"/>
  <c r="V186" i="29"/>
  <c r="U186" i="29"/>
  <c r="R186" i="29"/>
  <c r="O186" i="29"/>
  <c r="L186" i="29"/>
  <c r="I186" i="29"/>
  <c r="BX185" i="29"/>
  <c r="BU185" i="29"/>
  <c r="BT185" i="29"/>
  <c r="BR185" i="29"/>
  <c r="BQ185" i="29"/>
  <c r="BN185" i="29"/>
  <c r="BK185" i="29"/>
  <c r="BH185" i="29"/>
  <c r="BF185" i="29"/>
  <c r="BE185" i="29"/>
  <c r="BB185" i="29"/>
  <c r="AY185" i="29"/>
  <c r="AV185" i="29"/>
  <c r="AS185" i="29"/>
  <c r="AP185" i="29"/>
  <c r="AM185" i="29"/>
  <c r="AJ185" i="29"/>
  <c r="AH185" i="29"/>
  <c r="AG185" i="29"/>
  <c r="AD185" i="29"/>
  <c r="AA185" i="29"/>
  <c r="Y185" i="29"/>
  <c r="X185" i="29"/>
  <c r="V185" i="29"/>
  <c r="U185" i="29"/>
  <c r="R185" i="29"/>
  <c r="O185" i="29"/>
  <c r="L185" i="29"/>
  <c r="I185" i="29"/>
  <c r="BX184" i="29"/>
  <c r="BU184" i="29"/>
  <c r="BT184" i="29"/>
  <c r="BR184" i="29"/>
  <c r="BQ184" i="29"/>
  <c r="BN184" i="29"/>
  <c r="BK184" i="29"/>
  <c r="BH184" i="29"/>
  <c r="BF184" i="29"/>
  <c r="BE184" i="29"/>
  <c r="BB184" i="29"/>
  <c r="AY184" i="29"/>
  <c r="AV184" i="29"/>
  <c r="AS184" i="29"/>
  <c r="AP184" i="29"/>
  <c r="AM184" i="29"/>
  <c r="AJ184" i="29"/>
  <c r="AH184" i="29"/>
  <c r="AG184" i="29"/>
  <c r="AD184" i="29"/>
  <c r="AA184" i="29"/>
  <c r="Y184" i="29"/>
  <c r="X184" i="29"/>
  <c r="V184" i="29"/>
  <c r="U184" i="29"/>
  <c r="R184" i="29"/>
  <c r="O184" i="29"/>
  <c r="L184" i="29"/>
  <c r="I184" i="29"/>
  <c r="BX183" i="29"/>
  <c r="BU183" i="29"/>
  <c r="BT183" i="29"/>
  <c r="BR183" i="29"/>
  <c r="BQ183" i="29"/>
  <c r="BN183" i="29"/>
  <c r="BK183" i="29"/>
  <c r="BH183" i="29"/>
  <c r="BF183" i="29"/>
  <c r="BE183" i="29"/>
  <c r="BB183" i="29"/>
  <c r="AY183" i="29"/>
  <c r="AV183" i="29"/>
  <c r="AS183" i="29"/>
  <c r="AP183" i="29"/>
  <c r="AM183" i="29"/>
  <c r="AJ183" i="29"/>
  <c r="AH183" i="29"/>
  <c r="AG183" i="29"/>
  <c r="AD183" i="29"/>
  <c r="AA183" i="29"/>
  <c r="Y183" i="29"/>
  <c r="X183" i="29"/>
  <c r="V183" i="29"/>
  <c r="U183" i="29"/>
  <c r="R183" i="29"/>
  <c r="O183" i="29"/>
  <c r="L183" i="29"/>
  <c r="I183" i="29"/>
  <c r="BX182" i="29"/>
  <c r="BU182" i="29"/>
  <c r="BT182" i="29"/>
  <c r="BR182" i="29"/>
  <c r="BQ182" i="29"/>
  <c r="BN182" i="29"/>
  <c r="BK182" i="29"/>
  <c r="BH182" i="29"/>
  <c r="BF182" i="29"/>
  <c r="BE182" i="29"/>
  <c r="BB182" i="29"/>
  <c r="AY182" i="29"/>
  <c r="AV182" i="29"/>
  <c r="AS182" i="29"/>
  <c r="AP182" i="29"/>
  <c r="AM182" i="29"/>
  <c r="AJ182" i="29"/>
  <c r="AH182" i="29"/>
  <c r="AG182" i="29"/>
  <c r="AD182" i="29"/>
  <c r="AA182" i="29"/>
  <c r="Y182" i="29"/>
  <c r="X182" i="29"/>
  <c r="V182" i="29"/>
  <c r="U182" i="29"/>
  <c r="R182" i="29"/>
  <c r="O182" i="29"/>
  <c r="L182" i="29"/>
  <c r="I182" i="29"/>
  <c r="BF181" i="29"/>
  <c r="BB181" i="29"/>
  <c r="AY181" i="29"/>
  <c r="AV181" i="29"/>
  <c r="AS181" i="29"/>
  <c r="AP181" i="29"/>
  <c r="AM181" i="29"/>
  <c r="AJ181" i="29"/>
  <c r="AG181" i="29"/>
  <c r="AD181" i="29"/>
  <c r="AA181" i="29"/>
  <c r="Y181" i="29"/>
  <c r="X181" i="29"/>
  <c r="V181" i="29"/>
  <c r="U181" i="29"/>
  <c r="R181" i="29"/>
  <c r="O181" i="29"/>
  <c r="L181" i="29"/>
  <c r="I181" i="29"/>
  <c r="BF180" i="29"/>
  <c r="BB180" i="29"/>
  <c r="AY180" i="29"/>
  <c r="AV180" i="29"/>
  <c r="AS180" i="29"/>
  <c r="AP180" i="29"/>
  <c r="AM180" i="29"/>
  <c r="AJ180" i="29"/>
  <c r="AG180" i="29"/>
  <c r="AD180" i="29"/>
  <c r="AA180" i="29"/>
  <c r="Y180" i="29"/>
  <c r="X180" i="29"/>
  <c r="V180" i="29"/>
  <c r="U180" i="29"/>
  <c r="R180" i="29"/>
  <c r="O180" i="29"/>
  <c r="L180" i="29"/>
  <c r="I180" i="29"/>
  <c r="CJ179" i="29"/>
  <c r="CI179" i="29"/>
  <c r="CG179" i="29"/>
  <c r="CF179" i="29"/>
  <c r="CD179" i="29"/>
  <c r="CC179" i="29"/>
  <c r="CA179" i="29"/>
  <c r="BZ179" i="29"/>
  <c r="BX179" i="29"/>
  <c r="BW179" i="29"/>
  <c r="BU179" i="29"/>
  <c r="BT179" i="29"/>
  <c r="BR179" i="29"/>
  <c r="BQ179" i="29"/>
  <c r="BN179" i="29"/>
  <c r="BK179" i="29"/>
  <c r="BH179" i="29"/>
  <c r="BE179" i="29"/>
  <c r="BB179" i="29"/>
  <c r="AY179" i="29"/>
  <c r="AV179" i="29"/>
  <c r="AS179" i="29"/>
  <c r="AP179" i="29"/>
  <c r="AM179" i="29"/>
  <c r="AJ179" i="29"/>
  <c r="AG179" i="29"/>
  <c r="AD179" i="29"/>
  <c r="AA179" i="29"/>
  <c r="X179" i="29"/>
  <c r="V179" i="29"/>
  <c r="U179" i="29"/>
  <c r="R179" i="29"/>
  <c r="O179" i="29"/>
  <c r="L179" i="29"/>
  <c r="I179" i="29"/>
  <c r="CJ178" i="29"/>
  <c r="CI178" i="29"/>
  <c r="CG178" i="29"/>
  <c r="CF178" i="29"/>
  <c r="CD178" i="29"/>
  <c r="CC178" i="29"/>
  <c r="CA178" i="29"/>
  <c r="BZ178" i="29"/>
  <c r="BX178" i="29"/>
  <c r="BW178" i="29"/>
  <c r="BU178" i="29"/>
  <c r="BT178" i="29"/>
  <c r="BR178" i="29"/>
  <c r="BQ178" i="29"/>
  <c r="BN178" i="29"/>
  <c r="BK178" i="29"/>
  <c r="BH178" i="29"/>
  <c r="BE178" i="29"/>
  <c r="BB178" i="29"/>
  <c r="AY178" i="29"/>
  <c r="AV178" i="29"/>
  <c r="AS178" i="29"/>
  <c r="AP178" i="29"/>
  <c r="AM178" i="29"/>
  <c r="AJ178" i="29"/>
  <c r="AG178" i="29"/>
  <c r="AD178" i="29"/>
  <c r="AA178" i="29"/>
  <c r="X178" i="29"/>
  <c r="V178" i="29"/>
  <c r="U178" i="29"/>
  <c r="R178" i="29"/>
  <c r="O178" i="29"/>
  <c r="L178" i="29"/>
  <c r="I178" i="29"/>
  <c r="CJ177" i="29"/>
  <c r="CI177" i="29"/>
  <c r="CG177" i="29"/>
  <c r="CF177" i="29"/>
  <c r="CD177" i="29"/>
  <c r="CC177" i="29"/>
  <c r="CA177" i="29"/>
  <c r="BZ177" i="29"/>
  <c r="BX177" i="29"/>
  <c r="BW177" i="29"/>
  <c r="BU177" i="29"/>
  <c r="BT177" i="29"/>
  <c r="BR177" i="29"/>
  <c r="BQ177" i="29"/>
  <c r="BN177" i="29"/>
  <c r="BK177" i="29"/>
  <c r="BH177" i="29"/>
  <c r="BE177" i="29"/>
  <c r="BB177" i="29"/>
  <c r="AY177" i="29"/>
  <c r="AV177" i="29"/>
  <c r="AS177" i="29"/>
  <c r="AP177" i="29"/>
  <c r="AM177" i="29"/>
  <c r="AJ177" i="29"/>
  <c r="AG177" i="29"/>
  <c r="AD177" i="29"/>
  <c r="AA177" i="29"/>
  <c r="X177" i="29"/>
  <c r="V177" i="29"/>
  <c r="U177" i="29"/>
  <c r="R177" i="29"/>
  <c r="O177" i="29"/>
  <c r="L177" i="29"/>
  <c r="I177" i="29"/>
  <c r="R176" i="29"/>
  <c r="O176" i="29"/>
  <c r="L176" i="29"/>
  <c r="I176" i="29"/>
  <c r="CJ175" i="29"/>
  <c r="CI175" i="29"/>
  <c r="CG175" i="29"/>
  <c r="CF175" i="29"/>
  <c r="CD175" i="29"/>
  <c r="CC175" i="29"/>
  <c r="CA175" i="29"/>
  <c r="BZ175" i="29"/>
  <c r="BX175" i="29"/>
  <c r="BW175" i="29"/>
  <c r="BU175" i="29"/>
  <c r="BT175" i="29"/>
  <c r="BR175" i="29"/>
  <c r="BQ175" i="29"/>
  <c r="BN175" i="29"/>
  <c r="BK175" i="29"/>
  <c r="BH175" i="29"/>
  <c r="BE175" i="29"/>
  <c r="BB175" i="29"/>
  <c r="AY175" i="29"/>
  <c r="AV175" i="29"/>
  <c r="AS175" i="29"/>
  <c r="AP175" i="29"/>
  <c r="AM175" i="29"/>
  <c r="AJ175" i="29"/>
  <c r="AG175" i="29"/>
  <c r="AD175" i="29"/>
  <c r="AA175" i="29"/>
  <c r="Y175" i="29"/>
  <c r="X175" i="29"/>
  <c r="V175" i="29"/>
  <c r="U175" i="29"/>
  <c r="R175" i="29"/>
  <c r="O175" i="29"/>
  <c r="L175" i="29"/>
  <c r="I175" i="29"/>
  <c r="CJ174" i="29"/>
  <c r="CI174" i="29"/>
  <c r="CG174" i="29"/>
  <c r="CF174" i="29"/>
  <c r="CD174" i="29"/>
  <c r="CC174" i="29"/>
  <c r="CA174" i="29"/>
  <c r="BZ174" i="29"/>
  <c r="BX174" i="29"/>
  <c r="BW174" i="29"/>
  <c r="BU174" i="29"/>
  <c r="BT174" i="29"/>
  <c r="BR174" i="29"/>
  <c r="BQ174" i="29"/>
  <c r="BN174" i="29"/>
  <c r="BK174" i="29"/>
  <c r="BH174" i="29"/>
  <c r="BE174" i="29"/>
  <c r="BB174" i="29"/>
  <c r="AY174" i="29"/>
  <c r="AV174" i="29"/>
  <c r="AS174" i="29"/>
  <c r="AP174" i="29"/>
  <c r="AM174" i="29"/>
  <c r="AJ174" i="29"/>
  <c r="AG174" i="29"/>
  <c r="AD174" i="29"/>
  <c r="AA174" i="29"/>
  <c r="Y174" i="29"/>
  <c r="X174" i="29"/>
  <c r="V174" i="29"/>
  <c r="U174" i="29"/>
  <c r="R174" i="29"/>
  <c r="O174" i="29"/>
  <c r="L174" i="29"/>
  <c r="I174" i="29"/>
  <c r="CJ173" i="29"/>
  <c r="CI173" i="29"/>
  <c r="CG173" i="29"/>
  <c r="CF173" i="29"/>
  <c r="CD173" i="29"/>
  <c r="CC173" i="29"/>
  <c r="CA173" i="29"/>
  <c r="BZ173" i="29"/>
  <c r="BX173" i="29"/>
  <c r="BW173" i="29"/>
  <c r="BU173" i="29"/>
  <c r="BT173" i="29"/>
  <c r="BR173" i="29"/>
  <c r="BQ173" i="29"/>
  <c r="BN173" i="29"/>
  <c r="BK173" i="29"/>
  <c r="BH173" i="29"/>
  <c r="BE173" i="29"/>
  <c r="BB173" i="29"/>
  <c r="AY173" i="29"/>
  <c r="AV173" i="29"/>
  <c r="AS173" i="29"/>
  <c r="AP173" i="29"/>
  <c r="AM173" i="29"/>
  <c r="AJ173" i="29"/>
  <c r="AG173" i="29"/>
  <c r="AD173" i="29"/>
  <c r="AA173" i="29"/>
  <c r="Y173" i="29"/>
  <c r="X173" i="29"/>
  <c r="V173" i="29"/>
  <c r="U173" i="29"/>
  <c r="R173" i="29"/>
  <c r="O173" i="29"/>
  <c r="L173" i="29"/>
  <c r="I173" i="29"/>
  <c r="AS172" i="29"/>
  <c r="AP172" i="29"/>
  <c r="AM172" i="29"/>
  <c r="AJ172" i="29"/>
  <c r="AG172" i="29"/>
  <c r="AD172" i="29"/>
  <c r="AA172" i="29"/>
  <c r="X172" i="29"/>
  <c r="V172" i="29"/>
  <c r="U172" i="29"/>
  <c r="R172" i="29"/>
  <c r="O172" i="29"/>
  <c r="L172" i="29"/>
  <c r="I172" i="29"/>
  <c r="AS171" i="29"/>
  <c r="AP171" i="29"/>
  <c r="AM171" i="29"/>
  <c r="AJ171" i="29"/>
  <c r="AG171" i="29"/>
  <c r="AD171" i="29"/>
  <c r="AA171" i="29"/>
  <c r="X171" i="29"/>
  <c r="V171" i="29"/>
  <c r="U171" i="29"/>
  <c r="R171" i="29"/>
  <c r="O171" i="29"/>
  <c r="L171" i="29"/>
  <c r="I171" i="29"/>
  <c r="AS170" i="29"/>
  <c r="AP170" i="29"/>
  <c r="AM170" i="29"/>
  <c r="AJ170" i="29"/>
  <c r="AG170" i="29"/>
  <c r="AD170" i="29"/>
  <c r="AA170" i="29"/>
  <c r="X170" i="29"/>
  <c r="V170" i="29"/>
  <c r="U170" i="29"/>
  <c r="R170" i="29"/>
  <c r="O170" i="29"/>
  <c r="L170" i="29"/>
  <c r="I170" i="29"/>
  <c r="AS169" i="29"/>
  <c r="AP169" i="29"/>
  <c r="AM169" i="29"/>
  <c r="AJ169" i="29"/>
  <c r="AG169" i="29"/>
  <c r="AD169" i="29"/>
  <c r="AA169" i="29"/>
  <c r="X169" i="29"/>
  <c r="V169" i="29"/>
  <c r="U169" i="29"/>
  <c r="R169" i="29"/>
  <c r="O169" i="29"/>
  <c r="L169" i="29"/>
  <c r="I169" i="29"/>
  <c r="AS168" i="29"/>
  <c r="AP168" i="29"/>
  <c r="AM168" i="29"/>
  <c r="AJ168" i="29"/>
  <c r="AG168" i="29"/>
  <c r="AD168" i="29"/>
  <c r="AA168" i="29"/>
  <c r="X168" i="29"/>
  <c r="V168" i="29"/>
  <c r="U168" i="29"/>
  <c r="R168" i="29"/>
  <c r="O168" i="29"/>
  <c r="L168" i="29"/>
  <c r="I168" i="29"/>
  <c r="AS167" i="29"/>
  <c r="AP167" i="29"/>
  <c r="AM167" i="29"/>
  <c r="AJ167" i="29"/>
  <c r="AG167" i="29"/>
  <c r="AD167" i="29"/>
  <c r="AA167" i="29"/>
  <c r="X167" i="29"/>
  <c r="V167" i="29"/>
  <c r="U167" i="29"/>
  <c r="R167" i="29"/>
  <c r="O167" i="29"/>
  <c r="L167" i="29"/>
  <c r="I167" i="29"/>
  <c r="AS166" i="29"/>
  <c r="AP166" i="29"/>
  <c r="AM166" i="29"/>
  <c r="AJ166" i="29"/>
  <c r="AG166" i="29"/>
  <c r="AD166" i="29"/>
  <c r="AA166" i="29"/>
  <c r="X166" i="29"/>
  <c r="V166" i="29"/>
  <c r="U166" i="29"/>
  <c r="R166" i="29"/>
  <c r="O166" i="29"/>
  <c r="L166" i="29"/>
  <c r="I166" i="29"/>
  <c r="AS165" i="29"/>
  <c r="AP165" i="29"/>
  <c r="AM165" i="29"/>
  <c r="AJ165" i="29"/>
  <c r="AG165" i="29"/>
  <c r="AD165" i="29"/>
  <c r="AA165" i="29"/>
  <c r="X165" i="29"/>
  <c r="V165" i="29"/>
  <c r="U165" i="29"/>
  <c r="R165" i="29"/>
  <c r="O165" i="29"/>
  <c r="L165" i="29"/>
  <c r="I165" i="29"/>
  <c r="AS164" i="29"/>
  <c r="AP164" i="29"/>
  <c r="AM164" i="29"/>
  <c r="AJ164" i="29"/>
  <c r="AG164" i="29"/>
  <c r="AD164" i="29"/>
  <c r="AA164" i="29"/>
  <c r="X164" i="29"/>
  <c r="V164" i="29"/>
  <c r="U164" i="29"/>
  <c r="R164" i="29"/>
  <c r="O164" i="29"/>
  <c r="L164" i="29"/>
  <c r="I164" i="29"/>
  <c r="AN163" i="29"/>
  <c r="AM163" i="29"/>
  <c r="AK163" i="29"/>
  <c r="AJ163" i="29"/>
  <c r="AG163" i="29"/>
  <c r="AD163" i="29"/>
  <c r="AA163" i="29"/>
  <c r="X163" i="29"/>
  <c r="V163" i="29"/>
  <c r="U163" i="29"/>
  <c r="R163" i="29"/>
  <c r="O163" i="29"/>
  <c r="L163" i="29"/>
  <c r="I163" i="29"/>
  <c r="AN162" i="29"/>
  <c r="AM162" i="29"/>
  <c r="AK162" i="29"/>
  <c r="AJ162" i="29"/>
  <c r="AG162" i="29"/>
  <c r="AD162" i="29"/>
  <c r="AA162" i="29"/>
  <c r="X162" i="29"/>
  <c r="V162" i="29"/>
  <c r="U162" i="29"/>
  <c r="R162" i="29"/>
  <c r="O162" i="29"/>
  <c r="L162" i="29"/>
  <c r="I162" i="29"/>
  <c r="AN161" i="29"/>
  <c r="AM161" i="29"/>
  <c r="AK161" i="29"/>
  <c r="AJ161" i="29"/>
  <c r="AG161" i="29"/>
  <c r="AD161" i="29"/>
  <c r="AA161" i="29"/>
  <c r="X161" i="29"/>
  <c r="V161" i="29"/>
  <c r="U161" i="29"/>
  <c r="R161" i="29"/>
  <c r="O161" i="29"/>
  <c r="L161" i="29"/>
  <c r="I161" i="29"/>
  <c r="CJ160" i="29"/>
  <c r="CI160" i="29"/>
  <c r="CG160" i="29"/>
  <c r="CF160" i="29"/>
  <c r="CD160" i="29"/>
  <c r="CC160" i="29"/>
  <c r="CA160" i="29"/>
  <c r="BZ160" i="29"/>
  <c r="BX160" i="29"/>
  <c r="BW160" i="29"/>
  <c r="BU160" i="29"/>
  <c r="BT160" i="29"/>
  <c r="BR160" i="29"/>
  <c r="BQ160" i="29"/>
  <c r="BN160" i="29"/>
  <c r="BK160" i="29"/>
  <c r="BH160" i="29"/>
  <c r="BE160" i="29"/>
  <c r="BB160" i="29"/>
  <c r="AY160" i="29"/>
  <c r="AV160" i="29"/>
  <c r="AS160" i="29"/>
  <c r="AP160" i="29"/>
  <c r="AM160" i="29"/>
  <c r="AJ160" i="29"/>
  <c r="AG160" i="29"/>
  <c r="AD160" i="29"/>
  <c r="AA160" i="29"/>
  <c r="X160" i="29"/>
  <c r="V160" i="29"/>
  <c r="U160" i="29"/>
  <c r="R160" i="29"/>
  <c r="O160" i="29"/>
  <c r="L160" i="29"/>
  <c r="I160" i="29"/>
  <c r="CJ159" i="29"/>
  <c r="CI159" i="29"/>
  <c r="CG159" i="29"/>
  <c r="CF159" i="29"/>
  <c r="CD159" i="29"/>
  <c r="CC159" i="29"/>
  <c r="CA159" i="29"/>
  <c r="BZ159" i="29"/>
  <c r="BX159" i="29"/>
  <c r="BW159" i="29"/>
  <c r="BU159" i="29"/>
  <c r="BT159" i="29"/>
  <c r="BR159" i="29"/>
  <c r="BQ159" i="29"/>
  <c r="BN159" i="29"/>
  <c r="BK159" i="29"/>
  <c r="BH159" i="29"/>
  <c r="BE159" i="29"/>
  <c r="BB159" i="29"/>
  <c r="AY159" i="29"/>
  <c r="AV159" i="29"/>
  <c r="AS159" i="29"/>
  <c r="AP159" i="29"/>
  <c r="AM159" i="29"/>
  <c r="AJ159" i="29"/>
  <c r="AG159" i="29"/>
  <c r="AD159" i="29"/>
  <c r="AA159" i="29"/>
  <c r="X159" i="29"/>
  <c r="V159" i="29"/>
  <c r="U159" i="29"/>
  <c r="R159" i="29"/>
  <c r="O159" i="29"/>
  <c r="L159" i="29"/>
  <c r="I159" i="29"/>
  <c r="CJ158" i="29"/>
  <c r="CI158" i="29"/>
  <c r="CG158" i="29"/>
  <c r="CF158" i="29"/>
  <c r="CD158" i="29"/>
  <c r="CC158" i="29"/>
  <c r="CA158" i="29"/>
  <c r="BZ158" i="29"/>
  <c r="BX158" i="29"/>
  <c r="BW158" i="29"/>
  <c r="BU158" i="29"/>
  <c r="BT158" i="29"/>
  <c r="BR158" i="29"/>
  <c r="BQ158" i="29"/>
  <c r="BN158" i="29"/>
  <c r="BK158" i="29"/>
  <c r="BH158" i="29"/>
  <c r="BE158" i="29"/>
  <c r="BB158" i="29"/>
  <c r="AY158" i="29"/>
  <c r="AV158" i="29"/>
  <c r="AS158" i="29"/>
  <c r="AP158" i="29"/>
  <c r="AM158" i="29"/>
  <c r="AJ158" i="29"/>
  <c r="AG158" i="29"/>
  <c r="AD158" i="29"/>
  <c r="AA158" i="29"/>
  <c r="X158" i="29"/>
  <c r="V158" i="29"/>
  <c r="U158" i="29"/>
  <c r="R158" i="29"/>
  <c r="O158" i="29"/>
  <c r="L158" i="29"/>
  <c r="I158" i="29"/>
  <c r="CJ157" i="29"/>
  <c r="CI157" i="29"/>
  <c r="CG157" i="29"/>
  <c r="CF157" i="29"/>
  <c r="CD157" i="29"/>
  <c r="CC157" i="29"/>
  <c r="CA157" i="29"/>
  <c r="BZ157" i="29"/>
  <c r="BX157" i="29"/>
  <c r="BW157" i="29"/>
  <c r="BU157" i="29"/>
  <c r="BT157" i="29"/>
  <c r="BR157" i="29"/>
  <c r="BQ157" i="29"/>
  <c r="BN157" i="29"/>
  <c r="BK157" i="29"/>
  <c r="BH157" i="29"/>
  <c r="BE157" i="29"/>
  <c r="BB157" i="29"/>
  <c r="AY157" i="29"/>
  <c r="AV157" i="29"/>
  <c r="AS157" i="29"/>
  <c r="AP157" i="29"/>
  <c r="AM157" i="29"/>
  <c r="AJ157" i="29"/>
  <c r="AG157" i="29"/>
  <c r="AD157" i="29"/>
  <c r="AA157" i="29"/>
  <c r="X157" i="29"/>
  <c r="V157" i="29"/>
  <c r="U157" i="29"/>
  <c r="R157" i="29"/>
  <c r="O157" i="29"/>
  <c r="L157" i="29"/>
  <c r="I157" i="29"/>
  <c r="CJ156" i="29"/>
  <c r="CI156" i="29"/>
  <c r="CG156" i="29"/>
  <c r="CF156" i="29"/>
  <c r="CD156" i="29"/>
  <c r="CC156" i="29"/>
  <c r="CA156" i="29"/>
  <c r="BZ156" i="29"/>
  <c r="BX156" i="29"/>
  <c r="BW156" i="29"/>
  <c r="BU156" i="29"/>
  <c r="BT156" i="29"/>
  <c r="BR156" i="29"/>
  <c r="BQ156" i="29"/>
  <c r="BN156" i="29"/>
  <c r="BK156" i="29"/>
  <c r="BH156" i="29"/>
  <c r="BE156" i="29"/>
  <c r="BB156" i="29"/>
  <c r="AY156" i="29"/>
  <c r="AV156" i="29"/>
  <c r="AS156" i="29"/>
  <c r="AP156" i="29"/>
  <c r="AM156" i="29"/>
  <c r="AJ156" i="29"/>
  <c r="AG156" i="29"/>
  <c r="AD156" i="29"/>
  <c r="AA156" i="29"/>
  <c r="X156" i="29"/>
  <c r="V156" i="29"/>
  <c r="U156" i="29"/>
  <c r="R156" i="29"/>
  <c r="O156" i="29"/>
  <c r="L156" i="29"/>
  <c r="I156" i="29"/>
  <c r="CJ155" i="29"/>
  <c r="CI155" i="29"/>
  <c r="CG155" i="29"/>
  <c r="CF155" i="29"/>
  <c r="CD155" i="29"/>
  <c r="CC155" i="29"/>
  <c r="CA155" i="29"/>
  <c r="BZ155" i="29"/>
  <c r="BX155" i="29"/>
  <c r="BW155" i="29"/>
  <c r="BU155" i="29"/>
  <c r="BT155" i="29"/>
  <c r="BR155" i="29"/>
  <c r="BQ155" i="29"/>
  <c r="BN155" i="29"/>
  <c r="BK155" i="29"/>
  <c r="BH155" i="29"/>
  <c r="BE155" i="29"/>
  <c r="BB155" i="29"/>
  <c r="AY155" i="29"/>
  <c r="AV155" i="29"/>
  <c r="AS155" i="29"/>
  <c r="AP155" i="29"/>
  <c r="AM155" i="29"/>
  <c r="AJ155" i="29"/>
  <c r="AG155" i="29"/>
  <c r="AD155" i="29"/>
  <c r="AA155" i="29"/>
  <c r="X155" i="29"/>
  <c r="V155" i="29"/>
  <c r="U155" i="29"/>
  <c r="R155" i="29"/>
  <c r="O155" i="29"/>
  <c r="L155" i="29"/>
  <c r="I155" i="29"/>
  <c r="CJ154" i="29"/>
  <c r="CI154" i="29"/>
  <c r="CG154" i="29"/>
  <c r="CF154" i="29"/>
  <c r="CD154" i="29"/>
  <c r="CC154" i="29"/>
  <c r="CA154" i="29"/>
  <c r="BZ154" i="29"/>
  <c r="BX154" i="29"/>
  <c r="BW154" i="29"/>
  <c r="BU154" i="29"/>
  <c r="BT154" i="29"/>
  <c r="BR154" i="29"/>
  <c r="BQ154" i="29"/>
  <c r="BN154" i="29"/>
  <c r="BK154" i="29"/>
  <c r="BH154" i="29"/>
  <c r="BE154" i="29"/>
  <c r="BB154" i="29"/>
  <c r="AY154" i="29"/>
  <c r="AV154" i="29"/>
  <c r="AS154" i="29"/>
  <c r="AP154" i="29"/>
  <c r="AM154" i="29"/>
  <c r="AJ154" i="29"/>
  <c r="AG154" i="29"/>
  <c r="AD154" i="29"/>
  <c r="AA154" i="29"/>
  <c r="X154" i="29"/>
  <c r="V154" i="29"/>
  <c r="U154" i="29"/>
  <c r="R154" i="29"/>
  <c r="O154" i="29"/>
  <c r="L154" i="29"/>
  <c r="I154" i="29"/>
  <c r="CJ153" i="29"/>
  <c r="CI153" i="29"/>
  <c r="CG153" i="29"/>
  <c r="CF153" i="29"/>
  <c r="CD153" i="29"/>
  <c r="CC153" i="29"/>
  <c r="CA153" i="29"/>
  <c r="BZ153" i="29"/>
  <c r="BX153" i="29"/>
  <c r="BW153" i="29"/>
  <c r="BU153" i="29"/>
  <c r="BT153" i="29"/>
  <c r="BR153" i="29"/>
  <c r="BQ153" i="29"/>
  <c r="BN153" i="29"/>
  <c r="BK153" i="29"/>
  <c r="BH153" i="29"/>
  <c r="BE153" i="29"/>
  <c r="BB153" i="29"/>
  <c r="AY153" i="29"/>
  <c r="AV153" i="29"/>
  <c r="AS153" i="29"/>
  <c r="AP153" i="29"/>
  <c r="AM153" i="29"/>
  <c r="AJ153" i="29"/>
  <c r="AG153" i="29"/>
  <c r="AD153" i="29"/>
  <c r="AA153" i="29"/>
  <c r="X153" i="29"/>
  <c r="V153" i="29"/>
  <c r="U153" i="29"/>
  <c r="R153" i="29"/>
  <c r="O153" i="29"/>
  <c r="L153" i="29"/>
  <c r="I153" i="29"/>
  <c r="CJ152" i="29"/>
  <c r="CI152" i="29"/>
  <c r="CG152" i="29"/>
  <c r="CF152" i="29"/>
  <c r="CD152" i="29"/>
  <c r="CC152" i="29"/>
  <c r="CA152" i="29"/>
  <c r="BZ152" i="29"/>
  <c r="BX152" i="29"/>
  <c r="BW152" i="29"/>
  <c r="BU152" i="29"/>
  <c r="BT152" i="29"/>
  <c r="BR152" i="29"/>
  <c r="BQ152" i="29"/>
  <c r="BN152" i="29"/>
  <c r="BK152" i="29"/>
  <c r="BH152" i="29"/>
  <c r="BE152" i="29"/>
  <c r="BB152" i="29"/>
  <c r="AY152" i="29"/>
  <c r="AV152" i="29"/>
  <c r="AS152" i="29"/>
  <c r="AP152" i="29"/>
  <c r="AM152" i="29"/>
  <c r="AJ152" i="29"/>
  <c r="AG152" i="29"/>
  <c r="AD152" i="29"/>
  <c r="AA152" i="29"/>
  <c r="X152" i="29"/>
  <c r="V152" i="29"/>
  <c r="U152" i="29"/>
  <c r="R152" i="29"/>
  <c r="O152" i="29"/>
  <c r="L152" i="29"/>
  <c r="I152" i="29"/>
  <c r="BK151" i="29"/>
  <c r="BH151" i="29"/>
  <c r="BE151" i="29"/>
  <c r="BB151" i="29"/>
  <c r="AY151" i="29"/>
  <c r="AV151" i="29"/>
  <c r="AS151" i="29"/>
  <c r="AP151" i="29"/>
  <c r="AM151" i="29"/>
  <c r="AJ151" i="29"/>
  <c r="AG151" i="29"/>
  <c r="AD151" i="29"/>
  <c r="AA151" i="29"/>
  <c r="X151" i="29"/>
  <c r="V151" i="29"/>
  <c r="U151" i="29"/>
  <c r="R151" i="29"/>
  <c r="O151" i="29"/>
  <c r="L151" i="29"/>
  <c r="I151" i="29"/>
  <c r="CJ150" i="29"/>
  <c r="CI150" i="29"/>
  <c r="CG150" i="29"/>
  <c r="CF150" i="29"/>
  <c r="CD150" i="29"/>
  <c r="CC150" i="29"/>
  <c r="CA150" i="29"/>
  <c r="BZ150" i="29"/>
  <c r="BX150" i="29"/>
  <c r="BW150" i="29"/>
  <c r="BU150" i="29"/>
  <c r="BT150" i="29"/>
  <c r="BR150" i="29"/>
  <c r="BQ150" i="29"/>
  <c r="BN150" i="29"/>
  <c r="BK150" i="29"/>
  <c r="BH150" i="29"/>
  <c r="BE150" i="29"/>
  <c r="BB150" i="29"/>
  <c r="AY150" i="29"/>
  <c r="AV150" i="29"/>
  <c r="AS150" i="29"/>
  <c r="AP150" i="29"/>
  <c r="AM150" i="29"/>
  <c r="AJ150" i="29"/>
  <c r="AG150" i="29"/>
  <c r="AD150" i="29"/>
  <c r="AA150" i="29"/>
  <c r="X150" i="29"/>
  <c r="V150" i="29"/>
  <c r="U150" i="29"/>
  <c r="R150" i="29"/>
  <c r="O150" i="29"/>
  <c r="L150" i="29"/>
  <c r="I150" i="29"/>
  <c r="R149" i="29"/>
  <c r="O149" i="29"/>
  <c r="L149" i="29"/>
  <c r="I149" i="29"/>
  <c r="R148" i="29"/>
  <c r="O148" i="29"/>
  <c r="L148" i="29"/>
  <c r="I148" i="29"/>
  <c r="R147" i="29"/>
  <c r="O147" i="29"/>
  <c r="L147" i="29"/>
  <c r="I147" i="29"/>
  <c r="R146" i="29"/>
  <c r="O146" i="29"/>
  <c r="L146" i="29"/>
  <c r="I146" i="29"/>
  <c r="R145" i="29"/>
  <c r="O145" i="29"/>
  <c r="L145" i="29"/>
  <c r="I145" i="29"/>
  <c r="Y144" i="29"/>
  <c r="V144" i="29"/>
  <c r="R144" i="29"/>
  <c r="O144" i="29"/>
  <c r="L144" i="29"/>
  <c r="I144" i="29"/>
  <c r="Y143" i="29"/>
  <c r="V143" i="29"/>
  <c r="R143" i="29"/>
  <c r="O143" i="29"/>
  <c r="L143" i="29"/>
  <c r="I143" i="29"/>
  <c r="Y142" i="29"/>
  <c r="V142" i="29"/>
  <c r="R142" i="29"/>
  <c r="O142" i="29"/>
  <c r="L142" i="29"/>
  <c r="I142" i="29"/>
  <c r="CG141" i="29"/>
  <c r="CD141" i="29"/>
  <c r="CA141" i="29"/>
  <c r="BX141" i="29"/>
  <c r="BU141" i="29"/>
  <c r="BT141" i="29"/>
  <c r="BR141" i="29"/>
  <c r="BQ141" i="29"/>
  <c r="BN141" i="29"/>
  <c r="BK141" i="29"/>
  <c r="BH141" i="29"/>
  <c r="BE141" i="29"/>
  <c r="BB141" i="29"/>
  <c r="AY141" i="29"/>
  <c r="AV141" i="29"/>
  <c r="AS141" i="29"/>
  <c r="AP141" i="29"/>
  <c r="AM141" i="29"/>
  <c r="AJ141" i="29"/>
  <c r="AG141" i="29"/>
  <c r="AD141" i="29"/>
  <c r="AA141" i="29"/>
  <c r="Y141" i="29"/>
  <c r="X141" i="29"/>
  <c r="V141" i="29"/>
  <c r="U141" i="29"/>
  <c r="R141" i="29"/>
  <c r="O141" i="29"/>
  <c r="L141" i="29"/>
  <c r="I141" i="29"/>
  <c r="CG140" i="29"/>
  <c r="CD140" i="29"/>
  <c r="CA140" i="29"/>
  <c r="BX140" i="29"/>
  <c r="BU140" i="29"/>
  <c r="BT140" i="29"/>
  <c r="BR140" i="29"/>
  <c r="BQ140" i="29"/>
  <c r="BN140" i="29"/>
  <c r="BK140" i="29"/>
  <c r="BH140" i="29"/>
  <c r="BE140" i="29"/>
  <c r="BB140" i="29"/>
  <c r="AY140" i="29"/>
  <c r="AV140" i="29"/>
  <c r="AS140" i="29"/>
  <c r="AP140" i="29"/>
  <c r="AM140" i="29"/>
  <c r="AJ140" i="29"/>
  <c r="AG140" i="29"/>
  <c r="AD140" i="29"/>
  <c r="AA140" i="29"/>
  <c r="Y140" i="29"/>
  <c r="X140" i="29"/>
  <c r="V140" i="29"/>
  <c r="U140" i="29"/>
  <c r="R140" i="29"/>
  <c r="O140" i="29"/>
  <c r="L140" i="29"/>
  <c r="I140" i="29"/>
  <c r="CG139" i="29"/>
  <c r="CD139" i="29"/>
  <c r="CA139" i="29"/>
  <c r="BX139" i="29"/>
  <c r="BU139" i="29"/>
  <c r="BT139" i="29"/>
  <c r="BR139" i="29"/>
  <c r="BQ139" i="29"/>
  <c r="BN139" i="29"/>
  <c r="BK139" i="29"/>
  <c r="BH139" i="29"/>
  <c r="BE139" i="29"/>
  <c r="BB139" i="29"/>
  <c r="AY139" i="29"/>
  <c r="AV139" i="29"/>
  <c r="AS139" i="29"/>
  <c r="AP139" i="29"/>
  <c r="AM139" i="29"/>
  <c r="AJ139" i="29"/>
  <c r="AG139" i="29"/>
  <c r="AD139" i="29"/>
  <c r="AA139" i="29"/>
  <c r="Y139" i="29"/>
  <c r="X139" i="29"/>
  <c r="V139" i="29"/>
  <c r="U139" i="29"/>
  <c r="R139" i="29"/>
  <c r="O139" i="29"/>
  <c r="L139" i="29"/>
  <c r="I139" i="29"/>
  <c r="CG138" i="29"/>
  <c r="CD138" i="29"/>
  <c r="CA138" i="29"/>
  <c r="BX138" i="29"/>
  <c r="BU138" i="29"/>
  <c r="BT138" i="29"/>
  <c r="BR138" i="29"/>
  <c r="BQ138" i="29"/>
  <c r="BN138" i="29"/>
  <c r="BK138" i="29"/>
  <c r="BH138" i="29"/>
  <c r="BE138" i="29"/>
  <c r="BB138" i="29"/>
  <c r="AY138" i="29"/>
  <c r="AV138" i="29"/>
  <c r="AS138" i="29"/>
  <c r="AP138" i="29"/>
  <c r="AM138" i="29"/>
  <c r="AJ138" i="29"/>
  <c r="AG138" i="29"/>
  <c r="AD138" i="29"/>
  <c r="AA138" i="29"/>
  <c r="Y138" i="29"/>
  <c r="X138" i="29"/>
  <c r="V138" i="29"/>
  <c r="U138" i="29"/>
  <c r="R138" i="29"/>
  <c r="O138" i="29"/>
  <c r="L138" i="29"/>
  <c r="I138" i="29"/>
  <c r="CG137" i="29"/>
  <c r="CD137" i="29"/>
  <c r="CA137" i="29"/>
  <c r="BX137" i="29"/>
  <c r="BU137" i="29"/>
  <c r="BT137" i="29"/>
  <c r="BR137" i="29"/>
  <c r="BQ137" i="29"/>
  <c r="BN137" i="29"/>
  <c r="BK137" i="29"/>
  <c r="BH137" i="29"/>
  <c r="BE137" i="29"/>
  <c r="BB137" i="29"/>
  <c r="AY137" i="29"/>
  <c r="AV137" i="29"/>
  <c r="AS137" i="29"/>
  <c r="AP137" i="29"/>
  <c r="AM137" i="29"/>
  <c r="AJ137" i="29"/>
  <c r="AG137" i="29"/>
  <c r="AD137" i="29"/>
  <c r="AA137" i="29"/>
  <c r="Y137" i="29"/>
  <c r="X137" i="29"/>
  <c r="V137" i="29"/>
  <c r="U137" i="29"/>
  <c r="R137" i="29"/>
  <c r="O137" i="29"/>
  <c r="L137" i="29"/>
  <c r="I137" i="29"/>
  <c r="R136" i="29"/>
  <c r="O136" i="29"/>
  <c r="L136" i="29"/>
  <c r="I136" i="29"/>
  <c r="R135" i="29"/>
  <c r="O135" i="29"/>
  <c r="L135" i="29"/>
  <c r="I135" i="29"/>
  <c r="R134" i="29"/>
  <c r="O134" i="29"/>
  <c r="L134" i="29"/>
  <c r="I134" i="29"/>
  <c r="R133" i="29"/>
  <c r="O133" i="29"/>
  <c r="L133" i="29"/>
  <c r="I133" i="29"/>
  <c r="R132" i="29"/>
  <c r="O132" i="29"/>
  <c r="L132" i="29"/>
  <c r="I132" i="29"/>
  <c r="R131" i="29"/>
  <c r="O131" i="29"/>
  <c r="L131" i="29"/>
  <c r="I131" i="29"/>
  <c r="R130" i="29"/>
  <c r="O130" i="29"/>
  <c r="L130" i="29"/>
  <c r="I130" i="29"/>
  <c r="R129" i="29"/>
  <c r="O129" i="29"/>
  <c r="L129" i="29"/>
  <c r="I129" i="29"/>
  <c r="R128" i="29"/>
  <c r="O128" i="29"/>
  <c r="L128" i="29"/>
  <c r="I128" i="29"/>
  <c r="R127" i="29"/>
  <c r="O127" i="29"/>
  <c r="L127" i="29"/>
  <c r="I127" i="29"/>
  <c r="CJ126" i="29"/>
  <c r="CI126" i="29"/>
  <c r="CG126" i="29"/>
  <c r="CF126" i="29"/>
  <c r="CD126" i="29"/>
  <c r="CC126" i="29"/>
  <c r="CA126" i="29"/>
  <c r="BZ126" i="29"/>
  <c r="BX126" i="29"/>
  <c r="BW126" i="29"/>
  <c r="BU126" i="29"/>
  <c r="BT126" i="29"/>
  <c r="BR126" i="29"/>
  <c r="BQ126" i="29"/>
  <c r="BN126" i="29"/>
  <c r="BK126" i="29"/>
  <c r="BH126" i="29"/>
  <c r="BE126" i="29"/>
  <c r="BB126" i="29"/>
  <c r="AY126" i="29"/>
  <c r="AV126" i="29"/>
  <c r="AS126" i="29"/>
  <c r="AP126" i="29"/>
  <c r="AM126" i="29"/>
  <c r="AJ126" i="29"/>
  <c r="AG126" i="29"/>
  <c r="AD126" i="29"/>
  <c r="AA126" i="29"/>
  <c r="Y126" i="29"/>
  <c r="X126" i="29"/>
  <c r="V126" i="29"/>
  <c r="U126" i="29"/>
  <c r="R126" i="29"/>
  <c r="O126" i="29"/>
  <c r="L126" i="29"/>
  <c r="I126" i="29"/>
  <c r="CJ125" i="29"/>
  <c r="CI125" i="29"/>
  <c r="CG125" i="29"/>
  <c r="CF125" i="29"/>
  <c r="CD125" i="29"/>
  <c r="CC125" i="29"/>
  <c r="CA125" i="29"/>
  <c r="BZ125" i="29"/>
  <c r="BX125" i="29"/>
  <c r="BW125" i="29"/>
  <c r="BU125" i="29"/>
  <c r="BT125" i="29"/>
  <c r="BR125" i="29"/>
  <c r="BQ125" i="29"/>
  <c r="BN125" i="29"/>
  <c r="BK125" i="29"/>
  <c r="BH125" i="29"/>
  <c r="BE125" i="29"/>
  <c r="BB125" i="29"/>
  <c r="AY125" i="29"/>
  <c r="AV125" i="29"/>
  <c r="AS125" i="29"/>
  <c r="AP125" i="29"/>
  <c r="AM125" i="29"/>
  <c r="AJ125" i="29"/>
  <c r="AG125" i="29"/>
  <c r="AD125" i="29"/>
  <c r="AA125" i="29"/>
  <c r="Y125" i="29"/>
  <c r="X125" i="29"/>
  <c r="V125" i="29"/>
  <c r="U125" i="29"/>
  <c r="R125" i="29"/>
  <c r="O125" i="29"/>
  <c r="L125" i="29"/>
  <c r="I125" i="29"/>
  <c r="CJ124" i="29"/>
  <c r="CI124" i="29"/>
  <c r="CG124" i="29"/>
  <c r="CF124" i="29"/>
  <c r="CD124" i="29"/>
  <c r="CC124" i="29"/>
  <c r="CA124" i="29"/>
  <c r="BZ124" i="29"/>
  <c r="BX124" i="29"/>
  <c r="BW124" i="29"/>
  <c r="BU124" i="29"/>
  <c r="BT124" i="29"/>
  <c r="BR124" i="29"/>
  <c r="BQ124" i="29"/>
  <c r="BN124" i="29"/>
  <c r="BK124" i="29"/>
  <c r="BH124" i="29"/>
  <c r="BE124" i="29"/>
  <c r="BB124" i="29"/>
  <c r="AY124" i="29"/>
  <c r="AV124" i="29"/>
  <c r="AS124" i="29"/>
  <c r="AP124" i="29"/>
  <c r="AM124" i="29"/>
  <c r="AJ124" i="29"/>
  <c r="AG124" i="29"/>
  <c r="AD124" i="29"/>
  <c r="AA124" i="29"/>
  <c r="Y124" i="29"/>
  <c r="X124" i="29"/>
  <c r="V124" i="29"/>
  <c r="U124" i="29"/>
  <c r="R124" i="29"/>
  <c r="O124" i="29"/>
  <c r="L124" i="29"/>
  <c r="I124" i="29"/>
  <c r="CJ123" i="29"/>
  <c r="CI123" i="29"/>
  <c r="CG123" i="29"/>
  <c r="CF123" i="29"/>
  <c r="CD123" i="29"/>
  <c r="CC123" i="29"/>
  <c r="CA123" i="29"/>
  <c r="BZ123" i="29"/>
  <c r="BX123" i="29"/>
  <c r="BW123" i="29"/>
  <c r="BU123" i="29"/>
  <c r="BT123" i="29"/>
  <c r="BR123" i="29"/>
  <c r="BQ123" i="29"/>
  <c r="BN123" i="29"/>
  <c r="BK123" i="29"/>
  <c r="BH123" i="29"/>
  <c r="BE123" i="29"/>
  <c r="BB123" i="29"/>
  <c r="AY123" i="29"/>
  <c r="AV123" i="29"/>
  <c r="AS123" i="29"/>
  <c r="AP123" i="29"/>
  <c r="AM123" i="29"/>
  <c r="AJ123" i="29"/>
  <c r="AG123" i="29"/>
  <c r="AD123" i="29"/>
  <c r="AA123" i="29"/>
  <c r="Y123" i="29"/>
  <c r="X123" i="29"/>
  <c r="V123" i="29"/>
  <c r="U123" i="29"/>
  <c r="R123" i="29"/>
  <c r="O123" i="29"/>
  <c r="L123" i="29"/>
  <c r="I123" i="29"/>
  <c r="CJ122" i="29"/>
  <c r="CI122" i="29"/>
  <c r="CG122" i="29"/>
  <c r="CF122" i="29"/>
  <c r="CD122" i="29"/>
  <c r="CC122" i="29"/>
  <c r="CA122" i="29"/>
  <c r="BZ122" i="29"/>
  <c r="BX122" i="29"/>
  <c r="BW122" i="29"/>
  <c r="BU122" i="29"/>
  <c r="BT122" i="29"/>
  <c r="BR122" i="29"/>
  <c r="BQ122" i="29"/>
  <c r="BN122" i="29"/>
  <c r="BK122" i="29"/>
  <c r="BH122" i="29"/>
  <c r="BE122" i="29"/>
  <c r="BB122" i="29"/>
  <c r="AY122" i="29"/>
  <c r="AV122" i="29"/>
  <c r="AS122" i="29"/>
  <c r="AP122" i="29"/>
  <c r="AM122" i="29"/>
  <c r="AJ122" i="29"/>
  <c r="AG122" i="29"/>
  <c r="AD122" i="29"/>
  <c r="AA122" i="29"/>
  <c r="Y122" i="29"/>
  <c r="X122" i="29"/>
  <c r="V122" i="29"/>
  <c r="U122" i="29"/>
  <c r="R122" i="29"/>
  <c r="O122" i="29"/>
  <c r="L122" i="29"/>
  <c r="I122" i="29"/>
  <c r="CJ121" i="29"/>
  <c r="CI121" i="29"/>
  <c r="CG121" i="29"/>
  <c r="CF121" i="29"/>
  <c r="CD121" i="29"/>
  <c r="CC121" i="29"/>
  <c r="CA121" i="29"/>
  <c r="BZ121" i="29"/>
  <c r="BX121" i="29"/>
  <c r="BW121" i="29"/>
  <c r="BU121" i="29"/>
  <c r="BT121" i="29"/>
  <c r="BR121" i="29"/>
  <c r="BQ121" i="29"/>
  <c r="BN121" i="29"/>
  <c r="BK121" i="29"/>
  <c r="BH121" i="29"/>
  <c r="BE121" i="29"/>
  <c r="BB121" i="29"/>
  <c r="AY121" i="29"/>
  <c r="AV121" i="29"/>
  <c r="AS121" i="29"/>
  <c r="AP121" i="29"/>
  <c r="AM121" i="29"/>
  <c r="AJ121" i="29"/>
  <c r="AG121" i="29"/>
  <c r="AD121" i="29"/>
  <c r="AA121" i="29"/>
  <c r="Y121" i="29"/>
  <c r="X121" i="29"/>
  <c r="V121" i="29"/>
  <c r="U121" i="29"/>
  <c r="R121" i="29"/>
  <c r="O121" i="29"/>
  <c r="L121" i="29"/>
  <c r="I121" i="29"/>
  <c r="CJ120" i="29"/>
  <c r="CI120" i="29"/>
  <c r="CG120" i="29"/>
  <c r="CE120" i="29"/>
  <c r="CF120" i="29" s="1"/>
  <c r="CA120" i="29"/>
  <c r="BZ120" i="29"/>
  <c r="BX120" i="29"/>
  <c r="BW120" i="29"/>
  <c r="BU120" i="29"/>
  <c r="BT120" i="29"/>
  <c r="BR120" i="29"/>
  <c r="BQ120" i="29"/>
  <c r="BN120" i="29"/>
  <c r="BK120" i="29"/>
  <c r="BH120" i="29"/>
  <c r="BE120" i="29"/>
  <c r="BB120" i="29"/>
  <c r="AY120" i="29"/>
  <c r="AV120" i="29"/>
  <c r="AS120" i="29"/>
  <c r="AP120" i="29"/>
  <c r="AM120" i="29"/>
  <c r="AJ120" i="29"/>
  <c r="AG120" i="29"/>
  <c r="AD120" i="29"/>
  <c r="AA120" i="29"/>
  <c r="Y120" i="29"/>
  <c r="X120" i="29"/>
  <c r="V120" i="29"/>
  <c r="U120" i="29"/>
  <c r="R120" i="29"/>
  <c r="O120" i="29"/>
  <c r="L120" i="29"/>
  <c r="I120" i="29"/>
  <c r="CJ119" i="29"/>
  <c r="CI119" i="29"/>
  <c r="CG119" i="29"/>
  <c r="CF119" i="29"/>
  <c r="CD119" i="29"/>
  <c r="CC119" i="29"/>
  <c r="CA119" i="29"/>
  <c r="BZ119" i="29"/>
  <c r="BX119" i="29"/>
  <c r="BW119" i="29"/>
  <c r="BU119" i="29"/>
  <c r="BT119" i="29"/>
  <c r="BR119" i="29"/>
  <c r="BQ119" i="29"/>
  <c r="BN119" i="29"/>
  <c r="BK119" i="29"/>
  <c r="BH119" i="29"/>
  <c r="BE119" i="29"/>
  <c r="BB119" i="29"/>
  <c r="AY119" i="29"/>
  <c r="AV119" i="29"/>
  <c r="AS119" i="29"/>
  <c r="AP119" i="29"/>
  <c r="AM119" i="29"/>
  <c r="AJ119" i="29"/>
  <c r="AG119" i="29"/>
  <c r="AD119" i="29"/>
  <c r="AA119" i="29"/>
  <c r="Y119" i="29"/>
  <c r="X119" i="29"/>
  <c r="V119" i="29"/>
  <c r="U119" i="29"/>
  <c r="R119" i="29"/>
  <c r="O119" i="29"/>
  <c r="L119" i="29"/>
  <c r="I119" i="29"/>
  <c r="CJ118" i="29"/>
  <c r="CI118" i="29"/>
  <c r="CG118" i="29"/>
  <c r="CF118" i="29"/>
  <c r="CD118" i="29"/>
  <c r="CC118" i="29"/>
  <c r="CA118" i="29"/>
  <c r="BZ118" i="29"/>
  <c r="BX118" i="29"/>
  <c r="BW118" i="29"/>
  <c r="BU118" i="29"/>
  <c r="BT118" i="29"/>
  <c r="BR118" i="29"/>
  <c r="BQ118" i="29"/>
  <c r="BN118" i="29"/>
  <c r="BK118" i="29"/>
  <c r="BH118" i="29"/>
  <c r="BE118" i="29"/>
  <c r="BB118" i="29"/>
  <c r="AY118" i="29"/>
  <c r="AV118" i="29"/>
  <c r="AS118" i="29"/>
  <c r="AP118" i="29"/>
  <c r="AM118" i="29"/>
  <c r="AJ118" i="29"/>
  <c r="AG118" i="29"/>
  <c r="AD118" i="29"/>
  <c r="AA118" i="29"/>
  <c r="Y118" i="29"/>
  <c r="X118" i="29"/>
  <c r="V118" i="29"/>
  <c r="U118" i="29"/>
  <c r="R118" i="29"/>
  <c r="O118" i="29"/>
  <c r="L118" i="29"/>
  <c r="I118" i="29"/>
  <c r="Y117" i="29"/>
  <c r="V117" i="29"/>
  <c r="R117" i="29"/>
  <c r="O117" i="29"/>
  <c r="L117" i="29"/>
  <c r="I117" i="29"/>
  <c r="CJ116" i="29"/>
  <c r="CI116" i="29"/>
  <c r="CG116" i="29"/>
  <c r="CF116" i="29"/>
  <c r="CD116" i="29"/>
  <c r="CC116" i="29"/>
  <c r="CA116" i="29"/>
  <c r="BZ116" i="29"/>
  <c r="BX116" i="29"/>
  <c r="BW116" i="29"/>
  <c r="BU116" i="29"/>
  <c r="BT116" i="29"/>
  <c r="BR116" i="29"/>
  <c r="BQ116" i="29"/>
  <c r="BN116" i="29"/>
  <c r="BK116" i="29"/>
  <c r="BH116" i="29"/>
  <c r="BE116" i="29"/>
  <c r="BB116" i="29"/>
  <c r="AY116" i="29"/>
  <c r="AV116" i="29"/>
  <c r="AS116" i="29"/>
  <c r="AP116" i="29"/>
  <c r="AM116" i="29"/>
  <c r="AJ116" i="29"/>
  <c r="AG116" i="29"/>
  <c r="AD116" i="29"/>
  <c r="AA116" i="29"/>
  <c r="Y116" i="29"/>
  <c r="X116" i="29"/>
  <c r="V116" i="29"/>
  <c r="U116" i="29"/>
  <c r="R116" i="29"/>
  <c r="O116" i="29"/>
  <c r="L116" i="29"/>
  <c r="I116" i="29"/>
  <c r="CJ115" i="29"/>
  <c r="CI115" i="29"/>
  <c r="CG115" i="29"/>
  <c r="CF115" i="29"/>
  <c r="CD115" i="29"/>
  <c r="CC115" i="29"/>
  <c r="CA115" i="29"/>
  <c r="BZ115" i="29"/>
  <c r="BX115" i="29"/>
  <c r="BW115" i="29"/>
  <c r="BU115" i="29"/>
  <c r="BT115" i="29"/>
  <c r="BR115" i="29"/>
  <c r="BQ115" i="29"/>
  <c r="BN115" i="29"/>
  <c r="BK115" i="29"/>
  <c r="BH115" i="29"/>
  <c r="BE115" i="29"/>
  <c r="BB115" i="29"/>
  <c r="AY115" i="29"/>
  <c r="AV115" i="29"/>
  <c r="AS115" i="29"/>
  <c r="AP115" i="29"/>
  <c r="AM115" i="29"/>
  <c r="AJ115" i="29"/>
  <c r="AG115" i="29"/>
  <c r="AD115" i="29"/>
  <c r="AA115" i="29"/>
  <c r="Y115" i="29"/>
  <c r="X115" i="29"/>
  <c r="V115" i="29"/>
  <c r="U115" i="29"/>
  <c r="R115" i="29"/>
  <c r="O115" i="29"/>
  <c r="L115" i="29"/>
  <c r="I115" i="29"/>
  <c r="CJ114" i="29"/>
  <c r="CI114" i="29"/>
  <c r="CG114" i="29"/>
  <c r="CF114" i="29"/>
  <c r="CD114" i="29"/>
  <c r="CC114" i="29"/>
  <c r="CA114" i="29"/>
  <c r="BZ114" i="29"/>
  <c r="BX114" i="29"/>
  <c r="BW114" i="29"/>
  <c r="BU114" i="29"/>
  <c r="BT114" i="29"/>
  <c r="BR114" i="29"/>
  <c r="BQ114" i="29"/>
  <c r="BN114" i="29"/>
  <c r="BK114" i="29"/>
  <c r="BH114" i="29"/>
  <c r="BE114" i="29"/>
  <c r="BB114" i="29"/>
  <c r="AY114" i="29"/>
  <c r="AV114" i="29"/>
  <c r="AS114" i="29"/>
  <c r="AP114" i="29"/>
  <c r="AM114" i="29"/>
  <c r="AJ114" i="29"/>
  <c r="AG114" i="29"/>
  <c r="AD114" i="29"/>
  <c r="AA114" i="29"/>
  <c r="Y114" i="29"/>
  <c r="X114" i="29"/>
  <c r="V114" i="29"/>
  <c r="U114" i="29"/>
  <c r="R114" i="29"/>
  <c r="O114" i="29"/>
  <c r="L114" i="29"/>
  <c r="I114" i="29"/>
  <c r="CJ113" i="29"/>
  <c r="CI113" i="29"/>
  <c r="CG113" i="29"/>
  <c r="CF113" i="29"/>
  <c r="CD113" i="29"/>
  <c r="CC113" i="29"/>
  <c r="CA113" i="29"/>
  <c r="BZ113" i="29"/>
  <c r="BX113" i="29"/>
  <c r="BW113" i="29"/>
  <c r="BU113" i="29"/>
  <c r="BT113" i="29"/>
  <c r="BR113" i="29"/>
  <c r="BQ113" i="29"/>
  <c r="BN113" i="29"/>
  <c r="BK113" i="29"/>
  <c r="BH113" i="29"/>
  <c r="BE113" i="29"/>
  <c r="BB113" i="29"/>
  <c r="AY113" i="29"/>
  <c r="AV113" i="29"/>
  <c r="AS113" i="29"/>
  <c r="AP113" i="29"/>
  <c r="AM113" i="29"/>
  <c r="AJ113" i="29"/>
  <c r="AG113" i="29"/>
  <c r="AD113" i="29"/>
  <c r="AA113" i="29"/>
  <c r="Y113" i="29"/>
  <c r="X113" i="29"/>
  <c r="V113" i="29"/>
  <c r="U113" i="29"/>
  <c r="R113" i="29"/>
  <c r="O113" i="29"/>
  <c r="L113" i="29"/>
  <c r="I113" i="29"/>
  <c r="CJ112" i="29"/>
  <c r="CI112" i="29"/>
  <c r="CG112" i="29"/>
  <c r="CF112" i="29"/>
  <c r="CD112" i="29"/>
  <c r="CC112" i="29"/>
  <c r="CA112" i="29"/>
  <c r="BZ112" i="29"/>
  <c r="BX112" i="29"/>
  <c r="BW112" i="29"/>
  <c r="BU112" i="29"/>
  <c r="BT112" i="29"/>
  <c r="BR112" i="29"/>
  <c r="BQ112" i="29"/>
  <c r="BN112" i="29"/>
  <c r="BK112" i="29"/>
  <c r="BH112" i="29"/>
  <c r="BE112" i="29"/>
  <c r="BB112" i="29"/>
  <c r="AY112" i="29"/>
  <c r="AV112" i="29"/>
  <c r="AS112" i="29"/>
  <c r="AP112" i="29"/>
  <c r="AM112" i="29"/>
  <c r="AJ112" i="29"/>
  <c r="AG112" i="29"/>
  <c r="AD112" i="29"/>
  <c r="AA112" i="29"/>
  <c r="Y112" i="29"/>
  <c r="X112" i="29"/>
  <c r="V112" i="29"/>
  <c r="U112" i="29"/>
  <c r="R112" i="29"/>
  <c r="O112" i="29"/>
  <c r="L112" i="29"/>
  <c r="I112" i="29"/>
  <c r="CJ111" i="29"/>
  <c r="CI111" i="29"/>
  <c r="CG111" i="29"/>
  <c r="CF111" i="29"/>
  <c r="CD111" i="29"/>
  <c r="CC111" i="29"/>
  <c r="CA111" i="29"/>
  <c r="BZ111" i="29"/>
  <c r="BX111" i="29"/>
  <c r="BW111" i="29"/>
  <c r="BU111" i="29"/>
  <c r="BT111" i="29"/>
  <c r="BR111" i="29"/>
  <c r="BQ111" i="29"/>
  <c r="BN111" i="29"/>
  <c r="BK111" i="29"/>
  <c r="BH111" i="29"/>
  <c r="BE111" i="29"/>
  <c r="BB111" i="29"/>
  <c r="AY111" i="29"/>
  <c r="AV111" i="29"/>
  <c r="AS111" i="29"/>
  <c r="AP111" i="29"/>
  <c r="AM111" i="29"/>
  <c r="AJ111" i="29"/>
  <c r="AG111" i="29"/>
  <c r="AD111" i="29"/>
  <c r="AA111" i="29"/>
  <c r="Y111" i="29"/>
  <c r="X111" i="29"/>
  <c r="V111" i="29"/>
  <c r="U111" i="29"/>
  <c r="R111" i="29"/>
  <c r="O111" i="29"/>
  <c r="L111" i="29"/>
  <c r="I111" i="29"/>
  <c r="CJ110" i="29"/>
  <c r="CI110" i="29"/>
  <c r="CG110" i="29"/>
  <c r="CF110" i="29"/>
  <c r="CD110" i="29"/>
  <c r="CC110" i="29"/>
  <c r="CA110" i="29"/>
  <c r="BZ110" i="29"/>
  <c r="BX110" i="29"/>
  <c r="BW110" i="29"/>
  <c r="BU110" i="29"/>
  <c r="BT110" i="29"/>
  <c r="BR110" i="29"/>
  <c r="BQ110" i="29"/>
  <c r="BN110" i="29"/>
  <c r="BK110" i="29"/>
  <c r="BH110" i="29"/>
  <c r="BE110" i="29"/>
  <c r="BB110" i="29"/>
  <c r="AY110" i="29"/>
  <c r="AV110" i="29"/>
  <c r="AS110" i="29"/>
  <c r="AP110" i="29"/>
  <c r="AM110" i="29"/>
  <c r="AJ110" i="29"/>
  <c r="AG110" i="29"/>
  <c r="AD110" i="29"/>
  <c r="AA110" i="29"/>
  <c r="Y110" i="29"/>
  <c r="X110" i="29"/>
  <c r="V110" i="29"/>
  <c r="U110" i="29"/>
  <c r="R110" i="29"/>
  <c r="O110" i="29"/>
  <c r="L110" i="29"/>
  <c r="I110" i="29"/>
  <c r="CJ109" i="29"/>
  <c r="CI109" i="29"/>
  <c r="CG109" i="29"/>
  <c r="CF109" i="29"/>
  <c r="CD109" i="29"/>
  <c r="CC109" i="29"/>
  <c r="CA109" i="29"/>
  <c r="BZ109" i="29"/>
  <c r="BX109" i="29"/>
  <c r="BW109" i="29"/>
  <c r="BU109" i="29"/>
  <c r="BT109" i="29"/>
  <c r="BR109" i="29"/>
  <c r="BQ109" i="29"/>
  <c r="BN109" i="29"/>
  <c r="BK109" i="29"/>
  <c r="BH109" i="29"/>
  <c r="BE109" i="29"/>
  <c r="BB109" i="29"/>
  <c r="AY109" i="29"/>
  <c r="AV109" i="29"/>
  <c r="AS109" i="29"/>
  <c r="AP109" i="29"/>
  <c r="AM109" i="29"/>
  <c r="AJ109" i="29"/>
  <c r="AG109" i="29"/>
  <c r="AD109" i="29"/>
  <c r="AA109" i="29"/>
  <c r="Y109" i="29"/>
  <c r="X109" i="29"/>
  <c r="V109" i="29"/>
  <c r="U109" i="29"/>
  <c r="R109" i="29"/>
  <c r="O109" i="29"/>
  <c r="L109" i="29"/>
  <c r="I109" i="29"/>
  <c r="CJ108" i="29"/>
  <c r="CI108" i="29"/>
  <c r="CG108" i="29"/>
  <c r="CF108" i="29"/>
  <c r="CD108" i="29"/>
  <c r="CC108" i="29"/>
  <c r="CA108" i="29"/>
  <c r="BZ108" i="29"/>
  <c r="BX108" i="29"/>
  <c r="BW108" i="29"/>
  <c r="BU108" i="29"/>
  <c r="BT108" i="29"/>
  <c r="BR108" i="29"/>
  <c r="BQ108" i="29"/>
  <c r="BN108" i="29"/>
  <c r="BK108" i="29"/>
  <c r="BH108" i="29"/>
  <c r="BE108" i="29"/>
  <c r="BB108" i="29"/>
  <c r="AY108" i="29"/>
  <c r="AV108" i="29"/>
  <c r="AS108" i="29"/>
  <c r="AP108" i="29"/>
  <c r="AM108" i="29"/>
  <c r="AJ108" i="29"/>
  <c r="AG108" i="29"/>
  <c r="AD108" i="29"/>
  <c r="AA108" i="29"/>
  <c r="Y108" i="29"/>
  <c r="X108" i="29"/>
  <c r="V108" i="29"/>
  <c r="U108" i="29"/>
  <c r="R108" i="29"/>
  <c r="O108" i="29"/>
  <c r="L108" i="29"/>
  <c r="I108" i="29"/>
  <c r="CJ107" i="29"/>
  <c r="CI107" i="29"/>
  <c r="CG107" i="29"/>
  <c r="CF107" i="29"/>
  <c r="CD107" i="29"/>
  <c r="CC107" i="29"/>
  <c r="CA107" i="29"/>
  <c r="BZ107" i="29"/>
  <c r="BX107" i="29"/>
  <c r="BW107" i="29"/>
  <c r="BU107" i="29"/>
  <c r="BT107" i="29"/>
  <c r="BR107" i="29"/>
  <c r="BQ107" i="29"/>
  <c r="BN107" i="29"/>
  <c r="BK107" i="29"/>
  <c r="BH107" i="29"/>
  <c r="BE107" i="29"/>
  <c r="BB107" i="29"/>
  <c r="AY107" i="29"/>
  <c r="AV107" i="29"/>
  <c r="AS107" i="29"/>
  <c r="AP107" i="29"/>
  <c r="AM107" i="29"/>
  <c r="AJ107" i="29"/>
  <c r="AG107" i="29"/>
  <c r="AD107" i="29"/>
  <c r="AA107" i="29"/>
  <c r="Y107" i="29"/>
  <c r="X107" i="29"/>
  <c r="V107" i="29"/>
  <c r="U107" i="29"/>
  <c r="R107" i="29"/>
  <c r="O107" i="29"/>
  <c r="L107" i="29"/>
  <c r="I107" i="29"/>
  <c r="CJ106" i="29"/>
  <c r="CI106" i="29"/>
  <c r="CG106" i="29"/>
  <c r="CF106" i="29"/>
  <c r="CD106" i="29"/>
  <c r="CC106" i="29"/>
  <c r="CA106" i="29"/>
  <c r="BZ106" i="29"/>
  <c r="BX106" i="29"/>
  <c r="BW106" i="29"/>
  <c r="BU106" i="29"/>
  <c r="BT106" i="29"/>
  <c r="BR106" i="29"/>
  <c r="BQ106" i="29"/>
  <c r="BN106" i="29"/>
  <c r="BK106" i="29"/>
  <c r="BH106" i="29"/>
  <c r="BE106" i="29"/>
  <c r="BB106" i="29"/>
  <c r="AY106" i="29"/>
  <c r="AV106" i="29"/>
  <c r="AS106" i="29"/>
  <c r="AP106" i="29"/>
  <c r="AM106" i="29"/>
  <c r="AJ106" i="29"/>
  <c r="AG106" i="29"/>
  <c r="AD106" i="29"/>
  <c r="AA106" i="29"/>
  <c r="Y106" i="29"/>
  <c r="X106" i="29"/>
  <c r="V106" i="29"/>
  <c r="U106" i="29"/>
  <c r="R106" i="29"/>
  <c r="O106" i="29"/>
  <c r="L106" i="29"/>
  <c r="I106" i="29"/>
  <c r="CJ105" i="29"/>
  <c r="CI105" i="29"/>
  <c r="CG105" i="29"/>
  <c r="CF105" i="29"/>
  <c r="CD105" i="29"/>
  <c r="CC105" i="29"/>
  <c r="CA105" i="29"/>
  <c r="BZ105" i="29"/>
  <c r="BX105" i="29"/>
  <c r="BW105" i="29"/>
  <c r="BU105" i="29"/>
  <c r="BT105" i="29"/>
  <c r="BR105" i="29"/>
  <c r="BQ105" i="29"/>
  <c r="BN105" i="29"/>
  <c r="BK105" i="29"/>
  <c r="BH105" i="29"/>
  <c r="BE105" i="29"/>
  <c r="BB105" i="29"/>
  <c r="AY105" i="29"/>
  <c r="AV105" i="29"/>
  <c r="AS105" i="29"/>
  <c r="AP105" i="29"/>
  <c r="AM105" i="29"/>
  <c r="AJ105" i="29"/>
  <c r="AG105" i="29"/>
  <c r="AD105" i="29"/>
  <c r="AA105" i="29"/>
  <c r="Y105" i="29"/>
  <c r="X105" i="29"/>
  <c r="V105" i="29"/>
  <c r="U105" i="29"/>
  <c r="R105" i="29"/>
  <c r="O105" i="29"/>
  <c r="L105" i="29"/>
  <c r="I105" i="29"/>
  <c r="CJ104" i="29"/>
  <c r="CI104" i="29"/>
  <c r="CG104" i="29"/>
  <c r="CF104" i="29"/>
  <c r="CD104" i="29"/>
  <c r="CC104" i="29"/>
  <c r="CA104" i="29"/>
  <c r="BZ104" i="29"/>
  <c r="BX104" i="29"/>
  <c r="BW104" i="29"/>
  <c r="BU104" i="29"/>
  <c r="BT104" i="29"/>
  <c r="BR104" i="29"/>
  <c r="BQ104" i="29"/>
  <c r="BN104" i="29"/>
  <c r="BK104" i="29"/>
  <c r="BH104" i="29"/>
  <c r="BE104" i="29"/>
  <c r="BB104" i="29"/>
  <c r="AY104" i="29"/>
  <c r="AV104" i="29"/>
  <c r="AS104" i="29"/>
  <c r="AP104" i="29"/>
  <c r="AM104" i="29"/>
  <c r="AJ104" i="29"/>
  <c r="AG104" i="29"/>
  <c r="AD104" i="29"/>
  <c r="AA104" i="29"/>
  <c r="Y104" i="29"/>
  <c r="X104" i="29"/>
  <c r="V104" i="29"/>
  <c r="U104" i="29"/>
  <c r="R104" i="29"/>
  <c r="O104" i="29"/>
  <c r="L104" i="29"/>
  <c r="I104" i="29"/>
  <c r="CJ103" i="29"/>
  <c r="CI103" i="29"/>
  <c r="CG103" i="29"/>
  <c r="CF103" i="29"/>
  <c r="CD103" i="29"/>
  <c r="CC103" i="29"/>
  <c r="CA103" i="29"/>
  <c r="BZ103" i="29"/>
  <c r="BX103" i="29"/>
  <c r="BW103" i="29"/>
  <c r="BU103" i="29"/>
  <c r="BT103" i="29"/>
  <c r="BR103" i="29"/>
  <c r="BQ103" i="29"/>
  <c r="BN103" i="29"/>
  <c r="BK103" i="29"/>
  <c r="BH103" i="29"/>
  <c r="BE103" i="29"/>
  <c r="BB103" i="29"/>
  <c r="AY103" i="29"/>
  <c r="AV103" i="29"/>
  <c r="AS103" i="29"/>
  <c r="AP103" i="29"/>
  <c r="AM103" i="29"/>
  <c r="AJ103" i="29"/>
  <c r="AG103" i="29"/>
  <c r="AD103" i="29"/>
  <c r="AA103" i="29"/>
  <c r="Y103" i="29"/>
  <c r="X103" i="29"/>
  <c r="V103" i="29"/>
  <c r="U103" i="29"/>
  <c r="R103" i="29"/>
  <c r="O103" i="29"/>
  <c r="L103" i="29"/>
  <c r="I103" i="29"/>
  <c r="CJ102" i="29"/>
  <c r="CI102" i="29"/>
  <c r="CG102" i="29"/>
  <c r="CF102" i="29"/>
  <c r="CD102" i="29"/>
  <c r="CC102" i="29"/>
  <c r="CA102" i="29"/>
  <c r="BZ102" i="29"/>
  <c r="BX102" i="29"/>
  <c r="BW102" i="29"/>
  <c r="BU102" i="29"/>
  <c r="BT102" i="29"/>
  <c r="BR102" i="29"/>
  <c r="BQ102" i="29"/>
  <c r="BN102" i="29"/>
  <c r="BK102" i="29"/>
  <c r="BH102" i="29"/>
  <c r="BE102" i="29"/>
  <c r="BB102" i="29"/>
  <c r="AY102" i="29"/>
  <c r="AV102" i="29"/>
  <c r="AS102" i="29"/>
  <c r="AP102" i="29"/>
  <c r="AM102" i="29"/>
  <c r="AJ102" i="29"/>
  <c r="AG102" i="29"/>
  <c r="AD102" i="29"/>
  <c r="AA102" i="29"/>
  <c r="Y102" i="29"/>
  <c r="X102" i="29"/>
  <c r="V102" i="29"/>
  <c r="U102" i="29"/>
  <c r="R102" i="29"/>
  <c r="O102" i="29"/>
  <c r="L102" i="29"/>
  <c r="I102" i="29"/>
  <c r="CJ101" i="29"/>
  <c r="CI101" i="29"/>
  <c r="CG101" i="29"/>
  <c r="CF101" i="29"/>
  <c r="CD101" i="29"/>
  <c r="CC101" i="29"/>
  <c r="CA101" i="29"/>
  <c r="BZ101" i="29"/>
  <c r="BX101" i="29"/>
  <c r="BW101" i="29"/>
  <c r="BU101" i="29"/>
  <c r="BT101" i="29"/>
  <c r="BR101" i="29"/>
  <c r="BQ101" i="29"/>
  <c r="BN101" i="29"/>
  <c r="BK101" i="29"/>
  <c r="BH101" i="29"/>
  <c r="BE101" i="29"/>
  <c r="BB101" i="29"/>
  <c r="AY101" i="29"/>
  <c r="AV101" i="29"/>
  <c r="AS101" i="29"/>
  <c r="AP101" i="29"/>
  <c r="AM101" i="29"/>
  <c r="AJ101" i="29"/>
  <c r="AG101" i="29"/>
  <c r="AD101" i="29"/>
  <c r="AA101" i="29"/>
  <c r="Y101" i="29"/>
  <c r="X101" i="29"/>
  <c r="V101" i="29"/>
  <c r="U101" i="29"/>
  <c r="R101" i="29"/>
  <c r="O101" i="29"/>
  <c r="L101" i="29"/>
  <c r="I101" i="29"/>
  <c r="CJ100" i="29"/>
  <c r="CI100" i="29"/>
  <c r="CG100" i="29"/>
  <c r="CF100" i="29"/>
  <c r="CD100" i="29"/>
  <c r="CC100" i="29"/>
  <c r="CA100" i="29"/>
  <c r="BZ100" i="29"/>
  <c r="BX100" i="29"/>
  <c r="BW100" i="29"/>
  <c r="BU100" i="29"/>
  <c r="BT100" i="29"/>
  <c r="BR100" i="29"/>
  <c r="BQ100" i="29"/>
  <c r="BN100" i="29"/>
  <c r="BK100" i="29"/>
  <c r="BH100" i="29"/>
  <c r="BE100" i="29"/>
  <c r="BB100" i="29"/>
  <c r="AY100" i="29"/>
  <c r="AV100" i="29"/>
  <c r="AS100" i="29"/>
  <c r="AP100" i="29"/>
  <c r="AM100" i="29"/>
  <c r="AJ100" i="29"/>
  <c r="AG100" i="29"/>
  <c r="AD100" i="29"/>
  <c r="AA100" i="29"/>
  <c r="Y100" i="29"/>
  <c r="X100" i="29"/>
  <c r="V100" i="29"/>
  <c r="U100" i="29"/>
  <c r="R100" i="29"/>
  <c r="O100" i="29"/>
  <c r="L100" i="29"/>
  <c r="I100" i="29"/>
  <c r="CJ99" i="29"/>
  <c r="CI99" i="29"/>
  <c r="CG99" i="29"/>
  <c r="CF99" i="29"/>
  <c r="CD99" i="29"/>
  <c r="CC99" i="29"/>
  <c r="CA99" i="29"/>
  <c r="BZ99" i="29"/>
  <c r="BX99" i="29"/>
  <c r="BW99" i="29"/>
  <c r="BU99" i="29"/>
  <c r="BT99" i="29"/>
  <c r="BR99" i="29"/>
  <c r="BQ99" i="29"/>
  <c r="BN99" i="29"/>
  <c r="BK99" i="29"/>
  <c r="BH99" i="29"/>
  <c r="BE99" i="29"/>
  <c r="BB99" i="29"/>
  <c r="AY99" i="29"/>
  <c r="AV99" i="29"/>
  <c r="AS99" i="29"/>
  <c r="AP99" i="29"/>
  <c r="AM99" i="29"/>
  <c r="AJ99" i="29"/>
  <c r="AG99" i="29"/>
  <c r="AD99" i="29"/>
  <c r="AA99" i="29"/>
  <c r="Y99" i="29"/>
  <c r="X99" i="29"/>
  <c r="V99" i="29"/>
  <c r="U99" i="29"/>
  <c r="R99" i="29"/>
  <c r="O99" i="29"/>
  <c r="L99" i="29"/>
  <c r="I99" i="29"/>
  <c r="CJ98" i="29"/>
  <c r="CI98" i="29"/>
  <c r="CG98" i="29"/>
  <c r="CF98" i="29"/>
  <c r="CD98" i="29"/>
  <c r="CC98" i="29"/>
  <c r="CA98" i="29"/>
  <c r="BZ98" i="29"/>
  <c r="BX98" i="29"/>
  <c r="BW98" i="29"/>
  <c r="BU98" i="29"/>
  <c r="BT98" i="29"/>
  <c r="BR98" i="29"/>
  <c r="BQ98" i="29"/>
  <c r="BN98" i="29"/>
  <c r="BK98" i="29"/>
  <c r="BH98" i="29"/>
  <c r="BE98" i="29"/>
  <c r="BB98" i="29"/>
  <c r="AY98" i="29"/>
  <c r="AV98" i="29"/>
  <c r="AS98" i="29"/>
  <c r="AP98" i="29"/>
  <c r="AM98" i="29"/>
  <c r="AJ98" i="29"/>
  <c r="AG98" i="29"/>
  <c r="AD98" i="29"/>
  <c r="AA98" i="29"/>
  <c r="Y98" i="29"/>
  <c r="X98" i="29"/>
  <c r="V98" i="29"/>
  <c r="U98" i="29"/>
  <c r="R98" i="29"/>
  <c r="O98" i="29"/>
  <c r="L98" i="29"/>
  <c r="I98" i="29"/>
  <c r="CK97" i="29"/>
  <c r="CJ97" i="29" s="1"/>
  <c r="CD97" i="29"/>
  <c r="CC97" i="29"/>
  <c r="CA97" i="29"/>
  <c r="BZ97" i="29"/>
  <c r="BX97" i="29"/>
  <c r="BW97" i="29"/>
  <c r="BU97" i="29"/>
  <c r="BT97" i="29"/>
  <c r="BR97" i="29"/>
  <c r="BQ97" i="29"/>
  <c r="BN97" i="29"/>
  <c r="BK97" i="29"/>
  <c r="BH97" i="29"/>
  <c r="BE97" i="29"/>
  <c r="BB97" i="29"/>
  <c r="AY97" i="29"/>
  <c r="AV97" i="29"/>
  <c r="AS97" i="29"/>
  <c r="AP97" i="29"/>
  <c r="AM97" i="29"/>
  <c r="AJ97" i="29"/>
  <c r="AG97" i="29"/>
  <c r="AD97" i="29"/>
  <c r="AA97" i="29"/>
  <c r="Y97" i="29"/>
  <c r="X97" i="29"/>
  <c r="V97" i="29"/>
  <c r="U97" i="29"/>
  <c r="R97" i="29"/>
  <c r="O97" i="29"/>
  <c r="L97" i="29"/>
  <c r="I97" i="29"/>
  <c r="CJ96" i="29"/>
  <c r="CI96" i="29"/>
  <c r="CG96" i="29"/>
  <c r="CF96" i="29"/>
  <c r="CD96" i="29"/>
  <c r="CC96" i="29"/>
  <c r="CA96" i="29"/>
  <c r="BZ96" i="29"/>
  <c r="BX96" i="29"/>
  <c r="BW96" i="29"/>
  <c r="BU96" i="29"/>
  <c r="BT96" i="29"/>
  <c r="BR96" i="29"/>
  <c r="BQ96" i="29"/>
  <c r="BN96" i="29"/>
  <c r="BK96" i="29"/>
  <c r="BH96" i="29"/>
  <c r="BE96" i="29"/>
  <c r="BB96" i="29"/>
  <c r="AY96" i="29"/>
  <c r="AV96" i="29"/>
  <c r="AS96" i="29"/>
  <c r="AP96" i="29"/>
  <c r="AM96" i="29"/>
  <c r="AJ96" i="29"/>
  <c r="AG96" i="29"/>
  <c r="AD96" i="29"/>
  <c r="AA96" i="29"/>
  <c r="Y96" i="29"/>
  <c r="X96" i="29"/>
  <c r="V96" i="29"/>
  <c r="U96" i="29"/>
  <c r="R96" i="29"/>
  <c r="O96" i="29"/>
  <c r="L96" i="29"/>
  <c r="I96" i="29"/>
  <c r="CJ95" i="29"/>
  <c r="CI95" i="29"/>
  <c r="CG95" i="29"/>
  <c r="CF95" i="29"/>
  <c r="CD95" i="29"/>
  <c r="CC95" i="29"/>
  <c r="CA95" i="29"/>
  <c r="BZ95" i="29"/>
  <c r="BX95" i="29"/>
  <c r="BW95" i="29"/>
  <c r="BU95" i="29"/>
  <c r="BT95" i="29"/>
  <c r="BR95" i="29"/>
  <c r="BQ95" i="29"/>
  <c r="BN95" i="29"/>
  <c r="BK95" i="29"/>
  <c r="BH95" i="29"/>
  <c r="BE95" i="29"/>
  <c r="BB95" i="29"/>
  <c r="AY95" i="29"/>
  <c r="AV95" i="29"/>
  <c r="AS95" i="29"/>
  <c r="AP95" i="29"/>
  <c r="AM95" i="29"/>
  <c r="AJ95" i="29"/>
  <c r="AG95" i="29"/>
  <c r="AD95" i="29"/>
  <c r="AA95" i="29"/>
  <c r="Y95" i="29"/>
  <c r="X95" i="29"/>
  <c r="V95" i="29"/>
  <c r="U95" i="29"/>
  <c r="R95" i="29"/>
  <c r="O95" i="29"/>
  <c r="L95" i="29"/>
  <c r="I95" i="29"/>
  <c r="CJ94" i="29"/>
  <c r="CH94" i="29"/>
  <c r="CI94" i="29" s="1"/>
  <c r="CG94" i="29"/>
  <c r="CF94" i="29"/>
  <c r="CD94" i="29"/>
  <c r="CC94" i="29"/>
  <c r="CA94" i="29"/>
  <c r="BZ94" i="29"/>
  <c r="BX94" i="29"/>
  <c r="BW94" i="29"/>
  <c r="BU94" i="29"/>
  <c r="BT94" i="29"/>
  <c r="BR94" i="29"/>
  <c r="BQ94" i="29"/>
  <c r="BN94" i="29"/>
  <c r="BK94" i="29"/>
  <c r="BH94" i="29"/>
  <c r="BE94" i="29"/>
  <c r="BB94" i="29"/>
  <c r="AY94" i="29"/>
  <c r="AV94" i="29"/>
  <c r="AS94" i="29"/>
  <c r="AP94" i="29"/>
  <c r="AM94" i="29"/>
  <c r="AJ94" i="29"/>
  <c r="AG94" i="29"/>
  <c r="AD94" i="29"/>
  <c r="Z94" i="29"/>
  <c r="AA94" i="29" s="1"/>
  <c r="W94" i="29"/>
  <c r="R94" i="29"/>
  <c r="O94" i="29"/>
  <c r="L94" i="29"/>
  <c r="I94" i="29"/>
  <c r="CJ93" i="29"/>
  <c r="CI93" i="29"/>
  <c r="CG93" i="29"/>
  <c r="CF93" i="29"/>
  <c r="CD93" i="29"/>
  <c r="CC93" i="29"/>
  <c r="CA93" i="29"/>
  <c r="BZ93" i="29"/>
  <c r="BX93" i="29"/>
  <c r="BW93" i="29"/>
  <c r="BU93" i="29"/>
  <c r="BT93" i="29"/>
  <c r="BR93" i="29"/>
  <c r="BQ93" i="29"/>
  <c r="BN93" i="29"/>
  <c r="BK93" i="29"/>
  <c r="BH93" i="29"/>
  <c r="BE93" i="29"/>
  <c r="BB93" i="29"/>
  <c r="AY93" i="29"/>
  <c r="AV93" i="29"/>
  <c r="AS93" i="29"/>
  <c r="AP93" i="29"/>
  <c r="AM93" i="29"/>
  <c r="AJ93" i="29"/>
  <c r="AG93" i="29"/>
  <c r="AD93" i="29"/>
  <c r="Z93" i="29"/>
  <c r="AA93" i="29" s="1"/>
  <c r="V93" i="29"/>
  <c r="U93" i="29"/>
  <c r="R93" i="29"/>
  <c r="O93" i="29"/>
  <c r="L93" i="29"/>
  <c r="I93" i="29"/>
  <c r="CJ92" i="29"/>
  <c r="CI92" i="29"/>
  <c r="CG92" i="29"/>
  <c r="CF92" i="29"/>
  <c r="CD92" i="29"/>
  <c r="CC92" i="29"/>
  <c r="CA92" i="29"/>
  <c r="BZ92" i="29"/>
  <c r="BX92" i="29"/>
  <c r="BW92" i="29"/>
  <c r="BU92" i="29"/>
  <c r="BT92" i="29"/>
  <c r="BR92" i="29"/>
  <c r="BQ92" i="29"/>
  <c r="BN92" i="29"/>
  <c r="BK92" i="29"/>
  <c r="BH92" i="29"/>
  <c r="BE92" i="29"/>
  <c r="BB92" i="29"/>
  <c r="AY92" i="29"/>
  <c r="AV92" i="29"/>
  <c r="AS92" i="29"/>
  <c r="AP92" i="29"/>
  <c r="AM92" i="29"/>
  <c r="AJ92" i="29"/>
  <c r="AG92" i="29"/>
  <c r="AD92" i="29"/>
  <c r="Z92" i="29"/>
  <c r="AA92" i="29" s="1"/>
  <c r="W92" i="29"/>
  <c r="V92" i="29" s="1"/>
  <c r="U92" i="29"/>
  <c r="R92" i="29"/>
  <c r="O92" i="29"/>
  <c r="L92" i="29"/>
  <c r="I92" i="29"/>
  <c r="CJ91" i="29"/>
  <c r="CI91" i="29"/>
  <c r="CG91" i="29"/>
  <c r="CF91" i="29"/>
  <c r="CD91" i="29"/>
  <c r="CC91" i="29"/>
  <c r="CA91" i="29"/>
  <c r="BZ91" i="29"/>
  <c r="BX91" i="29"/>
  <c r="BW91" i="29"/>
  <c r="BU91" i="29"/>
  <c r="BT91" i="29"/>
  <c r="BR91" i="29"/>
  <c r="BQ91" i="29"/>
  <c r="BN91" i="29"/>
  <c r="BK91" i="29"/>
  <c r="BH91" i="29"/>
  <c r="BE91" i="29"/>
  <c r="BB91" i="29"/>
  <c r="AY91" i="29"/>
  <c r="AV91" i="29"/>
  <c r="AS91" i="29"/>
  <c r="AP91" i="29"/>
  <c r="AM91" i="29"/>
  <c r="AJ91" i="29"/>
  <c r="AG91" i="29"/>
  <c r="AD91" i="29"/>
  <c r="Z91" i="29"/>
  <c r="AA91" i="29" s="1"/>
  <c r="Y91" i="29"/>
  <c r="W91" i="29"/>
  <c r="X91" i="29" s="1"/>
  <c r="R91" i="29"/>
  <c r="O91" i="29"/>
  <c r="L91" i="29"/>
  <c r="I91" i="29"/>
  <c r="CJ90" i="29"/>
  <c r="CI90" i="29"/>
  <c r="CG90" i="29"/>
  <c r="CF90" i="29"/>
  <c r="CD90" i="29"/>
  <c r="CC90" i="29"/>
  <c r="CA90" i="29"/>
  <c r="BZ90" i="29"/>
  <c r="BX90" i="29"/>
  <c r="BW90" i="29"/>
  <c r="BU90" i="29"/>
  <c r="BT90" i="29"/>
  <c r="BR90" i="29"/>
  <c r="BQ90" i="29"/>
  <c r="BN90" i="29"/>
  <c r="BK90" i="29"/>
  <c r="BH90" i="29"/>
  <c r="BE90" i="29"/>
  <c r="BB90" i="29"/>
  <c r="AY90" i="29"/>
  <c r="AV90" i="29"/>
  <c r="AS90" i="29"/>
  <c r="AP90" i="29"/>
  <c r="AM90" i="29"/>
  <c r="AJ90" i="29"/>
  <c r="AG90" i="29"/>
  <c r="AD90" i="29"/>
  <c r="Z90" i="29"/>
  <c r="AA90" i="29" s="1"/>
  <c r="W90" i="29"/>
  <c r="U90" i="29"/>
  <c r="R90" i="29"/>
  <c r="O90" i="29"/>
  <c r="L90" i="29"/>
  <c r="I90" i="29"/>
  <c r="CJ89" i="29"/>
  <c r="CI89" i="29"/>
  <c r="CG89" i="29"/>
  <c r="CF89" i="29"/>
  <c r="CD89" i="29"/>
  <c r="CC89" i="29"/>
  <c r="CA89" i="29"/>
  <c r="BZ89" i="29"/>
  <c r="BX89" i="29"/>
  <c r="BW89" i="29"/>
  <c r="BU89" i="29"/>
  <c r="BT89" i="29"/>
  <c r="BR89" i="29"/>
  <c r="BQ89" i="29"/>
  <c r="BN89" i="29"/>
  <c r="BK89" i="29"/>
  <c r="BH89" i="29"/>
  <c r="BE89" i="29"/>
  <c r="BB89" i="29"/>
  <c r="AY89" i="29"/>
  <c r="AV89" i="29"/>
  <c r="AS89" i="29"/>
  <c r="AP89" i="29"/>
  <c r="AM89" i="29"/>
  <c r="AJ89" i="29"/>
  <c r="AG89" i="29"/>
  <c r="AD89" i="29"/>
  <c r="Z89" i="29"/>
  <c r="AA89" i="29" s="1"/>
  <c r="W89" i="29"/>
  <c r="V89" i="29" s="1"/>
  <c r="R89" i="29"/>
  <c r="O89" i="29"/>
  <c r="L89" i="29"/>
  <c r="I89" i="29"/>
  <c r="CJ88" i="29"/>
  <c r="CI88" i="29"/>
  <c r="CG88" i="29"/>
  <c r="CF88" i="29"/>
  <c r="CD88" i="29"/>
  <c r="CC88" i="29"/>
  <c r="CA88" i="29"/>
  <c r="BZ88" i="29"/>
  <c r="BX88" i="29"/>
  <c r="BW88" i="29"/>
  <c r="BU88" i="29"/>
  <c r="BT88" i="29"/>
  <c r="BR88" i="29"/>
  <c r="BQ88" i="29"/>
  <c r="BN88" i="29"/>
  <c r="BK88" i="29"/>
  <c r="BH88" i="29"/>
  <c r="BE88" i="29"/>
  <c r="BB88" i="29"/>
  <c r="AY88" i="29"/>
  <c r="AV88" i="29"/>
  <c r="AS88" i="29"/>
  <c r="AP88" i="29"/>
  <c r="AM88" i="29"/>
  <c r="AJ88" i="29"/>
  <c r="AG88" i="29"/>
  <c r="AD88" i="29"/>
  <c r="Z88" i="29"/>
  <c r="Y88" i="29" s="1"/>
  <c r="W88" i="29"/>
  <c r="X88" i="29" s="1"/>
  <c r="U88" i="29"/>
  <c r="R88" i="29"/>
  <c r="O88" i="29"/>
  <c r="L88" i="29"/>
  <c r="I88" i="29"/>
  <c r="CJ87" i="29"/>
  <c r="CI87" i="29"/>
  <c r="CG87" i="29"/>
  <c r="CF87" i="29"/>
  <c r="CD87" i="29"/>
  <c r="CC87" i="29"/>
  <c r="CA87" i="29"/>
  <c r="BZ87" i="29"/>
  <c r="BX87" i="29"/>
  <c r="BW87" i="29"/>
  <c r="BU87" i="29"/>
  <c r="BT87" i="29"/>
  <c r="BR87" i="29"/>
  <c r="BQ87" i="29"/>
  <c r="BN87" i="29"/>
  <c r="BK87" i="29"/>
  <c r="BH87" i="29"/>
  <c r="BE87" i="29"/>
  <c r="BB87" i="29"/>
  <c r="AY87" i="29"/>
  <c r="AV87" i="29"/>
  <c r="AS87" i="29"/>
  <c r="AP87" i="29"/>
  <c r="AM87" i="29"/>
  <c r="AJ87" i="29"/>
  <c r="AG87" i="29"/>
  <c r="AD87" i="29"/>
  <c r="Z87" i="29"/>
  <c r="AA87" i="29" s="1"/>
  <c r="Y87" i="29"/>
  <c r="W87" i="29"/>
  <c r="U87" i="29" s="1"/>
  <c r="R87" i="29"/>
  <c r="O87" i="29"/>
  <c r="L87" i="29"/>
  <c r="I87" i="29"/>
  <c r="CJ86" i="29"/>
  <c r="CI86" i="29"/>
  <c r="CG86" i="29"/>
  <c r="CF86" i="29"/>
  <c r="CD86" i="29"/>
  <c r="CC86" i="29"/>
  <c r="CA86" i="29"/>
  <c r="BZ86" i="29"/>
  <c r="BX86" i="29"/>
  <c r="BW86" i="29"/>
  <c r="BU86" i="29"/>
  <c r="BT86" i="29"/>
  <c r="BR86" i="29"/>
  <c r="BQ86" i="29"/>
  <c r="BN86" i="29"/>
  <c r="BK86" i="29"/>
  <c r="BH86" i="29"/>
  <c r="BE86" i="29"/>
  <c r="BB86" i="29"/>
  <c r="AY86" i="29"/>
  <c r="AV86" i="29"/>
  <c r="AS86" i="29"/>
  <c r="AP86" i="29"/>
  <c r="AM86" i="29"/>
  <c r="AJ86" i="29"/>
  <c r="AG86" i="29"/>
  <c r="AD86" i="29"/>
  <c r="Z86" i="29"/>
  <c r="AA86" i="29" s="1"/>
  <c r="W86" i="29"/>
  <c r="V86" i="29" s="1"/>
  <c r="R86" i="29"/>
  <c r="O86" i="29"/>
  <c r="L86" i="29"/>
  <c r="I86" i="29"/>
  <c r="CJ85" i="29"/>
  <c r="CI85" i="29"/>
  <c r="CG85" i="29"/>
  <c r="CF85" i="29"/>
  <c r="CD85" i="29"/>
  <c r="CC85" i="29"/>
  <c r="CA85" i="29"/>
  <c r="BZ85" i="29"/>
  <c r="BX85" i="29"/>
  <c r="BW85" i="29"/>
  <c r="BU85" i="29"/>
  <c r="BT85" i="29"/>
  <c r="BR85" i="29"/>
  <c r="BQ85" i="29"/>
  <c r="BN85" i="29"/>
  <c r="BK85" i="29"/>
  <c r="BH85" i="29"/>
  <c r="BE85" i="29"/>
  <c r="BB85" i="29"/>
  <c r="AY85" i="29"/>
  <c r="AV85" i="29"/>
  <c r="AS85" i="29"/>
  <c r="AP85" i="29"/>
  <c r="AM85" i="29"/>
  <c r="AJ85" i="29"/>
  <c r="AG85" i="29"/>
  <c r="AD85" i="29"/>
  <c r="Z85" i="29"/>
  <c r="AA85" i="29" s="1"/>
  <c r="Y85" i="29"/>
  <c r="W85" i="29"/>
  <c r="X85" i="29" s="1"/>
  <c r="R85" i="29"/>
  <c r="O85" i="29"/>
  <c r="L85" i="29"/>
  <c r="I85" i="29"/>
  <c r="BB84" i="29"/>
  <c r="AY84" i="29"/>
  <c r="AV84" i="29"/>
  <c r="AS84" i="29"/>
  <c r="AP84" i="29"/>
  <c r="AM84" i="29"/>
  <c r="AJ84" i="29"/>
  <c r="AG84" i="29"/>
  <c r="AD84" i="29"/>
  <c r="AA84" i="29"/>
  <c r="Y84" i="29"/>
  <c r="X84" i="29"/>
  <c r="V84" i="29"/>
  <c r="U84" i="29"/>
  <c r="R84" i="29"/>
  <c r="O84" i="29"/>
  <c r="L84" i="29"/>
  <c r="I84" i="29"/>
  <c r="CJ83" i="29"/>
  <c r="CH83" i="29"/>
  <c r="CI83" i="29" s="1"/>
  <c r="CG83" i="29"/>
  <c r="CD83" i="29"/>
  <c r="CC83" i="29"/>
  <c r="CA83" i="29"/>
  <c r="BZ83" i="29"/>
  <c r="BX83" i="29"/>
  <c r="BW83" i="29"/>
  <c r="BU83" i="29"/>
  <c r="BT83" i="29"/>
  <c r="BR83" i="29"/>
  <c r="BQ83" i="29"/>
  <c r="BN83" i="29"/>
  <c r="BK83" i="29"/>
  <c r="BH83" i="29"/>
  <c r="BE83" i="29"/>
  <c r="BB83" i="29"/>
  <c r="AY83" i="29"/>
  <c r="AV83" i="29"/>
  <c r="AS83" i="29"/>
  <c r="AP83" i="29"/>
  <c r="AM83" i="29"/>
  <c r="AJ83" i="29"/>
  <c r="AG83" i="29"/>
  <c r="AD83" i="29"/>
  <c r="AA83" i="29"/>
  <c r="Y83" i="29"/>
  <c r="X83" i="29"/>
  <c r="V83" i="29"/>
  <c r="U83" i="29"/>
  <c r="R83" i="29"/>
  <c r="O83" i="29"/>
  <c r="L83" i="29"/>
  <c r="I83" i="29"/>
  <c r="CJ82" i="29"/>
  <c r="CI82" i="29"/>
  <c r="CG82" i="29"/>
  <c r="CF82" i="29"/>
  <c r="CD82" i="29"/>
  <c r="CC82" i="29"/>
  <c r="CA82" i="29"/>
  <c r="BZ82" i="29"/>
  <c r="BX82" i="29"/>
  <c r="BW82" i="29"/>
  <c r="BU82" i="29"/>
  <c r="BT82" i="29"/>
  <c r="BR82" i="29"/>
  <c r="BQ82" i="29"/>
  <c r="BN82" i="29"/>
  <c r="BK82" i="29"/>
  <c r="BH82" i="29"/>
  <c r="BE82" i="29"/>
  <c r="BB82" i="29"/>
  <c r="AY82" i="29"/>
  <c r="AV82" i="29"/>
  <c r="AS82" i="29"/>
  <c r="AP82" i="29"/>
  <c r="AM82" i="29"/>
  <c r="AJ82" i="29"/>
  <c r="AG82" i="29"/>
  <c r="AD82" i="29"/>
  <c r="AA82" i="29"/>
  <c r="Y82" i="29"/>
  <c r="X82" i="29"/>
  <c r="V82" i="29"/>
  <c r="U82" i="29"/>
  <c r="R82" i="29"/>
  <c r="O82" i="29"/>
  <c r="L82" i="29"/>
  <c r="I82" i="29"/>
  <c r="CJ81" i="29"/>
  <c r="CI81" i="29"/>
  <c r="CG81" i="29"/>
  <c r="CF81" i="29"/>
  <c r="CD81" i="29"/>
  <c r="CC81" i="29"/>
  <c r="CA81" i="29"/>
  <c r="BZ81" i="29"/>
  <c r="BX81" i="29"/>
  <c r="BW81" i="29"/>
  <c r="BU81" i="29"/>
  <c r="BT81" i="29"/>
  <c r="BR81" i="29"/>
  <c r="BQ81" i="29"/>
  <c r="BN81" i="29"/>
  <c r="BK81" i="29"/>
  <c r="BH81" i="29"/>
  <c r="BE81" i="29"/>
  <c r="BB81" i="29"/>
  <c r="AY81" i="29"/>
  <c r="AV81" i="29"/>
  <c r="AS81" i="29"/>
  <c r="AP81" i="29"/>
  <c r="AM81" i="29"/>
  <c r="AJ81" i="29"/>
  <c r="AG81" i="29"/>
  <c r="AD81" i="29"/>
  <c r="AA81" i="29"/>
  <c r="Y81" i="29"/>
  <c r="X81" i="29"/>
  <c r="V81" i="29"/>
  <c r="U81" i="29"/>
  <c r="R81" i="29"/>
  <c r="O81" i="29"/>
  <c r="L81" i="29"/>
  <c r="I81" i="29"/>
  <c r="CJ80" i="29"/>
  <c r="CI80" i="29"/>
  <c r="CG80" i="29"/>
  <c r="CF80" i="29"/>
  <c r="CD80" i="29"/>
  <c r="CC80" i="29"/>
  <c r="CA80" i="29"/>
  <c r="BZ80" i="29"/>
  <c r="BX80" i="29"/>
  <c r="BW80" i="29"/>
  <c r="BU80" i="29"/>
  <c r="BT80" i="29"/>
  <c r="BR80" i="29"/>
  <c r="BQ80" i="29"/>
  <c r="BN80" i="29"/>
  <c r="BK80" i="29"/>
  <c r="BH80" i="29"/>
  <c r="BE80" i="29"/>
  <c r="BB80" i="29"/>
  <c r="AY80" i="29"/>
  <c r="AV80" i="29"/>
  <c r="AS80" i="29"/>
  <c r="AP80" i="29"/>
  <c r="AM80" i="29"/>
  <c r="AJ80" i="29"/>
  <c r="AG80" i="29"/>
  <c r="AD80" i="29"/>
  <c r="AA80" i="29"/>
  <c r="Y80" i="29"/>
  <c r="X80" i="29"/>
  <c r="V80" i="29"/>
  <c r="U80" i="29"/>
  <c r="R80" i="29"/>
  <c r="O80" i="29"/>
  <c r="L80" i="29"/>
  <c r="I80" i="29"/>
  <c r="CJ79" i="29"/>
  <c r="CI79" i="29"/>
  <c r="CG79" i="29"/>
  <c r="CF79" i="29"/>
  <c r="CD79" i="29"/>
  <c r="CC79" i="29"/>
  <c r="CA79" i="29"/>
  <c r="BZ79" i="29"/>
  <c r="BX79" i="29"/>
  <c r="BW79" i="29"/>
  <c r="BU79" i="29"/>
  <c r="BT79" i="29"/>
  <c r="BR79" i="29"/>
  <c r="BQ79" i="29"/>
  <c r="BN79" i="29"/>
  <c r="BK79" i="29"/>
  <c r="BH79" i="29"/>
  <c r="BE79" i="29"/>
  <c r="BB79" i="29"/>
  <c r="AY79" i="29"/>
  <c r="AV79" i="29"/>
  <c r="AS79" i="29"/>
  <c r="AP79" i="29"/>
  <c r="AM79" i="29"/>
  <c r="AJ79" i="29"/>
  <c r="AG79" i="29"/>
  <c r="AD79" i="29"/>
  <c r="AA79" i="29"/>
  <c r="Y79" i="29"/>
  <c r="X79" i="29"/>
  <c r="V79" i="29"/>
  <c r="U79" i="29"/>
  <c r="R79" i="29"/>
  <c r="O79" i="29"/>
  <c r="L79" i="29"/>
  <c r="I79" i="29"/>
  <c r="CJ78" i="29"/>
  <c r="CI78" i="29"/>
  <c r="CG78" i="29"/>
  <c r="CF78" i="29"/>
  <c r="CD78" i="29"/>
  <c r="CC78" i="29"/>
  <c r="CA78" i="29"/>
  <c r="BZ78" i="29"/>
  <c r="BX78" i="29"/>
  <c r="BW78" i="29"/>
  <c r="BU78" i="29"/>
  <c r="BT78" i="29"/>
  <c r="BR78" i="29"/>
  <c r="BQ78" i="29"/>
  <c r="BN78" i="29"/>
  <c r="BK78" i="29"/>
  <c r="BH78" i="29"/>
  <c r="BE78" i="29"/>
  <c r="BB78" i="29"/>
  <c r="AY78" i="29"/>
  <c r="AV78" i="29"/>
  <c r="AS78" i="29"/>
  <c r="AP78" i="29"/>
  <c r="AM78" i="29"/>
  <c r="AJ78" i="29"/>
  <c r="AG78" i="29"/>
  <c r="AD78" i="29"/>
  <c r="AA78" i="29"/>
  <c r="Y78" i="29"/>
  <c r="X78" i="29"/>
  <c r="V78" i="29"/>
  <c r="U78" i="29"/>
  <c r="R78" i="29"/>
  <c r="O78" i="29"/>
  <c r="L78" i="29"/>
  <c r="I78" i="29"/>
  <c r="CJ77" i="29"/>
  <c r="CI77" i="29"/>
  <c r="CG77" i="29"/>
  <c r="CF77" i="29"/>
  <c r="CD77" i="29"/>
  <c r="CC77" i="29"/>
  <c r="CA77" i="29"/>
  <c r="BZ77" i="29"/>
  <c r="BX77" i="29"/>
  <c r="BW77" i="29"/>
  <c r="BU77" i="29"/>
  <c r="BT77" i="29"/>
  <c r="BR77" i="29"/>
  <c r="BQ77" i="29"/>
  <c r="BN77" i="29"/>
  <c r="BK77" i="29"/>
  <c r="BH77" i="29"/>
  <c r="BE77" i="29"/>
  <c r="BB77" i="29"/>
  <c r="AY77" i="29"/>
  <c r="AV77" i="29"/>
  <c r="AS77" i="29"/>
  <c r="AP77" i="29"/>
  <c r="AM77" i="29"/>
  <c r="AJ77" i="29"/>
  <c r="AG77" i="29"/>
  <c r="AD77" i="29"/>
  <c r="AA77" i="29"/>
  <c r="Y77" i="29"/>
  <c r="X77" i="29"/>
  <c r="V77" i="29"/>
  <c r="U77" i="29"/>
  <c r="R77" i="29"/>
  <c r="O77" i="29"/>
  <c r="L77" i="29"/>
  <c r="I77" i="29"/>
  <c r="CJ76" i="29"/>
  <c r="CI76" i="29"/>
  <c r="CG76" i="29"/>
  <c r="CF76" i="29"/>
  <c r="CD76" i="29"/>
  <c r="CC76" i="29"/>
  <c r="CA76" i="29"/>
  <c r="BZ76" i="29"/>
  <c r="BX76" i="29"/>
  <c r="BW76" i="29"/>
  <c r="BU76" i="29"/>
  <c r="BT76" i="29"/>
  <c r="BR76" i="29"/>
  <c r="BQ76" i="29"/>
  <c r="BN76" i="29"/>
  <c r="BK76" i="29"/>
  <c r="BH76" i="29"/>
  <c r="BE76" i="29"/>
  <c r="BB76" i="29"/>
  <c r="AY76" i="29"/>
  <c r="AV76" i="29"/>
  <c r="AS76" i="29"/>
  <c r="AP76" i="29"/>
  <c r="AM76" i="29"/>
  <c r="AJ76" i="29"/>
  <c r="AG76" i="29"/>
  <c r="AD76" i="29"/>
  <c r="AA76" i="29"/>
  <c r="Y76" i="29"/>
  <c r="X76" i="29"/>
  <c r="V76" i="29"/>
  <c r="U76" i="29"/>
  <c r="R76" i="29"/>
  <c r="O76" i="29"/>
  <c r="L76" i="29"/>
  <c r="I76" i="29"/>
  <c r="CJ75" i="29"/>
  <c r="CI75" i="29"/>
  <c r="CG75" i="29"/>
  <c r="CF75" i="29"/>
  <c r="CD75" i="29"/>
  <c r="CC75" i="29"/>
  <c r="CA75" i="29"/>
  <c r="BZ75" i="29"/>
  <c r="BX75" i="29"/>
  <c r="BW75" i="29"/>
  <c r="BU75" i="29"/>
  <c r="BT75" i="29"/>
  <c r="BR75" i="29"/>
  <c r="BQ75" i="29"/>
  <c r="BN75" i="29"/>
  <c r="BK75" i="29"/>
  <c r="BH75" i="29"/>
  <c r="BE75" i="29"/>
  <c r="BB75" i="29"/>
  <c r="AY75" i="29"/>
  <c r="AV75" i="29"/>
  <c r="AS75" i="29"/>
  <c r="AP75" i="29"/>
  <c r="AM75" i="29"/>
  <c r="AJ75" i="29"/>
  <c r="AG75" i="29"/>
  <c r="AD75" i="29"/>
  <c r="AA75" i="29"/>
  <c r="Y75" i="29"/>
  <c r="X75" i="29"/>
  <c r="V75" i="29"/>
  <c r="U75" i="29"/>
  <c r="R75" i="29"/>
  <c r="O75" i="29"/>
  <c r="L75" i="29"/>
  <c r="I75" i="29"/>
  <c r="CJ74" i="29"/>
  <c r="CI74" i="29"/>
  <c r="CG74" i="29"/>
  <c r="CF74" i="29"/>
  <c r="CD74" i="29"/>
  <c r="CC74" i="29"/>
  <c r="CA74" i="29"/>
  <c r="BZ74" i="29"/>
  <c r="BX74" i="29"/>
  <c r="BW74" i="29"/>
  <c r="BU74" i="29"/>
  <c r="BT74" i="29"/>
  <c r="BR74" i="29"/>
  <c r="BQ74" i="29"/>
  <c r="BN74" i="29"/>
  <c r="BK74" i="29"/>
  <c r="BH74" i="29"/>
  <c r="BE74" i="29"/>
  <c r="BB74" i="29"/>
  <c r="AY74" i="29"/>
  <c r="AV74" i="29"/>
  <c r="AS74" i="29"/>
  <c r="AP74" i="29"/>
  <c r="AM74" i="29"/>
  <c r="AJ74" i="29"/>
  <c r="AG74" i="29"/>
  <c r="AD74" i="29"/>
  <c r="AA74" i="29"/>
  <c r="Y74" i="29"/>
  <c r="X74" i="29"/>
  <c r="V74" i="29"/>
  <c r="U74" i="29"/>
  <c r="R74" i="29"/>
  <c r="O74" i="29"/>
  <c r="L74" i="29"/>
  <c r="I74" i="29"/>
  <c r="CJ73" i="29"/>
  <c r="CI73" i="29"/>
  <c r="CG73" i="29"/>
  <c r="CF73" i="29"/>
  <c r="CD73" i="29"/>
  <c r="CC73" i="29"/>
  <c r="CA73" i="29"/>
  <c r="BZ73" i="29"/>
  <c r="BX73" i="29"/>
  <c r="BW73" i="29"/>
  <c r="BU73" i="29"/>
  <c r="BT73" i="29"/>
  <c r="BR73" i="29"/>
  <c r="BQ73" i="29"/>
  <c r="BN73" i="29"/>
  <c r="BK73" i="29"/>
  <c r="BH73" i="29"/>
  <c r="BE73" i="29"/>
  <c r="BB73" i="29"/>
  <c r="AY73" i="29"/>
  <c r="AV73" i="29"/>
  <c r="AS73" i="29"/>
  <c r="AP73" i="29"/>
  <c r="AM73" i="29"/>
  <c r="AJ73" i="29"/>
  <c r="AG73" i="29"/>
  <c r="AD73" i="29"/>
  <c r="AA73" i="29"/>
  <c r="X73" i="29"/>
  <c r="U73" i="29"/>
  <c r="R73" i="29"/>
  <c r="O73" i="29"/>
  <c r="L73" i="29"/>
  <c r="I73" i="29"/>
  <c r="CJ72" i="29"/>
  <c r="CI72" i="29"/>
  <c r="CG72" i="29"/>
  <c r="CF72" i="29"/>
  <c r="CD72" i="29"/>
  <c r="CC72" i="29"/>
  <c r="CA72" i="29"/>
  <c r="BZ72" i="29"/>
  <c r="BX72" i="29"/>
  <c r="BW72" i="29"/>
  <c r="BU72" i="29"/>
  <c r="BT72" i="29"/>
  <c r="BR72" i="29"/>
  <c r="BQ72" i="29"/>
  <c r="BN72" i="29"/>
  <c r="BK72" i="29"/>
  <c r="BH72" i="29"/>
  <c r="BE72" i="29"/>
  <c r="BB72" i="29"/>
  <c r="AY72" i="29"/>
  <c r="AV72" i="29"/>
  <c r="AS72" i="29"/>
  <c r="AP72" i="29"/>
  <c r="AM72" i="29"/>
  <c r="AJ72" i="29"/>
  <c r="AG72" i="29"/>
  <c r="AD72" i="29"/>
  <c r="AA72" i="29"/>
  <c r="Y72" i="29"/>
  <c r="X72" i="29"/>
  <c r="V72" i="29"/>
  <c r="U72" i="29"/>
  <c r="R72" i="29"/>
  <c r="O72" i="29"/>
  <c r="L72" i="29"/>
  <c r="I72" i="29"/>
  <c r="CJ71" i="29"/>
  <c r="CI71" i="29"/>
  <c r="CG71" i="29"/>
  <c r="CF71" i="29"/>
  <c r="CD71" i="29"/>
  <c r="CC71" i="29"/>
  <c r="CA71" i="29"/>
  <c r="BZ71" i="29"/>
  <c r="BX71" i="29"/>
  <c r="BW71" i="29"/>
  <c r="BU71" i="29"/>
  <c r="BT71" i="29"/>
  <c r="BR71" i="29"/>
  <c r="BQ71" i="29"/>
  <c r="BN71" i="29"/>
  <c r="BK71" i="29"/>
  <c r="BH71" i="29"/>
  <c r="BE71" i="29"/>
  <c r="BB71" i="29"/>
  <c r="AY71" i="29"/>
  <c r="AV71" i="29"/>
  <c r="AS71" i="29"/>
  <c r="AP71" i="29"/>
  <c r="AM71" i="29"/>
  <c r="AJ71" i="29"/>
  <c r="AG71" i="29"/>
  <c r="AD71" i="29"/>
  <c r="AA71" i="29"/>
  <c r="Y71" i="29"/>
  <c r="X71" i="29"/>
  <c r="V71" i="29"/>
  <c r="U71" i="29"/>
  <c r="R71" i="29"/>
  <c r="O71" i="29"/>
  <c r="L71" i="29"/>
  <c r="I71" i="29"/>
  <c r="CJ70" i="29"/>
  <c r="CI70" i="29"/>
  <c r="CG70" i="29"/>
  <c r="CF70" i="29"/>
  <c r="CD70" i="29"/>
  <c r="CC70" i="29"/>
  <c r="CA70" i="29"/>
  <c r="BZ70" i="29"/>
  <c r="BX70" i="29"/>
  <c r="BW70" i="29"/>
  <c r="BU70" i="29"/>
  <c r="BT70" i="29"/>
  <c r="BR70" i="29"/>
  <c r="BQ70" i="29"/>
  <c r="BN70" i="29"/>
  <c r="BK70" i="29"/>
  <c r="BH70" i="29"/>
  <c r="BE70" i="29"/>
  <c r="BB70" i="29"/>
  <c r="AY70" i="29"/>
  <c r="AV70" i="29"/>
  <c r="AS70" i="29"/>
  <c r="AP70" i="29"/>
  <c r="AM70" i="29"/>
  <c r="AJ70" i="29"/>
  <c r="AG70" i="29"/>
  <c r="AD70" i="29"/>
  <c r="AA70" i="29"/>
  <c r="Y70" i="29"/>
  <c r="X70" i="29"/>
  <c r="V70" i="29"/>
  <c r="U70" i="29"/>
  <c r="R70" i="29"/>
  <c r="O70" i="29"/>
  <c r="L70" i="29"/>
  <c r="I70" i="29"/>
  <c r="CJ69" i="29"/>
  <c r="CI69" i="29"/>
  <c r="CG69" i="29"/>
  <c r="CF69" i="29"/>
  <c r="CD69" i="29"/>
  <c r="CC69" i="29"/>
  <c r="CA69" i="29"/>
  <c r="BZ69" i="29"/>
  <c r="BX69" i="29"/>
  <c r="BW69" i="29"/>
  <c r="BU69" i="29"/>
  <c r="BT69" i="29"/>
  <c r="BR69" i="29"/>
  <c r="BQ69" i="29"/>
  <c r="BN69" i="29"/>
  <c r="BK69" i="29"/>
  <c r="BH69" i="29"/>
  <c r="BE69" i="29"/>
  <c r="BB69" i="29"/>
  <c r="AY69" i="29"/>
  <c r="AV69" i="29"/>
  <c r="AS69" i="29"/>
  <c r="AP69" i="29"/>
  <c r="AM69" i="29"/>
  <c r="AJ69" i="29"/>
  <c r="AG69" i="29"/>
  <c r="AD69" i="29"/>
  <c r="AA69" i="29"/>
  <c r="Y69" i="29"/>
  <c r="X69" i="29"/>
  <c r="V69" i="29"/>
  <c r="U69" i="29"/>
  <c r="R69" i="29"/>
  <c r="O69" i="29"/>
  <c r="L69" i="29"/>
  <c r="I69" i="29"/>
  <c r="CJ68" i="29"/>
  <c r="CI68" i="29"/>
  <c r="CG68" i="29"/>
  <c r="CF68" i="29"/>
  <c r="CD68" i="29"/>
  <c r="CC68" i="29"/>
  <c r="CA68" i="29"/>
  <c r="BZ68" i="29"/>
  <c r="BX68" i="29"/>
  <c r="BW68" i="29"/>
  <c r="BU68" i="29"/>
  <c r="BT68" i="29"/>
  <c r="BR68" i="29"/>
  <c r="BQ68" i="29"/>
  <c r="BN68" i="29"/>
  <c r="BK68" i="29"/>
  <c r="BH68" i="29"/>
  <c r="BE68" i="29"/>
  <c r="BB68" i="29"/>
  <c r="AY68" i="29"/>
  <c r="AV68" i="29"/>
  <c r="AS68" i="29"/>
  <c r="AP68" i="29"/>
  <c r="AM68" i="29"/>
  <c r="AJ68" i="29"/>
  <c r="AG68" i="29"/>
  <c r="AD68" i="29"/>
  <c r="AA68" i="29"/>
  <c r="Y68" i="29"/>
  <c r="X68" i="29"/>
  <c r="V68" i="29"/>
  <c r="U68" i="29"/>
  <c r="R68" i="29"/>
  <c r="O68" i="29"/>
  <c r="L68" i="29"/>
  <c r="I68" i="29"/>
  <c r="CJ67" i="29"/>
  <c r="CI67" i="29"/>
  <c r="CG67" i="29"/>
  <c r="CF67" i="29"/>
  <c r="CD67" i="29"/>
  <c r="CC67" i="29"/>
  <c r="CA67" i="29"/>
  <c r="BZ67" i="29"/>
  <c r="BX67" i="29"/>
  <c r="BW67" i="29"/>
  <c r="BU67" i="29"/>
  <c r="BT67" i="29"/>
  <c r="BR67" i="29"/>
  <c r="BQ67" i="29"/>
  <c r="BN67" i="29"/>
  <c r="BK67" i="29"/>
  <c r="BH67" i="29"/>
  <c r="BE67" i="29"/>
  <c r="BB67" i="29"/>
  <c r="AY67" i="29"/>
  <c r="AV67" i="29"/>
  <c r="AS67" i="29"/>
  <c r="AP67" i="29"/>
  <c r="AM67" i="29"/>
  <c r="AJ67" i="29"/>
  <c r="AG67" i="29"/>
  <c r="AD67" i="29"/>
  <c r="AA67" i="29"/>
  <c r="Y67" i="29"/>
  <c r="X67" i="29"/>
  <c r="V67" i="29"/>
  <c r="U67" i="29"/>
  <c r="R67" i="29"/>
  <c r="O67" i="29"/>
  <c r="L67" i="29"/>
  <c r="I67" i="29"/>
  <c r="CJ66" i="29"/>
  <c r="CI66" i="29"/>
  <c r="CG66" i="29"/>
  <c r="CF66" i="29"/>
  <c r="CD66" i="29"/>
  <c r="CC66" i="29"/>
  <c r="CA66" i="29"/>
  <c r="BZ66" i="29"/>
  <c r="BX66" i="29"/>
  <c r="BW66" i="29"/>
  <c r="BU66" i="29"/>
  <c r="BT66" i="29"/>
  <c r="BR66" i="29"/>
  <c r="BQ66" i="29"/>
  <c r="BN66" i="29"/>
  <c r="BK66" i="29"/>
  <c r="BH66" i="29"/>
  <c r="BE66" i="29"/>
  <c r="BB66" i="29"/>
  <c r="AY66" i="29"/>
  <c r="AV66" i="29"/>
  <c r="AS66" i="29"/>
  <c r="AP66" i="29"/>
  <c r="AM66" i="29"/>
  <c r="AJ66" i="29"/>
  <c r="AG66" i="29"/>
  <c r="AD66" i="29"/>
  <c r="AA66" i="29"/>
  <c r="Y66" i="29"/>
  <c r="X66" i="29"/>
  <c r="V66" i="29"/>
  <c r="U66" i="29"/>
  <c r="R66" i="29"/>
  <c r="O66" i="29"/>
  <c r="L66" i="29"/>
  <c r="I66" i="29"/>
  <c r="CJ65" i="29"/>
  <c r="CI65" i="29"/>
  <c r="CG65" i="29"/>
  <c r="CF65" i="29"/>
  <c r="CD65" i="29"/>
  <c r="CC65" i="29"/>
  <c r="CA65" i="29"/>
  <c r="BZ65" i="29"/>
  <c r="BX65" i="29"/>
  <c r="BW65" i="29"/>
  <c r="BU65" i="29"/>
  <c r="BT65" i="29"/>
  <c r="BR65" i="29"/>
  <c r="BQ65" i="29"/>
  <c r="BN65" i="29"/>
  <c r="BK65" i="29"/>
  <c r="BH65" i="29"/>
  <c r="BE65" i="29"/>
  <c r="BB65" i="29"/>
  <c r="AY65" i="29"/>
  <c r="AV65" i="29"/>
  <c r="AS65" i="29"/>
  <c r="AP65" i="29"/>
  <c r="AM65" i="29"/>
  <c r="AJ65" i="29"/>
  <c r="AG65" i="29"/>
  <c r="AD65" i="29"/>
  <c r="AA65" i="29"/>
  <c r="Y65" i="29"/>
  <c r="X65" i="29"/>
  <c r="V65" i="29"/>
  <c r="U65" i="29"/>
  <c r="R65" i="29"/>
  <c r="O65" i="29"/>
  <c r="L65" i="29"/>
  <c r="I65" i="29"/>
  <c r="CJ64" i="29"/>
  <c r="CI64" i="29"/>
  <c r="CG64" i="29"/>
  <c r="CF64" i="29"/>
  <c r="CD64" i="29"/>
  <c r="CC64" i="29"/>
  <c r="CA64" i="29"/>
  <c r="BZ64" i="29"/>
  <c r="BX64" i="29"/>
  <c r="BW64" i="29"/>
  <c r="BU64" i="29"/>
  <c r="BT64" i="29"/>
  <c r="BR64" i="29"/>
  <c r="BQ64" i="29"/>
  <c r="BN64" i="29"/>
  <c r="BK64" i="29"/>
  <c r="BH64" i="29"/>
  <c r="BE64" i="29"/>
  <c r="BB64" i="29"/>
  <c r="AY64" i="29"/>
  <c r="AV64" i="29"/>
  <c r="AS64" i="29"/>
  <c r="AP64" i="29"/>
  <c r="AM64" i="29"/>
  <c r="AJ64" i="29"/>
  <c r="AG64" i="29"/>
  <c r="AD64" i="29"/>
  <c r="AA64" i="29"/>
  <c r="Y64" i="29"/>
  <c r="X64" i="29"/>
  <c r="V64" i="29"/>
  <c r="U64" i="29"/>
  <c r="R64" i="29"/>
  <c r="O64" i="29"/>
  <c r="L64" i="29"/>
  <c r="I64" i="29"/>
  <c r="CJ63" i="29"/>
  <c r="CI63" i="29"/>
  <c r="CG63" i="29"/>
  <c r="CF63" i="29"/>
  <c r="CD63" i="29"/>
  <c r="CC63" i="29"/>
  <c r="CA63" i="29"/>
  <c r="BZ63" i="29"/>
  <c r="BX63" i="29"/>
  <c r="BW63" i="29"/>
  <c r="BU63" i="29"/>
  <c r="BT63" i="29"/>
  <c r="BR63" i="29"/>
  <c r="BQ63" i="29"/>
  <c r="BN63" i="29"/>
  <c r="BK63" i="29"/>
  <c r="BH63" i="29"/>
  <c r="BE63" i="29"/>
  <c r="BB63" i="29"/>
  <c r="AY63" i="29"/>
  <c r="AV63" i="29"/>
  <c r="AS63" i="29"/>
  <c r="AP63" i="29"/>
  <c r="AM63" i="29"/>
  <c r="AJ63" i="29"/>
  <c r="AG63" i="29"/>
  <c r="AD63" i="29"/>
  <c r="AA63" i="29"/>
  <c r="Y63" i="29"/>
  <c r="X63" i="29"/>
  <c r="V63" i="29"/>
  <c r="U63" i="29"/>
  <c r="R63" i="29"/>
  <c r="O63" i="29"/>
  <c r="L63" i="29"/>
  <c r="I63" i="29"/>
  <c r="BH62" i="29"/>
  <c r="BE62" i="29"/>
  <c r="BB62" i="29"/>
  <c r="AY62" i="29"/>
  <c r="AV62" i="29"/>
  <c r="AS62" i="29"/>
  <c r="AP62" i="29"/>
  <c r="AM62" i="29"/>
  <c r="AJ62" i="29"/>
  <c r="AG62" i="29"/>
  <c r="AD62" i="29"/>
  <c r="AA62" i="29"/>
  <c r="Y62" i="29"/>
  <c r="X62" i="29"/>
  <c r="V62" i="29"/>
  <c r="U62" i="29"/>
  <c r="R62" i="29"/>
  <c r="O62" i="29"/>
  <c r="L62" i="29"/>
  <c r="I62" i="29"/>
  <c r="R61" i="29"/>
  <c r="O61" i="29"/>
  <c r="L61" i="29"/>
  <c r="I61" i="29"/>
  <c r="CJ60" i="29"/>
  <c r="CI60" i="29"/>
  <c r="CG60" i="29"/>
  <c r="CF60" i="29"/>
  <c r="CD60" i="29"/>
  <c r="CC60" i="29"/>
  <c r="CA60" i="29"/>
  <c r="BZ60" i="29"/>
  <c r="BX60" i="29"/>
  <c r="BW60" i="29"/>
  <c r="BU60" i="29"/>
  <c r="BT60" i="29"/>
  <c r="BR60" i="29"/>
  <c r="BQ60" i="29"/>
  <c r="BN60" i="29"/>
  <c r="BK60" i="29"/>
  <c r="BH60" i="29"/>
  <c r="BE60" i="29"/>
  <c r="BB60" i="29"/>
  <c r="AY60" i="29"/>
  <c r="AV60" i="29"/>
  <c r="AS60" i="29"/>
  <c r="AP60" i="29"/>
  <c r="AM60" i="29"/>
  <c r="AJ60" i="29"/>
  <c r="AG60" i="29"/>
  <c r="AD60" i="29"/>
  <c r="AA60" i="29"/>
  <c r="Y60" i="29"/>
  <c r="X60" i="29"/>
  <c r="V60" i="29"/>
  <c r="U60" i="29"/>
  <c r="R60" i="29"/>
  <c r="O60" i="29"/>
  <c r="L60" i="29"/>
  <c r="I60" i="29"/>
  <c r="CJ59" i="29"/>
  <c r="CI59" i="29"/>
  <c r="CG59" i="29"/>
  <c r="CF59" i="29"/>
  <c r="CD59" i="29"/>
  <c r="CC59" i="29"/>
  <c r="CA59" i="29"/>
  <c r="BZ59" i="29"/>
  <c r="BX59" i="29"/>
  <c r="BW59" i="29"/>
  <c r="BU59" i="29"/>
  <c r="BT59" i="29"/>
  <c r="BR59" i="29"/>
  <c r="BQ59" i="29"/>
  <c r="BN59" i="29"/>
  <c r="BK59" i="29"/>
  <c r="BH59" i="29"/>
  <c r="BE59" i="29"/>
  <c r="BB59" i="29"/>
  <c r="AY59" i="29"/>
  <c r="AV59" i="29"/>
  <c r="AS59" i="29"/>
  <c r="AP59" i="29"/>
  <c r="AM59" i="29"/>
  <c r="AJ59" i="29"/>
  <c r="AG59" i="29"/>
  <c r="AD59" i="29"/>
  <c r="AA59" i="29"/>
  <c r="Y59" i="29"/>
  <c r="X59" i="29"/>
  <c r="V59" i="29"/>
  <c r="U59" i="29"/>
  <c r="R59" i="29"/>
  <c r="O59" i="29"/>
  <c r="L59" i="29"/>
  <c r="I59" i="29"/>
  <c r="CJ58" i="29"/>
  <c r="CI58" i="29"/>
  <c r="CG58" i="29"/>
  <c r="CF58" i="29"/>
  <c r="CD58" i="29"/>
  <c r="CC58" i="29"/>
  <c r="CA58" i="29"/>
  <c r="BZ58" i="29"/>
  <c r="BX58" i="29"/>
  <c r="BW58" i="29"/>
  <c r="BU58" i="29"/>
  <c r="BT58" i="29"/>
  <c r="BR58" i="29"/>
  <c r="BQ58" i="29"/>
  <c r="BN58" i="29"/>
  <c r="BK58" i="29"/>
  <c r="BH58" i="29"/>
  <c r="BE58" i="29"/>
  <c r="BB58" i="29"/>
  <c r="AY58" i="29"/>
  <c r="AV58" i="29"/>
  <c r="AS58" i="29"/>
  <c r="AP58" i="29"/>
  <c r="AM58" i="29"/>
  <c r="AJ58" i="29"/>
  <c r="AG58" i="29"/>
  <c r="AD58" i="29"/>
  <c r="AA58" i="29"/>
  <c r="Y58" i="29"/>
  <c r="X58" i="29"/>
  <c r="V58" i="29"/>
  <c r="U58" i="29"/>
  <c r="R58" i="29"/>
  <c r="O58" i="29"/>
  <c r="L58" i="29"/>
  <c r="I58" i="29"/>
  <c r="CJ57" i="29"/>
  <c r="CI57" i="29"/>
  <c r="CG57" i="29"/>
  <c r="CF57" i="29"/>
  <c r="CD57" i="29"/>
  <c r="CC57" i="29"/>
  <c r="CA57" i="29"/>
  <c r="BZ57" i="29"/>
  <c r="BX57" i="29"/>
  <c r="BW57" i="29"/>
  <c r="BU57" i="29"/>
  <c r="BT57" i="29"/>
  <c r="BR57" i="29"/>
  <c r="BQ57" i="29"/>
  <c r="BN57" i="29"/>
  <c r="BK57" i="29"/>
  <c r="BH57" i="29"/>
  <c r="BE57" i="29"/>
  <c r="BB57" i="29"/>
  <c r="AY57" i="29"/>
  <c r="AV57" i="29"/>
  <c r="AS57" i="29"/>
  <c r="AP57" i="29"/>
  <c r="AM57" i="29"/>
  <c r="AJ57" i="29"/>
  <c r="AG57" i="29"/>
  <c r="AD57" i="29"/>
  <c r="AA57" i="29"/>
  <c r="Y57" i="29"/>
  <c r="X57" i="29"/>
  <c r="V57" i="29"/>
  <c r="U57" i="29"/>
  <c r="R57" i="29"/>
  <c r="O57" i="29"/>
  <c r="L57" i="29"/>
  <c r="I57" i="29"/>
  <c r="R56" i="29"/>
  <c r="O56" i="29"/>
  <c r="L56" i="29"/>
  <c r="I56" i="29"/>
  <c r="CJ55" i="29"/>
  <c r="CI55" i="29"/>
  <c r="CG55" i="29"/>
  <c r="CF55" i="29"/>
  <c r="CD55" i="29"/>
  <c r="CC55" i="29"/>
  <c r="CA55" i="29"/>
  <c r="BZ55" i="29"/>
  <c r="BX55" i="29"/>
  <c r="BW55" i="29"/>
  <c r="BU55" i="29"/>
  <c r="BT55" i="29"/>
  <c r="BR55" i="29"/>
  <c r="BQ55" i="29"/>
  <c r="BN55" i="29"/>
  <c r="BK55" i="29"/>
  <c r="BH55" i="29"/>
  <c r="BE55" i="29"/>
  <c r="BB55" i="29"/>
  <c r="AY55" i="29"/>
  <c r="AV55" i="29"/>
  <c r="AS55" i="29"/>
  <c r="AP55" i="29"/>
  <c r="AM55" i="29"/>
  <c r="AJ55" i="29"/>
  <c r="AG55" i="29"/>
  <c r="AD55" i="29"/>
  <c r="AA55" i="29"/>
  <c r="Y55" i="29"/>
  <c r="X55" i="29"/>
  <c r="V55" i="29"/>
  <c r="U55" i="29"/>
  <c r="R55" i="29"/>
  <c r="O55" i="29"/>
  <c r="L55" i="29"/>
  <c r="I55" i="29"/>
  <c r="CJ54" i="29"/>
  <c r="CI54" i="29"/>
  <c r="CG54" i="29"/>
  <c r="CF54" i="29"/>
  <c r="CD54" i="29"/>
  <c r="CC54" i="29"/>
  <c r="CA54" i="29"/>
  <c r="BZ54" i="29"/>
  <c r="BX54" i="29"/>
  <c r="BW54" i="29"/>
  <c r="BU54" i="29"/>
  <c r="BT54" i="29"/>
  <c r="BR54" i="29"/>
  <c r="BQ54" i="29"/>
  <c r="BN54" i="29"/>
  <c r="BK54" i="29"/>
  <c r="BH54" i="29"/>
  <c r="BE54" i="29"/>
  <c r="BB54" i="29"/>
  <c r="AY54" i="29"/>
  <c r="AV54" i="29"/>
  <c r="AS54" i="29"/>
  <c r="AP54" i="29"/>
  <c r="AM54" i="29"/>
  <c r="AJ54" i="29"/>
  <c r="AG54" i="29"/>
  <c r="AD54" i="29"/>
  <c r="AA54" i="29"/>
  <c r="Y54" i="29"/>
  <c r="X54" i="29"/>
  <c r="V54" i="29"/>
  <c r="U54" i="29"/>
  <c r="R54" i="29"/>
  <c r="O54" i="29"/>
  <c r="L54" i="29"/>
  <c r="I54" i="29"/>
  <c r="CJ53" i="29"/>
  <c r="CI53" i="29"/>
  <c r="CG53" i="29"/>
  <c r="CF53" i="29"/>
  <c r="CD53" i="29"/>
  <c r="CC53" i="29"/>
  <c r="CA53" i="29"/>
  <c r="BZ53" i="29"/>
  <c r="BX53" i="29"/>
  <c r="BW53" i="29"/>
  <c r="BU53" i="29"/>
  <c r="BT53" i="29"/>
  <c r="BR53" i="29"/>
  <c r="BQ53" i="29"/>
  <c r="BN53" i="29"/>
  <c r="BK53" i="29"/>
  <c r="BH53" i="29"/>
  <c r="BE53" i="29"/>
  <c r="BB53" i="29"/>
  <c r="AY53" i="29"/>
  <c r="AV53" i="29"/>
  <c r="AS53" i="29"/>
  <c r="AP53" i="29"/>
  <c r="AM53" i="29"/>
  <c r="AJ53" i="29"/>
  <c r="AG53" i="29"/>
  <c r="AD53" i="29"/>
  <c r="AA53" i="29"/>
  <c r="Y53" i="29"/>
  <c r="X53" i="29"/>
  <c r="V53" i="29"/>
  <c r="U53" i="29"/>
  <c r="R53" i="29"/>
  <c r="O53" i="29"/>
  <c r="L53" i="29"/>
  <c r="I53" i="29"/>
  <c r="CJ52" i="29"/>
  <c r="CI52" i="29"/>
  <c r="CG52" i="29"/>
  <c r="CF52" i="29"/>
  <c r="CD52" i="29"/>
  <c r="CC52" i="29"/>
  <c r="CA52" i="29"/>
  <c r="BZ52" i="29"/>
  <c r="BX52" i="29"/>
  <c r="BW52" i="29"/>
  <c r="BU52" i="29"/>
  <c r="BT52" i="29"/>
  <c r="BR52" i="29"/>
  <c r="BQ52" i="29"/>
  <c r="BN52" i="29"/>
  <c r="BK52" i="29"/>
  <c r="BH52" i="29"/>
  <c r="BE52" i="29"/>
  <c r="BB52" i="29"/>
  <c r="AY52" i="29"/>
  <c r="AV52" i="29"/>
  <c r="AS52" i="29"/>
  <c r="AP52" i="29"/>
  <c r="AM52" i="29"/>
  <c r="AJ52" i="29"/>
  <c r="AG52" i="29"/>
  <c r="AD52" i="29"/>
  <c r="AA52" i="29"/>
  <c r="Y52" i="29"/>
  <c r="X52" i="29"/>
  <c r="V52" i="29"/>
  <c r="U52" i="29"/>
  <c r="R52" i="29"/>
  <c r="O52" i="29"/>
  <c r="L52" i="29"/>
  <c r="I52" i="29"/>
  <c r="CJ51" i="29"/>
  <c r="CI51" i="29"/>
  <c r="CG51" i="29"/>
  <c r="CF51" i="29"/>
  <c r="CD51" i="29"/>
  <c r="CC51" i="29"/>
  <c r="CA51" i="29"/>
  <c r="BZ51" i="29"/>
  <c r="BX51" i="29"/>
  <c r="BW51" i="29"/>
  <c r="BU51" i="29"/>
  <c r="BT51" i="29"/>
  <c r="BR51" i="29"/>
  <c r="BQ51" i="29"/>
  <c r="BN51" i="29"/>
  <c r="BK51" i="29"/>
  <c r="BH51" i="29"/>
  <c r="BE51" i="29"/>
  <c r="BB51" i="29"/>
  <c r="AY51" i="29"/>
  <c r="AV51" i="29"/>
  <c r="AS51" i="29"/>
  <c r="AP51" i="29"/>
  <c r="AM51" i="29"/>
  <c r="AJ51" i="29"/>
  <c r="AG51" i="29"/>
  <c r="AD51" i="29"/>
  <c r="AA51" i="29"/>
  <c r="Y51" i="29"/>
  <c r="X51" i="29"/>
  <c r="V51" i="29"/>
  <c r="U51" i="29"/>
  <c r="R51" i="29"/>
  <c r="O51" i="29"/>
  <c r="L51" i="29"/>
  <c r="I51" i="29"/>
  <c r="CJ50" i="29"/>
  <c r="CI50" i="29"/>
  <c r="CG50" i="29"/>
  <c r="CF50" i="29"/>
  <c r="CD50" i="29"/>
  <c r="CC50" i="29"/>
  <c r="CA50" i="29"/>
  <c r="BZ50" i="29"/>
  <c r="BX50" i="29"/>
  <c r="BW50" i="29"/>
  <c r="BU50" i="29"/>
  <c r="BT50" i="29"/>
  <c r="BR50" i="29"/>
  <c r="BQ50" i="29"/>
  <c r="BN50" i="29"/>
  <c r="BK50" i="29"/>
  <c r="BH50" i="29"/>
  <c r="BE50" i="29"/>
  <c r="BB50" i="29"/>
  <c r="AY50" i="29"/>
  <c r="AV50" i="29"/>
  <c r="AS50" i="29"/>
  <c r="AP50" i="29"/>
  <c r="AM50" i="29"/>
  <c r="AJ50" i="29"/>
  <c r="AG50" i="29"/>
  <c r="AD50" i="29"/>
  <c r="AA50" i="29"/>
  <c r="Y50" i="29"/>
  <c r="X50" i="29"/>
  <c r="V50" i="29"/>
  <c r="U50" i="29"/>
  <c r="R50" i="29"/>
  <c r="O50" i="29"/>
  <c r="L50" i="29"/>
  <c r="I50" i="29"/>
  <c r="CJ49" i="29"/>
  <c r="CH49" i="29"/>
  <c r="CI49" i="29" s="1"/>
  <c r="CG49" i="29"/>
  <c r="CF49" i="29"/>
  <c r="CD49" i="29"/>
  <c r="CC49" i="29"/>
  <c r="CA49" i="29"/>
  <c r="BZ49" i="29"/>
  <c r="BX49" i="29"/>
  <c r="BW49" i="29"/>
  <c r="BU49" i="29"/>
  <c r="BT49" i="29"/>
  <c r="BR49" i="29"/>
  <c r="BQ49" i="29"/>
  <c r="BN49" i="29"/>
  <c r="BK49" i="29"/>
  <c r="BH49" i="29"/>
  <c r="BE49" i="29"/>
  <c r="BB49" i="29"/>
  <c r="AY49" i="29"/>
  <c r="AV49" i="29"/>
  <c r="AS49" i="29"/>
  <c r="AP49" i="29"/>
  <c r="AM49" i="29"/>
  <c r="AJ49" i="29"/>
  <c r="AG49" i="29"/>
  <c r="AD49" i="29"/>
  <c r="AA49" i="29"/>
  <c r="Y49" i="29"/>
  <c r="X49" i="29"/>
  <c r="V49" i="29"/>
  <c r="U49" i="29"/>
  <c r="R49" i="29"/>
  <c r="O49" i="29"/>
  <c r="L49" i="29"/>
  <c r="I49" i="29"/>
  <c r="CJ48" i="29"/>
  <c r="CI48" i="29"/>
  <c r="CG48" i="29"/>
  <c r="CF48" i="29"/>
  <c r="CD48" i="29"/>
  <c r="CC48" i="29"/>
  <c r="CA48" i="29"/>
  <c r="BZ48" i="29"/>
  <c r="BX48" i="29"/>
  <c r="BW48" i="29"/>
  <c r="BU48" i="29"/>
  <c r="BT48" i="29"/>
  <c r="BR48" i="29"/>
  <c r="BQ48" i="29"/>
  <c r="BN48" i="29"/>
  <c r="BK48" i="29"/>
  <c r="BH48" i="29"/>
  <c r="BE48" i="29"/>
  <c r="BB48" i="29"/>
  <c r="AY48" i="29"/>
  <c r="AV48" i="29"/>
  <c r="AS48" i="29"/>
  <c r="AP48" i="29"/>
  <c r="AM48" i="29"/>
  <c r="AJ48" i="29"/>
  <c r="AG48" i="29"/>
  <c r="AD48" i="29"/>
  <c r="AA48" i="29"/>
  <c r="Y48" i="29"/>
  <c r="X48" i="29"/>
  <c r="V48" i="29"/>
  <c r="U48" i="29"/>
  <c r="R48" i="29"/>
  <c r="O48" i="29"/>
  <c r="L48" i="29"/>
  <c r="I48" i="29"/>
  <c r="CJ47" i="29"/>
  <c r="CH47" i="29"/>
  <c r="CI47" i="29" s="1"/>
  <c r="CD47" i="29"/>
  <c r="CC47" i="29"/>
  <c r="CA47" i="29"/>
  <c r="BZ47" i="29"/>
  <c r="BX47" i="29"/>
  <c r="BW47" i="29"/>
  <c r="BU47" i="29"/>
  <c r="BT47" i="29"/>
  <c r="BR47" i="29"/>
  <c r="BQ47" i="29"/>
  <c r="BN47" i="29"/>
  <c r="BK47" i="29"/>
  <c r="BH47" i="29"/>
  <c r="BE47" i="29"/>
  <c r="BB47" i="29"/>
  <c r="AY47" i="29"/>
  <c r="AV47" i="29"/>
  <c r="AS47" i="29"/>
  <c r="AP47" i="29"/>
  <c r="AM47" i="29"/>
  <c r="AJ47" i="29"/>
  <c r="AG47" i="29"/>
  <c r="AD47" i="29"/>
  <c r="AA47" i="29"/>
  <c r="Y47" i="29"/>
  <c r="X47" i="29"/>
  <c r="V47" i="29"/>
  <c r="U47" i="29"/>
  <c r="R47" i="29"/>
  <c r="O47" i="29"/>
  <c r="L47" i="29"/>
  <c r="I47" i="29"/>
  <c r="CJ46" i="29"/>
  <c r="CI46" i="29"/>
  <c r="CG46" i="29"/>
  <c r="CF46" i="29"/>
  <c r="CD46" i="29"/>
  <c r="CC46" i="29"/>
  <c r="CA46" i="29"/>
  <c r="BZ46" i="29"/>
  <c r="BX46" i="29"/>
  <c r="BW46" i="29"/>
  <c r="BU46" i="29"/>
  <c r="BT46" i="29"/>
  <c r="BR46" i="29"/>
  <c r="BQ46" i="29"/>
  <c r="BN46" i="29"/>
  <c r="BK46" i="29"/>
  <c r="BH46" i="29"/>
  <c r="BE46" i="29"/>
  <c r="BB46" i="29"/>
  <c r="AY46" i="29"/>
  <c r="AV46" i="29"/>
  <c r="AS46" i="29"/>
  <c r="AP46" i="29"/>
  <c r="AM46" i="29"/>
  <c r="AJ46" i="29"/>
  <c r="AG46" i="29"/>
  <c r="AD46" i="29"/>
  <c r="AA46" i="29"/>
  <c r="Y46" i="29"/>
  <c r="X46" i="29"/>
  <c r="V46" i="29"/>
  <c r="U46" i="29"/>
  <c r="R46" i="29"/>
  <c r="O46" i="29"/>
  <c r="L46" i="29"/>
  <c r="I46" i="29"/>
  <c r="CJ45" i="29"/>
  <c r="CI45" i="29"/>
  <c r="CG45" i="29"/>
  <c r="CF45" i="29"/>
  <c r="CD45" i="29"/>
  <c r="CC45" i="29"/>
  <c r="CA45" i="29"/>
  <c r="BZ45" i="29"/>
  <c r="BX45" i="29"/>
  <c r="BW45" i="29"/>
  <c r="BU45" i="29"/>
  <c r="BT45" i="29"/>
  <c r="BR45" i="29"/>
  <c r="BQ45" i="29"/>
  <c r="BN45" i="29"/>
  <c r="BK45" i="29"/>
  <c r="BH45" i="29"/>
  <c r="BE45" i="29"/>
  <c r="BB45" i="29"/>
  <c r="AY45" i="29"/>
  <c r="AV45" i="29"/>
  <c r="AS45" i="29"/>
  <c r="AP45" i="29"/>
  <c r="AM45" i="29"/>
  <c r="AJ45" i="29"/>
  <c r="AG45" i="29"/>
  <c r="AD45" i="29"/>
  <c r="AA45" i="29"/>
  <c r="Y45" i="29"/>
  <c r="X45" i="29"/>
  <c r="V45" i="29"/>
  <c r="U45" i="29"/>
  <c r="R45" i="29"/>
  <c r="O45" i="29"/>
  <c r="L45" i="29"/>
  <c r="I45" i="29"/>
  <c r="CJ44" i="29"/>
  <c r="CI44" i="29"/>
  <c r="CG44" i="29"/>
  <c r="CF44" i="29"/>
  <c r="CD44" i="29"/>
  <c r="CC44" i="29"/>
  <c r="CA44" i="29"/>
  <c r="BZ44" i="29"/>
  <c r="BX44" i="29"/>
  <c r="BW44" i="29"/>
  <c r="BU44" i="29"/>
  <c r="BT44" i="29"/>
  <c r="BR44" i="29"/>
  <c r="BQ44" i="29"/>
  <c r="BN44" i="29"/>
  <c r="BK44" i="29"/>
  <c r="BH44" i="29"/>
  <c r="BE44" i="29"/>
  <c r="BB44" i="29"/>
  <c r="AY44" i="29"/>
  <c r="AV44" i="29"/>
  <c r="AS44" i="29"/>
  <c r="AP44" i="29"/>
  <c r="AM44" i="29"/>
  <c r="AJ44" i="29"/>
  <c r="AG44" i="29"/>
  <c r="AD44" i="29"/>
  <c r="AA44" i="29"/>
  <c r="Y44" i="29"/>
  <c r="X44" i="29"/>
  <c r="V44" i="29"/>
  <c r="U44" i="29"/>
  <c r="R44" i="29"/>
  <c r="O44" i="29"/>
  <c r="L44" i="29"/>
  <c r="I44" i="29"/>
  <c r="CJ43" i="29"/>
  <c r="CI43" i="29"/>
  <c r="CG43" i="29"/>
  <c r="CF43" i="29"/>
  <c r="CD43" i="29"/>
  <c r="CC43" i="29"/>
  <c r="CA43" i="29"/>
  <c r="BZ43" i="29"/>
  <c r="BX43" i="29"/>
  <c r="BW43" i="29"/>
  <c r="BU43" i="29"/>
  <c r="BT43" i="29"/>
  <c r="BR43" i="29"/>
  <c r="BQ43" i="29"/>
  <c r="BN43" i="29"/>
  <c r="BK43" i="29"/>
  <c r="BH43" i="29"/>
  <c r="BE43" i="29"/>
  <c r="BB43" i="29"/>
  <c r="AY43" i="29"/>
  <c r="AV43" i="29"/>
  <c r="AS43" i="29"/>
  <c r="AP43" i="29"/>
  <c r="AM43" i="29"/>
  <c r="AJ43" i="29"/>
  <c r="AG43" i="29"/>
  <c r="AD43" i="29"/>
  <c r="AA43" i="29"/>
  <c r="Y43" i="29"/>
  <c r="X43" i="29"/>
  <c r="V43" i="29"/>
  <c r="U43" i="29"/>
  <c r="R43" i="29"/>
  <c r="O43" i="29"/>
  <c r="L43" i="29"/>
  <c r="I43" i="29"/>
  <c r="CJ42" i="29"/>
  <c r="CI42" i="29"/>
  <c r="CG42" i="29"/>
  <c r="CF42" i="29"/>
  <c r="CD42" i="29"/>
  <c r="CC42" i="29"/>
  <c r="CA42" i="29"/>
  <c r="BZ42" i="29"/>
  <c r="BX42" i="29"/>
  <c r="BW42" i="29"/>
  <c r="BU42" i="29"/>
  <c r="BT42" i="29"/>
  <c r="BR42" i="29"/>
  <c r="BQ42" i="29"/>
  <c r="BN42" i="29"/>
  <c r="BK42" i="29"/>
  <c r="BH42" i="29"/>
  <c r="BE42" i="29"/>
  <c r="BB42" i="29"/>
  <c r="AY42" i="29"/>
  <c r="AV42" i="29"/>
  <c r="AS42" i="29"/>
  <c r="AP42" i="29"/>
  <c r="AM42" i="29"/>
  <c r="AJ42" i="29"/>
  <c r="AG42" i="29"/>
  <c r="AD42" i="29"/>
  <c r="AA42" i="29"/>
  <c r="Y42" i="29"/>
  <c r="X42" i="29"/>
  <c r="V42" i="29"/>
  <c r="U42" i="29"/>
  <c r="R42" i="29"/>
  <c r="O42" i="29"/>
  <c r="L42" i="29"/>
  <c r="I42" i="29"/>
  <c r="CJ41" i="29"/>
  <c r="CI41" i="29"/>
  <c r="CG41" i="29"/>
  <c r="CF41" i="29"/>
  <c r="CD41" i="29"/>
  <c r="CC41" i="29"/>
  <c r="CA41" i="29"/>
  <c r="BZ41" i="29"/>
  <c r="BX41" i="29"/>
  <c r="BW41" i="29"/>
  <c r="BU41" i="29"/>
  <c r="BT41" i="29"/>
  <c r="BR41" i="29"/>
  <c r="BQ41" i="29"/>
  <c r="BN41" i="29"/>
  <c r="BK41" i="29"/>
  <c r="BH41" i="29"/>
  <c r="BE41" i="29"/>
  <c r="BB41" i="29"/>
  <c r="AY41" i="29"/>
  <c r="AV41" i="29"/>
  <c r="AS41" i="29"/>
  <c r="AP41" i="29"/>
  <c r="AM41" i="29"/>
  <c r="AJ41" i="29"/>
  <c r="AG41" i="29"/>
  <c r="AD41" i="29"/>
  <c r="AA41" i="29"/>
  <c r="Y41" i="29"/>
  <c r="X41" i="29"/>
  <c r="V41" i="29"/>
  <c r="U41" i="29"/>
  <c r="R41" i="29"/>
  <c r="O41" i="29"/>
  <c r="L41" i="29"/>
  <c r="I41" i="29"/>
  <c r="CJ40" i="29"/>
  <c r="CI40" i="29"/>
  <c r="CG40" i="29"/>
  <c r="CF40" i="29"/>
  <c r="CD40" i="29"/>
  <c r="CC40" i="29"/>
  <c r="CA40" i="29"/>
  <c r="BZ40" i="29"/>
  <c r="BX40" i="29"/>
  <c r="BW40" i="29"/>
  <c r="BU40" i="29"/>
  <c r="BT40" i="29"/>
  <c r="BR40" i="29"/>
  <c r="BQ40" i="29"/>
  <c r="BN40" i="29"/>
  <c r="BK40" i="29"/>
  <c r="BH40" i="29"/>
  <c r="BE40" i="29"/>
  <c r="BB40" i="29"/>
  <c r="AY40" i="29"/>
  <c r="AV40" i="29"/>
  <c r="AS40" i="29"/>
  <c r="AP40" i="29"/>
  <c r="AM40" i="29"/>
  <c r="AJ40" i="29"/>
  <c r="AG40" i="29"/>
  <c r="AD40" i="29"/>
  <c r="AA40" i="29"/>
  <c r="Y40" i="29"/>
  <c r="X40" i="29"/>
  <c r="V40" i="29"/>
  <c r="U40" i="29"/>
  <c r="R40" i="29"/>
  <c r="O40" i="29"/>
  <c r="L40" i="29"/>
  <c r="I40" i="29"/>
  <c r="CH39" i="29"/>
  <c r="CG39" i="29" s="1"/>
  <c r="CA39" i="29"/>
  <c r="BX39" i="29"/>
  <c r="BU39" i="29"/>
  <c r="BT39" i="29"/>
  <c r="BR39" i="29"/>
  <c r="BQ39" i="29"/>
  <c r="BN39" i="29"/>
  <c r="BJ39" i="29"/>
  <c r="BK39" i="29" s="1"/>
  <c r="BH39" i="29"/>
  <c r="BE39" i="29"/>
  <c r="BB39" i="29"/>
  <c r="AY39" i="29"/>
  <c r="AV39" i="29"/>
  <c r="AS39" i="29"/>
  <c r="AP39" i="29"/>
  <c r="AM39" i="29"/>
  <c r="AJ39" i="29"/>
  <c r="AG39" i="29"/>
  <c r="AD39" i="29"/>
  <c r="Z39" i="29"/>
  <c r="AA39" i="29" s="1"/>
  <c r="W39" i="29"/>
  <c r="R39" i="29"/>
  <c r="O39" i="29"/>
  <c r="L39" i="29"/>
  <c r="I39" i="29"/>
  <c r="CH38" i="29"/>
  <c r="CG38" i="29" s="1"/>
  <c r="CA38" i="29"/>
  <c r="BX38" i="29"/>
  <c r="BU38" i="29"/>
  <c r="BT38" i="29"/>
  <c r="BR38" i="29"/>
  <c r="BQ38" i="29"/>
  <c r="BN38" i="29"/>
  <c r="BJ38" i="29"/>
  <c r="BH38" i="29" s="1"/>
  <c r="BE38" i="29"/>
  <c r="BB38" i="29"/>
  <c r="AY38" i="29"/>
  <c r="AV38" i="29"/>
  <c r="AS38" i="29"/>
  <c r="AP38" i="29"/>
  <c r="AM38" i="29"/>
  <c r="AJ38" i="29"/>
  <c r="AG38" i="29"/>
  <c r="AD38" i="29"/>
  <c r="Z38" i="29"/>
  <c r="AA38" i="29" s="1"/>
  <c r="W38" i="29"/>
  <c r="V38" i="29" s="1"/>
  <c r="R38" i="29"/>
  <c r="O38" i="29"/>
  <c r="L38" i="29"/>
  <c r="I38" i="29"/>
  <c r="CH37" i="29"/>
  <c r="CG37" i="29"/>
  <c r="CA37" i="29"/>
  <c r="BX37" i="29"/>
  <c r="BU37" i="29"/>
  <c r="BT37" i="29"/>
  <c r="BR37" i="29"/>
  <c r="BQ37" i="29"/>
  <c r="BN37" i="29"/>
  <c r="BJ37" i="29"/>
  <c r="BK37" i="29" s="1"/>
  <c r="BE37" i="29"/>
  <c r="BB37" i="29"/>
  <c r="AY37" i="29"/>
  <c r="AV37" i="29"/>
  <c r="AS37" i="29"/>
  <c r="AP37" i="29"/>
  <c r="AM37" i="29"/>
  <c r="AJ37" i="29"/>
  <c r="AG37" i="29"/>
  <c r="AD37" i="29"/>
  <c r="Z37" i="29"/>
  <c r="Y37" i="29" s="1"/>
  <c r="W37" i="29"/>
  <c r="U37" i="29" s="1"/>
  <c r="V37" i="29"/>
  <c r="R37" i="29"/>
  <c r="O37" i="29"/>
  <c r="L37" i="29"/>
  <c r="I37" i="29"/>
  <c r="CH36" i="29"/>
  <c r="CG36" i="29" s="1"/>
  <c r="CA36" i="29"/>
  <c r="BX36" i="29"/>
  <c r="BU36" i="29"/>
  <c r="BT36" i="29"/>
  <c r="BR36" i="29"/>
  <c r="BQ36" i="29"/>
  <c r="BN36" i="29"/>
  <c r="BJ36" i="29"/>
  <c r="BK36" i="29" s="1"/>
  <c r="BI36" i="29"/>
  <c r="BH36" i="29"/>
  <c r="BE36" i="29"/>
  <c r="BB36" i="29"/>
  <c r="AY36" i="29"/>
  <c r="AV36" i="29"/>
  <c r="AS36" i="29"/>
  <c r="AP36" i="29"/>
  <c r="AM36" i="29"/>
  <c r="AJ36" i="29"/>
  <c r="AG36" i="29"/>
  <c r="AD36" i="29"/>
  <c r="Z36" i="29"/>
  <c r="AA36" i="29" s="1"/>
  <c r="Y36" i="29"/>
  <c r="W36" i="29"/>
  <c r="X36" i="29" s="1"/>
  <c r="V36" i="29"/>
  <c r="R36" i="29"/>
  <c r="O36" i="29"/>
  <c r="L36" i="29"/>
  <c r="I36" i="29"/>
  <c r="CA35" i="29"/>
  <c r="BX35" i="29"/>
  <c r="BU35" i="29"/>
  <c r="BT35" i="29"/>
  <c r="BR35" i="29"/>
  <c r="BQ35" i="29"/>
  <c r="BN35" i="29"/>
  <c r="BJ35" i="29"/>
  <c r="BK35" i="29" s="1"/>
  <c r="BI35" i="29"/>
  <c r="BH35" i="29"/>
  <c r="BE35" i="29"/>
  <c r="BB35" i="29"/>
  <c r="AY35" i="29"/>
  <c r="AV35" i="29"/>
  <c r="AS35" i="29"/>
  <c r="AP35" i="29"/>
  <c r="AM35" i="29"/>
  <c r="AJ35" i="29"/>
  <c r="AG35" i="29"/>
  <c r="AD35" i="29"/>
  <c r="Z35" i="29"/>
  <c r="AA35" i="29" s="1"/>
  <c r="W35" i="29"/>
  <c r="V35" i="29" s="1"/>
  <c r="U35" i="29"/>
  <c r="R35" i="29"/>
  <c r="O35" i="29"/>
  <c r="L35" i="29"/>
  <c r="I35" i="29"/>
  <c r="CH34" i="29"/>
  <c r="CG34" i="29"/>
  <c r="CA34" i="29"/>
  <c r="BX34" i="29"/>
  <c r="BU34" i="29"/>
  <c r="BT34" i="29"/>
  <c r="BR34" i="29"/>
  <c r="BQ34" i="29"/>
  <c r="BN34" i="29"/>
  <c r="BJ34" i="29"/>
  <c r="BH34" i="29" s="1"/>
  <c r="BE34" i="29"/>
  <c r="BB34" i="29"/>
  <c r="AY34" i="29"/>
  <c r="AV34" i="29"/>
  <c r="AS34" i="29"/>
  <c r="AP34" i="29"/>
  <c r="AM34" i="29"/>
  <c r="AJ34" i="29"/>
  <c r="AG34" i="29"/>
  <c r="AD34" i="29"/>
  <c r="Z34" i="29"/>
  <c r="AA34" i="29" s="1"/>
  <c r="W34" i="29"/>
  <c r="V34" i="29" s="1"/>
  <c r="R34" i="29"/>
  <c r="O34" i="29"/>
  <c r="L34" i="29"/>
  <c r="I34" i="29"/>
  <c r="CH33" i="29"/>
  <c r="CG33" i="29"/>
  <c r="CA33" i="29"/>
  <c r="BX33" i="29"/>
  <c r="BU33" i="29"/>
  <c r="BT33" i="29"/>
  <c r="BR33" i="29"/>
  <c r="BQ33" i="29"/>
  <c r="BN33" i="29"/>
  <c r="BJ33" i="29"/>
  <c r="BK33" i="29" s="1"/>
  <c r="BE33" i="29"/>
  <c r="BB33" i="29"/>
  <c r="AY33" i="29"/>
  <c r="AV33" i="29"/>
  <c r="AS33" i="29"/>
  <c r="AP33" i="29"/>
  <c r="AM33" i="29"/>
  <c r="AJ33" i="29"/>
  <c r="AG33" i="29"/>
  <c r="AD33" i="29"/>
  <c r="Z33" i="29"/>
  <c r="Y33" i="29" s="1"/>
  <c r="W33" i="29"/>
  <c r="U33" i="29" s="1"/>
  <c r="V33" i="29"/>
  <c r="R33" i="29"/>
  <c r="O33" i="29"/>
  <c r="L33" i="29"/>
  <c r="I33" i="29"/>
  <c r="CH32" i="29"/>
  <c r="CG32" i="29" s="1"/>
  <c r="CA32" i="29"/>
  <c r="BX32" i="29"/>
  <c r="BU32" i="29"/>
  <c r="BT32" i="29"/>
  <c r="BR32" i="29"/>
  <c r="BQ32" i="29"/>
  <c r="BN32" i="29"/>
  <c r="BJ32" i="29"/>
  <c r="BK32" i="29" s="1"/>
  <c r="BI32" i="29"/>
  <c r="BE32" i="29"/>
  <c r="BB32" i="29"/>
  <c r="AY32" i="29"/>
  <c r="AV32" i="29"/>
  <c r="AS32" i="29"/>
  <c r="AP32" i="29"/>
  <c r="AM32" i="29"/>
  <c r="AJ32" i="29"/>
  <c r="AG32" i="29"/>
  <c r="AD32" i="29"/>
  <c r="Z32" i="29"/>
  <c r="AA32" i="29" s="1"/>
  <c r="Y32" i="29"/>
  <c r="W32" i="29"/>
  <c r="X32" i="29" s="1"/>
  <c r="V32" i="29"/>
  <c r="R32" i="29"/>
  <c r="O32" i="29"/>
  <c r="L32" i="29"/>
  <c r="I32" i="29"/>
  <c r="CH31" i="29"/>
  <c r="CG31" i="29" s="1"/>
  <c r="CA31" i="29"/>
  <c r="BX31" i="29"/>
  <c r="BU31" i="29"/>
  <c r="BT31" i="29"/>
  <c r="BR31" i="29"/>
  <c r="BQ31" i="29"/>
  <c r="BN31" i="29"/>
  <c r="BJ31" i="29"/>
  <c r="BK31" i="29" s="1"/>
  <c r="BI31" i="29"/>
  <c r="BH31" i="29"/>
  <c r="BE31" i="29"/>
  <c r="BB31" i="29"/>
  <c r="AY31" i="29"/>
  <c r="AV31" i="29"/>
  <c r="AS31" i="29"/>
  <c r="AP31" i="29"/>
  <c r="AM31" i="29"/>
  <c r="AJ31" i="29"/>
  <c r="AG31" i="29"/>
  <c r="AD31" i="29"/>
  <c r="Z31" i="29"/>
  <c r="AA31" i="29" s="1"/>
  <c r="W31" i="29"/>
  <c r="V31" i="29"/>
  <c r="U31" i="29"/>
  <c r="R31" i="29"/>
  <c r="O31" i="29"/>
  <c r="L31" i="29"/>
  <c r="I31" i="29"/>
  <c r="CH30" i="29"/>
  <c r="CG30" i="29" s="1"/>
  <c r="CA30" i="29"/>
  <c r="BX30" i="29"/>
  <c r="BU30" i="29"/>
  <c r="BT30" i="29"/>
  <c r="BR30" i="29"/>
  <c r="BQ30" i="29"/>
  <c r="BN30" i="29"/>
  <c r="BJ30" i="29"/>
  <c r="BH30" i="29" s="1"/>
  <c r="BE30" i="29"/>
  <c r="BB30" i="29"/>
  <c r="AY30" i="29"/>
  <c r="AV30" i="29"/>
  <c r="AS30" i="29"/>
  <c r="AP30" i="29"/>
  <c r="AM30" i="29"/>
  <c r="AJ30" i="29"/>
  <c r="AG30" i="29"/>
  <c r="AD30" i="29"/>
  <c r="Z30" i="29"/>
  <c r="AA30" i="29" s="1"/>
  <c r="W30" i="29"/>
  <c r="V30" i="29" s="1"/>
  <c r="R30" i="29"/>
  <c r="O30" i="29"/>
  <c r="L30" i="29"/>
  <c r="I30" i="29"/>
  <c r="CH29" i="29"/>
  <c r="CG29" i="29"/>
  <c r="CA29" i="29"/>
  <c r="BX29" i="29"/>
  <c r="BU29" i="29"/>
  <c r="BT29" i="29"/>
  <c r="BR29" i="29"/>
  <c r="BQ29" i="29"/>
  <c r="BN29" i="29"/>
  <c r="BJ29" i="29"/>
  <c r="BK29" i="29" s="1"/>
  <c r="BE29" i="29"/>
  <c r="BB29" i="29"/>
  <c r="AY29" i="29"/>
  <c r="AV29" i="29"/>
  <c r="AS29" i="29"/>
  <c r="AP29" i="29"/>
  <c r="AM29" i="29"/>
  <c r="AJ29" i="29"/>
  <c r="AG29" i="29"/>
  <c r="AD29" i="29"/>
  <c r="Z29" i="29"/>
  <c r="Y29" i="29" s="1"/>
  <c r="W29" i="29"/>
  <c r="V29" i="29" s="1"/>
  <c r="R29" i="29"/>
  <c r="O29" i="29"/>
  <c r="L29" i="29"/>
  <c r="I29" i="29"/>
  <c r="CJ28" i="29"/>
  <c r="CI28" i="29"/>
  <c r="CG28" i="29"/>
  <c r="CF28" i="29"/>
  <c r="CD28" i="29"/>
  <c r="CC28" i="29"/>
  <c r="CA28" i="29"/>
  <c r="BZ28" i="29"/>
  <c r="BX28" i="29"/>
  <c r="BW28" i="29"/>
  <c r="BU28" i="29"/>
  <c r="BT28" i="29"/>
  <c r="BR28" i="29"/>
  <c r="BQ28" i="29"/>
  <c r="BN28" i="29"/>
  <c r="BK28" i="29"/>
  <c r="BI28" i="29"/>
  <c r="BH28" i="29"/>
  <c r="BE28" i="29"/>
  <c r="BB28" i="29"/>
  <c r="AY28" i="29"/>
  <c r="AV28" i="29"/>
  <c r="AS28" i="29"/>
  <c r="AP28" i="29"/>
  <c r="AM28" i="29"/>
  <c r="AJ28" i="29"/>
  <c r="AG28" i="29"/>
  <c r="AD28" i="29"/>
  <c r="AA28" i="29"/>
  <c r="Y28" i="29"/>
  <c r="X28" i="29"/>
  <c r="V28" i="29"/>
  <c r="U28" i="29"/>
  <c r="R28" i="29"/>
  <c r="O28" i="29"/>
  <c r="L28" i="29"/>
  <c r="I28" i="29"/>
  <c r="CJ27" i="29"/>
  <c r="CH27" i="29"/>
  <c r="CG27" i="29" s="1"/>
  <c r="CF27" i="29"/>
  <c r="CD27" i="29"/>
  <c r="CC27" i="29"/>
  <c r="CA27" i="29"/>
  <c r="BZ27" i="29"/>
  <c r="BX27" i="29"/>
  <c r="BW27" i="29"/>
  <c r="BU27" i="29"/>
  <c r="BT27" i="29"/>
  <c r="BR27" i="29"/>
  <c r="BQ27" i="29"/>
  <c r="BN27" i="29"/>
  <c r="BK27" i="29"/>
  <c r="BI27" i="29"/>
  <c r="BH27" i="29"/>
  <c r="BE27" i="29"/>
  <c r="BB27" i="29"/>
  <c r="AY27" i="29"/>
  <c r="AV27" i="29"/>
  <c r="AS27" i="29"/>
  <c r="AP27" i="29"/>
  <c r="AM27" i="29"/>
  <c r="AJ27" i="29"/>
  <c r="AG27" i="29"/>
  <c r="AD27" i="29"/>
  <c r="AA27" i="29"/>
  <c r="Y27" i="29"/>
  <c r="X27" i="29"/>
  <c r="V27" i="29"/>
  <c r="U27" i="29"/>
  <c r="R27" i="29"/>
  <c r="O27" i="29"/>
  <c r="L27" i="29"/>
  <c r="I27" i="29"/>
  <c r="CJ26" i="29"/>
  <c r="CI26" i="29"/>
  <c r="CG26" i="29"/>
  <c r="CF26" i="29"/>
  <c r="CD26" i="29"/>
  <c r="CC26" i="29"/>
  <c r="CA26" i="29"/>
  <c r="BZ26" i="29"/>
  <c r="BX26" i="29"/>
  <c r="BW26" i="29"/>
  <c r="BU26" i="29"/>
  <c r="BT26" i="29"/>
  <c r="BR26" i="29"/>
  <c r="BQ26" i="29"/>
  <c r="BN26" i="29"/>
  <c r="BK26" i="29"/>
  <c r="BI26" i="29"/>
  <c r="BH26" i="29"/>
  <c r="BE26" i="29"/>
  <c r="BB26" i="29"/>
  <c r="AY26" i="29"/>
  <c r="AV26" i="29"/>
  <c r="AS26" i="29"/>
  <c r="AP26" i="29"/>
  <c r="AM26" i="29"/>
  <c r="AJ26" i="29"/>
  <c r="AG26" i="29"/>
  <c r="AD26" i="29"/>
  <c r="AA26" i="29"/>
  <c r="Y26" i="29"/>
  <c r="X26" i="29"/>
  <c r="V26" i="29"/>
  <c r="U26" i="29"/>
  <c r="R26" i="29"/>
  <c r="O26" i="29"/>
  <c r="L26" i="29"/>
  <c r="I26" i="29"/>
  <c r="CJ25" i="29"/>
  <c r="CI25" i="29"/>
  <c r="CG25" i="29"/>
  <c r="CF25" i="29"/>
  <c r="CD25" i="29"/>
  <c r="CC25" i="29"/>
  <c r="CA25" i="29"/>
  <c r="BZ25" i="29"/>
  <c r="BX25" i="29"/>
  <c r="BW25" i="29"/>
  <c r="BU25" i="29"/>
  <c r="BT25" i="29"/>
  <c r="BR25" i="29"/>
  <c r="BQ25" i="29"/>
  <c r="BN25" i="29"/>
  <c r="BK25" i="29"/>
  <c r="BI25" i="29"/>
  <c r="BH25" i="29"/>
  <c r="BE25" i="29"/>
  <c r="BB25" i="29"/>
  <c r="AY25" i="29"/>
  <c r="AV25" i="29"/>
  <c r="AS25" i="29"/>
  <c r="AP25" i="29"/>
  <c r="AM25" i="29"/>
  <c r="AJ25" i="29"/>
  <c r="AG25" i="29"/>
  <c r="AD25" i="29"/>
  <c r="AA25" i="29"/>
  <c r="Y25" i="29"/>
  <c r="X25" i="29"/>
  <c r="V25" i="29"/>
  <c r="U25" i="29"/>
  <c r="R25" i="29"/>
  <c r="O25" i="29"/>
  <c r="L25" i="29"/>
  <c r="I25" i="29"/>
  <c r="CJ24" i="29"/>
  <c r="CI24" i="29"/>
  <c r="CG24" i="29"/>
  <c r="CF24" i="29"/>
  <c r="CD24" i="29"/>
  <c r="CC24" i="29"/>
  <c r="CA24" i="29"/>
  <c r="BZ24" i="29"/>
  <c r="BX24" i="29"/>
  <c r="BW24" i="29"/>
  <c r="BU24" i="29"/>
  <c r="BT24" i="29"/>
  <c r="BR24" i="29"/>
  <c r="BQ24" i="29"/>
  <c r="BN24" i="29"/>
  <c r="BK24" i="29"/>
  <c r="BI24" i="29"/>
  <c r="BH24" i="29"/>
  <c r="BE24" i="29"/>
  <c r="BB24" i="29"/>
  <c r="AY24" i="29"/>
  <c r="AV24" i="29"/>
  <c r="AS24" i="29"/>
  <c r="AP24" i="29"/>
  <c r="AM24" i="29"/>
  <c r="AJ24" i="29"/>
  <c r="AG24" i="29"/>
  <c r="AD24" i="29"/>
  <c r="AA24" i="29"/>
  <c r="Y24" i="29"/>
  <c r="X24" i="29"/>
  <c r="V24" i="29"/>
  <c r="U24" i="29"/>
  <c r="R24" i="29"/>
  <c r="O24" i="29"/>
  <c r="L24" i="29"/>
  <c r="I24" i="29"/>
  <c r="CJ23" i="29"/>
  <c r="CI23" i="29"/>
  <c r="CG23" i="29"/>
  <c r="CF23" i="29"/>
  <c r="CD23" i="29"/>
  <c r="CC23" i="29"/>
  <c r="CA23" i="29"/>
  <c r="BZ23" i="29"/>
  <c r="BX23" i="29"/>
  <c r="BW23" i="29"/>
  <c r="BU23" i="29"/>
  <c r="BT23" i="29"/>
  <c r="BR23" i="29"/>
  <c r="BQ23" i="29"/>
  <c r="BN23" i="29"/>
  <c r="BK23" i="29"/>
  <c r="BI23" i="29"/>
  <c r="BH23" i="29"/>
  <c r="BE23" i="29"/>
  <c r="BB23" i="29"/>
  <c r="AY23" i="29"/>
  <c r="AV23" i="29"/>
  <c r="AS23" i="29"/>
  <c r="AP23" i="29"/>
  <c r="AM23" i="29"/>
  <c r="AJ23" i="29"/>
  <c r="AG23" i="29"/>
  <c r="AD23" i="29"/>
  <c r="AA23" i="29"/>
  <c r="Y23" i="29"/>
  <c r="X23" i="29"/>
  <c r="V23" i="29"/>
  <c r="U23" i="29"/>
  <c r="R23" i="29"/>
  <c r="O23" i="29"/>
  <c r="L23" i="29"/>
  <c r="I23" i="29"/>
  <c r="CJ22" i="29"/>
  <c r="CI22" i="29"/>
  <c r="CG22" i="29"/>
  <c r="CF22" i="29"/>
  <c r="CD22" i="29"/>
  <c r="CC22" i="29"/>
  <c r="CA22" i="29"/>
  <c r="BZ22" i="29"/>
  <c r="BX22" i="29"/>
  <c r="BW22" i="29"/>
  <c r="BU22" i="29"/>
  <c r="BT22" i="29"/>
  <c r="BR22" i="29"/>
  <c r="BQ22" i="29"/>
  <c r="BN22" i="29"/>
  <c r="BK22" i="29"/>
  <c r="BI22" i="29"/>
  <c r="BH22" i="29"/>
  <c r="BE22" i="29"/>
  <c r="BB22" i="29"/>
  <c r="AY22" i="29"/>
  <c r="AV22" i="29"/>
  <c r="AS22" i="29"/>
  <c r="AP22" i="29"/>
  <c r="AM22" i="29"/>
  <c r="AJ22" i="29"/>
  <c r="AG22" i="29"/>
  <c r="AD22" i="29"/>
  <c r="AA22" i="29"/>
  <c r="Y22" i="29"/>
  <c r="X22" i="29"/>
  <c r="V22" i="29"/>
  <c r="U22" i="29"/>
  <c r="R22" i="29"/>
  <c r="O22" i="29"/>
  <c r="L22" i="29"/>
  <c r="I22" i="29"/>
  <c r="CJ21" i="29"/>
  <c r="CI21" i="29"/>
  <c r="CG21" i="29"/>
  <c r="CF21" i="29"/>
  <c r="CD21" i="29"/>
  <c r="CC21" i="29"/>
  <c r="CA21" i="29"/>
  <c r="BZ21" i="29"/>
  <c r="BX21" i="29"/>
  <c r="BW21" i="29"/>
  <c r="BU21" i="29"/>
  <c r="BT21" i="29"/>
  <c r="BR21" i="29"/>
  <c r="BQ21" i="29"/>
  <c r="BN21" i="29"/>
  <c r="BK21" i="29"/>
  <c r="BI21" i="29"/>
  <c r="BH21" i="29"/>
  <c r="BE21" i="29"/>
  <c r="BB21" i="29"/>
  <c r="AY21" i="29"/>
  <c r="AV21" i="29"/>
  <c r="AS21" i="29"/>
  <c r="AP21" i="29"/>
  <c r="AM21" i="29"/>
  <c r="AJ21" i="29"/>
  <c r="AG21" i="29"/>
  <c r="AD21" i="29"/>
  <c r="AA21" i="29"/>
  <c r="Y21" i="29"/>
  <c r="X21" i="29"/>
  <c r="V21" i="29"/>
  <c r="U21" i="29"/>
  <c r="R21" i="29"/>
  <c r="O21" i="29"/>
  <c r="L21" i="29"/>
  <c r="I21" i="29"/>
  <c r="CJ20" i="29"/>
  <c r="CI20" i="29"/>
  <c r="CG20" i="29"/>
  <c r="CF20" i="29"/>
  <c r="CD20" i="29"/>
  <c r="CC20" i="29"/>
  <c r="CA20" i="29"/>
  <c r="BZ20" i="29"/>
  <c r="BX20" i="29"/>
  <c r="BW20" i="29"/>
  <c r="BU20" i="29"/>
  <c r="BT20" i="29"/>
  <c r="BR20" i="29"/>
  <c r="BQ20" i="29"/>
  <c r="BN20" i="29"/>
  <c r="BK20" i="29"/>
  <c r="BI20" i="29"/>
  <c r="BH20" i="29"/>
  <c r="BE20" i="29"/>
  <c r="BB20" i="29"/>
  <c r="AY20" i="29"/>
  <c r="AV20" i="29"/>
  <c r="AS20" i="29"/>
  <c r="AP20" i="29"/>
  <c r="AM20" i="29"/>
  <c r="AJ20" i="29"/>
  <c r="AG20" i="29"/>
  <c r="AD20" i="29"/>
  <c r="AA20" i="29"/>
  <c r="Y20" i="29"/>
  <c r="X20" i="29"/>
  <c r="V20" i="29"/>
  <c r="U20" i="29"/>
  <c r="R20" i="29"/>
  <c r="O20" i="29"/>
  <c r="L20" i="29"/>
  <c r="I20" i="29"/>
  <c r="CJ19" i="29"/>
  <c r="CI19" i="29"/>
  <c r="CG19" i="29"/>
  <c r="CF19" i="29"/>
  <c r="CD19" i="29"/>
  <c r="CC19" i="29"/>
  <c r="CA19" i="29"/>
  <c r="BZ19" i="29"/>
  <c r="BX19" i="29"/>
  <c r="BW19" i="29"/>
  <c r="BU19" i="29"/>
  <c r="BT19" i="29"/>
  <c r="BR19" i="29"/>
  <c r="BQ19" i="29"/>
  <c r="BN19" i="29"/>
  <c r="BK19" i="29"/>
  <c r="BI19" i="29"/>
  <c r="BH19" i="29"/>
  <c r="BE19" i="29"/>
  <c r="BB19" i="29"/>
  <c r="AY19" i="29"/>
  <c r="AV19" i="29"/>
  <c r="AS19" i="29"/>
  <c r="AP19" i="29"/>
  <c r="AM19" i="29"/>
  <c r="AJ19" i="29"/>
  <c r="AG19" i="29"/>
  <c r="AD19" i="29"/>
  <c r="AA19" i="29"/>
  <c r="Y19" i="29"/>
  <c r="X19" i="29"/>
  <c r="V19" i="29"/>
  <c r="U19" i="29"/>
  <c r="R19" i="29"/>
  <c r="O19" i="29"/>
  <c r="L19" i="29"/>
  <c r="I19" i="29"/>
  <c r="CJ18" i="29"/>
  <c r="CH18" i="29"/>
  <c r="CI18" i="29" s="1"/>
  <c r="CD18" i="29"/>
  <c r="CC18" i="29"/>
  <c r="CA18" i="29"/>
  <c r="BZ18" i="29"/>
  <c r="BX18" i="29"/>
  <c r="BW18" i="29"/>
  <c r="BU18" i="29"/>
  <c r="BT18" i="29"/>
  <c r="BR18" i="29"/>
  <c r="BQ18" i="29"/>
  <c r="BN18" i="29"/>
  <c r="BK18" i="29"/>
  <c r="BI18" i="29"/>
  <c r="BH18" i="29"/>
  <c r="BE18" i="29"/>
  <c r="BB18" i="29"/>
  <c r="AY18" i="29"/>
  <c r="AV18" i="29"/>
  <c r="AS18" i="29"/>
  <c r="AP18" i="29"/>
  <c r="AM18" i="29"/>
  <c r="AJ18" i="29"/>
  <c r="AG18" i="29"/>
  <c r="AD18" i="29"/>
  <c r="AA18" i="29"/>
  <c r="Y18" i="29"/>
  <c r="X18" i="29"/>
  <c r="V18" i="29"/>
  <c r="U18" i="29"/>
  <c r="R18" i="29"/>
  <c r="O18" i="29"/>
  <c r="L18" i="29"/>
  <c r="I18" i="29"/>
  <c r="CJ17" i="29"/>
  <c r="CH17" i="29"/>
  <c r="CI17" i="29" s="1"/>
  <c r="CG17" i="29"/>
  <c r="CF17" i="29"/>
  <c r="CD17" i="29"/>
  <c r="CC17" i="29"/>
  <c r="CA17" i="29"/>
  <c r="BZ17" i="29"/>
  <c r="BX17" i="29"/>
  <c r="BW17" i="29"/>
  <c r="BU17" i="29"/>
  <c r="BT17" i="29"/>
  <c r="BR17" i="29"/>
  <c r="BQ17" i="29"/>
  <c r="BN17" i="29"/>
  <c r="BK17" i="29"/>
  <c r="BI17" i="29"/>
  <c r="BH17" i="29"/>
  <c r="BE17" i="29"/>
  <c r="BB17" i="29"/>
  <c r="AY17" i="29"/>
  <c r="AV17" i="29"/>
  <c r="AS17" i="29"/>
  <c r="AP17" i="29"/>
  <c r="AM17" i="29"/>
  <c r="AJ17" i="29"/>
  <c r="AG17" i="29"/>
  <c r="AD17" i="29"/>
  <c r="AA17" i="29"/>
  <c r="Y17" i="29"/>
  <c r="X17" i="29"/>
  <c r="V17" i="29"/>
  <c r="U17" i="29"/>
  <c r="R17" i="29"/>
  <c r="O17" i="29"/>
  <c r="L17" i="29"/>
  <c r="I17" i="29"/>
  <c r="CJ16" i="29"/>
  <c r="CI16" i="29"/>
  <c r="CG16" i="29"/>
  <c r="CF16" i="29"/>
  <c r="CD16" i="29"/>
  <c r="CC16" i="29"/>
  <c r="CA16" i="29"/>
  <c r="BZ16" i="29"/>
  <c r="BX16" i="29"/>
  <c r="BW16" i="29"/>
  <c r="BU16" i="29"/>
  <c r="BT16" i="29"/>
  <c r="BR16" i="29"/>
  <c r="BQ16" i="29"/>
  <c r="BN16" i="29"/>
  <c r="BK16" i="29"/>
  <c r="BI16" i="29"/>
  <c r="BH16" i="29"/>
  <c r="BE16" i="29"/>
  <c r="BB16" i="29"/>
  <c r="AY16" i="29"/>
  <c r="AV16" i="29"/>
  <c r="AS16" i="29"/>
  <c r="AP16" i="29"/>
  <c r="AM16" i="29"/>
  <c r="AJ16" i="29"/>
  <c r="AG16" i="29"/>
  <c r="AD16" i="29"/>
  <c r="AA16" i="29"/>
  <c r="Y16" i="29"/>
  <c r="X16" i="29"/>
  <c r="V16" i="29"/>
  <c r="U16" i="29"/>
  <c r="R16" i="29"/>
  <c r="O16" i="29"/>
  <c r="L16" i="29"/>
  <c r="I16" i="29"/>
  <c r="CJ15" i="29"/>
  <c r="CI15" i="29"/>
  <c r="CG15" i="29"/>
  <c r="CF15" i="29"/>
  <c r="CD15" i="29"/>
  <c r="CC15" i="29"/>
  <c r="CA15" i="29"/>
  <c r="BZ15" i="29"/>
  <c r="BX15" i="29"/>
  <c r="BW15" i="29"/>
  <c r="BU15" i="29"/>
  <c r="BT15" i="29"/>
  <c r="BR15" i="29"/>
  <c r="BQ15" i="29"/>
  <c r="BN15" i="29"/>
  <c r="BK15" i="29"/>
  <c r="BI15" i="29"/>
  <c r="BH15" i="29"/>
  <c r="BE15" i="29"/>
  <c r="BB15" i="29"/>
  <c r="AY15" i="29"/>
  <c r="AV15" i="29"/>
  <c r="AS15" i="29"/>
  <c r="AP15" i="29"/>
  <c r="AM15" i="29"/>
  <c r="AJ15" i="29"/>
  <c r="AG15" i="29"/>
  <c r="AD15" i="29"/>
  <c r="AA15" i="29"/>
  <c r="Y15" i="29"/>
  <c r="X15" i="29"/>
  <c r="V15" i="29"/>
  <c r="U15" i="29"/>
  <c r="R15" i="29"/>
  <c r="O15" i="29"/>
  <c r="L15" i="29"/>
  <c r="I15" i="29"/>
  <c r="CJ14" i="29"/>
  <c r="CI14" i="29"/>
  <c r="CG14" i="29"/>
  <c r="CF14" i="29"/>
  <c r="CD14" i="29"/>
  <c r="CC14" i="29"/>
  <c r="CA14" i="29"/>
  <c r="BZ14" i="29"/>
  <c r="BX14" i="29"/>
  <c r="BW14" i="29"/>
  <c r="BU14" i="29"/>
  <c r="BT14" i="29"/>
  <c r="BR14" i="29"/>
  <c r="BQ14" i="29"/>
  <c r="BN14" i="29"/>
  <c r="BK14" i="29"/>
  <c r="BI14" i="29"/>
  <c r="BH14" i="29"/>
  <c r="BE14" i="29"/>
  <c r="BB14" i="29"/>
  <c r="AY14" i="29"/>
  <c r="AV14" i="29"/>
  <c r="AS14" i="29"/>
  <c r="AP14" i="29"/>
  <c r="AM14" i="29"/>
  <c r="AJ14" i="29"/>
  <c r="AG14" i="29"/>
  <c r="AD14" i="29"/>
  <c r="AA14" i="29"/>
  <c r="Y14" i="29"/>
  <c r="X14" i="29"/>
  <c r="V14" i="29"/>
  <c r="U14" i="29"/>
  <c r="R14" i="29"/>
  <c r="O14" i="29"/>
  <c r="L14" i="29"/>
  <c r="I14" i="29"/>
  <c r="CJ13" i="29"/>
  <c r="CI13" i="29"/>
  <c r="CG13" i="29"/>
  <c r="CF13" i="29"/>
  <c r="CD13" i="29"/>
  <c r="CC13" i="29"/>
  <c r="CA13" i="29"/>
  <c r="BZ13" i="29"/>
  <c r="BX13" i="29"/>
  <c r="BW13" i="29"/>
  <c r="BU13" i="29"/>
  <c r="BT13" i="29"/>
  <c r="BR13" i="29"/>
  <c r="BQ13" i="29"/>
  <c r="BN13" i="29"/>
  <c r="BK13" i="29"/>
  <c r="BI13" i="29"/>
  <c r="BH13" i="29"/>
  <c r="BE13" i="29"/>
  <c r="BB13" i="29"/>
  <c r="AY13" i="29"/>
  <c r="AV13" i="29"/>
  <c r="AS13" i="29"/>
  <c r="AP13" i="29"/>
  <c r="AM13" i="29"/>
  <c r="AJ13" i="29"/>
  <c r="AG13" i="29"/>
  <c r="AD13" i="29"/>
  <c r="AA13" i="29"/>
  <c r="Y13" i="29"/>
  <c r="X13" i="29"/>
  <c r="V13" i="29"/>
  <c r="U13" i="29"/>
  <c r="R13" i="29"/>
  <c r="O13" i="29"/>
  <c r="L13" i="29"/>
  <c r="I13" i="29"/>
  <c r="CJ12" i="29"/>
  <c r="CI12" i="29"/>
  <c r="CG12" i="29"/>
  <c r="CF12" i="29"/>
  <c r="CD12" i="29"/>
  <c r="CC12" i="29"/>
  <c r="CA12" i="29"/>
  <c r="BZ12" i="29"/>
  <c r="BX12" i="29"/>
  <c r="BW12" i="29"/>
  <c r="BU12" i="29"/>
  <c r="BT12" i="29"/>
  <c r="BR12" i="29"/>
  <c r="BQ12" i="29"/>
  <c r="BN12" i="29"/>
  <c r="BK12" i="29"/>
  <c r="BI12" i="29"/>
  <c r="BH12" i="29"/>
  <c r="BE12" i="29"/>
  <c r="BB12" i="29"/>
  <c r="AY12" i="29"/>
  <c r="AV12" i="29"/>
  <c r="AS12" i="29"/>
  <c r="AP12" i="29"/>
  <c r="AM12" i="29"/>
  <c r="AJ12" i="29"/>
  <c r="AG12" i="29"/>
  <c r="AD12" i="29"/>
  <c r="AA12" i="29"/>
  <c r="Y12" i="29"/>
  <c r="X12" i="29"/>
  <c r="V12" i="29"/>
  <c r="U12" i="29"/>
  <c r="R12" i="29"/>
  <c r="O12" i="29"/>
  <c r="L12" i="29"/>
  <c r="I12" i="29"/>
  <c r="CJ11" i="29"/>
  <c r="CI11" i="29"/>
  <c r="CG11" i="29"/>
  <c r="CF11" i="29"/>
  <c r="CD11" i="29"/>
  <c r="CC11" i="29"/>
  <c r="CA11" i="29"/>
  <c r="BZ11" i="29"/>
  <c r="BX11" i="29"/>
  <c r="BW11" i="29"/>
  <c r="BU11" i="29"/>
  <c r="BT11" i="29"/>
  <c r="BR11" i="29"/>
  <c r="BQ11" i="29"/>
  <c r="BN11" i="29"/>
  <c r="BK11" i="29"/>
  <c r="BI11" i="29"/>
  <c r="BH11" i="29"/>
  <c r="BE11" i="29"/>
  <c r="BB11" i="29"/>
  <c r="AY11" i="29"/>
  <c r="AV11" i="29"/>
  <c r="AS11" i="29"/>
  <c r="AP11" i="29"/>
  <c r="AM11" i="29"/>
  <c r="AJ11" i="29"/>
  <c r="AG11" i="29"/>
  <c r="AD11" i="29"/>
  <c r="AA11" i="29"/>
  <c r="Y11" i="29"/>
  <c r="X11" i="29"/>
  <c r="V11" i="29"/>
  <c r="U11" i="29"/>
  <c r="R11" i="29"/>
  <c r="O11" i="29"/>
  <c r="L11" i="29"/>
  <c r="I11" i="29"/>
  <c r="CJ10" i="29"/>
  <c r="CI10" i="29"/>
  <c r="CG10" i="29"/>
  <c r="CF10" i="29"/>
  <c r="CD10" i="29"/>
  <c r="CC10" i="29"/>
  <c r="CA10" i="29"/>
  <c r="BZ10" i="29"/>
  <c r="BX10" i="29"/>
  <c r="BW10" i="29"/>
  <c r="BU10" i="29"/>
  <c r="BT10" i="29"/>
  <c r="BR10" i="29"/>
  <c r="BQ10" i="29"/>
  <c r="BN10" i="29"/>
  <c r="BK10" i="29"/>
  <c r="BI10" i="29"/>
  <c r="BH10" i="29"/>
  <c r="BE10" i="29"/>
  <c r="BB10" i="29"/>
  <c r="AY10" i="29"/>
  <c r="AV10" i="29"/>
  <c r="AS10" i="29"/>
  <c r="AP10" i="29"/>
  <c r="AM10" i="29"/>
  <c r="AJ10" i="29"/>
  <c r="AG10" i="29"/>
  <c r="AD10" i="29"/>
  <c r="AA10" i="29"/>
  <c r="Y10" i="29"/>
  <c r="X10" i="29"/>
  <c r="V10" i="29"/>
  <c r="U10" i="29"/>
  <c r="R10" i="29"/>
  <c r="O10" i="29"/>
  <c r="L10" i="29"/>
  <c r="I10" i="29"/>
  <c r="CJ9" i="29"/>
  <c r="CI9" i="29"/>
  <c r="CG9" i="29"/>
  <c r="CF9" i="29"/>
  <c r="CD9" i="29"/>
  <c r="CC9" i="29"/>
  <c r="CA9" i="29"/>
  <c r="BZ9" i="29"/>
  <c r="BX9" i="29"/>
  <c r="BW9" i="29"/>
  <c r="BU9" i="29"/>
  <c r="BT9" i="29"/>
  <c r="BR9" i="29"/>
  <c r="BQ9" i="29"/>
  <c r="BN9" i="29"/>
  <c r="BK9" i="29"/>
  <c r="BH9" i="29"/>
  <c r="BE9" i="29"/>
  <c r="BB9" i="29"/>
  <c r="AY9" i="29"/>
  <c r="AV9" i="29"/>
  <c r="AS9" i="29"/>
  <c r="AP9" i="29"/>
  <c r="AM9" i="29"/>
  <c r="AJ9" i="29"/>
  <c r="AG9" i="29"/>
  <c r="AD9" i="29"/>
  <c r="AA9" i="29"/>
  <c r="Y9" i="29"/>
  <c r="X9" i="29"/>
  <c r="V9" i="29"/>
  <c r="U9" i="29"/>
  <c r="R9" i="29"/>
  <c r="O9" i="29"/>
  <c r="L9" i="29"/>
  <c r="I9" i="29"/>
  <c r="CJ8" i="29"/>
  <c r="CI8" i="29"/>
  <c r="CG8" i="29"/>
  <c r="CF8" i="29"/>
  <c r="CD8" i="29"/>
  <c r="CC8" i="29"/>
  <c r="CA8" i="29"/>
  <c r="BZ8" i="29"/>
  <c r="BX8" i="29"/>
  <c r="BW8" i="29"/>
  <c r="BU8" i="29"/>
  <c r="BT8" i="29"/>
  <c r="BR8" i="29"/>
  <c r="BQ8" i="29"/>
  <c r="BN8" i="29"/>
  <c r="BK8" i="29"/>
  <c r="BH8" i="29"/>
  <c r="BE8" i="29"/>
  <c r="BB8" i="29"/>
  <c r="AY8" i="29"/>
  <c r="AV8" i="29"/>
  <c r="AS8" i="29"/>
  <c r="AP8" i="29"/>
  <c r="AM8" i="29"/>
  <c r="AJ8" i="29"/>
  <c r="AG8" i="29"/>
  <c r="AD8" i="29"/>
  <c r="AA8" i="29"/>
  <c r="Y8" i="29"/>
  <c r="X8" i="29"/>
  <c r="V8" i="29"/>
  <c r="U8" i="29"/>
  <c r="R8" i="29"/>
  <c r="O8" i="29"/>
  <c r="L8" i="29"/>
  <c r="I8" i="29"/>
  <c r="CJ7" i="29"/>
  <c r="CI7" i="29"/>
  <c r="CG7" i="29"/>
  <c r="CF7" i="29"/>
  <c r="CD7" i="29"/>
  <c r="CC7" i="29"/>
  <c r="CA7" i="29"/>
  <c r="BZ7" i="29"/>
  <c r="BX7" i="29"/>
  <c r="BW7" i="29"/>
  <c r="BU7" i="29"/>
  <c r="BT7" i="29"/>
  <c r="BR7" i="29"/>
  <c r="BQ7" i="29"/>
  <c r="BN7" i="29"/>
  <c r="BK7" i="29"/>
  <c r="BH7" i="29"/>
  <c r="BE7" i="29"/>
  <c r="BB7" i="29"/>
  <c r="AY7" i="29"/>
  <c r="AV7" i="29"/>
  <c r="AS7" i="29"/>
  <c r="AP7" i="29"/>
  <c r="AM7" i="29"/>
  <c r="AJ7" i="29"/>
  <c r="AG7" i="29"/>
  <c r="AD7" i="29"/>
  <c r="AA7" i="29"/>
  <c r="Y7" i="29"/>
  <c r="X7" i="29"/>
  <c r="V7" i="29"/>
  <c r="U7" i="29"/>
  <c r="R7" i="29"/>
  <c r="O7" i="29"/>
  <c r="L7" i="29"/>
  <c r="I7" i="29"/>
  <c r="CA6" i="29"/>
  <c r="BZ6" i="29"/>
  <c r="BX6" i="29"/>
  <c r="BW6" i="29"/>
  <c r="BU6" i="29"/>
  <c r="BT6" i="29"/>
  <c r="BR6" i="29"/>
  <c r="BQ6" i="29"/>
  <c r="BN6" i="29"/>
  <c r="BK6" i="29"/>
  <c r="BH6" i="29"/>
  <c r="BE6" i="29"/>
  <c r="BB6" i="29"/>
  <c r="AY6" i="29"/>
  <c r="AV6" i="29"/>
  <c r="AS6" i="29"/>
  <c r="AP6" i="29"/>
  <c r="AM6" i="29"/>
  <c r="AJ6" i="29"/>
  <c r="AG6" i="29"/>
  <c r="AD6" i="29"/>
  <c r="AA6" i="29"/>
  <c r="Y6" i="29"/>
  <c r="X6" i="29"/>
  <c r="V6" i="29"/>
  <c r="U6" i="29"/>
  <c r="R6" i="29"/>
  <c r="O6" i="29"/>
  <c r="L6" i="29"/>
  <c r="I6" i="29"/>
  <c r="CJ5" i="29"/>
  <c r="CI5" i="29"/>
  <c r="CG5" i="29"/>
  <c r="CF5" i="29"/>
  <c r="CD5" i="29"/>
  <c r="CC5" i="29"/>
  <c r="CA5" i="29"/>
  <c r="BZ5" i="29"/>
  <c r="BX5" i="29"/>
  <c r="BW5" i="29"/>
  <c r="BU5" i="29"/>
  <c r="BT5" i="29"/>
  <c r="BR5" i="29"/>
  <c r="BQ5" i="29"/>
  <c r="BN5" i="29"/>
  <c r="BK5" i="29"/>
  <c r="BH5" i="29"/>
  <c r="BE5" i="29"/>
  <c r="BB5" i="29"/>
  <c r="AY5" i="29"/>
  <c r="AV5" i="29"/>
  <c r="AS5" i="29"/>
  <c r="AP5" i="29"/>
  <c r="AM5" i="29"/>
  <c r="AJ5" i="29"/>
  <c r="AG5" i="29"/>
  <c r="AD5" i="29"/>
  <c r="AA5" i="29"/>
  <c r="Y5" i="29"/>
  <c r="X5" i="29"/>
  <c r="V5" i="29"/>
  <c r="U5" i="29"/>
  <c r="R5" i="29"/>
  <c r="O5" i="29"/>
  <c r="L5" i="29"/>
  <c r="I5" i="29"/>
  <c r="E182" i="12"/>
  <c r="AT182" i="12" l="1"/>
  <c r="H182" i="12"/>
  <c r="I182" i="12"/>
  <c r="N182" i="12"/>
  <c r="K182" i="12"/>
  <c r="M182" i="12"/>
  <c r="J182" i="12"/>
  <c r="G182" i="12"/>
  <c r="L182" i="12"/>
  <c r="AJ93" i="30"/>
  <c r="CC97" i="30"/>
  <c r="BB29" i="30"/>
  <c r="BB31" i="30"/>
  <c r="BB33" i="30"/>
  <c r="BB35" i="30"/>
  <c r="BB37" i="30"/>
  <c r="BB39" i="30"/>
  <c r="AJ88" i="30"/>
  <c r="BZ18" i="30"/>
  <c r="AG92" i="30"/>
  <c r="CA18" i="30"/>
  <c r="BH30" i="30"/>
  <c r="BH32" i="30"/>
  <c r="BH34" i="30"/>
  <c r="BH36" i="30"/>
  <c r="BH38" i="30"/>
  <c r="AG87" i="30"/>
  <c r="AH92" i="30"/>
  <c r="AG93" i="30"/>
  <c r="BZ97" i="30"/>
  <c r="BI34" i="29"/>
  <c r="X92" i="29"/>
  <c r="U206" i="29"/>
  <c r="BE207" i="29"/>
  <c r="Y92" i="29"/>
  <c r="V206" i="29"/>
  <c r="BF207" i="29"/>
  <c r="BH208" i="29"/>
  <c r="CG18" i="29"/>
  <c r="X207" i="29"/>
  <c r="W210" i="29"/>
  <c r="V210" i="29" s="1"/>
  <c r="Z210" i="29"/>
  <c r="AA210" i="29" s="1"/>
  <c r="V87" i="29"/>
  <c r="X94" i="29"/>
  <c r="U207" i="29"/>
  <c r="U29" i="29"/>
  <c r="X90" i="29"/>
  <c r="CD120" i="29"/>
  <c r="BE206" i="29"/>
  <c r="CH35" i="29"/>
  <c r="CG35" i="29" s="1"/>
  <c r="BH37" i="29"/>
  <c r="Y38" i="29"/>
  <c r="Y90" i="29"/>
  <c r="V85" i="29"/>
  <c r="X93" i="29"/>
  <c r="BE205" i="29"/>
  <c r="BI30" i="29"/>
  <c r="X31" i="29"/>
  <c r="X35" i="29"/>
  <c r="X39" i="29"/>
  <c r="U89" i="29"/>
  <c r="Y93" i="29"/>
  <c r="BH210" i="29"/>
  <c r="U94" i="29"/>
  <c r="X204" i="29"/>
  <c r="AA29" i="29"/>
  <c r="CI27" i="29"/>
  <c r="CH97" i="29"/>
  <c r="X89" i="29"/>
  <c r="V94" i="29"/>
  <c r="BH29" i="29"/>
  <c r="Y30" i="29"/>
  <c r="V90" i="29"/>
  <c r="CC120" i="29"/>
  <c r="X205" i="29"/>
  <c r="AA33" i="29"/>
  <c r="BI39" i="29"/>
  <c r="X86" i="29"/>
  <c r="X87" i="29"/>
  <c r="BH209" i="29"/>
  <c r="W208" i="29"/>
  <c r="AA37" i="29"/>
  <c r="BH33" i="29"/>
  <c r="Y34" i="29"/>
  <c r="U39" i="29"/>
  <c r="Y86" i="29"/>
  <c r="U91" i="29"/>
  <c r="BH205" i="29"/>
  <c r="Y207" i="29"/>
  <c r="BE208" i="29"/>
  <c r="BH206" i="29"/>
  <c r="CF18" i="29"/>
  <c r="BH32" i="29"/>
  <c r="BI38" i="29"/>
  <c r="V39" i="29"/>
  <c r="CF83" i="29"/>
  <c r="V91" i="29"/>
  <c r="Y94" i="29"/>
  <c r="U205" i="29"/>
  <c r="BF208" i="29"/>
  <c r="X208" i="29"/>
  <c r="AA209" i="29"/>
  <c r="Y209" i="29"/>
  <c r="X209" i="29"/>
  <c r="V209" i="29"/>
  <c r="U209" i="29"/>
  <c r="X30" i="29"/>
  <c r="X34" i="29"/>
  <c r="BK34" i="29"/>
  <c r="AA206" i="29"/>
  <c r="CF47" i="29"/>
  <c r="Z208" i="29"/>
  <c r="Y31" i="29"/>
  <c r="U32" i="29"/>
  <c r="Y35" i="29"/>
  <c r="U36" i="29"/>
  <c r="Y39" i="29"/>
  <c r="CG47" i="29"/>
  <c r="U85" i="29"/>
  <c r="Y89" i="29"/>
  <c r="Y205" i="29"/>
  <c r="X210" i="29"/>
  <c r="U204" i="29"/>
  <c r="BE204" i="29"/>
  <c r="BI29" i="29"/>
  <c r="BI33" i="29"/>
  <c r="BI37" i="29"/>
  <c r="V88" i="29"/>
  <c r="Y204" i="29"/>
  <c r="X29" i="29"/>
  <c r="X33" i="29"/>
  <c r="X37" i="29"/>
  <c r="U86" i="29"/>
  <c r="U30" i="29"/>
  <c r="U34" i="29"/>
  <c r="U38" i="29"/>
  <c r="X38" i="29"/>
  <c r="AA88" i="29"/>
  <c r="BK30" i="29"/>
  <c r="BK38" i="29"/>
  <c r="X206" i="29"/>
  <c r="AZ182" i="12" l="1"/>
  <c r="AW182" i="12"/>
  <c r="AY182" i="12"/>
  <c r="AV182" i="12"/>
  <c r="AU182" i="12"/>
  <c r="BH182" i="12"/>
  <c r="BI182" i="12"/>
  <c r="U210" i="29"/>
  <c r="Y210" i="29"/>
  <c r="CI97" i="29"/>
  <c r="CG97" i="29"/>
  <c r="CF97" i="29"/>
  <c r="V208" i="29"/>
  <c r="U208" i="29"/>
  <c r="AA208" i="29"/>
  <c r="Y208" i="29"/>
  <c r="E101" i="12"/>
  <c r="D53" i="21"/>
  <c r="H53" i="21" s="1"/>
  <c r="D52" i="21"/>
  <c r="H47" i="21"/>
  <c r="H48" i="21"/>
  <c r="H52" i="21"/>
  <c r="E151" i="12"/>
  <c r="E152" i="12"/>
  <c r="E153" i="12"/>
  <c r="E154" i="12"/>
  <c r="E155" i="12"/>
  <c r="E150" i="12"/>
  <c r="E40" i="21"/>
  <c r="D40" i="21" s="1"/>
  <c r="E39" i="21"/>
  <c r="D39" i="21" s="1"/>
  <c r="E38" i="21"/>
  <c r="D38" i="21"/>
  <c r="E37" i="21"/>
  <c r="D37" i="21" s="1"/>
  <c r="E36" i="21"/>
  <c r="D36" i="21" s="1"/>
  <c r="E35" i="21"/>
  <c r="D35" i="21" s="1"/>
  <c r="E34" i="21"/>
  <c r="D34" i="21" s="1"/>
  <c r="E33" i="21"/>
  <c r="D33" i="21" s="1"/>
  <c r="E32" i="21"/>
  <c r="D32" i="21" s="1"/>
  <c r="E131" i="12"/>
  <c r="E132" i="12"/>
  <c r="AT132" i="12" l="1"/>
  <c r="H132" i="12"/>
  <c r="I132" i="12"/>
  <c r="AT131" i="12"/>
  <c r="H131" i="12"/>
  <c r="I131" i="12"/>
  <c r="AT150" i="12"/>
  <c r="I150" i="12"/>
  <c r="H150" i="12"/>
  <c r="AT155" i="12"/>
  <c r="I155" i="12"/>
  <c r="H155" i="12"/>
  <c r="AT154" i="12"/>
  <c r="H154" i="12"/>
  <c r="I154" i="12"/>
  <c r="AT153" i="12"/>
  <c r="H153" i="12"/>
  <c r="I153" i="12"/>
  <c r="I152" i="12"/>
  <c r="AT152" i="12"/>
  <c r="H152" i="12"/>
  <c r="AT151" i="12"/>
  <c r="H151" i="12"/>
  <c r="I151" i="12"/>
  <c r="AT101" i="12"/>
  <c r="I101" i="12"/>
  <c r="H101" i="12"/>
  <c r="M132" i="12"/>
  <c r="N132" i="12"/>
  <c r="J132" i="12"/>
  <c r="K132" i="12"/>
  <c r="K131" i="12"/>
  <c r="N131" i="12"/>
  <c r="J131" i="12"/>
  <c r="M131" i="12"/>
  <c r="N150" i="12"/>
  <c r="M150" i="12"/>
  <c r="K150" i="12"/>
  <c r="J150" i="12"/>
  <c r="J155" i="12"/>
  <c r="M155" i="12"/>
  <c r="K155" i="12"/>
  <c r="N155" i="12"/>
  <c r="N154" i="12"/>
  <c r="M154" i="12"/>
  <c r="K154" i="12"/>
  <c r="J154" i="12"/>
  <c r="N153" i="12"/>
  <c r="K153" i="12"/>
  <c r="M153" i="12"/>
  <c r="J153" i="12"/>
  <c r="M152" i="12"/>
  <c r="K152" i="12"/>
  <c r="J152" i="12"/>
  <c r="N152" i="12"/>
  <c r="N151" i="12"/>
  <c r="M151" i="12"/>
  <c r="K151" i="12"/>
  <c r="J151" i="12"/>
  <c r="J101" i="12"/>
  <c r="K101" i="12"/>
  <c r="N101" i="12"/>
  <c r="M101" i="12"/>
  <c r="G132" i="12"/>
  <c r="G131" i="12"/>
  <c r="G150" i="12"/>
  <c r="G155" i="12"/>
  <c r="G154" i="12"/>
  <c r="G153" i="12"/>
  <c r="G152" i="12"/>
  <c r="G151" i="12"/>
  <c r="G101" i="12"/>
  <c r="L154" i="12"/>
  <c r="L101" i="12"/>
  <c r="L150" i="12"/>
  <c r="L155" i="12"/>
  <c r="L132" i="12"/>
  <c r="L152" i="12"/>
  <c r="L153" i="12"/>
  <c r="L131" i="12"/>
  <c r="L151" i="12"/>
  <c r="E135" i="12"/>
  <c r="E134" i="12"/>
  <c r="E65" i="12"/>
  <c r="E138" i="12"/>
  <c r="E137" i="12"/>
  <c r="E133" i="12"/>
  <c r="E142" i="12"/>
  <c r="E141" i="12"/>
  <c r="E140" i="12"/>
  <c r="E139" i="12"/>
  <c r="E136" i="12"/>
  <c r="AT136" i="12" l="1"/>
  <c r="I136" i="12"/>
  <c r="H136" i="12"/>
  <c r="AT139" i="12"/>
  <c r="H139" i="12"/>
  <c r="I139" i="12"/>
  <c r="I140" i="12"/>
  <c r="H140" i="12"/>
  <c r="AT140" i="12"/>
  <c r="I141" i="12"/>
  <c r="H141" i="12"/>
  <c r="AT141" i="12"/>
  <c r="AT142" i="12"/>
  <c r="I142" i="12"/>
  <c r="H142" i="12"/>
  <c r="AT133" i="12"/>
  <c r="H133" i="12"/>
  <c r="I133" i="12"/>
  <c r="AT137" i="12"/>
  <c r="H137" i="12"/>
  <c r="I137" i="12"/>
  <c r="H138" i="12"/>
  <c r="AT138" i="12"/>
  <c r="I138" i="12"/>
  <c r="I65" i="12"/>
  <c r="H65" i="12"/>
  <c r="AT65" i="12"/>
  <c r="AT134" i="12"/>
  <c r="H134" i="12"/>
  <c r="I134" i="12"/>
  <c r="AT135" i="12"/>
  <c r="H135" i="12"/>
  <c r="I135" i="12"/>
  <c r="AU101" i="12"/>
  <c r="AW101" i="12"/>
  <c r="AV101" i="12"/>
  <c r="AY101" i="12"/>
  <c r="AZ101" i="12"/>
  <c r="AW151" i="12"/>
  <c r="AU151" i="12"/>
  <c r="AV151" i="12"/>
  <c r="AY151" i="12"/>
  <c r="AZ151" i="12"/>
  <c r="AU152" i="12"/>
  <c r="AV152" i="12"/>
  <c r="AW152" i="12"/>
  <c r="AY152" i="12"/>
  <c r="AZ152" i="12"/>
  <c r="AU153" i="12"/>
  <c r="AV153" i="12"/>
  <c r="AW153" i="12"/>
  <c r="AY153" i="12"/>
  <c r="AZ153" i="12"/>
  <c r="AU154" i="12"/>
  <c r="AW154" i="12"/>
  <c r="AV154" i="12"/>
  <c r="AY154" i="12"/>
  <c r="AZ154" i="12"/>
  <c r="AU155" i="12"/>
  <c r="AV155" i="12"/>
  <c r="AW155" i="12"/>
  <c r="AZ155" i="12"/>
  <c r="AY155" i="12"/>
  <c r="AY150" i="12"/>
  <c r="AU150" i="12"/>
  <c r="AV150" i="12"/>
  <c r="AZ150" i="12"/>
  <c r="AW150" i="12"/>
  <c r="AU131" i="12"/>
  <c r="AZ131" i="12"/>
  <c r="AV131" i="12"/>
  <c r="AW131" i="12"/>
  <c r="AY131" i="12"/>
  <c r="AZ132" i="12"/>
  <c r="AW132" i="12"/>
  <c r="AV132" i="12"/>
  <c r="AY132" i="12"/>
  <c r="AU132" i="12"/>
  <c r="M136" i="12"/>
  <c r="K136" i="12"/>
  <c r="J136" i="12"/>
  <c r="N136" i="12"/>
  <c r="J139" i="12"/>
  <c r="K139" i="12"/>
  <c r="M139" i="12"/>
  <c r="N139" i="12"/>
  <c r="K140" i="12"/>
  <c r="M140" i="12"/>
  <c r="N140" i="12"/>
  <c r="J140" i="12"/>
  <c r="N141" i="12"/>
  <c r="K141" i="12"/>
  <c r="M141" i="12"/>
  <c r="J141" i="12"/>
  <c r="M142" i="12"/>
  <c r="N142" i="12"/>
  <c r="J142" i="12"/>
  <c r="K142" i="12"/>
  <c r="J133" i="12"/>
  <c r="N133" i="12"/>
  <c r="M133" i="12"/>
  <c r="K133" i="12"/>
  <c r="N137" i="12"/>
  <c r="J137" i="12"/>
  <c r="M137" i="12"/>
  <c r="K137" i="12"/>
  <c r="N138" i="12"/>
  <c r="M138" i="12"/>
  <c r="K138" i="12"/>
  <c r="J138" i="12"/>
  <c r="J65" i="12"/>
  <c r="N65" i="12"/>
  <c r="M65" i="12"/>
  <c r="K65" i="12"/>
  <c r="N134" i="12"/>
  <c r="J134" i="12"/>
  <c r="M134" i="12"/>
  <c r="K134" i="12"/>
  <c r="M135" i="12"/>
  <c r="K135" i="12"/>
  <c r="J135" i="12"/>
  <c r="N135" i="12"/>
  <c r="G136" i="12"/>
  <c r="G139" i="12"/>
  <c r="G140" i="12"/>
  <c r="G141" i="12"/>
  <c r="G142" i="12"/>
  <c r="G133" i="12"/>
  <c r="G137" i="12"/>
  <c r="G138" i="12"/>
  <c r="G65" i="12"/>
  <c r="G134" i="12"/>
  <c r="G135" i="12"/>
  <c r="AI136" i="12"/>
  <c r="AJ136" i="12"/>
  <c r="AM136" i="12"/>
  <c r="AK136" i="12"/>
  <c r="AL136" i="12"/>
  <c r="AN136" i="12"/>
  <c r="AH136" i="12"/>
  <c r="AI137" i="12"/>
  <c r="AJ137" i="12"/>
  <c r="AH137" i="12"/>
  <c r="AM137" i="12"/>
  <c r="AN137" i="12"/>
  <c r="AL137" i="12"/>
  <c r="AK137" i="12"/>
  <c r="L139" i="12"/>
  <c r="L140" i="12"/>
  <c r="L136" i="12"/>
  <c r="L141" i="12"/>
  <c r="L142" i="12"/>
  <c r="L133" i="12"/>
  <c r="L137" i="12"/>
  <c r="L138" i="12"/>
  <c r="L65" i="12"/>
  <c r="L135" i="12"/>
  <c r="L134" i="12"/>
  <c r="BH152" i="12"/>
  <c r="BI152" i="12"/>
  <c r="BH153" i="12"/>
  <c r="BI153" i="12"/>
  <c r="BH154" i="12"/>
  <c r="BI154" i="12"/>
  <c r="BH155" i="12"/>
  <c r="BI155" i="12"/>
  <c r="BH101" i="12"/>
  <c r="BI101" i="12"/>
  <c r="BH150" i="12"/>
  <c r="BI150" i="12"/>
  <c r="BI131" i="12"/>
  <c r="BH131" i="12"/>
  <c r="BH151" i="12"/>
  <c r="BI151" i="12"/>
  <c r="BI132" i="12"/>
  <c r="BH132" i="12"/>
  <c r="J7" i="21"/>
  <c r="I6" i="21"/>
  <c r="AF12" i="17"/>
  <c r="AF13" i="17"/>
  <c r="AF14" i="17"/>
  <c r="AF15" i="17"/>
  <c r="AF16" i="17"/>
  <c r="AF17" i="17"/>
  <c r="AF18" i="17"/>
  <c r="AF19" i="17"/>
  <c r="AF20" i="17"/>
  <c r="AF21" i="17"/>
  <c r="AF22" i="17"/>
  <c r="AF23" i="17"/>
  <c r="AF27" i="17"/>
  <c r="AF28" i="17"/>
  <c r="AF29" i="17"/>
  <c r="AF30" i="17"/>
  <c r="AF31" i="17"/>
  <c r="AF32" i="17"/>
  <c r="AF34" i="17"/>
  <c r="AF35" i="17"/>
  <c r="AF36" i="17"/>
  <c r="AF37" i="17"/>
  <c r="AF38" i="17"/>
  <c r="AF39" i="17"/>
  <c r="AF40" i="17"/>
  <c r="AF41" i="17"/>
  <c r="AF42" i="17"/>
  <c r="AF43" i="17"/>
  <c r="AF44" i="17"/>
  <c r="AF45" i="17"/>
  <c r="AF46" i="17"/>
  <c r="AF47" i="17"/>
  <c r="AF48" i="17"/>
  <c r="AF50" i="17"/>
  <c r="AF51" i="17"/>
  <c r="AF52" i="17"/>
  <c r="AF53" i="17"/>
  <c r="AF55" i="17"/>
  <c r="AF56" i="17"/>
  <c r="AF58" i="17"/>
  <c r="AF59" i="17"/>
  <c r="AF60" i="17"/>
  <c r="AF61" i="17"/>
  <c r="AF62" i="17"/>
  <c r="AF63" i="17"/>
  <c r="AF64" i="17"/>
  <c r="AF65" i="17"/>
  <c r="AF66" i="17"/>
  <c r="AF67" i="17"/>
  <c r="AF68" i="17"/>
  <c r="AF69" i="17"/>
  <c r="AF72" i="17"/>
  <c r="AF74" i="17"/>
  <c r="AF75" i="17"/>
  <c r="AF76" i="17"/>
  <c r="AF77" i="17"/>
  <c r="AF78" i="17"/>
  <c r="AF79" i="17"/>
  <c r="AF80" i="17"/>
  <c r="AF81" i="17"/>
  <c r="AF82" i="17"/>
  <c r="AF83" i="17"/>
  <c r="AF84" i="17"/>
  <c r="AF85" i="17"/>
  <c r="AF86" i="17"/>
  <c r="AF87" i="17"/>
  <c r="AF88" i="17"/>
  <c r="AF89" i="17"/>
  <c r="AF90" i="17"/>
  <c r="AF91" i="17"/>
  <c r="AF92" i="17"/>
  <c r="AF93" i="17"/>
  <c r="AF95" i="17"/>
  <c r="AF96" i="17"/>
  <c r="AF97" i="17"/>
  <c r="AF99" i="17"/>
  <c r="AF100" i="17"/>
  <c r="AF101" i="17"/>
  <c r="AF102" i="17"/>
  <c r="AF103" i="17"/>
  <c r="AF104" i="17"/>
  <c r="AF105" i="17"/>
  <c r="AF106" i="17"/>
  <c r="AF107" i="17"/>
  <c r="AF108" i="17"/>
  <c r="AF109" i="17"/>
  <c r="AF110" i="17"/>
  <c r="AF111" i="17"/>
  <c r="AF112" i="17"/>
  <c r="AF113" i="17"/>
  <c r="AF114" i="17"/>
  <c r="AF116" i="17"/>
  <c r="AF117" i="17"/>
  <c r="AF118" i="17"/>
  <c r="AF119" i="17"/>
  <c r="AF121" i="17"/>
  <c r="AF122" i="17"/>
  <c r="AF123" i="17"/>
  <c r="AF124" i="17"/>
  <c r="AF126" i="17"/>
  <c r="AF129" i="17"/>
  <c r="AF130" i="17"/>
  <c r="AF8" i="17"/>
  <c r="AF120" i="17"/>
  <c r="AF98" i="17"/>
  <c r="AF73" i="17"/>
  <c r="AF71" i="17"/>
  <c r="AF70" i="17"/>
  <c r="AF57" i="17"/>
  <c r="AF49" i="17"/>
  <c r="AF33" i="17"/>
  <c r="AF26" i="17"/>
  <c r="AF25" i="17"/>
  <c r="AF24" i="17"/>
  <c r="AF11" i="17"/>
  <c r="AF10" i="17"/>
  <c r="AF7" i="17"/>
  <c r="AF6" i="17"/>
  <c r="AF5" i="17"/>
  <c r="AF4" i="17"/>
  <c r="AF3" i="17"/>
  <c r="AD130" i="17"/>
  <c r="AD129" i="17"/>
  <c r="AD128" i="17"/>
  <c r="AD127" i="17"/>
  <c r="AD126" i="17"/>
  <c r="AD125" i="17"/>
  <c r="AD124" i="17"/>
  <c r="AD123" i="17"/>
  <c r="AD122" i="17"/>
  <c r="AD121" i="17"/>
  <c r="AD120" i="17"/>
  <c r="AD119" i="17"/>
  <c r="AD118" i="17"/>
  <c r="AD117" i="17"/>
  <c r="AD116" i="17"/>
  <c r="AD114" i="17"/>
  <c r="AD113" i="17"/>
  <c r="AD112" i="17"/>
  <c r="AD111" i="17"/>
  <c r="AD110" i="17"/>
  <c r="AD109" i="17"/>
  <c r="AD108" i="17"/>
  <c r="AD107" i="17"/>
  <c r="AD106" i="17"/>
  <c r="AD105" i="17"/>
  <c r="AD104" i="17"/>
  <c r="AD103" i="17"/>
  <c r="AD102" i="17"/>
  <c r="AD101" i="17"/>
  <c r="AD100" i="17"/>
  <c r="AD99" i="17"/>
  <c r="AD98" i="17"/>
  <c r="AD97" i="17"/>
  <c r="AD96" i="17"/>
  <c r="AD95" i="17"/>
  <c r="AD93" i="17"/>
  <c r="AD92" i="17"/>
  <c r="AD91" i="17"/>
  <c r="AD90" i="17"/>
  <c r="AD89" i="17"/>
  <c r="AD88" i="17"/>
  <c r="AD87" i="17"/>
  <c r="AD86" i="17"/>
  <c r="AD85" i="17"/>
  <c r="AD84" i="17"/>
  <c r="AD83" i="17"/>
  <c r="AD82" i="17"/>
  <c r="AD81" i="17"/>
  <c r="AD80" i="17"/>
  <c r="AD79" i="17"/>
  <c r="AD78" i="17"/>
  <c r="AD77" i="17"/>
  <c r="AD76" i="17"/>
  <c r="AD75" i="17"/>
  <c r="AD74" i="17"/>
  <c r="AD73" i="17"/>
  <c r="AD72" i="17"/>
  <c r="AD71" i="17"/>
  <c r="AD70" i="17"/>
  <c r="AD69" i="17"/>
  <c r="AD68" i="17"/>
  <c r="AD67" i="17"/>
  <c r="AD66" i="17"/>
  <c r="AD65" i="17"/>
  <c r="AD64" i="17"/>
  <c r="AD63" i="17"/>
  <c r="AD62" i="17"/>
  <c r="AD61" i="17"/>
  <c r="AD60" i="17"/>
  <c r="AD59" i="17"/>
  <c r="AD58" i="17"/>
  <c r="AD57" i="17"/>
  <c r="AD56" i="17"/>
  <c r="AD55" i="17"/>
  <c r="AD53" i="17"/>
  <c r="AD52" i="17"/>
  <c r="AD51" i="17"/>
  <c r="AD50" i="17"/>
  <c r="AD49" i="17"/>
  <c r="AD48" i="17"/>
  <c r="AD47" i="17"/>
  <c r="AD46" i="17"/>
  <c r="AD45" i="17"/>
  <c r="AD44" i="17"/>
  <c r="AD43" i="17"/>
  <c r="AD42" i="17"/>
  <c r="AD41" i="17"/>
  <c r="AD40" i="17"/>
  <c r="AD39" i="17"/>
  <c r="AD38" i="17"/>
  <c r="AD37" i="17"/>
  <c r="AD36" i="17"/>
  <c r="AD35" i="17"/>
  <c r="AD34" i="17"/>
  <c r="AD33" i="17"/>
  <c r="AD32" i="17"/>
  <c r="AD31" i="17"/>
  <c r="AD30" i="17"/>
  <c r="AD29" i="17"/>
  <c r="AD28" i="17"/>
  <c r="AD27" i="17"/>
  <c r="AD26" i="17"/>
  <c r="AD25" i="17"/>
  <c r="AD24" i="17"/>
  <c r="AD23" i="17"/>
  <c r="AD22" i="17"/>
  <c r="AD21" i="17"/>
  <c r="AD20" i="17"/>
  <c r="AD19" i="17"/>
  <c r="AD18" i="17"/>
  <c r="AD17" i="17"/>
  <c r="AD16" i="17"/>
  <c r="AD15" i="17"/>
  <c r="AD14" i="17"/>
  <c r="AD13" i="17"/>
  <c r="AD12" i="17"/>
  <c r="AD11" i="17"/>
  <c r="AD10" i="17"/>
  <c r="AD9" i="17"/>
  <c r="AD8" i="17"/>
  <c r="AD7" i="17"/>
  <c r="AD6" i="17"/>
  <c r="AD5" i="17"/>
  <c r="AD4" i="17"/>
  <c r="AD3" i="17"/>
  <c r="AU135" i="12" l="1"/>
  <c r="AV135" i="12"/>
  <c r="AW135" i="12"/>
  <c r="AY135" i="12"/>
  <c r="AZ135" i="12"/>
  <c r="AZ134" i="12"/>
  <c r="AY134" i="12"/>
  <c r="AV134" i="12"/>
  <c r="AW134" i="12"/>
  <c r="AU134" i="12"/>
  <c r="AV65" i="12"/>
  <c r="AU65" i="12"/>
  <c r="AW65" i="12"/>
  <c r="AZ65" i="12"/>
  <c r="AY65" i="12"/>
  <c r="AU138" i="12"/>
  <c r="AW138" i="12"/>
  <c r="AV138" i="12"/>
  <c r="AY138" i="12"/>
  <c r="AZ138" i="12"/>
  <c r="AU137" i="12"/>
  <c r="AV137" i="12"/>
  <c r="AW137" i="12"/>
  <c r="AZ137" i="12"/>
  <c r="AY137" i="12"/>
  <c r="AW133" i="12"/>
  <c r="AV133" i="12"/>
  <c r="AZ133" i="12"/>
  <c r="AY133" i="12"/>
  <c r="AU133" i="12"/>
  <c r="AY142" i="12"/>
  <c r="AW142" i="12"/>
  <c r="AV142" i="12"/>
  <c r="AU142" i="12"/>
  <c r="AZ142" i="12"/>
  <c r="AU141" i="12"/>
  <c r="AW141" i="12"/>
  <c r="AV141" i="12"/>
  <c r="AY141" i="12"/>
  <c r="AZ141" i="12"/>
  <c r="AY140" i="12"/>
  <c r="AW140" i="12"/>
  <c r="AV140" i="12"/>
  <c r="AZ140" i="12"/>
  <c r="AU140" i="12"/>
  <c r="AU139" i="12"/>
  <c r="AW139" i="12"/>
  <c r="AV139" i="12"/>
  <c r="AY139" i="12"/>
  <c r="AZ139" i="12"/>
  <c r="AU136" i="12"/>
  <c r="AW136" i="12"/>
  <c r="AV136" i="12"/>
  <c r="AZ136" i="12"/>
  <c r="AY136" i="12"/>
  <c r="Y134" i="12"/>
  <c r="X134" i="12"/>
  <c r="X135" i="12"/>
  <c r="Y135" i="12"/>
  <c r="X137" i="12"/>
  <c r="Y137" i="12"/>
  <c r="X138" i="12"/>
  <c r="Y138" i="12"/>
  <c r="Y139" i="12"/>
  <c r="X139" i="12"/>
  <c r="Y140" i="12"/>
  <c r="X140" i="12"/>
  <c r="Y141" i="12"/>
  <c r="X141" i="12"/>
  <c r="X142" i="12"/>
  <c r="Y142" i="12"/>
  <c r="X133" i="12"/>
  <c r="Y133" i="12"/>
  <c r="Y65" i="12"/>
  <c r="X65" i="12"/>
  <c r="Y136" i="12"/>
  <c r="X136" i="12"/>
  <c r="AK133" i="12"/>
  <c r="AL133" i="12"/>
  <c r="AJ133" i="12"/>
  <c r="AI133" i="12"/>
  <c r="AN133" i="12"/>
  <c r="AH133" i="12"/>
  <c r="AM133" i="12"/>
  <c r="AK139" i="12"/>
  <c r="AI139" i="12"/>
  <c r="AM139" i="12"/>
  <c r="AN139" i="12"/>
  <c r="AL139" i="12"/>
  <c r="AH139" i="12"/>
  <c r="AJ139" i="12"/>
  <c r="AI134" i="12"/>
  <c r="AJ134" i="12"/>
  <c r="AH134" i="12"/>
  <c r="AK134" i="12"/>
  <c r="AM134" i="12"/>
  <c r="AL134" i="12"/>
  <c r="AN134" i="12"/>
  <c r="AM140" i="12"/>
  <c r="AN140" i="12"/>
  <c r="AJ140" i="12"/>
  <c r="AK140" i="12"/>
  <c r="AL140" i="12"/>
  <c r="AI140" i="12"/>
  <c r="AH140" i="12"/>
  <c r="AK135" i="12"/>
  <c r="AL135" i="12"/>
  <c r="AM135" i="12"/>
  <c r="AN135" i="12"/>
  <c r="AJ135" i="12"/>
  <c r="AH135" i="12"/>
  <c r="AI135" i="12"/>
  <c r="AI142" i="12"/>
  <c r="AJ142" i="12"/>
  <c r="AK142" i="12"/>
  <c r="AL142" i="12"/>
  <c r="AM142" i="12"/>
  <c r="AN142" i="12"/>
  <c r="AH142" i="12"/>
  <c r="AI138" i="12"/>
  <c r="AJ138" i="12"/>
  <c r="AK138" i="12"/>
  <c r="AL138" i="12"/>
  <c r="AM138" i="12"/>
  <c r="AN138" i="12"/>
  <c r="AH138" i="12"/>
  <c r="AI65" i="12"/>
  <c r="AJ65" i="12"/>
  <c r="AK65" i="12"/>
  <c r="AL65" i="12"/>
  <c r="AM65" i="12"/>
  <c r="AH65" i="12"/>
  <c r="AN65" i="12"/>
  <c r="AI141" i="12"/>
  <c r="AJ141" i="12"/>
  <c r="AK141" i="12"/>
  <c r="AL141" i="12"/>
  <c r="AM141" i="12"/>
  <c r="AN141" i="12"/>
  <c r="AH141" i="12"/>
  <c r="W140" i="12"/>
  <c r="W141" i="12"/>
  <c r="W134" i="12"/>
  <c r="W133" i="12"/>
  <c r="W142" i="12"/>
  <c r="W135" i="12"/>
  <c r="W65" i="12"/>
  <c r="W137" i="12"/>
  <c r="W136" i="12"/>
  <c r="W138" i="12"/>
  <c r="W139" i="12"/>
  <c r="BH138" i="12"/>
  <c r="BI138" i="12"/>
  <c r="BH136" i="12"/>
  <c r="BI136" i="12"/>
  <c r="BH133" i="12"/>
  <c r="BI133" i="12"/>
  <c r="BI135" i="12"/>
  <c r="BH135" i="12"/>
  <c r="BI141" i="12"/>
  <c r="BH141" i="12"/>
  <c r="BH140" i="12"/>
  <c r="BI140" i="12"/>
  <c r="BH139" i="12"/>
  <c r="BI139" i="12"/>
  <c r="BI134" i="12"/>
  <c r="BH134" i="12"/>
  <c r="BH65" i="12"/>
  <c r="BI65" i="12"/>
  <c r="BH137" i="12"/>
  <c r="BI137" i="12"/>
  <c r="BI142" i="12"/>
  <c r="BH142" i="12"/>
  <c r="AF128" i="17"/>
  <c r="AF127" i="17"/>
  <c r="AF9" i="17"/>
  <c r="AF125" i="17"/>
  <c r="AT119" i="2" l="1"/>
  <c r="AS119" i="2" s="1"/>
  <c r="AT116" i="2"/>
  <c r="AT118" i="2"/>
  <c r="AS118" i="2" s="1"/>
  <c r="AR117" i="2"/>
  <c r="AS117" i="2" s="1"/>
  <c r="AU5" i="2"/>
  <c r="AU6" i="2"/>
  <c r="AU7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6" i="2"/>
  <c r="AU97" i="2"/>
  <c r="AU98" i="2"/>
  <c r="AU99" i="2"/>
  <c r="AU100" i="2"/>
  <c r="AU101" i="2"/>
  <c r="AU103" i="2"/>
  <c r="AU104" i="2"/>
  <c r="AU106" i="2"/>
  <c r="AU108" i="2"/>
  <c r="AV105" i="2" s="1"/>
  <c r="AU105" i="2" s="1"/>
  <c r="AU109" i="2"/>
  <c r="AU110" i="2"/>
  <c r="AV107" i="2" s="1"/>
  <c r="AU107" i="2" s="1"/>
  <c r="AU111" i="2"/>
  <c r="AU113" i="2"/>
  <c r="AU114" i="2"/>
  <c r="AU115" i="2"/>
  <c r="H46" i="21"/>
  <c r="H49" i="21"/>
  <c r="H50" i="21"/>
  <c r="H51" i="21"/>
  <c r="H54" i="21"/>
  <c r="H55" i="21"/>
  <c r="AU150" i="2"/>
  <c r="AU151" i="2"/>
  <c r="AU156" i="2"/>
  <c r="AU158" i="2"/>
  <c r="AU159" i="2"/>
  <c r="AU160" i="2"/>
  <c r="AU161" i="2"/>
  <c r="AU182" i="2"/>
  <c r="AU183" i="2"/>
  <c r="AU184" i="2"/>
  <c r="AU186" i="2"/>
  <c r="AU192" i="2"/>
  <c r="AU193" i="2"/>
  <c r="AU194" i="2"/>
  <c r="AU195" i="2"/>
  <c r="AU196" i="2"/>
  <c r="AU198" i="2"/>
  <c r="AU204" i="2"/>
  <c r="AU205" i="2"/>
  <c r="AU206" i="2"/>
  <c r="AU207" i="2"/>
  <c r="AU208" i="2"/>
  <c r="AU210" i="2"/>
  <c r="AU216" i="2"/>
  <c r="AU217" i="2"/>
  <c r="AU218" i="2"/>
  <c r="AU219" i="2"/>
  <c r="AU220" i="2"/>
  <c r="AU222" i="2"/>
  <c r="AU228" i="2"/>
  <c r="AU229" i="2"/>
  <c r="AU230" i="2"/>
  <c r="AU231" i="2"/>
  <c r="AU232" i="2"/>
  <c r="AU234" i="2"/>
  <c r="AU3" i="2"/>
  <c r="AS161" i="2"/>
  <c r="AS157" i="2"/>
  <c r="AS155" i="2"/>
  <c r="AS152" i="2"/>
  <c r="AS112" i="2"/>
  <c r="AS64" i="2"/>
  <c r="AS63" i="2"/>
  <c r="AS46" i="2"/>
  <c r="AS45" i="2"/>
  <c r="AS44" i="2"/>
  <c r="AS34" i="2"/>
  <c r="AS33" i="2"/>
  <c r="AS32" i="2"/>
  <c r="AS15" i="2"/>
  <c r="AS14" i="2"/>
  <c r="AS13" i="2"/>
  <c r="AS8" i="2"/>
  <c r="AU233" i="2"/>
  <c r="AU227" i="2"/>
  <c r="AU226" i="2"/>
  <c r="AU225" i="2"/>
  <c r="AU224" i="2"/>
  <c r="AU223" i="2"/>
  <c r="AU221" i="2"/>
  <c r="AU215" i="2"/>
  <c r="AU214" i="2"/>
  <c r="AU213" i="2"/>
  <c r="AU212" i="2"/>
  <c r="AU211" i="2"/>
  <c r="AU209" i="2"/>
  <c r="AU203" i="2"/>
  <c r="AU202" i="2"/>
  <c r="AU201" i="2"/>
  <c r="AU200" i="2"/>
  <c r="AU199" i="2"/>
  <c r="AU197" i="2"/>
  <c r="AU191" i="2"/>
  <c r="AU190" i="2"/>
  <c r="AU189" i="2"/>
  <c r="AU188" i="2"/>
  <c r="AU187" i="2"/>
  <c r="AU185" i="2"/>
  <c r="AS234" i="2"/>
  <c r="AS233" i="2"/>
  <c r="AS232" i="2"/>
  <c r="AS231" i="2"/>
  <c r="AS230" i="2"/>
  <c r="AS229" i="2"/>
  <c r="AS228" i="2"/>
  <c r="AS227" i="2"/>
  <c r="AS226" i="2"/>
  <c r="AS225" i="2"/>
  <c r="AS224" i="2"/>
  <c r="AS223" i="2"/>
  <c r="AS222" i="2"/>
  <c r="AS221" i="2"/>
  <c r="AS220" i="2"/>
  <c r="AS219" i="2"/>
  <c r="AS218" i="2"/>
  <c r="AS217" i="2"/>
  <c r="AS216" i="2"/>
  <c r="AS215" i="2"/>
  <c r="AS214" i="2"/>
  <c r="AS213" i="2"/>
  <c r="AS212" i="2"/>
  <c r="AS211" i="2"/>
  <c r="AS210" i="2"/>
  <c r="AS209" i="2"/>
  <c r="AS208" i="2"/>
  <c r="AS207" i="2"/>
  <c r="AS206" i="2"/>
  <c r="AS205" i="2"/>
  <c r="AS204" i="2"/>
  <c r="AS203" i="2"/>
  <c r="AS202" i="2"/>
  <c r="AS201" i="2"/>
  <c r="AS200" i="2"/>
  <c r="AS199" i="2"/>
  <c r="AS198" i="2"/>
  <c r="AS197" i="2"/>
  <c r="AS196" i="2"/>
  <c r="AS195" i="2"/>
  <c r="AS194" i="2"/>
  <c r="AS193" i="2"/>
  <c r="AS192" i="2"/>
  <c r="AS191" i="2"/>
  <c r="AS190" i="2"/>
  <c r="AS189" i="2"/>
  <c r="AS188" i="2"/>
  <c r="AS187" i="2"/>
  <c r="AS186" i="2"/>
  <c r="AS185" i="2"/>
  <c r="AS184" i="2"/>
  <c r="AS183" i="2"/>
  <c r="AS182" i="2"/>
  <c r="AS160" i="2"/>
  <c r="AS151" i="2"/>
  <c r="AS150" i="2"/>
  <c r="AS141" i="2"/>
  <c r="AS140" i="2"/>
  <c r="AS139" i="2"/>
  <c r="AS138" i="2"/>
  <c r="AS137" i="2"/>
  <c r="AS124" i="2"/>
  <c r="AS123" i="2"/>
  <c r="AS122" i="2"/>
  <c r="AS121" i="2"/>
  <c r="AS120" i="2"/>
  <c r="AS115" i="2"/>
  <c r="AS110" i="2"/>
  <c r="AS109" i="2"/>
  <c r="AS108" i="2"/>
  <c r="AS107" i="2"/>
  <c r="AS105" i="2"/>
  <c r="AS104" i="2"/>
  <c r="AS103" i="2"/>
  <c r="AS102" i="2"/>
  <c r="AS101" i="2"/>
  <c r="AS100" i="2"/>
  <c r="AS99" i="2"/>
  <c r="AS98" i="2"/>
  <c r="AS97" i="2"/>
  <c r="AS96" i="2"/>
  <c r="AS94" i="2"/>
  <c r="AS93" i="2"/>
  <c r="AS92" i="2"/>
  <c r="AS91" i="2"/>
  <c r="AS90" i="2"/>
  <c r="AS89" i="2"/>
  <c r="AS88" i="2"/>
  <c r="AS87" i="2"/>
  <c r="AS86" i="2"/>
  <c r="AS85" i="2"/>
  <c r="AS84" i="2"/>
  <c r="AS83" i="2"/>
  <c r="AS82" i="2"/>
  <c r="AS81" i="2"/>
  <c r="AS80" i="2"/>
  <c r="AS79" i="2"/>
  <c r="AS78" i="2"/>
  <c r="AS77" i="2"/>
  <c r="AS76" i="2"/>
  <c r="AS75" i="2"/>
  <c r="AS74" i="2"/>
  <c r="AS73" i="2"/>
  <c r="AS72" i="2"/>
  <c r="AS71" i="2"/>
  <c r="AS67" i="2"/>
  <c r="AS65" i="2"/>
  <c r="AS55" i="2"/>
  <c r="AS53" i="2"/>
  <c r="AS52" i="2"/>
  <c r="AS50" i="2"/>
  <c r="AS49" i="2"/>
  <c r="AS48" i="2"/>
  <c r="AS47" i="2"/>
  <c r="AS43" i="2"/>
  <c r="AS42" i="2"/>
  <c r="AS41" i="2"/>
  <c r="AS40" i="2"/>
  <c r="AS39" i="2"/>
  <c r="AS38" i="2"/>
  <c r="AS37" i="2"/>
  <c r="AS36" i="2"/>
  <c r="AS35" i="2"/>
  <c r="AS31" i="2"/>
  <c r="AS30" i="2"/>
  <c r="AS29" i="2"/>
  <c r="AS28" i="2"/>
  <c r="AS27" i="2"/>
  <c r="AS25" i="2"/>
  <c r="AS24" i="2"/>
  <c r="AS23" i="2"/>
  <c r="AS22" i="2"/>
  <c r="AS7" i="2"/>
  <c r="AS6" i="2"/>
  <c r="AS5" i="2"/>
  <c r="AS3" i="2"/>
  <c r="AU64" i="2" l="1"/>
  <c r="AU47" i="2"/>
  <c r="AU31" i="2"/>
  <c r="AU15" i="2"/>
  <c r="AU14" i="2"/>
  <c r="AU63" i="2"/>
  <c r="AU46" i="2"/>
  <c r="AU30" i="2"/>
  <c r="AU62" i="2"/>
  <c r="AU45" i="2"/>
  <c r="AU29" i="2"/>
  <c r="AU13" i="2"/>
  <c r="AU28" i="2"/>
  <c r="AU43" i="2"/>
  <c r="AU27" i="2"/>
  <c r="AU42" i="2"/>
  <c r="AU41" i="2"/>
  <c r="AU9" i="2"/>
  <c r="AU61" i="2"/>
  <c r="AU44" i="2"/>
  <c r="AU12" i="2"/>
  <c r="AU10" i="2"/>
  <c r="AU40" i="2"/>
  <c r="AU24" i="2"/>
  <c r="AJ8" i="17"/>
  <c r="AI8" i="17" s="1"/>
  <c r="AU39" i="2"/>
  <c r="AU71" i="2"/>
  <c r="AU38" i="2"/>
  <c r="AU37" i="2"/>
  <c r="AU52" i="2"/>
  <c r="AU36" i="2"/>
  <c r="AU34" i="2"/>
  <c r="AU49" i="2"/>
  <c r="AU33" i="2"/>
  <c r="AU55" i="2"/>
  <c r="AU23" i="2"/>
  <c r="AU22" i="2"/>
  <c r="AU69" i="2"/>
  <c r="AU35" i="2"/>
  <c r="AU67" i="2"/>
  <c r="AU50" i="2"/>
  <c r="AU65" i="2"/>
  <c r="AU48" i="2"/>
  <c r="AU32" i="2"/>
  <c r="AU121" i="2"/>
  <c r="AV122" i="2" s="1"/>
  <c r="AV131" i="2"/>
  <c r="AU124" i="2"/>
  <c r="AV135" i="2"/>
  <c r="AU94" i="2"/>
  <c r="AV95" i="2"/>
  <c r="AU53" i="2"/>
  <c r="AV59" i="2"/>
  <c r="AU139" i="2"/>
  <c r="AV140" i="2" s="1"/>
  <c r="H43" i="21"/>
  <c r="AU138" i="2"/>
  <c r="H42" i="21"/>
  <c r="AU141" i="2"/>
  <c r="H45" i="21"/>
  <c r="AU137" i="2"/>
  <c r="H41" i="21"/>
  <c r="AU102" i="2"/>
  <c r="AV120" i="2"/>
  <c r="AU25" i="2"/>
  <c r="AS106" i="2"/>
  <c r="AS69" i="2"/>
  <c r="AS111" i="2"/>
  <c r="AS156" i="2"/>
  <c r="AS9" i="2"/>
  <c r="AU152" i="2"/>
  <c r="AS61" i="2"/>
  <c r="AS113" i="2"/>
  <c r="AU155" i="2"/>
  <c r="AS12" i="2"/>
  <c r="AS62" i="2"/>
  <c r="AS114" i="2"/>
  <c r="AS159" i="2"/>
  <c r="AU8" i="2"/>
  <c r="AS10" i="2"/>
  <c r="AS158" i="2"/>
  <c r="AU112" i="2"/>
  <c r="AU157" i="2"/>
  <c r="H35" i="21" l="1"/>
  <c r="AU120" i="2"/>
  <c r="AV117" i="2" s="1"/>
  <c r="AV130" i="2"/>
  <c r="H39" i="21"/>
  <c r="AU122" i="2"/>
  <c r="AV123" i="2" s="1"/>
  <c r="AV132" i="2"/>
  <c r="AU140" i="2"/>
  <c r="H44" i="21"/>
  <c r="R59" i="6"/>
  <c r="R58" i="6"/>
  <c r="O10" i="6"/>
  <c r="O11" i="6"/>
  <c r="H36" i="21" l="1"/>
  <c r="AU123" i="2"/>
  <c r="AV133" i="2"/>
  <c r="AU117" i="2"/>
  <c r="AV128" i="2"/>
  <c r="H34" i="21"/>
  <c r="AB130" i="17"/>
  <c r="AB129" i="17"/>
  <c r="AB128" i="17"/>
  <c r="AB127" i="17"/>
  <c r="AB126" i="17"/>
  <c r="AB125" i="17"/>
  <c r="AB124" i="17"/>
  <c r="AB123" i="17"/>
  <c r="AB122" i="17"/>
  <c r="AB121" i="17"/>
  <c r="AB120" i="17"/>
  <c r="AB119" i="17"/>
  <c r="AB118" i="17"/>
  <c r="AB117" i="17"/>
  <c r="AB116" i="17"/>
  <c r="AB114" i="17"/>
  <c r="AB113" i="17"/>
  <c r="AB112" i="17"/>
  <c r="AB111" i="17"/>
  <c r="AB110" i="17"/>
  <c r="AB109" i="17"/>
  <c r="AB108" i="17"/>
  <c r="AB107" i="17"/>
  <c r="AB106" i="17"/>
  <c r="AB105" i="17"/>
  <c r="AB104" i="17"/>
  <c r="AB103" i="17"/>
  <c r="AB102" i="17"/>
  <c r="AB101" i="17"/>
  <c r="AB100" i="17"/>
  <c r="AB99" i="17"/>
  <c r="AB98" i="17"/>
  <c r="AB97" i="17"/>
  <c r="AB96" i="17"/>
  <c r="AB95" i="17"/>
  <c r="AB93" i="17"/>
  <c r="AB92" i="17"/>
  <c r="AB91" i="17"/>
  <c r="AB90" i="17"/>
  <c r="AB89" i="17"/>
  <c r="AB88" i="17"/>
  <c r="AB87" i="17"/>
  <c r="AB86" i="17"/>
  <c r="AB85" i="17"/>
  <c r="AB84" i="17"/>
  <c r="AB83" i="17"/>
  <c r="AB82" i="17"/>
  <c r="AB81" i="17"/>
  <c r="AB80" i="17"/>
  <c r="AB79" i="17"/>
  <c r="AB78" i="17"/>
  <c r="AB77" i="17"/>
  <c r="AB76" i="17"/>
  <c r="AB75" i="17"/>
  <c r="AB74" i="17"/>
  <c r="AB73" i="17"/>
  <c r="AB72" i="17"/>
  <c r="AB71" i="17"/>
  <c r="AB70" i="17"/>
  <c r="AB69" i="17"/>
  <c r="AB68" i="17"/>
  <c r="AB67" i="17"/>
  <c r="AB66" i="17"/>
  <c r="AB65" i="17"/>
  <c r="AB64" i="17"/>
  <c r="AB63" i="17"/>
  <c r="AB62" i="17"/>
  <c r="AB61" i="17"/>
  <c r="AB60" i="17"/>
  <c r="AB59" i="17"/>
  <c r="AB58" i="17"/>
  <c r="AB57" i="17"/>
  <c r="AB56" i="17"/>
  <c r="AB55" i="17"/>
  <c r="AB53" i="17"/>
  <c r="AB52" i="17"/>
  <c r="AB51" i="17"/>
  <c r="AB50" i="17"/>
  <c r="AB49" i="17"/>
  <c r="AB48" i="17"/>
  <c r="AB47" i="17"/>
  <c r="AB46" i="17"/>
  <c r="AB45" i="17"/>
  <c r="AB44" i="17"/>
  <c r="AB43" i="17"/>
  <c r="AB42" i="17"/>
  <c r="AB41" i="17"/>
  <c r="AB40" i="17"/>
  <c r="AB39" i="17"/>
  <c r="AB38" i="17"/>
  <c r="AB37" i="17"/>
  <c r="AB36" i="17"/>
  <c r="AB35" i="17"/>
  <c r="AB34" i="17"/>
  <c r="AB33" i="17"/>
  <c r="AB32" i="17"/>
  <c r="AB31" i="17"/>
  <c r="AB30" i="17"/>
  <c r="AB29" i="17"/>
  <c r="AB28" i="17"/>
  <c r="AB27" i="17"/>
  <c r="AB26" i="17"/>
  <c r="AB25" i="17"/>
  <c r="AB24" i="17"/>
  <c r="AB23" i="17"/>
  <c r="AB22" i="17"/>
  <c r="AB21" i="17"/>
  <c r="AB20" i="17"/>
  <c r="AB19" i="17"/>
  <c r="AB18" i="17"/>
  <c r="AB17" i="17"/>
  <c r="AB16" i="17"/>
  <c r="AB15" i="17"/>
  <c r="AB14" i="17"/>
  <c r="AB13" i="17"/>
  <c r="AB12" i="17"/>
  <c r="AB11" i="17"/>
  <c r="AB10" i="17"/>
  <c r="AB9" i="17"/>
  <c r="AB8" i="17"/>
  <c r="AB7" i="17"/>
  <c r="AB6" i="17"/>
  <c r="AB5" i="17"/>
  <c r="AB4" i="17"/>
  <c r="AB3" i="17"/>
  <c r="AQ234" i="2"/>
  <c r="AQ233" i="2"/>
  <c r="AQ232" i="2"/>
  <c r="AQ231" i="2"/>
  <c r="AQ230" i="2"/>
  <c r="AQ229" i="2"/>
  <c r="AQ228" i="2"/>
  <c r="AQ227" i="2"/>
  <c r="AQ226" i="2"/>
  <c r="AQ225" i="2"/>
  <c r="AQ224" i="2"/>
  <c r="AQ223" i="2"/>
  <c r="AQ222" i="2"/>
  <c r="AQ221" i="2"/>
  <c r="AQ220" i="2"/>
  <c r="AQ219" i="2"/>
  <c r="AQ218" i="2"/>
  <c r="AQ217" i="2"/>
  <c r="AQ216" i="2"/>
  <c r="AQ215" i="2"/>
  <c r="AQ214" i="2"/>
  <c r="AQ213" i="2"/>
  <c r="AQ212" i="2"/>
  <c r="AQ211" i="2"/>
  <c r="AQ210" i="2"/>
  <c r="AQ209" i="2"/>
  <c r="AQ208" i="2"/>
  <c r="AQ207" i="2"/>
  <c r="AQ206" i="2"/>
  <c r="AQ205" i="2"/>
  <c r="AQ204" i="2"/>
  <c r="AQ203" i="2"/>
  <c r="AQ202" i="2"/>
  <c r="AQ201" i="2"/>
  <c r="AQ200" i="2"/>
  <c r="AQ199" i="2"/>
  <c r="AQ198" i="2"/>
  <c r="AQ197" i="2"/>
  <c r="AQ196" i="2"/>
  <c r="AQ195" i="2"/>
  <c r="AQ194" i="2"/>
  <c r="AQ193" i="2"/>
  <c r="AQ192" i="2"/>
  <c r="AQ191" i="2"/>
  <c r="AQ190" i="2"/>
  <c r="AQ189" i="2"/>
  <c r="AQ188" i="2"/>
  <c r="AQ187" i="2"/>
  <c r="AQ186" i="2"/>
  <c r="AQ185" i="2"/>
  <c r="AQ184" i="2"/>
  <c r="AQ183" i="2"/>
  <c r="AQ182" i="2"/>
  <c r="AQ161" i="2"/>
  <c r="AQ160" i="2"/>
  <c r="AQ159" i="2"/>
  <c r="AQ158" i="2"/>
  <c r="AQ157" i="2"/>
  <c r="AQ156" i="2"/>
  <c r="AQ155" i="2"/>
  <c r="AQ152" i="2"/>
  <c r="AQ151" i="2"/>
  <c r="AQ150" i="2"/>
  <c r="AQ141" i="2"/>
  <c r="AQ140" i="2"/>
  <c r="AQ139" i="2"/>
  <c r="AQ138" i="2"/>
  <c r="AQ137" i="2"/>
  <c r="AQ124" i="2"/>
  <c r="AR125" i="2" s="1"/>
  <c r="AT125" i="2" s="1"/>
  <c r="AQ123" i="2"/>
  <c r="AQ122" i="2"/>
  <c r="AQ121" i="2"/>
  <c r="AQ120" i="2"/>
  <c r="AQ119" i="2"/>
  <c r="AQ118" i="2"/>
  <c r="AQ117" i="2"/>
  <c r="AQ115" i="2"/>
  <c r="AQ114" i="2"/>
  <c r="AQ113" i="2"/>
  <c r="AQ112" i="2"/>
  <c r="AQ111" i="2"/>
  <c r="AQ110" i="2"/>
  <c r="AQ109" i="2"/>
  <c r="AQ108" i="2"/>
  <c r="AQ107" i="2"/>
  <c r="AQ106" i="2"/>
  <c r="AQ105" i="2"/>
  <c r="AQ104" i="2"/>
  <c r="AQ103" i="2"/>
  <c r="AQ102" i="2"/>
  <c r="AQ101" i="2"/>
  <c r="AQ100" i="2"/>
  <c r="AQ99" i="2"/>
  <c r="AQ98" i="2"/>
  <c r="AQ97" i="2"/>
  <c r="AQ96" i="2"/>
  <c r="AQ94" i="2"/>
  <c r="AQ93" i="2"/>
  <c r="AQ92" i="2"/>
  <c r="AQ91" i="2"/>
  <c r="AQ90" i="2"/>
  <c r="AQ89" i="2"/>
  <c r="AQ88" i="2"/>
  <c r="AQ87" i="2"/>
  <c r="AQ86" i="2"/>
  <c r="AQ85" i="2"/>
  <c r="AQ84" i="2"/>
  <c r="AQ83" i="2"/>
  <c r="AQ82" i="2"/>
  <c r="AQ81" i="2"/>
  <c r="AQ80" i="2"/>
  <c r="AQ79" i="2"/>
  <c r="AQ78" i="2"/>
  <c r="AQ77" i="2"/>
  <c r="AQ76" i="2"/>
  <c r="AQ75" i="2"/>
  <c r="AQ74" i="2"/>
  <c r="AQ73" i="2"/>
  <c r="AQ72" i="2"/>
  <c r="AQ71" i="2"/>
  <c r="AQ69" i="2"/>
  <c r="AQ67" i="2"/>
  <c r="AQ65" i="2"/>
  <c r="AQ64" i="2"/>
  <c r="AQ63" i="2"/>
  <c r="AQ62" i="2"/>
  <c r="AQ61" i="2"/>
  <c r="AQ55" i="2"/>
  <c r="AQ53" i="2"/>
  <c r="AQ52" i="2"/>
  <c r="AQ50" i="2"/>
  <c r="AQ49" i="2"/>
  <c r="AQ48" i="2"/>
  <c r="AQ47" i="2"/>
  <c r="AQ46" i="2"/>
  <c r="AQ45" i="2"/>
  <c r="AQ44" i="2"/>
  <c r="AQ43" i="2"/>
  <c r="AQ42" i="2"/>
  <c r="AQ41" i="2"/>
  <c r="AQ40" i="2"/>
  <c r="AQ39" i="2"/>
  <c r="AQ38" i="2"/>
  <c r="AQ37" i="2"/>
  <c r="AQ36" i="2"/>
  <c r="AQ35" i="2"/>
  <c r="AQ34" i="2"/>
  <c r="AQ33" i="2"/>
  <c r="AQ32" i="2"/>
  <c r="AQ31" i="2"/>
  <c r="AQ30" i="2"/>
  <c r="AQ29" i="2"/>
  <c r="AQ28" i="2"/>
  <c r="AQ27" i="2"/>
  <c r="AQ25" i="2"/>
  <c r="AQ24" i="2"/>
  <c r="AQ23" i="2"/>
  <c r="AQ22" i="2"/>
  <c r="AQ15" i="2"/>
  <c r="AQ14" i="2"/>
  <c r="AQ13" i="2"/>
  <c r="AQ12" i="2"/>
  <c r="AQ10" i="2"/>
  <c r="AQ9" i="2"/>
  <c r="AQ8" i="2"/>
  <c r="AQ7" i="2"/>
  <c r="AQ6" i="2"/>
  <c r="AQ5" i="2"/>
  <c r="AQ3" i="2"/>
  <c r="H37" i="21" l="1"/>
  <c r="H32" i="21"/>
  <c r="AV125" i="2"/>
  <c r="AS125" i="2"/>
  <c r="AQ125" i="2"/>
  <c r="AR126" i="2" s="1"/>
  <c r="AA3" i="16"/>
  <c r="AA5" i="16"/>
  <c r="AA6" i="16"/>
  <c r="AA7" i="16"/>
  <c r="AA8" i="16"/>
  <c r="AA9" i="16"/>
  <c r="AA10" i="16"/>
  <c r="AA11" i="16"/>
  <c r="AA13" i="16"/>
  <c r="AA14" i="16"/>
  <c r="AA15" i="16"/>
  <c r="AA16" i="16"/>
  <c r="AA17" i="16"/>
  <c r="AA19" i="16"/>
  <c r="AA20" i="16"/>
  <c r="AA21" i="16"/>
  <c r="AA22" i="16"/>
  <c r="AA24" i="16"/>
  <c r="AA25" i="16"/>
  <c r="AA26" i="16"/>
  <c r="AA27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3" i="16"/>
  <c r="AA44" i="16"/>
  <c r="AA45" i="16"/>
  <c r="AA46" i="16"/>
  <c r="AA48" i="16"/>
  <c r="AA49" i="16"/>
  <c r="AA50" i="16"/>
  <c r="AA53" i="16"/>
  <c r="AA54" i="16"/>
  <c r="AA55" i="16"/>
  <c r="AA56" i="16"/>
  <c r="AA57" i="16"/>
  <c r="AA58" i="16"/>
  <c r="AA59" i="16"/>
  <c r="AA61" i="16"/>
  <c r="AA62" i="16"/>
  <c r="AA63" i="16"/>
  <c r="AA64" i="16"/>
  <c r="AA65" i="16"/>
  <c r="AA66" i="16"/>
  <c r="AA67" i="16"/>
  <c r="AA68" i="16"/>
  <c r="AA69" i="16"/>
  <c r="AA70" i="16"/>
  <c r="AA72" i="16"/>
  <c r="AA73" i="16"/>
  <c r="AA74" i="16"/>
  <c r="AA75" i="16"/>
  <c r="AA77" i="16"/>
  <c r="AA78" i="16"/>
  <c r="AA79" i="16"/>
  <c r="AA80" i="16"/>
  <c r="AA81" i="16"/>
  <c r="AA82" i="16"/>
  <c r="AA83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2" i="16"/>
  <c r="AA107" i="16"/>
  <c r="AA84" i="16"/>
  <c r="AA76" i="16"/>
  <c r="AA71" i="16"/>
  <c r="AA60" i="16"/>
  <c r="AA52" i="16"/>
  <c r="AA51" i="16"/>
  <c r="AA47" i="16"/>
  <c r="AA42" i="16"/>
  <c r="AA41" i="16"/>
  <c r="AA28" i="16"/>
  <c r="AA23" i="16"/>
  <c r="AA18" i="16"/>
  <c r="AA12" i="16"/>
  <c r="AA4" i="16"/>
  <c r="Y107" i="16"/>
  <c r="Y106" i="16"/>
  <c r="Y105" i="16"/>
  <c r="Y104" i="16"/>
  <c r="Y103" i="16"/>
  <c r="Y102" i="16"/>
  <c r="Y101" i="16"/>
  <c r="Y100" i="16"/>
  <c r="Y99" i="16"/>
  <c r="Y98" i="16"/>
  <c r="Y97" i="16"/>
  <c r="Y96" i="16"/>
  <c r="Y95" i="16"/>
  <c r="Y94" i="16"/>
  <c r="Y93" i="16"/>
  <c r="Y92" i="16"/>
  <c r="Y91" i="16"/>
  <c r="Y90" i="16"/>
  <c r="Y89" i="16"/>
  <c r="Y88" i="16"/>
  <c r="Y87" i="16"/>
  <c r="Y86" i="16"/>
  <c r="Y85" i="16"/>
  <c r="Y84" i="16"/>
  <c r="Y83" i="16"/>
  <c r="Y82" i="16"/>
  <c r="Y81" i="16"/>
  <c r="Y80" i="16"/>
  <c r="Y79" i="16"/>
  <c r="Y78" i="16"/>
  <c r="Y77" i="16"/>
  <c r="Y76" i="16"/>
  <c r="Y75" i="16"/>
  <c r="Y74" i="16"/>
  <c r="Y73" i="16"/>
  <c r="Y72" i="16"/>
  <c r="Y71" i="16"/>
  <c r="Y70" i="16"/>
  <c r="Y69" i="16"/>
  <c r="Y68" i="16"/>
  <c r="Y67" i="16"/>
  <c r="Y66" i="16"/>
  <c r="Y65" i="16"/>
  <c r="Y64" i="16"/>
  <c r="Y63" i="16"/>
  <c r="Y62" i="16"/>
  <c r="Y61" i="16"/>
  <c r="Y60" i="16"/>
  <c r="Y59" i="16"/>
  <c r="Y58" i="16"/>
  <c r="Y57" i="16"/>
  <c r="Y56" i="16"/>
  <c r="Y55" i="16"/>
  <c r="Y54" i="16"/>
  <c r="Y53" i="16"/>
  <c r="Y52" i="16"/>
  <c r="Y51" i="16"/>
  <c r="Y50" i="16"/>
  <c r="Y49" i="16"/>
  <c r="Y48" i="16"/>
  <c r="Y47" i="16"/>
  <c r="Y46" i="16"/>
  <c r="Y45" i="16"/>
  <c r="Y44" i="16"/>
  <c r="Y43" i="16"/>
  <c r="Y42" i="16"/>
  <c r="Y41" i="16"/>
  <c r="Y40" i="16"/>
  <c r="Y39" i="16"/>
  <c r="Y38" i="16"/>
  <c r="Y37" i="16"/>
  <c r="Y36" i="16"/>
  <c r="Y35" i="16"/>
  <c r="Y34" i="16"/>
  <c r="Y33" i="16"/>
  <c r="Y32" i="16"/>
  <c r="Y31" i="16"/>
  <c r="Y30" i="16"/>
  <c r="Y29" i="16"/>
  <c r="Y28" i="16"/>
  <c r="Y27" i="16"/>
  <c r="Y26" i="16"/>
  <c r="Y25" i="16"/>
  <c r="Y24" i="16"/>
  <c r="Y23" i="16"/>
  <c r="Y22" i="16"/>
  <c r="Y21" i="16"/>
  <c r="Y20" i="16"/>
  <c r="Y19" i="16"/>
  <c r="Y18" i="16"/>
  <c r="Y17" i="16"/>
  <c r="Y16" i="16"/>
  <c r="Y15" i="16"/>
  <c r="Y14" i="16"/>
  <c r="Y13" i="16"/>
  <c r="Y12" i="16"/>
  <c r="Y11" i="16"/>
  <c r="Y10" i="16"/>
  <c r="Y9" i="16"/>
  <c r="Y8" i="16"/>
  <c r="Y7" i="16"/>
  <c r="Y6" i="16"/>
  <c r="Y5" i="16"/>
  <c r="Y4" i="16"/>
  <c r="Y3" i="16"/>
  <c r="Y2" i="16"/>
  <c r="AU125" i="2" l="1"/>
  <c r="AV136" i="2"/>
  <c r="AT126" i="2"/>
  <c r="AQ126" i="2"/>
  <c r="H40" i="21" l="1"/>
  <c r="AV126" i="2"/>
  <c r="AS126" i="2"/>
  <c r="H30" i="21" l="1"/>
  <c r="AV134" i="2"/>
  <c r="AU126" i="2"/>
  <c r="H38" i="21" l="1"/>
  <c r="Z130" i="17"/>
  <c r="Z129" i="17"/>
  <c r="Z128" i="17"/>
  <c r="Z127" i="17"/>
  <c r="Z126" i="17"/>
  <c r="Z125" i="17"/>
  <c r="Z124" i="17"/>
  <c r="Z123" i="17"/>
  <c r="Z122" i="17"/>
  <c r="Z121" i="17"/>
  <c r="Z120" i="17"/>
  <c r="Z119" i="17"/>
  <c r="Z118" i="17"/>
  <c r="Z117" i="17"/>
  <c r="Z116" i="17"/>
  <c r="Z114" i="17"/>
  <c r="Z113" i="17"/>
  <c r="Z112" i="17"/>
  <c r="Z111" i="17"/>
  <c r="Z110" i="17"/>
  <c r="Z109" i="17"/>
  <c r="Z108" i="17"/>
  <c r="Z107" i="17"/>
  <c r="Z106" i="17"/>
  <c r="Z105" i="17"/>
  <c r="Z104" i="17"/>
  <c r="Z103" i="17"/>
  <c r="Z102" i="17"/>
  <c r="Z101" i="17"/>
  <c r="Z100" i="17"/>
  <c r="Z99" i="17"/>
  <c r="Z98" i="17"/>
  <c r="Z97" i="17"/>
  <c r="Z96" i="17"/>
  <c r="Z95" i="17"/>
  <c r="Z93" i="17"/>
  <c r="Z92" i="17"/>
  <c r="Z91" i="17"/>
  <c r="Z90" i="17"/>
  <c r="Z89" i="17"/>
  <c r="Z88" i="17"/>
  <c r="Z87" i="17"/>
  <c r="Z86" i="17"/>
  <c r="Z85" i="17"/>
  <c r="Z84" i="17"/>
  <c r="Z83" i="17"/>
  <c r="Z82" i="17"/>
  <c r="Z81" i="17"/>
  <c r="Z80" i="17"/>
  <c r="Z79" i="17"/>
  <c r="Z78" i="17"/>
  <c r="Z77" i="17"/>
  <c r="Z76" i="17"/>
  <c r="Z75" i="17"/>
  <c r="Z74" i="17"/>
  <c r="Z73" i="17"/>
  <c r="Z72" i="17"/>
  <c r="Z71" i="17"/>
  <c r="Z70" i="17"/>
  <c r="Z69" i="17"/>
  <c r="Z68" i="17"/>
  <c r="Z67" i="17"/>
  <c r="Z66" i="17"/>
  <c r="Z65" i="17"/>
  <c r="Z64" i="17"/>
  <c r="Z63" i="17"/>
  <c r="Z62" i="17"/>
  <c r="Z61" i="17"/>
  <c r="Z60" i="17"/>
  <c r="Z59" i="17"/>
  <c r="Z58" i="17"/>
  <c r="Z57" i="17"/>
  <c r="Z56" i="17"/>
  <c r="Z55" i="17"/>
  <c r="Z53" i="17"/>
  <c r="Z52" i="17"/>
  <c r="Z51" i="17"/>
  <c r="Z50" i="17"/>
  <c r="Z49" i="17"/>
  <c r="Z48" i="17"/>
  <c r="Z47" i="17"/>
  <c r="Z46" i="17"/>
  <c r="Z45" i="17"/>
  <c r="Z44" i="17"/>
  <c r="Z43" i="17"/>
  <c r="Z42" i="17"/>
  <c r="Z41" i="17"/>
  <c r="Z40" i="17"/>
  <c r="Z39" i="17"/>
  <c r="Z38" i="17"/>
  <c r="Z37" i="17"/>
  <c r="Z36" i="17"/>
  <c r="Z35" i="17"/>
  <c r="Z34" i="17"/>
  <c r="Z33" i="17"/>
  <c r="Z32" i="17"/>
  <c r="Z31" i="17"/>
  <c r="Z30" i="17"/>
  <c r="Z29" i="17"/>
  <c r="Z28" i="17"/>
  <c r="Z27" i="17"/>
  <c r="Z26" i="17"/>
  <c r="Z25" i="17"/>
  <c r="Z24" i="17"/>
  <c r="Z23" i="17"/>
  <c r="Z22" i="17"/>
  <c r="Z21" i="17"/>
  <c r="Z20" i="17"/>
  <c r="Z19" i="17"/>
  <c r="Z18" i="17"/>
  <c r="Z17" i="17"/>
  <c r="Z16" i="17"/>
  <c r="Z15" i="17"/>
  <c r="Z14" i="17"/>
  <c r="Z13" i="17"/>
  <c r="Z12" i="17"/>
  <c r="Z11" i="17"/>
  <c r="Z10" i="17"/>
  <c r="Z9" i="17"/>
  <c r="Z8" i="17"/>
  <c r="Z7" i="17"/>
  <c r="Z6" i="17"/>
  <c r="Z5" i="17"/>
  <c r="Z4" i="17"/>
  <c r="Z3" i="17"/>
  <c r="E52" i="12"/>
  <c r="AT52" i="12" l="1"/>
  <c r="I52" i="12"/>
  <c r="H52" i="12"/>
  <c r="J52" i="12"/>
  <c r="N52" i="12"/>
  <c r="M52" i="12"/>
  <c r="K52" i="12"/>
  <c r="G52" i="12"/>
  <c r="L52" i="12"/>
  <c r="AU52" i="12" l="1"/>
  <c r="AW52" i="12"/>
  <c r="AV52" i="12"/>
  <c r="AZ52" i="12"/>
  <c r="AY52" i="12"/>
  <c r="BH52" i="12"/>
  <c r="BI52" i="12"/>
  <c r="AJ55" i="17"/>
  <c r="AO234" i="2"/>
  <c r="AO233" i="2"/>
  <c r="AO232" i="2"/>
  <c r="AO231" i="2"/>
  <c r="AO230" i="2"/>
  <c r="AO229" i="2"/>
  <c r="AO228" i="2"/>
  <c r="AO227" i="2"/>
  <c r="AO226" i="2"/>
  <c r="AO225" i="2"/>
  <c r="AO224" i="2"/>
  <c r="AO223" i="2"/>
  <c r="AO222" i="2"/>
  <c r="AO221" i="2"/>
  <c r="AO220" i="2"/>
  <c r="AO219" i="2"/>
  <c r="AO218" i="2"/>
  <c r="AO217" i="2"/>
  <c r="AO216" i="2"/>
  <c r="AO215" i="2"/>
  <c r="AO214" i="2"/>
  <c r="AO213" i="2"/>
  <c r="AO212" i="2"/>
  <c r="AO211" i="2"/>
  <c r="AO210" i="2"/>
  <c r="AO209" i="2"/>
  <c r="AO208" i="2"/>
  <c r="AO207" i="2"/>
  <c r="AO206" i="2"/>
  <c r="AO205" i="2"/>
  <c r="AO204" i="2"/>
  <c r="AO203" i="2"/>
  <c r="AO202" i="2"/>
  <c r="AO201" i="2"/>
  <c r="AO200" i="2"/>
  <c r="AO199" i="2"/>
  <c r="AO198" i="2"/>
  <c r="AO197" i="2"/>
  <c r="AO196" i="2"/>
  <c r="AO195" i="2"/>
  <c r="AO194" i="2"/>
  <c r="AO193" i="2"/>
  <c r="AO192" i="2"/>
  <c r="AO191" i="2"/>
  <c r="AO190" i="2"/>
  <c r="AO189" i="2"/>
  <c r="AO188" i="2"/>
  <c r="AO187" i="2"/>
  <c r="AO186" i="2"/>
  <c r="AO185" i="2"/>
  <c r="AO184" i="2"/>
  <c r="AO183" i="2"/>
  <c r="AO182" i="2"/>
  <c r="AN94" i="12" l="1"/>
  <c r="AH94" i="12"/>
  <c r="AI97" i="12"/>
  <c r="AJ97" i="12"/>
  <c r="AK97" i="12"/>
  <c r="AL97" i="12"/>
  <c r="AM97" i="12"/>
  <c r="AN97" i="12"/>
  <c r="AH97" i="12"/>
  <c r="AI92" i="12"/>
  <c r="AJ92" i="12"/>
  <c r="AK92" i="12"/>
  <c r="AN92" i="12"/>
  <c r="AL92" i="12"/>
  <c r="AM92" i="12"/>
  <c r="AH92" i="12"/>
  <c r="AJ54" i="17"/>
  <c r="AJ56" i="17"/>
  <c r="AJ57" i="17"/>
  <c r="AJ58" i="17"/>
  <c r="AJ59" i="17"/>
  <c r="AJ60" i="17"/>
  <c r="AJ61" i="17"/>
  <c r="AJ62" i="17"/>
  <c r="AJ63" i="17"/>
  <c r="AJ64" i="17"/>
  <c r="AJ65" i="17"/>
  <c r="AJ66" i="17"/>
  <c r="AJ67" i="17"/>
  <c r="AJ68" i="17"/>
  <c r="AJ69" i="17"/>
  <c r="AJ70" i="17"/>
  <c r="AJ9" i="17"/>
  <c r="AI9" i="17" s="1"/>
  <c r="AJ10" i="17"/>
  <c r="AJ11" i="17"/>
  <c r="AJ12" i="17"/>
  <c r="AJ13" i="17"/>
  <c r="AJ14" i="17"/>
  <c r="AJ15" i="17"/>
  <c r="AJ16" i="17"/>
  <c r="AJ17" i="17"/>
  <c r="AJ18" i="17"/>
  <c r="AJ19" i="17"/>
  <c r="AJ20" i="17"/>
  <c r="AJ21" i="17"/>
  <c r="AJ22" i="17"/>
  <c r="AJ23" i="17"/>
  <c r="AJ24" i="17"/>
  <c r="AJ25" i="17"/>
  <c r="AJ26" i="17"/>
  <c r="AJ27" i="17"/>
  <c r="AJ28" i="17"/>
  <c r="AJ29" i="17"/>
  <c r="AJ30" i="17"/>
  <c r="AJ31" i="17"/>
  <c r="AJ32" i="17"/>
  <c r="AJ33" i="17"/>
  <c r="AJ34" i="17"/>
  <c r="AJ35" i="17"/>
  <c r="AJ36" i="17"/>
  <c r="AJ37" i="17"/>
  <c r="AJ38" i="17"/>
  <c r="AJ39" i="17"/>
  <c r="AJ40" i="17"/>
  <c r="AJ41" i="17"/>
  <c r="AJ42" i="17"/>
  <c r="AJ43" i="17"/>
  <c r="AJ44" i="17"/>
  <c r="AJ45" i="17"/>
  <c r="AJ46" i="17"/>
  <c r="AJ47" i="17"/>
  <c r="AJ48" i="17"/>
  <c r="AJ49" i="17"/>
  <c r="AJ50" i="17"/>
  <c r="AJ51" i="17"/>
  <c r="AJ52" i="17"/>
  <c r="AJ53" i="17"/>
  <c r="X130" i="17"/>
  <c r="X129" i="17"/>
  <c r="X128" i="17"/>
  <c r="X127" i="17"/>
  <c r="X126" i="17"/>
  <c r="X125" i="17"/>
  <c r="X124" i="17"/>
  <c r="X123" i="17"/>
  <c r="X122" i="17"/>
  <c r="X121" i="17"/>
  <c r="X120" i="17"/>
  <c r="X119" i="17"/>
  <c r="X118" i="17"/>
  <c r="X117" i="17"/>
  <c r="X116" i="17"/>
  <c r="X114" i="17"/>
  <c r="X113" i="17"/>
  <c r="X112" i="17"/>
  <c r="X111" i="17"/>
  <c r="X110" i="17"/>
  <c r="X109" i="17"/>
  <c r="X108" i="17"/>
  <c r="X107" i="17"/>
  <c r="X106" i="17"/>
  <c r="X105" i="17"/>
  <c r="X104" i="17"/>
  <c r="X103" i="17"/>
  <c r="X102" i="17"/>
  <c r="X101" i="17"/>
  <c r="X100" i="17"/>
  <c r="X99" i="17"/>
  <c r="X98" i="17"/>
  <c r="X97" i="17"/>
  <c r="X96" i="17"/>
  <c r="X95" i="17"/>
  <c r="X93" i="17"/>
  <c r="X92" i="17"/>
  <c r="X91" i="17"/>
  <c r="X90" i="17"/>
  <c r="X89" i="17"/>
  <c r="X88" i="17"/>
  <c r="X87" i="17"/>
  <c r="X86" i="17"/>
  <c r="X85" i="17"/>
  <c r="X84" i="17"/>
  <c r="X83" i="17"/>
  <c r="X82" i="17"/>
  <c r="X81" i="17"/>
  <c r="X80" i="17"/>
  <c r="X79" i="17"/>
  <c r="X78" i="17"/>
  <c r="X77" i="17"/>
  <c r="X76" i="17"/>
  <c r="X75" i="17"/>
  <c r="X74" i="17"/>
  <c r="X73" i="17"/>
  <c r="X72" i="17"/>
  <c r="X71" i="17"/>
  <c r="X70" i="17"/>
  <c r="X69" i="17"/>
  <c r="X68" i="17"/>
  <c r="X67" i="17"/>
  <c r="X66" i="17"/>
  <c r="X65" i="17"/>
  <c r="X64" i="17"/>
  <c r="X63" i="17"/>
  <c r="X62" i="17"/>
  <c r="X61" i="17"/>
  <c r="X60" i="17"/>
  <c r="X59" i="17"/>
  <c r="X58" i="17"/>
  <c r="X57" i="17"/>
  <c r="X56" i="17"/>
  <c r="X55" i="17"/>
  <c r="X53" i="17"/>
  <c r="X52" i="17"/>
  <c r="X51" i="17"/>
  <c r="X50" i="17"/>
  <c r="X49" i="17"/>
  <c r="X48" i="17"/>
  <c r="X47" i="17"/>
  <c r="X46" i="17"/>
  <c r="X45" i="17"/>
  <c r="X44" i="17"/>
  <c r="X43" i="17"/>
  <c r="X42" i="17"/>
  <c r="X41" i="17"/>
  <c r="X40" i="17"/>
  <c r="X39" i="17"/>
  <c r="X38" i="17"/>
  <c r="X37" i="17"/>
  <c r="X36" i="17"/>
  <c r="X35" i="17"/>
  <c r="X34" i="17"/>
  <c r="X33" i="17"/>
  <c r="X32" i="17"/>
  <c r="X31" i="17"/>
  <c r="X30" i="17"/>
  <c r="X29" i="17"/>
  <c r="X28" i="17"/>
  <c r="X27" i="17"/>
  <c r="X26" i="17"/>
  <c r="X25" i="17"/>
  <c r="X24" i="17"/>
  <c r="X23" i="17"/>
  <c r="X22" i="17"/>
  <c r="X21" i="17"/>
  <c r="X20" i="17"/>
  <c r="X19" i="17"/>
  <c r="X18" i="17"/>
  <c r="X17" i="17"/>
  <c r="X16" i="17"/>
  <c r="X15" i="17"/>
  <c r="X14" i="17"/>
  <c r="X13" i="17"/>
  <c r="X12" i="17"/>
  <c r="X11" i="17"/>
  <c r="X10" i="17"/>
  <c r="X9" i="17"/>
  <c r="X8" i="17"/>
  <c r="X7" i="17"/>
  <c r="X6" i="17"/>
  <c r="X5" i="17"/>
  <c r="X4" i="17"/>
  <c r="X3" i="17"/>
  <c r="K100" i="6"/>
  <c r="AO161" i="2"/>
  <c r="AO160" i="2"/>
  <c r="AO159" i="2"/>
  <c r="AO158" i="2"/>
  <c r="AO157" i="2"/>
  <c r="AO156" i="2"/>
  <c r="AO155" i="2"/>
  <c r="AO152" i="2"/>
  <c r="AO151" i="2"/>
  <c r="AO150" i="2"/>
  <c r="AO141" i="2"/>
  <c r="AO140" i="2"/>
  <c r="AO139" i="2"/>
  <c r="AO138" i="2"/>
  <c r="AO137" i="2"/>
  <c r="AO126" i="2"/>
  <c r="AO125" i="2"/>
  <c r="AO124" i="2"/>
  <c r="AO123" i="2"/>
  <c r="AO122" i="2"/>
  <c r="AO121" i="2"/>
  <c r="AO120" i="2"/>
  <c r="AO119" i="2"/>
  <c r="AO118" i="2"/>
  <c r="AO117" i="2"/>
  <c r="AO115" i="2"/>
  <c r="AO114" i="2"/>
  <c r="AO113" i="2"/>
  <c r="AO112" i="2"/>
  <c r="AO111" i="2"/>
  <c r="AO110" i="2"/>
  <c r="AO109" i="2"/>
  <c r="AO108" i="2"/>
  <c r="AO107" i="2"/>
  <c r="AO106" i="2"/>
  <c r="AO105" i="2"/>
  <c r="AO104" i="2"/>
  <c r="AO103" i="2"/>
  <c r="AO102" i="2"/>
  <c r="AO101" i="2"/>
  <c r="AO100" i="2"/>
  <c r="AO99" i="2"/>
  <c r="AO98" i="2"/>
  <c r="AO97" i="2"/>
  <c r="AO96" i="2"/>
  <c r="AO94" i="2"/>
  <c r="AO93" i="2"/>
  <c r="AO92" i="2"/>
  <c r="AO91" i="2"/>
  <c r="AO90" i="2"/>
  <c r="AO89" i="2"/>
  <c r="AO88" i="2"/>
  <c r="AO87" i="2"/>
  <c r="AO86" i="2"/>
  <c r="AO85" i="2"/>
  <c r="AO84" i="2"/>
  <c r="AO83" i="2"/>
  <c r="AO82" i="2"/>
  <c r="AO81" i="2"/>
  <c r="AO80" i="2"/>
  <c r="AO79" i="2"/>
  <c r="AO78" i="2"/>
  <c r="AO77" i="2"/>
  <c r="AO76" i="2"/>
  <c r="AO75" i="2"/>
  <c r="AO74" i="2"/>
  <c r="AO73" i="2"/>
  <c r="AO72" i="2"/>
  <c r="AO71" i="2"/>
  <c r="AO69" i="2"/>
  <c r="AO67" i="2"/>
  <c r="AO65" i="2"/>
  <c r="AO64" i="2"/>
  <c r="AO63" i="2"/>
  <c r="AO62" i="2"/>
  <c r="AO61" i="2"/>
  <c r="AO55" i="2"/>
  <c r="AO53" i="2"/>
  <c r="AO52" i="2"/>
  <c r="AO50" i="2"/>
  <c r="AO49" i="2"/>
  <c r="AO48" i="2"/>
  <c r="AO47" i="2"/>
  <c r="AO46" i="2"/>
  <c r="AO45" i="2"/>
  <c r="AO44" i="2"/>
  <c r="AO43" i="2"/>
  <c r="AO42" i="2"/>
  <c r="AO41" i="2"/>
  <c r="AO40" i="2"/>
  <c r="AO39" i="2"/>
  <c r="AO38" i="2"/>
  <c r="AO37" i="2"/>
  <c r="AO36" i="2"/>
  <c r="AO35" i="2"/>
  <c r="AO34" i="2"/>
  <c r="AO33" i="2"/>
  <c r="AO32" i="2"/>
  <c r="AO31" i="2"/>
  <c r="AO30" i="2"/>
  <c r="AO29" i="2"/>
  <c r="AO28" i="2"/>
  <c r="AO27" i="2"/>
  <c r="AO25" i="2"/>
  <c r="AO24" i="2"/>
  <c r="AO23" i="2"/>
  <c r="AO22" i="2"/>
  <c r="AO15" i="2"/>
  <c r="AO14" i="2"/>
  <c r="AO13" i="2"/>
  <c r="AO12" i="2"/>
  <c r="AO10" i="2"/>
  <c r="AO9" i="2"/>
  <c r="AO8" i="2"/>
  <c r="AO7" i="2"/>
  <c r="AO6" i="2"/>
  <c r="AO5" i="2"/>
  <c r="AO3" i="2"/>
  <c r="X92" i="12" l="1"/>
  <c r="Y92" i="12"/>
  <c r="X94" i="12"/>
  <c r="Y94" i="12"/>
  <c r="X97" i="12"/>
  <c r="Y97" i="12"/>
  <c r="AK94" i="12"/>
  <c r="AI94" i="12"/>
  <c r="AJ94" i="12"/>
  <c r="AM94" i="12"/>
  <c r="AL94" i="12"/>
  <c r="W94" i="12"/>
  <c r="W97" i="12"/>
  <c r="W92" i="12"/>
  <c r="AM234" i="2"/>
  <c r="AM233" i="2"/>
  <c r="AM232" i="2"/>
  <c r="AM231" i="2"/>
  <c r="AM230" i="2"/>
  <c r="AM229" i="2"/>
  <c r="AM228" i="2"/>
  <c r="AM227" i="2"/>
  <c r="AM226" i="2"/>
  <c r="AM225" i="2"/>
  <c r="AM224" i="2"/>
  <c r="AM223" i="2"/>
  <c r="AM222" i="2"/>
  <c r="AM221" i="2"/>
  <c r="AM220" i="2"/>
  <c r="AM219" i="2"/>
  <c r="AM218" i="2"/>
  <c r="AM217" i="2"/>
  <c r="AM216" i="2"/>
  <c r="AM215" i="2"/>
  <c r="AM214" i="2"/>
  <c r="AM213" i="2"/>
  <c r="AM212" i="2"/>
  <c r="AM211" i="2"/>
  <c r="AM210" i="2"/>
  <c r="AM209" i="2"/>
  <c r="AM208" i="2"/>
  <c r="AM207" i="2"/>
  <c r="AM206" i="2"/>
  <c r="AM205" i="2"/>
  <c r="AM204" i="2"/>
  <c r="AM203" i="2"/>
  <c r="AM202" i="2"/>
  <c r="AM201" i="2"/>
  <c r="AM200" i="2"/>
  <c r="AM199" i="2"/>
  <c r="AM198" i="2"/>
  <c r="AM197" i="2"/>
  <c r="AM196" i="2"/>
  <c r="AM195" i="2"/>
  <c r="AM194" i="2"/>
  <c r="AM193" i="2"/>
  <c r="AM192" i="2"/>
  <c r="AM191" i="2"/>
  <c r="AM190" i="2"/>
  <c r="AM189" i="2"/>
  <c r="AM188" i="2"/>
  <c r="AM187" i="2"/>
  <c r="AM186" i="2"/>
  <c r="AM185" i="2"/>
  <c r="AM184" i="2"/>
  <c r="AM183" i="2"/>
  <c r="AM182" i="2"/>
  <c r="AM161" i="2"/>
  <c r="AM160" i="2"/>
  <c r="AM159" i="2"/>
  <c r="AM158" i="2"/>
  <c r="AM157" i="2"/>
  <c r="AM156" i="2"/>
  <c r="AM155" i="2"/>
  <c r="AM152" i="2"/>
  <c r="AM151" i="2"/>
  <c r="AM150" i="2"/>
  <c r="AM141" i="2"/>
  <c r="AM140" i="2"/>
  <c r="AM139" i="2"/>
  <c r="AM138" i="2"/>
  <c r="AM137" i="2"/>
  <c r="AM124" i="2"/>
  <c r="AM122" i="2"/>
  <c r="AM121" i="2"/>
  <c r="AM120" i="2"/>
  <c r="AM115" i="2"/>
  <c r="AM114" i="2"/>
  <c r="AM113" i="2"/>
  <c r="AM112" i="2"/>
  <c r="AM111" i="2"/>
  <c r="AM109" i="2"/>
  <c r="AM107" i="2"/>
  <c r="AM106" i="2"/>
  <c r="AM105" i="2"/>
  <c r="AM104" i="2"/>
  <c r="AM103" i="2"/>
  <c r="AM102" i="2"/>
  <c r="AM101" i="2"/>
  <c r="AM100" i="2"/>
  <c r="AM99" i="2"/>
  <c r="AM98" i="2"/>
  <c r="AM97" i="2"/>
  <c r="AM96" i="2"/>
  <c r="AM94" i="2"/>
  <c r="AM93" i="2"/>
  <c r="AM92" i="2"/>
  <c r="AM91" i="2"/>
  <c r="AM90" i="2"/>
  <c r="AM89" i="2"/>
  <c r="AM88" i="2"/>
  <c r="AM87" i="2"/>
  <c r="AM86" i="2"/>
  <c r="AM85" i="2"/>
  <c r="AM84" i="2"/>
  <c r="AM83" i="2"/>
  <c r="AM82" i="2"/>
  <c r="AM81" i="2"/>
  <c r="AM80" i="2"/>
  <c r="AM79" i="2"/>
  <c r="AM78" i="2"/>
  <c r="AM77" i="2"/>
  <c r="AM76" i="2"/>
  <c r="AM75" i="2"/>
  <c r="AM74" i="2"/>
  <c r="AM73" i="2"/>
  <c r="AM72" i="2"/>
  <c r="AM71" i="2"/>
  <c r="AM69" i="2"/>
  <c r="AM67" i="2"/>
  <c r="AM65" i="2"/>
  <c r="AM64" i="2"/>
  <c r="AM63" i="2"/>
  <c r="AM62" i="2"/>
  <c r="AM61" i="2"/>
  <c r="AM55" i="2"/>
  <c r="AM53" i="2"/>
  <c r="AM52" i="2"/>
  <c r="AM50" i="2"/>
  <c r="AM49" i="2"/>
  <c r="AM48" i="2"/>
  <c r="AM47" i="2"/>
  <c r="AM46" i="2"/>
  <c r="AM45" i="2"/>
  <c r="AM44" i="2"/>
  <c r="AM43" i="2"/>
  <c r="AM42" i="2"/>
  <c r="AM41" i="2"/>
  <c r="AM40" i="2"/>
  <c r="AM39" i="2"/>
  <c r="AM38" i="2"/>
  <c r="AM37" i="2"/>
  <c r="AM36" i="2"/>
  <c r="AM35" i="2"/>
  <c r="AM34" i="2"/>
  <c r="AM33" i="2"/>
  <c r="AM32" i="2"/>
  <c r="AM31" i="2"/>
  <c r="AM30" i="2"/>
  <c r="AM29" i="2"/>
  <c r="AM28" i="2"/>
  <c r="AM27" i="2"/>
  <c r="AM25" i="2"/>
  <c r="AM24" i="2"/>
  <c r="AM23" i="2"/>
  <c r="AM22" i="2"/>
  <c r="AM15" i="2"/>
  <c r="AM14" i="2"/>
  <c r="AM13" i="2"/>
  <c r="AM12" i="2"/>
  <c r="AM10" i="2"/>
  <c r="AM9" i="2"/>
  <c r="AM8" i="2"/>
  <c r="AM7" i="2"/>
  <c r="AM6" i="2"/>
  <c r="AM5" i="2"/>
  <c r="AM3" i="2"/>
  <c r="E170" i="12"/>
  <c r="E171" i="12"/>
  <c r="E172" i="12"/>
  <c r="E173" i="12"/>
  <c r="E174" i="12"/>
  <c r="E175" i="12"/>
  <c r="E176" i="12"/>
  <c r="E177" i="12"/>
  <c r="E178" i="12"/>
  <c r="AT178" i="12" l="1"/>
  <c r="H178" i="12"/>
  <c r="I178" i="12"/>
  <c r="AT177" i="12"/>
  <c r="H177" i="12"/>
  <c r="I177" i="12"/>
  <c r="AT176" i="12"/>
  <c r="I176" i="12"/>
  <c r="H176" i="12"/>
  <c r="H175" i="12"/>
  <c r="AT175" i="12"/>
  <c r="I175" i="12"/>
  <c r="AT174" i="12"/>
  <c r="I174" i="12"/>
  <c r="H174" i="12"/>
  <c r="AT173" i="12"/>
  <c r="I173" i="12"/>
  <c r="H173" i="12"/>
  <c r="AT172" i="12"/>
  <c r="I172" i="12"/>
  <c r="H172" i="12"/>
  <c r="AT171" i="12"/>
  <c r="I171" i="12"/>
  <c r="H171" i="12"/>
  <c r="H170" i="12"/>
  <c r="AT170" i="12"/>
  <c r="I170" i="12"/>
  <c r="M178" i="12"/>
  <c r="J178" i="12"/>
  <c r="N178" i="12"/>
  <c r="K178" i="12"/>
  <c r="M177" i="12"/>
  <c r="J177" i="12"/>
  <c r="K177" i="12"/>
  <c r="N177" i="12"/>
  <c r="M176" i="12"/>
  <c r="K176" i="12"/>
  <c r="N176" i="12"/>
  <c r="J176" i="12"/>
  <c r="J175" i="12"/>
  <c r="N175" i="12"/>
  <c r="M175" i="12"/>
  <c r="K175" i="12"/>
  <c r="N174" i="12"/>
  <c r="J174" i="12"/>
  <c r="M174" i="12"/>
  <c r="K174" i="12"/>
  <c r="N173" i="12"/>
  <c r="J173" i="12"/>
  <c r="K173" i="12"/>
  <c r="M173" i="12"/>
  <c r="J172" i="12"/>
  <c r="N172" i="12"/>
  <c r="M172" i="12"/>
  <c r="K172" i="12"/>
  <c r="N171" i="12"/>
  <c r="M171" i="12"/>
  <c r="J171" i="12"/>
  <c r="K171" i="12"/>
  <c r="N170" i="12"/>
  <c r="M170" i="12"/>
  <c r="K170" i="12"/>
  <c r="J170" i="12"/>
  <c r="G178" i="12"/>
  <c r="G177" i="12"/>
  <c r="G176" i="12"/>
  <c r="G175" i="12"/>
  <c r="G174" i="12"/>
  <c r="G173" i="12"/>
  <c r="G172" i="12"/>
  <c r="G171" i="12"/>
  <c r="G170" i="12"/>
  <c r="L172" i="12"/>
  <c r="L171" i="12"/>
  <c r="L173" i="12"/>
  <c r="L178" i="12"/>
  <c r="L170" i="12"/>
  <c r="L177" i="12"/>
  <c r="L175" i="12"/>
  <c r="L176" i="12"/>
  <c r="L174" i="12"/>
  <c r="AL119" i="2"/>
  <c r="AM119" i="2" s="1"/>
  <c r="AL118" i="2"/>
  <c r="AM118" i="2" s="1"/>
  <c r="AL117" i="2"/>
  <c r="AM117" i="2" s="1"/>
  <c r="AL108" i="2"/>
  <c r="AM108" i="2" s="1"/>
  <c r="AL110" i="2"/>
  <c r="AM110" i="2" s="1"/>
  <c r="AL126" i="2"/>
  <c r="AM126" i="2" s="1"/>
  <c r="AL125" i="2"/>
  <c r="AM125" i="2" s="1"/>
  <c r="AL123" i="2"/>
  <c r="AM123" i="2" s="1"/>
  <c r="AU170" i="12" l="1"/>
  <c r="AW170" i="12"/>
  <c r="AV170" i="12"/>
  <c r="AZ170" i="12"/>
  <c r="AY170" i="12"/>
  <c r="AU171" i="12"/>
  <c r="AV171" i="12"/>
  <c r="AW171" i="12"/>
  <c r="AZ171" i="12"/>
  <c r="AY171" i="12"/>
  <c r="AU172" i="12"/>
  <c r="AV172" i="12"/>
  <c r="AZ172" i="12"/>
  <c r="AW172" i="12"/>
  <c r="AY172" i="12"/>
  <c r="AU173" i="12"/>
  <c r="AW173" i="12"/>
  <c r="AV173" i="12"/>
  <c r="AY173" i="12"/>
  <c r="AZ173" i="12"/>
  <c r="AY174" i="12"/>
  <c r="AW174" i="12"/>
  <c r="AV174" i="12"/>
  <c r="AZ174" i="12"/>
  <c r="AU174" i="12"/>
  <c r="AW175" i="12"/>
  <c r="AV175" i="12"/>
  <c r="AU175" i="12"/>
  <c r="AY175" i="12"/>
  <c r="AZ175" i="12"/>
  <c r="AU176" i="12"/>
  <c r="AV176" i="12"/>
  <c r="AY176" i="12"/>
  <c r="AW176" i="12"/>
  <c r="AZ176" i="12"/>
  <c r="AV177" i="12"/>
  <c r="AU177" i="12"/>
  <c r="AY177" i="12"/>
  <c r="AZ177" i="12"/>
  <c r="AW177" i="12"/>
  <c r="AY178" i="12"/>
  <c r="AZ178" i="12"/>
  <c r="AU178" i="12"/>
  <c r="AV178" i="12"/>
  <c r="AW178" i="12"/>
  <c r="AI77" i="12"/>
  <c r="AN77" i="12"/>
  <c r="AL77" i="12"/>
  <c r="AM77" i="12"/>
  <c r="AH77" i="12"/>
  <c r="AK77" i="12"/>
  <c r="AJ77" i="12"/>
  <c r="BI173" i="12"/>
  <c r="BH173" i="12"/>
  <c r="BI174" i="12"/>
  <c r="BH174" i="12"/>
  <c r="BH172" i="12"/>
  <c r="BI172" i="12"/>
  <c r="BI175" i="12"/>
  <c r="BH175" i="12"/>
  <c r="BH171" i="12"/>
  <c r="BI171" i="12"/>
  <c r="BI177" i="12"/>
  <c r="BH177" i="12"/>
  <c r="BI176" i="12"/>
  <c r="BH176" i="12"/>
  <c r="BH170" i="12"/>
  <c r="BI170" i="12"/>
  <c r="BI178" i="12"/>
  <c r="BH178" i="12"/>
  <c r="AK234" i="2"/>
  <c r="AK233" i="2"/>
  <c r="AK232" i="2"/>
  <c r="AK231" i="2"/>
  <c r="AK230" i="2"/>
  <c r="AK229" i="2"/>
  <c r="AK228" i="2"/>
  <c r="AK227" i="2"/>
  <c r="AK226" i="2"/>
  <c r="AK225" i="2"/>
  <c r="AK224" i="2"/>
  <c r="AK223" i="2"/>
  <c r="AK222" i="2"/>
  <c r="AK221" i="2"/>
  <c r="AK220" i="2"/>
  <c r="AK219" i="2"/>
  <c r="AK218" i="2"/>
  <c r="AK217" i="2"/>
  <c r="AK216" i="2"/>
  <c r="AK215" i="2"/>
  <c r="AK214" i="2"/>
  <c r="AK213" i="2"/>
  <c r="AK212" i="2"/>
  <c r="AK211" i="2"/>
  <c r="AK210" i="2"/>
  <c r="AK209" i="2"/>
  <c r="AK208" i="2"/>
  <c r="AK207" i="2"/>
  <c r="AK206" i="2"/>
  <c r="AK205" i="2"/>
  <c r="AK204" i="2"/>
  <c r="AK203" i="2"/>
  <c r="AK202" i="2"/>
  <c r="AK201" i="2"/>
  <c r="AK200" i="2"/>
  <c r="AK199" i="2"/>
  <c r="AK198" i="2"/>
  <c r="AK197" i="2"/>
  <c r="AK196" i="2"/>
  <c r="AK195" i="2"/>
  <c r="AK194" i="2"/>
  <c r="AK193" i="2"/>
  <c r="AK192" i="2"/>
  <c r="AK191" i="2"/>
  <c r="AK190" i="2"/>
  <c r="AK189" i="2"/>
  <c r="AK188" i="2"/>
  <c r="AK187" i="2"/>
  <c r="AK186" i="2"/>
  <c r="AK185" i="2"/>
  <c r="AK184" i="2"/>
  <c r="AK183" i="2"/>
  <c r="AK182" i="2"/>
  <c r="AK161" i="2"/>
  <c r="AK160" i="2"/>
  <c r="AK159" i="2"/>
  <c r="AK158" i="2"/>
  <c r="AK157" i="2"/>
  <c r="AK156" i="2"/>
  <c r="AK155" i="2"/>
  <c r="AK152" i="2"/>
  <c r="AK151" i="2"/>
  <c r="AK150" i="2"/>
  <c r="AK141" i="2"/>
  <c r="AK140" i="2"/>
  <c r="AK139" i="2"/>
  <c r="AK138" i="2"/>
  <c r="AK137" i="2"/>
  <c r="AK126" i="2"/>
  <c r="AK125" i="2"/>
  <c r="AK124" i="2"/>
  <c r="AK123" i="2"/>
  <c r="AK122" i="2"/>
  <c r="AK121" i="2"/>
  <c r="AK120" i="2"/>
  <c r="AK119" i="2"/>
  <c r="AK118" i="2"/>
  <c r="AK117" i="2"/>
  <c r="AK115" i="2"/>
  <c r="AK114" i="2"/>
  <c r="AK113" i="2"/>
  <c r="AK112" i="2"/>
  <c r="AK111" i="2"/>
  <c r="AK110" i="2"/>
  <c r="AK109" i="2"/>
  <c r="AK108" i="2"/>
  <c r="AK107" i="2"/>
  <c r="AK106" i="2"/>
  <c r="AK105" i="2"/>
  <c r="AK104" i="2"/>
  <c r="AK103" i="2"/>
  <c r="AK102" i="2"/>
  <c r="AK101" i="2"/>
  <c r="AK100" i="2"/>
  <c r="AK99" i="2"/>
  <c r="AK98" i="2"/>
  <c r="AK97" i="2"/>
  <c r="AK96" i="2"/>
  <c r="AK94" i="2"/>
  <c r="AK93" i="2"/>
  <c r="AK92" i="2"/>
  <c r="AK91" i="2"/>
  <c r="AK90" i="2"/>
  <c r="AK89" i="2"/>
  <c r="AK88" i="2"/>
  <c r="AK87" i="2"/>
  <c r="AK86" i="2"/>
  <c r="AK85" i="2"/>
  <c r="AK84" i="2"/>
  <c r="AK83" i="2"/>
  <c r="AK82" i="2"/>
  <c r="AK81" i="2"/>
  <c r="AK80" i="2"/>
  <c r="AK79" i="2"/>
  <c r="AK78" i="2"/>
  <c r="AK77" i="2"/>
  <c r="AK76" i="2"/>
  <c r="AK75" i="2"/>
  <c r="AK74" i="2"/>
  <c r="AK73" i="2"/>
  <c r="AK72" i="2"/>
  <c r="AK71" i="2"/>
  <c r="AK69" i="2"/>
  <c r="AK67" i="2"/>
  <c r="AK65" i="2"/>
  <c r="AK64" i="2"/>
  <c r="AK63" i="2"/>
  <c r="AK62" i="2"/>
  <c r="AK61" i="2"/>
  <c r="AK55" i="2"/>
  <c r="AK53" i="2"/>
  <c r="AK52" i="2"/>
  <c r="AK50" i="2"/>
  <c r="AK49" i="2"/>
  <c r="AK48" i="2"/>
  <c r="AK47" i="2"/>
  <c r="AK46" i="2"/>
  <c r="AK45" i="2"/>
  <c r="AK44" i="2"/>
  <c r="AK43" i="2"/>
  <c r="AK42" i="2"/>
  <c r="AK41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5" i="2"/>
  <c r="AK24" i="2"/>
  <c r="AK23" i="2"/>
  <c r="AK22" i="2"/>
  <c r="AK15" i="2"/>
  <c r="AK14" i="2"/>
  <c r="AK13" i="2"/>
  <c r="AK12" i="2"/>
  <c r="AK10" i="2"/>
  <c r="AK9" i="2"/>
  <c r="AK8" i="2"/>
  <c r="AK7" i="2"/>
  <c r="AK6" i="2"/>
  <c r="AK5" i="2"/>
  <c r="AK3" i="2"/>
  <c r="X77" i="12" l="1"/>
  <c r="Y77" i="12"/>
  <c r="W77" i="12"/>
  <c r="E60" i="12"/>
  <c r="AT60" i="12" l="1"/>
  <c r="H60" i="12"/>
  <c r="I60" i="12"/>
  <c r="M60" i="12"/>
  <c r="N60" i="12"/>
  <c r="K60" i="12"/>
  <c r="J60" i="12"/>
  <c r="G60" i="12"/>
  <c r="L60" i="12"/>
  <c r="AV60" i="12" l="1"/>
  <c r="AW60" i="12"/>
  <c r="AU60" i="12"/>
  <c r="AZ60" i="12"/>
  <c r="AY60" i="12"/>
  <c r="BH60" i="12"/>
  <c r="BI60" i="12"/>
  <c r="K110" i="6"/>
  <c r="V130" i="17"/>
  <c r="V129" i="17"/>
  <c r="V128" i="17"/>
  <c r="V127" i="17"/>
  <c r="V126" i="17"/>
  <c r="V125" i="17"/>
  <c r="V124" i="17"/>
  <c r="V123" i="17"/>
  <c r="V122" i="17"/>
  <c r="V121" i="17"/>
  <c r="V120" i="17"/>
  <c r="V119" i="17"/>
  <c r="V118" i="17"/>
  <c r="V117" i="17"/>
  <c r="V116" i="17"/>
  <c r="V114" i="17"/>
  <c r="V113" i="17"/>
  <c r="V112" i="17"/>
  <c r="V111" i="17"/>
  <c r="V110" i="17"/>
  <c r="V109" i="17"/>
  <c r="V108" i="17"/>
  <c r="V107" i="17"/>
  <c r="V106" i="17"/>
  <c r="V105" i="17"/>
  <c r="V104" i="17"/>
  <c r="V103" i="17"/>
  <c r="V102" i="17"/>
  <c r="V101" i="17"/>
  <c r="V100" i="17"/>
  <c r="V99" i="17"/>
  <c r="V98" i="17"/>
  <c r="V97" i="17"/>
  <c r="V96" i="17"/>
  <c r="V95" i="17"/>
  <c r="V93" i="17"/>
  <c r="V92" i="17"/>
  <c r="V91" i="17"/>
  <c r="V90" i="17"/>
  <c r="V89" i="17"/>
  <c r="V88" i="17"/>
  <c r="V87" i="17"/>
  <c r="V86" i="17"/>
  <c r="V85" i="17"/>
  <c r="V84" i="17"/>
  <c r="V83" i="17"/>
  <c r="V82" i="17"/>
  <c r="V81" i="17"/>
  <c r="V80" i="17"/>
  <c r="V79" i="17"/>
  <c r="V78" i="17"/>
  <c r="V77" i="17"/>
  <c r="V76" i="17"/>
  <c r="V75" i="17"/>
  <c r="V74" i="17"/>
  <c r="V73" i="17"/>
  <c r="V72" i="17"/>
  <c r="V71" i="17"/>
  <c r="V70" i="17"/>
  <c r="V69" i="17"/>
  <c r="V68" i="17"/>
  <c r="V67" i="17"/>
  <c r="V66" i="17"/>
  <c r="V65" i="17"/>
  <c r="V64" i="17"/>
  <c r="V63" i="17"/>
  <c r="V62" i="17"/>
  <c r="V61" i="17"/>
  <c r="V60" i="17"/>
  <c r="V59" i="17"/>
  <c r="V58" i="17"/>
  <c r="V57" i="17"/>
  <c r="V56" i="17"/>
  <c r="V55" i="17"/>
  <c r="V53" i="17"/>
  <c r="V52" i="17"/>
  <c r="V51" i="17"/>
  <c r="V50" i="17"/>
  <c r="V49" i="17"/>
  <c r="V48" i="17"/>
  <c r="V47" i="17"/>
  <c r="V46" i="17"/>
  <c r="V45" i="17"/>
  <c r="V44" i="17"/>
  <c r="V43" i="17"/>
  <c r="V42" i="17"/>
  <c r="V41" i="17"/>
  <c r="V40" i="17"/>
  <c r="V39" i="17"/>
  <c r="V38" i="17"/>
  <c r="V37" i="17"/>
  <c r="V36" i="17"/>
  <c r="V35" i="17"/>
  <c r="V34" i="17"/>
  <c r="V33" i="17"/>
  <c r="V32" i="17"/>
  <c r="V31" i="17"/>
  <c r="V30" i="17"/>
  <c r="V29" i="17"/>
  <c r="V28" i="17"/>
  <c r="V27" i="17"/>
  <c r="V26" i="17"/>
  <c r="V25" i="17"/>
  <c r="V24" i="17"/>
  <c r="V23" i="17"/>
  <c r="V22" i="17"/>
  <c r="V21" i="17"/>
  <c r="V20" i="17"/>
  <c r="V19" i="17"/>
  <c r="V18" i="17"/>
  <c r="V17" i="17"/>
  <c r="V16" i="17"/>
  <c r="V15" i="17"/>
  <c r="V14" i="17"/>
  <c r="V13" i="17"/>
  <c r="V12" i="17"/>
  <c r="V11" i="17"/>
  <c r="V10" i="17"/>
  <c r="V9" i="17"/>
  <c r="V8" i="17"/>
  <c r="V7" i="17"/>
  <c r="V6" i="17"/>
  <c r="V5" i="17"/>
  <c r="V4" i="17"/>
  <c r="V3" i="17"/>
  <c r="AI44" i="17" l="1"/>
  <c r="W107" i="16"/>
  <c r="W106" i="16"/>
  <c r="W105" i="16"/>
  <c r="W104" i="16"/>
  <c r="W103" i="16"/>
  <c r="W102" i="16"/>
  <c r="W101" i="16"/>
  <c r="W100" i="16"/>
  <c r="W99" i="16"/>
  <c r="W98" i="16"/>
  <c r="W97" i="16"/>
  <c r="W96" i="16"/>
  <c r="W95" i="16"/>
  <c r="W94" i="16"/>
  <c r="W93" i="16"/>
  <c r="W92" i="16"/>
  <c r="W91" i="16"/>
  <c r="W90" i="16"/>
  <c r="W89" i="16"/>
  <c r="W88" i="16"/>
  <c r="W87" i="16"/>
  <c r="W86" i="16"/>
  <c r="W85" i="16"/>
  <c r="W84" i="16"/>
  <c r="W83" i="16"/>
  <c r="W82" i="16"/>
  <c r="W81" i="16"/>
  <c r="W80" i="16"/>
  <c r="W79" i="16"/>
  <c r="W78" i="16"/>
  <c r="W77" i="16"/>
  <c r="W76" i="16"/>
  <c r="W75" i="16"/>
  <c r="W74" i="16"/>
  <c r="W73" i="16"/>
  <c r="W72" i="16"/>
  <c r="W71" i="16"/>
  <c r="W70" i="16"/>
  <c r="W69" i="16"/>
  <c r="W68" i="16"/>
  <c r="W67" i="16"/>
  <c r="W66" i="16"/>
  <c r="W65" i="16"/>
  <c r="W64" i="16"/>
  <c r="W63" i="16"/>
  <c r="W62" i="16"/>
  <c r="W61" i="16"/>
  <c r="W60" i="16"/>
  <c r="W59" i="16"/>
  <c r="W58" i="16"/>
  <c r="W57" i="16"/>
  <c r="W56" i="16"/>
  <c r="W55" i="16"/>
  <c r="W54" i="16"/>
  <c r="W53" i="16"/>
  <c r="W52" i="16"/>
  <c r="W51" i="16"/>
  <c r="W50" i="16"/>
  <c r="W49" i="16"/>
  <c r="W48" i="16"/>
  <c r="W47" i="16"/>
  <c r="W46" i="16"/>
  <c r="W45" i="16"/>
  <c r="W44" i="16"/>
  <c r="W43" i="16"/>
  <c r="W42" i="16"/>
  <c r="W41" i="16"/>
  <c r="W40" i="16"/>
  <c r="W39" i="16"/>
  <c r="W38" i="16"/>
  <c r="W37" i="16"/>
  <c r="W36" i="16"/>
  <c r="W35" i="16"/>
  <c r="W34" i="16"/>
  <c r="W33" i="16"/>
  <c r="W32" i="16"/>
  <c r="W31" i="16"/>
  <c r="W30" i="16"/>
  <c r="W29" i="16"/>
  <c r="W28" i="16"/>
  <c r="W27" i="16"/>
  <c r="W26" i="16"/>
  <c r="W25" i="16"/>
  <c r="W24" i="16"/>
  <c r="W23" i="16"/>
  <c r="W22" i="16"/>
  <c r="W21" i="16"/>
  <c r="W20" i="16"/>
  <c r="W19" i="16"/>
  <c r="W18" i="16"/>
  <c r="W17" i="16"/>
  <c r="W16" i="16"/>
  <c r="W15" i="16"/>
  <c r="W14" i="16"/>
  <c r="W13" i="16"/>
  <c r="W12" i="16"/>
  <c r="W11" i="16"/>
  <c r="W10" i="16"/>
  <c r="W9" i="16"/>
  <c r="W8" i="16"/>
  <c r="W7" i="16"/>
  <c r="W6" i="16"/>
  <c r="W5" i="16"/>
  <c r="W4" i="16"/>
  <c r="W3" i="16"/>
  <c r="W2" i="16"/>
  <c r="AI234" i="2"/>
  <c r="AI233" i="2"/>
  <c r="AI232" i="2"/>
  <c r="AI231" i="2"/>
  <c r="AI230" i="2"/>
  <c r="AI229" i="2"/>
  <c r="AI228" i="2"/>
  <c r="AI227" i="2"/>
  <c r="AI226" i="2"/>
  <c r="AI225" i="2"/>
  <c r="AI224" i="2"/>
  <c r="AI223" i="2"/>
  <c r="AI222" i="2"/>
  <c r="AI221" i="2"/>
  <c r="AI220" i="2"/>
  <c r="AI219" i="2"/>
  <c r="AI218" i="2"/>
  <c r="AI217" i="2"/>
  <c r="AI216" i="2"/>
  <c r="AI215" i="2"/>
  <c r="AI214" i="2"/>
  <c r="AI213" i="2"/>
  <c r="AI212" i="2"/>
  <c r="AI211" i="2"/>
  <c r="AI210" i="2"/>
  <c r="AI209" i="2"/>
  <c r="AI208" i="2"/>
  <c r="AI207" i="2"/>
  <c r="AI206" i="2"/>
  <c r="AI205" i="2"/>
  <c r="AI204" i="2"/>
  <c r="AI203" i="2"/>
  <c r="AI202" i="2"/>
  <c r="AI201" i="2"/>
  <c r="AI200" i="2"/>
  <c r="AI199" i="2"/>
  <c r="AI198" i="2"/>
  <c r="AI197" i="2"/>
  <c r="AI196" i="2"/>
  <c r="AI195" i="2"/>
  <c r="AI194" i="2"/>
  <c r="AI193" i="2"/>
  <c r="AI192" i="2"/>
  <c r="AI191" i="2"/>
  <c r="AI189" i="2"/>
  <c r="AI188" i="2"/>
  <c r="AI187" i="2"/>
  <c r="AI186" i="2"/>
  <c r="AI185" i="2"/>
  <c r="AI184" i="2"/>
  <c r="AI183" i="2"/>
  <c r="AI182" i="2"/>
  <c r="AI161" i="2"/>
  <c r="AI160" i="2"/>
  <c r="AI159" i="2"/>
  <c r="AI158" i="2"/>
  <c r="AI157" i="2"/>
  <c r="AI156" i="2"/>
  <c r="AI155" i="2"/>
  <c r="AI152" i="2"/>
  <c r="AI151" i="2"/>
  <c r="AI150" i="2"/>
  <c r="AI140" i="2"/>
  <c r="AI139" i="2"/>
  <c r="AI137" i="2"/>
  <c r="AI125" i="2"/>
  <c r="AI124" i="2"/>
  <c r="AI122" i="2"/>
  <c r="AI121" i="2"/>
  <c r="AI120" i="2"/>
  <c r="AI119" i="2"/>
  <c r="AI117" i="2"/>
  <c r="AI115" i="2"/>
  <c r="AI113" i="2"/>
  <c r="AI111" i="2"/>
  <c r="AI110" i="2"/>
  <c r="AI109" i="2"/>
  <c r="AI108" i="2"/>
  <c r="AI106" i="2"/>
  <c r="AI105" i="2"/>
  <c r="AI104" i="2"/>
  <c r="AI103" i="2"/>
  <c r="AI102" i="2"/>
  <c r="AI101" i="2"/>
  <c r="AI100" i="2"/>
  <c r="AI99" i="2"/>
  <c r="AI98" i="2"/>
  <c r="AI97" i="2"/>
  <c r="AI96" i="2"/>
  <c r="AI94" i="2"/>
  <c r="AI93" i="2"/>
  <c r="AI92" i="2"/>
  <c r="AI91" i="2"/>
  <c r="AI90" i="2"/>
  <c r="AI89" i="2"/>
  <c r="AI88" i="2"/>
  <c r="AI87" i="2"/>
  <c r="AI86" i="2"/>
  <c r="AI85" i="2"/>
  <c r="AI84" i="2"/>
  <c r="AI83" i="2"/>
  <c r="AI82" i="2"/>
  <c r="AI81" i="2"/>
  <c r="AI80" i="2"/>
  <c r="AI79" i="2"/>
  <c r="AI78" i="2"/>
  <c r="AI77" i="2"/>
  <c r="AI76" i="2"/>
  <c r="AI75" i="2"/>
  <c r="AI74" i="2"/>
  <c r="AI73" i="2"/>
  <c r="AI72" i="2"/>
  <c r="AI71" i="2"/>
  <c r="AI69" i="2"/>
  <c r="AI67" i="2"/>
  <c r="AI65" i="2"/>
  <c r="AI64" i="2"/>
  <c r="AI63" i="2"/>
  <c r="AI62" i="2"/>
  <c r="AI61" i="2"/>
  <c r="AI55" i="2"/>
  <c r="AI53" i="2"/>
  <c r="AI52" i="2"/>
  <c r="AI50" i="2"/>
  <c r="AI49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5" i="2"/>
  <c r="AI24" i="2"/>
  <c r="AI23" i="2"/>
  <c r="AI22" i="2"/>
  <c r="AI15" i="2"/>
  <c r="AI14" i="2"/>
  <c r="AI13" i="2"/>
  <c r="AI12" i="2"/>
  <c r="AI10" i="2"/>
  <c r="AI9" i="2"/>
  <c r="AI8" i="2"/>
  <c r="AI7" i="2"/>
  <c r="AI6" i="2"/>
  <c r="AI5" i="2"/>
  <c r="AI3" i="2"/>
  <c r="AH190" i="2" l="1"/>
  <c r="AI190" i="2" s="1"/>
  <c r="E246" i="12" l="1"/>
  <c r="I110" i="6"/>
  <c r="I111" i="6"/>
  <c r="I112" i="6"/>
  <c r="I113" i="6"/>
  <c r="I114" i="6"/>
  <c r="I115" i="6"/>
  <c r="I116" i="6"/>
  <c r="I117" i="6"/>
  <c r="I118" i="6"/>
  <c r="U6" i="21"/>
  <c r="U7" i="21"/>
  <c r="U8" i="21"/>
  <c r="U9" i="21"/>
  <c r="U10" i="21"/>
  <c r="U11" i="21"/>
  <c r="U12" i="21"/>
  <c r="U13" i="21"/>
  <c r="U14" i="21"/>
  <c r="U15" i="21"/>
  <c r="U16" i="21"/>
  <c r="U17" i="21"/>
  <c r="U18" i="21"/>
  <c r="U19" i="21"/>
  <c r="U21" i="21"/>
  <c r="U22" i="21"/>
  <c r="U23" i="21"/>
  <c r="U24" i="21"/>
  <c r="U25" i="21"/>
  <c r="U26" i="21"/>
  <c r="U27" i="21"/>
  <c r="U28" i="21"/>
  <c r="U29" i="21"/>
  <c r="U30" i="21"/>
  <c r="U41" i="21"/>
  <c r="U42" i="21"/>
  <c r="U43" i="21"/>
  <c r="U44" i="21"/>
  <c r="U45" i="21"/>
  <c r="U54" i="21"/>
  <c r="U55" i="21"/>
  <c r="U56" i="21"/>
  <c r="U57" i="21"/>
  <c r="U46" i="21"/>
  <c r="U47" i="21"/>
  <c r="U48" i="21"/>
  <c r="U50" i="21"/>
  <c r="U49" i="21"/>
  <c r="U51" i="21"/>
  <c r="K6" i="21"/>
  <c r="L6" i="21"/>
  <c r="M6" i="21"/>
  <c r="N6" i="21"/>
  <c r="O6" i="21"/>
  <c r="P6" i="21"/>
  <c r="Q6" i="21"/>
  <c r="R6" i="21"/>
  <c r="S6" i="21"/>
  <c r="T6" i="21"/>
  <c r="K7" i="21"/>
  <c r="L7" i="21"/>
  <c r="M7" i="21"/>
  <c r="N7" i="21"/>
  <c r="O7" i="21"/>
  <c r="P7" i="21"/>
  <c r="Q7" i="21"/>
  <c r="R7" i="21"/>
  <c r="S7" i="21"/>
  <c r="T7" i="21"/>
  <c r="K8" i="21"/>
  <c r="L8" i="21"/>
  <c r="M8" i="21"/>
  <c r="N8" i="21"/>
  <c r="O8" i="21"/>
  <c r="P8" i="21"/>
  <c r="Q8" i="21"/>
  <c r="R8" i="21"/>
  <c r="S8" i="21"/>
  <c r="T8" i="21"/>
  <c r="K9" i="21"/>
  <c r="L9" i="21"/>
  <c r="M9" i="21"/>
  <c r="N9" i="21"/>
  <c r="O9" i="21"/>
  <c r="P9" i="21"/>
  <c r="Q9" i="21"/>
  <c r="R9" i="21"/>
  <c r="S9" i="21"/>
  <c r="T9" i="21"/>
  <c r="K10" i="21"/>
  <c r="L10" i="21"/>
  <c r="M10" i="21"/>
  <c r="N10" i="21"/>
  <c r="O10" i="21"/>
  <c r="P10" i="21"/>
  <c r="Q10" i="21"/>
  <c r="R10" i="21"/>
  <c r="S10" i="21"/>
  <c r="T10" i="21"/>
  <c r="K11" i="21"/>
  <c r="L11" i="21"/>
  <c r="M11" i="21"/>
  <c r="N11" i="21"/>
  <c r="O11" i="21"/>
  <c r="P11" i="21"/>
  <c r="Q11" i="21"/>
  <c r="R11" i="21"/>
  <c r="S11" i="21"/>
  <c r="T11" i="21"/>
  <c r="K12" i="21"/>
  <c r="L12" i="21"/>
  <c r="M12" i="21"/>
  <c r="N12" i="21"/>
  <c r="O12" i="21"/>
  <c r="P12" i="21"/>
  <c r="Q12" i="21"/>
  <c r="R12" i="21"/>
  <c r="S12" i="21"/>
  <c r="T12" i="21"/>
  <c r="K13" i="21"/>
  <c r="L13" i="21"/>
  <c r="M13" i="21"/>
  <c r="N13" i="21"/>
  <c r="O13" i="21"/>
  <c r="P13" i="21"/>
  <c r="Q13" i="21"/>
  <c r="R13" i="21"/>
  <c r="S13" i="21"/>
  <c r="T13" i="21"/>
  <c r="K14" i="21"/>
  <c r="L14" i="21"/>
  <c r="M14" i="21"/>
  <c r="N14" i="21"/>
  <c r="O14" i="21"/>
  <c r="P14" i="21"/>
  <c r="Q14" i="21"/>
  <c r="R14" i="21"/>
  <c r="S14" i="21"/>
  <c r="T14" i="21"/>
  <c r="K15" i="21"/>
  <c r="L15" i="21"/>
  <c r="M15" i="21"/>
  <c r="N15" i="21"/>
  <c r="O15" i="21"/>
  <c r="P15" i="21"/>
  <c r="Q15" i="21"/>
  <c r="R15" i="21"/>
  <c r="S15" i="21"/>
  <c r="T15" i="21"/>
  <c r="K16" i="21"/>
  <c r="L16" i="21"/>
  <c r="M16" i="21"/>
  <c r="N16" i="21"/>
  <c r="O16" i="21"/>
  <c r="P16" i="21"/>
  <c r="Q16" i="21"/>
  <c r="R16" i="21"/>
  <c r="S16" i="21"/>
  <c r="T16" i="21"/>
  <c r="K17" i="21"/>
  <c r="L17" i="21"/>
  <c r="M17" i="21"/>
  <c r="N17" i="21"/>
  <c r="O17" i="21"/>
  <c r="P17" i="21"/>
  <c r="Q17" i="21"/>
  <c r="R17" i="21"/>
  <c r="S17" i="21"/>
  <c r="T17" i="21"/>
  <c r="K18" i="21"/>
  <c r="L18" i="21"/>
  <c r="M18" i="21"/>
  <c r="N18" i="21"/>
  <c r="O18" i="21"/>
  <c r="P18" i="21"/>
  <c r="Q18" i="21"/>
  <c r="R18" i="21"/>
  <c r="S18" i="21"/>
  <c r="T18" i="21"/>
  <c r="K19" i="21"/>
  <c r="L19" i="21"/>
  <c r="M19" i="21"/>
  <c r="N19" i="21"/>
  <c r="O19" i="21"/>
  <c r="P19" i="21"/>
  <c r="Q19" i="21"/>
  <c r="R19" i="21"/>
  <c r="S19" i="21"/>
  <c r="T19" i="21"/>
  <c r="K21" i="21"/>
  <c r="L21" i="21"/>
  <c r="M21" i="21"/>
  <c r="N21" i="21"/>
  <c r="O21" i="21"/>
  <c r="P21" i="21"/>
  <c r="Q21" i="21"/>
  <c r="R21" i="21"/>
  <c r="S21" i="21"/>
  <c r="T21" i="21"/>
  <c r="K22" i="21"/>
  <c r="L22" i="21"/>
  <c r="M22" i="21"/>
  <c r="N22" i="21"/>
  <c r="O22" i="21"/>
  <c r="P22" i="21"/>
  <c r="Q22" i="21"/>
  <c r="R22" i="21"/>
  <c r="S22" i="21"/>
  <c r="T22" i="21"/>
  <c r="K23" i="21"/>
  <c r="L23" i="21"/>
  <c r="M23" i="21"/>
  <c r="N23" i="21"/>
  <c r="O23" i="21"/>
  <c r="P23" i="21"/>
  <c r="Q23" i="21"/>
  <c r="R23" i="21"/>
  <c r="S23" i="21"/>
  <c r="T23" i="21"/>
  <c r="K24" i="21"/>
  <c r="L24" i="21"/>
  <c r="M24" i="21"/>
  <c r="N24" i="21"/>
  <c r="O24" i="21"/>
  <c r="P24" i="21"/>
  <c r="Q24" i="21"/>
  <c r="R24" i="21"/>
  <c r="S24" i="21"/>
  <c r="T24" i="21"/>
  <c r="K25" i="21"/>
  <c r="L25" i="21"/>
  <c r="M25" i="21"/>
  <c r="N25" i="21"/>
  <c r="O25" i="21"/>
  <c r="P25" i="21"/>
  <c r="Q25" i="21"/>
  <c r="R25" i="21"/>
  <c r="S25" i="21"/>
  <c r="T25" i="21"/>
  <c r="K26" i="21"/>
  <c r="L26" i="21"/>
  <c r="M26" i="21"/>
  <c r="N26" i="21"/>
  <c r="O26" i="21"/>
  <c r="P26" i="21"/>
  <c r="Q26" i="21"/>
  <c r="R26" i="21"/>
  <c r="S26" i="21"/>
  <c r="T26" i="21"/>
  <c r="K27" i="21"/>
  <c r="L27" i="21"/>
  <c r="M27" i="21"/>
  <c r="N27" i="21"/>
  <c r="O27" i="21"/>
  <c r="P27" i="21"/>
  <c r="Q27" i="21"/>
  <c r="R27" i="21"/>
  <c r="S27" i="21"/>
  <c r="T27" i="21"/>
  <c r="K28" i="21"/>
  <c r="L28" i="21"/>
  <c r="M28" i="21"/>
  <c r="N28" i="21"/>
  <c r="O28" i="21"/>
  <c r="P28" i="21"/>
  <c r="Q28" i="21"/>
  <c r="R28" i="21"/>
  <c r="S28" i="21"/>
  <c r="T28" i="21"/>
  <c r="K29" i="21"/>
  <c r="L29" i="21"/>
  <c r="M29" i="21"/>
  <c r="N29" i="21"/>
  <c r="O29" i="21"/>
  <c r="P29" i="21"/>
  <c r="Q29" i="21"/>
  <c r="R29" i="21"/>
  <c r="S29" i="21"/>
  <c r="T29" i="21"/>
  <c r="K30" i="21"/>
  <c r="L30" i="21"/>
  <c r="M30" i="21"/>
  <c r="N30" i="21"/>
  <c r="O30" i="21"/>
  <c r="P30" i="21"/>
  <c r="Q30" i="21"/>
  <c r="R30" i="21"/>
  <c r="S30" i="21"/>
  <c r="T30" i="21"/>
  <c r="K41" i="21"/>
  <c r="L41" i="21"/>
  <c r="M41" i="21"/>
  <c r="N41" i="21"/>
  <c r="O41" i="21"/>
  <c r="P41" i="21"/>
  <c r="Q41" i="21"/>
  <c r="R41" i="21"/>
  <c r="S41" i="21"/>
  <c r="T41" i="21"/>
  <c r="K42" i="21"/>
  <c r="L42" i="21"/>
  <c r="M42" i="21"/>
  <c r="N42" i="21"/>
  <c r="O42" i="21"/>
  <c r="P42" i="21"/>
  <c r="Q42" i="21"/>
  <c r="R42" i="21"/>
  <c r="S42" i="21"/>
  <c r="T42" i="21"/>
  <c r="K43" i="21"/>
  <c r="L43" i="21"/>
  <c r="M43" i="21"/>
  <c r="N43" i="21"/>
  <c r="O43" i="21"/>
  <c r="P43" i="21"/>
  <c r="Q43" i="21"/>
  <c r="R43" i="21"/>
  <c r="S43" i="21"/>
  <c r="T43" i="21"/>
  <c r="K44" i="21"/>
  <c r="L44" i="21"/>
  <c r="M44" i="21"/>
  <c r="N44" i="21"/>
  <c r="O44" i="21"/>
  <c r="P44" i="21"/>
  <c r="Q44" i="21"/>
  <c r="R44" i="21"/>
  <c r="S44" i="21"/>
  <c r="T44" i="21"/>
  <c r="K45" i="21"/>
  <c r="L45" i="21"/>
  <c r="M45" i="21"/>
  <c r="N45" i="21"/>
  <c r="O45" i="21"/>
  <c r="P45" i="21"/>
  <c r="Q45" i="21"/>
  <c r="R45" i="21"/>
  <c r="S45" i="21"/>
  <c r="T45" i="21"/>
  <c r="K54" i="21"/>
  <c r="L54" i="21"/>
  <c r="M54" i="21"/>
  <c r="N54" i="21"/>
  <c r="O54" i="21"/>
  <c r="P54" i="21"/>
  <c r="Q54" i="21"/>
  <c r="R54" i="21"/>
  <c r="S54" i="21"/>
  <c r="T54" i="21"/>
  <c r="K55" i="21"/>
  <c r="L55" i="21"/>
  <c r="M55" i="21"/>
  <c r="N55" i="21"/>
  <c r="O55" i="21"/>
  <c r="P55" i="21"/>
  <c r="Q55" i="21"/>
  <c r="R55" i="21"/>
  <c r="S55" i="21"/>
  <c r="T55" i="21"/>
  <c r="K56" i="21"/>
  <c r="L56" i="21"/>
  <c r="M56" i="21"/>
  <c r="N56" i="21"/>
  <c r="O56" i="21"/>
  <c r="P56" i="21"/>
  <c r="Q56" i="21"/>
  <c r="R56" i="21"/>
  <c r="S56" i="21"/>
  <c r="T56" i="21"/>
  <c r="K57" i="21"/>
  <c r="L57" i="21"/>
  <c r="M57" i="21"/>
  <c r="N57" i="21"/>
  <c r="O57" i="21"/>
  <c r="P57" i="21"/>
  <c r="Q57" i="21"/>
  <c r="R57" i="21"/>
  <c r="S57" i="21"/>
  <c r="T57" i="21"/>
  <c r="K46" i="21"/>
  <c r="L46" i="21"/>
  <c r="M46" i="21"/>
  <c r="N46" i="21"/>
  <c r="O46" i="21"/>
  <c r="P46" i="21"/>
  <c r="Q46" i="21"/>
  <c r="R46" i="21"/>
  <c r="S46" i="21"/>
  <c r="T46" i="21"/>
  <c r="K47" i="21"/>
  <c r="L47" i="21"/>
  <c r="M47" i="21"/>
  <c r="N47" i="21"/>
  <c r="O47" i="21"/>
  <c r="P47" i="21"/>
  <c r="Q47" i="21"/>
  <c r="R47" i="21"/>
  <c r="S47" i="21"/>
  <c r="T47" i="21"/>
  <c r="K48" i="21"/>
  <c r="L48" i="21"/>
  <c r="M48" i="21"/>
  <c r="N48" i="21"/>
  <c r="O48" i="21"/>
  <c r="P48" i="21"/>
  <c r="Q48" i="21"/>
  <c r="R48" i="21"/>
  <c r="S48" i="21"/>
  <c r="T48" i="21"/>
  <c r="K50" i="21"/>
  <c r="L50" i="21"/>
  <c r="M50" i="21"/>
  <c r="N50" i="21"/>
  <c r="O50" i="21"/>
  <c r="P50" i="21"/>
  <c r="Q50" i="21"/>
  <c r="R50" i="21"/>
  <c r="S50" i="21"/>
  <c r="T50" i="21"/>
  <c r="K49" i="21"/>
  <c r="L49" i="21"/>
  <c r="M49" i="21"/>
  <c r="N49" i="21"/>
  <c r="O49" i="21"/>
  <c r="P49" i="21"/>
  <c r="Q49" i="21"/>
  <c r="R49" i="21"/>
  <c r="S49" i="21"/>
  <c r="T49" i="21"/>
  <c r="K51" i="21"/>
  <c r="L51" i="21"/>
  <c r="M51" i="21"/>
  <c r="N51" i="21"/>
  <c r="O51" i="21"/>
  <c r="P51" i="21"/>
  <c r="Q51" i="21"/>
  <c r="R51" i="21"/>
  <c r="S51" i="21"/>
  <c r="T51" i="21"/>
  <c r="J50" i="21"/>
  <c r="J48" i="21"/>
  <c r="J47" i="21"/>
  <c r="J46" i="21"/>
  <c r="J57" i="21"/>
  <c r="J56" i="21"/>
  <c r="J55" i="21"/>
  <c r="J54" i="21"/>
  <c r="J45" i="21"/>
  <c r="J44" i="21"/>
  <c r="J43" i="21"/>
  <c r="J42" i="21"/>
  <c r="J41" i="21"/>
  <c r="J30" i="21"/>
  <c r="J29" i="21"/>
  <c r="J28" i="21"/>
  <c r="J27" i="21"/>
  <c r="J26" i="21"/>
  <c r="J25" i="21"/>
  <c r="J24" i="21"/>
  <c r="J23" i="21"/>
  <c r="J22" i="21"/>
  <c r="J21" i="21"/>
  <c r="J18" i="21"/>
  <c r="J19" i="21"/>
  <c r="J17" i="21"/>
  <c r="J16" i="21"/>
  <c r="J15" i="21"/>
  <c r="J14" i="21"/>
  <c r="J13" i="21"/>
  <c r="J12" i="21"/>
  <c r="J11" i="21"/>
  <c r="J10" i="21"/>
  <c r="J9" i="21"/>
  <c r="J8" i="21"/>
  <c r="J6" i="21"/>
  <c r="AT246" i="12" l="1"/>
  <c r="H246" i="12"/>
  <c r="I246" i="12"/>
  <c r="N246" i="12"/>
  <c r="K246" i="12"/>
  <c r="M246" i="12"/>
  <c r="J246" i="12"/>
  <c r="G246" i="12"/>
  <c r="L246" i="12"/>
  <c r="E149" i="12"/>
  <c r="E148" i="12"/>
  <c r="H50" i="23"/>
  <c r="J49" i="21" s="1"/>
  <c r="H51" i="23"/>
  <c r="H49" i="23"/>
  <c r="J51" i="21" s="1"/>
  <c r="D51" i="23"/>
  <c r="D49" i="23"/>
  <c r="D50" i="23"/>
  <c r="D48" i="23"/>
  <c r="D47" i="23"/>
  <c r="D46" i="23"/>
  <c r="D58" i="23"/>
  <c r="D57" i="23"/>
  <c r="D56" i="23"/>
  <c r="D54" i="23"/>
  <c r="D45" i="23"/>
  <c r="D44" i="23"/>
  <c r="D43" i="23"/>
  <c r="D42" i="23"/>
  <c r="D41" i="23"/>
  <c r="D30" i="23"/>
  <c r="D29" i="23"/>
  <c r="D28" i="23"/>
  <c r="D27" i="23"/>
  <c r="D26" i="23"/>
  <c r="D25" i="23"/>
  <c r="D24" i="23"/>
  <c r="D23" i="23"/>
  <c r="D22" i="23"/>
  <c r="D21" i="23"/>
  <c r="E20" i="23"/>
  <c r="D20" i="23"/>
  <c r="D19" i="23"/>
  <c r="D18" i="23"/>
  <c r="D17" i="23"/>
  <c r="D16" i="23"/>
  <c r="D15" i="23"/>
  <c r="D14" i="23"/>
  <c r="D13" i="23"/>
  <c r="D12" i="23"/>
  <c r="D11" i="23"/>
  <c r="D10" i="23"/>
  <c r="D9" i="23"/>
  <c r="D8" i="23"/>
  <c r="D7" i="23"/>
  <c r="D6" i="23"/>
  <c r="P3" i="23"/>
  <c r="O3" i="23"/>
  <c r="D47" i="21"/>
  <c r="I49" i="21"/>
  <c r="AG161" i="2"/>
  <c r="AE161" i="2"/>
  <c r="AG117" i="2"/>
  <c r="AH118" i="2" s="1"/>
  <c r="AI118" i="2" s="1"/>
  <c r="AG103" i="2"/>
  <c r="AG234" i="2"/>
  <c r="AG233" i="2"/>
  <c r="AG232" i="2"/>
  <c r="AG231" i="2"/>
  <c r="AG230" i="2"/>
  <c r="AG229" i="2"/>
  <c r="AG228" i="2"/>
  <c r="AG227" i="2"/>
  <c r="AG226" i="2"/>
  <c r="AG225" i="2"/>
  <c r="AG224" i="2"/>
  <c r="AG223" i="2"/>
  <c r="AG222" i="2"/>
  <c r="AG221" i="2"/>
  <c r="AG220" i="2"/>
  <c r="AG219" i="2"/>
  <c r="AG218" i="2"/>
  <c r="AG217" i="2"/>
  <c r="AG216" i="2"/>
  <c r="AG215" i="2"/>
  <c r="AG214" i="2"/>
  <c r="AG213" i="2"/>
  <c r="AG212" i="2"/>
  <c r="AG211" i="2"/>
  <c r="AG210" i="2"/>
  <c r="AG209" i="2"/>
  <c r="AG208" i="2"/>
  <c r="AG207" i="2"/>
  <c r="AG206" i="2"/>
  <c r="AG205" i="2"/>
  <c r="AG204" i="2"/>
  <c r="AG203" i="2"/>
  <c r="AG202" i="2"/>
  <c r="AG201" i="2"/>
  <c r="AG200" i="2"/>
  <c r="AG199" i="2"/>
  <c r="AG198" i="2"/>
  <c r="AG197" i="2"/>
  <c r="AG196" i="2"/>
  <c r="AG195" i="2"/>
  <c r="AG194" i="2"/>
  <c r="AG193" i="2"/>
  <c r="AG192" i="2"/>
  <c r="AG191" i="2"/>
  <c r="AG190" i="2"/>
  <c r="AG189" i="2"/>
  <c r="AG188" i="2"/>
  <c r="AG187" i="2"/>
  <c r="AG186" i="2"/>
  <c r="AG185" i="2"/>
  <c r="AG184" i="2"/>
  <c r="AG183" i="2"/>
  <c r="AG182" i="2"/>
  <c r="AG160" i="2"/>
  <c r="AG159" i="2"/>
  <c r="AG158" i="2"/>
  <c r="AG157" i="2"/>
  <c r="AG156" i="2"/>
  <c r="AG155" i="2"/>
  <c r="AG152" i="2"/>
  <c r="AG151" i="2"/>
  <c r="AG150" i="2"/>
  <c r="AG140" i="2"/>
  <c r="AH141" i="2" s="1"/>
  <c r="AI141" i="2" s="1"/>
  <c r="AG139" i="2"/>
  <c r="AG137" i="2"/>
  <c r="AH138" i="2" s="1"/>
  <c r="AG125" i="2"/>
  <c r="AH126" i="2" s="1"/>
  <c r="AI126" i="2" s="1"/>
  <c r="AG124" i="2"/>
  <c r="AG122" i="2"/>
  <c r="AH123" i="2" s="1"/>
  <c r="AI123" i="2" s="1"/>
  <c r="AG104" i="2"/>
  <c r="AG105" i="2" s="1"/>
  <c r="AG106" i="2" s="1"/>
  <c r="AG102" i="2"/>
  <c r="AG101" i="2"/>
  <c r="AG99" i="2"/>
  <c r="AG98" i="2"/>
  <c r="AG97" i="2"/>
  <c r="AG96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69" i="2"/>
  <c r="AG67" i="2"/>
  <c r="AG65" i="2"/>
  <c r="AG64" i="2"/>
  <c r="AG63" i="2"/>
  <c r="AG62" i="2"/>
  <c r="AG61" i="2"/>
  <c r="AG55" i="2"/>
  <c r="AG53" i="2"/>
  <c r="AG52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5" i="2"/>
  <c r="AG24" i="2"/>
  <c r="AG23" i="2"/>
  <c r="AG22" i="2"/>
  <c r="AG15" i="2"/>
  <c r="AG14" i="2"/>
  <c r="AG13" i="2"/>
  <c r="AG12" i="2"/>
  <c r="AG10" i="2"/>
  <c r="AG9" i="2"/>
  <c r="AG8" i="2"/>
  <c r="AG7" i="2"/>
  <c r="AG6" i="2"/>
  <c r="AG5" i="2"/>
  <c r="AG3" i="2"/>
  <c r="O65" i="6"/>
  <c r="O48" i="6"/>
  <c r="O52" i="6"/>
  <c r="O12" i="6"/>
  <c r="O82" i="6"/>
  <c r="K4" i="6"/>
  <c r="C113" i="16"/>
  <c r="U107" i="16"/>
  <c r="U106" i="16"/>
  <c r="U105" i="16"/>
  <c r="U104" i="16"/>
  <c r="U103" i="16"/>
  <c r="U102" i="16"/>
  <c r="U101" i="16"/>
  <c r="U100" i="16"/>
  <c r="U99" i="16"/>
  <c r="U98" i="16"/>
  <c r="U97" i="16"/>
  <c r="U96" i="16"/>
  <c r="U95" i="16"/>
  <c r="U94" i="16"/>
  <c r="U93" i="16"/>
  <c r="U92" i="16"/>
  <c r="U91" i="16"/>
  <c r="U90" i="16"/>
  <c r="U89" i="16"/>
  <c r="U88" i="16"/>
  <c r="U87" i="16"/>
  <c r="U86" i="16"/>
  <c r="U85" i="16"/>
  <c r="U84" i="16"/>
  <c r="U83" i="16"/>
  <c r="U82" i="16"/>
  <c r="U81" i="16"/>
  <c r="U80" i="16"/>
  <c r="U79" i="16"/>
  <c r="U78" i="16"/>
  <c r="U77" i="16"/>
  <c r="U76" i="16"/>
  <c r="U75" i="16"/>
  <c r="U74" i="16"/>
  <c r="U73" i="16"/>
  <c r="U72" i="16"/>
  <c r="U71" i="16"/>
  <c r="U70" i="16"/>
  <c r="U69" i="16"/>
  <c r="U68" i="16"/>
  <c r="U67" i="16"/>
  <c r="U66" i="16"/>
  <c r="U65" i="16"/>
  <c r="U64" i="16"/>
  <c r="U63" i="16"/>
  <c r="U62" i="16"/>
  <c r="U61" i="16"/>
  <c r="U60" i="16"/>
  <c r="U59" i="16"/>
  <c r="U58" i="16"/>
  <c r="U57" i="16"/>
  <c r="U56" i="16"/>
  <c r="U55" i="16"/>
  <c r="U54" i="16"/>
  <c r="U53" i="16"/>
  <c r="U52" i="16"/>
  <c r="U51" i="16"/>
  <c r="U50" i="16"/>
  <c r="U49" i="16"/>
  <c r="U48" i="16"/>
  <c r="U47" i="16"/>
  <c r="U46" i="16"/>
  <c r="U45" i="16"/>
  <c r="U44" i="16"/>
  <c r="U43" i="16"/>
  <c r="U42" i="16"/>
  <c r="U41" i="16"/>
  <c r="U40" i="16"/>
  <c r="U39" i="16"/>
  <c r="U38" i="16"/>
  <c r="U37" i="16"/>
  <c r="U36" i="16"/>
  <c r="U35" i="16"/>
  <c r="U34" i="16"/>
  <c r="U33" i="16"/>
  <c r="U32" i="16"/>
  <c r="U31" i="16"/>
  <c r="U30" i="16"/>
  <c r="U29" i="16"/>
  <c r="U28" i="16"/>
  <c r="U27" i="16"/>
  <c r="U26" i="16"/>
  <c r="U25" i="16"/>
  <c r="U24" i="16"/>
  <c r="U23" i="16"/>
  <c r="U22" i="16"/>
  <c r="U21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8" i="16"/>
  <c r="U7" i="16"/>
  <c r="U6" i="16"/>
  <c r="U5" i="16"/>
  <c r="U4" i="16"/>
  <c r="U3" i="16"/>
  <c r="U2" i="16"/>
  <c r="AF250" i="2"/>
  <c r="AF251" i="2"/>
  <c r="AE234" i="2"/>
  <c r="AE233" i="2"/>
  <c r="AE232" i="2"/>
  <c r="AE231" i="2"/>
  <c r="AE230" i="2"/>
  <c r="AE229" i="2"/>
  <c r="AE228" i="2"/>
  <c r="AE227" i="2"/>
  <c r="AE226" i="2"/>
  <c r="AE225" i="2"/>
  <c r="AE224" i="2"/>
  <c r="AE223" i="2"/>
  <c r="AE222" i="2"/>
  <c r="AE221" i="2"/>
  <c r="AE220" i="2"/>
  <c r="AE219" i="2"/>
  <c r="AE218" i="2"/>
  <c r="AE217" i="2"/>
  <c r="AE216" i="2"/>
  <c r="AE215" i="2"/>
  <c r="AE214" i="2"/>
  <c r="AE213" i="2"/>
  <c r="AE212" i="2"/>
  <c r="AE211" i="2"/>
  <c r="AE210" i="2"/>
  <c r="AE209" i="2"/>
  <c r="AE208" i="2"/>
  <c r="AE207" i="2"/>
  <c r="AE206" i="2"/>
  <c r="AE205" i="2"/>
  <c r="AE204" i="2"/>
  <c r="AE203" i="2"/>
  <c r="AE202" i="2"/>
  <c r="AE201" i="2"/>
  <c r="AE200" i="2"/>
  <c r="AE199" i="2"/>
  <c r="AE198" i="2"/>
  <c r="AE197" i="2"/>
  <c r="AE196" i="2"/>
  <c r="AE195" i="2"/>
  <c r="AE194" i="2"/>
  <c r="AE193" i="2"/>
  <c r="AE192" i="2"/>
  <c r="AE191" i="2"/>
  <c r="AE190" i="2"/>
  <c r="AE189" i="2"/>
  <c r="AE188" i="2"/>
  <c r="AE187" i="2"/>
  <c r="AE186" i="2"/>
  <c r="AE185" i="2"/>
  <c r="AE184" i="2"/>
  <c r="AE183" i="2"/>
  <c r="AE182" i="2"/>
  <c r="AE160" i="2"/>
  <c r="AE159" i="2"/>
  <c r="AE158" i="2"/>
  <c r="AE157" i="2"/>
  <c r="AE156" i="2"/>
  <c r="AE155" i="2"/>
  <c r="AE152" i="2"/>
  <c r="AE151" i="2"/>
  <c r="AE150" i="2"/>
  <c r="AE141" i="2"/>
  <c r="AE140" i="2"/>
  <c r="AE139" i="2"/>
  <c r="AE138" i="2"/>
  <c r="AE137" i="2"/>
  <c r="AE126" i="2"/>
  <c r="AE125" i="2"/>
  <c r="AE124" i="2"/>
  <c r="AE123" i="2"/>
  <c r="AE122" i="2"/>
  <c r="AE121" i="2"/>
  <c r="AE120" i="2"/>
  <c r="AE119" i="2"/>
  <c r="AE118" i="2"/>
  <c r="AE117" i="2"/>
  <c r="AE115" i="2"/>
  <c r="AE114" i="2"/>
  <c r="AE113" i="2"/>
  <c r="AE112" i="2"/>
  <c r="AE111" i="2"/>
  <c r="AE110" i="2"/>
  <c r="AE109" i="2"/>
  <c r="AE108" i="2"/>
  <c r="AE107" i="2"/>
  <c r="AE106" i="2"/>
  <c r="AE105" i="2"/>
  <c r="AE104" i="2"/>
  <c r="AE103" i="2"/>
  <c r="AE102" i="2"/>
  <c r="AE101" i="2"/>
  <c r="AE99" i="2"/>
  <c r="AF100" i="2" s="1"/>
  <c r="AE100" i="2" s="1"/>
  <c r="AE98" i="2"/>
  <c r="AE97" i="2"/>
  <c r="AE96" i="2"/>
  <c r="AE94" i="2"/>
  <c r="AE93" i="2"/>
  <c r="AE92" i="2"/>
  <c r="AE91" i="2"/>
  <c r="AE90" i="2"/>
  <c r="AE89" i="2"/>
  <c r="AE88" i="2"/>
  <c r="AE87" i="2"/>
  <c r="AE86" i="2"/>
  <c r="AE85" i="2"/>
  <c r="AE84" i="2"/>
  <c r="AE83" i="2"/>
  <c r="AE82" i="2"/>
  <c r="AE81" i="2"/>
  <c r="AE80" i="2"/>
  <c r="AE79" i="2"/>
  <c r="AE78" i="2"/>
  <c r="AE77" i="2"/>
  <c r="AE76" i="2"/>
  <c r="AE75" i="2"/>
  <c r="AE74" i="2"/>
  <c r="AE73" i="2"/>
  <c r="AE72" i="2"/>
  <c r="AE71" i="2"/>
  <c r="AE69" i="2"/>
  <c r="AE67" i="2"/>
  <c r="AE66" i="2"/>
  <c r="AE65" i="2"/>
  <c r="AE64" i="2"/>
  <c r="AE63" i="2"/>
  <c r="AE62" i="2"/>
  <c r="AE61" i="2"/>
  <c r="AE56" i="2"/>
  <c r="AE55" i="2"/>
  <c r="AE53" i="2"/>
  <c r="AE52" i="2"/>
  <c r="AE50" i="2"/>
  <c r="AE49" i="2"/>
  <c r="AE48" i="2"/>
  <c r="AE47" i="2"/>
  <c r="AE46" i="2"/>
  <c r="AE45" i="2"/>
  <c r="AE44" i="2"/>
  <c r="AE43" i="2"/>
  <c r="AE42" i="2"/>
  <c r="AE41" i="2"/>
  <c r="AE40" i="2"/>
  <c r="AE39" i="2"/>
  <c r="AE38" i="2"/>
  <c r="AE37" i="2"/>
  <c r="AE36" i="2"/>
  <c r="AE35" i="2"/>
  <c r="AE34" i="2"/>
  <c r="AE33" i="2"/>
  <c r="AE32" i="2"/>
  <c r="AE31" i="2"/>
  <c r="AE30" i="2"/>
  <c r="AE29" i="2"/>
  <c r="AE28" i="2"/>
  <c r="AE27" i="2"/>
  <c r="AE25" i="2"/>
  <c r="AE24" i="2"/>
  <c r="AE23" i="2"/>
  <c r="AE22" i="2"/>
  <c r="AE15" i="2"/>
  <c r="AE14" i="2"/>
  <c r="AE13" i="2"/>
  <c r="AE12" i="2"/>
  <c r="AE10" i="2"/>
  <c r="AE9" i="2"/>
  <c r="AE8" i="2"/>
  <c r="AE7" i="2"/>
  <c r="AE6" i="2"/>
  <c r="AE5" i="2"/>
  <c r="AE3" i="2"/>
  <c r="D115" i="16"/>
  <c r="E115" i="16"/>
  <c r="F115" i="16"/>
  <c r="G115" i="16"/>
  <c r="H115" i="16"/>
  <c r="I115" i="16"/>
  <c r="J115" i="16"/>
  <c r="AT148" i="12" l="1"/>
  <c r="I148" i="12"/>
  <c r="H148" i="12"/>
  <c r="I149" i="12"/>
  <c r="AT149" i="12"/>
  <c r="H149" i="12"/>
  <c r="AZ246" i="12"/>
  <c r="AW246" i="12"/>
  <c r="AV246" i="12"/>
  <c r="AU246" i="12"/>
  <c r="AY246" i="12"/>
  <c r="K148" i="12"/>
  <c r="N148" i="12"/>
  <c r="J148" i="12"/>
  <c r="M148" i="12"/>
  <c r="N149" i="12"/>
  <c r="K149" i="12"/>
  <c r="M149" i="12"/>
  <c r="J149" i="12"/>
  <c r="G148" i="12"/>
  <c r="G149" i="12"/>
  <c r="L149" i="12"/>
  <c r="L148" i="12"/>
  <c r="BH246" i="12"/>
  <c r="BI246" i="12"/>
  <c r="I4" i="6"/>
  <c r="K5" i="6"/>
  <c r="K3" i="6"/>
  <c r="AG138" i="2"/>
  <c r="AI138" i="2"/>
  <c r="K65" i="6"/>
  <c r="K52" i="6"/>
  <c r="I52" i="6" s="1"/>
  <c r="AG100" i="2"/>
  <c r="E20" i="21"/>
  <c r="E31" i="21" s="1"/>
  <c r="D31" i="21" s="1"/>
  <c r="P2" i="23"/>
  <c r="G2" i="23"/>
  <c r="H2" i="23"/>
  <c r="N2" i="23"/>
  <c r="O2" i="23"/>
  <c r="M2" i="23"/>
  <c r="Q2" i="23"/>
  <c r="K2" i="23"/>
  <c r="I2" i="23"/>
  <c r="J2" i="23"/>
  <c r="L2" i="23"/>
  <c r="AG141" i="2"/>
  <c r="AG126" i="2"/>
  <c r="AG123" i="2"/>
  <c r="AG118" i="2"/>
  <c r="AG119" i="2" s="1"/>
  <c r="AG120" i="2" s="1"/>
  <c r="AG108" i="2"/>
  <c r="AH107" i="2" s="1"/>
  <c r="AG121" i="2"/>
  <c r="C111" i="16"/>
  <c r="C114" i="16"/>
  <c r="C112" i="16"/>
  <c r="E252" i="12"/>
  <c r="L110" i="6"/>
  <c r="AT252" i="12" l="1"/>
  <c r="H252" i="12"/>
  <c r="I252" i="12"/>
  <c r="AY149" i="12"/>
  <c r="AV149" i="12"/>
  <c r="AW149" i="12"/>
  <c r="AU149" i="12"/>
  <c r="AZ149" i="12"/>
  <c r="AY148" i="12"/>
  <c r="AU148" i="12"/>
  <c r="AW148" i="12"/>
  <c r="AV148" i="12"/>
  <c r="AZ148" i="12"/>
  <c r="N252" i="12"/>
  <c r="M252" i="12"/>
  <c r="K252" i="12"/>
  <c r="J252" i="12"/>
  <c r="Y41" i="12"/>
  <c r="X41" i="12"/>
  <c r="G252" i="12"/>
  <c r="AI41" i="12"/>
  <c r="AJ41" i="12"/>
  <c r="AK41" i="12"/>
  <c r="AL41" i="12"/>
  <c r="AM41" i="12"/>
  <c r="AN41" i="12"/>
  <c r="AH41" i="12"/>
  <c r="L252" i="12"/>
  <c r="W41" i="12"/>
  <c r="BH149" i="12"/>
  <c r="BI149" i="12"/>
  <c r="BI148" i="12"/>
  <c r="BH148" i="12"/>
  <c r="Q20" i="21"/>
  <c r="R20" i="21"/>
  <c r="S20" i="21"/>
  <c r="T20" i="21"/>
  <c r="J20" i="21"/>
  <c r="K20" i="21"/>
  <c r="L20" i="21"/>
  <c r="U20" i="21"/>
  <c r="N20" i="21"/>
  <c r="M20" i="21"/>
  <c r="O20" i="21"/>
  <c r="P20" i="21"/>
  <c r="AG107" i="2"/>
  <c r="AI107" i="2"/>
  <c r="I65" i="6"/>
  <c r="AG109" i="2"/>
  <c r="AG110" i="2" s="1"/>
  <c r="T12" i="17"/>
  <c r="T8" i="17"/>
  <c r="T130" i="17"/>
  <c r="T129" i="17"/>
  <c r="T128" i="17"/>
  <c r="T127" i="17"/>
  <c r="T126" i="17"/>
  <c r="T125" i="17"/>
  <c r="T124" i="17"/>
  <c r="T123" i="17"/>
  <c r="T122" i="17"/>
  <c r="T121" i="17"/>
  <c r="T120" i="17"/>
  <c r="T119" i="17"/>
  <c r="T118" i="17"/>
  <c r="T117" i="17"/>
  <c r="T116" i="17"/>
  <c r="T114" i="17"/>
  <c r="T113" i="17"/>
  <c r="T112" i="17"/>
  <c r="T111" i="17"/>
  <c r="T110" i="17"/>
  <c r="T109" i="17"/>
  <c r="T108" i="17"/>
  <c r="T107" i="17"/>
  <c r="T106" i="17"/>
  <c r="T105" i="17"/>
  <c r="T104" i="17"/>
  <c r="T103" i="17"/>
  <c r="T102" i="17"/>
  <c r="T101" i="17"/>
  <c r="T100" i="17"/>
  <c r="T99" i="17"/>
  <c r="T98" i="17"/>
  <c r="T97" i="17"/>
  <c r="T96" i="17"/>
  <c r="T95" i="17"/>
  <c r="T93" i="17"/>
  <c r="T92" i="17"/>
  <c r="T91" i="17"/>
  <c r="T90" i="17"/>
  <c r="T89" i="17"/>
  <c r="T88" i="17"/>
  <c r="T87" i="17"/>
  <c r="T86" i="17"/>
  <c r="T85" i="17"/>
  <c r="T84" i="17"/>
  <c r="T83" i="17"/>
  <c r="T82" i="17"/>
  <c r="T81" i="17"/>
  <c r="T80" i="17"/>
  <c r="T79" i="17"/>
  <c r="T78" i="17"/>
  <c r="T77" i="17"/>
  <c r="T76" i="17"/>
  <c r="T75" i="17"/>
  <c r="T74" i="17"/>
  <c r="T73" i="17"/>
  <c r="T72" i="17"/>
  <c r="T71" i="17"/>
  <c r="T70" i="17"/>
  <c r="T69" i="17"/>
  <c r="T68" i="17"/>
  <c r="T67" i="17"/>
  <c r="T66" i="17"/>
  <c r="T65" i="17"/>
  <c r="T64" i="17"/>
  <c r="T63" i="17"/>
  <c r="T62" i="17"/>
  <c r="T61" i="17"/>
  <c r="T60" i="17"/>
  <c r="T59" i="17"/>
  <c r="T58" i="17"/>
  <c r="T57" i="17"/>
  <c r="T56" i="17"/>
  <c r="T55" i="17"/>
  <c r="T53" i="17"/>
  <c r="T52" i="17"/>
  <c r="T51" i="17"/>
  <c r="T50" i="17"/>
  <c r="T49" i="17"/>
  <c r="T48" i="17"/>
  <c r="T47" i="17"/>
  <c r="T46" i="17"/>
  <c r="T45" i="17"/>
  <c r="T44" i="17"/>
  <c r="T43" i="17"/>
  <c r="T42" i="17"/>
  <c r="T41" i="17"/>
  <c r="T40" i="17"/>
  <c r="T39" i="17"/>
  <c r="T38" i="17"/>
  <c r="T37" i="17"/>
  <c r="T36" i="17"/>
  <c r="T35" i="17"/>
  <c r="T34" i="17"/>
  <c r="T33" i="17"/>
  <c r="T32" i="17"/>
  <c r="T31" i="17"/>
  <c r="T30" i="17"/>
  <c r="T29" i="17"/>
  <c r="T28" i="17"/>
  <c r="T27" i="17"/>
  <c r="T26" i="17"/>
  <c r="T25" i="17"/>
  <c r="T24" i="17"/>
  <c r="T23" i="17"/>
  <c r="T22" i="17"/>
  <c r="T21" i="17"/>
  <c r="T20" i="17"/>
  <c r="T19" i="17"/>
  <c r="T18" i="17"/>
  <c r="T17" i="17"/>
  <c r="T16" i="17"/>
  <c r="T15" i="17"/>
  <c r="T14" i="17"/>
  <c r="T13" i="17"/>
  <c r="T11" i="17"/>
  <c r="T10" i="17"/>
  <c r="T9" i="17"/>
  <c r="T7" i="17"/>
  <c r="T6" i="17"/>
  <c r="T5" i="17"/>
  <c r="T4" i="17"/>
  <c r="T3" i="17"/>
  <c r="E123" i="12"/>
  <c r="AT123" i="12" l="1"/>
  <c r="H123" i="12"/>
  <c r="I123" i="12"/>
  <c r="AU252" i="12"/>
  <c r="AY252" i="12"/>
  <c r="AV252" i="12"/>
  <c r="AW252" i="12"/>
  <c r="AZ252" i="12"/>
  <c r="N123" i="12"/>
  <c r="J123" i="12"/>
  <c r="K123" i="12"/>
  <c r="M123" i="12"/>
  <c r="G123" i="12"/>
  <c r="L123" i="12"/>
  <c r="BH252" i="12"/>
  <c r="BI252" i="12"/>
  <c r="AG111" i="2"/>
  <c r="D20" i="21"/>
  <c r="I20" i="21"/>
  <c r="E122" i="12"/>
  <c r="AC190" i="2"/>
  <c r="AC234" i="2"/>
  <c r="AC233" i="2"/>
  <c r="AC232" i="2"/>
  <c r="AC231" i="2"/>
  <c r="AC230" i="2"/>
  <c r="AC229" i="2"/>
  <c r="AC228" i="2"/>
  <c r="AC227" i="2"/>
  <c r="AC226" i="2"/>
  <c r="AC225" i="2"/>
  <c r="AC224" i="2"/>
  <c r="AC223" i="2"/>
  <c r="AC222" i="2"/>
  <c r="AC221" i="2"/>
  <c r="AC220" i="2"/>
  <c r="AC219" i="2"/>
  <c r="AC218" i="2"/>
  <c r="AC217" i="2"/>
  <c r="AC216" i="2"/>
  <c r="AC215" i="2"/>
  <c r="AC214" i="2"/>
  <c r="AC213" i="2"/>
  <c r="AC212" i="2"/>
  <c r="AC211" i="2"/>
  <c r="AC210" i="2"/>
  <c r="AC209" i="2"/>
  <c r="AC208" i="2"/>
  <c r="AC207" i="2"/>
  <c r="AC206" i="2"/>
  <c r="AC205" i="2"/>
  <c r="AC204" i="2"/>
  <c r="AC203" i="2"/>
  <c r="AC202" i="2"/>
  <c r="AC201" i="2"/>
  <c r="AC200" i="2"/>
  <c r="AC199" i="2"/>
  <c r="AC198" i="2"/>
  <c r="AC197" i="2"/>
  <c r="AC196" i="2"/>
  <c r="AC195" i="2"/>
  <c r="AC194" i="2"/>
  <c r="AC193" i="2"/>
  <c r="AC192" i="2"/>
  <c r="AC191" i="2"/>
  <c r="AC189" i="2"/>
  <c r="AC188" i="2"/>
  <c r="AC187" i="2"/>
  <c r="AC186" i="2"/>
  <c r="AC185" i="2"/>
  <c r="AC184" i="2"/>
  <c r="AC183" i="2"/>
  <c r="AC182" i="2"/>
  <c r="AC160" i="2"/>
  <c r="AC159" i="2"/>
  <c r="AC158" i="2"/>
  <c r="AC157" i="2"/>
  <c r="AC156" i="2"/>
  <c r="AC155" i="2"/>
  <c r="AC152" i="2"/>
  <c r="AC151" i="2"/>
  <c r="AC150" i="2"/>
  <c r="AC141" i="2"/>
  <c r="AC140" i="2"/>
  <c r="AC139" i="2"/>
  <c r="AC138" i="2"/>
  <c r="AC137" i="2"/>
  <c r="AC126" i="2"/>
  <c r="AC125" i="2"/>
  <c r="AC124" i="2"/>
  <c r="AC123" i="2"/>
  <c r="AC122" i="2"/>
  <c r="AC121" i="2"/>
  <c r="AC120" i="2"/>
  <c r="AC118" i="2"/>
  <c r="AC117" i="2"/>
  <c r="AC115" i="2"/>
  <c r="AC114" i="2"/>
  <c r="AC113" i="2"/>
  <c r="AC111" i="2"/>
  <c r="AC110" i="2"/>
  <c r="AC109" i="2"/>
  <c r="AC107" i="2"/>
  <c r="AC106" i="2"/>
  <c r="AC105" i="2"/>
  <c r="AC104" i="2"/>
  <c r="AC103" i="2"/>
  <c r="AC102" i="2"/>
  <c r="AC101" i="2"/>
  <c r="AC99" i="2"/>
  <c r="AC98" i="2"/>
  <c r="AC97" i="2"/>
  <c r="AC96" i="2"/>
  <c r="AC94" i="2"/>
  <c r="AC93" i="2"/>
  <c r="AC92" i="2"/>
  <c r="AC91" i="2"/>
  <c r="AC90" i="2"/>
  <c r="AC89" i="2"/>
  <c r="AC88" i="2"/>
  <c r="AC87" i="2"/>
  <c r="AC86" i="2"/>
  <c r="AC85" i="2"/>
  <c r="AC84" i="2"/>
  <c r="AC83" i="2"/>
  <c r="AC82" i="2"/>
  <c r="AC81" i="2"/>
  <c r="AC80" i="2"/>
  <c r="AC79" i="2"/>
  <c r="AC78" i="2"/>
  <c r="AC77" i="2"/>
  <c r="AC76" i="2"/>
  <c r="AC75" i="2"/>
  <c r="AC74" i="2"/>
  <c r="AC73" i="2"/>
  <c r="AC72" i="2"/>
  <c r="AC71" i="2"/>
  <c r="AC69" i="2"/>
  <c r="AC67" i="2"/>
  <c r="AC66" i="2"/>
  <c r="AC65" i="2"/>
  <c r="AC64" i="2"/>
  <c r="AC63" i="2"/>
  <c r="AC62" i="2"/>
  <c r="AC61" i="2"/>
  <c r="AC56" i="2"/>
  <c r="AC55" i="2"/>
  <c r="AC53" i="2"/>
  <c r="AC52" i="2"/>
  <c r="AC50" i="2"/>
  <c r="AC49" i="2"/>
  <c r="AC48" i="2"/>
  <c r="AC47" i="2"/>
  <c r="AC46" i="2"/>
  <c r="AC45" i="2"/>
  <c r="AC44" i="2"/>
  <c r="AC43" i="2"/>
  <c r="AC42" i="2"/>
  <c r="AC41" i="2"/>
  <c r="AC40" i="2"/>
  <c r="AC39" i="2"/>
  <c r="AC38" i="2"/>
  <c r="AC37" i="2"/>
  <c r="AC36" i="2"/>
  <c r="AC35" i="2"/>
  <c r="AC34" i="2"/>
  <c r="AC33" i="2"/>
  <c r="AC32" i="2"/>
  <c r="AC31" i="2"/>
  <c r="AC30" i="2"/>
  <c r="AC29" i="2"/>
  <c r="AC28" i="2"/>
  <c r="AC27" i="2"/>
  <c r="AC25" i="2"/>
  <c r="AC24" i="2"/>
  <c r="AC23" i="2"/>
  <c r="AC22" i="2"/>
  <c r="AC15" i="2"/>
  <c r="AC14" i="2"/>
  <c r="AC13" i="2"/>
  <c r="AC12" i="2"/>
  <c r="AC10" i="2"/>
  <c r="AC9" i="2"/>
  <c r="AC8" i="2"/>
  <c r="AC7" i="2"/>
  <c r="AC6" i="2"/>
  <c r="AC5" i="2"/>
  <c r="AC3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186" i="2"/>
  <c r="AA187" i="2"/>
  <c r="AA188" i="2"/>
  <c r="AA189" i="2"/>
  <c r="AA190" i="2"/>
  <c r="AA191" i="2"/>
  <c r="AA192" i="2"/>
  <c r="AA193" i="2"/>
  <c r="AA194" i="2"/>
  <c r="AA195" i="2"/>
  <c r="I100" i="6"/>
  <c r="O100" i="6"/>
  <c r="S107" i="16"/>
  <c r="S106" i="16"/>
  <c r="S105" i="16"/>
  <c r="S104" i="16"/>
  <c r="S103" i="16"/>
  <c r="S102" i="16"/>
  <c r="S101" i="16"/>
  <c r="S100" i="16"/>
  <c r="S99" i="16"/>
  <c r="S98" i="16"/>
  <c r="S97" i="16"/>
  <c r="S96" i="16"/>
  <c r="S95" i="16"/>
  <c r="S94" i="16"/>
  <c r="S93" i="16"/>
  <c r="S92" i="16"/>
  <c r="S91" i="16"/>
  <c r="S90" i="16"/>
  <c r="S89" i="16"/>
  <c r="S88" i="16"/>
  <c r="S87" i="16"/>
  <c r="S86" i="16"/>
  <c r="S85" i="16"/>
  <c r="S84" i="16"/>
  <c r="S83" i="16"/>
  <c r="S82" i="16"/>
  <c r="S81" i="16"/>
  <c r="S80" i="16"/>
  <c r="S79" i="16"/>
  <c r="S78" i="16"/>
  <c r="S77" i="16"/>
  <c r="S76" i="16"/>
  <c r="S75" i="16"/>
  <c r="S74" i="16"/>
  <c r="S73" i="16"/>
  <c r="S72" i="16"/>
  <c r="S71" i="16"/>
  <c r="S70" i="16"/>
  <c r="S69" i="16"/>
  <c r="S68" i="16"/>
  <c r="S67" i="16"/>
  <c r="S66" i="16"/>
  <c r="S65" i="16"/>
  <c r="S64" i="16"/>
  <c r="S63" i="16"/>
  <c r="S62" i="16"/>
  <c r="S61" i="16"/>
  <c r="S60" i="16"/>
  <c r="S59" i="16"/>
  <c r="S58" i="16"/>
  <c r="S57" i="16"/>
  <c r="S56" i="16"/>
  <c r="S55" i="16"/>
  <c r="S54" i="16"/>
  <c r="S53" i="16"/>
  <c r="S52" i="16"/>
  <c r="S51" i="16"/>
  <c r="S50" i="16"/>
  <c r="S49" i="16"/>
  <c r="S48" i="16"/>
  <c r="S47" i="16"/>
  <c r="S46" i="16"/>
  <c r="S45" i="16"/>
  <c r="S44" i="16"/>
  <c r="S43" i="16"/>
  <c r="S42" i="16"/>
  <c r="S41" i="16"/>
  <c r="S40" i="16"/>
  <c r="S39" i="16"/>
  <c r="S38" i="16"/>
  <c r="S37" i="16"/>
  <c r="S36" i="16"/>
  <c r="S35" i="16"/>
  <c r="S34" i="16"/>
  <c r="S33" i="16"/>
  <c r="S32" i="16"/>
  <c r="S31" i="16"/>
  <c r="S30" i="16"/>
  <c r="S29" i="16"/>
  <c r="S28" i="16"/>
  <c r="S27" i="16"/>
  <c r="S26" i="16"/>
  <c r="S25" i="16"/>
  <c r="S24" i="16"/>
  <c r="S23" i="16"/>
  <c r="S22" i="16"/>
  <c r="S21" i="16"/>
  <c r="S20" i="16"/>
  <c r="S19" i="16"/>
  <c r="S18" i="16"/>
  <c r="S17" i="16"/>
  <c r="S16" i="16"/>
  <c r="S15" i="16"/>
  <c r="S14" i="16"/>
  <c r="S13" i="16"/>
  <c r="S12" i="16"/>
  <c r="S11" i="16"/>
  <c r="S10" i="16"/>
  <c r="S9" i="16"/>
  <c r="S8" i="16"/>
  <c r="S7" i="16"/>
  <c r="S6" i="16"/>
  <c r="S5" i="16"/>
  <c r="S4" i="16"/>
  <c r="S3" i="16"/>
  <c r="S2" i="16"/>
  <c r="B115" i="16"/>
  <c r="AT122" i="12" l="1"/>
  <c r="I122" i="12"/>
  <c r="H122" i="12"/>
  <c r="AU123" i="12"/>
  <c r="AW123" i="12"/>
  <c r="AV123" i="12"/>
  <c r="AY123" i="12"/>
  <c r="AZ123" i="12"/>
  <c r="N122" i="12"/>
  <c r="M122" i="12"/>
  <c r="K122" i="12"/>
  <c r="J122" i="12"/>
  <c r="G122" i="12"/>
  <c r="AI213" i="12"/>
  <c r="AJ213" i="12"/>
  <c r="AK213" i="12"/>
  <c r="AL213" i="12"/>
  <c r="AH213" i="12"/>
  <c r="AN213" i="12"/>
  <c r="AM213" i="12"/>
  <c r="L122" i="12"/>
  <c r="BH123" i="12"/>
  <c r="BI123" i="12"/>
  <c r="AG113" i="2"/>
  <c r="AH112" i="2" s="1"/>
  <c r="AI10" i="17"/>
  <c r="AI11" i="17"/>
  <c r="AI12" i="17"/>
  <c r="AI13" i="17"/>
  <c r="AI14" i="17"/>
  <c r="AI15" i="17"/>
  <c r="AI16" i="17"/>
  <c r="AI17" i="17"/>
  <c r="AI18" i="17"/>
  <c r="AI19" i="17"/>
  <c r="AI20" i="17"/>
  <c r="AI21" i="17"/>
  <c r="AI22" i="17"/>
  <c r="AI23" i="17"/>
  <c r="AI24" i="17"/>
  <c r="AI25" i="17"/>
  <c r="AI26" i="17"/>
  <c r="AI27" i="17"/>
  <c r="AI28" i="17"/>
  <c r="AI29" i="17"/>
  <c r="AI30" i="17"/>
  <c r="AI31" i="17"/>
  <c r="AI32" i="17"/>
  <c r="AI33" i="17"/>
  <c r="AI34" i="17"/>
  <c r="AI35" i="17"/>
  <c r="AI36" i="17"/>
  <c r="AI37" i="17"/>
  <c r="AI38" i="17"/>
  <c r="AI39" i="17"/>
  <c r="AI40" i="17"/>
  <c r="AI41" i="17"/>
  <c r="AI42" i="17"/>
  <c r="AI43" i="17"/>
  <c r="AI45" i="17"/>
  <c r="AI46" i="17"/>
  <c r="AI47" i="17"/>
  <c r="AI48" i="17"/>
  <c r="AI49" i="17"/>
  <c r="AI50" i="17"/>
  <c r="AI51" i="17"/>
  <c r="AI52" i="17"/>
  <c r="AI53" i="17"/>
  <c r="AI55" i="17"/>
  <c r="AI56" i="17"/>
  <c r="AI57" i="17"/>
  <c r="AI58" i="17"/>
  <c r="AI59" i="17"/>
  <c r="AI60" i="17"/>
  <c r="AI61" i="17"/>
  <c r="AI62" i="17"/>
  <c r="AI63" i="17"/>
  <c r="AI64" i="17"/>
  <c r="AI65" i="17"/>
  <c r="AI66" i="17"/>
  <c r="AI67" i="17"/>
  <c r="AI68" i="17"/>
  <c r="AI69" i="17"/>
  <c r="AI70" i="17"/>
  <c r="AI71" i="17"/>
  <c r="AI72" i="17"/>
  <c r="AI73" i="17"/>
  <c r="AI74" i="17"/>
  <c r="AI75" i="17"/>
  <c r="AI76" i="17"/>
  <c r="AI77" i="17"/>
  <c r="AI78" i="17"/>
  <c r="AI79" i="17"/>
  <c r="AI80" i="17"/>
  <c r="AI81" i="17"/>
  <c r="AI82" i="17"/>
  <c r="AI83" i="17"/>
  <c r="AI84" i="17"/>
  <c r="AI85" i="17"/>
  <c r="AI86" i="17"/>
  <c r="AI87" i="17"/>
  <c r="AI88" i="17"/>
  <c r="AI89" i="17"/>
  <c r="AI90" i="17"/>
  <c r="AI91" i="17"/>
  <c r="AI92" i="17"/>
  <c r="AI93" i="17"/>
  <c r="AI95" i="17"/>
  <c r="AI96" i="17"/>
  <c r="AI97" i="17"/>
  <c r="AI98" i="17"/>
  <c r="AI99" i="17"/>
  <c r="AI100" i="17"/>
  <c r="AI101" i="17"/>
  <c r="AI102" i="17"/>
  <c r="AI103" i="17"/>
  <c r="AI104" i="17"/>
  <c r="AI105" i="17"/>
  <c r="AI106" i="17"/>
  <c r="AI107" i="17"/>
  <c r="AI108" i="17"/>
  <c r="AI109" i="17"/>
  <c r="AI110" i="17"/>
  <c r="AI111" i="17"/>
  <c r="AI112" i="17"/>
  <c r="AI113" i="17"/>
  <c r="AI114" i="17"/>
  <c r="AI116" i="17"/>
  <c r="AI117" i="17"/>
  <c r="AI118" i="17"/>
  <c r="AI119" i="17"/>
  <c r="AI120" i="17"/>
  <c r="AI121" i="17"/>
  <c r="AI122" i="17"/>
  <c r="AI123" i="17"/>
  <c r="AI124" i="17"/>
  <c r="AI125" i="17"/>
  <c r="AI126" i="17"/>
  <c r="AI127" i="17"/>
  <c r="AI128" i="17"/>
  <c r="AI129" i="17"/>
  <c r="AI130" i="17"/>
  <c r="AU122" i="12" l="1"/>
  <c r="AW122" i="12"/>
  <c r="AV122" i="12"/>
  <c r="AY122" i="12"/>
  <c r="AZ122" i="12"/>
  <c r="Y213" i="12"/>
  <c r="X213" i="12"/>
  <c r="Y212" i="12"/>
  <c r="X212" i="12"/>
  <c r="AM212" i="12"/>
  <c r="AH212" i="12"/>
  <c r="AL212" i="12"/>
  <c r="AK212" i="12"/>
  <c r="AJ212" i="12"/>
  <c r="AI212" i="12"/>
  <c r="AN212" i="12"/>
  <c r="W213" i="12"/>
  <c r="W212" i="12"/>
  <c r="BH122" i="12"/>
  <c r="BI122" i="12"/>
  <c r="AG112" i="2"/>
  <c r="AI112" i="2"/>
  <c r="AB100" i="2"/>
  <c r="AC100" i="2" s="1"/>
  <c r="AB108" i="2"/>
  <c r="AC108" i="2" s="1"/>
  <c r="AB112" i="2"/>
  <c r="AB119" i="2"/>
  <c r="AC119" i="2" s="1"/>
  <c r="AA141" i="2"/>
  <c r="R130" i="17"/>
  <c r="R129" i="17"/>
  <c r="R128" i="17"/>
  <c r="R127" i="17"/>
  <c r="R126" i="17"/>
  <c r="R125" i="17"/>
  <c r="R124" i="17"/>
  <c r="R123" i="17"/>
  <c r="R122" i="17"/>
  <c r="R121" i="17"/>
  <c r="R120" i="17"/>
  <c r="R119" i="17"/>
  <c r="R118" i="17"/>
  <c r="R117" i="17"/>
  <c r="R116" i="17"/>
  <c r="R114" i="17"/>
  <c r="R113" i="17"/>
  <c r="R112" i="17"/>
  <c r="R111" i="17"/>
  <c r="R110" i="17"/>
  <c r="R109" i="17"/>
  <c r="R108" i="17"/>
  <c r="R107" i="17"/>
  <c r="R106" i="17"/>
  <c r="R105" i="17"/>
  <c r="R104" i="17"/>
  <c r="R103" i="17"/>
  <c r="R102" i="17"/>
  <c r="R101" i="17"/>
  <c r="R100" i="17"/>
  <c r="R99" i="17"/>
  <c r="R98" i="17"/>
  <c r="R97" i="17"/>
  <c r="R96" i="17"/>
  <c r="R95" i="17"/>
  <c r="R93" i="17"/>
  <c r="R92" i="17"/>
  <c r="R91" i="17"/>
  <c r="R90" i="17"/>
  <c r="R89" i="17"/>
  <c r="R88" i="17"/>
  <c r="R87" i="17"/>
  <c r="R86" i="17"/>
  <c r="R85" i="17"/>
  <c r="R84" i="17"/>
  <c r="R83" i="17"/>
  <c r="R82" i="17"/>
  <c r="R81" i="17"/>
  <c r="R80" i="17"/>
  <c r="R79" i="17"/>
  <c r="R78" i="17"/>
  <c r="R77" i="17"/>
  <c r="R76" i="17"/>
  <c r="R75" i="17"/>
  <c r="R74" i="17"/>
  <c r="R73" i="17"/>
  <c r="R72" i="17"/>
  <c r="R71" i="17"/>
  <c r="R70" i="17"/>
  <c r="R69" i="17"/>
  <c r="R68" i="17"/>
  <c r="R67" i="17"/>
  <c r="R66" i="17"/>
  <c r="R65" i="17"/>
  <c r="R64" i="17"/>
  <c r="R63" i="17"/>
  <c r="R62" i="17"/>
  <c r="R61" i="17"/>
  <c r="R60" i="17"/>
  <c r="R59" i="17"/>
  <c r="R58" i="17"/>
  <c r="R57" i="17"/>
  <c r="R56" i="17"/>
  <c r="R55" i="17"/>
  <c r="R53" i="17"/>
  <c r="R52" i="17"/>
  <c r="R51" i="17"/>
  <c r="R50" i="17"/>
  <c r="R49" i="17"/>
  <c r="R48" i="17"/>
  <c r="R47" i="17"/>
  <c r="R46" i="17"/>
  <c r="R45" i="17"/>
  <c r="R44" i="17"/>
  <c r="R43" i="17"/>
  <c r="R42" i="17"/>
  <c r="R41" i="17"/>
  <c r="R40" i="17"/>
  <c r="R39" i="17"/>
  <c r="R38" i="17"/>
  <c r="R37" i="17"/>
  <c r="R36" i="17"/>
  <c r="R35" i="17"/>
  <c r="R34" i="17"/>
  <c r="R33" i="17"/>
  <c r="R32" i="17"/>
  <c r="R31" i="17"/>
  <c r="R30" i="17"/>
  <c r="R29" i="17"/>
  <c r="R28" i="17"/>
  <c r="R27" i="17"/>
  <c r="R26" i="17"/>
  <c r="R25" i="17"/>
  <c r="R24" i="17"/>
  <c r="R23" i="17"/>
  <c r="R22" i="17"/>
  <c r="R21" i="17"/>
  <c r="R20" i="17"/>
  <c r="R19" i="17"/>
  <c r="R18" i="17"/>
  <c r="R17" i="17"/>
  <c r="R16" i="17"/>
  <c r="R15" i="17"/>
  <c r="R14" i="17"/>
  <c r="R13" i="17"/>
  <c r="R12" i="17"/>
  <c r="R11" i="17"/>
  <c r="R10" i="17"/>
  <c r="R9" i="17"/>
  <c r="R8" i="17"/>
  <c r="R7" i="17"/>
  <c r="R6" i="17"/>
  <c r="R5" i="17"/>
  <c r="R4" i="17"/>
  <c r="R3" i="17"/>
  <c r="AA185" i="2"/>
  <c r="AA184" i="2"/>
  <c r="AA183" i="2"/>
  <c r="AA182" i="2"/>
  <c r="AA160" i="2"/>
  <c r="AA159" i="2"/>
  <c r="AA158" i="2"/>
  <c r="AA157" i="2"/>
  <c r="AA156" i="2"/>
  <c r="AA155" i="2"/>
  <c r="AA152" i="2"/>
  <c r="AA151" i="2"/>
  <c r="AA150" i="2"/>
  <c r="AA173" i="2"/>
  <c r="AA140" i="2"/>
  <c r="AA139" i="2"/>
  <c r="AA138" i="2"/>
  <c r="AA137" i="2"/>
  <c r="AA126" i="2"/>
  <c r="AA125" i="2"/>
  <c r="AA124" i="2"/>
  <c r="AA123" i="2"/>
  <c r="AA122" i="2"/>
  <c r="AA121" i="2"/>
  <c r="AA120" i="2"/>
  <c r="AA118" i="2"/>
  <c r="AA117" i="2"/>
  <c r="AA115" i="2"/>
  <c r="AA114" i="2"/>
  <c r="AA113" i="2"/>
  <c r="AA111" i="2"/>
  <c r="AA110" i="2"/>
  <c r="AA109" i="2"/>
  <c r="AA107" i="2"/>
  <c r="AA106" i="2"/>
  <c r="AA105" i="2"/>
  <c r="AA104" i="2"/>
  <c r="AA103" i="2"/>
  <c r="AA102" i="2"/>
  <c r="AA101" i="2"/>
  <c r="AA99" i="2"/>
  <c r="AA98" i="2"/>
  <c r="AA97" i="2"/>
  <c r="AA96" i="2"/>
  <c r="AA94" i="2"/>
  <c r="AA93" i="2"/>
  <c r="AA92" i="2"/>
  <c r="AA91" i="2"/>
  <c r="AA90" i="2"/>
  <c r="AA89" i="2"/>
  <c r="AA88" i="2"/>
  <c r="AA87" i="2"/>
  <c r="AA86" i="2"/>
  <c r="AA85" i="2"/>
  <c r="AA84" i="2"/>
  <c r="AA83" i="2"/>
  <c r="AA82" i="2"/>
  <c r="AA81" i="2"/>
  <c r="AA80" i="2"/>
  <c r="AA79" i="2"/>
  <c r="AA78" i="2"/>
  <c r="AA77" i="2"/>
  <c r="AA76" i="2"/>
  <c r="AA75" i="2"/>
  <c r="AA74" i="2"/>
  <c r="AA73" i="2"/>
  <c r="AA72" i="2"/>
  <c r="AA71" i="2"/>
  <c r="AA69" i="2"/>
  <c r="AA67" i="2"/>
  <c r="AA66" i="2"/>
  <c r="AA65" i="2"/>
  <c r="AA64" i="2"/>
  <c r="AA63" i="2"/>
  <c r="AA62" i="2"/>
  <c r="AA61" i="2"/>
  <c r="AA56" i="2"/>
  <c r="AA55" i="2"/>
  <c r="AA53" i="2"/>
  <c r="AA52" i="2"/>
  <c r="AA50" i="2"/>
  <c r="AA49" i="2"/>
  <c r="AA48" i="2"/>
  <c r="AA47" i="2"/>
  <c r="AA46" i="2"/>
  <c r="AA45" i="2"/>
  <c r="AA44" i="2"/>
  <c r="AA43" i="2"/>
  <c r="AA42" i="2"/>
  <c r="AA41" i="2"/>
  <c r="AA40" i="2"/>
  <c r="AA39" i="2"/>
  <c r="AA38" i="2"/>
  <c r="AA37" i="2"/>
  <c r="AA36" i="2"/>
  <c r="AA35" i="2"/>
  <c r="AA34" i="2"/>
  <c r="AA33" i="2"/>
  <c r="AA32" i="2"/>
  <c r="AA31" i="2"/>
  <c r="AA30" i="2"/>
  <c r="AA29" i="2"/>
  <c r="AA28" i="2"/>
  <c r="AA27" i="2"/>
  <c r="AA26" i="2"/>
  <c r="AA25" i="2"/>
  <c r="AA24" i="2"/>
  <c r="AA23" i="2"/>
  <c r="AA22" i="2"/>
  <c r="AA21" i="2"/>
  <c r="AA20" i="2"/>
  <c r="AA15" i="2"/>
  <c r="AA14" i="2"/>
  <c r="AA13" i="2"/>
  <c r="AA12" i="2"/>
  <c r="AA10" i="2"/>
  <c r="AA9" i="2"/>
  <c r="AA8" i="2"/>
  <c r="AA7" i="2"/>
  <c r="AA6" i="2"/>
  <c r="AA5" i="2"/>
  <c r="AA3" i="2"/>
  <c r="Y42" i="12" l="1"/>
  <c r="X42" i="12"/>
  <c r="Y89" i="12"/>
  <c r="X89" i="12"/>
  <c r="AI89" i="12"/>
  <c r="AJ89" i="12"/>
  <c r="AK89" i="12"/>
  <c r="AL89" i="12"/>
  <c r="AM89" i="12"/>
  <c r="AH89" i="12"/>
  <c r="AN89" i="12"/>
  <c r="AJ42" i="12"/>
  <c r="AK42" i="12"/>
  <c r="AI42" i="12"/>
  <c r="AL42" i="12"/>
  <c r="AM42" i="12"/>
  <c r="AN42" i="12"/>
  <c r="AH42" i="12"/>
  <c r="W89" i="12"/>
  <c r="W42" i="12"/>
  <c r="AG115" i="2"/>
  <c r="AH114" i="2" s="1"/>
  <c r="AI114" i="2" s="1"/>
  <c r="AA112" i="2"/>
  <c r="AC112" i="2"/>
  <c r="AA119" i="2"/>
  <c r="AA108" i="2"/>
  <c r="AA100" i="2"/>
  <c r="P130" i="17"/>
  <c r="P129" i="17"/>
  <c r="P128" i="17"/>
  <c r="P127" i="17"/>
  <c r="P126" i="17"/>
  <c r="P125" i="17"/>
  <c r="P124" i="17"/>
  <c r="P123" i="17"/>
  <c r="P122" i="17"/>
  <c r="P121" i="17"/>
  <c r="P120" i="17"/>
  <c r="P119" i="17"/>
  <c r="P118" i="17"/>
  <c r="P117" i="17"/>
  <c r="P116" i="17"/>
  <c r="P114" i="17"/>
  <c r="P113" i="17"/>
  <c r="P112" i="17"/>
  <c r="P111" i="17"/>
  <c r="P110" i="17"/>
  <c r="P109" i="17"/>
  <c r="P108" i="17"/>
  <c r="P107" i="17"/>
  <c r="P106" i="17"/>
  <c r="P105" i="17"/>
  <c r="P104" i="17"/>
  <c r="P103" i="17"/>
  <c r="P102" i="17"/>
  <c r="P101" i="17"/>
  <c r="P100" i="17"/>
  <c r="P99" i="17"/>
  <c r="P98" i="17"/>
  <c r="P97" i="17"/>
  <c r="P96" i="17"/>
  <c r="P95" i="17"/>
  <c r="P93" i="17"/>
  <c r="P92" i="17"/>
  <c r="P91" i="17"/>
  <c r="P90" i="17"/>
  <c r="P89" i="17"/>
  <c r="P88" i="17"/>
  <c r="P87" i="17"/>
  <c r="P86" i="17"/>
  <c r="P85" i="17"/>
  <c r="P84" i="17"/>
  <c r="P83" i="17"/>
  <c r="P82" i="17"/>
  <c r="P81" i="17"/>
  <c r="P80" i="17"/>
  <c r="P79" i="17"/>
  <c r="P78" i="17"/>
  <c r="P77" i="17"/>
  <c r="P76" i="17"/>
  <c r="P75" i="17"/>
  <c r="P74" i="17"/>
  <c r="P73" i="17"/>
  <c r="P72" i="17"/>
  <c r="P71" i="17"/>
  <c r="P70" i="17"/>
  <c r="P69" i="17"/>
  <c r="P68" i="17"/>
  <c r="P67" i="17"/>
  <c r="P66" i="17"/>
  <c r="P65" i="17"/>
  <c r="P64" i="17"/>
  <c r="P63" i="17"/>
  <c r="P62" i="17"/>
  <c r="P61" i="17"/>
  <c r="P60" i="17"/>
  <c r="P59" i="17"/>
  <c r="P58" i="17"/>
  <c r="P57" i="17"/>
  <c r="P56" i="17"/>
  <c r="P55" i="17"/>
  <c r="P53" i="17"/>
  <c r="P52" i="17"/>
  <c r="P51" i="17"/>
  <c r="P50" i="17"/>
  <c r="P49" i="17"/>
  <c r="P48" i="17"/>
  <c r="P47" i="17"/>
  <c r="P46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P24" i="17"/>
  <c r="P23" i="17"/>
  <c r="P22" i="17"/>
  <c r="P21" i="17"/>
  <c r="P20" i="17"/>
  <c r="P19" i="17"/>
  <c r="P18" i="17"/>
  <c r="P17" i="17"/>
  <c r="P16" i="17"/>
  <c r="P15" i="17"/>
  <c r="P14" i="17"/>
  <c r="P13" i="17"/>
  <c r="P12" i="17"/>
  <c r="P11" i="17"/>
  <c r="P10" i="17"/>
  <c r="P9" i="17"/>
  <c r="P8" i="17"/>
  <c r="P7" i="17"/>
  <c r="P6" i="17"/>
  <c r="P5" i="17"/>
  <c r="P4" i="17"/>
  <c r="P3" i="17"/>
  <c r="AG114" i="2" l="1"/>
  <c r="N130" i="17"/>
  <c r="N129" i="17"/>
  <c r="N128" i="17"/>
  <c r="N127" i="17"/>
  <c r="N126" i="17"/>
  <c r="N125" i="17"/>
  <c r="N124" i="17"/>
  <c r="N123" i="17"/>
  <c r="N122" i="17"/>
  <c r="N121" i="17"/>
  <c r="N120" i="17"/>
  <c r="N119" i="17"/>
  <c r="N118" i="17"/>
  <c r="N117" i="17"/>
  <c r="N116" i="17"/>
  <c r="N114" i="17"/>
  <c r="N113" i="17"/>
  <c r="N112" i="17"/>
  <c r="N111" i="17"/>
  <c r="N110" i="17"/>
  <c r="N109" i="17"/>
  <c r="N108" i="17"/>
  <c r="N107" i="17"/>
  <c r="N106" i="17"/>
  <c r="N105" i="17"/>
  <c r="N104" i="17"/>
  <c r="N103" i="17"/>
  <c r="N102" i="17"/>
  <c r="N101" i="17"/>
  <c r="N100" i="17"/>
  <c r="N99" i="17"/>
  <c r="N98" i="17"/>
  <c r="N97" i="17"/>
  <c r="N96" i="17"/>
  <c r="N95" i="17"/>
  <c r="N93" i="17"/>
  <c r="N92" i="17"/>
  <c r="N91" i="17"/>
  <c r="N90" i="17"/>
  <c r="N89" i="17"/>
  <c r="N88" i="17"/>
  <c r="N87" i="17"/>
  <c r="N86" i="17"/>
  <c r="N85" i="17"/>
  <c r="N84" i="17"/>
  <c r="N83" i="17"/>
  <c r="N82" i="17"/>
  <c r="N81" i="17"/>
  <c r="N80" i="17"/>
  <c r="N79" i="17"/>
  <c r="N78" i="17"/>
  <c r="N77" i="17"/>
  <c r="N76" i="17"/>
  <c r="N75" i="17"/>
  <c r="N74" i="17"/>
  <c r="N73" i="17"/>
  <c r="N72" i="17"/>
  <c r="N71" i="17"/>
  <c r="N70" i="17"/>
  <c r="N69" i="17"/>
  <c r="N68" i="17"/>
  <c r="N67" i="17"/>
  <c r="N66" i="17"/>
  <c r="N65" i="17"/>
  <c r="N64" i="17"/>
  <c r="N63" i="17"/>
  <c r="N62" i="17"/>
  <c r="N61" i="17"/>
  <c r="N60" i="17"/>
  <c r="N59" i="17"/>
  <c r="N58" i="17"/>
  <c r="N57" i="17"/>
  <c r="N55" i="17"/>
  <c r="N53" i="17"/>
  <c r="N52" i="17"/>
  <c r="N51" i="17"/>
  <c r="N50" i="17"/>
  <c r="N49" i="17"/>
  <c r="N48" i="17"/>
  <c r="N47" i="17"/>
  <c r="N46" i="17"/>
  <c r="N45" i="17"/>
  <c r="N44" i="17"/>
  <c r="N43" i="17"/>
  <c r="N42" i="17"/>
  <c r="N41" i="17"/>
  <c r="N40" i="17"/>
  <c r="N39" i="17"/>
  <c r="N38" i="17"/>
  <c r="N37" i="17"/>
  <c r="N36" i="17"/>
  <c r="N35" i="17"/>
  <c r="N34" i="17"/>
  <c r="N33" i="17"/>
  <c r="N32" i="17"/>
  <c r="N31" i="17"/>
  <c r="N30" i="17"/>
  <c r="N29" i="17"/>
  <c r="N28" i="17"/>
  <c r="N27" i="17"/>
  <c r="N26" i="17"/>
  <c r="N25" i="17"/>
  <c r="N24" i="17"/>
  <c r="N23" i="17"/>
  <c r="N22" i="17"/>
  <c r="N21" i="17"/>
  <c r="N20" i="17"/>
  <c r="N19" i="17"/>
  <c r="N18" i="17"/>
  <c r="N17" i="17"/>
  <c r="N16" i="17"/>
  <c r="N15" i="17"/>
  <c r="N14" i="17"/>
  <c r="N13" i="17"/>
  <c r="N12" i="17"/>
  <c r="N11" i="17"/>
  <c r="N10" i="17"/>
  <c r="N9" i="17"/>
  <c r="N8" i="17"/>
  <c r="N7" i="17"/>
  <c r="N6" i="17"/>
  <c r="N5" i="17"/>
  <c r="N4" i="17"/>
  <c r="N3" i="17"/>
  <c r="Y158" i="2" l="1"/>
  <c r="Y157" i="2"/>
  <c r="Y150" i="2"/>
  <c r="Y125" i="2"/>
  <c r="Y105" i="2"/>
  <c r="Y104" i="2"/>
  <c r="Y103" i="2"/>
  <c r="Y102" i="2"/>
  <c r="Y101" i="2"/>
  <c r="Y96" i="2"/>
  <c r="Y94" i="2"/>
  <c r="Y92" i="2"/>
  <c r="Y91" i="2"/>
  <c r="Y90" i="2"/>
  <c r="Y89" i="2"/>
  <c r="Y88" i="2"/>
  <c r="Y87" i="2"/>
  <c r="Y83" i="2"/>
  <c r="Y80" i="2"/>
  <c r="Y79" i="2"/>
  <c r="Y78" i="2"/>
  <c r="Y77" i="2"/>
  <c r="Y76" i="2"/>
  <c r="Y71" i="2"/>
  <c r="Y66" i="2"/>
  <c r="Y65" i="2"/>
  <c r="Y64" i="2"/>
  <c r="Y63" i="2"/>
  <c r="Y62" i="2"/>
  <c r="Y61" i="2"/>
  <c r="Y24" i="2"/>
  <c r="Y8" i="2"/>
  <c r="Y5" i="2"/>
  <c r="Y234" i="2"/>
  <c r="Y185" i="2"/>
  <c r="Y184" i="2"/>
  <c r="Y183" i="2"/>
  <c r="Y182" i="2"/>
  <c r="Y159" i="2"/>
  <c r="Y156" i="2"/>
  <c r="Y155" i="2"/>
  <c r="Y152" i="2"/>
  <c r="Y151" i="2"/>
  <c r="Y173" i="2"/>
  <c r="Y141" i="2"/>
  <c r="Y137" i="2"/>
  <c r="Y126" i="2"/>
  <c r="Y124" i="2"/>
  <c r="Y123" i="2"/>
  <c r="Y122" i="2"/>
  <c r="Y121" i="2"/>
  <c r="Y120" i="2"/>
  <c r="Y119" i="2"/>
  <c r="Y114" i="2"/>
  <c r="Y113" i="2"/>
  <c r="Y112" i="2"/>
  <c r="Y111" i="2"/>
  <c r="Y110" i="2"/>
  <c r="Y109" i="2"/>
  <c r="Y108" i="2"/>
  <c r="Y107" i="2"/>
  <c r="Y106" i="2"/>
  <c r="Y100" i="2"/>
  <c r="Y97" i="2"/>
  <c r="Y93" i="2"/>
  <c r="Y85" i="2"/>
  <c r="Y84" i="2"/>
  <c r="Y81" i="2"/>
  <c r="Y75" i="2"/>
  <c r="Y74" i="2"/>
  <c r="Y73" i="2"/>
  <c r="Y72" i="2"/>
  <c r="Y67" i="2"/>
  <c r="Y56" i="2"/>
  <c r="Y55" i="2"/>
  <c r="Y53" i="2"/>
  <c r="Y52" i="2"/>
  <c r="Y50" i="2"/>
  <c r="Y49" i="2"/>
  <c r="Y45" i="2"/>
  <c r="Y44" i="2"/>
  <c r="Y43" i="2"/>
  <c r="Y42" i="2"/>
  <c r="Y41" i="2"/>
  <c r="Y40" i="2"/>
  <c r="Y39" i="2"/>
  <c r="Y38" i="2"/>
  <c r="Y37" i="2"/>
  <c r="Y33" i="2"/>
  <c r="Y32" i="2"/>
  <c r="Y31" i="2"/>
  <c r="Y30" i="2"/>
  <c r="Y29" i="2"/>
  <c r="Y28" i="2"/>
  <c r="Y27" i="2"/>
  <c r="Y26" i="2"/>
  <c r="Y25" i="2"/>
  <c r="Y21" i="2"/>
  <c r="Y20" i="2"/>
  <c r="Y15" i="2"/>
  <c r="Y14" i="2"/>
  <c r="Y13" i="2"/>
  <c r="Y12" i="2"/>
  <c r="Y11" i="2"/>
  <c r="Y10" i="2"/>
  <c r="Y9" i="2"/>
  <c r="Y3" i="2"/>
  <c r="Y6" i="2" l="1"/>
  <c r="Y139" i="2"/>
  <c r="Y140" i="2"/>
  <c r="Y22" i="2"/>
  <c r="Y35" i="2"/>
  <c r="Y47" i="2"/>
  <c r="Y117" i="2"/>
  <c r="Y7" i="2"/>
  <c r="Y23" i="2"/>
  <c r="Y36" i="2"/>
  <c r="Y48" i="2"/>
  <c r="Y118" i="2"/>
  <c r="Y86" i="2"/>
  <c r="Y98" i="2"/>
  <c r="Y99" i="2"/>
  <c r="Y69" i="2"/>
  <c r="Y82" i="2"/>
  <c r="Y34" i="2"/>
  <c r="Y46" i="2"/>
  <c r="Y115" i="2"/>
  <c r="Y138" i="2"/>
  <c r="Y160" i="2"/>
  <c r="I51" i="21" l="1"/>
  <c r="I50" i="21"/>
  <c r="I46" i="21"/>
  <c r="I48" i="21"/>
  <c r="I57" i="21"/>
  <c r="D54" i="21"/>
  <c r="D57" i="21"/>
  <c r="D48" i="21"/>
  <c r="D46" i="21"/>
  <c r="D50" i="21"/>
  <c r="D49" i="21"/>
  <c r="D51" i="21"/>
  <c r="E249" i="12"/>
  <c r="E250" i="12"/>
  <c r="E251" i="12"/>
  <c r="E248" i="12"/>
  <c r="E247" i="12"/>
  <c r="E245" i="12"/>
  <c r="O83" i="6"/>
  <c r="H6" i="12"/>
  <c r="I6" i="12"/>
  <c r="AT245" i="12" l="1"/>
  <c r="I245" i="12"/>
  <c r="H245" i="12"/>
  <c r="AT247" i="12"/>
  <c r="H247" i="12"/>
  <c r="I247" i="12"/>
  <c r="AT248" i="12"/>
  <c r="I248" i="12"/>
  <c r="H248" i="12"/>
  <c r="H251" i="12"/>
  <c r="I251" i="12"/>
  <c r="AT251" i="12"/>
  <c r="AT250" i="12"/>
  <c r="I250" i="12"/>
  <c r="H250" i="12"/>
  <c r="AT249" i="12"/>
  <c r="I249" i="12"/>
  <c r="H249" i="12"/>
  <c r="J245" i="12"/>
  <c r="N245" i="12"/>
  <c r="K245" i="12"/>
  <c r="M245" i="12"/>
  <c r="N247" i="12"/>
  <c r="J247" i="12"/>
  <c r="K247" i="12"/>
  <c r="M247" i="12"/>
  <c r="K248" i="12"/>
  <c r="J248" i="12"/>
  <c r="N248" i="12"/>
  <c r="M248" i="12"/>
  <c r="K251" i="12"/>
  <c r="M251" i="12"/>
  <c r="N251" i="12"/>
  <c r="J251" i="12"/>
  <c r="N250" i="12"/>
  <c r="M250" i="12"/>
  <c r="K250" i="12"/>
  <c r="J250" i="12"/>
  <c r="J249" i="12"/>
  <c r="N249" i="12"/>
  <c r="M249" i="12"/>
  <c r="K249" i="12"/>
  <c r="G245" i="12"/>
  <c r="G247" i="12"/>
  <c r="G248" i="12"/>
  <c r="G251" i="12"/>
  <c r="G250" i="12"/>
  <c r="G249" i="12"/>
  <c r="L247" i="12"/>
  <c r="L248" i="12"/>
  <c r="L251" i="12"/>
  <c r="L250" i="12"/>
  <c r="L249" i="12"/>
  <c r="L245" i="12"/>
  <c r="L99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L32" i="17"/>
  <c r="L33" i="17"/>
  <c r="L34" i="17"/>
  <c r="L35" i="17"/>
  <c r="L36" i="17"/>
  <c r="L37" i="17"/>
  <c r="L38" i="17"/>
  <c r="L39" i="17"/>
  <c r="L40" i="17"/>
  <c r="L41" i="17"/>
  <c r="L42" i="17"/>
  <c r="L43" i="17"/>
  <c r="L44" i="17"/>
  <c r="L45" i="17"/>
  <c r="L46" i="17"/>
  <c r="L47" i="17"/>
  <c r="L48" i="17"/>
  <c r="L49" i="17"/>
  <c r="L50" i="17"/>
  <c r="L51" i="17"/>
  <c r="L52" i="17"/>
  <c r="L53" i="17"/>
  <c r="L55" i="17"/>
  <c r="L57" i="17"/>
  <c r="L58" i="17"/>
  <c r="L59" i="17"/>
  <c r="L60" i="17"/>
  <c r="L61" i="17"/>
  <c r="L62" i="17"/>
  <c r="L63" i="17"/>
  <c r="L64" i="17"/>
  <c r="L65" i="17"/>
  <c r="L66" i="17"/>
  <c r="L67" i="17"/>
  <c r="L68" i="17"/>
  <c r="L69" i="17"/>
  <c r="L70" i="17"/>
  <c r="L71" i="17"/>
  <c r="L72" i="17"/>
  <c r="L73" i="17"/>
  <c r="L74" i="17"/>
  <c r="L75" i="17"/>
  <c r="L76" i="17"/>
  <c r="L77" i="17"/>
  <c r="L78" i="17"/>
  <c r="L79" i="17"/>
  <c r="L80" i="17"/>
  <c r="L81" i="17"/>
  <c r="L82" i="17"/>
  <c r="L83" i="17"/>
  <c r="L84" i="17"/>
  <c r="L85" i="17"/>
  <c r="L86" i="17"/>
  <c r="L87" i="17"/>
  <c r="L88" i="17"/>
  <c r="L89" i="17"/>
  <c r="L90" i="17"/>
  <c r="L91" i="17"/>
  <c r="L92" i="17"/>
  <c r="L93" i="17"/>
  <c r="L95" i="17"/>
  <c r="L96" i="17"/>
  <c r="L97" i="17"/>
  <c r="L98" i="17"/>
  <c r="L100" i="17"/>
  <c r="L101" i="17"/>
  <c r="L102" i="17"/>
  <c r="L103" i="17"/>
  <c r="L104" i="17"/>
  <c r="L105" i="17"/>
  <c r="L106" i="17"/>
  <c r="L107" i="17"/>
  <c r="L108" i="17"/>
  <c r="L109" i="17"/>
  <c r="L110" i="17"/>
  <c r="L111" i="17"/>
  <c r="L112" i="17"/>
  <c r="L113" i="17"/>
  <c r="L114" i="17"/>
  <c r="L116" i="17"/>
  <c r="L117" i="17"/>
  <c r="L118" i="17"/>
  <c r="L119" i="17"/>
  <c r="L120" i="17"/>
  <c r="L121" i="17"/>
  <c r="L122" i="17"/>
  <c r="L123" i="17"/>
  <c r="L124" i="17"/>
  <c r="L125" i="17"/>
  <c r="L126" i="17"/>
  <c r="L127" i="17"/>
  <c r="L128" i="17"/>
  <c r="L129" i="17"/>
  <c r="L130" i="17"/>
  <c r="L8" i="17"/>
  <c r="AZ249" i="12" l="1"/>
  <c r="AV249" i="12"/>
  <c r="AW249" i="12"/>
  <c r="AY249" i="12"/>
  <c r="AU249" i="12"/>
  <c r="AU250" i="12"/>
  <c r="AW250" i="12"/>
  <c r="AV250" i="12"/>
  <c r="AY250" i="12"/>
  <c r="AZ250" i="12"/>
  <c r="AU251" i="12"/>
  <c r="AW251" i="12"/>
  <c r="AV251" i="12"/>
  <c r="AY251" i="12"/>
  <c r="AZ251" i="12"/>
  <c r="AZ248" i="12"/>
  <c r="AW248" i="12"/>
  <c r="AY248" i="12"/>
  <c r="AV248" i="12"/>
  <c r="AU248" i="12"/>
  <c r="AU247" i="12"/>
  <c r="AW247" i="12"/>
  <c r="AZ247" i="12"/>
  <c r="AV247" i="12"/>
  <c r="AY247" i="12"/>
  <c r="AZ245" i="12"/>
  <c r="AW245" i="12"/>
  <c r="AY245" i="12"/>
  <c r="AV245" i="12"/>
  <c r="AU245" i="12"/>
  <c r="BH251" i="12"/>
  <c r="BI251" i="12"/>
  <c r="BH249" i="12"/>
  <c r="BI249" i="12"/>
  <c r="BH247" i="12"/>
  <c r="BI247" i="12"/>
  <c r="BH248" i="12"/>
  <c r="BI248" i="12"/>
  <c r="BH250" i="12"/>
  <c r="BI250" i="12"/>
  <c r="BH245" i="12"/>
  <c r="BI245" i="12"/>
  <c r="R78" i="6"/>
  <c r="R77" i="6"/>
  <c r="R73" i="6"/>
  <c r="R51" i="6"/>
  <c r="O4" i="6"/>
  <c r="O7" i="6"/>
  <c r="O47" i="6"/>
  <c r="O17" i="6"/>
  <c r="O33" i="6"/>
  <c r="O72" i="6"/>
  <c r="O71" i="6"/>
  <c r="O67" i="6"/>
  <c r="O60" i="6"/>
  <c r="O56" i="6"/>
  <c r="O51" i="6"/>
  <c r="O50" i="6"/>
  <c r="O45" i="6"/>
  <c r="O44" i="6"/>
  <c r="O40" i="6"/>
  <c r="O38" i="6"/>
  <c r="O36" i="6"/>
  <c r="O6" i="6"/>
  <c r="K62" i="6"/>
  <c r="I62" i="6" s="1"/>
  <c r="Q103" i="16"/>
  <c r="Q102" i="16"/>
  <c r="Q101" i="16"/>
  <c r="Q100" i="16"/>
  <c r="Q99" i="16"/>
  <c r="Q98" i="16"/>
  <c r="Q97" i="16"/>
  <c r="Q96" i="16"/>
  <c r="Q91" i="16"/>
  <c r="Q90" i="16"/>
  <c r="Q85" i="16"/>
  <c r="Q79" i="16"/>
  <c r="Q78" i="16"/>
  <c r="Q77" i="16"/>
  <c r="Q76" i="16"/>
  <c r="Q75" i="16"/>
  <c r="Q74" i="16"/>
  <c r="Q73" i="16"/>
  <c r="Q67" i="16"/>
  <c r="Q64" i="16"/>
  <c r="Q62" i="16"/>
  <c r="Q60" i="16"/>
  <c r="Q55" i="16"/>
  <c r="Q54" i="16"/>
  <c r="Q49" i="16"/>
  <c r="Q43" i="16"/>
  <c r="Q42" i="16"/>
  <c r="Q40" i="16"/>
  <c r="Q39" i="16"/>
  <c r="Q38" i="16"/>
  <c r="Q37" i="16"/>
  <c r="Q36" i="16"/>
  <c r="Q31" i="16"/>
  <c r="Q29" i="16"/>
  <c r="Q28" i="16"/>
  <c r="Q25" i="16"/>
  <c r="Q19" i="16"/>
  <c r="Q18" i="16"/>
  <c r="Q16" i="16"/>
  <c r="Q15" i="16"/>
  <c r="Q14" i="16"/>
  <c r="Q13" i="16"/>
  <c r="Q12" i="16"/>
  <c r="Q7" i="16"/>
  <c r="Q6" i="16"/>
  <c r="Q4" i="16"/>
  <c r="Q2" i="16"/>
  <c r="Q107" i="16"/>
  <c r="Q106" i="16"/>
  <c r="Q105" i="16"/>
  <c r="Q104" i="16"/>
  <c r="Q95" i="16"/>
  <c r="Q94" i="16"/>
  <c r="Q93" i="16"/>
  <c r="Q92" i="16"/>
  <c r="Q83" i="16"/>
  <c r="Q82" i="16"/>
  <c r="Q81" i="16"/>
  <c r="Q80" i="16"/>
  <c r="Q71" i="16"/>
  <c r="Q70" i="16"/>
  <c r="Q69" i="16"/>
  <c r="Q68" i="16"/>
  <c r="Q59" i="16"/>
  <c r="Q58" i="16"/>
  <c r="Q57" i="16"/>
  <c r="Q56" i="16"/>
  <c r="Q47" i="16"/>
  <c r="Q46" i="16"/>
  <c r="Q45" i="16"/>
  <c r="Q44" i="16"/>
  <c r="Q35" i="16"/>
  <c r="Q34" i="16"/>
  <c r="Q33" i="16"/>
  <c r="Q32" i="16"/>
  <c r="Q23" i="16"/>
  <c r="Q22" i="16"/>
  <c r="Q21" i="16"/>
  <c r="Q20" i="16"/>
  <c r="Q11" i="16"/>
  <c r="Q10" i="16"/>
  <c r="Q9" i="16"/>
  <c r="Q8" i="16"/>
  <c r="W82" i="2"/>
  <c r="W83" i="2"/>
  <c r="W84" i="2"/>
  <c r="W85" i="2"/>
  <c r="W86" i="2"/>
  <c r="W87" i="2"/>
  <c r="W88" i="2"/>
  <c r="W89" i="2"/>
  <c r="W90" i="2"/>
  <c r="W91" i="2"/>
  <c r="W92" i="2"/>
  <c r="W234" i="2"/>
  <c r="W185" i="2"/>
  <c r="W184" i="2"/>
  <c r="W183" i="2"/>
  <c r="W182" i="2"/>
  <c r="W160" i="2"/>
  <c r="W159" i="2"/>
  <c r="W158" i="2"/>
  <c r="W157" i="2"/>
  <c r="W156" i="2"/>
  <c r="W155" i="2"/>
  <c r="W152" i="2"/>
  <c r="W151" i="2"/>
  <c r="W150" i="2"/>
  <c r="W173" i="2"/>
  <c r="W141" i="2"/>
  <c r="W140" i="2"/>
  <c r="W139" i="2"/>
  <c r="W138" i="2"/>
  <c r="W137" i="2"/>
  <c r="W125" i="2"/>
  <c r="W123" i="2"/>
  <c r="W122" i="2"/>
  <c r="W115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4" i="2"/>
  <c r="W93" i="2"/>
  <c r="W81" i="2"/>
  <c r="W80" i="2"/>
  <c r="W79" i="2"/>
  <c r="W78" i="2"/>
  <c r="W77" i="2"/>
  <c r="W76" i="2"/>
  <c r="W75" i="2"/>
  <c r="W74" i="2"/>
  <c r="W73" i="2"/>
  <c r="W72" i="2"/>
  <c r="W71" i="2"/>
  <c r="W69" i="2"/>
  <c r="W67" i="2"/>
  <c r="W66" i="2"/>
  <c r="W65" i="2"/>
  <c r="W64" i="2"/>
  <c r="W63" i="2"/>
  <c r="W62" i="2"/>
  <c r="W61" i="2"/>
  <c r="W56" i="2"/>
  <c r="W55" i="2"/>
  <c r="W53" i="2"/>
  <c r="W52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5" i="2"/>
  <c r="W14" i="2"/>
  <c r="W13" i="2"/>
  <c r="W12" i="2"/>
  <c r="W11" i="2"/>
  <c r="W10" i="2"/>
  <c r="W9" i="2"/>
  <c r="W8" i="2"/>
  <c r="W7" i="2"/>
  <c r="W6" i="2"/>
  <c r="W5" i="2"/>
  <c r="W3" i="2"/>
  <c r="S3" i="2"/>
  <c r="X252" i="2"/>
  <c r="X215" i="2"/>
  <c r="X214" i="2"/>
  <c r="X213" i="2"/>
  <c r="X212" i="2"/>
  <c r="X211" i="2"/>
  <c r="X4" i="2"/>
  <c r="L4" i="17"/>
  <c r="L5" i="17"/>
  <c r="L6" i="17"/>
  <c r="L7" i="17"/>
  <c r="L3" i="17"/>
  <c r="U82" i="2"/>
  <c r="U180" i="2"/>
  <c r="U181" i="2"/>
  <c r="U182" i="2"/>
  <c r="U183" i="2"/>
  <c r="U184" i="2"/>
  <c r="U185" i="2"/>
  <c r="U186" i="2"/>
  <c r="U187" i="2"/>
  <c r="U188" i="2"/>
  <c r="U189" i="2"/>
  <c r="U190" i="2"/>
  <c r="U192" i="2"/>
  <c r="U193" i="2"/>
  <c r="U194" i="2"/>
  <c r="U195" i="2"/>
  <c r="U196" i="2"/>
  <c r="U197" i="2"/>
  <c r="U198" i="2"/>
  <c r="U199" i="2"/>
  <c r="U200" i="2"/>
  <c r="U201" i="2"/>
  <c r="U202" i="2"/>
  <c r="U203" i="2"/>
  <c r="U204" i="2"/>
  <c r="U205" i="2"/>
  <c r="U206" i="2"/>
  <c r="U207" i="2"/>
  <c r="U208" i="2"/>
  <c r="U209" i="2"/>
  <c r="U210" i="2"/>
  <c r="U216" i="2"/>
  <c r="U217" i="2"/>
  <c r="U218" i="2"/>
  <c r="U219" i="2"/>
  <c r="U220" i="2"/>
  <c r="U221" i="2"/>
  <c r="U222" i="2"/>
  <c r="U223" i="2"/>
  <c r="U224" i="2"/>
  <c r="U225" i="2"/>
  <c r="U226" i="2"/>
  <c r="U227" i="2"/>
  <c r="U228" i="2"/>
  <c r="U229" i="2"/>
  <c r="U230" i="2"/>
  <c r="U231" i="2"/>
  <c r="U232" i="2"/>
  <c r="U233" i="2"/>
  <c r="U234" i="2"/>
  <c r="U235" i="2"/>
  <c r="U236" i="2"/>
  <c r="U237" i="2"/>
  <c r="U238" i="2"/>
  <c r="U239" i="2"/>
  <c r="U250" i="2"/>
  <c r="U251" i="2"/>
  <c r="U83" i="2"/>
  <c r="U84" i="2"/>
  <c r="U85" i="2"/>
  <c r="U86" i="2"/>
  <c r="U87" i="2"/>
  <c r="U88" i="2"/>
  <c r="U89" i="2"/>
  <c r="U90" i="2"/>
  <c r="U91" i="2"/>
  <c r="U92" i="2"/>
  <c r="T191" i="2"/>
  <c r="U191" i="2" s="1"/>
  <c r="R191" i="2"/>
  <c r="R2" i="6" l="1"/>
  <c r="C115" i="16"/>
  <c r="C117" i="16" s="1"/>
  <c r="Q48" i="16"/>
  <c r="Q84" i="16"/>
  <c r="Q50" i="16"/>
  <c r="Q86" i="16"/>
  <c r="Q3" i="16"/>
  <c r="Q51" i="16"/>
  <c r="Q87" i="16"/>
  <c r="Q52" i="16"/>
  <c r="Q5" i="16"/>
  <c r="Q17" i="16"/>
  <c r="Q41" i="16"/>
  <c r="Q53" i="16"/>
  <c r="Q65" i="16"/>
  <c r="Q89" i="16"/>
  <c r="Q24" i="16"/>
  <c r="Q72" i="16"/>
  <c r="Q61" i="16"/>
  <c r="Q26" i="16"/>
  <c r="Q27" i="16"/>
  <c r="Q63" i="16"/>
  <c r="Q88" i="16"/>
  <c r="Q30" i="16"/>
  <c r="Q66" i="16"/>
  <c r="E44" i="12"/>
  <c r="E45" i="12"/>
  <c r="E46" i="12"/>
  <c r="E47" i="12"/>
  <c r="E48" i="12"/>
  <c r="E49" i="12"/>
  <c r="E50" i="12"/>
  <c r="E51" i="12"/>
  <c r="E53" i="12"/>
  <c r="E54" i="12"/>
  <c r="E55" i="12"/>
  <c r="E56" i="12"/>
  <c r="E57" i="12"/>
  <c r="E58" i="12"/>
  <c r="E59" i="12"/>
  <c r="E61" i="12"/>
  <c r="E62" i="12"/>
  <c r="E63" i="12"/>
  <c r="E64" i="12"/>
  <c r="E66" i="12"/>
  <c r="E67" i="12"/>
  <c r="E68" i="12"/>
  <c r="AT68" i="12" l="1"/>
  <c r="I68" i="12"/>
  <c r="H68" i="12"/>
  <c r="AT67" i="12"/>
  <c r="I67" i="12"/>
  <c r="H67" i="12"/>
  <c r="AT66" i="12"/>
  <c r="I66" i="12"/>
  <c r="H66" i="12"/>
  <c r="I64" i="12"/>
  <c r="H64" i="12"/>
  <c r="AT64" i="12"/>
  <c r="H63" i="12"/>
  <c r="I63" i="12"/>
  <c r="AT63" i="12"/>
  <c r="AT62" i="12"/>
  <c r="I62" i="12"/>
  <c r="H62" i="12"/>
  <c r="AT61" i="12"/>
  <c r="H61" i="12"/>
  <c r="I61" i="12"/>
  <c r="H59" i="12"/>
  <c r="I59" i="12"/>
  <c r="AT59" i="12"/>
  <c r="AT58" i="12"/>
  <c r="I58" i="12"/>
  <c r="H58" i="12"/>
  <c r="AT57" i="12"/>
  <c r="H57" i="12"/>
  <c r="I57" i="12"/>
  <c r="AT56" i="12"/>
  <c r="H56" i="12"/>
  <c r="I56" i="12"/>
  <c r="H55" i="12"/>
  <c r="I55" i="12"/>
  <c r="AT55" i="12"/>
  <c r="AT54" i="12"/>
  <c r="H54" i="12"/>
  <c r="I54" i="12"/>
  <c r="I53" i="12"/>
  <c r="AT53" i="12"/>
  <c r="H53" i="12"/>
  <c r="AT51" i="12"/>
  <c r="H51" i="12"/>
  <c r="I51" i="12"/>
  <c r="AT50" i="12"/>
  <c r="I50" i="12"/>
  <c r="H50" i="12"/>
  <c r="AT49" i="12"/>
  <c r="H49" i="12"/>
  <c r="I49" i="12"/>
  <c r="AT48" i="12"/>
  <c r="I48" i="12"/>
  <c r="H48" i="12"/>
  <c r="H47" i="12"/>
  <c r="AT47" i="12"/>
  <c r="I47" i="12"/>
  <c r="AT46" i="12"/>
  <c r="I46" i="12"/>
  <c r="H46" i="12"/>
  <c r="AT45" i="12"/>
  <c r="I45" i="12"/>
  <c r="H45" i="12"/>
  <c r="AT44" i="12"/>
  <c r="I44" i="12"/>
  <c r="H44" i="12"/>
  <c r="M68" i="12"/>
  <c r="K68" i="12"/>
  <c r="N68" i="12"/>
  <c r="J68" i="12"/>
  <c r="K67" i="12"/>
  <c r="N67" i="12"/>
  <c r="M67" i="12"/>
  <c r="J67" i="12"/>
  <c r="K66" i="12"/>
  <c r="N66" i="12"/>
  <c r="M66" i="12"/>
  <c r="J66" i="12"/>
  <c r="N64" i="12"/>
  <c r="M64" i="12"/>
  <c r="K64" i="12"/>
  <c r="J64" i="12"/>
  <c r="K63" i="12"/>
  <c r="N63" i="12"/>
  <c r="J63" i="12"/>
  <c r="M63" i="12"/>
  <c r="N62" i="12"/>
  <c r="K62" i="12"/>
  <c r="M62" i="12"/>
  <c r="J62" i="12"/>
  <c r="N61" i="12"/>
  <c r="M61" i="12"/>
  <c r="K61" i="12"/>
  <c r="J61" i="12"/>
  <c r="N59" i="12"/>
  <c r="M59" i="12"/>
  <c r="K59" i="12"/>
  <c r="J59" i="12"/>
  <c r="N58" i="12"/>
  <c r="M58" i="12"/>
  <c r="K58" i="12"/>
  <c r="J58" i="12"/>
  <c r="M57" i="12"/>
  <c r="K57" i="12"/>
  <c r="J57" i="12"/>
  <c r="N57" i="12"/>
  <c r="M56" i="12"/>
  <c r="N56" i="12"/>
  <c r="K56" i="12"/>
  <c r="J56" i="12"/>
  <c r="N55" i="12"/>
  <c r="M55" i="12"/>
  <c r="K55" i="12"/>
  <c r="J55" i="12"/>
  <c r="N54" i="12"/>
  <c r="K54" i="12"/>
  <c r="J54" i="12"/>
  <c r="M54" i="12"/>
  <c r="K53" i="12"/>
  <c r="J53" i="12"/>
  <c r="N53" i="12"/>
  <c r="M53" i="12"/>
  <c r="J51" i="12"/>
  <c r="M51" i="12"/>
  <c r="N51" i="12"/>
  <c r="K51" i="12"/>
  <c r="N50" i="12"/>
  <c r="J50" i="12"/>
  <c r="K50" i="12"/>
  <c r="M50" i="12"/>
  <c r="M49" i="12"/>
  <c r="J49" i="12"/>
  <c r="K49" i="12"/>
  <c r="N49" i="12"/>
  <c r="J48" i="12"/>
  <c r="K48" i="12"/>
  <c r="M48" i="12"/>
  <c r="N48" i="12"/>
  <c r="J47" i="12"/>
  <c r="K47" i="12"/>
  <c r="M47" i="12"/>
  <c r="N47" i="12"/>
  <c r="N46" i="12"/>
  <c r="K46" i="12"/>
  <c r="J46" i="12"/>
  <c r="M46" i="12"/>
  <c r="K45" i="12"/>
  <c r="N45" i="12"/>
  <c r="M45" i="12"/>
  <c r="J45" i="12"/>
  <c r="N44" i="12"/>
  <c r="J44" i="12"/>
  <c r="K44" i="12"/>
  <c r="M44" i="12"/>
  <c r="G68" i="12"/>
  <c r="G67" i="12"/>
  <c r="G66" i="12"/>
  <c r="G64" i="12"/>
  <c r="G63" i="12"/>
  <c r="G62" i="12"/>
  <c r="G61" i="12"/>
  <c r="G59" i="12"/>
  <c r="G58" i="12"/>
  <c r="G57" i="12"/>
  <c r="G56" i="12"/>
  <c r="G55" i="12"/>
  <c r="G54" i="12"/>
  <c r="G53" i="12"/>
  <c r="G51" i="12"/>
  <c r="G50" i="12"/>
  <c r="G49" i="12"/>
  <c r="G48" i="12"/>
  <c r="G47" i="12"/>
  <c r="G46" i="12"/>
  <c r="G45" i="12"/>
  <c r="G44" i="12"/>
  <c r="L67" i="12"/>
  <c r="L48" i="12"/>
  <c r="L66" i="12"/>
  <c r="L47" i="12"/>
  <c r="L64" i="12"/>
  <c r="L46" i="12"/>
  <c r="L63" i="12"/>
  <c r="L45" i="12"/>
  <c r="L62" i="12"/>
  <c r="L44" i="12"/>
  <c r="L61" i="12"/>
  <c r="L59" i="12"/>
  <c r="L58" i="12"/>
  <c r="L57" i="12"/>
  <c r="L56" i="12"/>
  <c r="L55" i="12"/>
  <c r="L54" i="12"/>
  <c r="L53" i="12"/>
  <c r="L51" i="12"/>
  <c r="L50" i="12"/>
  <c r="L68" i="12"/>
  <c r="L49" i="12"/>
  <c r="E103" i="12"/>
  <c r="E104" i="12"/>
  <c r="E105" i="12"/>
  <c r="E106" i="12"/>
  <c r="E241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2" i="12"/>
  <c r="E243" i="12"/>
  <c r="E244" i="12"/>
  <c r="E186" i="12"/>
  <c r="E187" i="12"/>
  <c r="E188" i="12"/>
  <c r="E189" i="12"/>
  <c r="E190" i="12"/>
  <c r="E191" i="12"/>
  <c r="E192" i="12"/>
  <c r="E193" i="12"/>
  <c r="E194" i="12"/>
  <c r="E195" i="12"/>
  <c r="E196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57" i="12"/>
  <c r="E156" i="12"/>
  <c r="I156" i="12" l="1"/>
  <c r="AT156" i="12"/>
  <c r="H156" i="12"/>
  <c r="I157" i="12"/>
  <c r="H157" i="12"/>
  <c r="AT157" i="12"/>
  <c r="AT169" i="12"/>
  <c r="H169" i="12"/>
  <c r="I169" i="12"/>
  <c r="I168" i="12"/>
  <c r="AT168" i="12"/>
  <c r="H168" i="12"/>
  <c r="AT167" i="12"/>
  <c r="I167" i="12"/>
  <c r="H167" i="12"/>
  <c r="AT166" i="12"/>
  <c r="I166" i="12"/>
  <c r="H166" i="12"/>
  <c r="AT165" i="12"/>
  <c r="H165" i="12"/>
  <c r="I165" i="12"/>
  <c r="AT164" i="12"/>
  <c r="H164" i="12"/>
  <c r="I164" i="12"/>
  <c r="AT163" i="12"/>
  <c r="I163" i="12"/>
  <c r="H163" i="12"/>
  <c r="H162" i="12"/>
  <c r="AT162" i="12"/>
  <c r="I162" i="12"/>
  <c r="H161" i="12"/>
  <c r="I161" i="12"/>
  <c r="AT161" i="12"/>
  <c r="H160" i="12"/>
  <c r="AT160" i="12"/>
  <c r="I160" i="12"/>
  <c r="AT159" i="12"/>
  <c r="H159" i="12"/>
  <c r="I159" i="12"/>
  <c r="AT158" i="12"/>
  <c r="H158" i="12"/>
  <c r="I158" i="12"/>
  <c r="H196" i="12"/>
  <c r="AT196" i="12"/>
  <c r="I196" i="12"/>
  <c r="AT195" i="12"/>
  <c r="H195" i="12"/>
  <c r="I195" i="12"/>
  <c r="AT194" i="12"/>
  <c r="I194" i="12"/>
  <c r="H194" i="12"/>
  <c r="AT193" i="12"/>
  <c r="I193" i="12"/>
  <c r="H193" i="12"/>
  <c r="AT192" i="12"/>
  <c r="I192" i="12"/>
  <c r="H192" i="12"/>
  <c r="H191" i="12"/>
  <c r="AT191" i="12"/>
  <c r="I191" i="12"/>
  <c r="AT190" i="12"/>
  <c r="I190" i="12"/>
  <c r="H190" i="12"/>
  <c r="AT189" i="12"/>
  <c r="I189" i="12"/>
  <c r="H189" i="12"/>
  <c r="AT188" i="12"/>
  <c r="I188" i="12"/>
  <c r="H188" i="12"/>
  <c r="AT187" i="12"/>
  <c r="H187" i="12"/>
  <c r="I187" i="12"/>
  <c r="AT186" i="12"/>
  <c r="I186" i="12"/>
  <c r="H186" i="12"/>
  <c r="H244" i="12"/>
  <c r="AT244" i="12"/>
  <c r="I244" i="12"/>
  <c r="AT243" i="12"/>
  <c r="H243" i="12"/>
  <c r="I243" i="12"/>
  <c r="AT242" i="12"/>
  <c r="I242" i="12"/>
  <c r="H242" i="12"/>
  <c r="H239" i="12"/>
  <c r="AT239" i="12"/>
  <c r="I239" i="12"/>
  <c r="AT238" i="12"/>
  <c r="H238" i="12"/>
  <c r="I238" i="12"/>
  <c r="AT237" i="12"/>
  <c r="I237" i="12"/>
  <c r="H237" i="12"/>
  <c r="AT236" i="12"/>
  <c r="I236" i="12"/>
  <c r="H236" i="12"/>
  <c r="AT235" i="12"/>
  <c r="H235" i="12"/>
  <c r="I235" i="12"/>
  <c r="AT234" i="12"/>
  <c r="H234" i="12"/>
  <c r="I234" i="12"/>
  <c r="AT233" i="12"/>
  <c r="H233" i="12"/>
  <c r="I233" i="12"/>
  <c r="AT232" i="12"/>
  <c r="I232" i="12"/>
  <c r="H232" i="12"/>
  <c r="AT231" i="12"/>
  <c r="H231" i="12"/>
  <c r="I231" i="12"/>
  <c r="AT230" i="12"/>
  <c r="I230" i="12"/>
  <c r="H230" i="12"/>
  <c r="AT229" i="12"/>
  <c r="H229" i="12"/>
  <c r="I229" i="12"/>
  <c r="H228" i="12"/>
  <c r="AT228" i="12"/>
  <c r="I228" i="12"/>
  <c r="AT227" i="12"/>
  <c r="I227" i="12"/>
  <c r="H227" i="12"/>
  <c r="AT226" i="12"/>
  <c r="H226" i="12"/>
  <c r="I226" i="12"/>
  <c r="AT225" i="12"/>
  <c r="I225" i="12"/>
  <c r="H225" i="12"/>
  <c r="AT224" i="12"/>
  <c r="H224" i="12"/>
  <c r="I224" i="12"/>
  <c r="AT223" i="12"/>
  <c r="H223" i="12"/>
  <c r="I223" i="12"/>
  <c r="H222" i="12"/>
  <c r="AT222" i="12"/>
  <c r="I222" i="12"/>
  <c r="AT221" i="12"/>
  <c r="I221" i="12"/>
  <c r="H221" i="12"/>
  <c r="AT220" i="12"/>
  <c r="I220" i="12"/>
  <c r="H220" i="12"/>
  <c r="AT219" i="12"/>
  <c r="H219" i="12"/>
  <c r="I219" i="12"/>
  <c r="H218" i="12"/>
  <c r="AT218" i="12"/>
  <c r="I218" i="12"/>
  <c r="AT217" i="12"/>
  <c r="I217" i="12"/>
  <c r="H217" i="12"/>
  <c r="AT213" i="12"/>
  <c r="H213" i="12"/>
  <c r="I213" i="12"/>
  <c r="AT212" i="12"/>
  <c r="H212" i="12"/>
  <c r="I212" i="12"/>
  <c r="H211" i="12"/>
  <c r="AT211" i="12"/>
  <c r="I211" i="12"/>
  <c r="AT210" i="12"/>
  <c r="H210" i="12"/>
  <c r="I210" i="12"/>
  <c r="H209" i="12"/>
  <c r="I209" i="12"/>
  <c r="AT209" i="12"/>
  <c r="AT208" i="12"/>
  <c r="H208" i="12"/>
  <c r="I208" i="12"/>
  <c r="I207" i="12"/>
  <c r="AT207" i="12"/>
  <c r="H207" i="12"/>
  <c r="H206" i="12"/>
  <c r="I206" i="12"/>
  <c r="AT206" i="12"/>
  <c r="AT205" i="12"/>
  <c r="H205" i="12"/>
  <c r="I205" i="12"/>
  <c r="AT204" i="12"/>
  <c r="I204" i="12"/>
  <c r="H204" i="12"/>
  <c r="H203" i="12"/>
  <c r="AT203" i="12"/>
  <c r="I203" i="12"/>
  <c r="AT202" i="12"/>
  <c r="I202" i="12"/>
  <c r="H202" i="12"/>
  <c r="H201" i="12"/>
  <c r="AT201" i="12"/>
  <c r="I201" i="12"/>
  <c r="AT200" i="12"/>
  <c r="I200" i="12"/>
  <c r="H200" i="12"/>
  <c r="AT199" i="12"/>
  <c r="H199" i="12"/>
  <c r="I199" i="12"/>
  <c r="AT198" i="12"/>
  <c r="H198" i="12"/>
  <c r="I198" i="12"/>
  <c r="AT197" i="12"/>
  <c r="H197" i="12"/>
  <c r="I197" i="12"/>
  <c r="H241" i="12"/>
  <c r="AT241" i="12"/>
  <c r="I241" i="12"/>
  <c r="H106" i="12"/>
  <c r="I106" i="12"/>
  <c r="AT106" i="12"/>
  <c r="AT105" i="12"/>
  <c r="H105" i="12"/>
  <c r="I105" i="12"/>
  <c r="I104" i="12"/>
  <c r="AT104" i="12"/>
  <c r="H104" i="12"/>
  <c r="I103" i="12"/>
  <c r="AT103" i="12"/>
  <c r="H103" i="12"/>
  <c r="AW44" i="12"/>
  <c r="AV44" i="12"/>
  <c r="AY44" i="12"/>
  <c r="AU44" i="12"/>
  <c r="AZ44" i="12"/>
  <c r="AU45" i="12"/>
  <c r="AW45" i="12"/>
  <c r="AV45" i="12"/>
  <c r="AY45" i="12"/>
  <c r="AZ45" i="12"/>
  <c r="AY46" i="12"/>
  <c r="AW46" i="12"/>
  <c r="AV46" i="12"/>
  <c r="AU46" i="12"/>
  <c r="AZ46" i="12"/>
  <c r="AW47" i="12"/>
  <c r="AV47" i="12"/>
  <c r="AU47" i="12"/>
  <c r="AZ47" i="12"/>
  <c r="AY47" i="12"/>
  <c r="AU48" i="12"/>
  <c r="AV48" i="12"/>
  <c r="AW48" i="12"/>
  <c r="AY48" i="12"/>
  <c r="AZ48" i="12"/>
  <c r="AV49" i="12"/>
  <c r="AW49" i="12"/>
  <c r="AU49" i="12"/>
  <c r="AY49" i="12"/>
  <c r="AZ49" i="12"/>
  <c r="AU50" i="12"/>
  <c r="AW50" i="12"/>
  <c r="AV50" i="12"/>
  <c r="AY50" i="12"/>
  <c r="AZ50" i="12"/>
  <c r="AZ51" i="12"/>
  <c r="AV51" i="12"/>
  <c r="AW51" i="12"/>
  <c r="AU51" i="12"/>
  <c r="AY51" i="12"/>
  <c r="AU53" i="12"/>
  <c r="AV53" i="12"/>
  <c r="AW53" i="12"/>
  <c r="AY53" i="12"/>
  <c r="AZ53" i="12"/>
  <c r="AZ54" i="12"/>
  <c r="AW54" i="12"/>
  <c r="AV54" i="12"/>
  <c r="AY54" i="12"/>
  <c r="AU54" i="12"/>
  <c r="AZ55" i="12"/>
  <c r="AW55" i="12"/>
  <c r="AV55" i="12"/>
  <c r="AU55" i="12"/>
  <c r="AY55" i="12"/>
  <c r="AU56" i="12"/>
  <c r="AV56" i="12"/>
  <c r="AW56" i="12"/>
  <c r="AY56" i="12"/>
  <c r="AZ56" i="12"/>
  <c r="AU57" i="12"/>
  <c r="AZ57" i="12"/>
  <c r="AV57" i="12"/>
  <c r="AW57" i="12"/>
  <c r="AY57" i="12"/>
  <c r="AU58" i="12"/>
  <c r="AW58" i="12"/>
  <c r="AV58" i="12"/>
  <c r="AZ58" i="12"/>
  <c r="AY58" i="12"/>
  <c r="AU59" i="12"/>
  <c r="AW59" i="12"/>
  <c r="AV59" i="12"/>
  <c r="AZ59" i="12"/>
  <c r="AY59" i="12"/>
  <c r="AU61" i="12"/>
  <c r="AW61" i="12"/>
  <c r="AV61" i="12"/>
  <c r="AY61" i="12"/>
  <c r="AZ61" i="12"/>
  <c r="AW62" i="12"/>
  <c r="AV62" i="12"/>
  <c r="AU62" i="12"/>
  <c r="AY62" i="12"/>
  <c r="AZ62" i="12"/>
  <c r="AW63" i="12"/>
  <c r="AV63" i="12"/>
  <c r="AU63" i="12"/>
  <c r="AZ63" i="12"/>
  <c r="AY63" i="12"/>
  <c r="AU64" i="12"/>
  <c r="AV64" i="12"/>
  <c r="AW64" i="12"/>
  <c r="AY64" i="12"/>
  <c r="AZ64" i="12"/>
  <c r="AU66" i="12"/>
  <c r="AV66" i="12"/>
  <c r="AW66" i="12"/>
  <c r="AY66" i="12"/>
  <c r="AZ66" i="12"/>
  <c r="AU67" i="12"/>
  <c r="AW67" i="12"/>
  <c r="AV67" i="12"/>
  <c r="AZ67" i="12"/>
  <c r="AY67" i="12"/>
  <c r="AY68" i="12"/>
  <c r="AW68" i="12"/>
  <c r="AV68" i="12"/>
  <c r="AZ68" i="12"/>
  <c r="AU68" i="12"/>
  <c r="N156" i="12"/>
  <c r="M156" i="12"/>
  <c r="K156" i="12"/>
  <c r="J156" i="12"/>
  <c r="J157" i="12"/>
  <c r="M157" i="12"/>
  <c r="K157" i="12"/>
  <c r="N157" i="12"/>
  <c r="J169" i="12"/>
  <c r="N169" i="12"/>
  <c r="K169" i="12"/>
  <c r="M169" i="12"/>
  <c r="M168" i="12"/>
  <c r="J168" i="12"/>
  <c r="K168" i="12"/>
  <c r="N168" i="12"/>
  <c r="J167" i="12"/>
  <c r="K167" i="12"/>
  <c r="M167" i="12"/>
  <c r="N167" i="12"/>
  <c r="N166" i="12"/>
  <c r="J166" i="12"/>
  <c r="K166" i="12"/>
  <c r="M166" i="12"/>
  <c r="K165" i="12"/>
  <c r="M165" i="12"/>
  <c r="N165" i="12"/>
  <c r="J165" i="12"/>
  <c r="N164" i="12"/>
  <c r="K164" i="12"/>
  <c r="M164" i="12"/>
  <c r="J164" i="12"/>
  <c r="K163" i="12"/>
  <c r="N163" i="12"/>
  <c r="M163" i="12"/>
  <c r="J163" i="12"/>
  <c r="K162" i="12"/>
  <c r="M162" i="12"/>
  <c r="N162" i="12"/>
  <c r="J162" i="12"/>
  <c r="N161" i="12"/>
  <c r="J161" i="12"/>
  <c r="K161" i="12"/>
  <c r="M161" i="12"/>
  <c r="M160" i="12"/>
  <c r="N160" i="12"/>
  <c r="K160" i="12"/>
  <c r="J160" i="12"/>
  <c r="M159" i="12"/>
  <c r="K159" i="12"/>
  <c r="N159" i="12"/>
  <c r="J159" i="12"/>
  <c r="J158" i="12"/>
  <c r="M158" i="12"/>
  <c r="K158" i="12"/>
  <c r="N158" i="12"/>
  <c r="K196" i="12"/>
  <c r="M196" i="12"/>
  <c r="J196" i="12"/>
  <c r="N196" i="12"/>
  <c r="N195" i="12"/>
  <c r="M195" i="12"/>
  <c r="K195" i="12"/>
  <c r="J195" i="12"/>
  <c r="J194" i="12"/>
  <c r="M194" i="12"/>
  <c r="N194" i="12"/>
  <c r="K194" i="12"/>
  <c r="M193" i="12"/>
  <c r="J193" i="12"/>
  <c r="N193" i="12"/>
  <c r="K193" i="12"/>
  <c r="N192" i="12"/>
  <c r="J192" i="12"/>
  <c r="M192" i="12"/>
  <c r="K192" i="12"/>
  <c r="J191" i="12"/>
  <c r="K191" i="12"/>
  <c r="M191" i="12"/>
  <c r="N191" i="12"/>
  <c r="J190" i="12"/>
  <c r="K190" i="12"/>
  <c r="M190" i="12"/>
  <c r="N190" i="12"/>
  <c r="J189" i="12"/>
  <c r="K189" i="12"/>
  <c r="M189" i="12"/>
  <c r="N189" i="12"/>
  <c r="N188" i="12"/>
  <c r="J188" i="12"/>
  <c r="K188" i="12"/>
  <c r="M188" i="12"/>
  <c r="M187" i="12"/>
  <c r="N187" i="12"/>
  <c r="K187" i="12"/>
  <c r="J187" i="12"/>
  <c r="N186" i="12"/>
  <c r="M186" i="12"/>
  <c r="K186" i="12"/>
  <c r="J186" i="12"/>
  <c r="M244" i="12"/>
  <c r="J244" i="12"/>
  <c r="K244" i="12"/>
  <c r="N244" i="12"/>
  <c r="M243" i="12"/>
  <c r="J243" i="12"/>
  <c r="N243" i="12"/>
  <c r="K243" i="12"/>
  <c r="J242" i="12"/>
  <c r="N242" i="12"/>
  <c r="M242" i="12"/>
  <c r="K242" i="12"/>
  <c r="N239" i="12"/>
  <c r="K239" i="12"/>
  <c r="J239" i="12"/>
  <c r="M239" i="12"/>
  <c r="J238" i="12"/>
  <c r="M238" i="12"/>
  <c r="K238" i="12"/>
  <c r="N238" i="12"/>
  <c r="N237" i="12"/>
  <c r="J237" i="12"/>
  <c r="K237" i="12"/>
  <c r="M237" i="12"/>
  <c r="K236" i="12"/>
  <c r="J236" i="12"/>
  <c r="N236" i="12"/>
  <c r="M236" i="12"/>
  <c r="J235" i="12"/>
  <c r="K235" i="12"/>
  <c r="N235" i="12"/>
  <c r="M235" i="12"/>
  <c r="N234" i="12"/>
  <c r="M234" i="12"/>
  <c r="K234" i="12"/>
  <c r="J234" i="12"/>
  <c r="K233" i="12"/>
  <c r="N233" i="12"/>
  <c r="M233" i="12"/>
  <c r="J233" i="12"/>
  <c r="N232" i="12"/>
  <c r="K232" i="12"/>
  <c r="M232" i="12"/>
  <c r="J232" i="12"/>
  <c r="N231" i="12"/>
  <c r="K231" i="12"/>
  <c r="M231" i="12"/>
  <c r="J231" i="12"/>
  <c r="N230" i="12"/>
  <c r="M230" i="12"/>
  <c r="J230" i="12"/>
  <c r="K230" i="12"/>
  <c r="J229" i="12"/>
  <c r="N229" i="12"/>
  <c r="M229" i="12"/>
  <c r="K229" i="12"/>
  <c r="N228" i="12"/>
  <c r="M228" i="12"/>
  <c r="K228" i="12"/>
  <c r="J228" i="12"/>
  <c r="M227" i="12"/>
  <c r="N227" i="12"/>
  <c r="J227" i="12"/>
  <c r="K227" i="12"/>
  <c r="N226" i="12"/>
  <c r="M226" i="12"/>
  <c r="J226" i="12"/>
  <c r="K226" i="12"/>
  <c r="N225" i="12"/>
  <c r="J225" i="12"/>
  <c r="K225" i="12"/>
  <c r="M225" i="12"/>
  <c r="M224" i="12"/>
  <c r="K224" i="12"/>
  <c r="N224" i="12"/>
  <c r="J224" i="12"/>
  <c r="J223" i="12"/>
  <c r="M223" i="12"/>
  <c r="K223" i="12"/>
  <c r="N223" i="12"/>
  <c r="K222" i="12"/>
  <c r="M222" i="12"/>
  <c r="J222" i="12"/>
  <c r="N222" i="12"/>
  <c r="M221" i="12"/>
  <c r="J221" i="12"/>
  <c r="N221" i="12"/>
  <c r="K221" i="12"/>
  <c r="N220" i="12"/>
  <c r="K220" i="12"/>
  <c r="J220" i="12"/>
  <c r="M220" i="12"/>
  <c r="J219" i="12"/>
  <c r="K219" i="12"/>
  <c r="M219" i="12"/>
  <c r="N219" i="12"/>
  <c r="N218" i="12"/>
  <c r="M218" i="12"/>
  <c r="K218" i="12"/>
  <c r="J218" i="12"/>
  <c r="K217" i="12"/>
  <c r="M217" i="12"/>
  <c r="J217" i="12"/>
  <c r="N217" i="12"/>
  <c r="J213" i="12"/>
  <c r="K213" i="12"/>
  <c r="N213" i="12"/>
  <c r="M213" i="12"/>
  <c r="J212" i="12"/>
  <c r="K212" i="12"/>
  <c r="M212" i="12"/>
  <c r="N212" i="12"/>
  <c r="J211" i="12"/>
  <c r="K211" i="12"/>
  <c r="M211" i="12"/>
  <c r="N211" i="12"/>
  <c r="N210" i="12"/>
  <c r="M210" i="12"/>
  <c r="K210" i="12"/>
  <c r="J210" i="12"/>
  <c r="N209" i="12"/>
  <c r="K209" i="12"/>
  <c r="M209" i="12"/>
  <c r="J209" i="12"/>
  <c r="N208" i="12"/>
  <c r="M208" i="12"/>
  <c r="J208" i="12"/>
  <c r="K208" i="12"/>
  <c r="N207" i="12"/>
  <c r="M207" i="12"/>
  <c r="J207" i="12"/>
  <c r="K207" i="12"/>
  <c r="J206" i="12"/>
  <c r="N206" i="12"/>
  <c r="M206" i="12"/>
  <c r="K206" i="12"/>
  <c r="M205" i="12"/>
  <c r="N205" i="12"/>
  <c r="J205" i="12"/>
  <c r="K205" i="12"/>
  <c r="M204" i="12"/>
  <c r="N204" i="12"/>
  <c r="K204" i="12"/>
  <c r="J204" i="12"/>
  <c r="K203" i="12"/>
  <c r="N203" i="12"/>
  <c r="M203" i="12"/>
  <c r="J203" i="12"/>
  <c r="N202" i="12"/>
  <c r="M202" i="12"/>
  <c r="K202" i="12"/>
  <c r="J202" i="12"/>
  <c r="N201" i="12"/>
  <c r="M201" i="12"/>
  <c r="K201" i="12"/>
  <c r="J201" i="12"/>
  <c r="N200" i="12"/>
  <c r="K200" i="12"/>
  <c r="J200" i="12"/>
  <c r="M200" i="12"/>
  <c r="K199" i="12"/>
  <c r="J199" i="12"/>
  <c r="N199" i="12"/>
  <c r="M199" i="12"/>
  <c r="N198" i="12"/>
  <c r="K198" i="12"/>
  <c r="M198" i="12"/>
  <c r="J198" i="12"/>
  <c r="M197" i="12"/>
  <c r="J197" i="12"/>
  <c r="K197" i="12"/>
  <c r="N197" i="12"/>
  <c r="M241" i="12"/>
  <c r="K241" i="12"/>
  <c r="J241" i="12"/>
  <c r="N241" i="12"/>
  <c r="N106" i="12"/>
  <c r="M106" i="12"/>
  <c r="K106" i="12"/>
  <c r="J106" i="12"/>
  <c r="J105" i="12"/>
  <c r="M105" i="12"/>
  <c r="K105" i="12"/>
  <c r="N105" i="12"/>
  <c r="K104" i="12"/>
  <c r="M104" i="12"/>
  <c r="N104" i="12"/>
  <c r="J104" i="12"/>
  <c r="J103" i="12"/>
  <c r="N103" i="12"/>
  <c r="M103" i="12"/>
  <c r="K103" i="12"/>
  <c r="G156" i="12"/>
  <c r="G157" i="12"/>
  <c r="G169" i="12"/>
  <c r="G168" i="12"/>
  <c r="G167" i="12"/>
  <c r="G166" i="12"/>
  <c r="G165" i="12"/>
  <c r="G164" i="12"/>
  <c r="G163" i="12"/>
  <c r="G162" i="12"/>
  <c r="G161" i="12"/>
  <c r="G160" i="12"/>
  <c r="G159" i="12"/>
  <c r="G158" i="12"/>
  <c r="G196" i="12"/>
  <c r="G195" i="12"/>
  <c r="G194" i="12"/>
  <c r="G193" i="12"/>
  <c r="G192" i="12"/>
  <c r="G191" i="12"/>
  <c r="G190" i="12"/>
  <c r="G189" i="12"/>
  <c r="G188" i="12"/>
  <c r="G187" i="12"/>
  <c r="G186" i="12"/>
  <c r="G244" i="12"/>
  <c r="G243" i="12"/>
  <c r="G242" i="12"/>
  <c r="G239" i="12"/>
  <c r="G238" i="12"/>
  <c r="G237" i="12"/>
  <c r="G236" i="12"/>
  <c r="G235" i="12"/>
  <c r="G234" i="12"/>
  <c r="G233" i="12"/>
  <c r="G232" i="12"/>
  <c r="G231" i="12"/>
  <c r="G230" i="12"/>
  <c r="G229" i="12"/>
  <c r="G228" i="12"/>
  <c r="G227" i="12"/>
  <c r="G226" i="12"/>
  <c r="G225" i="12"/>
  <c r="G224" i="12"/>
  <c r="G223" i="12"/>
  <c r="G222" i="12"/>
  <c r="G221" i="12"/>
  <c r="G220" i="12"/>
  <c r="G219" i="12"/>
  <c r="G218" i="12"/>
  <c r="G217" i="12"/>
  <c r="G213" i="12"/>
  <c r="G212" i="12"/>
  <c r="G211" i="12"/>
  <c r="G210" i="12"/>
  <c r="G209" i="12"/>
  <c r="G208" i="12"/>
  <c r="G207" i="12"/>
  <c r="G206" i="12"/>
  <c r="G205" i="12"/>
  <c r="G204" i="12"/>
  <c r="G203" i="12"/>
  <c r="G202" i="12"/>
  <c r="G201" i="12"/>
  <c r="G200" i="12"/>
  <c r="G199" i="12"/>
  <c r="G198" i="12"/>
  <c r="G197" i="12"/>
  <c r="G241" i="12"/>
  <c r="G106" i="12"/>
  <c r="G105" i="12"/>
  <c r="G104" i="12"/>
  <c r="G103" i="12"/>
  <c r="L243" i="12"/>
  <c r="L225" i="12"/>
  <c r="L206" i="12"/>
  <c r="L242" i="12"/>
  <c r="L224" i="12"/>
  <c r="L205" i="12"/>
  <c r="L158" i="12"/>
  <c r="L238" i="12"/>
  <c r="L222" i="12"/>
  <c r="L203" i="12"/>
  <c r="L156" i="12"/>
  <c r="L194" i="12"/>
  <c r="L235" i="12"/>
  <c r="L219" i="12"/>
  <c r="L200" i="12"/>
  <c r="L192" i="12"/>
  <c r="L198" i="12"/>
  <c r="L197" i="12"/>
  <c r="L168" i="12"/>
  <c r="L191" i="12"/>
  <c r="L232" i="12"/>
  <c r="L213" i="12"/>
  <c r="L167" i="12"/>
  <c r="L190" i="12"/>
  <c r="L231" i="12"/>
  <c r="L212" i="12"/>
  <c r="L241" i="12"/>
  <c r="L166" i="12"/>
  <c r="L189" i="12"/>
  <c r="L230" i="12"/>
  <c r="L211" i="12"/>
  <c r="L106" i="12"/>
  <c r="L165" i="12"/>
  <c r="L188" i="12"/>
  <c r="L229" i="12"/>
  <c r="L210" i="12"/>
  <c r="L105" i="12"/>
  <c r="L161" i="12"/>
  <c r="L160" i="12"/>
  <c r="L159" i="12"/>
  <c r="L204" i="12"/>
  <c r="L237" i="12"/>
  <c r="L221" i="12"/>
  <c r="L195" i="12"/>
  <c r="L236" i="12"/>
  <c r="L220" i="12"/>
  <c r="L201" i="12"/>
  <c r="L157" i="12"/>
  <c r="L193" i="12"/>
  <c r="L234" i="12"/>
  <c r="L218" i="12"/>
  <c r="L199" i="12"/>
  <c r="L163" i="12"/>
  <c r="L186" i="12"/>
  <c r="L227" i="12"/>
  <c r="L208" i="12"/>
  <c r="L103" i="12"/>
  <c r="L239" i="12"/>
  <c r="L223" i="12"/>
  <c r="L196" i="12"/>
  <c r="L202" i="12"/>
  <c r="L169" i="12"/>
  <c r="L233" i="12"/>
  <c r="L217" i="12"/>
  <c r="L164" i="12"/>
  <c r="L187" i="12"/>
  <c r="L228" i="12"/>
  <c r="L209" i="12"/>
  <c r="L104" i="12"/>
  <c r="L162" i="12"/>
  <c r="L244" i="12"/>
  <c r="L226" i="12"/>
  <c r="L207" i="12"/>
  <c r="BH64" i="12"/>
  <c r="BI64" i="12"/>
  <c r="BI68" i="12"/>
  <c r="BH68" i="12"/>
  <c r="BH50" i="12"/>
  <c r="BI50" i="12"/>
  <c r="BH63" i="12"/>
  <c r="BI63" i="12"/>
  <c r="BH53" i="12"/>
  <c r="BI53" i="12"/>
  <c r="BI54" i="12"/>
  <c r="BH54" i="12"/>
  <c r="BH47" i="12"/>
  <c r="BI47" i="12"/>
  <c r="BH49" i="12"/>
  <c r="BI49" i="12"/>
  <c r="BH59" i="12"/>
  <c r="BI59" i="12"/>
  <c r="BH55" i="12"/>
  <c r="BI55" i="12"/>
  <c r="BI58" i="12"/>
  <c r="BH58" i="12"/>
  <c r="BH56" i="12"/>
  <c r="BI56" i="12"/>
  <c r="BH61" i="12"/>
  <c r="BI61" i="12"/>
  <c r="BI45" i="12"/>
  <c r="BH45" i="12"/>
  <c r="BI44" i="12"/>
  <c r="BH44" i="12"/>
  <c r="BH46" i="12"/>
  <c r="BI46" i="12"/>
  <c r="BH48" i="12"/>
  <c r="BI48" i="12"/>
  <c r="BH66" i="12"/>
  <c r="BI66" i="12"/>
  <c r="BI57" i="12"/>
  <c r="BH57" i="12"/>
  <c r="BH62" i="12"/>
  <c r="BI62" i="12"/>
  <c r="BH51" i="12"/>
  <c r="BI51" i="12"/>
  <c r="BH67" i="12"/>
  <c r="BI67" i="12"/>
  <c r="E214" i="12"/>
  <c r="E216" i="12"/>
  <c r="E215" i="12"/>
  <c r="H215" i="12" l="1"/>
  <c r="AT215" i="12"/>
  <c r="I215" i="12"/>
  <c r="AT216" i="12"/>
  <c r="I216" i="12"/>
  <c r="H216" i="12"/>
  <c r="H214" i="12"/>
  <c r="AT214" i="12"/>
  <c r="I214" i="12"/>
  <c r="AZ103" i="12"/>
  <c r="AW103" i="12"/>
  <c r="AV103" i="12"/>
  <c r="AU103" i="12"/>
  <c r="AY103" i="12"/>
  <c r="AU104" i="12"/>
  <c r="AV104" i="12"/>
  <c r="AW104" i="12"/>
  <c r="AZ104" i="12"/>
  <c r="AY104" i="12"/>
  <c r="AU105" i="12"/>
  <c r="AV105" i="12"/>
  <c r="AW105" i="12"/>
  <c r="AY105" i="12"/>
  <c r="AZ105" i="12"/>
  <c r="AU106" i="12"/>
  <c r="AW106" i="12"/>
  <c r="AV106" i="12"/>
  <c r="AZ106" i="12"/>
  <c r="AY106" i="12"/>
  <c r="AV241" i="12"/>
  <c r="AU241" i="12"/>
  <c r="AZ241" i="12"/>
  <c r="AY241" i="12"/>
  <c r="AW241" i="12"/>
  <c r="AU197" i="12"/>
  <c r="AV197" i="12"/>
  <c r="AY197" i="12"/>
  <c r="AW197" i="12"/>
  <c r="AZ197" i="12"/>
  <c r="AU198" i="12"/>
  <c r="AV198" i="12"/>
  <c r="AZ198" i="12"/>
  <c r="AY198" i="12"/>
  <c r="AW198" i="12"/>
  <c r="AU199" i="12"/>
  <c r="AV199" i="12"/>
  <c r="AZ199" i="12"/>
  <c r="AY199" i="12"/>
  <c r="AW199" i="12"/>
  <c r="AU200" i="12"/>
  <c r="AW200" i="12"/>
  <c r="AV200" i="12"/>
  <c r="AZ200" i="12"/>
  <c r="AY200" i="12"/>
  <c r="AZ201" i="12"/>
  <c r="AV201" i="12"/>
  <c r="AW201" i="12"/>
  <c r="AU201" i="12"/>
  <c r="AY201" i="12"/>
  <c r="AU202" i="12"/>
  <c r="AW202" i="12"/>
  <c r="AV202" i="12"/>
  <c r="AY202" i="12"/>
  <c r="AZ202" i="12"/>
  <c r="AU203" i="12"/>
  <c r="AW203" i="12"/>
  <c r="AV203" i="12"/>
  <c r="AZ203" i="12"/>
  <c r="AY203" i="12"/>
  <c r="AU204" i="12"/>
  <c r="AV204" i="12"/>
  <c r="AW204" i="12"/>
  <c r="AZ204" i="12"/>
  <c r="AY204" i="12"/>
  <c r="AU205" i="12"/>
  <c r="AV205" i="12"/>
  <c r="AW205" i="12"/>
  <c r="AZ205" i="12"/>
  <c r="AY205" i="12"/>
  <c r="AY206" i="12"/>
  <c r="AW206" i="12"/>
  <c r="AV206" i="12"/>
  <c r="AZ206" i="12"/>
  <c r="AU206" i="12"/>
  <c r="AW207" i="12"/>
  <c r="AV207" i="12"/>
  <c r="AU207" i="12"/>
  <c r="AY207" i="12"/>
  <c r="AZ207" i="12"/>
  <c r="AU208" i="12"/>
  <c r="AV208" i="12"/>
  <c r="AY208" i="12"/>
  <c r="AW208" i="12"/>
  <c r="AZ208" i="12"/>
  <c r="AY209" i="12"/>
  <c r="AW209" i="12"/>
  <c r="AU209" i="12"/>
  <c r="AV209" i="12"/>
  <c r="AZ209" i="12"/>
  <c r="AU210" i="12"/>
  <c r="AY210" i="12"/>
  <c r="AW210" i="12"/>
  <c r="AZ210" i="12"/>
  <c r="AV210" i="12"/>
  <c r="AW211" i="12"/>
  <c r="AV211" i="12"/>
  <c r="AU211" i="12"/>
  <c r="AY211" i="12"/>
  <c r="AZ211" i="12"/>
  <c r="AW212" i="12"/>
  <c r="AV212" i="12"/>
  <c r="AU212" i="12"/>
  <c r="AY212" i="12"/>
  <c r="AZ212" i="12"/>
  <c r="AU213" i="12"/>
  <c r="AZ213" i="12"/>
  <c r="AW213" i="12"/>
  <c r="AV213" i="12"/>
  <c r="AY213" i="12"/>
  <c r="AZ217" i="12"/>
  <c r="AW217" i="12"/>
  <c r="AV217" i="12"/>
  <c r="AY217" i="12"/>
  <c r="AU217" i="12"/>
  <c r="AU218" i="12"/>
  <c r="AW218" i="12"/>
  <c r="AV218" i="12"/>
  <c r="AZ218" i="12"/>
  <c r="AY218" i="12"/>
  <c r="AU219" i="12"/>
  <c r="AV219" i="12"/>
  <c r="AW219" i="12"/>
  <c r="AY219" i="12"/>
  <c r="AZ219" i="12"/>
  <c r="AZ220" i="12"/>
  <c r="AW220" i="12"/>
  <c r="AY220" i="12"/>
  <c r="AV220" i="12"/>
  <c r="AU220" i="12"/>
  <c r="AU221" i="12"/>
  <c r="AV221" i="12"/>
  <c r="AW221" i="12"/>
  <c r="AZ221" i="12"/>
  <c r="AY221" i="12"/>
  <c r="AZ222" i="12"/>
  <c r="AW222" i="12"/>
  <c r="AV222" i="12"/>
  <c r="AU222" i="12"/>
  <c r="AY222" i="12"/>
  <c r="AW223" i="12"/>
  <c r="AV223" i="12"/>
  <c r="AU223" i="12"/>
  <c r="AY223" i="12"/>
  <c r="AZ223" i="12"/>
  <c r="AY224" i="12"/>
  <c r="AV224" i="12"/>
  <c r="AW224" i="12"/>
  <c r="AZ224" i="12"/>
  <c r="AU224" i="12"/>
  <c r="AW225" i="12"/>
  <c r="AZ225" i="12"/>
  <c r="AY225" i="12"/>
  <c r="AV225" i="12"/>
  <c r="AU225" i="12"/>
  <c r="AZ226" i="12"/>
  <c r="AY226" i="12"/>
  <c r="AV226" i="12"/>
  <c r="AW226" i="12"/>
  <c r="AU226" i="12"/>
  <c r="AV227" i="12"/>
  <c r="AW227" i="12"/>
  <c r="AZ227" i="12"/>
  <c r="AU227" i="12"/>
  <c r="AY227" i="12"/>
  <c r="AU228" i="12"/>
  <c r="AW228" i="12"/>
  <c r="AV228" i="12"/>
  <c r="AZ228" i="12"/>
  <c r="AY228" i="12"/>
  <c r="AZ229" i="12"/>
  <c r="AV229" i="12"/>
  <c r="AY229" i="12"/>
  <c r="AW229" i="12"/>
  <c r="AU229" i="12"/>
  <c r="AU230" i="12"/>
  <c r="AY230" i="12"/>
  <c r="AW230" i="12"/>
  <c r="AV230" i="12"/>
  <c r="AZ230" i="12"/>
  <c r="AY231" i="12"/>
  <c r="AU231" i="12"/>
  <c r="AW231" i="12"/>
  <c r="AZ231" i="12"/>
  <c r="AV231" i="12"/>
  <c r="AU232" i="12"/>
  <c r="AZ232" i="12"/>
  <c r="AY232" i="12"/>
  <c r="AV232" i="12"/>
  <c r="AW232" i="12"/>
  <c r="AY233" i="12"/>
  <c r="AZ233" i="12"/>
  <c r="AW233" i="12"/>
  <c r="AV233" i="12"/>
  <c r="AU233" i="12"/>
  <c r="AU234" i="12"/>
  <c r="AW234" i="12"/>
  <c r="AV234" i="12"/>
  <c r="AZ234" i="12"/>
  <c r="AY234" i="12"/>
  <c r="AU235" i="12"/>
  <c r="AV235" i="12"/>
  <c r="AW235" i="12"/>
  <c r="AZ235" i="12"/>
  <c r="AY235" i="12"/>
  <c r="AU236" i="12"/>
  <c r="AY236" i="12"/>
  <c r="AZ236" i="12"/>
  <c r="AV236" i="12"/>
  <c r="AW236" i="12"/>
  <c r="AU237" i="12"/>
  <c r="AW237" i="12"/>
  <c r="AV237" i="12"/>
  <c r="AZ237" i="12"/>
  <c r="AY237" i="12"/>
  <c r="AU238" i="12"/>
  <c r="AW238" i="12"/>
  <c r="AV238" i="12"/>
  <c r="AZ238" i="12"/>
  <c r="AY238" i="12"/>
  <c r="AW239" i="12"/>
  <c r="AV239" i="12"/>
  <c r="AU239" i="12"/>
  <c r="AY239" i="12"/>
  <c r="AZ239" i="12"/>
  <c r="AU242" i="12"/>
  <c r="AZ242" i="12"/>
  <c r="AW242" i="12"/>
  <c r="AV242" i="12"/>
  <c r="AY242" i="12"/>
  <c r="AU243" i="12"/>
  <c r="AW243" i="12"/>
  <c r="AV243" i="12"/>
  <c r="AY243" i="12"/>
  <c r="AZ243" i="12"/>
  <c r="AZ244" i="12"/>
  <c r="AY244" i="12"/>
  <c r="AW244" i="12"/>
  <c r="AU244" i="12"/>
  <c r="AV244" i="12"/>
  <c r="AU186" i="12"/>
  <c r="AW186" i="12"/>
  <c r="AV186" i="12"/>
  <c r="AZ186" i="12"/>
  <c r="AY186" i="12"/>
  <c r="AU187" i="12"/>
  <c r="AW187" i="12"/>
  <c r="AV187" i="12"/>
  <c r="AY187" i="12"/>
  <c r="AZ187" i="12"/>
  <c r="AU188" i="12"/>
  <c r="AY188" i="12"/>
  <c r="AW188" i="12"/>
  <c r="AV188" i="12"/>
  <c r="AZ188" i="12"/>
  <c r="AU189" i="12"/>
  <c r="AW189" i="12"/>
  <c r="AV189" i="12"/>
  <c r="AZ189" i="12"/>
  <c r="AY189" i="12"/>
  <c r="AU190" i="12"/>
  <c r="AW190" i="12"/>
  <c r="AV190" i="12"/>
  <c r="AY190" i="12"/>
  <c r="AZ190" i="12"/>
  <c r="AU191" i="12"/>
  <c r="AW191" i="12"/>
  <c r="AV191" i="12"/>
  <c r="AY191" i="12"/>
  <c r="AZ191" i="12"/>
  <c r="AU192" i="12"/>
  <c r="AW192" i="12"/>
  <c r="AY192" i="12"/>
  <c r="AV192" i="12"/>
  <c r="AZ192" i="12"/>
  <c r="AV193" i="12"/>
  <c r="AY193" i="12"/>
  <c r="AW193" i="12"/>
  <c r="AZ193" i="12"/>
  <c r="AU193" i="12"/>
  <c r="AU194" i="12"/>
  <c r="AZ194" i="12"/>
  <c r="AW194" i="12"/>
  <c r="AV194" i="12"/>
  <c r="AY194" i="12"/>
  <c r="AZ195" i="12"/>
  <c r="AU195" i="12"/>
  <c r="AW195" i="12"/>
  <c r="AV195" i="12"/>
  <c r="AY195" i="12"/>
  <c r="AU196" i="12"/>
  <c r="AZ196" i="12"/>
  <c r="AW196" i="12"/>
  <c r="AV196" i="12"/>
  <c r="AY196" i="12"/>
  <c r="AY158" i="12"/>
  <c r="AW158" i="12"/>
  <c r="AV158" i="12"/>
  <c r="AU158" i="12"/>
  <c r="AZ158" i="12"/>
  <c r="AW159" i="12"/>
  <c r="AV159" i="12"/>
  <c r="AU159" i="12"/>
  <c r="AY159" i="12"/>
  <c r="AZ159" i="12"/>
  <c r="AY160" i="12"/>
  <c r="AW160" i="12"/>
  <c r="AV160" i="12"/>
  <c r="AU160" i="12"/>
  <c r="AZ160" i="12"/>
  <c r="AZ161" i="12"/>
  <c r="AW161" i="12"/>
  <c r="AV161" i="12"/>
  <c r="AY161" i="12"/>
  <c r="AU161" i="12"/>
  <c r="AU162" i="12"/>
  <c r="AW162" i="12"/>
  <c r="AV162" i="12"/>
  <c r="AZ162" i="12"/>
  <c r="AY162" i="12"/>
  <c r="AU163" i="12"/>
  <c r="AZ163" i="12"/>
  <c r="AV163" i="12"/>
  <c r="AY163" i="12"/>
  <c r="AW163" i="12"/>
  <c r="AW164" i="12"/>
  <c r="AV164" i="12"/>
  <c r="AZ164" i="12"/>
  <c r="AY164" i="12"/>
  <c r="AU164" i="12"/>
  <c r="AZ165" i="12"/>
  <c r="AW165" i="12"/>
  <c r="AV165" i="12"/>
  <c r="AU165" i="12"/>
  <c r="AY165" i="12"/>
  <c r="AZ166" i="12"/>
  <c r="AW166" i="12"/>
  <c r="AV166" i="12"/>
  <c r="AY166" i="12"/>
  <c r="AU166" i="12"/>
  <c r="AU167" i="12"/>
  <c r="AW167" i="12"/>
  <c r="AV167" i="12"/>
  <c r="AZ167" i="12"/>
  <c r="AY167" i="12"/>
  <c r="AU168" i="12"/>
  <c r="AV168" i="12"/>
  <c r="AW168" i="12"/>
  <c r="AY168" i="12"/>
  <c r="AZ168" i="12"/>
  <c r="AU169" i="12"/>
  <c r="AV169" i="12"/>
  <c r="AW169" i="12"/>
  <c r="AY169" i="12"/>
  <c r="AZ169" i="12"/>
  <c r="AU157" i="12"/>
  <c r="AW157" i="12"/>
  <c r="AV157" i="12"/>
  <c r="AY157" i="12"/>
  <c r="AZ157" i="12"/>
  <c r="AZ156" i="12"/>
  <c r="AV156" i="12"/>
  <c r="AY156" i="12"/>
  <c r="AW156" i="12"/>
  <c r="AU156" i="12"/>
  <c r="J215" i="12"/>
  <c r="K215" i="12"/>
  <c r="N215" i="12"/>
  <c r="M215" i="12"/>
  <c r="K216" i="12"/>
  <c r="N216" i="12"/>
  <c r="J216" i="12"/>
  <c r="M216" i="12"/>
  <c r="N214" i="12"/>
  <c r="J214" i="12"/>
  <c r="K214" i="12"/>
  <c r="M214" i="12"/>
  <c r="Y210" i="12"/>
  <c r="X210" i="12"/>
  <c r="Y211" i="12"/>
  <c r="X211" i="12"/>
  <c r="G215" i="12"/>
  <c r="G216" i="12"/>
  <c r="G214" i="12"/>
  <c r="AI210" i="12"/>
  <c r="AJ210" i="12"/>
  <c r="AK210" i="12"/>
  <c r="AL210" i="12"/>
  <c r="AM210" i="12"/>
  <c r="AN210" i="12"/>
  <c r="AH210" i="12"/>
  <c r="AK211" i="12"/>
  <c r="AM211" i="12"/>
  <c r="AN211" i="12"/>
  <c r="AH211" i="12"/>
  <c r="AI211" i="12"/>
  <c r="AJ211" i="12"/>
  <c r="AL211" i="12"/>
  <c r="W210" i="12"/>
  <c r="L214" i="12"/>
  <c r="W211" i="12"/>
  <c r="L215" i="12"/>
  <c r="L216" i="12"/>
  <c r="BI159" i="12"/>
  <c r="BH159" i="12"/>
  <c r="BH220" i="12"/>
  <c r="BI220" i="12"/>
  <c r="BI206" i="12"/>
  <c r="BH206" i="12"/>
  <c r="BI196" i="12"/>
  <c r="BH196" i="12"/>
  <c r="BH230" i="12"/>
  <c r="BI230" i="12"/>
  <c r="BI193" i="12"/>
  <c r="BH193" i="12"/>
  <c r="BI239" i="12"/>
  <c r="BH239" i="12"/>
  <c r="BI191" i="12"/>
  <c r="BH191" i="12"/>
  <c r="BH236" i="12"/>
  <c r="BI236" i="12"/>
  <c r="BI225" i="12"/>
  <c r="BH225" i="12"/>
  <c r="BI244" i="12"/>
  <c r="BH244" i="12"/>
  <c r="BH166" i="12"/>
  <c r="BI166" i="12"/>
  <c r="BI157" i="12"/>
  <c r="BH157" i="12"/>
  <c r="BH165" i="12"/>
  <c r="BI165" i="12"/>
  <c r="BI195" i="12"/>
  <c r="BH195" i="12"/>
  <c r="BI243" i="12"/>
  <c r="BH243" i="12"/>
  <c r="BI205" i="12"/>
  <c r="BH205" i="12"/>
  <c r="BI162" i="12"/>
  <c r="BH162" i="12"/>
  <c r="BH217" i="12"/>
  <c r="BI217" i="12"/>
  <c r="BH156" i="12"/>
  <c r="BI156" i="12"/>
  <c r="BI163" i="12"/>
  <c r="BH163" i="12"/>
  <c r="BH200" i="12"/>
  <c r="BI200" i="12"/>
  <c r="BH235" i="12"/>
  <c r="BI235" i="12"/>
  <c r="BH105" i="12"/>
  <c r="BI105" i="12"/>
  <c r="BH203" i="12"/>
  <c r="BI203" i="12"/>
  <c r="BI161" i="12"/>
  <c r="BH161" i="12"/>
  <c r="BI224" i="12"/>
  <c r="BH224" i="12"/>
  <c r="BI103" i="12"/>
  <c r="BH103" i="12"/>
  <c r="BI192" i="12"/>
  <c r="BH192" i="12"/>
  <c r="BH104" i="12"/>
  <c r="BI104" i="12"/>
  <c r="BI194" i="12"/>
  <c r="BH194" i="12"/>
  <c r="BH188" i="12"/>
  <c r="BI188" i="12"/>
  <c r="BI241" i="12"/>
  <c r="BH241" i="12"/>
  <c r="BI222" i="12"/>
  <c r="BH222" i="12"/>
  <c r="BH219" i="12"/>
  <c r="BI219" i="12"/>
  <c r="BI242" i="12"/>
  <c r="BH242" i="12"/>
  <c r="BI208" i="12"/>
  <c r="BH208" i="12"/>
  <c r="BI209" i="12"/>
  <c r="BH209" i="12"/>
  <c r="BI106" i="12"/>
  <c r="BH106" i="12"/>
  <c r="BI212" i="12"/>
  <c r="BH212" i="12"/>
  <c r="BH213" i="12"/>
  <c r="BI213" i="12"/>
  <c r="BH168" i="12"/>
  <c r="BI168" i="12"/>
  <c r="BH187" i="12"/>
  <c r="BI187" i="12"/>
  <c r="BH229" i="12"/>
  <c r="BI229" i="12"/>
  <c r="BH231" i="12"/>
  <c r="BI231" i="12"/>
  <c r="BI189" i="12"/>
  <c r="BH189" i="12"/>
  <c r="BH198" i="12"/>
  <c r="BI198" i="12"/>
  <c r="BI226" i="12"/>
  <c r="BH226" i="12"/>
  <c r="BI238" i="12"/>
  <c r="BH238" i="12"/>
  <c r="BI227" i="12"/>
  <c r="BH227" i="12"/>
  <c r="BI158" i="12"/>
  <c r="BH158" i="12"/>
  <c r="BI221" i="12"/>
  <c r="BH221" i="12"/>
  <c r="BH186" i="12"/>
  <c r="BI186" i="12"/>
  <c r="BH218" i="12"/>
  <c r="BI218" i="12"/>
  <c r="BH204" i="12"/>
  <c r="BI204" i="12"/>
  <c r="BI164" i="12"/>
  <c r="BH164" i="12"/>
  <c r="BI228" i="12"/>
  <c r="BH228" i="12"/>
  <c r="BH169" i="12"/>
  <c r="BI169" i="12"/>
  <c r="BH233" i="12"/>
  <c r="BI233" i="12"/>
  <c r="BH202" i="12"/>
  <c r="BI202" i="12"/>
  <c r="BI160" i="12"/>
  <c r="BH160" i="12"/>
  <c r="BH199" i="12"/>
  <c r="BI199" i="12"/>
  <c r="BI190" i="12"/>
  <c r="BH190" i="12"/>
  <c r="BH201" i="12"/>
  <c r="BI201" i="12"/>
  <c r="BI237" i="12"/>
  <c r="BH237" i="12"/>
  <c r="BI207" i="12"/>
  <c r="BH207" i="12"/>
  <c r="BI211" i="12"/>
  <c r="BH211" i="12"/>
  <c r="BH234" i="12"/>
  <c r="BI234" i="12"/>
  <c r="BI223" i="12"/>
  <c r="BH223" i="12"/>
  <c r="BI210" i="12"/>
  <c r="BH210" i="12"/>
  <c r="BH232" i="12"/>
  <c r="BI232" i="12"/>
  <c r="BH167" i="12"/>
  <c r="BI167" i="12"/>
  <c r="BH197" i="12"/>
  <c r="BI197" i="12"/>
  <c r="I47" i="21"/>
  <c r="U161" i="2"/>
  <c r="U162" i="2"/>
  <c r="U163" i="2"/>
  <c r="AU214" i="12" l="1"/>
  <c r="AY214" i="12"/>
  <c r="AV214" i="12"/>
  <c r="AW214" i="12"/>
  <c r="AZ214" i="12"/>
  <c r="AZ216" i="12"/>
  <c r="AW216" i="12"/>
  <c r="AV216" i="12"/>
  <c r="AY216" i="12"/>
  <c r="AU216" i="12"/>
  <c r="AW215" i="12"/>
  <c r="AU215" i="12"/>
  <c r="AZ215" i="12"/>
  <c r="AV215" i="12"/>
  <c r="AY215" i="12"/>
  <c r="X215" i="12"/>
  <c r="Y215" i="12"/>
  <c r="Y214" i="12"/>
  <c r="X214" i="12"/>
  <c r="X216" i="12"/>
  <c r="Y216" i="12"/>
  <c r="AM91" i="12"/>
  <c r="AN91" i="12"/>
  <c r="AI91" i="12"/>
  <c r="AJ91" i="12"/>
  <c r="AK91" i="12"/>
  <c r="AL91" i="12"/>
  <c r="AH91" i="12"/>
  <c r="AJ98" i="12"/>
  <c r="AK98" i="12"/>
  <c r="AI98" i="12"/>
  <c r="AL98" i="12"/>
  <c r="AM98" i="12"/>
  <c r="AH98" i="12"/>
  <c r="AN98" i="12"/>
  <c r="AI216" i="12"/>
  <c r="AJ216" i="12"/>
  <c r="AM216" i="12"/>
  <c r="AL216" i="12"/>
  <c r="AN216" i="12"/>
  <c r="AK216" i="12"/>
  <c r="AH216" i="12"/>
  <c r="AI36" i="12"/>
  <c r="AJ36" i="12"/>
  <c r="AK36" i="12"/>
  <c r="AL36" i="12"/>
  <c r="AN36" i="12"/>
  <c r="AM36" i="12"/>
  <c r="AH36" i="12"/>
  <c r="AI214" i="12"/>
  <c r="AL214" i="12"/>
  <c r="AN214" i="12"/>
  <c r="AK214" i="12"/>
  <c r="AJ214" i="12"/>
  <c r="AM214" i="12"/>
  <c r="AH214" i="12"/>
  <c r="AK215" i="12"/>
  <c r="AL215" i="12"/>
  <c r="AM215" i="12"/>
  <c r="AN215" i="12"/>
  <c r="AI215" i="12"/>
  <c r="AJ215" i="12"/>
  <c r="AH215" i="12"/>
  <c r="AI95" i="12"/>
  <c r="AL95" i="12"/>
  <c r="AM95" i="12"/>
  <c r="AH95" i="12"/>
  <c r="AK95" i="12"/>
  <c r="AJ95" i="12"/>
  <c r="AN95" i="12"/>
  <c r="AJ34" i="12"/>
  <c r="AK34" i="12"/>
  <c r="AI34" i="12"/>
  <c r="AL34" i="12"/>
  <c r="AM34" i="12"/>
  <c r="AN34" i="12"/>
  <c r="AH34" i="12"/>
  <c r="AI93" i="12"/>
  <c r="AJ93" i="12"/>
  <c r="AK93" i="12"/>
  <c r="AL93" i="12"/>
  <c r="AM93" i="12"/>
  <c r="AN93" i="12"/>
  <c r="AH93" i="12"/>
  <c r="AI37" i="12"/>
  <c r="AJ37" i="12"/>
  <c r="AK37" i="12"/>
  <c r="AL37" i="12"/>
  <c r="AM37" i="12"/>
  <c r="AH37" i="12"/>
  <c r="AN37" i="12"/>
  <c r="W214" i="12"/>
  <c r="W215" i="12"/>
  <c r="W216" i="12"/>
  <c r="BH214" i="12"/>
  <c r="BI214" i="12"/>
  <c r="BH215" i="12"/>
  <c r="BI215" i="12"/>
  <c r="BH216" i="12"/>
  <c r="BI216" i="12"/>
  <c r="S183" i="2"/>
  <c r="S184" i="2"/>
  <c r="S185" i="2"/>
  <c r="S182" i="2"/>
  <c r="X34" i="12" l="1"/>
  <c r="Y34" i="12"/>
  <c r="Y36" i="12"/>
  <c r="X36" i="12"/>
  <c r="Y37" i="12"/>
  <c r="X37" i="12"/>
  <c r="Y38" i="12"/>
  <c r="X38" i="12"/>
  <c r="Y39" i="12"/>
  <c r="X39" i="12"/>
  <c r="Y43" i="12"/>
  <c r="X43" i="12"/>
  <c r="Y98" i="12"/>
  <c r="X98" i="12"/>
  <c r="X96" i="12"/>
  <c r="Y96" i="12"/>
  <c r="X95" i="12"/>
  <c r="Y95" i="12"/>
  <c r="X93" i="12"/>
  <c r="Y93" i="12"/>
  <c r="X91" i="12"/>
  <c r="Y91" i="12"/>
  <c r="X33" i="12"/>
  <c r="Y33" i="12"/>
  <c r="Y35" i="12"/>
  <c r="X35" i="12"/>
  <c r="Y40" i="12"/>
  <c r="X40" i="12"/>
  <c r="AM43" i="12"/>
  <c r="AN43" i="12"/>
  <c r="AL43" i="12"/>
  <c r="AJ43" i="12"/>
  <c r="AK43" i="12"/>
  <c r="AI43" i="12"/>
  <c r="AH43" i="12"/>
  <c r="AK38" i="12"/>
  <c r="AL38" i="12"/>
  <c r="AM38" i="12"/>
  <c r="AN38" i="12"/>
  <c r="AI38" i="12"/>
  <c r="AJ38" i="12"/>
  <c r="AH38" i="12"/>
  <c r="AM35" i="12"/>
  <c r="AN35" i="12"/>
  <c r="AI35" i="12"/>
  <c r="AJ35" i="12"/>
  <c r="AL35" i="12"/>
  <c r="AH35" i="12"/>
  <c r="AK35" i="12"/>
  <c r="AI40" i="12"/>
  <c r="AJ40" i="12"/>
  <c r="AK40" i="12"/>
  <c r="AL40" i="12"/>
  <c r="AM40" i="12"/>
  <c r="AN40" i="12"/>
  <c r="AH40" i="12"/>
  <c r="AI33" i="12"/>
  <c r="AJ33" i="12"/>
  <c r="AK33" i="12"/>
  <c r="AL33" i="12"/>
  <c r="AM33" i="12"/>
  <c r="AN33" i="12"/>
  <c r="AH33" i="12"/>
  <c r="AM96" i="12"/>
  <c r="AN96" i="12"/>
  <c r="AI96" i="12"/>
  <c r="AK96" i="12"/>
  <c r="AL96" i="12"/>
  <c r="AJ96" i="12"/>
  <c r="AH96" i="12"/>
  <c r="AI39" i="12"/>
  <c r="AJ39" i="12"/>
  <c r="AL39" i="12"/>
  <c r="AM39" i="12"/>
  <c r="AK39" i="12"/>
  <c r="AN39" i="12"/>
  <c r="AH39" i="12"/>
  <c r="W98" i="12"/>
  <c r="W43" i="12"/>
  <c r="W40" i="12"/>
  <c r="W34" i="12"/>
  <c r="W95" i="12"/>
  <c r="W36" i="12"/>
  <c r="W93" i="12"/>
  <c r="W37" i="12"/>
  <c r="W91" i="12"/>
  <c r="W38" i="12"/>
  <c r="W33" i="12"/>
  <c r="W96" i="12"/>
  <c r="W39" i="12"/>
  <c r="W35" i="12"/>
  <c r="K9" i="6"/>
  <c r="I9" i="6" s="1"/>
  <c r="K10" i="6"/>
  <c r="I10" i="6" s="1"/>
  <c r="K11" i="6"/>
  <c r="I11" i="6" s="1"/>
  <c r="K12" i="6"/>
  <c r="I12" i="6" s="1"/>
  <c r="K13" i="6"/>
  <c r="I13" i="6" s="1"/>
  <c r="K16" i="6"/>
  <c r="I16" i="6" s="1"/>
  <c r="K18" i="6"/>
  <c r="I18" i="6" s="1"/>
  <c r="K21" i="6"/>
  <c r="I21" i="6" s="1"/>
  <c r="K22" i="6"/>
  <c r="I22" i="6" s="1"/>
  <c r="K23" i="6"/>
  <c r="I23" i="6" s="1"/>
  <c r="K24" i="6"/>
  <c r="I24" i="6" s="1"/>
  <c r="K25" i="6"/>
  <c r="I25" i="6" s="1"/>
  <c r="K27" i="6"/>
  <c r="I27" i="6" s="1"/>
  <c r="K28" i="6"/>
  <c r="I28" i="6" s="1"/>
  <c r="K30" i="6"/>
  <c r="I30" i="6" s="1"/>
  <c r="K32" i="6"/>
  <c r="I32" i="6" s="1"/>
  <c r="K33" i="6"/>
  <c r="I33" i="6" s="1"/>
  <c r="K34" i="6"/>
  <c r="I34" i="6" s="1"/>
  <c r="K35" i="6"/>
  <c r="I35" i="6" s="1"/>
  <c r="K36" i="6"/>
  <c r="I36" i="6" s="1"/>
  <c r="K37" i="6"/>
  <c r="I37" i="6" s="1"/>
  <c r="K39" i="6"/>
  <c r="I39" i="6" s="1"/>
  <c r="K40" i="6"/>
  <c r="I40" i="6" s="1"/>
  <c r="K42" i="6"/>
  <c r="I42" i="6" s="1"/>
  <c r="K44" i="6"/>
  <c r="I44" i="6" s="1"/>
  <c r="K45" i="6"/>
  <c r="I45" i="6" s="1"/>
  <c r="K46" i="6"/>
  <c r="I46" i="6" s="1"/>
  <c r="K47" i="6"/>
  <c r="I47" i="6" s="1"/>
  <c r="K48" i="6"/>
  <c r="I48" i="6" s="1"/>
  <c r="K49" i="6"/>
  <c r="I49" i="6" s="1"/>
  <c r="K51" i="6"/>
  <c r="I51" i="6" s="1"/>
  <c r="K54" i="6"/>
  <c r="I54" i="6" s="1"/>
  <c r="K57" i="6"/>
  <c r="I57" i="6" s="1"/>
  <c r="K58" i="6"/>
  <c r="I58" i="6" s="1"/>
  <c r="K59" i="6"/>
  <c r="I59" i="6" s="1"/>
  <c r="K60" i="6"/>
  <c r="I60" i="6" s="1"/>
  <c r="K61" i="6"/>
  <c r="I61" i="6" s="1"/>
  <c r="K63" i="6"/>
  <c r="I63" i="6" s="1"/>
  <c r="K64" i="6"/>
  <c r="I64" i="6" s="1"/>
  <c r="K66" i="6"/>
  <c r="I66" i="6" s="1"/>
  <c r="K68" i="6"/>
  <c r="I68" i="6" s="1"/>
  <c r="K69" i="6"/>
  <c r="I69" i="6" s="1"/>
  <c r="K70" i="6"/>
  <c r="I70" i="6" s="1"/>
  <c r="K71" i="6"/>
  <c r="I71" i="6" s="1"/>
  <c r="K72" i="6"/>
  <c r="I72" i="6" s="1"/>
  <c r="K73" i="6"/>
  <c r="I73" i="6" s="1"/>
  <c r="K75" i="6"/>
  <c r="I75" i="6" s="1"/>
  <c r="K76" i="6"/>
  <c r="I76" i="6" s="1"/>
  <c r="K78" i="6"/>
  <c r="I78" i="6" s="1"/>
  <c r="K82" i="6"/>
  <c r="I82" i="6" s="1"/>
  <c r="K83" i="6"/>
  <c r="I83" i="6" s="1"/>
  <c r="K84" i="6"/>
  <c r="I84" i="6" s="1"/>
  <c r="K85" i="6"/>
  <c r="I85" i="6" s="1"/>
  <c r="K86" i="6"/>
  <c r="I86" i="6" s="1"/>
  <c r="K88" i="6"/>
  <c r="I88" i="6" s="1"/>
  <c r="K89" i="6"/>
  <c r="I89" i="6" s="1"/>
  <c r="K91" i="6"/>
  <c r="I91" i="6" s="1"/>
  <c r="K94" i="6"/>
  <c r="I94" i="6" s="1"/>
  <c r="K95" i="6"/>
  <c r="I95" i="6" s="1"/>
  <c r="K96" i="6"/>
  <c r="I96" i="6" s="1"/>
  <c r="K99" i="6"/>
  <c r="I99" i="6" s="1"/>
  <c r="K102" i="6"/>
  <c r="I102" i="6" s="1"/>
  <c r="K103" i="6"/>
  <c r="I103" i="6" s="1"/>
  <c r="K104" i="6"/>
  <c r="I104" i="6" s="1"/>
  <c r="K106" i="6"/>
  <c r="I106" i="6" s="1"/>
  <c r="K107" i="6"/>
  <c r="I107" i="6" s="1"/>
  <c r="K108" i="6"/>
  <c r="I108" i="6" s="1"/>
  <c r="K15" i="6" l="1"/>
  <c r="I15" i="6" s="1"/>
  <c r="K7" i="6"/>
  <c r="I7" i="6" s="1"/>
  <c r="K6" i="6"/>
  <c r="I6" i="6" s="1"/>
  <c r="K105" i="6"/>
  <c r="I105" i="6" s="1"/>
  <c r="K101" i="6"/>
  <c r="I101" i="6" s="1"/>
  <c r="K109" i="6"/>
  <c r="I109" i="6" s="1"/>
  <c r="K8" i="6"/>
  <c r="I8" i="6" s="1"/>
  <c r="I5" i="6"/>
  <c r="K87" i="6"/>
  <c r="I87" i="6" s="1"/>
  <c r="K74" i="6"/>
  <c r="I74" i="6" s="1"/>
  <c r="K50" i="6"/>
  <c r="I50" i="6" s="1"/>
  <c r="K38" i="6"/>
  <c r="I38" i="6" s="1"/>
  <c r="K26" i="6"/>
  <c r="I26" i="6" s="1"/>
  <c r="K14" i="6"/>
  <c r="I14" i="6" s="1"/>
  <c r="K93" i="6"/>
  <c r="I93" i="6" s="1"/>
  <c r="K56" i="6"/>
  <c r="I56" i="6" s="1"/>
  <c r="K20" i="6"/>
  <c r="I20" i="6" s="1"/>
  <c r="K43" i="6"/>
  <c r="I43" i="6" s="1"/>
  <c r="K90" i="6"/>
  <c r="I90" i="6" s="1"/>
  <c r="K77" i="6"/>
  <c r="I77" i="6" s="1"/>
  <c r="K53" i="6"/>
  <c r="I53" i="6" s="1"/>
  <c r="K41" i="6"/>
  <c r="I41" i="6" s="1"/>
  <c r="K29" i="6"/>
  <c r="I29" i="6" s="1"/>
  <c r="K17" i="6"/>
  <c r="I17" i="6" s="1"/>
  <c r="K80" i="6"/>
  <c r="I80" i="6" s="1"/>
  <c r="K92" i="6"/>
  <c r="I92" i="6" s="1"/>
  <c r="K79" i="6"/>
  <c r="I79" i="6" s="1"/>
  <c r="K67" i="6"/>
  <c r="I67" i="6" s="1"/>
  <c r="K55" i="6"/>
  <c r="I55" i="6" s="1"/>
  <c r="K31" i="6"/>
  <c r="I31" i="6" s="1"/>
  <c r="K19" i="6"/>
  <c r="I19" i="6" s="1"/>
  <c r="K97" i="6"/>
  <c r="I97" i="6" s="1"/>
  <c r="K98" i="6"/>
  <c r="I98" i="6" s="1"/>
  <c r="T80" i="6"/>
  <c r="V252" i="2" l="1"/>
  <c r="S234" i="2" l="1"/>
  <c r="T252" i="2" l="1"/>
  <c r="U252" i="2" s="1"/>
  <c r="V211" i="2" l="1"/>
  <c r="V214" i="2"/>
  <c r="V213" i="2"/>
  <c r="V215" i="2"/>
  <c r="V212" i="2"/>
  <c r="U212" i="2" l="1"/>
  <c r="U215" i="2"/>
  <c r="U213" i="2"/>
  <c r="U214" i="2"/>
  <c r="U211" i="2"/>
  <c r="V126" i="2"/>
  <c r="W126" i="2" s="1"/>
  <c r="V124" i="2"/>
  <c r="W124" i="2" s="1"/>
  <c r="V118" i="2"/>
  <c r="W118" i="2" s="1"/>
  <c r="V119" i="2"/>
  <c r="W119" i="2" s="1"/>
  <c r="V120" i="2"/>
  <c r="W120" i="2" s="1"/>
  <c r="V121" i="2"/>
  <c r="W121" i="2" s="1"/>
  <c r="V117" i="2"/>
  <c r="W117" i="2" s="1"/>
  <c r="I9" i="21" l="1"/>
  <c r="I13" i="21"/>
  <c r="R252" i="2" l="1"/>
  <c r="G2" i="21" l="1"/>
  <c r="O3" i="16" l="1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O22" i="16"/>
  <c r="O23" i="16"/>
  <c r="O24" i="16"/>
  <c r="O25" i="16"/>
  <c r="O26" i="16"/>
  <c r="O27" i="16"/>
  <c r="O28" i="16"/>
  <c r="O29" i="16"/>
  <c r="O30" i="16"/>
  <c r="O31" i="16"/>
  <c r="O32" i="16"/>
  <c r="O33" i="16"/>
  <c r="O34" i="16"/>
  <c r="O35" i="16"/>
  <c r="O36" i="16"/>
  <c r="O37" i="16"/>
  <c r="O38" i="16"/>
  <c r="O39" i="16"/>
  <c r="O40" i="16"/>
  <c r="O41" i="16"/>
  <c r="O42" i="16"/>
  <c r="O43" i="16"/>
  <c r="O44" i="16"/>
  <c r="O45" i="16"/>
  <c r="O46" i="16"/>
  <c r="O47" i="16"/>
  <c r="O48" i="16"/>
  <c r="O49" i="16"/>
  <c r="O50" i="16"/>
  <c r="O51" i="16"/>
  <c r="O52" i="16"/>
  <c r="O53" i="16"/>
  <c r="O54" i="16"/>
  <c r="O55" i="16"/>
  <c r="O56" i="16"/>
  <c r="O57" i="16"/>
  <c r="O58" i="16"/>
  <c r="O59" i="16"/>
  <c r="O60" i="16"/>
  <c r="O61" i="16"/>
  <c r="O62" i="16"/>
  <c r="O63" i="16"/>
  <c r="O64" i="16"/>
  <c r="O65" i="16"/>
  <c r="O66" i="16"/>
  <c r="O67" i="16"/>
  <c r="O68" i="16"/>
  <c r="O69" i="16"/>
  <c r="O70" i="16"/>
  <c r="O71" i="16"/>
  <c r="O72" i="16"/>
  <c r="O73" i="16"/>
  <c r="O74" i="16"/>
  <c r="O75" i="16"/>
  <c r="O76" i="16"/>
  <c r="O77" i="16"/>
  <c r="O78" i="16"/>
  <c r="O79" i="16"/>
  <c r="O80" i="16"/>
  <c r="O81" i="16"/>
  <c r="O82" i="16"/>
  <c r="O83" i="16"/>
  <c r="O84" i="16"/>
  <c r="O85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2" i="16"/>
  <c r="R42" i="2"/>
  <c r="R39" i="2"/>
  <c r="U5" i="2"/>
  <c r="U6" i="2"/>
  <c r="U7" i="2"/>
  <c r="U8" i="2"/>
  <c r="U9" i="2"/>
  <c r="U10" i="2"/>
  <c r="U11" i="2"/>
  <c r="U12" i="2"/>
  <c r="U13" i="2"/>
  <c r="U14" i="2"/>
  <c r="U15" i="2"/>
  <c r="U20" i="2"/>
  <c r="U21" i="2"/>
  <c r="U22" i="2"/>
  <c r="U23" i="2"/>
  <c r="U24" i="2"/>
  <c r="U25" i="2"/>
  <c r="U26" i="2"/>
  <c r="U27" i="2"/>
  <c r="U28" i="2"/>
  <c r="U29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4" i="2"/>
  <c r="U45" i="2"/>
  <c r="U46" i="2"/>
  <c r="U47" i="2"/>
  <c r="U48" i="2"/>
  <c r="U49" i="2"/>
  <c r="U50" i="2"/>
  <c r="U52" i="2"/>
  <c r="U53" i="2"/>
  <c r="U55" i="2"/>
  <c r="U56" i="2"/>
  <c r="U61" i="2"/>
  <c r="U62" i="2"/>
  <c r="U63" i="2"/>
  <c r="U64" i="2"/>
  <c r="U65" i="2"/>
  <c r="U66" i="2"/>
  <c r="U67" i="2"/>
  <c r="U71" i="2"/>
  <c r="U72" i="2"/>
  <c r="U73" i="2"/>
  <c r="U74" i="2"/>
  <c r="U75" i="2"/>
  <c r="U76" i="2"/>
  <c r="U77" i="2"/>
  <c r="U78" i="2"/>
  <c r="U79" i="2"/>
  <c r="U80" i="2"/>
  <c r="U81" i="2"/>
  <c r="U93" i="2"/>
  <c r="U94" i="2"/>
  <c r="U96" i="2"/>
  <c r="U97" i="2"/>
  <c r="U98" i="2"/>
  <c r="U99" i="2"/>
  <c r="U100" i="2"/>
  <c r="U101" i="2"/>
  <c r="S21" i="2"/>
  <c r="S26" i="2"/>
  <c r="S152" i="2"/>
  <c r="U3" i="2"/>
  <c r="S156" i="2"/>
  <c r="S155" i="2"/>
  <c r="S141" i="2"/>
  <c r="S138" i="2"/>
  <c r="S119" i="2"/>
  <c r="S117" i="2"/>
  <c r="S115" i="2"/>
  <c r="S103" i="2"/>
  <c r="S93" i="2"/>
  <c r="S79" i="2"/>
  <c r="S78" i="2"/>
  <c r="S67" i="2"/>
  <c r="S66" i="2"/>
  <c r="S52" i="2"/>
  <c r="S44" i="2"/>
  <c r="S41" i="2"/>
  <c r="S40" i="2"/>
  <c r="S31" i="2"/>
  <c r="S28" i="2"/>
  <c r="S7" i="2"/>
  <c r="S8" i="2" l="1"/>
  <c r="S32" i="2"/>
  <c r="S80" i="2"/>
  <c r="S34" i="2"/>
  <c r="S25" i="2"/>
  <c r="S175" i="2"/>
  <c r="S9" i="2"/>
  <c r="S35" i="2"/>
  <c r="S94" i="2"/>
  <c r="S61" i="2"/>
  <c r="S6" i="2"/>
  <c r="S174" i="2"/>
  <c r="S10" i="2"/>
  <c r="S20" i="2"/>
  <c r="S72" i="2"/>
  <c r="S173" i="2"/>
  <c r="S69" i="2"/>
  <c r="U69" i="2"/>
  <c r="S55" i="2"/>
  <c r="S30" i="2"/>
  <c r="S106" i="2"/>
  <c r="S62" i="2"/>
  <c r="S137" i="2"/>
  <c r="S114" i="2"/>
  <c r="S102" i="2"/>
  <c r="S77" i="2"/>
  <c r="S65" i="2"/>
  <c r="S39" i="2"/>
  <c r="S27" i="2"/>
  <c r="S15" i="2"/>
  <c r="S124" i="2"/>
  <c r="S109" i="2"/>
  <c r="S126" i="2"/>
  <c r="S113" i="2"/>
  <c r="S101" i="2"/>
  <c r="S76" i="2"/>
  <c r="S64" i="2"/>
  <c r="S50" i="2"/>
  <c r="S38" i="2"/>
  <c r="S14" i="2"/>
  <c r="S157" i="2"/>
  <c r="S45" i="2"/>
  <c r="S125" i="2"/>
  <c r="S112" i="2"/>
  <c r="S100" i="2"/>
  <c r="S75" i="2"/>
  <c r="S63" i="2"/>
  <c r="S49" i="2"/>
  <c r="S37" i="2"/>
  <c r="S13" i="2"/>
  <c r="S99" i="2"/>
  <c r="S74" i="2"/>
  <c r="S48" i="2"/>
  <c r="S36" i="2"/>
  <c r="S24" i="2"/>
  <c r="S12" i="2"/>
  <c r="S118" i="2"/>
  <c r="S160" i="2"/>
  <c r="S123" i="2"/>
  <c r="S98" i="2"/>
  <c r="S73" i="2"/>
  <c r="S47" i="2"/>
  <c r="S23" i="2"/>
  <c r="S11" i="2"/>
  <c r="S46" i="2"/>
  <c r="S22" i="2"/>
  <c r="S121" i="2"/>
  <c r="S96" i="2"/>
  <c r="S71" i="2"/>
  <c r="S33" i="2"/>
  <c r="S42" i="2"/>
  <c r="S81" i="2"/>
  <c r="S139" i="2"/>
  <c r="S150" i="2"/>
  <c r="S159" i="2"/>
  <c r="S120" i="2"/>
  <c r="S107" i="2"/>
  <c r="S151" i="2"/>
  <c r="S140" i="2"/>
  <c r="S158" i="2"/>
  <c r="S56" i="2"/>
  <c r="S43" i="2"/>
  <c r="S122" i="2"/>
  <c r="S97" i="2"/>
  <c r="S111" i="2"/>
  <c r="S110" i="2"/>
  <c r="S104" i="2"/>
  <c r="S53" i="2"/>
  <c r="S29" i="2"/>
  <c r="S5" i="2"/>
  <c r="S105" i="2"/>
  <c r="S108" i="2"/>
  <c r="M7" i="16" l="1"/>
  <c r="M8" i="16"/>
  <c r="M9" i="16"/>
  <c r="M13" i="16"/>
  <c r="M14" i="16"/>
  <c r="M19" i="16"/>
  <c r="M20" i="16"/>
  <c r="M21" i="16"/>
  <c r="M25" i="16"/>
  <c r="M26" i="16"/>
  <c r="M31" i="16"/>
  <c r="M32" i="16"/>
  <c r="M33" i="16"/>
  <c r="M37" i="16"/>
  <c r="M38" i="16"/>
  <c r="M43" i="16"/>
  <c r="M44" i="16"/>
  <c r="M45" i="16"/>
  <c r="M49" i="16"/>
  <c r="M50" i="16"/>
  <c r="M55" i="16"/>
  <c r="M56" i="16"/>
  <c r="M57" i="16"/>
  <c r="M61" i="16"/>
  <c r="M62" i="16"/>
  <c r="M67" i="16"/>
  <c r="M68" i="16"/>
  <c r="M69" i="16"/>
  <c r="M73" i="16"/>
  <c r="M74" i="16"/>
  <c r="M79" i="16"/>
  <c r="M80" i="16"/>
  <c r="M81" i="16"/>
  <c r="M85" i="16"/>
  <c r="M86" i="16"/>
  <c r="M90" i="16"/>
  <c r="M91" i="16"/>
  <c r="M92" i="16"/>
  <c r="M93" i="16"/>
  <c r="M96" i="16"/>
  <c r="M97" i="16"/>
  <c r="M98" i="16"/>
  <c r="M103" i="16"/>
  <c r="M104" i="16"/>
  <c r="M105" i="16"/>
  <c r="M2" i="16"/>
  <c r="M107" i="16"/>
  <c r="M106" i="16"/>
  <c r="M102" i="16"/>
  <c r="M101" i="16"/>
  <c r="M100" i="16"/>
  <c r="M99" i="16"/>
  <c r="M95" i="16"/>
  <c r="M94" i="16"/>
  <c r="M89" i="16"/>
  <c r="M88" i="16"/>
  <c r="M87" i="16"/>
  <c r="M84" i="16"/>
  <c r="M83" i="16"/>
  <c r="M82" i="16"/>
  <c r="M78" i="16"/>
  <c r="M77" i="16"/>
  <c r="M76" i="16"/>
  <c r="M75" i="16"/>
  <c r="M72" i="16"/>
  <c r="M71" i="16"/>
  <c r="M70" i="16"/>
  <c r="M66" i="16"/>
  <c r="M65" i="16"/>
  <c r="M64" i="16"/>
  <c r="M63" i="16"/>
  <c r="M60" i="16"/>
  <c r="M59" i="16"/>
  <c r="M58" i="16"/>
  <c r="M54" i="16"/>
  <c r="M53" i="16"/>
  <c r="M52" i="16"/>
  <c r="M51" i="16"/>
  <c r="M48" i="16"/>
  <c r="M47" i="16"/>
  <c r="M46" i="16"/>
  <c r="M42" i="16"/>
  <c r="M41" i="16"/>
  <c r="M40" i="16"/>
  <c r="M39" i="16"/>
  <c r="M36" i="16"/>
  <c r="M35" i="16"/>
  <c r="M34" i="16"/>
  <c r="M30" i="16"/>
  <c r="M29" i="16"/>
  <c r="M28" i="16"/>
  <c r="M27" i="16"/>
  <c r="M24" i="16"/>
  <c r="M23" i="16"/>
  <c r="M22" i="16"/>
  <c r="M18" i="16"/>
  <c r="M17" i="16"/>
  <c r="M16" i="16"/>
  <c r="M15" i="16"/>
  <c r="M12" i="16"/>
  <c r="M11" i="16"/>
  <c r="M10" i="16"/>
  <c r="M6" i="16"/>
  <c r="M5" i="16"/>
  <c r="M4" i="16"/>
  <c r="M3" i="16"/>
  <c r="Q5" i="2"/>
  <c r="Q9" i="2"/>
  <c r="Q10" i="2"/>
  <c r="Q11" i="2"/>
  <c r="Q12" i="2"/>
  <c r="Q13" i="2"/>
  <c r="Q14" i="2"/>
  <c r="Q15" i="2"/>
  <c r="Q20" i="2"/>
  <c r="Q21" i="2"/>
  <c r="Q25" i="2"/>
  <c r="Q26" i="2"/>
  <c r="Q27" i="2"/>
  <c r="Q28" i="2"/>
  <c r="Q31" i="2"/>
  <c r="Q32" i="2"/>
  <c r="Q33" i="2"/>
  <c r="Q35" i="2"/>
  <c r="Q36" i="2"/>
  <c r="Q37" i="2"/>
  <c r="Q38" i="2"/>
  <c r="Q39" i="2"/>
  <c r="Q40" i="2"/>
  <c r="Q41" i="2"/>
  <c r="Q43" i="2"/>
  <c r="Q44" i="2"/>
  <c r="Q45" i="2"/>
  <c r="Q49" i="2"/>
  <c r="Q50" i="2"/>
  <c r="Q52" i="2"/>
  <c r="Q53" i="2"/>
  <c r="Q61" i="2"/>
  <c r="Q62" i="2"/>
  <c r="Q63" i="2"/>
  <c r="Q64" i="2"/>
  <c r="Q65" i="2"/>
  <c r="Q66" i="2"/>
  <c r="Q67" i="2"/>
  <c r="Q72" i="2"/>
  <c r="Q73" i="2"/>
  <c r="Q74" i="2"/>
  <c r="Q75" i="2"/>
  <c r="Q76" i="2"/>
  <c r="Q78" i="2"/>
  <c r="Q96" i="2"/>
  <c r="Q97" i="2"/>
  <c r="Q98" i="2"/>
  <c r="Q99" i="2"/>
  <c r="Q100" i="2"/>
  <c r="Q101" i="2"/>
  <c r="Q102" i="2"/>
  <c r="Q103" i="2"/>
  <c r="Q104" i="2"/>
  <c r="Q108" i="2"/>
  <c r="Q109" i="2"/>
  <c r="Q110" i="2"/>
  <c r="Q111" i="2"/>
  <c r="Q112" i="2"/>
  <c r="Q114" i="2"/>
  <c r="Q115" i="2"/>
  <c r="Q117" i="2"/>
  <c r="Q121" i="2"/>
  <c r="Q122" i="2"/>
  <c r="Q123" i="2"/>
  <c r="Q124" i="2"/>
  <c r="Q125" i="2"/>
  <c r="Q126" i="2"/>
  <c r="Q137" i="2"/>
  <c r="Q138" i="2"/>
  <c r="Q139" i="2"/>
  <c r="Q174" i="2"/>
  <c r="Q175" i="2"/>
  <c r="Q150" i="2"/>
  <c r="Q151" i="2"/>
  <c r="Q152" i="2"/>
  <c r="Q155" i="2"/>
  <c r="Q156" i="2"/>
  <c r="Q3" i="2"/>
  <c r="Q160" i="2"/>
  <c r="Q159" i="2"/>
  <c r="Q158" i="2"/>
  <c r="Q157" i="2"/>
  <c r="Q173" i="2"/>
  <c r="Q141" i="2"/>
  <c r="Q140" i="2"/>
  <c r="Q120" i="2"/>
  <c r="Q119" i="2"/>
  <c r="Q118" i="2"/>
  <c r="Q113" i="2"/>
  <c r="Q107" i="2"/>
  <c r="Q106" i="2"/>
  <c r="Q105" i="2"/>
  <c r="Q94" i="2"/>
  <c r="Q93" i="2"/>
  <c r="Q81" i="2"/>
  <c r="Q80" i="2"/>
  <c r="Q79" i="2"/>
  <c r="Q77" i="2"/>
  <c r="Q71" i="2"/>
  <c r="Q69" i="2"/>
  <c r="Q56" i="2"/>
  <c r="Q55" i="2"/>
  <c r="Q48" i="2"/>
  <c r="Q47" i="2"/>
  <c r="Q46" i="2"/>
  <c r="Q42" i="2"/>
  <c r="Q34" i="2"/>
  <c r="Q30" i="2"/>
  <c r="Q29" i="2"/>
  <c r="Q24" i="2"/>
  <c r="Q23" i="2"/>
  <c r="Q22" i="2"/>
  <c r="Q8" i="2"/>
  <c r="Q7" i="2"/>
  <c r="Q6" i="2"/>
  <c r="K6" i="12"/>
  <c r="L6" i="12"/>
  <c r="M6" i="12"/>
  <c r="N6" i="12"/>
  <c r="J6" i="12"/>
  <c r="X9" i="12" l="1"/>
  <c r="X4" i="12" s="1"/>
  <c r="Y9" i="12"/>
  <c r="Y4" i="12" s="1"/>
  <c r="W9" i="12"/>
  <c r="W4" i="12" s="1"/>
  <c r="BA68" i="12"/>
  <c r="P197" i="2"/>
  <c r="P196" i="2"/>
  <c r="P195" i="2"/>
  <c r="P198" i="2"/>
  <c r="P203" i="2"/>
  <c r="P202" i="2"/>
  <c r="P201" i="2"/>
  <c r="P200" i="2"/>
  <c r="AG5" i="12" l="1"/>
  <c r="AG4" i="12"/>
  <c r="V4" i="12"/>
  <c r="V5" i="12"/>
  <c r="AJ10" i="12"/>
  <c r="AK10" i="12"/>
  <c r="AI10" i="12"/>
  <c r="AN10" i="12"/>
  <c r="AH10" i="12"/>
  <c r="AL10" i="12"/>
  <c r="AM10" i="12"/>
  <c r="AI9" i="12"/>
  <c r="AI4" i="12" s="1"/>
  <c r="AJ9" i="12"/>
  <c r="AJ4" i="12" s="1"/>
  <c r="AK9" i="12"/>
  <c r="AK4" i="12" s="1"/>
  <c r="AL9" i="12"/>
  <c r="AL4" i="12" s="1"/>
  <c r="AM9" i="12"/>
  <c r="AM4" i="12" s="1"/>
  <c r="AN9" i="12"/>
  <c r="AN4" i="12" s="1"/>
  <c r="AH9" i="12"/>
  <c r="AH4" i="12" s="1"/>
  <c r="P191" i="2"/>
  <c r="Q191" i="2" s="1"/>
  <c r="Q3" i="21"/>
  <c r="R3" i="21"/>
  <c r="Y5" i="12" l="1"/>
  <c r="X5" i="12"/>
  <c r="W5" i="12"/>
  <c r="K3" i="16"/>
  <c r="K4" i="16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K87" i="16"/>
  <c r="K88" i="16"/>
  <c r="K91" i="16"/>
  <c r="K92" i="16"/>
  <c r="K93" i="16"/>
  <c r="K94" i="16"/>
  <c r="K95" i="16"/>
  <c r="K96" i="16"/>
  <c r="K97" i="16"/>
  <c r="K98" i="16"/>
  <c r="K99" i="16"/>
  <c r="K100" i="16"/>
  <c r="K101" i="16"/>
  <c r="K102" i="16"/>
  <c r="K103" i="16"/>
  <c r="K104" i="16"/>
  <c r="K105" i="16"/>
  <c r="K106" i="16"/>
  <c r="K107" i="16"/>
  <c r="K2" i="16"/>
  <c r="K89" i="16"/>
  <c r="K90" i="16"/>
  <c r="O76" i="6"/>
  <c r="O78" i="6"/>
  <c r="O79" i="6"/>
  <c r="O80" i="6"/>
  <c r="O61" i="6"/>
  <c r="O62" i="6"/>
  <c r="O31" i="6"/>
  <c r="O30" i="6"/>
  <c r="L63" i="6"/>
  <c r="AH5" i="12" l="1"/>
  <c r="AI5" i="12"/>
  <c r="AM5" i="12"/>
  <c r="AK5" i="12"/>
  <c r="AN5" i="12"/>
  <c r="AL5" i="12"/>
  <c r="AJ5" i="12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O5" i="2"/>
  <c r="O7" i="2"/>
  <c r="O8" i="2"/>
  <c r="O12" i="2"/>
  <c r="O13" i="2"/>
  <c r="O14" i="2"/>
  <c r="O15" i="2"/>
  <c r="O20" i="2"/>
  <c r="O21" i="2"/>
  <c r="O22" i="2"/>
  <c r="O23" i="2"/>
  <c r="O24" i="2"/>
  <c r="O25" i="2"/>
  <c r="O26" i="2"/>
  <c r="O27" i="2"/>
  <c r="O28" i="2"/>
  <c r="O29" i="2"/>
  <c r="O32" i="2"/>
  <c r="O33" i="2"/>
  <c r="O34" i="2"/>
  <c r="O35" i="2"/>
  <c r="O36" i="2"/>
  <c r="O37" i="2"/>
  <c r="O38" i="2"/>
  <c r="O39" i="2"/>
  <c r="O40" i="2"/>
  <c r="O41" i="2"/>
  <c r="O43" i="2"/>
  <c r="O44" i="2"/>
  <c r="O45" i="2"/>
  <c r="O46" i="2"/>
  <c r="O47" i="2"/>
  <c r="O48" i="2"/>
  <c r="O49" i="2"/>
  <c r="O50" i="2"/>
  <c r="O52" i="2"/>
  <c r="O53" i="2"/>
  <c r="O61" i="2"/>
  <c r="O62" i="2"/>
  <c r="O63" i="2"/>
  <c r="O64" i="2"/>
  <c r="O65" i="2"/>
  <c r="O66" i="2"/>
  <c r="O67" i="2"/>
  <c r="O71" i="2"/>
  <c r="O73" i="2"/>
  <c r="O74" i="2"/>
  <c r="O75" i="2"/>
  <c r="O76" i="2"/>
  <c r="O77" i="2"/>
  <c r="O79" i="2"/>
  <c r="O94" i="2"/>
  <c r="O96" i="2"/>
  <c r="O97" i="2"/>
  <c r="O98" i="2"/>
  <c r="O99" i="2"/>
  <c r="O100" i="2"/>
  <c r="O101" i="2"/>
  <c r="O102" i="2"/>
  <c r="O103" i="2"/>
  <c r="O104" i="2"/>
  <c r="O108" i="2"/>
  <c r="O109" i="2"/>
  <c r="O110" i="2"/>
  <c r="O111" i="2"/>
  <c r="O112" i="2"/>
  <c r="O113" i="2"/>
  <c r="O114" i="2"/>
  <c r="O115" i="2"/>
  <c r="O117" i="2"/>
  <c r="O120" i="2"/>
  <c r="O121" i="2"/>
  <c r="O122" i="2"/>
  <c r="O123" i="2"/>
  <c r="O124" i="2"/>
  <c r="O125" i="2"/>
  <c r="O126" i="2"/>
  <c r="O137" i="2"/>
  <c r="O138" i="2"/>
  <c r="O139" i="2"/>
  <c r="O175" i="2"/>
  <c r="O150" i="2"/>
  <c r="O151" i="2"/>
  <c r="O152" i="2"/>
  <c r="O155" i="2"/>
  <c r="O156" i="2"/>
  <c r="O160" i="2"/>
  <c r="O3" i="2"/>
  <c r="O159" i="2"/>
  <c r="O158" i="2"/>
  <c r="O157" i="2"/>
  <c r="O174" i="2"/>
  <c r="O173" i="2"/>
  <c r="O141" i="2"/>
  <c r="O140" i="2"/>
  <c r="O119" i="2"/>
  <c r="O118" i="2"/>
  <c r="O107" i="2"/>
  <c r="O106" i="2"/>
  <c r="O105" i="2"/>
  <c r="O93" i="2"/>
  <c r="O81" i="2"/>
  <c r="O80" i="2"/>
  <c r="O78" i="2"/>
  <c r="O72" i="2"/>
  <c r="O69" i="2"/>
  <c r="O56" i="2"/>
  <c r="O55" i="2"/>
  <c r="O42" i="2"/>
  <c r="O31" i="2"/>
  <c r="O30" i="2"/>
  <c r="O11" i="2"/>
  <c r="O10" i="2"/>
  <c r="O9" i="2"/>
  <c r="O6" i="2"/>
  <c r="L64" i="6" l="1"/>
  <c r="N179" i="2"/>
  <c r="N178" i="2"/>
  <c r="N177" i="2"/>
  <c r="I41" i="21" l="1"/>
  <c r="I21" i="21"/>
  <c r="I8" i="21"/>
  <c r="I22" i="21"/>
  <c r="I16" i="21"/>
  <c r="I11" i="21"/>
  <c r="I19" i="21"/>
  <c r="I43" i="21"/>
  <c r="I55" i="21"/>
  <c r="I12" i="21"/>
  <c r="I10" i="21"/>
  <c r="I42" i="21"/>
  <c r="I18" i="21"/>
  <c r="I44" i="21"/>
  <c r="I14" i="21"/>
  <c r="I45" i="21"/>
  <c r="D45" i="21"/>
  <c r="I17" i="21"/>
  <c r="D7" i="21"/>
  <c r="H7" i="21" s="1"/>
  <c r="D42" i="21"/>
  <c r="D17" i="21"/>
  <c r="H17" i="21" s="1"/>
  <c r="D25" i="21"/>
  <c r="H25" i="21" s="1"/>
  <c r="D28" i="21"/>
  <c r="H28" i="21" s="1"/>
  <c r="D12" i="21"/>
  <c r="H12" i="21" s="1"/>
  <c r="D22" i="21"/>
  <c r="D29" i="21"/>
  <c r="H29" i="21" s="1"/>
  <c r="D19" i="21"/>
  <c r="H19" i="21" s="1"/>
  <c r="D24" i="21"/>
  <c r="H24" i="21" s="1"/>
  <c r="D14" i="21"/>
  <c r="H14" i="21" s="1"/>
  <c r="D9" i="21"/>
  <c r="H9" i="21" s="1"/>
  <c r="D41" i="21"/>
  <c r="D26" i="21"/>
  <c r="H26" i="21" s="1"/>
  <c r="D21" i="21"/>
  <c r="D16" i="21"/>
  <c r="H16" i="21" s="1"/>
  <c r="D15" i="21"/>
  <c r="H15" i="21" s="1"/>
  <c r="D6" i="21"/>
  <c r="H6" i="21" s="1"/>
  <c r="D10" i="21"/>
  <c r="H10" i="21" s="1"/>
  <c r="D44" i="21"/>
  <c r="D13" i="21"/>
  <c r="H13" i="21" s="1"/>
  <c r="D8" i="21"/>
  <c r="H8" i="21" s="1"/>
  <c r="D30" i="21"/>
  <c r="D23" i="21"/>
  <c r="D43" i="21"/>
  <c r="D27" i="21"/>
  <c r="H27" i="21" s="1"/>
  <c r="D11" i="21"/>
  <c r="H11" i="21" s="1"/>
  <c r="D18" i="21"/>
  <c r="H18" i="21" s="1"/>
  <c r="D55" i="21" l="1"/>
  <c r="D56" i="21"/>
  <c r="I2" i="21"/>
  <c r="Q2" i="21"/>
  <c r="R2" i="21"/>
  <c r="S2" i="21"/>
  <c r="N2" i="21"/>
  <c r="M2" i="21"/>
  <c r="O2" i="21"/>
  <c r="J2" i="21"/>
  <c r="L2" i="21"/>
  <c r="K2" i="21"/>
  <c r="P2" i="21"/>
  <c r="N82" i="2" l="1"/>
  <c r="N83" i="2" s="1"/>
  <c r="M173" i="2" l="1"/>
  <c r="M174" i="2"/>
  <c r="M175" i="2"/>
  <c r="M110" i="2" l="1"/>
  <c r="M69" i="2"/>
  <c r="M120" i="2"/>
  <c r="M39" i="2"/>
  <c r="M119" i="2"/>
  <c r="M106" i="2"/>
  <c r="M61" i="2"/>
  <c r="M47" i="2"/>
  <c r="M71" i="2"/>
  <c r="M115" i="2"/>
  <c r="M103" i="2"/>
  <c r="M63" i="2"/>
  <c r="M45" i="2"/>
  <c r="M125" i="2"/>
  <c r="M126" i="2"/>
  <c r="M113" i="2"/>
  <c r="M96" i="2"/>
  <c r="T79" i="6"/>
  <c r="M5" i="2"/>
  <c r="M6" i="2"/>
  <c r="M7" i="2"/>
  <c r="M8" i="2"/>
  <c r="M9" i="2"/>
  <c r="M10" i="2"/>
  <c r="M11" i="2"/>
  <c r="M12" i="2"/>
  <c r="M13" i="2"/>
  <c r="M14" i="2"/>
  <c r="M15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40" i="2"/>
  <c r="M41" i="2"/>
  <c r="M42" i="2"/>
  <c r="M43" i="2"/>
  <c r="M44" i="2"/>
  <c r="M46" i="2"/>
  <c r="M48" i="2"/>
  <c r="M49" i="2"/>
  <c r="M50" i="2"/>
  <c r="M52" i="2"/>
  <c r="M53" i="2"/>
  <c r="M55" i="2"/>
  <c r="M56" i="2"/>
  <c r="M97" i="2"/>
  <c r="M98" i="2"/>
  <c r="M99" i="2"/>
  <c r="M100" i="2"/>
  <c r="M101" i="2"/>
  <c r="K175" i="2"/>
  <c r="M150" i="2"/>
  <c r="M151" i="2"/>
  <c r="M152" i="2"/>
  <c r="M155" i="2"/>
  <c r="M156" i="2"/>
  <c r="M157" i="2"/>
  <c r="M158" i="2"/>
  <c r="M159" i="2"/>
  <c r="M160" i="2"/>
  <c r="M62" i="2"/>
  <c r="M64" i="2"/>
  <c r="M65" i="2"/>
  <c r="M66" i="2"/>
  <c r="M67" i="2"/>
  <c r="M72" i="2"/>
  <c r="M73" i="2"/>
  <c r="M74" i="2"/>
  <c r="M75" i="2"/>
  <c r="M76" i="2"/>
  <c r="M77" i="2"/>
  <c r="M78" i="2"/>
  <c r="M79" i="2"/>
  <c r="M80" i="2"/>
  <c r="M81" i="2"/>
  <c r="M93" i="2"/>
  <c r="M94" i="2"/>
  <c r="M102" i="2"/>
  <c r="M104" i="2"/>
  <c r="M105" i="2"/>
  <c r="M107" i="2"/>
  <c r="M108" i="2"/>
  <c r="M109" i="2"/>
  <c r="M111" i="2"/>
  <c r="M112" i="2"/>
  <c r="M114" i="2"/>
  <c r="M117" i="2"/>
  <c r="M118" i="2"/>
  <c r="M121" i="2"/>
  <c r="M122" i="2"/>
  <c r="M123" i="2"/>
  <c r="M124" i="2"/>
  <c r="M137" i="2"/>
  <c r="M138" i="2"/>
  <c r="M139" i="2"/>
  <c r="M140" i="2"/>
  <c r="M141" i="2"/>
  <c r="K174" i="2"/>
  <c r="K173" i="2"/>
  <c r="M3" i="2" l="1"/>
  <c r="L65" i="6" l="1"/>
  <c r="O16" i="6" l="1"/>
  <c r="O14" i="6"/>
  <c r="O15" i="6"/>
  <c r="O19" i="6"/>
  <c r="O20" i="6"/>
  <c r="L99" i="6" l="1"/>
  <c r="E141" i="2" l="1"/>
  <c r="E140" i="2"/>
  <c r="E139" i="2"/>
  <c r="E138" i="2"/>
  <c r="E137" i="2"/>
  <c r="E126" i="2"/>
  <c r="E125" i="2"/>
  <c r="E124" i="2"/>
  <c r="E123" i="2"/>
  <c r="E122" i="2"/>
  <c r="E121" i="2"/>
  <c r="E120" i="2"/>
  <c r="E119" i="2"/>
  <c r="E118" i="2"/>
  <c r="E117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96" i="2"/>
  <c r="E94" i="2"/>
  <c r="E93" i="2"/>
  <c r="E81" i="2"/>
  <c r="E80" i="2"/>
  <c r="E79" i="2"/>
  <c r="E78" i="2"/>
  <c r="E77" i="2"/>
  <c r="E76" i="2"/>
  <c r="E75" i="2"/>
  <c r="E74" i="2"/>
  <c r="E73" i="2"/>
  <c r="E72" i="2"/>
  <c r="E71" i="2"/>
  <c r="E69" i="2"/>
  <c r="E67" i="2"/>
  <c r="E66" i="2"/>
  <c r="E65" i="2"/>
  <c r="E64" i="2"/>
  <c r="E63" i="2"/>
  <c r="E62" i="2"/>
  <c r="E160" i="2"/>
  <c r="E159" i="2"/>
  <c r="E158" i="2"/>
  <c r="E157" i="2"/>
  <c r="E156" i="2"/>
  <c r="E155" i="2"/>
  <c r="E152" i="2"/>
  <c r="E151" i="2"/>
  <c r="E150" i="2"/>
  <c r="E175" i="2"/>
  <c r="E174" i="2"/>
  <c r="E173" i="2"/>
  <c r="E101" i="2"/>
  <c r="E100" i="2"/>
  <c r="E99" i="2"/>
  <c r="E98" i="2"/>
  <c r="E97" i="2"/>
  <c r="E61" i="2"/>
  <c r="E56" i="2"/>
  <c r="E55" i="2"/>
  <c r="E53" i="2"/>
  <c r="E52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5" i="2"/>
  <c r="E14" i="2"/>
  <c r="E13" i="2"/>
  <c r="E12" i="2"/>
  <c r="E11" i="2"/>
  <c r="E10" i="2"/>
  <c r="E9" i="2"/>
  <c r="E8" i="2"/>
  <c r="E7" i="2"/>
  <c r="E6" i="2"/>
  <c r="E5" i="2"/>
  <c r="E3" i="2"/>
  <c r="I174" i="2"/>
  <c r="I173" i="2"/>
  <c r="K8" i="2"/>
  <c r="K25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2" i="2"/>
  <c r="K55" i="2"/>
  <c r="K56" i="2"/>
  <c r="K61" i="2"/>
  <c r="K97" i="2"/>
  <c r="K98" i="2"/>
  <c r="K99" i="2"/>
  <c r="K100" i="2"/>
  <c r="K101" i="2"/>
  <c r="K150" i="2"/>
  <c r="K151" i="2"/>
  <c r="K152" i="2"/>
  <c r="K155" i="2"/>
  <c r="K156" i="2"/>
  <c r="K157" i="2"/>
  <c r="K158" i="2"/>
  <c r="K159" i="2"/>
  <c r="K160" i="2"/>
  <c r="K62" i="2"/>
  <c r="K63" i="2"/>
  <c r="K64" i="2"/>
  <c r="K65" i="2"/>
  <c r="K66" i="2"/>
  <c r="K67" i="2"/>
  <c r="K69" i="2"/>
  <c r="K71" i="2"/>
  <c r="K72" i="2"/>
  <c r="K73" i="2"/>
  <c r="K74" i="2"/>
  <c r="K75" i="2"/>
  <c r="K76" i="2"/>
  <c r="K77" i="2"/>
  <c r="K78" i="2"/>
  <c r="K79" i="2"/>
  <c r="K80" i="2"/>
  <c r="K81" i="2"/>
  <c r="K93" i="2"/>
  <c r="K94" i="2"/>
  <c r="K96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7" i="2"/>
  <c r="K118" i="2"/>
  <c r="K119" i="2"/>
  <c r="K120" i="2"/>
  <c r="K121" i="2"/>
  <c r="K122" i="2"/>
  <c r="K123" i="2"/>
  <c r="K124" i="2"/>
  <c r="K125" i="2"/>
  <c r="K126" i="2"/>
  <c r="K137" i="2"/>
  <c r="K138" i="2"/>
  <c r="K139" i="2"/>
  <c r="K140" i="2"/>
  <c r="K141" i="2"/>
  <c r="K3" i="2"/>
  <c r="I53" i="2" l="1"/>
  <c r="K53" i="2"/>
  <c r="I28" i="2"/>
  <c r="K28" i="2"/>
  <c r="I15" i="2"/>
  <c r="K15" i="2"/>
  <c r="I14" i="2"/>
  <c r="K14" i="2"/>
  <c r="I37" i="2"/>
  <c r="K37" i="2"/>
  <c r="I13" i="2"/>
  <c r="K13" i="2"/>
  <c r="I36" i="2"/>
  <c r="K36" i="2"/>
  <c r="I24" i="2"/>
  <c r="K24" i="2"/>
  <c r="I12" i="2"/>
  <c r="K12" i="2"/>
  <c r="I5" i="2"/>
  <c r="K5" i="2"/>
  <c r="I27" i="2"/>
  <c r="K27" i="2"/>
  <c r="I26" i="2"/>
  <c r="K26" i="2"/>
  <c r="I11" i="2"/>
  <c r="K11" i="2"/>
  <c r="I22" i="2"/>
  <c r="K22" i="2"/>
  <c r="I10" i="2"/>
  <c r="K10" i="2"/>
  <c r="I33" i="2"/>
  <c r="K33" i="2"/>
  <c r="I21" i="2"/>
  <c r="K21" i="2"/>
  <c r="I9" i="2"/>
  <c r="K9" i="2"/>
  <c r="I23" i="2"/>
  <c r="K23" i="2"/>
  <c r="I20" i="2"/>
  <c r="K20" i="2"/>
  <c r="I3" i="2"/>
  <c r="I31" i="2"/>
  <c r="K31" i="2"/>
  <c r="I7" i="2"/>
  <c r="K7" i="2"/>
  <c r="I29" i="2"/>
  <c r="K29" i="2"/>
  <c r="I35" i="2"/>
  <c r="K35" i="2"/>
  <c r="I34" i="2"/>
  <c r="K34" i="2"/>
  <c r="I32" i="2"/>
  <c r="K32" i="2"/>
  <c r="I30" i="2"/>
  <c r="K30" i="2"/>
  <c r="I6" i="2"/>
  <c r="K6" i="2"/>
  <c r="I8" i="2"/>
  <c r="I25" i="2"/>
  <c r="I96" i="2"/>
  <c r="I107" i="2"/>
  <c r="I65" i="2"/>
  <c r="I152" i="2"/>
  <c r="I56" i="2"/>
  <c r="I43" i="2"/>
  <c r="I141" i="2"/>
  <c r="I119" i="2"/>
  <c r="I106" i="2"/>
  <c r="I140" i="2"/>
  <c r="I118" i="2"/>
  <c r="I105" i="2"/>
  <c r="I75" i="2"/>
  <c r="I63" i="2"/>
  <c r="I150" i="2"/>
  <c r="I41" i="2"/>
  <c r="I99" i="2"/>
  <c r="I139" i="2"/>
  <c r="I117" i="2"/>
  <c r="I104" i="2"/>
  <c r="I74" i="2"/>
  <c r="I62" i="2"/>
  <c r="I101" i="2"/>
  <c r="I52" i="2"/>
  <c r="I40" i="2"/>
  <c r="I138" i="2"/>
  <c r="I115" i="2"/>
  <c r="I103" i="2"/>
  <c r="I73" i="2"/>
  <c r="I160" i="2"/>
  <c r="I100" i="2"/>
  <c r="I39" i="2"/>
  <c r="I157" i="2"/>
  <c r="I97" i="2"/>
  <c r="I48" i="2"/>
  <c r="I102" i="2"/>
  <c r="I50" i="2"/>
  <c r="I126" i="2"/>
  <c r="I71" i="2"/>
  <c r="I98" i="2"/>
  <c r="I125" i="2"/>
  <c r="I94" i="2"/>
  <c r="I124" i="2"/>
  <c r="I111" i="2"/>
  <c r="I93" i="2"/>
  <c r="I81" i="2"/>
  <c r="I69" i="2"/>
  <c r="I156" i="2"/>
  <c r="I61" i="2"/>
  <c r="I47" i="2"/>
  <c r="I123" i="2"/>
  <c r="I110" i="2"/>
  <c r="I80" i="2"/>
  <c r="I155" i="2"/>
  <c r="I46" i="2"/>
  <c r="I114" i="2"/>
  <c r="I159" i="2"/>
  <c r="I38" i="2"/>
  <c r="I113" i="2"/>
  <c r="I158" i="2"/>
  <c r="I49" i="2"/>
  <c r="I112" i="2"/>
  <c r="I122" i="2"/>
  <c r="I109" i="2"/>
  <c r="I79" i="2"/>
  <c r="I67" i="2"/>
  <c r="I45" i="2"/>
  <c r="I121" i="2"/>
  <c r="I108" i="2"/>
  <c r="I78" i="2"/>
  <c r="I66" i="2"/>
  <c r="I44" i="2"/>
  <c r="I137" i="2"/>
  <c r="I72" i="2"/>
  <c r="I120" i="2"/>
  <c r="I77" i="2"/>
  <c r="I76" i="2"/>
  <c r="I64" i="2"/>
  <c r="I151" i="2"/>
  <c r="I55" i="2"/>
  <c r="I42" i="2"/>
  <c r="I175" i="2"/>
  <c r="L101" i="6" l="1"/>
  <c r="E83" i="12" l="1"/>
  <c r="E82" i="12"/>
  <c r="AT82" i="12" l="1"/>
  <c r="H82" i="12"/>
  <c r="I82" i="12"/>
  <c r="AT83" i="12"/>
  <c r="H83" i="12"/>
  <c r="I83" i="12"/>
  <c r="N82" i="12"/>
  <c r="J82" i="12"/>
  <c r="M82" i="12"/>
  <c r="K82" i="12"/>
  <c r="N83" i="12"/>
  <c r="J83" i="12"/>
  <c r="M83" i="12"/>
  <c r="K83" i="12"/>
  <c r="G82" i="12"/>
  <c r="G83" i="12"/>
  <c r="L82" i="12"/>
  <c r="L83" i="12"/>
  <c r="G5" i="2"/>
  <c r="G6" i="2"/>
  <c r="G7" i="2"/>
  <c r="G8" i="2"/>
  <c r="G9" i="2"/>
  <c r="G10" i="2"/>
  <c r="G11" i="2"/>
  <c r="G12" i="2"/>
  <c r="G13" i="2"/>
  <c r="G14" i="2"/>
  <c r="G15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2" i="2"/>
  <c r="G53" i="2"/>
  <c r="G55" i="2"/>
  <c r="G56" i="2"/>
  <c r="G61" i="2"/>
  <c r="G97" i="2"/>
  <c r="G98" i="2"/>
  <c r="G99" i="2"/>
  <c r="G100" i="2"/>
  <c r="G101" i="2"/>
  <c r="G173" i="2"/>
  <c r="G174" i="2"/>
  <c r="G175" i="2"/>
  <c r="G150" i="2"/>
  <c r="G151" i="2"/>
  <c r="G152" i="2"/>
  <c r="G155" i="2"/>
  <c r="G156" i="2"/>
  <c r="G157" i="2"/>
  <c r="G158" i="2"/>
  <c r="G159" i="2"/>
  <c r="G160" i="2"/>
  <c r="G62" i="2"/>
  <c r="G63" i="2"/>
  <c r="G64" i="2"/>
  <c r="G65" i="2"/>
  <c r="G66" i="2"/>
  <c r="G67" i="2"/>
  <c r="G69" i="2"/>
  <c r="G71" i="2"/>
  <c r="G72" i="2"/>
  <c r="G73" i="2"/>
  <c r="G74" i="2"/>
  <c r="G75" i="2"/>
  <c r="G76" i="2"/>
  <c r="G77" i="2"/>
  <c r="G78" i="2"/>
  <c r="G79" i="2"/>
  <c r="G80" i="2"/>
  <c r="G81" i="2"/>
  <c r="G93" i="2"/>
  <c r="G94" i="2"/>
  <c r="G96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7" i="2"/>
  <c r="G118" i="2"/>
  <c r="G119" i="2"/>
  <c r="G120" i="2"/>
  <c r="G121" i="2"/>
  <c r="G122" i="2"/>
  <c r="G123" i="2"/>
  <c r="G124" i="2"/>
  <c r="G125" i="2"/>
  <c r="G126" i="2"/>
  <c r="G137" i="2"/>
  <c r="G138" i="2"/>
  <c r="G139" i="2"/>
  <c r="G140" i="2"/>
  <c r="G141" i="2"/>
  <c r="G3" i="2"/>
  <c r="AZ83" i="12" l="1"/>
  <c r="AV83" i="12"/>
  <c r="AW83" i="12"/>
  <c r="AU83" i="12"/>
  <c r="AY83" i="12"/>
  <c r="AU82" i="12"/>
  <c r="AV82" i="12"/>
  <c r="AW82" i="12"/>
  <c r="AZ82" i="12"/>
  <c r="AY82" i="12"/>
  <c r="BH83" i="12"/>
  <c r="BI83" i="12"/>
  <c r="BH82" i="12"/>
  <c r="BI82" i="12"/>
  <c r="T82" i="6" l="1"/>
  <c r="O13" i="6"/>
  <c r="O2" i="6" s="1"/>
  <c r="L82" i="6" l="1"/>
  <c r="L80" i="6"/>
  <c r="L79" i="6"/>
  <c r="L53" i="6" l="1"/>
  <c r="E88" i="12" l="1"/>
  <c r="I88" i="12" l="1"/>
  <c r="AT88" i="12"/>
  <c r="H88" i="12"/>
  <c r="M88" i="12"/>
  <c r="N88" i="12"/>
  <c r="J88" i="12"/>
  <c r="K88" i="12"/>
  <c r="G88" i="12"/>
  <c r="L88" i="12"/>
  <c r="AU88" i="12" l="1"/>
  <c r="AV88" i="12"/>
  <c r="AW88" i="12"/>
  <c r="AY88" i="12"/>
  <c r="AZ88" i="12"/>
  <c r="BI88" i="12"/>
  <c r="BH88" i="12"/>
  <c r="E91" i="12"/>
  <c r="E94" i="12"/>
  <c r="E98" i="12"/>
  <c r="E93" i="12"/>
  <c r="E95" i="12"/>
  <c r="E90" i="12"/>
  <c r="E89" i="12"/>
  <c r="E96" i="12"/>
  <c r="E92" i="12"/>
  <c r="E97" i="12"/>
  <c r="AT97" i="12" l="1"/>
  <c r="H97" i="12"/>
  <c r="I97" i="12"/>
  <c r="AT92" i="12"/>
  <c r="I92" i="12"/>
  <c r="H92" i="12"/>
  <c r="AT96" i="12"/>
  <c r="I96" i="12"/>
  <c r="H96" i="12"/>
  <c r="AT89" i="12"/>
  <c r="I89" i="12"/>
  <c r="H89" i="12"/>
  <c r="AT90" i="12"/>
  <c r="I90" i="12"/>
  <c r="H90" i="12"/>
  <c r="H95" i="12"/>
  <c r="AT95" i="12"/>
  <c r="I95" i="12"/>
  <c r="H93" i="12"/>
  <c r="I93" i="12"/>
  <c r="AT93" i="12"/>
  <c r="AT98" i="12"/>
  <c r="H98" i="12"/>
  <c r="I98" i="12"/>
  <c r="AT94" i="12"/>
  <c r="I94" i="12"/>
  <c r="H94" i="12"/>
  <c r="AT91" i="12"/>
  <c r="H91" i="12"/>
  <c r="I91" i="12"/>
  <c r="K97" i="12"/>
  <c r="N97" i="12"/>
  <c r="J97" i="12"/>
  <c r="M97" i="12"/>
  <c r="N92" i="12"/>
  <c r="K92" i="12"/>
  <c r="M92" i="12"/>
  <c r="J92" i="12"/>
  <c r="M96" i="12"/>
  <c r="N96" i="12"/>
  <c r="J96" i="12"/>
  <c r="K96" i="12"/>
  <c r="K89" i="12"/>
  <c r="N89" i="12"/>
  <c r="M89" i="12"/>
  <c r="J89" i="12"/>
  <c r="N90" i="12"/>
  <c r="M90" i="12"/>
  <c r="K90" i="12"/>
  <c r="J90" i="12"/>
  <c r="M95" i="12"/>
  <c r="K95" i="12"/>
  <c r="J95" i="12"/>
  <c r="N95" i="12"/>
  <c r="J93" i="12"/>
  <c r="N93" i="12"/>
  <c r="K93" i="12"/>
  <c r="M93" i="12"/>
  <c r="N98" i="12"/>
  <c r="J98" i="12"/>
  <c r="K98" i="12"/>
  <c r="M98" i="12"/>
  <c r="M94" i="12"/>
  <c r="K94" i="12"/>
  <c r="J94" i="12"/>
  <c r="N94" i="12"/>
  <c r="M91" i="12"/>
  <c r="K91" i="12"/>
  <c r="N91" i="12"/>
  <c r="J91" i="12"/>
  <c r="G97" i="12"/>
  <c r="G92" i="12"/>
  <c r="G96" i="12"/>
  <c r="G89" i="12"/>
  <c r="G90" i="12"/>
  <c r="G95" i="12"/>
  <c r="G93" i="12"/>
  <c r="G98" i="12"/>
  <c r="G94" i="12"/>
  <c r="G91" i="12"/>
  <c r="L97" i="12"/>
  <c r="L92" i="12"/>
  <c r="L96" i="12"/>
  <c r="L89" i="12"/>
  <c r="L90" i="12"/>
  <c r="L95" i="12"/>
  <c r="L93" i="12"/>
  <c r="L98" i="12"/>
  <c r="L94" i="12"/>
  <c r="L91" i="12"/>
  <c r="AZ91" i="12" l="1"/>
  <c r="AV91" i="12"/>
  <c r="AW91" i="12"/>
  <c r="AY91" i="12"/>
  <c r="AU91" i="12"/>
  <c r="AW94" i="12"/>
  <c r="AV94" i="12"/>
  <c r="AU94" i="12"/>
  <c r="AY94" i="12"/>
  <c r="AZ94" i="12"/>
  <c r="AW98" i="12"/>
  <c r="AU98" i="12"/>
  <c r="AV98" i="12"/>
  <c r="AZ98" i="12"/>
  <c r="AY98" i="12"/>
  <c r="AU93" i="12"/>
  <c r="AV93" i="12"/>
  <c r="AW93" i="12"/>
  <c r="AZ93" i="12"/>
  <c r="AY93" i="12"/>
  <c r="AW95" i="12"/>
  <c r="AV95" i="12"/>
  <c r="AU95" i="12"/>
  <c r="AY95" i="12"/>
  <c r="AZ95" i="12"/>
  <c r="AU90" i="12"/>
  <c r="AW90" i="12"/>
  <c r="AV90" i="12"/>
  <c r="AY90" i="12"/>
  <c r="AZ90" i="12"/>
  <c r="AU89" i="12"/>
  <c r="AW89" i="12"/>
  <c r="AV89" i="12"/>
  <c r="AY89" i="12"/>
  <c r="AZ89" i="12"/>
  <c r="AU96" i="12"/>
  <c r="AW96" i="12"/>
  <c r="AV96" i="12"/>
  <c r="AY96" i="12"/>
  <c r="AZ96" i="12"/>
  <c r="AZ92" i="12"/>
  <c r="AW92" i="12"/>
  <c r="AV92" i="12"/>
  <c r="AU92" i="12"/>
  <c r="AY92" i="12"/>
  <c r="AU97" i="12"/>
  <c r="AW97" i="12"/>
  <c r="AV97" i="12"/>
  <c r="AZ97" i="12"/>
  <c r="AY97" i="12"/>
  <c r="BH93" i="12"/>
  <c r="BI93" i="12"/>
  <c r="BI89" i="12"/>
  <c r="BH89" i="12"/>
  <c r="BH98" i="12"/>
  <c r="BI98" i="12"/>
  <c r="BH96" i="12"/>
  <c r="BI96" i="12"/>
  <c r="BH90" i="12"/>
  <c r="BI90" i="12"/>
  <c r="BH95" i="12"/>
  <c r="BI95" i="12"/>
  <c r="BH92" i="12"/>
  <c r="BI92" i="12"/>
  <c r="BH97" i="12"/>
  <c r="BI97" i="12"/>
  <c r="BI94" i="12"/>
  <c r="BH94" i="12"/>
  <c r="BH91" i="12"/>
  <c r="BI91" i="12"/>
  <c r="L4" i="6"/>
  <c r="Y8" i="6"/>
  <c r="L100" i="6" l="1"/>
  <c r="Y9" i="6"/>
  <c r="L29" i="6"/>
  <c r="Y6" i="6"/>
  <c r="Y4" i="6" s="1"/>
  <c r="L71" i="6"/>
  <c r="L52" i="6"/>
  <c r="L66" i="6"/>
  <c r="Y7" i="6"/>
  <c r="Y5" i="6" s="1"/>
  <c r="L75" i="6"/>
  <c r="L3" i="6"/>
  <c r="L5" i="6"/>
  <c r="L7" i="6"/>
  <c r="L8" i="6"/>
  <c r="L9" i="6"/>
  <c r="L10" i="6"/>
  <c r="L11" i="6"/>
  <c r="L12" i="6"/>
  <c r="L13" i="6"/>
  <c r="L14" i="6"/>
  <c r="L15" i="6"/>
  <c r="L16" i="6"/>
  <c r="L17" i="6"/>
  <c r="L18" i="6"/>
  <c r="L19" i="6"/>
  <c r="L21" i="6"/>
  <c r="L22" i="6"/>
  <c r="L23" i="6"/>
  <c r="L27" i="6"/>
  <c r="L28" i="6"/>
  <c r="L32" i="6"/>
  <c r="L33" i="6"/>
  <c r="L34" i="6"/>
  <c r="L35" i="6"/>
  <c r="L36" i="6"/>
  <c r="L37" i="6"/>
  <c r="L39" i="6"/>
  <c r="L40" i="6"/>
  <c r="L41" i="6"/>
  <c r="L42" i="6"/>
  <c r="L43" i="6"/>
  <c r="L44" i="6"/>
  <c r="L45" i="6"/>
  <c r="L46" i="6"/>
  <c r="L47" i="6"/>
  <c r="L48" i="6"/>
  <c r="L49" i="6"/>
  <c r="L50" i="6"/>
  <c r="L51" i="6"/>
  <c r="L20" i="6"/>
  <c r="L26" i="6"/>
  <c r="L54" i="6"/>
  <c r="L55" i="6"/>
  <c r="L56" i="6"/>
  <c r="L60" i="6"/>
  <c r="L61" i="6"/>
  <c r="L62" i="6"/>
  <c r="L72" i="6"/>
  <c r="L73" i="6"/>
  <c r="L74" i="6"/>
  <c r="L76" i="6"/>
  <c r="L77" i="6"/>
  <c r="L78" i="6"/>
  <c r="L83" i="6"/>
  <c r="L84" i="6"/>
  <c r="L85" i="6"/>
  <c r="Y10" i="6" l="1"/>
  <c r="L25" i="6" l="1"/>
  <c r="L24" i="6"/>
  <c r="E9" i="12"/>
  <c r="G9" i="12" s="1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107" i="12"/>
  <c r="E179" i="12"/>
  <c r="E180" i="12"/>
  <c r="E181" i="12"/>
  <c r="E69" i="12"/>
  <c r="E70" i="12"/>
  <c r="E71" i="12"/>
  <c r="E72" i="12"/>
  <c r="E73" i="12"/>
  <c r="E74" i="12"/>
  <c r="E75" i="12"/>
  <c r="E78" i="12"/>
  <c r="E79" i="12"/>
  <c r="E80" i="12"/>
  <c r="E81" i="12"/>
  <c r="E84" i="12"/>
  <c r="E85" i="12"/>
  <c r="E86" i="12"/>
  <c r="E87" i="12"/>
  <c r="E99" i="12"/>
  <c r="E100" i="12"/>
  <c r="E102" i="12"/>
  <c r="E183" i="12"/>
  <c r="E184" i="12"/>
  <c r="E185" i="12"/>
  <c r="AT185" i="12" l="1"/>
  <c r="I185" i="12"/>
  <c r="H185" i="12"/>
  <c r="AT184" i="12"/>
  <c r="I184" i="12"/>
  <c r="H184" i="12"/>
  <c r="H183" i="12"/>
  <c r="AT183" i="12"/>
  <c r="I183" i="12"/>
  <c r="AT102" i="12"/>
  <c r="H102" i="12"/>
  <c r="I102" i="12"/>
  <c r="AT100" i="12"/>
  <c r="H100" i="12"/>
  <c r="I100" i="12"/>
  <c r="AT99" i="12"/>
  <c r="H99" i="12"/>
  <c r="I99" i="12"/>
  <c r="AT87" i="12"/>
  <c r="I87" i="12"/>
  <c r="H87" i="12"/>
  <c r="I86" i="12"/>
  <c r="H86" i="12"/>
  <c r="AT86" i="12"/>
  <c r="AT85" i="12"/>
  <c r="I85" i="12"/>
  <c r="H85" i="12"/>
  <c r="AT84" i="12"/>
  <c r="I84" i="12"/>
  <c r="H84" i="12"/>
  <c r="AT81" i="12"/>
  <c r="I81" i="12"/>
  <c r="H81" i="12"/>
  <c r="H80" i="12"/>
  <c r="AT80" i="12"/>
  <c r="I80" i="12"/>
  <c r="H79" i="12"/>
  <c r="AT79" i="12"/>
  <c r="I79" i="12"/>
  <c r="AT78" i="12"/>
  <c r="H78" i="12"/>
  <c r="I78" i="12"/>
  <c r="AT75" i="12"/>
  <c r="H75" i="12"/>
  <c r="I75" i="12"/>
  <c r="AT74" i="12"/>
  <c r="I74" i="12"/>
  <c r="H74" i="12"/>
  <c r="H73" i="12"/>
  <c r="AT73" i="12"/>
  <c r="I73" i="12"/>
  <c r="I72" i="12"/>
  <c r="AT72" i="12"/>
  <c r="H72" i="12"/>
  <c r="AT71" i="12"/>
  <c r="I71" i="12"/>
  <c r="H71" i="12"/>
  <c r="AT70" i="12"/>
  <c r="H70" i="12"/>
  <c r="I70" i="12"/>
  <c r="I69" i="12"/>
  <c r="AT69" i="12"/>
  <c r="H69" i="12"/>
  <c r="AT181" i="12"/>
  <c r="H181" i="12"/>
  <c r="I181" i="12"/>
  <c r="AT180" i="12"/>
  <c r="I180" i="12"/>
  <c r="H180" i="12"/>
  <c r="H179" i="12"/>
  <c r="AT179" i="12"/>
  <c r="I179" i="12"/>
  <c r="AT107" i="12"/>
  <c r="H107" i="12"/>
  <c r="I107" i="12"/>
  <c r="AT32" i="12"/>
  <c r="H32" i="12"/>
  <c r="I32" i="12"/>
  <c r="H31" i="12"/>
  <c r="AT31" i="12"/>
  <c r="I31" i="12"/>
  <c r="AT30" i="12"/>
  <c r="H30" i="12"/>
  <c r="I30" i="12"/>
  <c r="AT29" i="12"/>
  <c r="H29" i="12"/>
  <c r="I29" i="12"/>
  <c r="AT28" i="12"/>
  <c r="I28" i="12"/>
  <c r="H28" i="12"/>
  <c r="AT27" i="12"/>
  <c r="H27" i="12"/>
  <c r="I27" i="12"/>
  <c r="AT26" i="12"/>
  <c r="I26" i="12"/>
  <c r="H26" i="12"/>
  <c r="H25" i="12"/>
  <c r="I25" i="12"/>
  <c r="AT25" i="12"/>
  <c r="H24" i="12"/>
  <c r="AT24" i="12"/>
  <c r="I24" i="12"/>
  <c r="AT23" i="12"/>
  <c r="H23" i="12"/>
  <c r="I23" i="12"/>
  <c r="AT22" i="12"/>
  <c r="I22" i="12"/>
  <c r="H22" i="12"/>
  <c r="I21" i="12"/>
  <c r="AT21" i="12"/>
  <c r="H21" i="12"/>
  <c r="I20" i="12"/>
  <c r="AT20" i="12"/>
  <c r="H20" i="12"/>
  <c r="H19" i="12"/>
  <c r="I19" i="12"/>
  <c r="AT19" i="12"/>
  <c r="I18" i="12"/>
  <c r="AT18" i="12"/>
  <c r="H18" i="12"/>
  <c r="AT17" i="12"/>
  <c r="I17" i="12"/>
  <c r="H17" i="12"/>
  <c r="AT16" i="12"/>
  <c r="I16" i="12"/>
  <c r="H16" i="12"/>
  <c r="H15" i="12"/>
  <c r="AT15" i="12"/>
  <c r="I15" i="12"/>
  <c r="I14" i="12"/>
  <c r="AT14" i="12"/>
  <c r="H14" i="12"/>
  <c r="AT13" i="12"/>
  <c r="H13" i="12"/>
  <c r="I13" i="12"/>
  <c r="AT12" i="12"/>
  <c r="H12" i="12"/>
  <c r="I12" i="12"/>
  <c r="AT11" i="12"/>
  <c r="H11" i="12"/>
  <c r="I11" i="12"/>
  <c r="AT10" i="12"/>
  <c r="H10" i="12"/>
  <c r="I10" i="12"/>
  <c r="AT9" i="12"/>
  <c r="J9" i="12"/>
  <c r="H9" i="12"/>
  <c r="I9" i="12"/>
  <c r="N185" i="12"/>
  <c r="M185" i="12"/>
  <c r="K185" i="12"/>
  <c r="J185" i="12"/>
  <c r="M184" i="12"/>
  <c r="K184" i="12"/>
  <c r="N184" i="12"/>
  <c r="J184" i="12"/>
  <c r="K183" i="12"/>
  <c r="M183" i="12"/>
  <c r="N183" i="12"/>
  <c r="J183" i="12"/>
  <c r="N102" i="12"/>
  <c r="J102" i="12"/>
  <c r="M102" i="12"/>
  <c r="K102" i="12"/>
  <c r="N100" i="12"/>
  <c r="M100" i="12"/>
  <c r="K100" i="12"/>
  <c r="J100" i="12"/>
  <c r="J99" i="12"/>
  <c r="N99" i="12"/>
  <c r="K99" i="12"/>
  <c r="M99" i="12"/>
  <c r="M87" i="12"/>
  <c r="N87" i="12"/>
  <c r="J87" i="12"/>
  <c r="K87" i="12"/>
  <c r="N86" i="12"/>
  <c r="J86" i="12"/>
  <c r="M86" i="12"/>
  <c r="K86" i="12"/>
  <c r="K85" i="12"/>
  <c r="M85" i="12"/>
  <c r="J85" i="12"/>
  <c r="N85" i="12"/>
  <c r="N84" i="12"/>
  <c r="K84" i="12"/>
  <c r="J84" i="12"/>
  <c r="M84" i="12"/>
  <c r="N81" i="12"/>
  <c r="J81" i="12"/>
  <c r="M81" i="12"/>
  <c r="K81" i="12"/>
  <c r="K80" i="12"/>
  <c r="J80" i="12"/>
  <c r="M80" i="12"/>
  <c r="N80" i="12"/>
  <c r="K79" i="12"/>
  <c r="J79" i="12"/>
  <c r="M79" i="12"/>
  <c r="N79" i="12"/>
  <c r="M78" i="12"/>
  <c r="K78" i="12"/>
  <c r="J78" i="12"/>
  <c r="N78" i="12"/>
  <c r="N75" i="12"/>
  <c r="M75" i="12"/>
  <c r="K75" i="12"/>
  <c r="J75" i="12"/>
  <c r="N74" i="12"/>
  <c r="M74" i="12"/>
  <c r="K74" i="12"/>
  <c r="J74" i="12"/>
  <c r="M73" i="12"/>
  <c r="K73" i="12"/>
  <c r="J73" i="12"/>
  <c r="N73" i="12"/>
  <c r="M72" i="12"/>
  <c r="J72" i="12"/>
  <c r="K72" i="12"/>
  <c r="N72" i="12"/>
  <c r="K71" i="12"/>
  <c r="N71" i="12"/>
  <c r="J71" i="12"/>
  <c r="M71" i="12"/>
  <c r="N70" i="12"/>
  <c r="J70" i="12"/>
  <c r="K70" i="12"/>
  <c r="M70" i="12"/>
  <c r="J69" i="12"/>
  <c r="K69" i="12"/>
  <c r="M69" i="12"/>
  <c r="N69" i="12"/>
  <c r="J181" i="12"/>
  <c r="N181" i="12"/>
  <c r="M181" i="12"/>
  <c r="K181" i="12"/>
  <c r="N180" i="12"/>
  <c r="K180" i="12"/>
  <c r="J180" i="12"/>
  <c r="M180" i="12"/>
  <c r="K179" i="12"/>
  <c r="J179" i="12"/>
  <c r="N179" i="12"/>
  <c r="M179" i="12"/>
  <c r="M107" i="12"/>
  <c r="J107" i="12"/>
  <c r="K107" i="12"/>
  <c r="N107" i="12"/>
  <c r="M32" i="12"/>
  <c r="K32" i="12"/>
  <c r="J32" i="12"/>
  <c r="N32" i="12"/>
  <c r="N31" i="12"/>
  <c r="J31" i="12"/>
  <c r="K31" i="12"/>
  <c r="M31" i="12"/>
  <c r="N30" i="12"/>
  <c r="M30" i="12"/>
  <c r="J30" i="12"/>
  <c r="K30" i="12"/>
  <c r="K29" i="12"/>
  <c r="J29" i="12"/>
  <c r="N29" i="12"/>
  <c r="M29" i="12"/>
  <c r="N28" i="12"/>
  <c r="J28" i="12"/>
  <c r="M28" i="12"/>
  <c r="K28" i="12"/>
  <c r="K27" i="12"/>
  <c r="J27" i="12"/>
  <c r="N27" i="12"/>
  <c r="M27" i="12"/>
  <c r="N26" i="12"/>
  <c r="M26" i="12"/>
  <c r="K26" i="12"/>
  <c r="J26" i="12"/>
  <c r="J25" i="12"/>
  <c r="K25" i="12"/>
  <c r="N25" i="12"/>
  <c r="M25" i="12"/>
  <c r="N24" i="12"/>
  <c r="J24" i="12"/>
  <c r="K24" i="12"/>
  <c r="M24" i="12"/>
  <c r="M23" i="12"/>
  <c r="J23" i="12"/>
  <c r="K23" i="12"/>
  <c r="N23" i="12"/>
  <c r="N22" i="12"/>
  <c r="M22" i="12"/>
  <c r="J22" i="12"/>
  <c r="K22" i="12"/>
  <c r="K21" i="12"/>
  <c r="M21" i="12"/>
  <c r="J21" i="12"/>
  <c r="N21" i="12"/>
  <c r="K20" i="12"/>
  <c r="M20" i="12"/>
  <c r="N20" i="12"/>
  <c r="J20" i="12"/>
  <c r="M19" i="12"/>
  <c r="K19" i="12"/>
  <c r="N19" i="12"/>
  <c r="J19" i="12"/>
  <c r="J18" i="12"/>
  <c r="M18" i="12"/>
  <c r="N18" i="12"/>
  <c r="K18" i="12"/>
  <c r="K17" i="12"/>
  <c r="M17" i="12"/>
  <c r="N17" i="12"/>
  <c r="J17" i="12"/>
  <c r="M16" i="12"/>
  <c r="N16" i="12"/>
  <c r="K16" i="12"/>
  <c r="J16" i="12"/>
  <c r="M15" i="12"/>
  <c r="N15" i="12"/>
  <c r="K15" i="12"/>
  <c r="J15" i="12"/>
  <c r="M14" i="12"/>
  <c r="N14" i="12"/>
  <c r="K14" i="12"/>
  <c r="J14" i="12"/>
  <c r="M13" i="12"/>
  <c r="K13" i="12"/>
  <c r="J13" i="12"/>
  <c r="N13" i="12"/>
  <c r="K12" i="12"/>
  <c r="M12" i="12"/>
  <c r="J12" i="12"/>
  <c r="N12" i="12"/>
  <c r="J11" i="12"/>
  <c r="M11" i="12"/>
  <c r="K11" i="12"/>
  <c r="N11" i="12"/>
  <c r="N10" i="12"/>
  <c r="M10" i="12"/>
  <c r="K10" i="12"/>
  <c r="J10" i="12"/>
  <c r="N9" i="12"/>
  <c r="M9" i="12"/>
  <c r="K9" i="12"/>
  <c r="G185" i="12"/>
  <c r="G184" i="12"/>
  <c r="G183" i="12"/>
  <c r="G102" i="12"/>
  <c r="G100" i="12"/>
  <c r="G99" i="12"/>
  <c r="G87" i="12"/>
  <c r="G86" i="12"/>
  <c r="G85" i="12"/>
  <c r="G84" i="12"/>
  <c r="G81" i="12"/>
  <c r="G80" i="12"/>
  <c r="G79" i="12"/>
  <c r="G78" i="12"/>
  <c r="G75" i="12"/>
  <c r="G74" i="12"/>
  <c r="G73" i="12"/>
  <c r="G72" i="12"/>
  <c r="G71" i="12"/>
  <c r="G70" i="12"/>
  <c r="G69" i="12"/>
  <c r="G181" i="12"/>
  <c r="G180" i="12"/>
  <c r="G179" i="12"/>
  <c r="G107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G17" i="12"/>
  <c r="G16" i="12"/>
  <c r="G15" i="12"/>
  <c r="G14" i="12"/>
  <c r="G13" i="12"/>
  <c r="G12" i="12"/>
  <c r="G11" i="12"/>
  <c r="G10" i="12"/>
  <c r="L22" i="12"/>
  <c r="L69" i="12"/>
  <c r="L181" i="12"/>
  <c r="L180" i="12"/>
  <c r="L86" i="12"/>
  <c r="L18" i="12"/>
  <c r="L85" i="12"/>
  <c r="L17" i="12"/>
  <c r="L16" i="12"/>
  <c r="L15" i="12"/>
  <c r="L30" i="12"/>
  <c r="L79" i="12"/>
  <c r="L12" i="12"/>
  <c r="L27" i="12"/>
  <c r="L74" i="12"/>
  <c r="L26" i="12"/>
  <c r="L24" i="12"/>
  <c r="L102" i="12"/>
  <c r="L70" i="12"/>
  <c r="L100" i="12"/>
  <c r="L21" i="12"/>
  <c r="L99" i="12"/>
  <c r="L20" i="12"/>
  <c r="L87" i="12"/>
  <c r="L19" i="12"/>
  <c r="L179" i="12"/>
  <c r="L107" i="12"/>
  <c r="L84" i="12"/>
  <c r="L32" i="12"/>
  <c r="L81" i="12"/>
  <c r="L31" i="12"/>
  <c r="L80" i="12"/>
  <c r="L14" i="12"/>
  <c r="L29" i="12"/>
  <c r="L13" i="12"/>
  <c r="L78" i="12"/>
  <c r="L28" i="12"/>
  <c r="L75" i="12"/>
  <c r="L11" i="12"/>
  <c r="L10" i="12"/>
  <c r="L185" i="12"/>
  <c r="L73" i="12"/>
  <c r="L25" i="12"/>
  <c r="L9" i="12"/>
  <c r="L184" i="12"/>
  <c r="L72" i="12"/>
  <c r="L183" i="12"/>
  <c r="L71" i="12"/>
  <c r="L23" i="12"/>
  <c r="BI9" i="12"/>
  <c r="AU9" i="12" l="1"/>
  <c r="AW9" i="12"/>
  <c r="AV9" i="12"/>
  <c r="AZ9" i="12"/>
  <c r="AY9" i="12"/>
  <c r="AU10" i="12"/>
  <c r="AW10" i="12"/>
  <c r="AV10" i="12"/>
  <c r="AY10" i="12"/>
  <c r="AZ10" i="12"/>
  <c r="AU11" i="12"/>
  <c r="AW11" i="12"/>
  <c r="AV11" i="12"/>
  <c r="AY11" i="12"/>
  <c r="AZ11" i="12"/>
  <c r="AY12" i="12"/>
  <c r="AW12" i="12"/>
  <c r="AV12" i="12"/>
  <c r="AU12" i="12"/>
  <c r="AZ12" i="12"/>
  <c r="AU13" i="12"/>
  <c r="AV13" i="12"/>
  <c r="AW13" i="12"/>
  <c r="AZ13" i="12"/>
  <c r="AY13" i="12"/>
  <c r="AU14" i="12"/>
  <c r="AW14" i="12"/>
  <c r="AV14" i="12"/>
  <c r="AT34" i="12"/>
  <c r="AY14" i="12"/>
  <c r="AZ14" i="12"/>
  <c r="AT42" i="12"/>
  <c r="AW15" i="12"/>
  <c r="AV15" i="12"/>
  <c r="AZ15" i="12"/>
  <c r="AY15" i="12"/>
  <c r="AU15" i="12"/>
  <c r="AT43" i="12"/>
  <c r="AW16" i="12"/>
  <c r="AV16" i="12"/>
  <c r="AU16" i="12"/>
  <c r="AY16" i="12"/>
  <c r="AZ16" i="12"/>
  <c r="AY17" i="12"/>
  <c r="AW17" i="12"/>
  <c r="AV17" i="12"/>
  <c r="AZ17" i="12"/>
  <c r="AU17" i="12"/>
  <c r="AU18" i="12"/>
  <c r="AW18" i="12"/>
  <c r="AV18" i="12"/>
  <c r="AY18" i="12"/>
  <c r="AT35" i="12"/>
  <c r="AZ18" i="12"/>
  <c r="AU19" i="12"/>
  <c r="AW19" i="12"/>
  <c r="AV19" i="12"/>
  <c r="AY19" i="12"/>
  <c r="AZ19" i="12"/>
  <c r="AT36" i="12"/>
  <c r="AW20" i="12"/>
  <c r="AV20" i="12"/>
  <c r="AU20" i="12"/>
  <c r="AY20" i="12"/>
  <c r="AZ20" i="12"/>
  <c r="AU21" i="12"/>
  <c r="AW21" i="12"/>
  <c r="AV21" i="12"/>
  <c r="AY21" i="12"/>
  <c r="AZ21" i="12"/>
  <c r="AV22" i="12"/>
  <c r="AU22" i="12"/>
  <c r="AW22" i="12"/>
  <c r="AY22" i="12"/>
  <c r="AZ22" i="12"/>
  <c r="AZ23" i="12"/>
  <c r="AW23" i="12"/>
  <c r="AV23" i="12"/>
  <c r="AU23" i="12"/>
  <c r="AY23" i="12"/>
  <c r="AW24" i="12"/>
  <c r="AU24" i="12"/>
  <c r="AV24" i="12"/>
  <c r="AZ24" i="12"/>
  <c r="AY24" i="12"/>
  <c r="AU25" i="12"/>
  <c r="AW25" i="12"/>
  <c r="AV25" i="12"/>
  <c r="AZ25" i="12"/>
  <c r="AY25" i="12"/>
  <c r="AU26" i="12"/>
  <c r="AW26" i="12"/>
  <c r="AV26" i="12"/>
  <c r="AT40" i="12"/>
  <c r="AZ26" i="12"/>
  <c r="AY26" i="12"/>
  <c r="AT41" i="12"/>
  <c r="AV27" i="12"/>
  <c r="AW27" i="12"/>
  <c r="AU27" i="12"/>
  <c r="AZ27" i="12"/>
  <c r="AY27" i="12"/>
  <c r="AU28" i="12"/>
  <c r="AT33" i="12"/>
  <c r="AW28" i="12"/>
  <c r="AV28" i="12"/>
  <c r="AZ28" i="12"/>
  <c r="AY28" i="12"/>
  <c r="AU29" i="12"/>
  <c r="AV29" i="12"/>
  <c r="AW29" i="12"/>
  <c r="AT38" i="12"/>
  <c r="AY29" i="12"/>
  <c r="AZ29" i="12"/>
  <c r="AW30" i="12"/>
  <c r="AV30" i="12"/>
  <c r="AU30" i="12"/>
  <c r="AT37" i="12"/>
  <c r="AY30" i="12"/>
  <c r="AZ30" i="12"/>
  <c r="AU31" i="12"/>
  <c r="AW31" i="12"/>
  <c r="AV31" i="12"/>
  <c r="AZ31" i="12"/>
  <c r="AT39" i="12"/>
  <c r="AY31" i="12"/>
  <c r="AU32" i="12"/>
  <c r="AV32" i="12"/>
  <c r="AW32" i="12"/>
  <c r="AY32" i="12"/>
  <c r="AZ32" i="12"/>
  <c r="AU107" i="12"/>
  <c r="AV107" i="12"/>
  <c r="AW107" i="12"/>
  <c r="AZ107" i="12"/>
  <c r="AY107" i="12"/>
  <c r="AV179" i="12"/>
  <c r="AU179" i="12"/>
  <c r="AZ179" i="12"/>
  <c r="AW179" i="12"/>
  <c r="AY179" i="12"/>
  <c r="AW180" i="12"/>
  <c r="AV180" i="12"/>
  <c r="AU180" i="12"/>
  <c r="AY180" i="12"/>
  <c r="AZ180" i="12"/>
  <c r="AU181" i="12"/>
  <c r="AZ181" i="12"/>
  <c r="AV181" i="12"/>
  <c r="AW181" i="12"/>
  <c r="AY181" i="12"/>
  <c r="AU69" i="12"/>
  <c r="AW69" i="12"/>
  <c r="AV69" i="12"/>
  <c r="AY69" i="12"/>
  <c r="AZ69" i="12"/>
  <c r="AZ70" i="12"/>
  <c r="AV70" i="12"/>
  <c r="AW70" i="12"/>
  <c r="AU70" i="12"/>
  <c r="AY70" i="12"/>
  <c r="AU71" i="12"/>
  <c r="AW71" i="12"/>
  <c r="AV71" i="12"/>
  <c r="AY71" i="12"/>
  <c r="AZ71" i="12"/>
  <c r="AU72" i="12"/>
  <c r="AV72" i="12"/>
  <c r="AW72" i="12"/>
  <c r="AY72" i="12"/>
  <c r="AZ72" i="12"/>
  <c r="AU73" i="12"/>
  <c r="AV73" i="12"/>
  <c r="AW73" i="12"/>
  <c r="AY73" i="12"/>
  <c r="AZ73" i="12"/>
  <c r="AU74" i="12"/>
  <c r="AW74" i="12"/>
  <c r="AV74" i="12"/>
  <c r="AZ74" i="12"/>
  <c r="AY74" i="12"/>
  <c r="AU75" i="12"/>
  <c r="AW75" i="12"/>
  <c r="AV75" i="12"/>
  <c r="AZ75" i="12"/>
  <c r="AY75" i="12"/>
  <c r="AW78" i="12"/>
  <c r="AV78" i="12"/>
  <c r="AU78" i="12"/>
  <c r="AY78" i="12"/>
  <c r="AZ78" i="12"/>
  <c r="AW79" i="12"/>
  <c r="AV79" i="12"/>
  <c r="AU79" i="12"/>
  <c r="AZ79" i="12"/>
  <c r="AY79" i="12"/>
  <c r="AU80" i="12"/>
  <c r="AW80" i="12"/>
  <c r="AV80" i="12"/>
  <c r="AZ80" i="12"/>
  <c r="AY80" i="12"/>
  <c r="AU81" i="12"/>
  <c r="AW81" i="12"/>
  <c r="AV81" i="12"/>
  <c r="AY81" i="12"/>
  <c r="AZ81" i="12"/>
  <c r="AU84" i="12"/>
  <c r="AW84" i="12"/>
  <c r="AV84" i="12"/>
  <c r="AZ84" i="12"/>
  <c r="AY84" i="12"/>
  <c r="AU85" i="12"/>
  <c r="AV85" i="12"/>
  <c r="AW85" i="12"/>
  <c r="AY85" i="12"/>
  <c r="AZ85" i="12"/>
  <c r="AY86" i="12"/>
  <c r="AV86" i="12"/>
  <c r="AW86" i="12"/>
  <c r="AU86" i="12"/>
  <c r="AZ86" i="12"/>
  <c r="AY87" i="12"/>
  <c r="AV87" i="12"/>
  <c r="AW87" i="12"/>
  <c r="AZ87" i="12"/>
  <c r="AU87" i="12"/>
  <c r="AY99" i="12"/>
  <c r="AZ99" i="12"/>
  <c r="AV99" i="12"/>
  <c r="AW99" i="12"/>
  <c r="AU99" i="12"/>
  <c r="AY100" i="12"/>
  <c r="AW100" i="12"/>
  <c r="AV100" i="12"/>
  <c r="AU100" i="12"/>
  <c r="AZ100" i="12"/>
  <c r="AZ102" i="12"/>
  <c r="AW102" i="12"/>
  <c r="AV102" i="12"/>
  <c r="AY102" i="12"/>
  <c r="AU102" i="12"/>
  <c r="AY183" i="12"/>
  <c r="AV183" i="12"/>
  <c r="AU183" i="12"/>
  <c r="AW183" i="12"/>
  <c r="AZ183" i="12"/>
  <c r="AY184" i="12"/>
  <c r="AW184" i="12"/>
  <c r="AV184" i="12"/>
  <c r="AZ184" i="12"/>
  <c r="AU184" i="12"/>
  <c r="AY185" i="12"/>
  <c r="AW185" i="12"/>
  <c r="AV185" i="12"/>
  <c r="AZ185" i="12"/>
  <c r="AU185" i="12"/>
  <c r="K5" i="12"/>
  <c r="L5" i="12"/>
  <c r="N5" i="12"/>
  <c r="M5" i="12"/>
  <c r="J5" i="12"/>
  <c r="BH9" i="12"/>
  <c r="BH183" i="12"/>
  <c r="BI183" i="12"/>
  <c r="BH74" i="12"/>
  <c r="BI74" i="12"/>
  <c r="BI71" i="12"/>
  <c r="BH71" i="12"/>
  <c r="BH28" i="12"/>
  <c r="BI28" i="12"/>
  <c r="BH79" i="12"/>
  <c r="BI79" i="12"/>
  <c r="BH23" i="12"/>
  <c r="BI23" i="12"/>
  <c r="BH14" i="12"/>
  <c r="BI14" i="12"/>
  <c r="BH26" i="12"/>
  <c r="BI26" i="12"/>
  <c r="BH27" i="12"/>
  <c r="BI27" i="12"/>
  <c r="BH13" i="12"/>
  <c r="BI13" i="12"/>
  <c r="BI10" i="12"/>
  <c r="BH10" i="12"/>
  <c r="BI78" i="12"/>
  <c r="BH78" i="12"/>
  <c r="BH32" i="12"/>
  <c r="BI32" i="12"/>
  <c r="BH30" i="12"/>
  <c r="BI30" i="12"/>
  <c r="BH99" i="12"/>
  <c r="BI99" i="12"/>
  <c r="BH21" i="12"/>
  <c r="BI21" i="12"/>
  <c r="BH69" i="12"/>
  <c r="BI69" i="12"/>
  <c r="BI24" i="12"/>
  <c r="BH24" i="12"/>
  <c r="BI72" i="12"/>
  <c r="BH72" i="12"/>
  <c r="BH80" i="12"/>
  <c r="BI80" i="12"/>
  <c r="BI84" i="12"/>
  <c r="BH84" i="12"/>
  <c r="BH17" i="12"/>
  <c r="BI17" i="12"/>
  <c r="BH12" i="12"/>
  <c r="BI12" i="12"/>
  <c r="BH184" i="12"/>
  <c r="BI184" i="12"/>
  <c r="BH102" i="12"/>
  <c r="BI102" i="12"/>
  <c r="BH15" i="12"/>
  <c r="BI15" i="12"/>
  <c r="BI11" i="12"/>
  <c r="BH11" i="12"/>
  <c r="BH31" i="12"/>
  <c r="BI31" i="12"/>
  <c r="BI100" i="12"/>
  <c r="BH100" i="12"/>
  <c r="BI20" i="12"/>
  <c r="BH20" i="12"/>
  <c r="BH25" i="12"/>
  <c r="BI25" i="12"/>
  <c r="BH18" i="12"/>
  <c r="BI18" i="12"/>
  <c r="BH107" i="12"/>
  <c r="BI107" i="12"/>
  <c r="BH181" i="12"/>
  <c r="BI181" i="12"/>
  <c r="BH73" i="12"/>
  <c r="BI73" i="12"/>
  <c r="BI87" i="12"/>
  <c r="BH87" i="12"/>
  <c r="BH86" i="12"/>
  <c r="BI86" i="12"/>
  <c r="BH185" i="12"/>
  <c r="BI185" i="12"/>
  <c r="BI22" i="12"/>
  <c r="BH22" i="12"/>
  <c r="BH81" i="12"/>
  <c r="BI81" i="12"/>
  <c r="BH85" i="12"/>
  <c r="BI85" i="12"/>
  <c r="BI180" i="12"/>
  <c r="BH180" i="12"/>
  <c r="BH70" i="12"/>
  <c r="BI70" i="12"/>
  <c r="BI29" i="12"/>
  <c r="BH29" i="12"/>
  <c r="BI179" i="12"/>
  <c r="BH179" i="12"/>
  <c r="BH16" i="12"/>
  <c r="BI16" i="12"/>
  <c r="BH75" i="12"/>
  <c r="BI75" i="12"/>
  <c r="BI19" i="12"/>
  <c r="BH19" i="12"/>
  <c r="I4" i="12"/>
  <c r="I5" i="12" s="1"/>
  <c r="AW4" i="12" l="1"/>
  <c r="AW5" i="12" s="1"/>
  <c r="AU39" i="12"/>
  <c r="AW39" i="12"/>
  <c r="AV39" i="12"/>
  <c r="AY39" i="12"/>
  <c r="AZ39" i="12"/>
  <c r="AU37" i="12"/>
  <c r="AW37" i="12"/>
  <c r="AV37" i="12"/>
  <c r="AY37" i="12"/>
  <c r="AZ37" i="12"/>
  <c r="AU38" i="12"/>
  <c r="AW38" i="12"/>
  <c r="AV38" i="12"/>
  <c r="AY38" i="12"/>
  <c r="AZ38" i="12"/>
  <c r="AU33" i="12"/>
  <c r="AW33" i="12"/>
  <c r="AV33" i="12"/>
  <c r="AZ33" i="12"/>
  <c r="AY33" i="12"/>
  <c r="AV41" i="12"/>
  <c r="AU41" i="12"/>
  <c r="AW41" i="12"/>
  <c r="AY41" i="12"/>
  <c r="AZ41" i="12"/>
  <c r="AU40" i="12"/>
  <c r="AW40" i="12"/>
  <c r="AV40" i="12"/>
  <c r="AZ40" i="12"/>
  <c r="AY40" i="12"/>
  <c r="AW36" i="12"/>
  <c r="AV36" i="12"/>
  <c r="AU36" i="12"/>
  <c r="AY36" i="12"/>
  <c r="AZ36" i="12"/>
  <c r="AV35" i="12"/>
  <c r="AW35" i="12"/>
  <c r="AY35" i="12"/>
  <c r="AU35" i="12"/>
  <c r="AZ35" i="12"/>
  <c r="AU43" i="12"/>
  <c r="AV43" i="12"/>
  <c r="AW43" i="12"/>
  <c r="AY43" i="12"/>
  <c r="AZ43" i="12"/>
  <c r="AU42" i="12"/>
  <c r="AW42" i="12"/>
  <c r="AV42" i="12"/>
  <c r="AZ42" i="12"/>
  <c r="AY42" i="12"/>
  <c r="AU34" i="12"/>
  <c r="AV34" i="12"/>
  <c r="AW34" i="12"/>
  <c r="AY34" i="12"/>
  <c r="AZ34" i="12"/>
  <c r="E43" i="12"/>
  <c r="E35" i="12"/>
  <c r="E41" i="12"/>
  <c r="E38" i="12"/>
  <c r="E39" i="12"/>
  <c r="E37" i="12"/>
  <c r="E33" i="12"/>
  <c r="E36" i="12"/>
  <c r="E40" i="12"/>
  <c r="E42" i="12"/>
  <c r="E34" i="12"/>
  <c r="H34" i="12" l="1"/>
  <c r="I34" i="12"/>
  <c r="H42" i="12"/>
  <c r="I42" i="12"/>
  <c r="I40" i="12"/>
  <c r="H40" i="12"/>
  <c r="H36" i="12"/>
  <c r="I36" i="12"/>
  <c r="H33" i="12"/>
  <c r="I33" i="12"/>
  <c r="I37" i="12"/>
  <c r="H37" i="12"/>
  <c r="I39" i="12"/>
  <c r="H39" i="12"/>
  <c r="I38" i="12"/>
  <c r="H38" i="12"/>
  <c r="H41" i="12"/>
  <c r="I41" i="12"/>
  <c r="I35" i="12"/>
  <c r="H35" i="12"/>
  <c r="H43" i="12"/>
  <c r="I43" i="12"/>
  <c r="M34" i="12"/>
  <c r="J34" i="12"/>
  <c r="N34" i="12"/>
  <c r="K34" i="12"/>
  <c r="N42" i="12"/>
  <c r="M42" i="12"/>
  <c r="K42" i="12"/>
  <c r="J42" i="12"/>
  <c r="M40" i="12"/>
  <c r="N40" i="12"/>
  <c r="K40" i="12"/>
  <c r="J40" i="12"/>
  <c r="N36" i="12"/>
  <c r="J36" i="12"/>
  <c r="M36" i="12"/>
  <c r="K36" i="12"/>
  <c r="M33" i="12"/>
  <c r="K33" i="12"/>
  <c r="J33" i="12"/>
  <c r="N33" i="12"/>
  <c r="M37" i="12"/>
  <c r="N37" i="12"/>
  <c r="J37" i="12"/>
  <c r="K37" i="12"/>
  <c r="M39" i="12"/>
  <c r="N39" i="12"/>
  <c r="K39" i="12"/>
  <c r="J39" i="12"/>
  <c r="N38" i="12"/>
  <c r="M38" i="12"/>
  <c r="J38" i="12"/>
  <c r="K38" i="12"/>
  <c r="M41" i="12"/>
  <c r="N41" i="12"/>
  <c r="J41" i="12"/>
  <c r="K41" i="12"/>
  <c r="J35" i="12"/>
  <c r="K35" i="12"/>
  <c r="M35" i="12"/>
  <c r="N35" i="12"/>
  <c r="K43" i="12"/>
  <c r="M43" i="12"/>
  <c r="J43" i="12"/>
  <c r="N43" i="12"/>
  <c r="G34" i="12"/>
  <c r="G42" i="12"/>
  <c r="G40" i="12"/>
  <c r="G36" i="12"/>
  <c r="G33" i="12"/>
  <c r="G37" i="12"/>
  <c r="G39" i="12"/>
  <c r="G38" i="12"/>
  <c r="G41" i="12"/>
  <c r="G35" i="12"/>
  <c r="G43" i="12"/>
  <c r="L42" i="12"/>
  <c r="L39" i="12"/>
  <c r="L34" i="12"/>
  <c r="L40" i="12"/>
  <c r="L36" i="12"/>
  <c r="L33" i="12"/>
  <c r="L37" i="12"/>
  <c r="L38" i="12"/>
  <c r="L41" i="12"/>
  <c r="L35" i="12"/>
  <c r="L43" i="12"/>
  <c r="L6" i="6"/>
  <c r="BH35" i="12" l="1"/>
  <c r="BI35" i="12"/>
  <c r="BH40" i="12"/>
  <c r="BI40" i="12"/>
  <c r="BH36" i="12"/>
  <c r="BI36" i="12"/>
  <c r="BI42" i="12"/>
  <c r="BH42" i="12"/>
  <c r="BH33" i="12"/>
  <c r="BI33" i="12"/>
  <c r="BH43" i="12"/>
  <c r="BI43" i="12"/>
  <c r="BI41" i="12"/>
  <c r="BH41" i="12"/>
  <c r="BH37" i="12"/>
  <c r="BI37" i="12"/>
  <c r="BI38" i="12"/>
  <c r="BH38" i="12"/>
  <c r="BH39" i="12"/>
  <c r="BI39" i="12"/>
  <c r="BH34" i="12"/>
  <c r="BI34" i="12"/>
  <c r="L38" i="6"/>
  <c r="L30" i="6" l="1"/>
  <c r="L31" i="6" l="1"/>
  <c r="L57" i="6" l="1"/>
  <c r="L58" i="6" l="1"/>
  <c r="L59" i="6" l="1"/>
  <c r="L67" i="6" l="1"/>
  <c r="L68" i="6" l="1"/>
  <c r="L69" i="6" l="1"/>
  <c r="L70" i="6" l="1"/>
  <c r="L86" i="6" l="1"/>
  <c r="L87" i="6" l="1"/>
  <c r="L88" i="6" l="1"/>
  <c r="L89" i="6" l="1"/>
  <c r="L90" i="6" l="1"/>
  <c r="L91" i="6" l="1"/>
  <c r="L92" i="6" l="1"/>
  <c r="L93" i="6" l="1"/>
  <c r="L94" i="6" l="1"/>
  <c r="L95" i="6" l="1"/>
  <c r="L96" i="6" l="1"/>
  <c r="L97" i="6" l="1"/>
  <c r="L98" i="6" l="1"/>
  <c r="L102" i="6" l="1"/>
  <c r="L103" i="6" l="1"/>
  <c r="L104" i="6" l="1"/>
  <c r="L105" i="6" l="1"/>
  <c r="L106" i="6" l="1"/>
  <c r="L107" i="6" l="1"/>
  <c r="L109" i="6" l="1"/>
  <c r="L108" i="6"/>
  <c r="E76" i="12" l="1"/>
  <c r="H76" i="12" l="1"/>
  <c r="H4" i="12" s="1"/>
  <c r="AT76" i="12"/>
  <c r="I76" i="12"/>
  <c r="N76" i="12"/>
  <c r="N4" i="12" s="1"/>
  <c r="M76" i="12"/>
  <c r="M4" i="12" s="1"/>
  <c r="J76" i="12"/>
  <c r="J4" i="12" s="1"/>
  <c r="K76" i="12"/>
  <c r="K4" i="12" s="1"/>
  <c r="G76" i="12"/>
  <c r="G5" i="12" s="1"/>
  <c r="L76" i="12"/>
  <c r="L4" i="12" s="1"/>
  <c r="AW76" i="12" l="1"/>
  <c r="AZ76" i="12"/>
  <c r="AU76" i="12"/>
  <c r="AV76" i="12"/>
  <c r="AV4" i="12" s="1"/>
  <c r="AY76" i="12"/>
  <c r="BH76" i="12"/>
  <c r="BI76" i="12"/>
  <c r="AU4" i="12" l="1"/>
  <c r="AU5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4" i="12"/>
  <c r="E125" i="12"/>
  <c r="E126" i="12"/>
  <c r="E127" i="12"/>
  <c r="E128" i="12"/>
  <c r="E129" i="12"/>
  <c r="E130" i="12"/>
  <c r="AT130" i="12" l="1"/>
  <c r="H130" i="12"/>
  <c r="I130" i="12"/>
  <c r="AT129" i="12"/>
  <c r="H129" i="12"/>
  <c r="I129" i="12"/>
  <c r="AT128" i="12"/>
  <c r="H128" i="12"/>
  <c r="I128" i="12"/>
  <c r="H127" i="12"/>
  <c r="AT127" i="12"/>
  <c r="I127" i="12"/>
  <c r="AT126" i="12"/>
  <c r="I126" i="12"/>
  <c r="H126" i="12"/>
  <c r="AT125" i="12"/>
  <c r="I125" i="12"/>
  <c r="H125" i="12"/>
  <c r="AT124" i="12"/>
  <c r="I124" i="12"/>
  <c r="H124" i="12"/>
  <c r="AT121" i="12"/>
  <c r="H121" i="12"/>
  <c r="I121" i="12"/>
  <c r="AT120" i="12"/>
  <c r="I120" i="12"/>
  <c r="H120" i="12"/>
  <c r="AT119" i="12"/>
  <c r="I119" i="12"/>
  <c r="H119" i="12"/>
  <c r="AT118" i="12"/>
  <c r="H118" i="12"/>
  <c r="I118" i="12"/>
  <c r="AT117" i="12"/>
  <c r="H117" i="12"/>
  <c r="I117" i="12"/>
  <c r="H116" i="12"/>
  <c r="AT116" i="12"/>
  <c r="I116" i="12"/>
  <c r="AT115" i="12"/>
  <c r="H115" i="12"/>
  <c r="I115" i="12"/>
  <c r="AT114" i="12"/>
  <c r="H114" i="12"/>
  <c r="I114" i="12"/>
  <c r="AT113" i="12"/>
  <c r="H113" i="12"/>
  <c r="I113" i="12"/>
  <c r="AT112" i="12"/>
  <c r="H112" i="12"/>
  <c r="I112" i="12"/>
  <c r="H111" i="12"/>
  <c r="AT111" i="12"/>
  <c r="I111" i="12"/>
  <c r="H110" i="12"/>
  <c r="AT110" i="12"/>
  <c r="I110" i="12"/>
  <c r="H109" i="12"/>
  <c r="I109" i="12"/>
  <c r="AT109" i="12"/>
  <c r="AT108" i="12"/>
  <c r="I108" i="12"/>
  <c r="H108" i="12"/>
  <c r="N130" i="12"/>
  <c r="J130" i="12"/>
  <c r="M130" i="12"/>
  <c r="K130" i="12"/>
  <c r="N129" i="12"/>
  <c r="J129" i="12"/>
  <c r="K129" i="12"/>
  <c r="M129" i="12"/>
  <c r="N128" i="12"/>
  <c r="M128" i="12"/>
  <c r="J128" i="12"/>
  <c r="K128" i="12"/>
  <c r="M127" i="12"/>
  <c r="N127" i="12"/>
  <c r="J127" i="12"/>
  <c r="K127" i="12"/>
  <c r="K126" i="12"/>
  <c r="N126" i="12"/>
  <c r="M126" i="12"/>
  <c r="J126" i="12"/>
  <c r="M125" i="12"/>
  <c r="N125" i="12"/>
  <c r="J125" i="12"/>
  <c r="K125" i="12"/>
  <c r="K124" i="12"/>
  <c r="N124" i="12"/>
  <c r="J124" i="12"/>
  <c r="M124" i="12"/>
  <c r="N121" i="12"/>
  <c r="J121" i="12"/>
  <c r="M121" i="12"/>
  <c r="K121" i="12"/>
  <c r="J120" i="12"/>
  <c r="N120" i="12"/>
  <c r="K120" i="12"/>
  <c r="M120" i="12"/>
  <c r="N119" i="12"/>
  <c r="J119" i="12"/>
  <c r="K119" i="12"/>
  <c r="M119" i="12"/>
  <c r="N118" i="12"/>
  <c r="J118" i="12"/>
  <c r="K118" i="12"/>
  <c r="M118" i="12"/>
  <c r="N117" i="12"/>
  <c r="J117" i="12"/>
  <c r="K117" i="12"/>
  <c r="M117" i="12"/>
  <c r="M116" i="12"/>
  <c r="K116" i="12"/>
  <c r="N116" i="12"/>
  <c r="J116" i="12"/>
  <c r="M115" i="12"/>
  <c r="K115" i="12"/>
  <c r="J115" i="12"/>
  <c r="N115" i="12"/>
  <c r="K114" i="12"/>
  <c r="M114" i="12"/>
  <c r="J114" i="12"/>
  <c r="N114" i="12"/>
  <c r="K113" i="12"/>
  <c r="M113" i="12"/>
  <c r="N113" i="12"/>
  <c r="J113" i="12"/>
  <c r="N112" i="12"/>
  <c r="M112" i="12"/>
  <c r="K112" i="12"/>
  <c r="J112" i="12"/>
  <c r="M111" i="12"/>
  <c r="N111" i="12"/>
  <c r="K111" i="12"/>
  <c r="J111" i="12"/>
  <c r="K110" i="12"/>
  <c r="J110" i="12"/>
  <c r="N110" i="12"/>
  <c r="M110" i="12"/>
  <c r="K109" i="12"/>
  <c r="J109" i="12"/>
  <c r="M109" i="12"/>
  <c r="N109" i="12"/>
  <c r="M108" i="12"/>
  <c r="K108" i="12"/>
  <c r="N108" i="12"/>
  <c r="J108" i="12"/>
  <c r="G130" i="12"/>
  <c r="G129" i="12"/>
  <c r="G128" i="12"/>
  <c r="G127" i="12"/>
  <c r="G126" i="12"/>
  <c r="G125" i="12"/>
  <c r="G124" i="12"/>
  <c r="G121" i="12"/>
  <c r="G120" i="12"/>
  <c r="G119" i="12"/>
  <c r="G118" i="12"/>
  <c r="G117" i="12"/>
  <c r="G116" i="12"/>
  <c r="G115" i="12"/>
  <c r="G114" i="12"/>
  <c r="G113" i="12"/>
  <c r="G112" i="12"/>
  <c r="G111" i="12"/>
  <c r="G110" i="12"/>
  <c r="G109" i="12"/>
  <c r="G108" i="12"/>
  <c r="L124" i="12"/>
  <c r="L120" i="12"/>
  <c r="L118" i="12"/>
  <c r="L114" i="12"/>
  <c r="L125" i="12"/>
  <c r="L121" i="12"/>
  <c r="L119" i="12"/>
  <c r="L117" i="12"/>
  <c r="L116" i="12"/>
  <c r="L115" i="12"/>
  <c r="L113" i="12"/>
  <c r="L130" i="12"/>
  <c r="L112" i="12"/>
  <c r="L129" i="12"/>
  <c r="L111" i="12"/>
  <c r="L128" i="12"/>
  <c r="L110" i="12"/>
  <c r="L127" i="12"/>
  <c r="L109" i="12"/>
  <c r="L126" i="12"/>
  <c r="L108" i="12"/>
  <c r="AY108" i="12" l="1"/>
  <c r="AV108" i="12"/>
  <c r="AU108" i="12"/>
  <c r="AW108" i="12"/>
  <c r="AZ108" i="12"/>
  <c r="AU109" i="12"/>
  <c r="AW109" i="12"/>
  <c r="AV109" i="12"/>
  <c r="AY109" i="12"/>
  <c r="AZ109" i="12"/>
  <c r="AW110" i="12"/>
  <c r="AV110" i="12"/>
  <c r="AU110" i="12"/>
  <c r="AZ110" i="12"/>
  <c r="AY110" i="12"/>
  <c r="AW111" i="12"/>
  <c r="AV111" i="12"/>
  <c r="AU111" i="12"/>
  <c r="AY111" i="12"/>
  <c r="AZ111" i="12"/>
  <c r="AU112" i="12"/>
  <c r="AW112" i="12"/>
  <c r="AV112" i="12"/>
  <c r="AY112" i="12"/>
  <c r="AZ112" i="12"/>
  <c r="AZ113" i="12"/>
  <c r="AV113" i="12"/>
  <c r="AW113" i="12"/>
  <c r="AY113" i="12"/>
  <c r="AU113" i="12"/>
  <c r="AU114" i="12"/>
  <c r="AY114" i="12"/>
  <c r="AZ114" i="12"/>
  <c r="AW114" i="12"/>
  <c r="AV114" i="12"/>
  <c r="AY115" i="12"/>
  <c r="AW115" i="12"/>
  <c r="AV115" i="12"/>
  <c r="AU115" i="12"/>
  <c r="AZ115" i="12"/>
  <c r="AY116" i="12"/>
  <c r="AW116" i="12"/>
  <c r="AV116" i="12"/>
  <c r="AZ116" i="12"/>
  <c r="AU116" i="12"/>
  <c r="AU117" i="12"/>
  <c r="AW117" i="12"/>
  <c r="AV117" i="12"/>
  <c r="AZ117" i="12"/>
  <c r="AY117" i="12"/>
  <c r="AZ118" i="12"/>
  <c r="AW118" i="12"/>
  <c r="AV118" i="12"/>
  <c r="AU118" i="12"/>
  <c r="AY118" i="12"/>
  <c r="AU119" i="12"/>
  <c r="AW119" i="12"/>
  <c r="AV119" i="12"/>
  <c r="AY119" i="12"/>
  <c r="AZ119" i="12"/>
  <c r="AU120" i="12"/>
  <c r="AW120" i="12"/>
  <c r="AV120" i="12"/>
  <c r="AY120" i="12"/>
  <c r="AZ120" i="12"/>
  <c r="AU121" i="12"/>
  <c r="AW121" i="12"/>
  <c r="AV121" i="12"/>
  <c r="AZ121" i="12"/>
  <c r="AY121" i="12"/>
  <c r="AZ124" i="12"/>
  <c r="AY124" i="12"/>
  <c r="AW124" i="12"/>
  <c r="AV124" i="12"/>
  <c r="AU124" i="12"/>
  <c r="AU125" i="12"/>
  <c r="AV125" i="12"/>
  <c r="AW125" i="12"/>
  <c r="AY125" i="12"/>
  <c r="AZ125" i="12"/>
  <c r="AY126" i="12"/>
  <c r="AW126" i="12"/>
  <c r="AV126" i="12"/>
  <c r="AZ126" i="12"/>
  <c r="AU126" i="12"/>
  <c r="AW127" i="12"/>
  <c r="AV127" i="12"/>
  <c r="AU127" i="12"/>
  <c r="AY127" i="12"/>
  <c r="AZ127" i="12"/>
  <c r="AU128" i="12"/>
  <c r="AW128" i="12"/>
  <c r="AV128" i="12"/>
  <c r="AY128" i="12"/>
  <c r="AZ128" i="12"/>
  <c r="AY129" i="12"/>
  <c r="AV129" i="12"/>
  <c r="AW129" i="12"/>
  <c r="AU129" i="12"/>
  <c r="AZ129" i="12"/>
  <c r="AU130" i="12"/>
  <c r="AV130" i="12"/>
  <c r="AW130" i="12"/>
  <c r="AZ130" i="12"/>
  <c r="AY130" i="12"/>
  <c r="BI126" i="12"/>
  <c r="BH126" i="12"/>
  <c r="BI130" i="12"/>
  <c r="BH130" i="12"/>
  <c r="BH120" i="12"/>
  <c r="BI120" i="12"/>
  <c r="BI128" i="12"/>
  <c r="BH128" i="12"/>
  <c r="BI129" i="12"/>
  <c r="BH129" i="12"/>
  <c r="BH121" i="12"/>
  <c r="BI121" i="12"/>
  <c r="BI111" i="12"/>
  <c r="BH111" i="12"/>
  <c r="BH117" i="12"/>
  <c r="BI117" i="12"/>
  <c r="BI118" i="12"/>
  <c r="BH118" i="12"/>
  <c r="BH108" i="12"/>
  <c r="BI108" i="12"/>
  <c r="BI119" i="12"/>
  <c r="BH119" i="12"/>
  <c r="BI113" i="12"/>
  <c r="BH113" i="12"/>
  <c r="BI127" i="12"/>
  <c r="BH127" i="12"/>
  <c r="BI114" i="12"/>
  <c r="BH114" i="12"/>
  <c r="BH124" i="12"/>
  <c r="BI124" i="12"/>
  <c r="BI116" i="12"/>
  <c r="BH116" i="12"/>
  <c r="BI112" i="12"/>
  <c r="BH112" i="12"/>
  <c r="BI109" i="12"/>
  <c r="BH109" i="12"/>
  <c r="BI110" i="12"/>
  <c r="BH110" i="12"/>
  <c r="BI115" i="12"/>
  <c r="BH115" i="12"/>
  <c r="BI125" i="12"/>
  <c r="BH125" i="12"/>
  <c r="E147" i="12" l="1"/>
  <c r="E146" i="12"/>
  <c r="E145" i="12"/>
  <c r="E144" i="12"/>
  <c r="E143" i="12"/>
  <c r="H143" i="12" l="1"/>
  <c r="AT143" i="12"/>
  <c r="I143" i="12"/>
  <c r="AT144" i="12"/>
  <c r="I144" i="12"/>
  <c r="H144" i="12"/>
  <c r="H145" i="12"/>
  <c r="AT145" i="12"/>
  <c r="I145" i="12"/>
  <c r="AT146" i="12"/>
  <c r="I146" i="12"/>
  <c r="H146" i="12"/>
  <c r="AT147" i="12"/>
  <c r="H147" i="12"/>
  <c r="I147" i="12"/>
  <c r="K143" i="12"/>
  <c r="N143" i="12"/>
  <c r="J143" i="12"/>
  <c r="M143" i="12"/>
  <c r="K144" i="12"/>
  <c r="N144" i="12"/>
  <c r="J144" i="12"/>
  <c r="M144" i="12"/>
  <c r="J145" i="12"/>
  <c r="K145" i="12"/>
  <c r="M145" i="12"/>
  <c r="N145" i="12"/>
  <c r="M146" i="12"/>
  <c r="N146" i="12"/>
  <c r="J146" i="12"/>
  <c r="K146" i="12"/>
  <c r="N147" i="12"/>
  <c r="J147" i="12"/>
  <c r="K147" i="12"/>
  <c r="M147" i="12"/>
  <c r="G143" i="12"/>
  <c r="G144" i="12"/>
  <c r="G145" i="12"/>
  <c r="G146" i="12"/>
  <c r="G147" i="12"/>
  <c r="L143" i="12"/>
  <c r="E4" i="12"/>
  <c r="L144" i="12"/>
  <c r="L145" i="12"/>
  <c r="L146" i="12"/>
  <c r="L147" i="12"/>
  <c r="AZ147" i="12" l="1"/>
  <c r="AV147" i="12"/>
  <c r="AW147" i="12"/>
  <c r="AY147" i="12"/>
  <c r="AU147" i="12"/>
  <c r="AU146" i="12"/>
  <c r="AW146" i="12"/>
  <c r="AV146" i="12"/>
  <c r="AY146" i="12"/>
  <c r="AZ146" i="12"/>
  <c r="AY145" i="12"/>
  <c r="AW145" i="12"/>
  <c r="AV145" i="12"/>
  <c r="AZ145" i="12"/>
  <c r="AU145" i="12"/>
  <c r="AU144" i="12"/>
  <c r="AV144" i="12"/>
  <c r="AW144" i="12"/>
  <c r="AY144" i="12"/>
  <c r="AZ144" i="12"/>
  <c r="AU143" i="12"/>
  <c r="AW143" i="12"/>
  <c r="AV143" i="12"/>
  <c r="AZ143" i="12"/>
  <c r="AY143" i="12"/>
  <c r="BI147" i="12"/>
  <c r="BH147" i="12"/>
  <c r="BI145" i="12"/>
  <c r="BH145" i="12"/>
  <c r="BI146" i="12"/>
  <c r="BH146" i="12"/>
  <c r="BI143" i="12"/>
  <c r="BH143" i="12"/>
  <c r="BI144" i="12"/>
  <c r="BH144" i="12"/>
  <c r="AV5" i="12" l="1"/>
  <c r="AX4" i="12"/>
  <c r="U157" i="2" l="1"/>
  <c r="U160" i="2"/>
  <c r="U150" i="2"/>
  <c r="U175" i="2"/>
  <c r="U151" i="2"/>
  <c r="U155" i="2"/>
  <c r="U141" i="2"/>
  <c r="U156" i="2"/>
  <c r="U139" i="2"/>
  <c r="U158" i="2"/>
  <c r="U138" i="2"/>
  <c r="U140" i="2"/>
  <c r="U159" i="2"/>
  <c r="U137" i="2"/>
  <c r="U173" i="2"/>
  <c r="U152" i="2"/>
  <c r="E240" i="12" l="1"/>
  <c r="AT240" i="12" l="1"/>
  <c r="H240" i="12"/>
  <c r="I240" i="12"/>
  <c r="J240" i="12"/>
  <c r="K240" i="12"/>
  <c r="N240" i="12"/>
  <c r="M240" i="12"/>
  <c r="G240" i="12"/>
  <c r="L240" i="12"/>
  <c r="H21" i="21"/>
  <c r="AV116" i="2"/>
  <c r="AU240" i="12" l="1"/>
  <c r="AW240" i="12"/>
  <c r="AY240" i="12"/>
  <c r="AV240" i="12"/>
  <c r="AZ240" i="12"/>
  <c r="BI240" i="12"/>
  <c r="BH240" i="12"/>
  <c r="AU116" i="2"/>
  <c r="AV127" i="2"/>
  <c r="G4" i="12"/>
  <c r="H20" i="21"/>
  <c r="AV118" i="2"/>
  <c r="AV129" i="2" s="1"/>
  <c r="H33" i="21" l="1"/>
  <c r="H31" i="21"/>
  <c r="H22" i="21"/>
  <c r="AU118" i="2"/>
  <c r="AV119" i="2" s="1"/>
  <c r="AU119" i="2" l="1"/>
  <c r="H5" i="12"/>
  <c r="H23" i="21"/>
  <c r="H2" i="2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D44" authorId="0" shapeId="0" xr:uid="{5B9439CD-98DF-4912-8040-CC0D9CBE4007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  <comment ref="BD52" authorId="0" shapeId="0" xr:uid="{ED346029-C911-44DB-ACF3-ABF68AC0F365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BD56" authorId="0" shapeId="0" xr:uid="{306475C8-3DB3-4E8F-B7C7-21F72D02D379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BD61" authorId="0" shapeId="0" xr:uid="{E50E8D8C-20FA-44FB-8F93-6A247797E821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  <comment ref="D100" authorId="0" shapeId="0" xr:uid="{02194C07-EB3D-4FF1-8BC0-2BAA2F2B3862}">
      <text>
        <r>
          <rPr>
            <b/>
            <sz val="9"/>
            <color indexed="81"/>
            <rFont val="Tahoma"/>
            <family val="2"/>
          </rPr>
          <t>AVISAR A LAU CUANDO SUBE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Franco Carbonetti</author>
  </authors>
  <commentList>
    <comment ref="C37" authorId="0" shapeId="0" xr:uid="{4EB4BBF1-2CC2-4F06-AF76-3397F5473769}">
      <text>
        <r>
          <rPr>
            <b/>
            <sz val="9"/>
            <color indexed="81"/>
            <rFont val="Tahoma"/>
            <family val="2"/>
          </rPr>
          <t>Actualizar cliente ML codigo 2209</t>
        </r>
      </text>
    </comment>
    <comment ref="C41" authorId="0" shapeId="0" xr:uid="{CCC572C4-D822-4A28-A334-953846C17BA4}">
      <text>
        <r>
          <rPr>
            <b/>
            <sz val="9"/>
            <color indexed="81"/>
            <rFont val="Tahoma"/>
            <family val="2"/>
          </rPr>
          <t>Actualizar cliente ML codigo 7215</t>
        </r>
      </text>
    </comment>
    <comment ref="C46" authorId="0" shapeId="0" xr:uid="{2015A768-91C5-4C36-A071-3E0EF7E4FBFC}">
      <text>
        <r>
          <rPr>
            <b/>
            <sz val="9"/>
            <color indexed="81"/>
            <rFont val="Tahoma"/>
            <family val="2"/>
          </rPr>
          <t>Actualizar cliente ML codigo 7209</t>
        </r>
      </text>
    </comment>
  </commentList>
</comments>
</file>

<file path=xl/sharedStrings.xml><?xml version="1.0" encoding="utf-8"?>
<sst xmlns="http://schemas.openxmlformats.org/spreadsheetml/2006/main" count="13583" uniqueCount="1369">
  <si>
    <t xml:space="preserve"> </t>
  </si>
  <si>
    <t>pythonPath</t>
  </si>
  <si>
    <t>C:\Users\usuarioexcel\AppData\Local\Programs\Python\Python313\</t>
  </si>
  <si>
    <t>C:\Users\RodrigoMarozzi\OneDrive - RAFAELA ALIMENTOS S.A\Workflow Seguimiento de Precios\.venv\Scripts</t>
  </si>
  <si>
    <t>C:\Users\usuarioexcel\OneDrive - RAFAELA ALIMENTOS S.A\Workflow Seguimiento de Precios\.venv\Scripts</t>
  </si>
  <si>
    <t>scriptPath</t>
  </si>
  <si>
    <t>C:\Apps\Seguimiento de Precios\scripts</t>
  </si>
  <si>
    <t>C:\Users\RodrigoMarozzi\OneDrive - RAFAELA ALIMENTOS S.A\Workflow Seguimiento de Precios\00 - Workflow\scripts</t>
  </si>
  <si>
    <t>logsPath</t>
  </si>
  <si>
    <t>C:\Apps\Seguimiento de Precios\logs</t>
  </si>
  <si>
    <t>C:\Users\RodrigoMarozzi\OneDrive - RAFAELA ALIMENTOS S.A\Workflow Seguimiento de Precios\00 - Workflow\logs</t>
  </si>
  <si>
    <t>Correo Carnicerías (No modificar las posición de esta tabla)</t>
  </si>
  <si>
    <t>Desde:</t>
  </si>
  <si>
    <t>Para:</t>
  </si>
  <si>
    <t>rodrigomarozzi@lario.com.ar</t>
  </si>
  <si>
    <t>CC:</t>
  </si>
  <si>
    <t>Asunto:</t>
  </si>
  <si>
    <t>Precios Carnicerías</t>
  </si>
  <si>
    <t>Cuerpo:</t>
  </si>
  <si>
    <t>Paso lo precios actualizado para venta al público</t>
  </si>
  <si>
    <t>Correo Ventas (No modificar la posición de esta tabla)</t>
  </si>
  <si>
    <t>Lista de precios</t>
  </si>
  <si>
    <t>Paso lista de precios pasa subir a Odoo</t>
  </si>
  <si>
    <t>Casilda:</t>
  </si>
  <si>
    <t>PubCAS</t>
  </si>
  <si>
    <t>Rafaela</t>
  </si>
  <si>
    <t>PubRAF</t>
  </si>
  <si>
    <t>María Luisa</t>
  </si>
  <si>
    <t>PUBMAR</t>
  </si>
  <si>
    <t>Horeca:</t>
  </si>
  <si>
    <t>MHOR</t>
  </si>
  <si>
    <t>CLUSTER RAFAELA</t>
  </si>
  <si>
    <t>CLUSTER CASILDA</t>
  </si>
  <si>
    <t>CLUSTER MARIA LUISA</t>
  </si>
  <si>
    <t>MAYORISTAS</t>
  </si>
  <si>
    <t>HORECA</t>
  </si>
  <si>
    <t>VS LISTA ANTERIOR</t>
  </si>
  <si>
    <t>VS COSTOS</t>
  </si>
  <si>
    <t>L40</t>
  </si>
  <si>
    <t>PINGÜINO</t>
  </si>
  <si>
    <t>Sodecar</t>
  </si>
  <si>
    <t>Propor</t>
  </si>
  <si>
    <t>Carnave</t>
  </si>
  <si>
    <t>La Anonima</t>
  </si>
  <si>
    <t xml:space="preserve">  </t>
  </si>
  <si>
    <t>VS L40</t>
  </si>
  <si>
    <t>VS PUBLICO RAF</t>
  </si>
  <si>
    <t>Promedio Pond.</t>
  </si>
  <si>
    <t>Promedio Lineal</t>
  </si>
  <si>
    <t>Rubro</t>
  </si>
  <si>
    <t>Tipo</t>
  </si>
  <si>
    <t>Cód.</t>
  </si>
  <si>
    <t>Descripción</t>
  </si>
  <si>
    <t>sin iva</t>
  </si>
  <si>
    <t>$</t>
  </si>
  <si>
    <t>VS PUBLICO CML</t>
  </si>
  <si>
    <t>CMG</t>
  </si>
  <si>
    <t>Vs L40</t>
  </si>
  <si>
    <t>EMBUTIDOS FRESCOS</t>
  </si>
  <si>
    <t>SALCHICHA FRESCA" SUELTA"</t>
  </si>
  <si>
    <t>SALCHICHA PARRILLERA E/V 300gr</t>
  </si>
  <si>
    <t>MORCILLA NEGRA " SUELTAS"</t>
  </si>
  <si>
    <t>CHORIZO FCOS. "SUELTOS"</t>
  </si>
  <si>
    <t>CODEGUINES ESPECIALES</t>
  </si>
  <si>
    <t>CORTES PORCINOS</t>
  </si>
  <si>
    <t>MATAMBRE CERDO IWP RAF.</t>
  </si>
  <si>
    <t>SOLOMILLO CERD.IWP.CONG.</t>
  </si>
  <si>
    <t>VACIO CERDO IWP CONG.RAF</t>
  </si>
  <si>
    <t>LECHON CONG</t>
  </si>
  <si>
    <t>CARRE CERD.CONG.RAFAELA</t>
  </si>
  <si>
    <t>PECHITO CERD,CONG.RAF.</t>
  </si>
  <si>
    <t>COLITA CERDO CONG.RAFAELA</t>
  </si>
  <si>
    <t>PATITA CERDO CONG. RAF.</t>
  </si>
  <si>
    <t>OREJA CERDO CONG.</t>
  </si>
  <si>
    <t>CUERO CERDO CONG.RAFAELA</t>
  </si>
  <si>
    <t>PANCETA C/CUERO CONG.</t>
  </si>
  <si>
    <t>JAMON FRESCO</t>
  </si>
  <si>
    <t>PECHITO CERDO C/MANTO</t>
  </si>
  <si>
    <t>RIBS</t>
  </si>
  <si>
    <t>CINTA LOMO CERD.CONG.RAF,</t>
  </si>
  <si>
    <t>CHURRASQUITO CER.CONG.RAF</t>
  </si>
  <si>
    <t>BONDIOLA CONG. RAFAELA</t>
  </si>
  <si>
    <t>HUESITOS C/CARNE POR CONG</t>
  </si>
  <si>
    <t>PECHITO COMPLETO SIN HUESO</t>
  </si>
  <si>
    <t xml:space="preserve">CINTA LOMO PORC. ENFRIADA          </t>
  </si>
  <si>
    <t xml:space="preserve">MATAMBRE PORC. ENFRIADO            </t>
  </si>
  <si>
    <t xml:space="preserve">CARRE CERDO ENFRIADO               </t>
  </si>
  <si>
    <t xml:space="preserve">PECHITO CERDO ENFRIADO             </t>
  </si>
  <si>
    <t xml:space="preserve">BONDIOLA  ENFRIADA                 </t>
  </si>
  <si>
    <t>CHURRASQUITO ENFRIADO</t>
  </si>
  <si>
    <t>HUESO CON CARNE ENFRIADO</t>
  </si>
  <si>
    <t>PECHITO DE CERDO CON MANTO ENFRIADO</t>
  </si>
  <si>
    <t>COSTILLA DE LOMO DE CERDO ENFRIADA</t>
  </si>
  <si>
    <t>SOLOMILLO ENFRIADO</t>
  </si>
  <si>
    <t>VACIO CERDO ENFRIADO</t>
  </si>
  <si>
    <t xml:space="preserve">VACUNOS </t>
  </si>
  <si>
    <t>TAPA DE NALGA CONSUMO </t>
  </si>
  <si>
    <t>LOMOS C/C (MAS 1.7) NOV </t>
  </si>
  <si>
    <t>BIFE ANGOSTO C/C - NOV </t>
  </si>
  <si>
    <t>BIFE ANCHO S/T - NOV -</t>
  </si>
  <si>
    <t>CUADRIL S/T - NOV </t>
  </si>
  <si>
    <t>COLITA DE CUADRIL  </t>
  </si>
  <si>
    <t>PECETO</t>
  </si>
  <si>
    <t>CARNAZA CUADRADA - NOV </t>
  </si>
  <si>
    <t>NALGA ADENTRO C/T -NOV </t>
  </si>
  <si>
    <t>BOLA DE LOMO - NOV </t>
  </si>
  <si>
    <t>MARUCHA</t>
  </si>
  <si>
    <t>CARNAZA DE PALETA - NOV</t>
  </si>
  <si>
    <t>CHINGOLO - NOV </t>
  </si>
  <si>
    <t>TAPA DE BIFE</t>
  </si>
  <si>
    <t>TAPA DE ASADO</t>
  </si>
  <si>
    <t>TAPA DE CUADRIL</t>
  </si>
  <si>
    <t xml:space="preserve">NALGA S/T  FET.E/V NOV. </t>
  </si>
  <si>
    <t>NALGA S/TAPA</t>
  </si>
  <si>
    <t>ROAST BEEF </t>
  </si>
  <si>
    <t>COGOTE</t>
  </si>
  <si>
    <t>BOLA DE LOMO FET.E/V ENF.NOV</t>
  </si>
  <si>
    <t>CHURRASCO TAPA DE CUADRIL</t>
  </si>
  <si>
    <t>OSOBUCO ENFRIADO</t>
  </si>
  <si>
    <t>OSOBUCO CONGELADO</t>
  </si>
  <si>
    <t>CORTES PARRILEROS</t>
  </si>
  <si>
    <t>ASADO CV -  C/M NOV. (PZAS)</t>
  </si>
  <si>
    <t>ASADO NOV o VC EN TIRAS</t>
  </si>
  <si>
    <t>MATAMBRE NOV.</t>
  </si>
  <si>
    <t>VACIO NOV.</t>
  </si>
  <si>
    <t>ASADO C/V C/M NVTO. (PZAS)</t>
  </si>
  <si>
    <t>COSTILLA ESPECIAL EN TIRAS</t>
  </si>
  <si>
    <t>ENTRAÑA VACUNA ENF.</t>
  </si>
  <si>
    <t>FALDA CON HUESO</t>
  </si>
  <si>
    <t>ARAÑITA</t>
  </si>
  <si>
    <t>Asado Empleados</t>
  </si>
  <si>
    <t>MENUDENCIAS</t>
  </si>
  <si>
    <t>MOLLEJA  VAC. CONG.</t>
  </si>
  <si>
    <t>CHINCHULIN  VAC. CONG.</t>
  </si>
  <si>
    <t>TRIPA GORDA VAC. CONG.</t>
  </si>
  <si>
    <t>HIGADO VAC CONG</t>
  </si>
  <si>
    <t>LENGUA VAC CONG</t>
  </si>
  <si>
    <t>MONDONGO VAC CONG</t>
  </si>
  <si>
    <t>RIÑON VAC CONG</t>
  </si>
  <si>
    <t>SESOS VAC CONG</t>
  </si>
  <si>
    <t>RABOS VAC CONG.</t>
  </si>
  <si>
    <t>CORAZÓN VAC CONG.</t>
  </si>
  <si>
    <t>MOLLEJA DE COGOTE CONG.</t>
  </si>
  <si>
    <t>MOLLEJA  VAC. ENFRIADA</t>
  </si>
  <si>
    <t>CHINCHULIN  VAC. ENFRIADA</t>
  </si>
  <si>
    <t>TRIPA GORDA VAC. ENFRIADA</t>
  </si>
  <si>
    <t>HIGADO VAC. ENFRIADA</t>
  </si>
  <si>
    <t>LENGUA VAC. ENFRIADA</t>
  </si>
  <si>
    <t>MONDONGO VAC. ENFRIADA</t>
  </si>
  <si>
    <t>RIÑON VAC. ENFRIADA</t>
  </si>
  <si>
    <t>SESOS VAC. ENFRIADA</t>
  </si>
  <si>
    <t>RABOS VAC. ENFRIADA</t>
  </si>
  <si>
    <t>CORAZÓN VAC. ENFRIADA</t>
  </si>
  <si>
    <t>VARIOS</t>
  </si>
  <si>
    <t>HUESO CON CARNE</t>
  </si>
  <si>
    <t xml:space="preserve">CARNE  PICADA  </t>
  </si>
  <si>
    <t>RECORTE PARA CARNE PICADA</t>
  </si>
  <si>
    <t/>
  </si>
  <si>
    <t>CEBO VACUNO</t>
  </si>
  <si>
    <t>MILANESAS</t>
  </si>
  <si>
    <t>MILANESA NALGA CONGELADA</t>
  </si>
  <si>
    <t>MILANESA PECETO CONGELADA</t>
  </si>
  <si>
    <t>MILANESA CUADRADA CONG</t>
  </si>
  <si>
    <t>MILANESA CUADRIL CONG</t>
  </si>
  <si>
    <t>MILANESA RECORTE</t>
  </si>
  <si>
    <t>ESTANCIA RAFAELA</t>
  </si>
  <si>
    <t>BIFE DE CHORIZO - ER</t>
  </si>
  <si>
    <t>BIFE DE VACIO - ER</t>
  </si>
  <si>
    <t>CHURRASCO DE BIFE DE CHORIZO - ER</t>
  </si>
  <si>
    <t>COLITA DE CUADRIL - ER</t>
  </si>
  <si>
    <t>ENTRAÑA - ER</t>
  </si>
  <si>
    <t>LOMO SIN CORDON - ER</t>
  </si>
  <si>
    <t>LOMO SIN CORDON PORCIONADO - ER</t>
  </si>
  <si>
    <t>MATAMBRE - ER</t>
  </si>
  <si>
    <t>OJO DE BIFE MEDALLON - ER</t>
  </si>
  <si>
    <t>MEDIALUNA DE VACIO - ER</t>
  </si>
  <si>
    <t>OJO DE BIFE - ER</t>
  </si>
  <si>
    <t>PECETO - ER</t>
  </si>
  <si>
    <t>TAPA DE CUADRIL - ER</t>
  </si>
  <si>
    <t>VACIO - ER</t>
  </si>
  <si>
    <t>ASADO 9 COSTILLAS - ER</t>
  </si>
  <si>
    <t>ASADO DEL CENTRO ENTERO - ER</t>
  </si>
  <si>
    <t>ASADO DEL CENTRO EN MITADES - ER</t>
  </si>
  <si>
    <t>RIB 3 COSTILLAS - ER</t>
  </si>
  <si>
    <t>T-BONE - ER</t>
  </si>
  <si>
    <t>TOMAHAWK - ER</t>
  </si>
  <si>
    <t>ASADO AMERICANO - ER</t>
  </si>
  <si>
    <t>ASADO EN TIRA -ER</t>
  </si>
  <si>
    <t>PRIME-RIB 1 COSTILLA - ER</t>
  </si>
  <si>
    <t>PRIME-RIB 2 COSTILLAS - ER</t>
  </si>
  <si>
    <t>ASADO BANDERITA - ER</t>
  </si>
  <si>
    <t>ASADO 9 COSTILLAS CONG. - ER</t>
  </si>
  <si>
    <t>ASADO DEL CENTRO ENTERO CONG. - ER</t>
  </si>
  <si>
    <t>ASADO DEL CENTRO EN MITADES CONG. - ER</t>
  </si>
  <si>
    <t>T-BONE CONG. - ER</t>
  </si>
  <si>
    <t>TOMAHAWK CONG. - ER</t>
  </si>
  <si>
    <t>ASADO AMERICANO CONG. - ER</t>
  </si>
  <si>
    <t>ASADO EN TIRAS CONG. - ER</t>
  </si>
  <si>
    <t>ASADO BANDERITA CONG. - ER</t>
  </si>
  <si>
    <t>PRIME RIB 1 COSTILLAS CONG. - ER</t>
  </si>
  <si>
    <t>PRIME RIB 2 COSTILLAS CONG. - ER</t>
  </si>
  <si>
    <t>BONDIOLA DE CERDO E.R.</t>
  </si>
  <si>
    <t>CHURRASQUITO DE CERDO E.R.</t>
  </si>
  <si>
    <t>SOLOMILLO DE CERDO E.R.</t>
  </si>
  <si>
    <t>MATAMBRITO DE CERDO E.R.</t>
  </si>
  <si>
    <t>COSTILLITAS (RIBS) DE CERDO E.R.</t>
  </si>
  <si>
    <t>CHINCHIULIN</t>
  </si>
  <si>
    <t>RIÑON</t>
  </si>
  <si>
    <t>MOLLEJA DE CORAZON</t>
  </si>
  <si>
    <t>CHORIZO ER - 300gr</t>
  </si>
  <si>
    <t>SALCHICHA PARRILLERA ER - 300gr</t>
  </si>
  <si>
    <t>MORCILLA NEGRA ER - 350gr</t>
  </si>
  <si>
    <t>QUESO CAMEMBERT - 200gr</t>
  </si>
  <si>
    <t>QUESO BRIE - 100gr</t>
  </si>
  <si>
    <t>QUESOS</t>
  </si>
  <si>
    <t>QUESO TYBO FRACCIONADO</t>
  </si>
  <si>
    <t>QUESO TYBO BARRA (REBANADO)</t>
  </si>
  <si>
    <t>QUESO SARDO</t>
  </si>
  <si>
    <t>QUESO CHEDDAR</t>
  </si>
  <si>
    <t>QUESO EN HEBRAS</t>
  </si>
  <si>
    <t>QUESO RALLADO</t>
  </si>
  <si>
    <t>QUESO PROVOLETA</t>
  </si>
  <si>
    <t>QUESO CUARTIROLO-CREMOSO</t>
  </si>
  <si>
    <t>QUESO MUZZARELLA</t>
  </si>
  <si>
    <t>QUESO PATEGRAS</t>
  </si>
  <si>
    <t>QUESO AZUL</t>
  </si>
  <si>
    <t>Queso Crema 290gr</t>
  </si>
  <si>
    <t>Queso Saborizado</t>
  </si>
  <si>
    <t>Crema 200gr</t>
  </si>
  <si>
    <t>QUESOS L.S.</t>
  </si>
  <si>
    <t>Queso LS Port Salut Sin Lactosa 550Gr</t>
  </si>
  <si>
    <t>Queso creomoso LP</t>
  </si>
  <si>
    <t>Quesos LS Finlandia Chef Fetas Dambo sobre 150 gr</t>
  </si>
  <si>
    <t>Queso Provoleta LS Selección Sin Lactosa Sobre 180Gr</t>
  </si>
  <si>
    <t>Queso Pategras LP</t>
  </si>
  <si>
    <t>Queso Sardo LP</t>
  </si>
  <si>
    <t>Queso Azul LP</t>
  </si>
  <si>
    <t>Queso LS Finlandia Brie Natural 100G</t>
  </si>
  <si>
    <t>Mozzarella LS 500G</t>
  </si>
  <si>
    <t>BOLSAS</t>
  </si>
  <si>
    <t>BOLSA (oxidegradable-polinoa)</t>
  </si>
  <si>
    <t>BOLSA (crystal grande)</t>
  </si>
  <si>
    <t>BOLSA eco- lario</t>
  </si>
  <si>
    <t>VOUCHER</t>
  </si>
  <si>
    <t>Promo empresarial - Voucher</t>
  </si>
  <si>
    <t>ENVIOS</t>
  </si>
  <si>
    <t>ENVIO GRATIS (compras + de $50mil)</t>
  </si>
  <si>
    <t>ENVIO COSTO PARCIAL (entre $30 y 50mil)</t>
  </si>
  <si>
    <t>ENVIO TOTAL (compras  - de $30mil)</t>
  </si>
  <si>
    <t>OTROS</t>
  </si>
  <si>
    <t>Aceituna rellena 200gr</t>
  </si>
  <si>
    <t>Aceituna con carozo 200gr</t>
  </si>
  <si>
    <t>Vino Malbec 1</t>
  </si>
  <si>
    <t>Vino Blanco 1</t>
  </si>
  <si>
    <t>Vino Malbec 2</t>
  </si>
  <si>
    <t>Vino Cabernet 1</t>
  </si>
  <si>
    <t>Papas fritas chicas</t>
  </si>
  <si>
    <t>Papas fritas grandes</t>
  </si>
  <si>
    <t>Papas fritas chicas acanaladas</t>
  </si>
  <si>
    <t>Carbón chico</t>
  </si>
  <si>
    <t>CARBÓN 5 KG (CASILDA)</t>
  </si>
  <si>
    <t>Leña chica</t>
  </si>
  <si>
    <t>CARBÓN 5 KG (M. Luisa)</t>
  </si>
  <si>
    <t>Huevos maple</t>
  </si>
  <si>
    <t>Leña chica  (M. Luisa)</t>
  </si>
  <si>
    <t>Mostaza chico</t>
  </si>
  <si>
    <t>Huevos maple  (M. Luisa)</t>
  </si>
  <si>
    <t>Mayonesa chico</t>
  </si>
  <si>
    <t>Ketchup chico</t>
  </si>
  <si>
    <t>Sal parrillera 500gr</t>
  </si>
  <si>
    <t>Sal parrillera 1kg</t>
  </si>
  <si>
    <t>Mayonesa grande</t>
  </si>
  <si>
    <t>Chimichurri</t>
  </si>
  <si>
    <t>Salsa criolla</t>
  </si>
  <si>
    <t>Coca cola lata 354 cc</t>
  </si>
  <si>
    <t>Coca cola botella 500 cc</t>
  </si>
  <si>
    <t>Coca cola 1.5 lt</t>
  </si>
  <si>
    <t>Coca cola 2.25 lt</t>
  </si>
  <si>
    <t>Coca cola sin azucar lata 354 cc</t>
  </si>
  <si>
    <t>Coca cola zero botella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</si>
  <si>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</si>
  <si>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</si>
  <si>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</si>
  <si>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</si>
  <si>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</si>
  <si>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 cc</t>
  </si>
  <si>
    <t>Cerveza Schneider lata 473 cc</t>
  </si>
  <si>
    <t>Cerveza Schneider lata 710 cc</t>
  </si>
  <si>
    <t>Cerveza Heineken lata 473 cc</t>
  </si>
  <si>
    <t>Pan Dulce</t>
  </si>
  <si>
    <t>Doy pack bon o bon 150 g</t>
  </si>
  <si>
    <t>Turrón Mani Arcor 80 g</t>
  </si>
  <si>
    <t>Budín arcor sin fruta 215 g</t>
  </si>
  <si>
    <t>Budín con ddl 300 g</t>
  </si>
  <si>
    <t>Pan dulce con fruta 400 g Arcor</t>
  </si>
  <si>
    <t>Salsa Barbacoa 250 g</t>
  </si>
  <si>
    <t>Esp. Pimentón 23g</t>
  </si>
  <si>
    <t>Esp. Orégano 23 g</t>
  </si>
  <si>
    <t>Esp .Adobo para pizza 23 g</t>
  </si>
  <si>
    <t>Esp. Provenzal 23 g</t>
  </si>
  <si>
    <t>Galletitas Rex 125g</t>
  </si>
  <si>
    <t>Galletitas Quesitas 125g</t>
  </si>
  <si>
    <t>Galletitas Saladix Jamon 100g</t>
  </si>
  <si>
    <t>Salsa para Pizza 340g</t>
  </si>
  <si>
    <t>Salsa Pomarola 340g</t>
  </si>
  <si>
    <t>Condimento pimienta negra molida 23g</t>
  </si>
  <si>
    <t>Condimento para carne 23g</t>
  </si>
  <si>
    <t>Fernet Branca 750ml</t>
  </si>
  <si>
    <t>Hvo Choc Lech Rell Bob 12X210G</t>
  </si>
  <si>
    <t>Huevo Bon O Bon Leche 24X55 Gr</t>
  </si>
  <si>
    <t>Huevo Corazon Bob Leche 12X70G</t>
  </si>
  <si>
    <t>Huevo Cofler Block 12X115G</t>
  </si>
  <si>
    <t>Huevo Cofler Rockl 2X12X54G Fp</t>
  </si>
  <si>
    <t xml:space="preserve">Pastillas de encendido x24 unidades </t>
  </si>
  <si>
    <t xml:space="preserve">Pastillas de encendido x12 unidades </t>
  </si>
  <si>
    <t xml:space="preserve">Papas fritas Pay 90gr </t>
  </si>
  <si>
    <t>Palitos de maíz 80gr</t>
  </si>
  <si>
    <t xml:space="preserve">Palitos salados 100gr </t>
  </si>
  <si>
    <t xml:space="preserve">Maní pelado salado 240gr </t>
  </si>
  <si>
    <t xml:space="preserve">Maní saborizado queso 240gr </t>
  </si>
  <si>
    <t>Pan flautita congelado (x5 unidades)</t>
  </si>
  <si>
    <t>MORT.BOLOG.VEJ.6K.</t>
  </si>
  <si>
    <t>MORTADELA BOLOGNA VEJ. 4K</t>
  </si>
  <si>
    <t>MORTADELA  CAÑON 4,5 K CON PIMIENTA</t>
  </si>
  <si>
    <t>MORT.BOLOG.BOCH. 12 x 300 GR</t>
  </si>
  <si>
    <t>SALAME LARIO T/MILAN 3 K.</t>
  </si>
  <si>
    <t xml:space="preserve">SALAME LARIO T/ MILAN 2 G </t>
  </si>
  <si>
    <t>SALAME LARIO T/CRESP. 3 K</t>
  </si>
  <si>
    <t>SALAMIN LARIO T/TAND. P/G</t>
  </si>
  <si>
    <t>SALAMIN LARIO T/TAND. P/F</t>
  </si>
  <si>
    <t>SALAMIN LARIO T/COLONO PG</t>
  </si>
  <si>
    <t>SALAME LARIO PG 1/2 METRO</t>
  </si>
  <si>
    <t>SALAME LARIO P/F 1/2 METRO</t>
  </si>
  <si>
    <t>SALAME LARIO P/G METRO</t>
  </si>
  <si>
    <t>SALAME LARIO P/F METRO</t>
  </si>
  <si>
    <t>LONG. T/ESPAÑOLA</t>
  </si>
  <si>
    <t>LONGANIZA T/CALABRESA</t>
  </si>
  <si>
    <t xml:space="preserve">CANTIMPALO LARIO (MITAD) </t>
  </si>
  <si>
    <t>SALAMIN TIPO ARTESANAL</t>
  </si>
  <si>
    <t>MORCILLON C/LENGUA 2,5 KG.</t>
  </si>
  <si>
    <t xml:space="preserve">MORCILLA LARIO ENV VACIO 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</si>
  <si>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  <r>
      <rPr>
        <sz val="8"/>
        <rFont val="Tahoma"/>
        <family val="2"/>
      </rPr>
      <t xml:space="preserve"> 450gr</t>
    </r>
  </si>
  <si>
    <t>CHORIZO FRESCO DE CERDO X 4 UNID - 400gr</t>
  </si>
  <si>
    <t>CHORIZO FRESCO DE CERDO LARIO ENV VACIO</t>
  </si>
  <si>
    <t>SALCHICHA PARRILLERA</t>
  </si>
  <si>
    <t>QUESO CERDO 2,5 KG.</t>
  </si>
  <si>
    <t>SALCHICHÓN CON JAMÓN 2,5KG</t>
  </si>
  <si>
    <t>SALCHICHON PRIMAVERA 2,5KG</t>
  </si>
  <si>
    <t>SALCHIC.C/JAMON 12 X 300GR</t>
  </si>
  <si>
    <t>SALCHIC. PRIMAV. 12 X 300GR</t>
  </si>
  <si>
    <t>JAMON CRUDO 1/4 x 1 K</t>
  </si>
  <si>
    <t>JAMON CRUDO MITAD S/C X 2,5 K</t>
  </si>
  <si>
    <t>JAMON CRUDO RECT.MOLDEADO</t>
  </si>
  <si>
    <t>JAMON COCIDO CLASICO LARIO  OVAL.6Kg</t>
  </si>
  <si>
    <t xml:space="preserve">JAMON COCIDO CLASICO LARIO RECT. 6kg </t>
  </si>
  <si>
    <t>JAMON COCIDO CLASICO LARIO CUAD. 4Kg</t>
  </si>
  <si>
    <t>JAMON COCIDO BOCHITA 12 X 300 GR.</t>
  </si>
  <si>
    <t>FBRE. COCIDO PATA CERDO LARIO RECT. 6K</t>
  </si>
  <si>
    <t>FBRE. COCIDO PATA CERDO LARIO OVAL 6K</t>
  </si>
  <si>
    <t>FBRE. COCIDO PATA CERDO LARIO CUAD 4K</t>
  </si>
  <si>
    <t xml:space="preserve">FBRE. COCIDO PALETA CERDO LARIO RECT. 4K </t>
  </si>
  <si>
    <t xml:space="preserve">FBRE. COCIDO PALETA CERDO LARIO RECT. 6K </t>
  </si>
  <si>
    <t>LOMO COCIDO CLÁSICO LARIO</t>
  </si>
  <si>
    <t>PANCETA AHUMADA 2 KG.</t>
  </si>
  <si>
    <t>PANCETA AHUMADA Maxi</t>
  </si>
  <si>
    <t>PANCETA SALADA E/V X 1 KG</t>
  </si>
  <si>
    <t>BONDIOLA  E/V X 1,5 KG.</t>
  </si>
  <si>
    <t>BONDIOLA  E/V Mini</t>
  </si>
  <si>
    <t>SALCH.VIENA LARIO 12 SCH. (400gr)</t>
  </si>
  <si>
    <t>SALCH.VIENA LARIO 6 U. (200gr)</t>
  </si>
  <si>
    <t>SALCHICHA VIENA 66 6 U (200gr)</t>
  </si>
  <si>
    <t>SALCHICHA VIENA 66 6 U. (190gr)</t>
  </si>
  <si>
    <t>GRASA VACA 12/ 1kg</t>
  </si>
  <si>
    <t>GRASA VACA 20/ 0,5 kg</t>
  </si>
  <si>
    <t>LEBER-WURST 10 X 200 GRS</t>
  </si>
  <si>
    <t>MORTADELA CON PISTACHOS 3KG LARIO CENTENARIO</t>
  </si>
  <si>
    <t>SALAME TIPO CHACRA LARIO</t>
  </si>
  <si>
    <t>SALAME TIPO CHACRA LARIO EN GRASA</t>
  </si>
  <si>
    <t>SALAME TIPO FUET E/V 150 GRS</t>
  </si>
  <si>
    <t>SALAME TIPO FUET ATM MOD. 150 GRS</t>
  </si>
  <si>
    <t>SALAME TIPO FUET AL PIMENTON A/M 150 GRS</t>
  </si>
  <si>
    <t>SALAMIN PF ATM. CON.130 GRS</t>
  </si>
  <si>
    <t>SALAMIN PG ATM. CON.130 GRS</t>
  </si>
  <si>
    <t>JAMON COCIDO PREMIUN LARIO X 3 KG</t>
  </si>
  <si>
    <t>LOMO A LA PIMIENTA 900GR LARIO CENTENARIO</t>
  </si>
  <si>
    <t>LOMO A LAS FINAS HIERBAS LARIO</t>
  </si>
  <si>
    <t>LOMO A LAS FINAS HIERBAS GRILLADO LARIO</t>
  </si>
  <si>
    <t xml:space="preserve">JAMON CRUDO LARIO CENTENARIO  5 K </t>
  </si>
  <si>
    <t xml:space="preserve">JAMON CRUDO LARIO CENTENARIO  2,5 K </t>
  </si>
  <si>
    <t>SAL.MILAN REB.LARIO (150gr)</t>
  </si>
  <si>
    <t>JAMON CRUDO REB. LARIO (120gr)</t>
  </si>
  <si>
    <t>JAMON COC.REB.LARIO (150gr)</t>
  </si>
  <si>
    <t>FBRE  COC CERDO REB LARIO (150gr)</t>
  </si>
  <si>
    <t>MORTADELA REB "LARIO" (150gr)</t>
  </si>
  <si>
    <t>BONDIOLA REB "LARIO" (120gr)</t>
  </si>
  <si>
    <t>LOMO FINAS H. REB "LARIO" (120gr)</t>
  </si>
  <si>
    <t>PANCETA AHUMADA REB LARIO (150gr)</t>
  </si>
  <si>
    <t>MORTADELA CENT. C/PISTACHO REB (100GR)</t>
  </si>
  <si>
    <t>JAMON HORNEADO REB.(120GR)</t>
  </si>
  <si>
    <t>LOMO A LAS F HIERBAS REB (100GR)</t>
  </si>
  <si>
    <t>LOMO A LA PIMIENTA REB (100GR)</t>
  </si>
  <si>
    <t>JAMON CRUDO REB."CENTENARIO" 12 MESES (120gr)</t>
  </si>
  <si>
    <t>SAL.MILAN REB. "66" (120gr)</t>
  </si>
  <si>
    <t>FBRE  DE PALETA DE CERDO REB "66" (150gr)</t>
  </si>
  <si>
    <t>MORT.ESP.CAÑON 4 KG.</t>
  </si>
  <si>
    <t>MORT.NUEVA 66 X 2,5 KG</t>
  </si>
  <si>
    <t>SALAME 66 E/V P/F X 2,5K</t>
  </si>
  <si>
    <t>SALAME 66 E/V P/F ENTERO 3,5 K</t>
  </si>
  <si>
    <t>SALAME 66 P/F 3,5 K</t>
  </si>
  <si>
    <t>SALAME 66 PF EN BOLSA</t>
  </si>
  <si>
    <t>SALAME 66 PG 1/2 METRO</t>
  </si>
  <si>
    <t>SALAME 66 PF 1/2 METRO</t>
  </si>
  <si>
    <t>SALAMIN 66 PG</t>
  </si>
  <si>
    <t>SALAMIN 66 PF</t>
  </si>
  <si>
    <t>FBRE. COC. DE PALETA DE CERDO 66 4KG</t>
  </si>
  <si>
    <t>FBRE. CERDO ESPECIAL. 66 OVAL  6K</t>
  </si>
  <si>
    <t>FIAMBRE EMPAREDADOS "66" 3,5</t>
  </si>
  <si>
    <t>FBRE CERDO 66 MAX 4 KG</t>
  </si>
  <si>
    <t>Especialidad Lingote (Cada caja)</t>
  </si>
  <si>
    <t>Caja especialidades LARIO</t>
  </si>
  <si>
    <t>rec. Mortadela</t>
  </si>
  <si>
    <t>Recorte Lomito F.H</t>
  </si>
  <si>
    <t>rec. Paleta Lario</t>
  </si>
  <si>
    <t>rec. Salame</t>
  </si>
  <si>
    <t>rec. Jamon Cocido</t>
  </si>
  <si>
    <t>Recorte Bondiola</t>
  </si>
  <si>
    <t>Recorte Jamon Crudo</t>
  </si>
  <si>
    <t>Recorte Panceta Ahumada</t>
  </si>
  <si>
    <t>Tabla de Fiambres</t>
  </si>
  <si>
    <t>Lista fiambres Carniceria</t>
  </si>
  <si>
    <t>Peso</t>
  </si>
  <si>
    <t>Código</t>
  </si>
  <si>
    <t>$ sin iva</t>
  </si>
  <si>
    <t>$ FINAL</t>
  </si>
  <si>
    <t>%</t>
  </si>
  <si>
    <t>Costo</t>
  </si>
  <si>
    <t>CMg%</t>
  </si>
  <si>
    <t>pingüino</t>
  </si>
  <si>
    <t>NUEVA CAJA ESPECIALIDADES</t>
  </si>
  <si>
    <t>MORTADELAS</t>
  </si>
  <si>
    <t>Pzs</t>
  </si>
  <si>
    <t>Kgs</t>
  </si>
  <si>
    <t>costo</t>
  </si>
  <si>
    <t>precio</t>
  </si>
  <si>
    <t>SALAMÍN PF ATM</t>
  </si>
  <si>
    <t>SALAMÍN PG ATM</t>
  </si>
  <si>
    <t>SALAME FUET</t>
  </si>
  <si>
    <t>SALAMES Y SALAMINES</t>
  </si>
  <si>
    <t>SALAME FUET AL PIMENTÓN</t>
  </si>
  <si>
    <t>SALAME CHACRA EN GRASA</t>
  </si>
  <si>
    <t>JAMÓN CRUDO FETEADO</t>
  </si>
  <si>
    <t>TOTAL</t>
  </si>
  <si>
    <t>BLANCOS Y SALCHICHONES</t>
  </si>
  <si>
    <t>JAMONES CRUDOS</t>
  </si>
  <si>
    <t>SALAZONES COCIDAS</t>
  </si>
  <si>
    <t>SALAZONES SECAS</t>
  </si>
  <si>
    <t>SALCHICHAS DE VIENA</t>
  </si>
  <si>
    <t>avisar lau cuando sube</t>
  </si>
  <si>
    <t>GRASAS</t>
  </si>
  <si>
    <t>Lario Centenario</t>
  </si>
  <si>
    <t>Feteados e/v Lario</t>
  </si>
  <si>
    <t>Fiambres 66</t>
  </si>
  <si>
    <t>Especialidades</t>
  </si>
  <si>
    <t>Recortes</t>
  </si>
  <si>
    <t>f3</t>
  </si>
  <si>
    <t>recorte</t>
  </si>
  <si>
    <t>f67</t>
  </si>
  <si>
    <t>f42</t>
  </si>
  <si>
    <t>f7</t>
  </si>
  <si>
    <t>f35</t>
  </si>
  <si>
    <t>f48</t>
  </si>
  <si>
    <t>f32</t>
  </si>
  <si>
    <t>f45</t>
  </si>
  <si>
    <t>RAFAELA ALIMENTOS</t>
  </si>
  <si>
    <t>CABAÑA JURAMENTO</t>
  </si>
  <si>
    <t>AL FUEGO</t>
  </si>
  <si>
    <t xml:space="preserve">SOMMELIER </t>
  </si>
  <si>
    <t>CARNES DEL REY</t>
  </si>
  <si>
    <t>DISCO LA HACIENDA</t>
  </si>
  <si>
    <t>DISCO CUISINE &amp; CO</t>
  </si>
  <si>
    <t>BIFFE (OHRA PAMPA)</t>
  </si>
  <si>
    <t>BIFFE (BOUTIQUE OHRA)</t>
  </si>
  <si>
    <t>BIFFE (INSIGNA OHRA)</t>
  </si>
  <si>
    <t>LOS PINOS</t>
  </si>
  <si>
    <t>COTO</t>
  </si>
  <si>
    <t>PAMPA GRINGA</t>
  </si>
  <si>
    <t>CLUSTER ESTANCIA RAFAELA</t>
  </si>
  <si>
    <t>VIGENCIA</t>
  </si>
  <si>
    <t>no subir</t>
  </si>
  <si>
    <t>QUESO CAMEMBERT - 100gr</t>
  </si>
  <si>
    <t>CEJA DE OJO DE BIFE</t>
  </si>
  <si>
    <t>PECETO PARA MILANESA</t>
  </si>
  <si>
    <t>MEDALLON OJO DE BIFE SIN CEJA</t>
  </si>
  <si>
    <t>CARNE PICADA</t>
  </si>
  <si>
    <t>QUESO BRIE X100GR</t>
  </si>
  <si>
    <t>QUESO CAMEMBERT X200GR</t>
  </si>
  <si>
    <t>LISTA 40 - consumo interno</t>
  </si>
  <si>
    <t>Diferencia</t>
  </si>
  <si>
    <t>COSTO CARNICERIAS</t>
  </si>
  <si>
    <t>OSOBUCO</t>
  </si>
  <si>
    <t>ASADO CV -  C/M NOV. (PZAS) 324</t>
  </si>
  <si>
    <t>MOLLEJA  DE COGOTE CONG.</t>
  </si>
  <si>
    <t>-</t>
  </si>
  <si>
    <t>Costos Comerciales</t>
  </si>
  <si>
    <t>Últimas 2 semanas</t>
  </si>
  <si>
    <t>Articulo</t>
  </si>
  <si>
    <t>DESCRI_AR</t>
  </si>
  <si>
    <t>GRAN_RUBRO_CDG</t>
  </si>
  <si>
    <t>DESCRIPCION_TIPO_ART</t>
  </si>
  <si>
    <t>UNIDAD_ME</t>
  </si>
  <si>
    <t>MORT.BOLOG.VEJ.6-7 K.</t>
  </si>
  <si>
    <t>Fiambres</t>
  </si>
  <si>
    <t>MORTADELA BOLOG/ VEJ. 4 K</t>
  </si>
  <si>
    <t>MORT.BOLOG.CAÑON 4 kgs</t>
  </si>
  <si>
    <t>MORT.BOLOG.BOCHITA12X320G</t>
  </si>
  <si>
    <t>SALCHIC. COC. LARIO X 6 U</t>
  </si>
  <si>
    <t>SALCHC. COC. LARIO 12 U.</t>
  </si>
  <si>
    <t>CHORIZO FCO. E/V 3 UNID.</t>
  </si>
  <si>
    <t>FRESCOS</t>
  </si>
  <si>
    <t>MORT."66"CAÑON 3.9 K</t>
  </si>
  <si>
    <t>MORTADELA "66" C. 2. KG</t>
  </si>
  <si>
    <t>SALAME T/MILAN GTE.2.8 K</t>
  </si>
  <si>
    <t>SALAMES</t>
  </si>
  <si>
    <t>SAL.MILAN REB.LARIO</t>
  </si>
  <si>
    <t>MORCILLA LARIO E/V X 3 U</t>
  </si>
  <si>
    <t>SAL. LARIO P/F MITAD</t>
  </si>
  <si>
    <t>SAL. LARIO P/F LARG.1,3 K</t>
  </si>
  <si>
    <t>SALAME LARIO PG T/COLONIA</t>
  </si>
  <si>
    <t>SALAME LARIO LARG.P/G 1,5</t>
  </si>
  <si>
    <t>SALAMIN *66* P/G</t>
  </si>
  <si>
    <t>SALAMIN *66* P/F</t>
  </si>
  <si>
    <t>CANTIMPALO</t>
  </si>
  <si>
    <t>LONG.T/ESPAÑ.16X220GR</t>
  </si>
  <si>
    <t>LONGANIZA T/ CALABRESA</t>
  </si>
  <si>
    <t>LEBERWURST X 0.200 G CENT</t>
  </si>
  <si>
    <t>MORCILLON C/LENGUA 2.3KG</t>
  </si>
  <si>
    <t>SALAME "66" P/G BASTON</t>
  </si>
  <si>
    <t>QUESO CERDO 2.5 KG</t>
  </si>
  <si>
    <t>SALCHIC.C/JAMON 12X320GR</t>
  </si>
  <si>
    <t>SALCHICHON C/ JAMON 2.3K</t>
  </si>
  <si>
    <t>SALCHICHA FCA  E/V X 2 KG</t>
  </si>
  <si>
    <t>SALCHICHON PRIMAVERA 2.3</t>
  </si>
  <si>
    <t>SALCH. PRIMAV. 12X320 GR</t>
  </si>
  <si>
    <t>MORCILLA BOLSON 2X2.2 KG</t>
  </si>
  <si>
    <t>EMBUTIDOS</t>
  </si>
  <si>
    <t>Carnes</t>
  </si>
  <si>
    <t>CHORIZO FCO. E/V 4 UNID.</t>
  </si>
  <si>
    <t>CHORIZO FCO E/V X 2KG</t>
  </si>
  <si>
    <t>MORCILLA NEGRA E/V</t>
  </si>
  <si>
    <t>JAMON CR. S/C S/H MITAD</t>
  </si>
  <si>
    <t>JAMON CRUDO RECT. MAX</t>
  </si>
  <si>
    <t>JAMON CRUDO REB. LARIO</t>
  </si>
  <si>
    <t>FBRE CERDO LARIO SANDWICH</t>
  </si>
  <si>
    <t>COCIDOS VARIOS</t>
  </si>
  <si>
    <t>FBRE COC.PATA CERDO LARIO</t>
  </si>
  <si>
    <t>FBRE. COC. CERDO "66"</t>
  </si>
  <si>
    <t>FBRE. P/EMPAREDADOS "66"</t>
  </si>
  <si>
    <t>FBRE COC PALETA CERDO 66</t>
  </si>
  <si>
    <t>PANCETA AHUMADA</t>
  </si>
  <si>
    <t>PANCETAS</t>
  </si>
  <si>
    <t>JAMON COC.REB.LARIO</t>
  </si>
  <si>
    <t>JAMON COC. LARIO RECT. 6K</t>
  </si>
  <si>
    <t>LOMO CER. COC.CLAS.LARIO</t>
  </si>
  <si>
    <t>BONDIOLA LARIO 1,25 KG.</t>
  </si>
  <si>
    <t>BONDIOLAS</t>
  </si>
  <si>
    <t>BONDIOLA LARIO MINI</t>
  </si>
  <si>
    <t>SALCHICHA COC. "66" 6 U.</t>
  </si>
  <si>
    <t>SALCHICHA VIENA "66"X 12U</t>
  </si>
  <si>
    <t>CAJA ESPECIALIDADES "R"</t>
  </si>
  <si>
    <t>ASADO NOV. EN TIRAS</t>
  </si>
  <si>
    <t>CORTES VACUNOS</t>
  </si>
  <si>
    <t>VACIO ENFRIADO</t>
  </si>
  <si>
    <t>MATAMBRE ENF.</t>
  </si>
  <si>
    <t>ASADO "SUPER PRECIO"</t>
  </si>
  <si>
    <t>VACIO "SUPER PRECIO"</t>
  </si>
  <si>
    <t>MATAMBRE "SUPER PRECIO"</t>
  </si>
  <si>
    <t>FALDA CON HUESO NOV.</t>
  </si>
  <si>
    <t>COSTILLA ESPECIAL</t>
  </si>
  <si>
    <t>RABOS VAC. CONGELADOS</t>
  </si>
  <si>
    <t>SUB-PRODUCTOS</t>
  </si>
  <si>
    <t>LECHON</t>
  </si>
  <si>
    <t>CUADRIL S/T E/V ESPECIAL</t>
  </si>
  <si>
    <t>COSTILLAR C/H CONG CERDO</t>
  </si>
  <si>
    <t>COLITA DE CUADRIL E/V ESP</t>
  </si>
  <si>
    <t>LOMO C/C E/V NVTO ESP</t>
  </si>
  <si>
    <t>BIFE ANGOSTO E/V ESPECIAL</t>
  </si>
  <si>
    <t>BIFE ANCHO E/V ESPECIAL</t>
  </si>
  <si>
    <t>TAPA DE CUADRIL E/V ESP</t>
  </si>
  <si>
    <t>CHINGOLO E/V NVTO ESP</t>
  </si>
  <si>
    <t>PECETO E/V ESPECIAL</t>
  </si>
  <si>
    <t>CUADRADA E/V ESPECIAL</t>
  </si>
  <si>
    <t>NALGA C/T E/V ESPECIAL</t>
  </si>
  <si>
    <t>BOLA DE LOMO E/V ESPECIAL</t>
  </si>
  <si>
    <t>TAPA DE ASADO E/V ESP</t>
  </si>
  <si>
    <t>PANCETA CERDO SAL.S/COST.</t>
  </si>
  <si>
    <t>HIGADO VACUNO CONG.</t>
  </si>
  <si>
    <t>LENGUA VACUNA CONG.</t>
  </si>
  <si>
    <t>MONDONGO VACUNO CONG.</t>
  </si>
  <si>
    <t>CORAZON VACUNO CONG.</t>
  </si>
  <si>
    <t>MOLLEJA  CORAZON CONS CON</t>
  </si>
  <si>
    <t>SESO VACUNO CONG.</t>
  </si>
  <si>
    <t>PALETA E/V NVTO ESP</t>
  </si>
  <si>
    <t>RIÑON VACUNO CONG.</t>
  </si>
  <si>
    <t>GRASA VACA 12/1 K.</t>
  </si>
  <si>
    <t>GRASA VACA 20/0,5 K.</t>
  </si>
  <si>
    <t>ASADO -ACUERDO DE PRECIOS</t>
  </si>
  <si>
    <t>ASADO CV -  C/M NOV.</t>
  </si>
  <si>
    <t>ASADO S/V S/M NOV.</t>
  </si>
  <si>
    <t>ASADO C/V C/M VACA</t>
  </si>
  <si>
    <t>COSTILLAR S/V S/M</t>
  </si>
  <si>
    <t>ASADO C/V C/M NVTO.</t>
  </si>
  <si>
    <t>FBRE.COC PAL.CER.LARIOX6K</t>
  </si>
  <si>
    <t>MORTADELA RECORTE</t>
  </si>
  <si>
    <t>RECORTE   LOMITO F.H.</t>
  </si>
  <si>
    <t>FBRE COC PAL CDO LARIO R</t>
  </si>
  <si>
    <t>SALAME RECORTE</t>
  </si>
  <si>
    <t>JAMON COCIDO LARIO R.</t>
  </si>
  <si>
    <t>RECORTE   BONDIOLA</t>
  </si>
  <si>
    <t>RECORTE  JAMON CRUDO</t>
  </si>
  <si>
    <t>PANCETA AHUMADA LARIO R</t>
  </si>
  <si>
    <t>MORT. ITAL. CILIND. 4.5 K</t>
  </si>
  <si>
    <t>MILANESA R</t>
  </si>
  <si>
    <t>TAPA DE BIFE E/V ESPECIAL</t>
  </si>
  <si>
    <t>ROAST BEEF E/V ESPECIAL</t>
  </si>
  <si>
    <t>JAMON COC. LARIO (PUNTAS)</t>
  </si>
  <si>
    <t>SALAME T/CHACRA  LARIO</t>
  </si>
  <si>
    <t>SAL.T/CHACRA "LR"GRASA</t>
  </si>
  <si>
    <t>SALAME T/ FUET CENTENARIO</t>
  </si>
  <si>
    <t>SALAME T/FUET ATM CONT</t>
  </si>
  <si>
    <t>FBRE  COC CERDO REB LARIO</t>
  </si>
  <si>
    <t>MORTADELA REB "LARIO"</t>
  </si>
  <si>
    <t>BONDIOLA REB "LARIO"</t>
  </si>
  <si>
    <t>LOMO FINAS H. REB "LARIO"</t>
  </si>
  <si>
    <t>PANCETA AHUMADA REB LARIO</t>
  </si>
  <si>
    <t>JAMON COC.PREM CENTENARIO</t>
  </si>
  <si>
    <t>LOMO CERDO HORNEADO CENTE</t>
  </si>
  <si>
    <t>LOMO COCIDO NATURAL</t>
  </si>
  <si>
    <t>ENVIO S/CARGO</t>
  </si>
  <si>
    <t>Dira</t>
  </si>
  <si>
    <t>ENVIO BONIFICADO</t>
  </si>
  <si>
    <t>ENVIO A DOMICILIO</t>
  </si>
  <si>
    <t>JAMON CRUDO CENTENARIO</t>
  </si>
  <si>
    <t>JAMON CRUDO REB CENTENARI</t>
  </si>
  <si>
    <t>JAMON CR CENTENARIO MITAD</t>
  </si>
  <si>
    <t>ESPECIALIDAD LINGOTE</t>
  </si>
  <si>
    <t>PANCETA AHUMADA LARIO MIN</t>
  </si>
  <si>
    <t>PANCETA SALADA LARIO MINI</t>
  </si>
  <si>
    <t>SALAMIN  LARIO  T/ARTESAN</t>
  </si>
  <si>
    <t>BOLSITAS CAMISET. C/LOGO</t>
  </si>
  <si>
    <t>BOLSA ECO TELA LARIO</t>
  </si>
  <si>
    <t>BOLSA CRISTAL GDE</t>
  </si>
  <si>
    <t>MARUCHA E/V NVTO.</t>
  </si>
  <si>
    <t>TAPA NALGA  E/V RAFAELA</t>
  </si>
  <si>
    <t>VACIO NVTO.</t>
  </si>
  <si>
    <t>MATAMBRE NVTO.</t>
  </si>
  <si>
    <t>PECHITO CERDO S/HUESO</t>
  </si>
  <si>
    <t>MORT CENT C/PISTACHO</t>
  </si>
  <si>
    <t>SALAME T/FUET AL PIMENTON</t>
  </si>
  <si>
    <t>MORTADELA BOCHITA X 300 G</t>
  </si>
  <si>
    <t>SALCHICHON PRIMAVERA X300</t>
  </si>
  <si>
    <t>SALCHICHONC/JAMON X 300 G</t>
  </si>
  <si>
    <t>RECORTE REB. JAMON COC.</t>
  </si>
  <si>
    <t>JAMON COCIDO X 300 GR</t>
  </si>
  <si>
    <t>PECETO E/V NOV.</t>
  </si>
  <si>
    <t>CUADRADA ENF E/V NOV.</t>
  </si>
  <si>
    <t>PALETA</t>
  </si>
  <si>
    <t>TORTUGA E/V NOV.</t>
  </si>
  <si>
    <t>BIFE ANG. C/H S/LOMO NOV.</t>
  </si>
  <si>
    <t>ASADO NOV. ESPECIAL</t>
  </si>
  <si>
    <t>NALGA FET.E/V ENF. NOV.</t>
  </si>
  <si>
    <t>CUADRADA FET.E/V ENF.NOV</t>
  </si>
  <si>
    <t>MILANESA CUADRIL CONG.</t>
  </si>
  <si>
    <t>BONDIOLA  BR</t>
  </si>
  <si>
    <t>BIFE DE CHORIZO ESTANCIA</t>
  </si>
  <si>
    <t>BIFE DE VACIO EST. RAFAEL</t>
  </si>
  <si>
    <t>CHURRASCO BIFE CHOR. EST.</t>
  </si>
  <si>
    <t>COLITA DE CUADRIL EST. RA</t>
  </si>
  <si>
    <t>ENTRAÑA EST. RAFAELA</t>
  </si>
  <si>
    <t>LOMO SIN CORDON EST RAFAE</t>
  </si>
  <si>
    <t>LOMO S/C PORCION EST RAFA</t>
  </si>
  <si>
    <t>MATAMBRE V EST RAFAELA</t>
  </si>
  <si>
    <t>OJO DE BIFE MED. EST RAFA</t>
  </si>
  <si>
    <t>MEDIALUNA DE VACIO EST. R</t>
  </si>
  <si>
    <t>OJO DE BIFE EST. RAFAELA</t>
  </si>
  <si>
    <t>PECETO EST. RAFAELA</t>
  </si>
  <si>
    <t>TAPA DE CUADRIL EST. RAFA</t>
  </si>
  <si>
    <t>VACIO EST. RAFAELA</t>
  </si>
  <si>
    <t>BONDIOLA CERD ENF EST RAF</t>
  </si>
  <si>
    <t>CHURRASQUITO ENF EST. RA</t>
  </si>
  <si>
    <t>SOLOMILLO ENF EST. RAFAEL</t>
  </si>
  <si>
    <t>MATAMBRE CERD ENF EST. RA</t>
  </si>
  <si>
    <t>RIBS DE CERDO ENF EST RAF</t>
  </si>
  <si>
    <t>QUESO  TYBO FRACCIONADO</t>
  </si>
  <si>
    <t>QUESO EN HEBRA</t>
  </si>
  <si>
    <t>QUESO  CUARTIROLO</t>
  </si>
  <si>
    <t>SALAME P/F FLOW-PACK ATM</t>
  </si>
  <si>
    <t>SALAME P/G FLOW-PACK ATM</t>
  </si>
  <si>
    <t>LOMO COCIDO A LA PIMIENTA</t>
  </si>
  <si>
    <t>SALCH PARRILERA E/V 300G</t>
  </si>
  <si>
    <t>VINO CABERNET 1</t>
  </si>
  <si>
    <t>VINO MALBEC 2</t>
  </si>
  <si>
    <t>SALAME  LARIO T/MILAN 2Kg</t>
  </si>
  <si>
    <t>MORTADELA C/PISTACHO REB</t>
  </si>
  <si>
    <t>JAMON HORNEADO REB</t>
  </si>
  <si>
    <t>LOMO FINAS HIERBAS REB</t>
  </si>
  <si>
    <t>LOMO A LA PIMIENTA REB</t>
  </si>
  <si>
    <t>PASTILLAS ENCENDIDO 24 U.</t>
  </si>
  <si>
    <t>PAPAS FRITAS PAY 90 GR</t>
  </si>
  <si>
    <t>PALITOS DE MAIZ 80 GR</t>
  </si>
  <si>
    <t>PALITOS SALADOS 100 GR</t>
  </si>
  <si>
    <t>MANI PELADO SALADO 240 GR</t>
  </si>
  <si>
    <t>MAYONESA CHICA</t>
  </si>
  <si>
    <t>SALCHICHA COC. "66" X 6 U</t>
  </si>
  <si>
    <t>MORCILLA E/V EST RAFAELA</t>
  </si>
  <si>
    <t>CHORIZO E/V EST RAFAELA</t>
  </si>
  <si>
    <t>SALCHICHA PARRILLERA EST</t>
  </si>
  <si>
    <t>ASADO DEL CENTRO ENT EST</t>
  </si>
  <si>
    <t>ASADO DEL CTRO MITADES ER</t>
  </si>
  <si>
    <t>RIB 3 COSTILLAS EST RAFAE</t>
  </si>
  <si>
    <t>T-BONE ESTANCIA RAFAELA</t>
  </si>
  <si>
    <t>TOMAHAWK ESTANCIA RAFAELA</t>
  </si>
  <si>
    <t>ASADO AMERICANO EST RAF</t>
  </si>
  <si>
    <t>ASADO EN TIRAS  ER</t>
  </si>
  <si>
    <t>PRIME-RIB 1 COSTILLA ER</t>
  </si>
  <si>
    <t>PRIME-RIB 2 COSTILLAS ER</t>
  </si>
  <si>
    <t>ASADO BANDERITA ER</t>
  </si>
  <si>
    <t>CHINCHULIN ENF CARNICERIA</t>
  </si>
  <si>
    <t>CORAZON ENF CARNICERIA</t>
  </si>
  <si>
    <t>HIGADO ENF CARNICERIA</t>
  </si>
  <si>
    <t>LENGUA ENF CARNICERIA</t>
  </si>
  <si>
    <t>MOLLEJA ENF CARNICERIA</t>
  </si>
  <si>
    <t>MONDONGO ENF CARNICERIA</t>
  </si>
  <si>
    <t>RABO ENF CARNICERIA</t>
  </si>
  <si>
    <t>MOLLEJA COGOTERA CONS.CON</t>
  </si>
  <si>
    <t>RIÑON ENF CARNICERIA</t>
  </si>
  <si>
    <t>SESO ENF CARNICERIA</t>
  </si>
  <si>
    <t>TRIPA GORDA ENF CARNICERI</t>
  </si>
  <si>
    <t>OSOBUC C/HUESO ENF CARNIC</t>
  </si>
  <si>
    <t>MANI SABORIZADO  240GR</t>
  </si>
  <si>
    <t>SALAME MILAN 66 REBANADO</t>
  </si>
  <si>
    <t>FBRE PALETA DE CERDO 66</t>
  </si>
  <si>
    <t>MOSTAZA CHICA</t>
  </si>
  <si>
    <t>QUESO CREMOSO LA PAULINA</t>
  </si>
  <si>
    <t>PAPAS FRITAS 70 GR ESP.</t>
  </si>
  <si>
    <t>HUEVOS MAPLE</t>
  </si>
  <si>
    <t>PAPAS FRITAS GRANDES</t>
  </si>
  <si>
    <t>PAPAS FRITAS 70 GR ACANAL</t>
  </si>
  <si>
    <t>CARBÓN 5 KG</t>
  </si>
  <si>
    <t>LEÑA</t>
  </si>
  <si>
    <t>ACEITUNAS DESCAROZADAS</t>
  </si>
  <si>
    <t>KETCHUP CHICO</t>
  </si>
  <si>
    <t>KETCHUP GRANDE</t>
  </si>
  <si>
    <t>CHIMICHURRI</t>
  </si>
  <si>
    <t>ACEITUNAS RELLENA 200 GS</t>
  </si>
  <si>
    <t>FERNET BRANCA 750 ML</t>
  </si>
  <si>
    <t>COCA COLA LATA 354 CC</t>
  </si>
  <si>
    <t>COCA COLA BOT. 500 CC</t>
  </si>
  <si>
    <t>COCA COLA 1.5 LT</t>
  </si>
  <si>
    <t>COCA COLA 2.25 LT</t>
  </si>
  <si>
    <t>PAN DULCE CON FRUTAS</t>
  </si>
  <si>
    <t>COCA COLA SIN AZUCAR LATA</t>
  </si>
  <si>
    <t>COCA COLA ZERO BOT 500 CC</t>
  </si>
  <si>
    <t>COCA COLA ZERO 1.5 LT</t>
  </si>
  <si>
    <t>COCA COLA ZERO 2.25 LT</t>
  </si>
  <si>
    <t>SPRITE BOTELLA 500 CC</t>
  </si>
  <si>
    <t>SPRITE 1.5 LT</t>
  </si>
  <si>
    <t>SPRITE 2.25 LT</t>
  </si>
  <si>
    <t>CERVEZA SANTA FE LATA 473</t>
  </si>
  <si>
    <t>CERVEZA SANTA FE 1000 CC</t>
  </si>
  <si>
    <t>CERVEZA SCHNEIDER LATA 47</t>
  </si>
  <si>
    <t>CERVEZA SCHNEIDER LATA 71</t>
  </si>
  <si>
    <t>CERVEZA HEINEKEN LATA 473</t>
  </si>
  <si>
    <t>AGUA MINERAL BIDON 6.5 L</t>
  </si>
  <si>
    <t>ACEITUNA CON CAROZO</t>
  </si>
  <si>
    <t>ACEITUNAS RELLENA</t>
  </si>
  <si>
    <t>GALLETITAS REX 125 GR</t>
  </si>
  <si>
    <t>GALLETITAS QUESITAS 125GR</t>
  </si>
  <si>
    <t>GALLETITAS SALADIX JAMON</t>
  </si>
  <si>
    <t>SALSA PARA PIZZA 340 GR D</t>
  </si>
  <si>
    <t>SALSA POMAROLA 340 GR DOY</t>
  </si>
  <si>
    <t>ESP. PIMIENTA NEGRA MOLID</t>
  </si>
  <si>
    <t>ESP CONDIMENTO P/ CARNE 2</t>
  </si>
  <si>
    <t>SAL PARRILLERA</t>
  </si>
  <si>
    <t>MAYONESA GRANDE</t>
  </si>
  <si>
    <t>HUEVO CHOC LECH RELL BOB</t>
  </si>
  <si>
    <t>HUEVO BON O BON 55 GRS</t>
  </si>
  <si>
    <t>PAN DULCE CON FRUTAS 400</t>
  </si>
  <si>
    <t>SALSA BARBACOA 250 GR</t>
  </si>
  <si>
    <t>ESP. PIMENTON 23 GRS</t>
  </si>
  <si>
    <t>ESP. OREGANO</t>
  </si>
  <si>
    <t>ESP. ADOBO PARA PIZZA 23</t>
  </si>
  <si>
    <t>ESP. PROVENZAL 23 GRS</t>
  </si>
  <si>
    <t>VINO MALBEC 1</t>
  </si>
  <si>
    <t>VINO BLANCO 1</t>
  </si>
  <si>
    <t>DOY PACK BON O CON 150 GR</t>
  </si>
  <si>
    <t>TURRON MANI ARCOR 80 GR</t>
  </si>
  <si>
    <t>OFERTA VACUNO EST. RAF.</t>
  </si>
  <si>
    <t>OFERTA CERDO EST. RAF.</t>
  </si>
  <si>
    <t>SALSA CRIOLLA</t>
  </si>
  <si>
    <t>QUESO TYBO BARRA (REBANAD</t>
  </si>
  <si>
    <t>QUESO SARDO TROZ LA PAULI</t>
  </si>
  <si>
    <t>QUESO BRIE ESTANCIA RAFAE</t>
  </si>
  <si>
    <t>QUESO CAMEMBERT EST RAFAE</t>
  </si>
  <si>
    <t>CHINCHULIN CONG EST.RAFAE</t>
  </si>
  <si>
    <t>RIÑON CONG EST RAFAELA</t>
  </si>
  <si>
    <t>MOLLEJA  CONG EST RAFAELA</t>
  </si>
  <si>
    <t>CARBÓN 5 KG (M. LUISA)</t>
  </si>
  <si>
    <t>LEÑA (CASILDA)</t>
  </si>
  <si>
    <t>LEÑA (M. LUISA)</t>
  </si>
  <si>
    <t>MAPLE DE HUEVO (CASILDA)</t>
  </si>
  <si>
    <t>MAPLE DE HUEVO (M LUISA)</t>
  </si>
  <si>
    <t>ASADO DEL CENTRO ENT CON</t>
  </si>
  <si>
    <t>ASADO DEL CTRO MITADES CO</t>
  </si>
  <si>
    <t>T-BONE CONG ER</t>
  </si>
  <si>
    <t>TOMAHAWK CONG ER</t>
  </si>
  <si>
    <t>ASADO AMERICANO CONG ER</t>
  </si>
  <si>
    <t>ASADO EN TIRAS  CONG ER</t>
  </si>
  <si>
    <t>ASADO BANDERITA  CONG ER</t>
  </si>
  <si>
    <t>PRIME-RIB 1 COSTILLA CONG ER</t>
  </si>
  <si>
    <t>R. SALAME ESPECIAL</t>
  </si>
  <si>
    <t>CAJA ESPECIALIDADES CENT CHICA</t>
  </si>
  <si>
    <t>CAJA ESP  CENTENARIO GRAN</t>
  </si>
  <si>
    <t>ENTRAÑA CONSUMO ESPECIAL</t>
  </si>
  <si>
    <t>PASTILLAS ENCENDIDO 12 U.</t>
  </si>
  <si>
    <t>QUESO CREMA 290 GRS</t>
  </si>
  <si>
    <t>QUESO SABORIZADO 500 GR</t>
  </si>
  <si>
    <t>PAN</t>
  </si>
  <si>
    <t>TABLA DE FIAMBRES</t>
  </si>
  <si>
    <t>PROMO EMPRESARIAL</t>
  </si>
  <si>
    <t>ASADO 9 COSTILLAS ER</t>
  </si>
  <si>
    <t>CAJA ESP LARIO CENTENARIO</t>
  </si>
  <si>
    <t>FALDA CON HUESO OFERTA</t>
  </si>
  <si>
    <t>OSOBUCO OFERTA</t>
  </si>
  <si>
    <t>CARNE PICADA OFERTA</t>
  </si>
  <si>
    <t>NALGA C/TAPA NOV OFERTA</t>
  </si>
  <si>
    <t>CINTA LOMO PORC. ENFRIADA</t>
  </si>
  <si>
    <t>MATAMBRE PORC. ENFRIADO</t>
  </si>
  <si>
    <t>CARRE CERDO ENFRIADO</t>
  </si>
  <si>
    <t>PECHITO CERDO ENFRIADO</t>
  </si>
  <si>
    <t>BONDIOLA  ENFRIADA</t>
  </si>
  <si>
    <t>PECHITO CERDO C/MANTO ENFRIADO</t>
  </si>
  <si>
    <t>COSTILLA LOMO DE CERDO ENFRIADA</t>
  </si>
  <si>
    <t>COLITA DE CUADRIL NVTO</t>
  </si>
  <si>
    <t>TAPA DE NALGA NOV.</t>
  </si>
  <si>
    <t>LOMO C/C NOV.+1.7</t>
  </si>
  <si>
    <t>BIFE ANGOSTO C/C NOV</t>
  </si>
  <si>
    <t>BIFE ANCHO S/T NOV</t>
  </si>
  <si>
    <t>CUADRIL S/T NOV.</t>
  </si>
  <si>
    <t>COLITA CUADRIL NOV.</t>
  </si>
  <si>
    <t>PECETO NOV</t>
  </si>
  <si>
    <t>CUADRADA NOV.</t>
  </si>
  <si>
    <t>NALGA C/TAPA NOV.</t>
  </si>
  <si>
    <t>BOLA DE LOMO NOV.</t>
  </si>
  <si>
    <t>MARUCHA NOV</t>
  </si>
  <si>
    <t>CARNAZA DE PALETA NOV.</t>
  </si>
  <si>
    <t>CHINGOLO NOV.</t>
  </si>
  <si>
    <t>TAPA DE BIFE NOV.</t>
  </si>
  <si>
    <t>TAPA DE ASADO NOV.</t>
  </si>
  <si>
    <t>TAPA DE CUADRIL CONG. NOV</t>
  </si>
  <si>
    <t>NALGA S/TAPA NOV.</t>
  </si>
  <si>
    <t>ROAST BEEF NOV.ENF.</t>
  </si>
  <si>
    <t>CIMA PARRILLERA</t>
  </si>
  <si>
    <t>BIFE ANCHO S/T TROZOS</t>
  </si>
  <si>
    <t>SEBO DE DESPOSTADA</t>
  </si>
  <si>
    <t>Costos Unitarios</t>
  </si>
  <si>
    <t>LISTA 41 - COSTOS</t>
  </si>
  <si>
    <t>HACIENDA</t>
  </si>
  <si>
    <t>TAPA DE NALGA - 637</t>
  </si>
  <si>
    <t>LOMOS C/C (MAS 1.7) NOV  - 224</t>
  </si>
  <si>
    <t>BIFE ANGOSTO C/C - NOV -227</t>
  </si>
  <si>
    <t>BIFE ANCHO S/T - NOV - 228</t>
  </si>
  <si>
    <t>CUADRIL S/T - NOV - 216</t>
  </si>
  <si>
    <t>COLITA DE CUADRIL -223</t>
  </si>
  <si>
    <t>PECETO - 241</t>
  </si>
  <si>
    <t>CARNAZA CUADRADA - NOV -245</t>
  </si>
  <si>
    <t>NALGA ADENTRO C/T -NOV -246</t>
  </si>
  <si>
    <t>BOLA DE LOMO - NOV -251</t>
  </si>
  <si>
    <t>MARUCHA - 632</t>
  </si>
  <si>
    <t>CARNAZA DE PALETA - NOV - 286</t>
  </si>
  <si>
    <t>CHINGOLO - NOV - 240</t>
  </si>
  <si>
    <t>TAPA DE ASADO - 260</t>
  </si>
  <si>
    <t>TAPA DE CUADRIL - 234</t>
  </si>
  <si>
    <t>TAPA DE CUADRIL (PICAÑA) - ER</t>
  </si>
  <si>
    <t>Cerveza Santa Fe Porron 1000 cc</t>
  </si>
  <si>
    <t xml:space="preserve">Maní saborizado queso 120gr </t>
  </si>
  <si>
    <t>Pan</t>
  </si>
  <si>
    <t>Carbon (Casilda)</t>
  </si>
  <si>
    <t>Leña (Casilda)</t>
  </si>
  <si>
    <t>Huevos maple (Casilda)</t>
  </si>
  <si>
    <t>CODIGO</t>
  </si>
  <si>
    <t>precio sin iva</t>
  </si>
  <si>
    <t xml:space="preserve">ACEITUNAS NUCETE DESCAR.DOY PACK </t>
  </si>
  <si>
    <t xml:space="preserve">ACEITUNAS NUCETE RELLENAS DOY PACK </t>
  </si>
  <si>
    <t>Profugo malbec</t>
  </si>
  <si>
    <t>Profugo chenin blanco</t>
  </si>
  <si>
    <t>Patrigde Malbec</t>
  </si>
  <si>
    <t>Patrigde cabernet</t>
  </si>
  <si>
    <t xml:space="preserve">Papas fritas craket x70 </t>
  </si>
  <si>
    <t>Papas fritas craket x 500 g</t>
  </si>
  <si>
    <t xml:space="preserve">Bolsa carbón </t>
  </si>
  <si>
    <t>Bolsa leña chica</t>
  </si>
  <si>
    <t>Maple huevo n1 por 30un (GRANDE)</t>
  </si>
  <si>
    <t>MOSTAZA NATURA  250 g</t>
  </si>
  <si>
    <t>MAYONESA 250 g</t>
  </si>
  <si>
    <t>KETCHUP NATURA 250 g</t>
  </si>
  <si>
    <t>SAL DOS ANCLAS PARR.ESTUCHE 500 g</t>
  </si>
  <si>
    <t>MAYONESA Cada dia 500 g</t>
  </si>
  <si>
    <t>CHIMICHURRI TAHITI X 270 G</t>
  </si>
  <si>
    <t>Sal parrillera 1 KG</t>
  </si>
  <si>
    <t>Aceituna con carozo 200 g marvavic</t>
  </si>
  <si>
    <t>Aceituna rellena 200 g marvavic</t>
  </si>
  <si>
    <t>Salsa criolla 190 g cajax 12 (6)</t>
  </si>
  <si>
    <t>Papas fritas chicas 70 gramos acanalada</t>
  </si>
  <si>
    <t>Queso Tybo barra</t>
  </si>
  <si>
    <t>Queso Tybo fraccionado</t>
  </si>
  <si>
    <t>Queso Sardo</t>
  </si>
  <si>
    <t>Queso provoleta</t>
  </si>
  <si>
    <t>Queso Cuartirolo / cremoso</t>
  </si>
  <si>
    <t>Queso muzzarella</t>
  </si>
  <si>
    <t>Queso Pategras</t>
  </si>
  <si>
    <t>Queso azul</t>
  </si>
  <si>
    <t>Queso rallado</t>
  </si>
  <si>
    <t>Galletitas Rex 125 g</t>
  </si>
  <si>
    <t>Galletitas Quesitas 125 g</t>
  </si>
  <si>
    <t>Galletitas Saladix Jamon 100 g</t>
  </si>
  <si>
    <t>Salsa para pizza 340 g Doy pack</t>
  </si>
  <si>
    <t>Salsa Pomarola 340 g Doy pack</t>
  </si>
  <si>
    <t>Condimento pimienta negra molida 23 g</t>
  </si>
  <si>
    <t>Condimento para carne 23 g</t>
  </si>
  <si>
    <t>Fernet Branca 750 ml</t>
  </si>
  <si>
    <t>Queso Crema 290 G</t>
  </si>
  <si>
    <t>Queso saborizado</t>
  </si>
  <si>
    <t>Crema de leche</t>
  </si>
  <si>
    <t xml:space="preserve">Pastillas de encendido x 24 unidades </t>
  </si>
  <si>
    <t>PAN X KG</t>
  </si>
  <si>
    <t>Lista: IdLista 126 (Id 126)</t>
  </si>
  <si>
    <t>Últimas 1 semanas</t>
  </si>
  <si>
    <t>3-kg</t>
  </si>
  <si>
    <t>SERVICIO DE FRIO</t>
  </si>
  <si>
    <t>AGUJA DE PRIMERA</t>
  </si>
  <si>
    <t>TOCINO 2DA CONG.</t>
  </si>
  <si>
    <t>CABEZA DE CERDO</t>
  </si>
  <si>
    <t>1-Unit(s)</t>
  </si>
  <si>
    <t>ASADO VACA C/V S/M ENF.</t>
  </si>
  <si>
    <t>RECORTE  VAC.CONG 85/15</t>
  </si>
  <si>
    <t>RECORTE VAC CONG 80/20</t>
  </si>
  <si>
    <t>RECORTE VAC. 60/40</t>
  </si>
  <si>
    <t>CARNE ROJA CONG.</t>
  </si>
  <si>
    <t>ASADO C/V S/M  NOV.</t>
  </si>
  <si>
    <t>PUNTA DE ASADO</t>
  </si>
  <si>
    <t>PUNTA DE ASADO FRESCO</t>
  </si>
  <si>
    <t>ASADO VAQUILLONA C/V-C/M.</t>
  </si>
  <si>
    <t>ASADO S/V S/M VAQ. EN CAJ</t>
  </si>
  <si>
    <t>RECORTE VAC E/V ENF 90/10</t>
  </si>
  <si>
    <t>DELANTERO  EN  MANTA</t>
  </si>
  <si>
    <t>OREJA DE  CERDO CONGELADA</t>
  </si>
  <si>
    <t>ASADO  VACA " DE TIRA "</t>
  </si>
  <si>
    <t>ASADO S/V S/M NVTO.</t>
  </si>
  <si>
    <t>RECORTE   80/20 VAC</t>
  </si>
  <si>
    <t>PATITA PORC CONG</t>
  </si>
  <si>
    <t>RECORTES VAC. 70/30 CONG</t>
  </si>
  <si>
    <t>RECORTE VAC. 95/5</t>
  </si>
  <si>
    <t>CENTRO CARN. PAL.ENF.</t>
  </si>
  <si>
    <t>MANITOS CERDO CONGELADAS</t>
  </si>
  <si>
    <t>NALGA (ACUERDO DE PRECIOS</t>
  </si>
  <si>
    <t>PECETO CONS ESPECIAL CONG</t>
  </si>
  <si>
    <t>TAPA DE CUADRIL CONG RAFA</t>
  </si>
  <si>
    <t>CUADRIL S/TAPA CONG.</t>
  </si>
  <si>
    <t>CARNE  PICADA  E/V CONG</t>
  </si>
  <si>
    <t>BOLA DE LOMO CONG</t>
  </si>
  <si>
    <t>ASADO C/V C/M R</t>
  </si>
  <si>
    <t>TRIMMING 75/25 PH CONG</t>
  </si>
  <si>
    <t>BIFE ANGOSTO VACA CONG</t>
  </si>
  <si>
    <t>VACIO E/V RAFAELA</t>
  </si>
  <si>
    <t>NALGA C/TAPA E/V RAFAELA</t>
  </si>
  <si>
    <t>BIFE ANCHO E/V RAFAELA</t>
  </si>
  <si>
    <t>MATAMBRE E/V RAFAELA</t>
  </si>
  <si>
    <t>BOLA DE LOMO E/V RAFAELA</t>
  </si>
  <si>
    <t>COLITA CUADRIL E/V RAF.</t>
  </si>
  <si>
    <t>NALGA  S/T RAFAELA</t>
  </si>
  <si>
    <t>BIFE ANG. C/C E/V RAFAELA</t>
  </si>
  <si>
    <t>CUADRIL S/T E/V RAFAELA</t>
  </si>
  <si>
    <t>COLITA  DE CUADRIL NVTO.</t>
  </si>
  <si>
    <t>PECETO E/V RAFAELA</t>
  </si>
  <si>
    <t>CUADRADA E/V RAFAELA</t>
  </si>
  <si>
    <t>PALETA  NOVILLO CONG E/V</t>
  </si>
  <si>
    <t>TAPA ASADO RAFAEL ENF</t>
  </si>
  <si>
    <t>ASADO S/V S/M B</t>
  </si>
  <si>
    <t>ROAST BEEF E/V CONG</t>
  </si>
  <si>
    <t>CARNAZA DE PALETA E/V RAF</t>
  </si>
  <si>
    <t>PALETA CONG</t>
  </si>
  <si>
    <t>MARUCHA CONG</t>
  </si>
  <si>
    <t>TAPA DE BIFE CONG</t>
  </si>
  <si>
    <t>PALETA (ACUERDO PRECIOS)</t>
  </si>
  <si>
    <t>TOCINO CONG M/P</t>
  </si>
  <si>
    <t>TAPA DE NALGA E/V NOV.</t>
  </si>
  <si>
    <t>LOMO C/C E/V NOV.+1.7</t>
  </si>
  <si>
    <t>BIFE ANG.C/C E/V NOV.</t>
  </si>
  <si>
    <t>BIFE ANCHO S/T  E/V NOV.</t>
  </si>
  <si>
    <t>CUADRIL S/T E/V NOV.</t>
  </si>
  <si>
    <t>COLITA CUADRIL E/V NOV.</t>
  </si>
  <si>
    <t>TAPA CUADRIL E/V NOV.</t>
  </si>
  <si>
    <t>NALGA C/TAPA E/V NOV.</t>
  </si>
  <si>
    <t>BOLA DE LOMO E/V NOV.</t>
  </si>
  <si>
    <t>BIFE ANG CONG NOV</t>
  </si>
  <si>
    <t>MARUCHA E/V NOV.</t>
  </si>
  <si>
    <t>BIFE ANCHO NOV CONG.</t>
  </si>
  <si>
    <t>VACIO  NOV.</t>
  </si>
  <si>
    <t>MATAMBRE  NOV.-</t>
  </si>
  <si>
    <t>CHINGOLO E/V NOV.</t>
  </si>
  <si>
    <t>COGOTE VAC CONG NOV</t>
  </si>
  <si>
    <t>VACIO NOV CONG.</t>
  </si>
  <si>
    <t>TAPA BIFE E/V NOV.</t>
  </si>
  <si>
    <t>TAPA ASADO E/V NOV.</t>
  </si>
  <si>
    <t>LOMOS C/C E/V CONG + 1.7</t>
  </si>
  <si>
    <t>RUEDA NOV.</t>
  </si>
  <si>
    <t>LOMOS C/C NOV. -1.7</t>
  </si>
  <si>
    <t>PECHO DESH. E/V NOV.</t>
  </si>
  <si>
    <t>DEL. C/HUESO 3 COST. NOV.</t>
  </si>
  <si>
    <t>ARAÑITA E/V NOVILLO</t>
  </si>
  <si>
    <t>NALGA C/TAPA  CONG.</t>
  </si>
  <si>
    <t>TAPA DE CUADRIL CONG.</t>
  </si>
  <si>
    <t>NALGA S/TAPA E/V NOV.</t>
  </si>
  <si>
    <t>ROAST BEEF</t>
  </si>
  <si>
    <t>MATAMBRE NOV.E/V CONG.</t>
  </si>
  <si>
    <t>BOLA  LOMO E/V FET.ENFNOV</t>
  </si>
  <si>
    <t>FALDA NOVILLO</t>
  </si>
  <si>
    <t>RECORTE ASADO CONGELADO</t>
  </si>
  <si>
    <t>MEDIAS S/RAL NOV.</t>
  </si>
  <si>
    <t>LOMO C/C CONG. NOV  -1.7</t>
  </si>
  <si>
    <t>LOMO S/C ENF. NOV.</t>
  </si>
  <si>
    <t>PECETO  NOV. E/V CONG.</t>
  </si>
  <si>
    <t>NALGA S/TAPA CONGELADA</t>
  </si>
  <si>
    <t>CARNAZA CUAD. E/V CONG.</t>
  </si>
  <si>
    <t>COLITA CUADRIL CONG.</t>
  </si>
  <si>
    <t>PECETO FETEADO E/V.NOV.</t>
  </si>
  <si>
    <t>ASADO 8 COST.CONG</t>
  </si>
  <si>
    <t>LOMO S/C(MENOS1.8)CONG.</t>
  </si>
  <si>
    <t>LOMOS S/C (MAS 1.7) ENF.</t>
  </si>
  <si>
    <t>LOMOS S/C (MAS1.8)CONG.</t>
  </si>
  <si>
    <t>COLITA CUADRIL VACA CONG</t>
  </si>
  <si>
    <t>ASADO SV SM CONG. NOV</t>
  </si>
  <si>
    <t>ASADO SV.SM 9 COST.NVTO</t>
  </si>
  <si>
    <t>TAPA ASADO CONG</t>
  </si>
  <si>
    <t>TAPA DE CUADRIL "B"</t>
  </si>
  <si>
    <t>VACIO CONGELADO RAFAELA</t>
  </si>
  <si>
    <t>MATAMBRE E/V CONG.RAFAELA</t>
  </si>
  <si>
    <t>MANTA  1 " T "</t>
  </si>
  <si>
    <t>ASADO CONG NOV</t>
  </si>
  <si>
    <t>RECORTE VAC. 90/10 CONG.</t>
  </si>
  <si>
    <t>CHINGOLO CONG.</t>
  </si>
  <si>
    <t>JAMON 95%</t>
  </si>
  <si>
    <t>CERDO DE 4º</t>
  </si>
  <si>
    <t>JAMON 5 MUSCULOS</t>
  </si>
  <si>
    <t>PALETA CAPON S/H P/LIMPIA</t>
  </si>
  <si>
    <t>RECORTE CERDO 80/20</t>
  </si>
  <si>
    <t>PALETA LISTA</t>
  </si>
  <si>
    <t>GARRON CERDO DESG.</t>
  </si>
  <si>
    <t>BONDIOLA S/HUESO</t>
  </si>
  <si>
    <t>MEDIA CABEZA DE CERDO</t>
  </si>
  <si>
    <t>CUERO PORCINO</t>
  </si>
  <si>
    <t>GARRON AA+</t>
  </si>
  <si>
    <t>TORTUGUITA CON BANANITA A</t>
  </si>
  <si>
    <t>BRAZUELO AA+</t>
  </si>
  <si>
    <t>TRASERO EN MANTA AA+</t>
  </si>
  <si>
    <t>DELANTERO EN MANTA AA+</t>
  </si>
  <si>
    <t>ASADO C/V C/M AA+</t>
  </si>
  <si>
    <t>RECORTE 80/20 CONGELADO A</t>
  </si>
  <si>
    <t>CERDO DE 2º</t>
  </si>
  <si>
    <t>SOLOMILLO MP</t>
  </si>
  <si>
    <t>INSUMOS DE DESPOSTADA</t>
  </si>
  <si>
    <t>20-Boxes(s)</t>
  </si>
  <si>
    <t>INSUMOS DE FAENA</t>
  </si>
  <si>
    <t>RECUPERO TASA SENASA</t>
  </si>
  <si>
    <t>RECUPERO TASA IPCVA</t>
  </si>
  <si>
    <t>CARNE PICADA ENF</t>
  </si>
  <si>
    <t>ASADO NOV CV -  C/M  "A"</t>
  </si>
  <si>
    <t>ASADO NOV CV -  C/M  "B"</t>
  </si>
  <si>
    <t>ASADO S/V S/M - PATAGONIA</t>
  </si>
  <si>
    <t>LOMO C/C E/V +1.7</t>
  </si>
  <si>
    <t>LOMOS C/C -1.7</t>
  </si>
  <si>
    <t>ASADO 9 COSTILLAS CONG ER</t>
  </si>
  <si>
    <t>ASADO  3 COSTILLAS  CONG</t>
  </si>
  <si>
    <t>PRIME-RIB 2 COSTILLAS  CONG ER</t>
  </si>
  <si>
    <t>VACIO  ENTERO EST. RAFAELA</t>
  </si>
  <si>
    <t>RECORTE  75/25 CONS CONG</t>
  </si>
  <si>
    <t>RECORTE CONSUMO RABINOS</t>
  </si>
  <si>
    <t>ASADO C/V C/M X NOV</t>
  </si>
  <si>
    <t>ASADO C/V C/M X  VACA</t>
  </si>
  <si>
    <t>BIFE  DE  VACIO  CONS ESP</t>
  </si>
  <si>
    <t>CEJA DE OJO DE BIFE EST R</t>
  </si>
  <si>
    <t>CORAZON DE BIFE ANCHO EST</t>
  </si>
  <si>
    <t>TORTUGUITA</t>
  </si>
  <si>
    <t>JAMON 97</t>
  </si>
  <si>
    <t>JAMON 98</t>
  </si>
  <si>
    <t>MOLLEJA  CONS JUDIOS</t>
  </si>
  <si>
    <t>TENDON CONSUMO RABINOS</t>
  </si>
  <si>
    <t>HIGADO CONS RABINOS</t>
  </si>
  <si>
    <t>QUIJADA CONS RABINOS</t>
  </si>
  <si>
    <t>SESO CONS RABINOS</t>
  </si>
  <si>
    <t>RIÑON CONS RABINOS</t>
  </si>
  <si>
    <t>CHINCHULINES CONS RABINOS</t>
  </si>
  <si>
    <t>TOCINO TICAN</t>
  </si>
  <si>
    <t>RECORTE P/ CARNE PICADA C</t>
  </si>
  <si>
    <t>ASADO NOV. EN TIRAS OFERTA</t>
  </si>
  <si>
    <t>PALETA CONGELADA</t>
  </si>
  <si>
    <t>NALGA S/TAPA +5 CONG</t>
  </si>
  <si>
    <t>NALGA S/TAPA -5 CONG</t>
  </si>
  <si>
    <t>LOMOS S/C 3/4 LBS  66</t>
  </si>
  <si>
    <t>LOMOS S/C 4/5  66</t>
  </si>
  <si>
    <t>PECETO  66</t>
  </si>
  <si>
    <t>MARUCHA  66</t>
  </si>
  <si>
    <t>HUESO DE PALETA</t>
  </si>
  <si>
    <t>HUESO DE PECHO</t>
  </si>
  <si>
    <t>MARUCHA 481 ENF</t>
  </si>
  <si>
    <t>MEDIA RES CAPON</t>
  </si>
  <si>
    <t>MEDIA RES DE CHANCHA</t>
  </si>
  <si>
    <t>MEDIA RES DE LECHON LIVIA</t>
  </si>
  <si>
    <t>MEDIA RES DE LECHON PESAD</t>
  </si>
  <si>
    <t>BIFE DE VACIO</t>
  </si>
  <si>
    <t>BIFE DE VACIO (SODECAR)</t>
  </si>
  <si>
    <t>BONDIOLA  CONG</t>
  </si>
  <si>
    <t>BONDIOLA (SODECAR)</t>
  </si>
  <si>
    <t>CABEZA DE CERDO(SODECAR)</t>
  </si>
  <si>
    <t>CARRE CERD.CONG</t>
  </si>
  <si>
    <t>CARRE C/ HUESO (SODECAR)</t>
  </si>
  <si>
    <t>CINTA LOMO CONG</t>
  </si>
  <si>
    <t>CARRE S/H (SODECAR)</t>
  </si>
  <si>
    <t>CHURRASQUITO CONGELADO</t>
  </si>
  <si>
    <t>CHURRASQUITO ENF (SODECAR</t>
  </si>
  <si>
    <t>COSTILLAS (RIBS)</t>
  </si>
  <si>
    <t>COSTILLAS RIBS (SODECAR)</t>
  </si>
  <si>
    <t>CUERO INDUSTRIAL</t>
  </si>
  <si>
    <t>TAPA DE JAMON (SODECAR)</t>
  </si>
  <si>
    <t>TAPA PALETA (SODECAR)</t>
  </si>
  <si>
    <t>PECETO CERDO (SODECAR)</t>
  </si>
  <si>
    <t>BOLA DE LOMO  (SODECAR)</t>
  </si>
  <si>
    <t>NALGA PORC (SODECAR)</t>
  </si>
  <si>
    <t>CUADRIL PORC (SODECAR)</t>
  </si>
  <si>
    <t>CUADRADA PORC (SODECAR)</t>
  </si>
  <si>
    <t>JAMON C/HUESO (SODECAR)</t>
  </si>
  <si>
    <t>SOLOMILLO CERD</t>
  </si>
  <si>
    <t>LOMO PORC (SODECAR)</t>
  </si>
  <si>
    <t>MATAMBRITO</t>
  </si>
  <si>
    <t>MATAMBRE (SODECAR)</t>
  </si>
  <si>
    <t>PALETA C/HUESO (SODECAR)</t>
  </si>
  <si>
    <t>PANCETA S/HUESO (SODECAR)</t>
  </si>
  <si>
    <t>PECHO C/MANTO (SODECAR)</t>
  </si>
  <si>
    <t>JAMON S/HUESO (SODECAR)</t>
  </si>
  <si>
    <t>PALETA S/HUESO (SODECAR)</t>
  </si>
  <si>
    <t>GARRON (SODECAR)</t>
  </si>
  <si>
    <t>PULPA DE PALETA PORC</t>
  </si>
  <si>
    <t>RECORTE SEGUNDA PORC</t>
  </si>
  <si>
    <t>TOCINO</t>
  </si>
  <si>
    <t>RECORTE PRIMERA PORC</t>
  </si>
  <si>
    <t>GRASA UNTO (ML)</t>
  </si>
  <si>
    <t>LOMO (SOLOMILLO) PORC</t>
  </si>
  <si>
    <t>MEDIA RES DE MEI</t>
  </si>
  <si>
    <t>MEDIA RES DE PADRILLO</t>
  </si>
  <si>
    <t>RIÑON DE CERDO EN BOLSA</t>
  </si>
  <si>
    <t>TRAQUEAS  PORCINAS EN BOL</t>
  </si>
  <si>
    <t>ENTRAÑA SUB PORCINA EN BO</t>
  </si>
  <si>
    <t>GRASA ORILLA EN BOLSA</t>
  </si>
  <si>
    <t>DESPOJO PORCINO DE DESPOS</t>
  </si>
  <si>
    <t>TRIPEROS PORCINOS</t>
  </si>
  <si>
    <t>OREJA DE CERDO</t>
  </si>
  <si>
    <t>CORAZONES  PORCINOS</t>
  </si>
  <si>
    <t>PATAS DE CERDO CONG.</t>
  </si>
  <si>
    <t>RABO PORCINO CONG</t>
  </si>
  <si>
    <t>BIFE ANCHO NVTO</t>
  </si>
  <si>
    <t>AGUJA</t>
  </si>
  <si>
    <t>TAPA DE BIFE RETAIL KOSHE</t>
  </si>
  <si>
    <t>BIFE ANGOSTO C/C ENF</t>
  </si>
  <si>
    <t>TAPA DE AGUJA</t>
  </si>
  <si>
    <t>COGOTE KOSHER</t>
  </si>
  <si>
    <t>AGUJA KOSHER</t>
  </si>
  <si>
    <t>TAPA  DE BIFE  ANCHO CONG</t>
  </si>
  <si>
    <t>PECHO KOSHER</t>
  </si>
  <si>
    <t>BRAZUELO HALAK</t>
  </si>
  <si>
    <t>BRAZUELO - HALAK ENF</t>
  </si>
  <si>
    <t>BRAZUELITO</t>
  </si>
  <si>
    <t>BRAZUELITO KOSHER</t>
  </si>
  <si>
    <t>GRASA - HALAK</t>
  </si>
  <si>
    <t>GRASA KOSHER</t>
  </si>
  <si>
    <t>PECHO</t>
  </si>
  <si>
    <t>CENTRO DE PALETA HAL.ADOM</t>
  </si>
  <si>
    <t>CENTRO DE PALETA KOSKER A</t>
  </si>
  <si>
    <t>HUESO DE RADIO - HUMERO</t>
  </si>
  <si>
    <t>HUESO DE TIBIA</t>
  </si>
  <si>
    <t>HUESO DE ROTULA (0)</t>
  </si>
  <si>
    <t>LUMBAR BONE (HUESO DE BIF</t>
  </si>
  <si>
    <t>HUESO DE PECHO (BRISKET B</t>
  </si>
  <si>
    <t>TRAGAPASTO</t>
  </si>
  <si>
    <t>BIFE ANCHO XL FEEDLOT HALAK</t>
  </si>
  <si>
    <t>BIFE ANCHO XXL FEEDLOT HA</t>
  </si>
  <si>
    <t>BIFE ANCHO XL FEEDLOT KOSHER</t>
  </si>
  <si>
    <t>BIFE ANCHO XXL FEEDLOT KO</t>
  </si>
  <si>
    <t>LOMO 3/4 S/C CARIBE</t>
  </si>
  <si>
    <t>PUNTA DE HUESO DE LA CRUZ</t>
  </si>
  <si>
    <t>LOMOS 4/5 S/C - CARIBE</t>
  </si>
  <si>
    <t>BIFE  DE  VACIO ENF</t>
  </si>
  <si>
    <t>TAPA DE BIFE ANCHO</t>
  </si>
  <si>
    <t>LOMOS 3/4 LBS. S/C</t>
  </si>
  <si>
    <t>LOMOS  S/C 5 UP</t>
  </si>
  <si>
    <t>CARNAZA CUADRADA</t>
  </si>
  <si>
    <t>LOMOS 4/5 LBS. S/C</t>
  </si>
  <si>
    <t>TRIMMING 60/40 CONG</t>
  </si>
  <si>
    <t>GRASA VACUNA</t>
  </si>
  <si>
    <t>CHINGOLO</t>
  </si>
  <si>
    <t>TRIMMING 70/30</t>
  </si>
  <si>
    <t>LOMOS  S/C 5 UP NO HILTON</t>
  </si>
  <si>
    <t>CENTRO  DE  PALETA</t>
  </si>
  <si>
    <t>VACIO MEDIALUNA ENF</t>
  </si>
  <si>
    <t>TAPA  DE  NALGA</t>
  </si>
  <si>
    <t>TRIMMING 88/12 CONG.</t>
  </si>
  <si>
    <t>RECORTE  AL ROJO ENF.</t>
  </si>
  <si>
    <t>CARNE  DE  CABEZA</t>
  </si>
  <si>
    <t>NUEZ DE QUIJADA</t>
  </si>
  <si>
    <t>LABIO</t>
  </si>
  <si>
    <t>CARNE DE CABEZA</t>
  </si>
  <si>
    <t>NERVIO CERVICAL</t>
  </si>
  <si>
    <t>ENTRAÑA GRUESA</t>
  </si>
  <si>
    <t>TRIMMING  90/10</t>
  </si>
  <si>
    <t>BIFE  ANCHO S/T</t>
  </si>
  <si>
    <t>AGUJA HUACHALOMO</t>
  </si>
  <si>
    <t>COGOTE - HALAK ENF</t>
  </si>
  <si>
    <t>PECETO  CARIBE</t>
  </si>
  <si>
    <t>HIGADO</t>
  </si>
  <si>
    <t>NALGA SIN TAPA CONGELADA</t>
  </si>
  <si>
    <t>CORAZON</t>
  </si>
  <si>
    <t>MONDONGO S/COC. NATURAL</t>
  </si>
  <si>
    <t>LIBRILLOS SEMI COCIDOS</t>
  </si>
  <si>
    <t>BIFE ANCHO S/T</t>
  </si>
  <si>
    <t>MEMBRANA DE  DIAFRAGMA</t>
  </si>
  <si>
    <t>RABOS</t>
  </si>
  <si>
    <t>LENGUA</t>
  </si>
  <si>
    <t>RTE MANTA RAFAELA CONG T/</t>
  </si>
  <si>
    <t>TAPA DE CUADRIL "P"</t>
  </si>
  <si>
    <t>RIÑONES</t>
  </si>
  <si>
    <t>MONDONGO CRUDO</t>
  </si>
  <si>
    <t>AORTA</t>
  </si>
  <si>
    <t>BONETE MONDONGO S/COCIDO</t>
  </si>
  <si>
    <t>TENDONES</t>
  </si>
  <si>
    <t>HUESO DE PATA CONS RABINO</t>
  </si>
  <si>
    <t>TAPA DE CUADRIL PP</t>
  </si>
  <si>
    <t>FLAT IRON</t>
  </si>
  <si>
    <t>Competencias</t>
  </si>
  <si>
    <t>Casilda</t>
  </si>
  <si>
    <t>Maria Luisa</t>
  </si>
  <si>
    <t>Mayorista</t>
  </si>
  <si>
    <t>cod_art</t>
  </si>
  <si>
    <t>Carniceria 1</t>
  </si>
  <si>
    <t>Carniceria 2</t>
  </si>
  <si>
    <t>Solar</t>
  </si>
  <si>
    <t>Carrefour</t>
  </si>
  <si>
    <t>Casa del Cerdo</t>
  </si>
  <si>
    <t>El establo</t>
  </si>
  <si>
    <t>Elprgreso</t>
  </si>
  <si>
    <t>Friar</t>
  </si>
  <si>
    <t>La Proka</t>
  </si>
  <si>
    <t>Pondesur</t>
  </si>
  <si>
    <t>Wallmart</t>
  </si>
  <si>
    <t>PROPOR MAYORISTA</t>
  </si>
  <si>
    <t>RECREO MAYORISTA</t>
  </si>
  <si>
    <t>Pingüino</t>
  </si>
  <si>
    <t>SAL PARRILLERA 1 KG</t>
  </si>
  <si>
    <t>RUBRO</t>
  </si>
  <si>
    <t>codigo</t>
  </si>
  <si>
    <t>producto</t>
  </si>
  <si>
    <t>costo anterior</t>
  </si>
  <si>
    <r>
      <t>MORCILLA LARIO ENV. VACIO X 4 UNID</t>
    </r>
    <r>
      <rPr>
        <sz val="8"/>
        <color rgb="FFFF0000"/>
        <rFont val="Tahoma"/>
        <family val="2"/>
      </rPr>
      <t xml:space="preserve"> (vta al peso)</t>
    </r>
  </si>
  <si>
    <t>CHORIZO FRESCO DE CERDO X 4 UNID</t>
  </si>
  <si>
    <t>SALCH.VIENA LARIO 12 SCH.</t>
  </si>
  <si>
    <t>SALCH.VIENA LARIO 6 U.</t>
  </si>
  <si>
    <t>SALCHICHA VIENA 66 6 U</t>
  </si>
  <si>
    <t>JAMON CRUDO REB.      "CENTENARIO" 12 MESES</t>
  </si>
  <si>
    <t>SAL.MILAN REB. "66"</t>
  </si>
  <si>
    <t>FBRE  DE PALETA DE CERDO REB "66"</t>
  </si>
  <si>
    <t>Tabla de fiambres</t>
  </si>
  <si>
    <t>kg</t>
  </si>
  <si>
    <t>Queso tybo fetas</t>
  </si>
  <si>
    <t>Jamon recorte cubos</t>
  </si>
  <si>
    <t>Salame fuet recorte</t>
  </si>
  <si>
    <t>mortadela recorte cubos</t>
  </si>
  <si>
    <t>total</t>
  </si>
  <si>
    <t>Lista: IdLista 16 (Id 16)</t>
  </si>
  <si>
    <t>SALAME "66"PF 1.8 K E.V</t>
  </si>
  <si>
    <t>SALAME MILAN ENT."66" EV</t>
  </si>
  <si>
    <t>SALAME *66* GIG.P/F 3,2K</t>
  </si>
  <si>
    <t>SALAME CRESPON "66"</t>
  </si>
  <si>
    <t>SALAME "66" P/F BASTON</t>
  </si>
  <si>
    <t>JAMON CRUDO LARIO 1/4</t>
  </si>
  <si>
    <t>JAMON COC. LARIO OVAL 6 K</t>
  </si>
  <si>
    <t>JAMON COCIDO LARIO 3.8 KG</t>
  </si>
  <si>
    <t>PANCETA AHUMADA "66"</t>
  </si>
  <si>
    <t>TABLA CHICA</t>
  </si>
  <si>
    <t>ESTOMAGOS PORCINOS CONG.</t>
  </si>
  <si>
    <t>FBRE COC. PAL.CERDO LARIO</t>
  </si>
  <si>
    <t>PANCETA AHUM.LARIO MAXI</t>
  </si>
  <si>
    <t>PRENSA JAMON</t>
  </si>
  <si>
    <t>MORTADELA TROZ. AL VACIO</t>
  </si>
  <si>
    <t>CHOMBA BLANCA C/LOGO</t>
  </si>
  <si>
    <t>SALAME  - CENTENARIO -</t>
  </si>
  <si>
    <t>MORT.BOLOG.C/10K "L.R."</t>
  </si>
  <si>
    <t>SALAME T/CRESPON REB</t>
  </si>
  <si>
    <t>CAMPERA NEGRA C/ LOGO</t>
  </si>
  <si>
    <t>MOCHILA LARIO</t>
  </si>
  <si>
    <t>RECORTE REB. JAMON CRUDO</t>
  </si>
  <si>
    <t>RECORTE REB. BONDIOLA</t>
  </si>
  <si>
    <t>CONTACTOR TELEMECANIQUE</t>
  </si>
  <si>
    <t>QUESO LS PORT SALUT S/LAC</t>
  </si>
  <si>
    <t>QUESO LS FINLANDIA FET DA</t>
  </si>
  <si>
    <t>CAJA OBSEQUIO EMPRESARIAL</t>
  </si>
  <si>
    <t>BUDIN ARCOR SIN FRUTA 215</t>
  </si>
  <si>
    <t>QUESO PROVOLETA LS S/LACT</t>
  </si>
  <si>
    <t>QUESO PATEGRAS LA PAULINA</t>
  </si>
  <si>
    <t>BUBIN CON DDL 300 GRS</t>
  </si>
  <si>
    <t>HUEVO CORAZON BOB 70 GR</t>
  </si>
  <si>
    <t>HUEVO COFLER BLOCK 115 GR</t>
  </si>
  <si>
    <t>HUEVO COFLER BLOCK 54 G</t>
  </si>
  <si>
    <t>QUESO RALLADO LS  70 GR</t>
  </si>
  <si>
    <t>QUESO FINLANDIA LS BRIE N</t>
  </si>
  <si>
    <t>QUESO AZUL LA PAULINA HOR</t>
  </si>
  <si>
    <t>CREMA  200 GR</t>
  </si>
  <si>
    <t>SALAME"66" P/F BOLSA 3.5K</t>
  </si>
  <si>
    <t>CUADRIL S/T NVTO</t>
  </si>
  <si>
    <t>LOMO C/C E/V NVTO</t>
  </si>
  <si>
    <t>BIFE ANGOSTO NVTO</t>
  </si>
  <si>
    <t>TAPA DE CUADRIL NVTO</t>
  </si>
  <si>
    <t>CHINGOLO NVTO</t>
  </si>
  <si>
    <t>PECETO NVTO</t>
  </si>
  <si>
    <t>CUADRADA NVTO</t>
  </si>
  <si>
    <t>NALGA C/T NVTO</t>
  </si>
  <si>
    <t>BOLA DE LOMO NVTO</t>
  </si>
  <si>
    <t>TAPA DE ASADO NVTO</t>
  </si>
  <si>
    <t>PALETA NVTO</t>
  </si>
  <si>
    <t>TAPA DE BIFE NVTO</t>
  </si>
  <si>
    <t>ROAST BEEF NVTO</t>
  </si>
  <si>
    <t>MARUCHA NVTO</t>
  </si>
  <si>
    <t>VACIO NVTO</t>
  </si>
  <si>
    <t>MATAMBRE NVTO</t>
  </si>
  <si>
    <t>LISTAS ANTERIORES RAFAELA</t>
  </si>
  <si>
    <t>rubro</t>
  </si>
  <si>
    <t>QUESO TYBO</t>
  </si>
  <si>
    <t>Queso LS Cremón Cremoso Fracc. 500 Gr.</t>
  </si>
  <si>
    <t>Queso Pategras L.S. sin lactosa Trozado 340g.</t>
  </si>
  <si>
    <t>Queso Sardo  LS sin lactosa Fracc 280G</t>
  </si>
  <si>
    <t>Queso LS Rallado Bolsa 70G</t>
  </si>
  <si>
    <t xml:space="preserve">Mozzarella LS </t>
  </si>
  <si>
    <t>Aceituna rellena 180gr</t>
  </si>
  <si>
    <t>Coca cola lata 310 cc</t>
  </si>
  <si>
    <t>Coca cola sin azucar lata 310 cc</t>
  </si>
  <si>
    <t>Pan dulce</t>
  </si>
  <si>
    <t>Galletitas Quesaditas 125g</t>
  </si>
  <si>
    <t>Lista: IdLista 17 (Id 17)</t>
  </si>
  <si>
    <t>LISTAS ANTERIORES CML</t>
  </si>
  <si>
    <t>MOLLEJA DE CUELLO</t>
  </si>
  <si>
    <t>Lista: IdLista 23 (Id 23)</t>
  </si>
  <si>
    <t>Lista: IdLista 28 (Id 28)</t>
  </si>
  <si>
    <t>Lista: IdLista 29 (Id 29)</t>
  </si>
  <si>
    <t>LISTA MAYORISTA</t>
  </si>
  <si>
    <t>vigencia</t>
  </si>
  <si>
    <t>MOLLEJA  VAC. CORAZON CONG.</t>
  </si>
  <si>
    <t>LISTA MAYORISTA HORECA</t>
  </si>
  <si>
    <t>ASADO E.</t>
  </si>
  <si>
    <t xml:space="preserve">C:\Users\RodrigoMarozzi\OneDrive - RAFAELA ALIMENTOS S.A\Workflow Seguimiento de Precios.venv\Scripts </t>
  </si>
  <si>
    <t xml:space="preserve">C:\Users\RodrigoMarozzi\OneDrive - RAFAELA ALIMENTOS S.A\Workflow Seguimiento de Precios\00 - Workflow\scripts </t>
  </si>
  <si>
    <t>ss</t>
  </si>
  <si>
    <t>Aplicaciones@rafalim.com (no se puede modificar)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</si>
</sst>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  <numFmt numFmtId="166" formatCode="0.0%"/>
    <numFmt numFmtId="167" formatCode="_-* #,##0_-;\-* #,##0_-;_-* &quot;-&quot;??_-;_-@_-"/>
    <numFmt numFmtId="168" formatCode="0.000"/>
    <numFmt numFmtId="169" formatCode="&quot;$&quot;\ #,##0"/>
  </numFmts>
  <fonts count="3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u/>
      <sz val="15"/>
      <name val="Aptos Narrow"/>
      <family val="2"/>
      <scheme val="minor"/>
    </font>
    <font>
      <sz val="9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Aptos Narrow"/>
      <family val="2"/>
      <scheme val="minor"/>
    </font>
    <font>
      <sz val="11"/>
      <color theme="1"/>
      <name val="Aptos"/>
      <family val="2"/>
    </font>
    <font>
      <sz val="8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4"/>
      <name val="Tahoma"/>
      <family val="2"/>
    </font>
    <font>
      <b/>
      <sz val="11"/>
      <color rgb="FF0070C0"/>
      <name val="Aptos Narrow"/>
      <family val="2"/>
      <scheme val="minor"/>
    </font>
    <font>
      <b/>
      <sz val="8"/>
      <name val="Tahoma"/>
      <family val="2"/>
    </font>
    <font>
      <b/>
      <sz val="10"/>
      <name val="Tahoma"/>
      <family val="2"/>
    </font>
    <font>
      <sz val="8"/>
      <name val="Tahoma"/>
      <family val="2"/>
    </font>
    <font>
      <sz val="10"/>
      <name val="Tahoma"/>
      <family val="2"/>
    </font>
    <font>
      <sz val="8"/>
      <color rgb="FFFF0000"/>
      <name val="Tahoma"/>
      <family val="2"/>
    </font>
    <font>
      <sz val="8"/>
      <name val="Aptos Narrow"/>
      <family val="2"/>
      <scheme val="minor"/>
    </font>
    <font>
      <sz val="8"/>
      <color theme="1"/>
      <name val="Tahoma"/>
      <family val="2"/>
    </font>
    <font>
      <b/>
      <i/>
      <sz val="8"/>
      <color theme="1"/>
      <name val="Tahoma"/>
      <family val="2"/>
    </font>
    <font>
      <sz val="11"/>
      <color rgb="FF000000"/>
      <name val="Aptos Narrow"/>
      <family val="2"/>
    </font>
    <font>
      <sz val="9"/>
      <color theme="1"/>
      <name val="Aptos"/>
      <family val="2"/>
    </font>
    <font>
      <sz val="9"/>
      <color rgb="FF000000"/>
      <name val="Aptos Narrow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u/>
      <sz val="11"/>
      <name val="Aptos Narrow"/>
      <family val="2"/>
      <scheme val="minor"/>
    </font>
    <font>
      <b/>
      <u/>
      <sz val="3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5"/>
      <name val="Aptos Narrow"/>
      <family val="2"/>
      <scheme val="minor"/>
    </font>
    <font>
      <sz val="8"/>
      <color rgb="FF000000"/>
      <name val="Segoe UI"/>
      <family val="2"/>
    </font>
    <font>
      <u/>
      <sz val="11"/>
      <name val="Aptos Narrow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CCCC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5" fillId="0" borderId="0" applyNumberFormat="0" applyFill="0" applyBorder="0" applyAlignment="0" applyProtection="0"/>
  </cellStyleXfs>
  <cellXfs count="1247">
    <xf numFmtId="0" fontId="0" fillId="0" borderId="0" xfId="0"/>
    <xf numFmtId="0" fontId="0" fillId="2" borderId="0" xfId="0" applyFill="1"/>
    <xf numFmtId="0" fontId="0" fillId="2" borderId="3" xfId="0" applyFill="1" applyBorder="1"/>
    <xf numFmtId="0" fontId="0" fillId="2" borderId="9" xfId="0" applyFill="1" applyBorder="1"/>
    <xf numFmtId="0" fontId="0" fillId="2" borderId="7" xfId="0" applyFill="1" applyBorder="1"/>
    <xf numFmtId="0" fontId="2" fillId="2" borderId="0" xfId="0" applyFont="1" applyFill="1"/>
    <xf numFmtId="164" fontId="2" fillId="2" borderId="7" xfId="1" applyFont="1" applyFill="1" applyBorder="1"/>
    <xf numFmtId="164" fontId="2" fillId="2" borderId="3" xfId="1" applyFont="1" applyFill="1" applyBorder="1"/>
    <xf numFmtId="164" fontId="2" fillId="2" borderId="1" xfId="1" applyFont="1" applyFill="1" applyBorder="1"/>
    <xf numFmtId="164" fontId="2" fillId="2" borderId="6" xfId="1" applyFont="1" applyFill="1" applyBorder="1"/>
    <xf numFmtId="0" fontId="2" fillId="0" borderId="0" xfId="0" applyFont="1"/>
    <xf numFmtId="164" fontId="2" fillId="2" borderId="16" xfId="1" applyFont="1" applyFill="1" applyBorder="1"/>
    <xf numFmtId="14" fontId="0" fillId="2" borderId="14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4" fillId="2" borderId="0" xfId="0" applyFont="1" applyFill="1" applyAlignment="1">
      <alignment horizontal="left"/>
    </xf>
    <xf numFmtId="0" fontId="5" fillId="2" borderId="0" xfId="0" applyFont="1" applyFill="1" applyAlignment="1">
      <alignment horizontal="right" vertical="center"/>
    </xf>
    <xf numFmtId="0" fontId="6" fillId="3" borderId="1" xfId="0" applyFont="1" applyFill="1" applyBorder="1" applyAlignment="1">
      <alignment horizontal="center"/>
    </xf>
    <xf numFmtId="164" fontId="5" fillId="2" borderId="9" xfId="1" applyFont="1" applyFill="1" applyBorder="1"/>
    <xf numFmtId="0" fontId="7" fillId="2" borderId="3" xfId="0" applyFont="1" applyFill="1" applyBorder="1"/>
    <xf numFmtId="164" fontId="5" fillId="2" borderId="3" xfId="1" applyFont="1" applyFill="1" applyBorder="1"/>
    <xf numFmtId="0" fontId="7" fillId="2" borderId="7" xfId="0" applyFont="1" applyFill="1" applyBorder="1"/>
    <xf numFmtId="164" fontId="5" fillId="2" borderId="7" xfId="1" applyFont="1" applyFill="1" applyBorder="1"/>
    <xf numFmtId="164" fontId="5" fillId="2" borderId="6" xfId="1" applyFont="1" applyFill="1" applyBorder="1"/>
    <xf numFmtId="164" fontId="2" fillId="2" borderId="9" xfId="1" applyFont="1" applyFill="1" applyBorder="1"/>
    <xf numFmtId="165" fontId="2" fillId="0" borderId="9" xfId="0" applyNumberFormat="1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4" fontId="2" fillId="2" borderId="28" xfId="1" applyFont="1" applyFill="1" applyBorder="1"/>
    <xf numFmtId="0" fontId="7" fillId="2" borderId="6" xfId="0" applyFont="1" applyFill="1" applyBorder="1"/>
    <xf numFmtId="0" fontId="7" fillId="2" borderId="16" xfId="0" applyFont="1" applyFill="1" applyBorder="1"/>
    <xf numFmtId="0" fontId="0" fillId="2" borderId="6" xfId="0" applyFill="1" applyBorder="1"/>
    <xf numFmtId="0" fontId="0" fillId="0" borderId="3" xfId="0" applyBorder="1"/>
    <xf numFmtId="0" fontId="0" fillId="0" borderId="3" xfId="0" applyBorder="1" applyAlignment="1">
      <alignment horizontal="left"/>
    </xf>
    <xf numFmtId="164" fontId="5" fillId="2" borderId="1" xfId="1" applyFont="1" applyFill="1" applyBorder="1"/>
    <xf numFmtId="0" fontId="0" fillId="0" borderId="6" xfId="0" applyBorder="1"/>
    <xf numFmtId="9" fontId="0" fillId="0" borderId="0" xfId="2" applyFont="1"/>
    <xf numFmtId="0" fontId="0" fillId="0" borderId="0" xfId="0" applyAlignment="1">
      <alignment vertical="center"/>
    </xf>
    <xf numFmtId="0" fontId="7" fillId="2" borderId="39" xfId="0" applyFont="1" applyFill="1" applyBorder="1"/>
    <xf numFmtId="14" fontId="0" fillId="0" borderId="14" xfId="0" applyNumberFormat="1" applyBorder="1" applyAlignment="1">
      <alignment horizontal="center" vertical="center"/>
    </xf>
    <xf numFmtId="9" fontId="0" fillId="0" borderId="0" xfId="2" applyFont="1" applyAlignment="1">
      <alignment horizontal="center"/>
    </xf>
    <xf numFmtId="9" fontId="0" fillId="0" borderId="3" xfId="2" applyFont="1" applyBorder="1" applyAlignment="1">
      <alignment horizontal="center"/>
    </xf>
    <xf numFmtId="0" fontId="0" fillId="0" borderId="12" xfId="0" applyBorder="1"/>
    <xf numFmtId="164" fontId="7" fillId="0" borderId="12" xfId="1" applyFont="1" applyFill="1" applyBorder="1"/>
    <xf numFmtId="164" fontId="7" fillId="0" borderId="19" xfId="1" applyFont="1" applyFill="1" applyBorder="1"/>
    <xf numFmtId="164" fontId="7" fillId="0" borderId="18" xfId="1" applyFont="1" applyFill="1" applyBorder="1"/>
    <xf numFmtId="164" fontId="7" fillId="0" borderId="26" xfId="1" applyFont="1" applyFill="1" applyBorder="1"/>
    <xf numFmtId="164" fontId="7" fillId="0" borderId="17" xfId="1" applyFont="1" applyFill="1" applyBorder="1"/>
    <xf numFmtId="164" fontId="0" fillId="0" borderId="12" xfId="1" applyFont="1" applyFill="1" applyBorder="1"/>
    <xf numFmtId="165" fontId="1" fillId="0" borderId="12" xfId="1" applyNumberFormat="1" applyFont="1" applyFill="1" applyBorder="1" applyAlignment="1">
      <alignment horizontal="center"/>
    </xf>
    <xf numFmtId="165" fontId="1" fillId="0" borderId="18" xfId="1" applyNumberFormat="1" applyFont="1" applyFill="1" applyBorder="1" applyAlignment="1">
      <alignment horizontal="center"/>
    </xf>
    <xf numFmtId="165" fontId="7" fillId="0" borderId="12" xfId="1" applyNumberFormat="1" applyFont="1" applyFill="1" applyBorder="1"/>
    <xf numFmtId="165" fontId="7" fillId="0" borderId="17" xfId="1" applyNumberFormat="1" applyFont="1" applyFill="1" applyBorder="1"/>
    <xf numFmtId="0" fontId="7" fillId="0" borderId="3" xfId="0" applyFont="1" applyBorder="1"/>
    <xf numFmtId="0" fontId="0" fillId="0" borderId="1" xfId="0" applyBorder="1"/>
    <xf numFmtId="0" fontId="7" fillId="0" borderId="6" xfId="0" applyFont="1" applyBorder="1"/>
    <xf numFmtId="9" fontId="0" fillId="2" borderId="0" xfId="2" applyFont="1" applyFill="1"/>
    <xf numFmtId="9" fontId="0" fillId="2" borderId="0" xfId="2" applyFont="1" applyFill="1" applyBorder="1" applyAlignment="1">
      <alignment horizontal="center" vertical="center"/>
    </xf>
    <xf numFmtId="164" fontId="0" fillId="0" borderId="18" xfId="1" applyFont="1" applyFill="1" applyBorder="1"/>
    <xf numFmtId="165" fontId="2" fillId="0" borderId="1" xfId="0" applyNumberFormat="1" applyFont="1" applyBorder="1" applyAlignment="1">
      <alignment horizontal="center"/>
    </xf>
    <xf numFmtId="165" fontId="7" fillId="0" borderId="18" xfId="1" applyNumberFormat="1" applyFont="1" applyFill="1" applyBorder="1"/>
    <xf numFmtId="164" fontId="0" fillId="0" borderId="19" xfId="1" applyFont="1" applyFill="1" applyBorder="1"/>
    <xf numFmtId="9" fontId="0" fillId="2" borderId="0" xfId="2" applyFont="1" applyFill="1" applyAlignment="1">
      <alignment horizontal="center"/>
    </xf>
    <xf numFmtId="164" fontId="2" fillId="2" borderId="29" xfId="1" applyFont="1" applyFill="1" applyBorder="1"/>
    <xf numFmtId="0" fontId="7" fillId="2" borderId="12" xfId="0" applyFont="1" applyFill="1" applyBorder="1"/>
    <xf numFmtId="0" fontId="7" fillId="2" borderId="17" xfId="0" applyFont="1" applyFill="1" applyBorder="1"/>
    <xf numFmtId="166" fontId="0" fillId="0" borderId="0" xfId="2" applyNumberFormat="1" applyFont="1"/>
    <xf numFmtId="164" fontId="5" fillId="2" borderId="29" xfId="1" applyFont="1" applyFill="1" applyBorder="1"/>
    <xf numFmtId="0" fontId="11" fillId="2" borderId="0" xfId="4" applyFont="1" applyFill="1"/>
    <xf numFmtId="164" fontId="12" fillId="2" borderId="0" xfId="1" applyFont="1" applyFill="1"/>
    <xf numFmtId="14" fontId="13" fillId="2" borderId="3" xfId="1" applyNumberFormat="1" applyFont="1" applyFill="1" applyBorder="1" applyAlignment="1">
      <alignment horizontal="center"/>
    </xf>
    <xf numFmtId="165" fontId="0" fillId="2" borderId="0" xfId="1" applyNumberFormat="1" applyFont="1" applyFill="1"/>
    <xf numFmtId="0" fontId="0" fillId="2" borderId="0" xfId="0" applyFill="1" applyAlignment="1">
      <alignment horizontal="center"/>
    </xf>
    <xf numFmtId="0" fontId="14" fillId="2" borderId="37" xfId="4" applyFont="1" applyFill="1" applyBorder="1" applyAlignment="1">
      <alignment horizontal="left"/>
    </xf>
    <xf numFmtId="0" fontId="15" fillId="0" borderId="2" xfId="0" applyFont="1" applyBorder="1" applyAlignment="1">
      <alignment horizontal="center"/>
    </xf>
    <xf numFmtId="9" fontId="15" fillId="0" borderId="25" xfId="2" applyFont="1" applyBorder="1" applyAlignment="1">
      <alignment horizontal="center"/>
    </xf>
    <xf numFmtId="164" fontId="17" fillId="6" borderId="3" xfId="1" applyFont="1" applyFill="1" applyBorder="1" applyAlignment="1">
      <alignment horizontal="center" vertical="center" wrapText="1"/>
    </xf>
    <xf numFmtId="0" fontId="17" fillId="6" borderId="3" xfId="4" applyFont="1" applyFill="1" applyBorder="1" applyAlignment="1">
      <alignment horizontal="center" vertical="center" wrapText="1"/>
    </xf>
    <xf numFmtId="165" fontId="0" fillId="0" borderId="4" xfId="1" applyNumberFormat="1" applyFont="1" applyBorder="1"/>
    <xf numFmtId="9" fontId="0" fillId="0" borderId="23" xfId="2" applyFont="1" applyBorder="1" applyAlignment="1">
      <alignment horizontal="center"/>
    </xf>
    <xf numFmtId="165" fontId="0" fillId="0" borderId="0" xfId="1" applyNumberFormat="1" applyFont="1"/>
    <xf numFmtId="165" fontId="0" fillId="0" borderId="0" xfId="0" applyNumberFormat="1"/>
    <xf numFmtId="0" fontId="11" fillId="0" borderId="0" xfId="4" applyFont="1"/>
    <xf numFmtId="164" fontId="12" fillId="0" borderId="0" xfId="1" applyFont="1"/>
    <xf numFmtId="0" fontId="16" fillId="5" borderId="3" xfId="4" applyFont="1" applyFill="1" applyBorder="1" applyAlignment="1">
      <alignment horizontal="left"/>
    </xf>
    <xf numFmtId="165" fontId="0" fillId="0" borderId="3" xfId="0" applyNumberFormat="1" applyBorder="1" applyAlignment="1">
      <alignment horizontal="center" vertical="center"/>
    </xf>
    <xf numFmtId="164" fontId="1" fillId="0" borderId="12" xfId="1" applyFont="1" applyFill="1" applyBorder="1"/>
    <xf numFmtId="165" fontId="7" fillId="0" borderId="12" xfId="1" applyNumberFormat="1" applyFont="1" applyFill="1" applyBorder="1" applyAlignment="1">
      <alignment vertical="center"/>
    </xf>
    <xf numFmtId="165" fontId="7" fillId="0" borderId="19" xfId="1" applyNumberFormat="1" applyFont="1" applyFill="1" applyBorder="1"/>
    <xf numFmtId="165" fontId="7" fillId="0" borderId="63" xfId="1" applyNumberFormat="1" applyFont="1" applyFill="1" applyBorder="1"/>
    <xf numFmtId="165" fontId="7" fillId="0" borderId="26" xfId="1" applyNumberFormat="1" applyFont="1" applyFill="1" applyBorder="1"/>
    <xf numFmtId="165" fontId="7" fillId="0" borderId="62" xfId="1" applyNumberFormat="1" applyFont="1" applyFill="1" applyBorder="1"/>
    <xf numFmtId="165" fontId="2" fillId="2" borderId="7" xfId="1" applyNumberFormat="1" applyFont="1" applyFill="1" applyBorder="1"/>
    <xf numFmtId="165" fontId="2" fillId="2" borderId="3" xfId="1" applyNumberFormat="1" applyFont="1" applyFill="1" applyBorder="1"/>
    <xf numFmtId="165" fontId="2" fillId="2" borderId="1" xfId="1" applyNumberFormat="1" applyFont="1" applyFill="1" applyBorder="1"/>
    <xf numFmtId="165" fontId="2" fillId="2" borderId="9" xfId="1" applyNumberFormat="1" applyFont="1" applyFill="1" applyBorder="1"/>
    <xf numFmtId="165" fontId="5" fillId="2" borderId="6" xfId="1" applyNumberFormat="1" applyFont="1" applyFill="1" applyBorder="1"/>
    <xf numFmtId="165" fontId="5" fillId="2" borderId="7" xfId="1" applyNumberFormat="1" applyFont="1" applyFill="1" applyBorder="1"/>
    <xf numFmtId="165" fontId="5" fillId="2" borderId="3" xfId="1" applyNumberFormat="1" applyFont="1" applyFill="1" applyBorder="1"/>
    <xf numFmtId="165" fontId="5" fillId="2" borderId="1" xfId="1" applyNumberFormat="1" applyFont="1" applyFill="1" applyBorder="1"/>
    <xf numFmtId="165" fontId="2" fillId="2" borderId="16" xfId="1" applyNumberFormat="1" applyFont="1" applyFill="1" applyBorder="1"/>
    <xf numFmtId="165" fontId="5" fillId="2" borderId="9" xfId="1" applyNumberFormat="1" applyFont="1" applyFill="1" applyBorder="1"/>
    <xf numFmtId="165" fontId="2" fillId="2" borderId="6" xfId="1" applyNumberFormat="1" applyFont="1" applyFill="1" applyBorder="1"/>
    <xf numFmtId="0" fontId="7" fillId="0" borderId="1" xfId="0" applyFont="1" applyBorder="1"/>
    <xf numFmtId="165" fontId="7" fillId="0" borderId="3" xfId="1" applyNumberFormat="1" applyFont="1" applyFill="1" applyBorder="1"/>
    <xf numFmtId="165" fontId="7" fillId="0" borderId="33" xfId="1" applyNumberFormat="1" applyFont="1" applyFill="1" applyBorder="1"/>
    <xf numFmtId="164" fontId="7" fillId="0" borderId="33" xfId="1" applyFont="1" applyFill="1" applyBorder="1"/>
    <xf numFmtId="164" fontId="2" fillId="2" borderId="31" xfId="1" applyFont="1" applyFill="1" applyBorder="1"/>
    <xf numFmtId="165" fontId="2" fillId="2" borderId="31" xfId="1" applyNumberFormat="1" applyFont="1" applyFill="1" applyBorder="1"/>
    <xf numFmtId="164" fontId="5" fillId="2" borderId="16" xfId="1" applyFont="1" applyFill="1" applyBorder="1"/>
    <xf numFmtId="164" fontId="5" fillId="2" borderId="31" xfId="1" applyFont="1" applyFill="1" applyBorder="1"/>
    <xf numFmtId="165" fontId="2" fillId="0" borderId="29" xfId="0" applyNumberFormat="1" applyFont="1" applyBorder="1" applyAlignment="1">
      <alignment horizontal="center"/>
    </xf>
    <xf numFmtId="165" fontId="2" fillId="0" borderId="31" xfId="0" applyNumberFormat="1" applyFont="1" applyBorder="1" applyAlignment="1">
      <alignment horizontal="center"/>
    </xf>
    <xf numFmtId="164" fontId="5" fillId="2" borderId="30" xfId="1" applyFont="1" applyFill="1" applyBorder="1"/>
    <xf numFmtId="164" fontId="5" fillId="2" borderId="28" xfId="1" applyFont="1" applyFill="1" applyBorder="1"/>
    <xf numFmtId="164" fontId="0" fillId="0" borderId="26" xfId="1" applyFont="1" applyFill="1" applyBorder="1"/>
    <xf numFmtId="165" fontId="0" fillId="2" borderId="41" xfId="1" applyNumberFormat="1" applyFont="1" applyFill="1" applyBorder="1"/>
    <xf numFmtId="165" fontId="0" fillId="0" borderId="12" xfId="1" applyNumberFormat="1" applyFont="1" applyBorder="1" applyAlignment="1">
      <alignment horizontal="center"/>
    </xf>
    <xf numFmtId="165" fontId="2" fillId="0" borderId="33" xfId="0" applyNumberFormat="1" applyFont="1" applyBorder="1" applyAlignment="1">
      <alignment horizontal="center"/>
    </xf>
    <xf numFmtId="165" fontId="1" fillId="0" borderId="33" xfId="1" applyNumberFormat="1" applyFont="1" applyFill="1" applyBorder="1" applyAlignment="1">
      <alignment horizontal="center"/>
    </xf>
    <xf numFmtId="165" fontId="1" fillId="0" borderId="34" xfId="1" applyNumberFormat="1" applyFont="1" applyFill="1" applyBorder="1" applyAlignment="1">
      <alignment horizontal="center"/>
    </xf>
    <xf numFmtId="165" fontId="7" fillId="0" borderId="34" xfId="1" applyNumberFormat="1" applyFont="1" applyFill="1" applyBorder="1"/>
    <xf numFmtId="165" fontId="0" fillId="0" borderId="33" xfId="1" applyNumberFormat="1" applyFont="1" applyBorder="1"/>
    <xf numFmtId="165" fontId="0" fillId="0" borderId="19" xfId="1" applyNumberFormat="1" applyFont="1" applyBorder="1" applyAlignment="1">
      <alignment horizontal="center"/>
    </xf>
    <xf numFmtId="165" fontId="0" fillId="0" borderId="12" xfId="1" applyNumberFormat="1" applyFont="1" applyFill="1" applyBorder="1" applyAlignment="1">
      <alignment horizontal="center"/>
    </xf>
    <xf numFmtId="165" fontId="0" fillId="0" borderId="18" xfId="1" applyNumberFormat="1" applyFont="1" applyFill="1" applyBorder="1" applyAlignment="1">
      <alignment horizontal="center"/>
    </xf>
    <xf numFmtId="165" fontId="0" fillId="0" borderId="17" xfId="1" applyNumberFormat="1" applyFont="1" applyBorder="1" applyAlignment="1">
      <alignment horizontal="center"/>
    </xf>
    <xf numFmtId="165" fontId="0" fillId="0" borderId="36" xfId="1" applyNumberFormat="1" applyFont="1" applyBorder="1" applyAlignment="1">
      <alignment horizontal="center"/>
    </xf>
    <xf numFmtId="165" fontId="0" fillId="0" borderId="35" xfId="1" applyNumberFormat="1" applyFont="1" applyBorder="1" applyAlignment="1">
      <alignment horizontal="center"/>
    </xf>
    <xf numFmtId="165" fontId="0" fillId="0" borderId="33" xfId="1" applyNumberFormat="1" applyFont="1" applyBorder="1" applyAlignment="1">
      <alignment horizontal="center"/>
    </xf>
    <xf numFmtId="165" fontId="3" fillId="6" borderId="14" xfId="0" applyNumberFormat="1" applyFont="1" applyFill="1" applyBorder="1" applyAlignment="1">
      <alignment horizontal="center" vertical="center"/>
    </xf>
    <xf numFmtId="0" fontId="6" fillId="6" borderId="15" xfId="0" applyFont="1" applyFill="1" applyBorder="1" applyAlignment="1">
      <alignment horizontal="center" vertical="center"/>
    </xf>
    <xf numFmtId="0" fontId="3" fillId="6" borderId="14" xfId="0" applyFont="1" applyFill="1" applyBorder="1" applyAlignment="1">
      <alignment horizontal="center" vertical="center"/>
    </xf>
    <xf numFmtId="0" fontId="6" fillId="6" borderId="22" xfId="0" applyFont="1" applyFill="1" applyBorder="1" applyAlignment="1">
      <alignment horizontal="center" vertical="center"/>
    </xf>
    <xf numFmtId="165" fontId="0" fillId="2" borderId="3" xfId="1" applyNumberFormat="1" applyFont="1" applyFill="1" applyBorder="1"/>
    <xf numFmtId="165" fontId="0" fillId="2" borderId="12" xfId="1" applyNumberFormat="1" applyFont="1" applyFill="1" applyBorder="1"/>
    <xf numFmtId="165" fontId="0" fillId="2" borderId="1" xfId="1" applyNumberFormat="1" applyFont="1" applyFill="1" applyBorder="1"/>
    <xf numFmtId="165" fontId="0" fillId="2" borderId="17" xfId="1" applyNumberFormat="1" applyFont="1" applyFill="1" applyBorder="1"/>
    <xf numFmtId="165" fontId="0" fillId="2" borderId="7" xfId="1" applyNumberFormat="1" applyFont="1" applyFill="1" applyBorder="1"/>
    <xf numFmtId="165" fontId="7" fillId="2" borderId="3" xfId="1" applyNumberFormat="1" applyFont="1" applyFill="1" applyBorder="1"/>
    <xf numFmtId="165" fontId="7" fillId="2" borderId="1" xfId="1" applyNumberFormat="1" applyFont="1" applyFill="1" applyBorder="1"/>
    <xf numFmtId="165" fontId="7" fillId="2" borderId="29" xfId="1" applyNumberFormat="1" applyFont="1" applyFill="1" applyBorder="1"/>
    <xf numFmtId="165" fontId="7" fillId="2" borderId="16" xfId="1" applyNumberFormat="1" applyFont="1" applyFill="1" applyBorder="1"/>
    <xf numFmtId="165" fontId="7" fillId="2" borderId="31" xfId="1" applyNumberFormat="1" applyFont="1" applyFill="1" applyBorder="1"/>
    <xf numFmtId="165" fontId="0" fillId="2" borderId="16" xfId="1" applyNumberFormat="1" applyFont="1" applyFill="1" applyBorder="1"/>
    <xf numFmtId="165" fontId="7" fillId="2" borderId="7" xfId="1" applyNumberFormat="1" applyFont="1" applyFill="1" applyBorder="1"/>
    <xf numFmtId="165" fontId="7" fillId="2" borderId="61" xfId="1" applyNumberFormat="1" applyFont="1" applyFill="1" applyBorder="1"/>
    <xf numFmtId="165" fontId="0" fillId="0" borderId="29" xfId="1" applyNumberFormat="1" applyFont="1" applyBorder="1" applyAlignment="1">
      <alignment horizontal="left"/>
    </xf>
    <xf numFmtId="165" fontId="0" fillId="0" borderId="3" xfId="1" applyNumberFormat="1" applyFont="1" applyBorder="1" applyAlignment="1">
      <alignment horizontal="left"/>
    </xf>
    <xf numFmtId="165" fontId="0" fillId="0" borderId="3" xfId="1" applyNumberFormat="1" applyFont="1" applyBorder="1"/>
    <xf numFmtId="165" fontId="0" fillId="0" borderId="1" xfId="1" applyNumberFormat="1" applyFont="1" applyBorder="1"/>
    <xf numFmtId="165" fontId="10" fillId="0" borderId="3" xfId="1" applyNumberFormat="1" applyFont="1" applyBorder="1" applyAlignment="1">
      <alignment vertical="center"/>
    </xf>
    <xf numFmtId="165" fontId="7" fillId="2" borderId="28" xfId="1" applyNumberFormat="1" applyFont="1" applyFill="1" applyBorder="1"/>
    <xf numFmtId="165" fontId="0" fillId="0" borderId="19" xfId="1" applyNumberFormat="1" applyFont="1" applyFill="1" applyBorder="1" applyAlignment="1">
      <alignment horizontal="center"/>
    </xf>
    <xf numFmtId="165" fontId="0" fillId="2" borderId="19" xfId="1" applyNumberFormat="1" applyFont="1" applyFill="1" applyBorder="1"/>
    <xf numFmtId="165" fontId="0" fillId="2" borderId="18" xfId="1" applyNumberFormat="1" applyFont="1" applyFill="1" applyBorder="1"/>
    <xf numFmtId="165" fontId="7" fillId="2" borderId="12" xfId="1" applyNumberFormat="1" applyFont="1" applyFill="1" applyBorder="1"/>
    <xf numFmtId="165" fontId="7" fillId="2" borderId="18" xfId="1" applyNumberFormat="1" applyFont="1" applyFill="1" applyBorder="1"/>
    <xf numFmtId="165" fontId="7" fillId="2" borderId="42" xfId="1" applyNumberFormat="1" applyFont="1" applyFill="1" applyBorder="1"/>
    <xf numFmtId="165" fontId="7" fillId="2" borderId="41" xfId="1" applyNumberFormat="1" applyFont="1" applyFill="1" applyBorder="1"/>
    <xf numFmtId="165" fontId="7" fillId="2" borderId="43" xfId="1" applyNumberFormat="1" applyFont="1" applyFill="1" applyBorder="1"/>
    <xf numFmtId="165" fontId="7" fillId="2" borderId="19" xfId="1" applyNumberFormat="1" applyFont="1" applyFill="1" applyBorder="1"/>
    <xf numFmtId="165" fontId="7" fillId="2" borderId="63" xfId="1" applyNumberFormat="1" applyFont="1" applyFill="1" applyBorder="1"/>
    <xf numFmtId="165" fontId="0" fillId="0" borderId="42" xfId="1" applyNumberFormat="1" applyFont="1" applyBorder="1" applyAlignment="1">
      <alignment horizontal="left"/>
    </xf>
    <xf numFmtId="165" fontId="0" fillId="0" borderId="12" xfId="1" applyNumberFormat="1" applyFont="1" applyBorder="1" applyAlignment="1">
      <alignment horizontal="left"/>
    </xf>
    <xf numFmtId="165" fontId="0" fillId="0" borderId="12" xfId="1" applyNumberFormat="1" applyFont="1" applyBorder="1"/>
    <xf numFmtId="165" fontId="0" fillId="0" borderId="18" xfId="1" applyNumberFormat="1" applyFont="1" applyBorder="1"/>
    <xf numFmtId="165" fontId="10" fillId="0" borderId="12" xfId="1" applyNumberFormat="1" applyFont="1" applyBorder="1" applyAlignment="1">
      <alignment vertical="center"/>
    </xf>
    <xf numFmtId="165" fontId="7" fillId="2" borderId="44" xfId="1" applyNumberFormat="1" applyFont="1" applyFill="1" applyBorder="1"/>
    <xf numFmtId="165" fontId="0" fillId="0" borderId="41" xfId="1" applyNumberFormat="1" applyFont="1" applyFill="1" applyBorder="1"/>
    <xf numFmtId="0" fontId="11" fillId="2" borderId="0" xfId="0" applyFont="1" applyFill="1"/>
    <xf numFmtId="165" fontId="0" fillId="2" borderId="6" xfId="1" applyNumberFormat="1" applyFont="1" applyFill="1" applyBorder="1"/>
    <xf numFmtId="165" fontId="2" fillId="0" borderId="7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8" xfId="0" applyBorder="1"/>
    <xf numFmtId="0" fontId="0" fillId="0" borderId="7" xfId="0" applyBorder="1"/>
    <xf numFmtId="0" fontId="0" fillId="0" borderId="3" xfId="0" applyBorder="1" applyAlignment="1">
      <alignment horizontal="center"/>
    </xf>
    <xf numFmtId="0" fontId="0" fillId="0" borderId="3" xfId="0" applyBorder="1" applyAlignment="1">
      <alignment vertical="center"/>
    </xf>
    <xf numFmtId="165" fontId="0" fillId="4" borderId="12" xfId="1" applyNumberFormat="1" applyFont="1" applyFill="1" applyBorder="1" applyAlignment="1">
      <alignment horizontal="center"/>
    </xf>
    <xf numFmtId="165" fontId="0" fillId="4" borderId="18" xfId="1" applyNumberFormat="1" applyFont="1" applyFill="1" applyBorder="1" applyAlignment="1">
      <alignment horizontal="center"/>
    </xf>
    <xf numFmtId="165" fontId="2" fillId="0" borderId="6" xfId="0" applyNumberFormat="1" applyFont="1" applyBorder="1" applyAlignment="1">
      <alignment horizontal="center"/>
    </xf>
    <xf numFmtId="165" fontId="7" fillId="2" borderId="30" xfId="1" applyNumberFormat="1" applyFont="1" applyFill="1" applyBorder="1"/>
    <xf numFmtId="164" fontId="0" fillId="0" borderId="17" xfId="1" applyFont="1" applyFill="1" applyBorder="1"/>
    <xf numFmtId="165" fontId="7" fillId="0" borderId="35" xfId="1" applyNumberFormat="1" applyFont="1" applyFill="1" applyBorder="1"/>
    <xf numFmtId="165" fontId="7" fillId="0" borderId="59" xfId="1" applyNumberFormat="1" applyFont="1" applyFill="1" applyBorder="1"/>
    <xf numFmtId="165" fontId="7" fillId="0" borderId="36" xfId="1" applyNumberFormat="1" applyFont="1" applyFill="1" applyBorder="1"/>
    <xf numFmtId="165" fontId="7" fillId="2" borderId="17" xfId="1" applyNumberFormat="1" applyFont="1" applyFill="1" applyBorder="1"/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165" fontId="7" fillId="0" borderId="12" xfId="1" applyNumberFormat="1" applyFont="1" applyFill="1" applyBorder="1" applyAlignment="1">
      <alignment horizontal="center"/>
    </xf>
    <xf numFmtId="165" fontId="0" fillId="2" borderId="12" xfId="1" applyNumberFormat="1" applyFont="1" applyFill="1" applyBorder="1" applyAlignment="1">
      <alignment horizontal="center"/>
    </xf>
    <xf numFmtId="165" fontId="7" fillId="0" borderId="33" xfId="1" applyNumberFormat="1" applyFont="1" applyFill="1" applyBorder="1" applyAlignment="1">
      <alignment horizontal="center"/>
    </xf>
    <xf numFmtId="9" fontId="7" fillId="2" borderId="47" xfId="2" applyFont="1" applyFill="1" applyBorder="1" applyAlignment="1">
      <alignment horizontal="center"/>
    </xf>
    <xf numFmtId="9" fontId="7" fillId="2" borderId="29" xfId="2" applyFont="1" applyFill="1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29" xfId="0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5" fontId="7" fillId="2" borderId="12" xfId="1" applyNumberFormat="1" applyFont="1" applyFill="1" applyBorder="1" applyAlignment="1">
      <alignment horizontal="center"/>
    </xf>
    <xf numFmtId="165" fontId="7" fillId="0" borderId="47" xfId="1" applyNumberFormat="1" applyFont="1" applyFill="1" applyBorder="1" applyAlignment="1">
      <alignment horizontal="center" vertical="center"/>
    </xf>
    <xf numFmtId="165" fontId="7" fillId="0" borderId="29" xfId="1" applyNumberFormat="1" applyFont="1" applyFill="1" applyBorder="1" applyAlignment="1">
      <alignment horizontal="center" vertical="center"/>
    </xf>
    <xf numFmtId="165" fontId="10" fillId="0" borderId="12" xfId="1" applyNumberFormat="1" applyFont="1" applyBorder="1" applyAlignment="1">
      <alignment horizontal="center" vertical="center"/>
    </xf>
    <xf numFmtId="165" fontId="7" fillId="0" borderId="12" xfId="1" applyNumberFormat="1" applyFont="1" applyFill="1" applyBorder="1" applyAlignment="1">
      <alignment horizontal="center" vertical="center"/>
    </xf>
    <xf numFmtId="164" fontId="5" fillId="2" borderId="3" xfId="1" applyFont="1" applyFill="1" applyBorder="1" applyAlignment="1">
      <alignment horizontal="center"/>
    </xf>
    <xf numFmtId="165" fontId="7" fillId="0" borderId="33" xfId="6" applyNumberFormat="1" applyFont="1" applyFill="1" applyBorder="1" applyAlignment="1">
      <alignment horizontal="center"/>
    </xf>
    <xf numFmtId="9" fontId="7" fillId="2" borderId="30" xfId="2" applyFont="1" applyFill="1" applyBorder="1" applyAlignment="1">
      <alignment horizontal="center"/>
    </xf>
    <xf numFmtId="9" fontId="7" fillId="2" borderId="49" xfId="2" applyFont="1" applyFill="1" applyBorder="1" applyAlignment="1">
      <alignment horizontal="center"/>
    </xf>
    <xf numFmtId="164" fontId="5" fillId="2" borderId="6" xfId="1" applyFont="1" applyFill="1" applyBorder="1" applyAlignment="1">
      <alignment horizontal="center"/>
    </xf>
    <xf numFmtId="164" fontId="0" fillId="0" borderId="12" xfId="1" applyFont="1" applyFill="1" applyBorder="1" applyAlignment="1">
      <alignment horizontal="center"/>
    </xf>
    <xf numFmtId="164" fontId="0" fillId="0" borderId="17" xfId="1" applyFont="1" applyFill="1" applyBorder="1" applyAlignment="1">
      <alignment horizontal="center"/>
    </xf>
    <xf numFmtId="164" fontId="2" fillId="2" borderId="3" xfId="1" applyFont="1" applyFill="1" applyBorder="1" applyAlignment="1">
      <alignment horizontal="center"/>
    </xf>
    <xf numFmtId="164" fontId="2" fillId="0" borderId="3" xfId="1" applyFont="1" applyFill="1" applyBorder="1" applyAlignment="1">
      <alignment horizontal="center"/>
    </xf>
    <xf numFmtId="0" fontId="11" fillId="0" borderId="0" xfId="0" applyFont="1"/>
    <xf numFmtId="0" fontId="16" fillId="5" borderId="3" xfId="0" applyFont="1" applyFill="1" applyBorder="1" applyAlignment="1">
      <alignment horizontal="left"/>
    </xf>
    <xf numFmtId="0" fontId="16" fillId="6" borderId="3" xfId="0" applyFont="1" applyFill="1" applyBorder="1" applyAlignment="1">
      <alignment horizontal="center" vertical="center" wrapText="1"/>
    </xf>
    <xf numFmtId="165" fontId="0" fillId="2" borderId="0" xfId="0" applyNumberFormat="1" applyFill="1"/>
    <xf numFmtId="0" fontId="18" fillId="0" borderId="3" xfId="0" applyFont="1" applyBorder="1" applyAlignment="1">
      <alignment horizontal="center"/>
    </xf>
    <xf numFmtId="0" fontId="18" fillId="0" borderId="3" xfId="0" applyFont="1" applyBorder="1" applyAlignment="1">
      <alignment horizontal="left"/>
    </xf>
    <xf numFmtId="0" fontId="18" fillId="7" borderId="3" xfId="0" applyFont="1" applyFill="1" applyBorder="1" applyAlignment="1">
      <alignment horizontal="center"/>
    </xf>
    <xf numFmtId="0" fontId="18" fillId="7" borderId="3" xfId="0" applyFont="1" applyFill="1" applyBorder="1"/>
    <xf numFmtId="0" fontId="18" fillId="7" borderId="3" xfId="0" applyFont="1" applyFill="1" applyBorder="1" applyAlignment="1">
      <alignment horizontal="left"/>
    </xf>
    <xf numFmtId="0" fontId="18" fillId="0" borderId="3" xfId="4" applyFont="1" applyBorder="1" applyAlignment="1">
      <alignment horizontal="center"/>
    </xf>
    <xf numFmtId="0" fontId="18" fillId="0" borderId="3" xfId="4" applyFont="1" applyBorder="1" applyAlignment="1">
      <alignment horizontal="left"/>
    </xf>
    <xf numFmtId="0" fontId="18" fillId="7" borderId="3" xfId="4" applyFont="1" applyFill="1" applyBorder="1" applyAlignment="1">
      <alignment horizontal="center"/>
    </xf>
    <xf numFmtId="0" fontId="18" fillId="7" borderId="3" xfId="4" applyFont="1" applyFill="1" applyBorder="1" applyAlignment="1">
      <alignment horizontal="left"/>
    </xf>
    <xf numFmtId="0" fontId="18" fillId="0" borderId="3" xfId="4" applyFont="1" applyBorder="1"/>
    <xf numFmtId="0" fontId="18" fillId="2" borderId="3" xfId="4" applyFont="1" applyFill="1" applyBorder="1" applyAlignment="1">
      <alignment horizontal="center"/>
    </xf>
    <xf numFmtId="0" fontId="18" fillId="7" borderId="3" xfId="4" applyFont="1" applyFill="1" applyBorder="1"/>
    <xf numFmtId="0" fontId="19" fillId="7" borderId="3" xfId="4" applyFont="1" applyFill="1" applyBorder="1" applyAlignment="1">
      <alignment horizontal="center"/>
    </xf>
    <xf numFmtId="0" fontId="19" fillId="7" borderId="3" xfId="4" applyFont="1" applyFill="1" applyBorder="1" applyAlignment="1">
      <alignment horizontal="left"/>
    </xf>
    <xf numFmtId="0" fontId="19" fillId="0" borderId="3" xfId="4" applyFont="1" applyBorder="1" applyAlignment="1">
      <alignment horizontal="center"/>
    </xf>
    <xf numFmtId="0" fontId="19" fillId="0" borderId="3" xfId="4" applyFont="1" applyBorder="1" applyAlignment="1">
      <alignment horizontal="left"/>
    </xf>
    <xf numFmtId="0" fontId="16" fillId="6" borderId="3" xfId="0" applyFont="1" applyFill="1" applyBorder="1" applyAlignment="1">
      <alignment horizontal="left"/>
    </xf>
    <xf numFmtId="0" fontId="16" fillId="6" borderId="3" xfId="4" applyFont="1" applyFill="1" applyBorder="1" applyAlignment="1">
      <alignment horizontal="left"/>
    </xf>
    <xf numFmtId="165" fontId="0" fillId="4" borderId="19" xfId="1" applyNumberFormat="1" applyFont="1" applyFill="1" applyBorder="1" applyAlignment="1">
      <alignment horizontal="center"/>
    </xf>
    <xf numFmtId="165" fontId="7" fillId="4" borderId="19" xfId="1" applyNumberFormat="1" applyFont="1" applyFill="1" applyBorder="1"/>
    <xf numFmtId="165" fontId="7" fillId="4" borderId="12" xfId="1" applyNumberFormat="1" applyFont="1" applyFill="1" applyBorder="1"/>
    <xf numFmtId="0" fontId="22" fillId="0" borderId="0" xfId="0" applyFont="1"/>
    <xf numFmtId="165" fontId="22" fillId="0" borderId="0" xfId="1" applyNumberFormat="1" applyFont="1"/>
    <xf numFmtId="0" fontId="22" fillId="0" borderId="0" xfId="4" applyFont="1"/>
    <xf numFmtId="164" fontId="12" fillId="0" borderId="0" xfId="1" applyFont="1" applyFill="1" applyBorder="1"/>
    <xf numFmtId="165" fontId="0" fillId="0" borderId="0" xfId="1" applyNumberFormat="1" applyFont="1" applyFill="1" applyBorder="1"/>
    <xf numFmtId="164" fontId="0" fillId="2" borderId="3" xfId="0" applyNumberFormat="1" applyFill="1" applyBorder="1"/>
    <xf numFmtId="0" fontId="6" fillId="3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2" fillId="2" borderId="3" xfId="0" applyFont="1" applyFill="1" applyBorder="1" applyAlignment="1">
      <alignment vertical="center"/>
    </xf>
    <xf numFmtId="0" fontId="0" fillId="8" borderId="3" xfId="0" applyFill="1" applyBorder="1" applyAlignment="1">
      <alignment horizontal="center"/>
    </xf>
    <xf numFmtId="165" fontId="2" fillId="2" borderId="3" xfId="1" applyNumberFormat="1" applyFont="1" applyFill="1" applyBorder="1" applyAlignment="1">
      <alignment horizontal="center"/>
    </xf>
    <xf numFmtId="165" fontId="0" fillId="4" borderId="33" xfId="1" applyNumberFormat="1" applyFont="1" applyFill="1" applyBorder="1" applyAlignment="1">
      <alignment horizontal="center"/>
    </xf>
    <xf numFmtId="165" fontId="0" fillId="2" borderId="33" xfId="1" applyNumberFormat="1" applyFont="1" applyFill="1" applyBorder="1" applyAlignment="1">
      <alignment horizontal="center"/>
    </xf>
    <xf numFmtId="165" fontId="7" fillId="4" borderId="33" xfId="1" applyNumberFormat="1" applyFont="1" applyFill="1" applyBorder="1"/>
    <xf numFmtId="9" fontId="7" fillId="0" borderId="29" xfId="2" applyFont="1" applyFill="1" applyBorder="1" applyAlignment="1">
      <alignment horizontal="center"/>
    </xf>
    <xf numFmtId="9" fontId="7" fillId="0" borderId="47" xfId="2" applyFont="1" applyFill="1" applyBorder="1" applyAlignment="1">
      <alignment horizontal="center"/>
    </xf>
    <xf numFmtId="0" fontId="0" fillId="0" borderId="33" xfId="0" applyBorder="1" applyAlignment="1">
      <alignment horizontal="center"/>
    </xf>
    <xf numFmtId="165" fontId="7" fillId="2" borderId="17" xfId="1" applyNumberFormat="1" applyFont="1" applyFill="1" applyBorder="1" applyAlignment="1">
      <alignment horizontal="center"/>
    </xf>
    <xf numFmtId="165" fontId="7" fillId="0" borderId="36" xfId="1" applyNumberFormat="1" applyFont="1" applyFill="1" applyBorder="1" applyAlignment="1">
      <alignment horizont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20" xfId="0" applyFont="1" applyFill="1" applyBorder="1" applyAlignment="1">
      <alignment horizontal="center" vertical="center"/>
    </xf>
    <xf numFmtId="0" fontId="7" fillId="2" borderId="20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7" fillId="2" borderId="60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/>
    </xf>
    <xf numFmtId="0" fontId="7" fillId="2" borderId="24" xfId="0" applyFont="1" applyFill="1" applyBorder="1" applyAlignment="1">
      <alignment horizontal="center"/>
    </xf>
    <xf numFmtId="0" fontId="0" fillId="2" borderId="60" xfId="0" applyFill="1" applyBorder="1" applyAlignment="1">
      <alignment horizontal="center"/>
    </xf>
    <xf numFmtId="0" fontId="7" fillId="2" borderId="64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 vertical="center"/>
    </xf>
    <xf numFmtId="0" fontId="0" fillId="2" borderId="64" xfId="0" applyFill="1" applyBorder="1" applyAlignment="1">
      <alignment horizontal="center"/>
    </xf>
    <xf numFmtId="0" fontId="0" fillId="2" borderId="65" xfId="0" applyFill="1" applyBorder="1" applyAlignment="1">
      <alignment horizontal="center"/>
    </xf>
    <xf numFmtId="0" fontId="7" fillId="2" borderId="64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6" fillId="3" borderId="7" xfId="0" applyFont="1" applyFill="1" applyBorder="1" applyAlignment="1">
      <alignment horizontal="center"/>
    </xf>
    <xf numFmtId="0" fontId="6" fillId="3" borderId="48" xfId="0" applyFont="1" applyFill="1" applyBorder="1" applyAlignment="1">
      <alignment horizontal="center"/>
    </xf>
    <xf numFmtId="0" fontId="6" fillId="3" borderId="47" xfId="0" applyFont="1" applyFill="1" applyBorder="1" applyAlignment="1">
      <alignment horizontal="center"/>
    </xf>
    <xf numFmtId="0" fontId="6" fillId="3" borderId="49" xfId="0" applyFont="1" applyFill="1" applyBorder="1" applyAlignment="1">
      <alignment horizontal="center"/>
    </xf>
    <xf numFmtId="165" fontId="7" fillId="4" borderId="26" xfId="1" applyNumberFormat="1" applyFont="1" applyFill="1" applyBorder="1"/>
    <xf numFmtId="165" fontId="2" fillId="2" borderId="60" xfId="1" applyNumberFormat="1" applyFont="1" applyFill="1" applyBorder="1"/>
    <xf numFmtId="165" fontId="7" fillId="4" borderId="62" xfId="1" applyNumberFormat="1" applyFont="1" applyFill="1" applyBorder="1"/>
    <xf numFmtId="165" fontId="0" fillId="4" borderId="26" xfId="1" applyNumberFormat="1" applyFont="1" applyFill="1" applyBorder="1" applyAlignment="1">
      <alignment horizontal="center"/>
    </xf>
    <xf numFmtId="165" fontId="0" fillId="0" borderId="17" xfId="1" applyNumberFormat="1" applyFont="1" applyFill="1" applyBorder="1" applyAlignment="1">
      <alignment horizontal="center"/>
    </xf>
    <xf numFmtId="0" fontId="6" fillId="3" borderId="46" xfId="0" applyFon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165" fontId="0" fillId="0" borderId="26" xfId="1" applyNumberFormat="1" applyFont="1" applyFill="1" applyBorder="1" applyAlignment="1">
      <alignment horizontal="center"/>
    </xf>
    <xf numFmtId="165" fontId="0" fillId="4" borderId="17" xfId="1" applyNumberFormat="1" applyFont="1" applyFill="1" applyBorder="1" applyAlignment="1">
      <alignment horizontal="center"/>
    </xf>
    <xf numFmtId="164" fontId="7" fillId="0" borderId="32" xfId="1" applyFont="1" applyFill="1" applyBorder="1"/>
    <xf numFmtId="165" fontId="0" fillId="2" borderId="9" xfId="1" applyNumberFormat="1" applyFont="1" applyFill="1" applyBorder="1"/>
    <xf numFmtId="165" fontId="0" fillId="2" borderId="26" xfId="1" applyNumberFormat="1" applyFont="1" applyFill="1" applyBorder="1"/>
    <xf numFmtId="165" fontId="0" fillId="0" borderId="26" xfId="1" applyNumberFormat="1" applyFont="1" applyBorder="1" applyAlignment="1">
      <alignment horizontal="center"/>
    </xf>
    <xf numFmtId="164" fontId="2" fillId="2" borderId="30" xfId="1" applyFont="1" applyFill="1" applyBorder="1"/>
    <xf numFmtId="165" fontId="0" fillId="0" borderId="18" xfId="1" applyNumberFormat="1" applyFont="1" applyBorder="1" applyAlignment="1">
      <alignment horizontal="center"/>
    </xf>
    <xf numFmtId="165" fontId="7" fillId="2" borderId="45" xfId="1" applyNumberFormat="1" applyFont="1" applyFill="1" applyBorder="1"/>
    <xf numFmtId="0" fontId="6" fillId="3" borderId="58" xfId="0" applyFont="1" applyFill="1" applyBorder="1" applyAlignment="1">
      <alignment horizontal="center"/>
    </xf>
    <xf numFmtId="165" fontId="7" fillId="2" borderId="9" xfId="1" applyNumberFormat="1" applyFont="1" applyFill="1" applyBorder="1"/>
    <xf numFmtId="165" fontId="7" fillId="2" borderId="26" xfId="1" applyNumberFormat="1" applyFont="1" applyFill="1" applyBorder="1"/>
    <xf numFmtId="165" fontId="5" fillId="2" borderId="30" xfId="1" applyNumberFormat="1" applyFont="1" applyFill="1" applyBorder="1" applyAlignment="1">
      <alignment vertical="center"/>
    </xf>
    <xf numFmtId="165" fontId="5" fillId="2" borderId="45" xfId="1" applyNumberFormat="1" applyFont="1" applyFill="1" applyBorder="1" applyAlignment="1">
      <alignment vertical="center"/>
    </xf>
    <xf numFmtId="165" fontId="7" fillId="2" borderId="8" xfId="1" applyNumberFormat="1" applyFont="1" applyFill="1" applyBorder="1"/>
    <xf numFmtId="165" fontId="0" fillId="0" borderId="13" xfId="1" applyNumberFormat="1" applyFont="1" applyBorder="1"/>
    <xf numFmtId="165" fontId="7" fillId="4" borderId="63" xfId="1" applyNumberFormat="1" applyFont="1" applyFill="1" applyBorder="1"/>
    <xf numFmtId="165" fontId="10" fillId="0" borderId="1" xfId="1" applyNumberFormat="1" applyFont="1" applyBorder="1" applyAlignment="1">
      <alignment vertical="center"/>
    </xf>
    <xf numFmtId="165" fontId="10" fillId="0" borderId="18" xfId="1" applyNumberFormat="1" applyFont="1" applyBorder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165" fontId="5" fillId="2" borderId="29" xfId="1" applyNumberFormat="1" applyFont="1" applyFill="1" applyBorder="1"/>
    <xf numFmtId="165" fontId="0" fillId="4" borderId="35" xfId="1" applyNumberFormat="1" applyFont="1" applyFill="1" applyBorder="1" applyAlignment="1">
      <alignment horizontal="center"/>
    </xf>
    <xf numFmtId="165" fontId="0" fillId="4" borderId="34" xfId="1" applyNumberFormat="1" applyFont="1" applyFill="1" applyBorder="1" applyAlignment="1">
      <alignment horizontal="center"/>
    </xf>
    <xf numFmtId="165" fontId="0" fillId="0" borderId="36" xfId="1" applyNumberFormat="1" applyFont="1" applyFill="1" applyBorder="1" applyAlignment="1">
      <alignment horizontal="center"/>
    </xf>
    <xf numFmtId="165" fontId="0" fillId="0" borderId="35" xfId="1" applyNumberFormat="1" applyFont="1" applyFill="1" applyBorder="1" applyAlignment="1">
      <alignment horizontal="center"/>
    </xf>
    <xf numFmtId="165" fontId="0" fillId="0" borderId="34" xfId="1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9" fontId="7" fillId="2" borderId="16" xfId="2" applyFont="1" applyFill="1" applyBorder="1" applyAlignment="1">
      <alignment horizontal="center"/>
    </xf>
    <xf numFmtId="164" fontId="2" fillId="2" borderId="7" xfId="1" applyFont="1" applyFill="1" applyBorder="1" applyAlignment="1">
      <alignment horizontal="center"/>
    </xf>
    <xf numFmtId="165" fontId="7" fillId="4" borderId="32" xfId="1" applyNumberFormat="1" applyFont="1" applyFill="1" applyBorder="1"/>
    <xf numFmtId="9" fontId="7" fillId="2" borderId="46" xfId="2" applyFont="1" applyFill="1" applyBorder="1" applyAlignment="1">
      <alignment horizontal="center"/>
    </xf>
    <xf numFmtId="165" fontId="7" fillId="0" borderId="32" xfId="6" applyNumberFormat="1" applyFont="1" applyFill="1" applyBorder="1" applyAlignment="1">
      <alignment horizontal="center"/>
    </xf>
    <xf numFmtId="165" fontId="0" fillId="2" borderId="19" xfId="1" applyNumberFormat="1" applyFont="1" applyFill="1" applyBorder="1" applyAlignment="1">
      <alignment horizontal="center"/>
    </xf>
    <xf numFmtId="165" fontId="7" fillId="0" borderId="32" xfId="1" applyNumberFormat="1" applyFont="1" applyFill="1" applyBorder="1" applyAlignment="1">
      <alignment horizontal="center"/>
    </xf>
    <xf numFmtId="165" fontId="7" fillId="0" borderId="19" xfId="1" applyNumberFormat="1" applyFont="1" applyFill="1" applyBorder="1" applyAlignment="1">
      <alignment horizontal="center"/>
    </xf>
    <xf numFmtId="9" fontId="7" fillId="0" borderId="28" xfId="2" applyFont="1" applyFill="1" applyBorder="1" applyAlignment="1">
      <alignment horizontal="center"/>
    </xf>
    <xf numFmtId="164" fontId="2" fillId="2" borderId="9" xfId="1" applyFont="1" applyFill="1" applyBorder="1" applyAlignment="1">
      <alignment horizontal="center"/>
    </xf>
    <xf numFmtId="9" fontId="7" fillId="0" borderId="48" xfId="2" applyFont="1" applyFill="1" applyBorder="1" applyAlignment="1">
      <alignment horizontal="center"/>
    </xf>
    <xf numFmtId="165" fontId="7" fillId="0" borderId="35" xfId="6" applyNumberFormat="1" applyFont="1" applyFill="1" applyBorder="1" applyAlignment="1">
      <alignment horizontal="center"/>
    </xf>
    <xf numFmtId="164" fontId="2" fillId="0" borderId="9" xfId="1" applyFont="1" applyFill="1" applyBorder="1" applyAlignment="1">
      <alignment horizontal="center"/>
    </xf>
    <xf numFmtId="165" fontId="7" fillId="0" borderId="35" xfId="1" applyNumberFormat="1" applyFont="1" applyFill="1" applyBorder="1" applyAlignment="1">
      <alignment horizontal="center"/>
    </xf>
    <xf numFmtId="9" fontId="7" fillId="2" borderId="48" xfId="2" applyFont="1" applyFill="1" applyBorder="1" applyAlignment="1">
      <alignment horizontal="center"/>
    </xf>
    <xf numFmtId="165" fontId="7" fillId="0" borderId="26" xfId="1" applyNumberFormat="1" applyFont="1" applyFill="1" applyBorder="1" applyAlignment="1">
      <alignment horizontal="center"/>
    </xf>
    <xf numFmtId="9" fontId="7" fillId="2" borderId="28" xfId="2" applyFont="1" applyFill="1" applyBorder="1" applyAlignment="1">
      <alignment horizontal="center"/>
    </xf>
    <xf numFmtId="9" fontId="7" fillId="0" borderId="30" xfId="2" applyFont="1" applyFill="1" applyBorder="1" applyAlignment="1">
      <alignment horizontal="center"/>
    </xf>
    <xf numFmtId="164" fontId="2" fillId="2" borderId="6" xfId="1" applyFont="1" applyFill="1" applyBorder="1" applyAlignment="1">
      <alignment horizontal="center"/>
    </xf>
    <xf numFmtId="165" fontId="0" fillId="2" borderId="36" xfId="1" applyNumberFormat="1" applyFont="1" applyFill="1" applyBorder="1" applyAlignment="1">
      <alignment horizontal="center"/>
    </xf>
    <xf numFmtId="9" fontId="7" fillId="0" borderId="49" xfId="2" applyFont="1" applyFill="1" applyBorder="1" applyAlignment="1">
      <alignment horizontal="center"/>
    </xf>
    <xf numFmtId="165" fontId="7" fillId="0" borderId="36" xfId="6" applyNumberFormat="1" applyFont="1" applyFill="1" applyBorder="1" applyAlignment="1">
      <alignment horizontal="center"/>
    </xf>
    <xf numFmtId="164" fontId="2" fillId="0" borderId="6" xfId="1" applyFont="1" applyFill="1" applyBorder="1" applyAlignment="1">
      <alignment horizontal="center"/>
    </xf>
    <xf numFmtId="165" fontId="7" fillId="0" borderId="17" xfId="1" applyNumberFormat="1" applyFont="1" applyFill="1" applyBorder="1" applyAlignment="1">
      <alignment horizontal="center"/>
    </xf>
    <xf numFmtId="9" fontId="7" fillId="2" borderId="31" xfId="2" applyFont="1" applyFill="1" applyBorder="1" applyAlignment="1">
      <alignment horizontal="center"/>
    </xf>
    <xf numFmtId="165" fontId="2" fillId="2" borderId="1" xfId="1" applyNumberFormat="1" applyFont="1" applyFill="1" applyBorder="1" applyAlignment="1">
      <alignment horizontal="center"/>
    </xf>
    <xf numFmtId="9" fontId="7" fillId="2" borderId="58" xfId="2" applyFont="1" applyFill="1" applyBorder="1" applyAlignment="1">
      <alignment horizontal="center"/>
    </xf>
    <xf numFmtId="0" fontId="0" fillId="0" borderId="31" xfId="0" applyBorder="1" applyAlignment="1">
      <alignment horizontal="center"/>
    </xf>
    <xf numFmtId="165" fontId="7" fillId="0" borderId="34" xfId="6" applyNumberFormat="1" applyFont="1" applyFill="1" applyBorder="1" applyAlignment="1">
      <alignment horizontal="center"/>
    </xf>
    <xf numFmtId="0" fontId="0" fillId="0" borderId="58" xfId="0" applyBorder="1" applyAlignment="1">
      <alignment horizontal="center"/>
    </xf>
    <xf numFmtId="165" fontId="0" fillId="2" borderId="18" xfId="1" applyNumberFormat="1" applyFont="1" applyFill="1" applyBorder="1" applyAlignment="1">
      <alignment horizontal="center"/>
    </xf>
    <xf numFmtId="0" fontId="0" fillId="0" borderId="34" xfId="0" applyBorder="1" applyAlignment="1">
      <alignment horizontal="center"/>
    </xf>
    <xf numFmtId="165" fontId="7" fillId="0" borderId="18" xfId="1" applyNumberFormat="1" applyFont="1" applyFill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4" fontId="5" fillId="2" borderId="7" xfId="1" applyFont="1" applyFill="1" applyBorder="1" applyAlignment="1">
      <alignment horizontal="center"/>
    </xf>
    <xf numFmtId="165" fontId="7" fillId="0" borderId="32" xfId="1" applyNumberFormat="1" applyFont="1" applyFill="1" applyBorder="1"/>
    <xf numFmtId="165" fontId="7" fillId="2" borderId="19" xfId="1" applyNumberFormat="1" applyFont="1" applyFill="1" applyBorder="1" applyAlignment="1">
      <alignment horizontal="center"/>
    </xf>
    <xf numFmtId="165" fontId="0" fillId="2" borderId="26" xfId="1" applyNumberFormat="1" applyFont="1" applyFill="1" applyBorder="1" applyAlignment="1">
      <alignment horizontal="center"/>
    </xf>
    <xf numFmtId="165" fontId="7" fillId="4" borderId="36" xfId="1" applyNumberFormat="1" applyFont="1" applyFill="1" applyBorder="1"/>
    <xf numFmtId="9" fontId="7" fillId="0" borderId="31" xfId="2" applyFont="1" applyFill="1" applyBorder="1" applyAlignment="1">
      <alignment horizontal="center"/>
    </xf>
    <xf numFmtId="164" fontId="5" fillId="0" borderId="1" xfId="1" applyFont="1" applyFill="1" applyBorder="1" applyAlignment="1">
      <alignment horizontal="center"/>
    </xf>
    <xf numFmtId="9" fontId="7" fillId="0" borderId="58" xfId="2" applyFont="1" applyFill="1" applyBorder="1" applyAlignment="1">
      <alignment horizontal="center"/>
    </xf>
    <xf numFmtId="165" fontId="7" fillId="4" borderId="18" xfId="1" applyNumberFormat="1" applyFont="1" applyFill="1" applyBorder="1"/>
    <xf numFmtId="165" fontId="7" fillId="0" borderId="34" xfId="1" applyNumberFormat="1" applyFont="1" applyFill="1" applyBorder="1" applyAlignment="1">
      <alignment horizontal="center"/>
    </xf>
    <xf numFmtId="164" fontId="5" fillId="2" borderId="1" xfId="1" applyFont="1" applyFill="1" applyBorder="1" applyAlignment="1">
      <alignment horizontal="center"/>
    </xf>
    <xf numFmtId="164" fontId="5" fillId="2" borderId="9" xfId="1" applyFont="1" applyFill="1" applyBorder="1" applyAlignment="1">
      <alignment horizontal="center"/>
    </xf>
    <xf numFmtId="165" fontId="7" fillId="4" borderId="35" xfId="1" applyNumberFormat="1" applyFont="1" applyFill="1" applyBorder="1"/>
    <xf numFmtId="165" fontId="7" fillId="2" borderId="26" xfId="1" applyNumberFormat="1" applyFont="1" applyFill="1" applyBorder="1" applyAlignment="1">
      <alignment horizontal="center"/>
    </xf>
    <xf numFmtId="164" fontId="2" fillId="2" borderId="1" xfId="1" applyFont="1" applyFill="1" applyBorder="1" applyAlignment="1">
      <alignment horizontal="center"/>
    </xf>
    <xf numFmtId="165" fontId="5" fillId="2" borderId="17" xfId="1" applyNumberFormat="1" applyFont="1" applyFill="1" applyBorder="1" applyAlignment="1">
      <alignment horizontal="center" vertical="center"/>
    </xf>
    <xf numFmtId="165" fontId="7" fillId="2" borderId="18" xfId="1" applyNumberFormat="1" applyFont="1" applyFill="1" applyBorder="1" applyAlignment="1">
      <alignment horizontal="center"/>
    </xf>
    <xf numFmtId="165" fontId="0" fillId="0" borderId="36" xfId="6" applyNumberFormat="1" applyFont="1" applyFill="1" applyBorder="1" applyAlignment="1">
      <alignment horizontal="center"/>
    </xf>
    <xf numFmtId="165" fontId="7" fillId="4" borderId="34" xfId="1" applyNumberFormat="1" applyFont="1" applyFill="1" applyBorder="1"/>
    <xf numFmtId="165" fontId="7" fillId="0" borderId="31" xfId="1" applyNumberFormat="1" applyFont="1" applyFill="1" applyBorder="1" applyAlignment="1">
      <alignment horizontal="center" vertical="center"/>
    </xf>
    <xf numFmtId="165" fontId="7" fillId="0" borderId="58" xfId="1" applyNumberFormat="1" applyFont="1" applyFill="1" applyBorder="1" applyAlignment="1">
      <alignment horizontal="center" vertical="center"/>
    </xf>
    <xf numFmtId="165" fontId="10" fillId="0" borderId="18" xfId="1" applyNumberFormat="1" applyFont="1" applyBorder="1" applyAlignment="1">
      <alignment horizontal="center" vertical="center"/>
    </xf>
    <xf numFmtId="165" fontId="7" fillId="0" borderId="18" xfId="1" applyNumberFormat="1" applyFont="1" applyFill="1" applyBorder="1" applyAlignment="1">
      <alignment horizontal="center" vertical="center"/>
    </xf>
    <xf numFmtId="165" fontId="7" fillId="0" borderId="26" xfId="6" applyNumberFormat="1" applyFont="1" applyFill="1" applyBorder="1" applyAlignment="1">
      <alignment horizontal="center"/>
    </xf>
    <xf numFmtId="0" fontId="7" fillId="2" borderId="26" xfId="0" applyFont="1" applyFill="1" applyBorder="1"/>
    <xf numFmtId="165" fontId="0" fillId="0" borderId="12" xfId="1" applyNumberFormat="1" applyFont="1" applyFill="1" applyBorder="1" applyAlignment="1">
      <alignment vertical="center"/>
    </xf>
    <xf numFmtId="165" fontId="0" fillId="0" borderId="17" xfId="1" applyNumberFormat="1" applyFont="1" applyFill="1" applyBorder="1" applyAlignment="1">
      <alignment vertical="center"/>
    </xf>
    <xf numFmtId="0" fontId="0" fillId="0" borderId="9" xfId="0" applyBorder="1" applyAlignment="1">
      <alignment horizontal="left"/>
    </xf>
    <xf numFmtId="165" fontId="0" fillId="0" borderId="38" xfId="1" applyNumberFormat="1" applyFont="1" applyFill="1" applyBorder="1" applyAlignment="1">
      <alignment horizontal="center" vertical="center"/>
    </xf>
    <xf numFmtId="165" fontId="0" fillId="0" borderId="65" xfId="1" applyNumberFormat="1" applyFont="1" applyFill="1" applyBorder="1" applyAlignment="1">
      <alignment horizontal="center" vertical="center"/>
    </xf>
    <xf numFmtId="0" fontId="7" fillId="0" borderId="9" xfId="0" applyFont="1" applyBorder="1"/>
    <xf numFmtId="165" fontId="2" fillId="0" borderId="51" xfId="0" applyNumberFormat="1" applyFont="1" applyBorder="1" applyAlignment="1">
      <alignment horizontal="center"/>
    </xf>
    <xf numFmtId="165" fontId="0" fillId="2" borderId="17" xfId="1" applyNumberFormat="1" applyFont="1" applyFill="1" applyBorder="1" applyAlignment="1">
      <alignment horizontal="center"/>
    </xf>
    <xf numFmtId="165" fontId="7" fillId="2" borderId="62" xfId="1" applyNumberFormat="1" applyFont="1" applyFill="1" applyBorder="1"/>
    <xf numFmtId="165" fontId="2" fillId="2" borderId="3" xfId="0" applyNumberFormat="1" applyFont="1" applyFill="1" applyBorder="1" applyAlignment="1">
      <alignment horizontal="center"/>
    </xf>
    <xf numFmtId="165" fontId="7" fillId="2" borderId="32" xfId="1" applyNumberFormat="1" applyFont="1" applyFill="1" applyBorder="1"/>
    <xf numFmtId="165" fontId="7" fillId="0" borderId="66" xfId="1" applyNumberFormat="1" applyFont="1" applyFill="1" applyBorder="1"/>
    <xf numFmtId="9" fontId="1" fillId="2" borderId="29" xfId="2" applyFont="1" applyFill="1" applyBorder="1" applyAlignment="1">
      <alignment horizontal="center"/>
    </xf>
    <xf numFmtId="9" fontId="1" fillId="2" borderId="31" xfId="2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/>
    </xf>
    <xf numFmtId="165" fontId="5" fillId="2" borderId="8" xfId="1" applyNumberFormat="1" applyFont="1" applyFill="1" applyBorder="1"/>
    <xf numFmtId="165" fontId="0" fillId="2" borderId="62" xfId="1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164" fontId="0" fillId="0" borderId="0" xfId="1" applyFont="1"/>
    <xf numFmtId="0" fontId="7" fillId="2" borderId="60" xfId="0" applyFont="1" applyFill="1" applyBorder="1"/>
    <xf numFmtId="0" fontId="24" fillId="0" borderId="3" xfId="0" applyFont="1" applyBorder="1" applyAlignment="1">
      <alignment vertic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165" fontId="2" fillId="0" borderId="0" xfId="0" applyNumberFormat="1" applyFont="1" applyAlignment="1">
      <alignment horizontal="center"/>
    </xf>
    <xf numFmtId="165" fontId="7" fillId="0" borderId="0" xfId="1" applyNumberFormat="1" applyFont="1" applyFill="1" applyBorder="1"/>
    <xf numFmtId="9" fontId="7" fillId="2" borderId="0" xfId="2" applyFont="1" applyFill="1" applyBorder="1" applyAlignment="1">
      <alignment horizontal="center"/>
    </xf>
    <xf numFmtId="164" fontId="5" fillId="2" borderId="0" xfId="1" applyFont="1" applyFill="1" applyBorder="1" applyAlignment="1">
      <alignment horizontal="center"/>
    </xf>
    <xf numFmtId="165" fontId="7" fillId="0" borderId="0" xfId="1" applyNumberFormat="1" applyFont="1" applyFill="1" applyBorder="1" applyAlignment="1">
      <alignment horizontal="center"/>
    </xf>
    <xf numFmtId="165" fontId="7" fillId="2" borderId="0" xfId="1" applyNumberFormat="1" applyFont="1" applyFill="1" applyBorder="1" applyAlignment="1">
      <alignment horizontal="center"/>
    </xf>
    <xf numFmtId="164" fontId="0" fillId="0" borderId="0" xfId="1" applyFont="1" applyFill="1" applyBorder="1" applyAlignment="1">
      <alignment horizontal="center"/>
    </xf>
    <xf numFmtId="165" fontId="7" fillId="4" borderId="3" xfId="1" applyNumberFormat="1" applyFont="1" applyFill="1" applyBorder="1"/>
    <xf numFmtId="165" fontId="0" fillId="4" borderId="3" xfId="0" applyNumberFormat="1" applyFill="1" applyBorder="1"/>
    <xf numFmtId="164" fontId="2" fillId="0" borderId="1" xfId="1" applyFont="1" applyFill="1" applyBorder="1" applyAlignment="1">
      <alignment horizontal="center"/>
    </xf>
    <xf numFmtId="9" fontId="7" fillId="2" borderId="3" xfId="2" applyFont="1" applyFill="1" applyBorder="1" applyAlignment="1">
      <alignment horizontal="center"/>
    </xf>
    <xf numFmtId="165" fontId="7" fillId="0" borderId="3" xfId="6" applyNumberFormat="1" applyFont="1" applyFill="1" applyBorder="1" applyAlignment="1">
      <alignment horizontal="center"/>
    </xf>
    <xf numFmtId="165" fontId="7" fillId="2" borderId="3" xfId="1" applyNumberFormat="1" applyFont="1" applyFill="1" applyBorder="1" applyAlignment="1">
      <alignment horizontal="center"/>
    </xf>
    <xf numFmtId="165" fontId="7" fillId="0" borderId="3" xfId="1" applyNumberFormat="1" applyFont="1" applyFill="1" applyBorder="1" applyAlignment="1">
      <alignment horizontal="center"/>
    </xf>
    <xf numFmtId="0" fontId="7" fillId="2" borderId="33" xfId="0" applyFont="1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165" fontId="2" fillId="0" borderId="3" xfId="1" applyNumberFormat="1" applyFont="1" applyBorder="1" applyAlignment="1">
      <alignment horizontal="left"/>
    </xf>
    <xf numFmtId="165" fontId="2" fillId="0" borderId="3" xfId="1" applyNumberFormat="1" applyFont="1" applyBorder="1"/>
    <xf numFmtId="165" fontId="25" fillId="0" borderId="3" xfId="1" applyNumberFormat="1" applyFont="1" applyBorder="1" applyAlignment="1">
      <alignment vertical="center"/>
    </xf>
    <xf numFmtId="165" fontId="26" fillId="0" borderId="3" xfId="1" applyNumberFormat="1" applyFont="1" applyBorder="1" applyAlignment="1">
      <alignment vertical="center"/>
    </xf>
    <xf numFmtId="165" fontId="26" fillId="0" borderId="6" xfId="1" applyNumberFormat="1" applyFont="1" applyBorder="1" applyAlignment="1">
      <alignment vertical="center"/>
    </xf>
    <xf numFmtId="0" fontId="0" fillId="2" borderId="26" xfId="0" applyFill="1" applyBorder="1"/>
    <xf numFmtId="0" fontId="0" fillId="2" borderId="12" xfId="0" applyFill="1" applyBorder="1"/>
    <xf numFmtId="0" fontId="0" fillId="0" borderId="12" xfId="0" applyBorder="1" applyAlignment="1">
      <alignment horizontal="left"/>
    </xf>
    <xf numFmtId="0" fontId="10" fillId="0" borderId="12" xfId="0" applyFont="1" applyBorder="1" applyAlignment="1">
      <alignment vertical="center"/>
    </xf>
    <xf numFmtId="0" fontId="7" fillId="2" borderId="18" xfId="0" applyFont="1" applyFill="1" applyBorder="1"/>
    <xf numFmtId="0" fontId="0" fillId="2" borderId="19" xfId="0" applyFill="1" applyBorder="1"/>
    <xf numFmtId="0" fontId="7" fillId="2" borderId="19" xfId="0" applyFont="1" applyFill="1" applyBorder="1"/>
    <xf numFmtId="0" fontId="0" fillId="2" borderId="17" xfId="0" applyFill="1" applyBorder="1"/>
    <xf numFmtId="165" fontId="0" fillId="0" borderId="40" xfId="1" applyNumberFormat="1" applyFont="1" applyFill="1" applyBorder="1" applyAlignment="1">
      <alignment horizontal="center" vertical="center"/>
    </xf>
    <xf numFmtId="0" fontId="0" fillId="0" borderId="33" xfId="0" applyBorder="1"/>
    <xf numFmtId="165" fontId="2" fillId="0" borderId="3" xfId="0" applyNumberFormat="1" applyFont="1" applyBorder="1" applyAlignment="1">
      <alignment vertical="center"/>
    </xf>
    <xf numFmtId="9" fontId="0" fillId="0" borderId="7" xfId="2" applyFont="1" applyBorder="1" applyAlignment="1">
      <alignment horizontal="center"/>
    </xf>
    <xf numFmtId="9" fontId="3" fillId="0" borderId="14" xfId="2" applyFont="1" applyBorder="1" applyAlignment="1">
      <alignment horizontal="center" vertical="center" wrapText="1"/>
    </xf>
    <xf numFmtId="9" fontId="0" fillId="0" borderId="46" xfId="2" applyFont="1" applyBorder="1" applyAlignment="1">
      <alignment horizontal="center"/>
    </xf>
    <xf numFmtId="9" fontId="3" fillId="0" borderId="11" xfId="2" applyFont="1" applyBorder="1" applyAlignment="1">
      <alignment horizontal="center" vertical="center" wrapText="1"/>
    </xf>
    <xf numFmtId="9" fontId="3" fillId="0" borderId="15" xfId="2" applyFont="1" applyBorder="1" applyAlignment="1">
      <alignment horizontal="center" vertical="center" wrapText="1"/>
    </xf>
    <xf numFmtId="165" fontId="22" fillId="0" borderId="3" xfId="1" applyNumberFormat="1" applyFont="1" applyBorder="1"/>
    <xf numFmtId="9" fontId="0" fillId="0" borderId="0" xfId="0" applyNumberFormat="1"/>
    <xf numFmtId="165" fontId="0" fillId="2" borderId="3" xfId="0" applyNumberFormat="1" applyFill="1" applyBorder="1"/>
    <xf numFmtId="0" fontId="22" fillId="0" borderId="3" xfId="0" applyFont="1" applyBorder="1"/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165" fontId="2" fillId="4" borderId="3" xfId="0" applyNumberFormat="1" applyFont="1" applyFill="1" applyBorder="1" applyAlignment="1">
      <alignment horizontal="center"/>
    </xf>
    <xf numFmtId="165" fontId="2" fillId="4" borderId="6" xfId="0" applyNumberFormat="1" applyFont="1" applyFill="1" applyBorder="1" applyAlignment="1">
      <alignment horizontal="center"/>
    </xf>
    <xf numFmtId="165" fontId="5" fillId="0" borderId="3" xfId="1" applyNumberFormat="1" applyFont="1" applyFill="1" applyBorder="1"/>
    <xf numFmtId="165" fontId="5" fillId="0" borderId="9" xfId="1" applyNumberFormat="1" applyFont="1" applyFill="1" applyBorder="1"/>
    <xf numFmtId="165" fontId="5" fillId="0" borderId="1" xfId="1" applyNumberFormat="1" applyFont="1" applyFill="1" applyBorder="1"/>
    <xf numFmtId="165" fontId="5" fillId="0" borderId="6" xfId="1" applyNumberFormat="1" applyFont="1" applyFill="1" applyBorder="1"/>
    <xf numFmtId="165" fontId="2" fillId="0" borderId="3" xfId="1" applyNumberFormat="1" applyFont="1" applyFill="1" applyBorder="1"/>
    <xf numFmtId="165" fontId="2" fillId="0" borderId="1" xfId="1" applyNumberFormat="1" applyFont="1" applyFill="1" applyBorder="1"/>
    <xf numFmtId="164" fontId="0" fillId="0" borderId="0" xfId="0" applyNumberFormat="1"/>
    <xf numFmtId="165" fontId="0" fillId="4" borderId="0" xfId="0" applyNumberFormat="1" applyFill="1"/>
    <xf numFmtId="165" fontId="26" fillId="0" borderId="0" xfId="1" applyNumberFormat="1" applyFont="1" applyBorder="1" applyAlignment="1">
      <alignment vertical="center"/>
    </xf>
    <xf numFmtId="0" fontId="0" fillId="2" borderId="35" xfId="0" applyFill="1" applyBorder="1"/>
    <xf numFmtId="0" fontId="0" fillId="2" borderId="32" xfId="0" applyFill="1" applyBorder="1"/>
    <xf numFmtId="0" fontId="0" fillId="2" borderId="33" xfId="0" applyFill="1" applyBorder="1"/>
    <xf numFmtId="0" fontId="0" fillId="2" borderId="34" xfId="0" applyFill="1" applyBorder="1"/>
    <xf numFmtId="0" fontId="0" fillId="2" borderId="36" xfId="0" applyFill="1" applyBorder="1"/>
    <xf numFmtId="0" fontId="7" fillId="2" borderId="33" xfId="0" applyFont="1" applyFill="1" applyBorder="1"/>
    <xf numFmtId="0" fontId="7" fillId="2" borderId="34" xfId="0" applyFont="1" applyFill="1" applyBorder="1"/>
    <xf numFmtId="0" fontId="7" fillId="2" borderId="35" xfId="0" applyFont="1" applyFill="1" applyBorder="1"/>
    <xf numFmtId="0" fontId="7" fillId="2" borderId="32" xfId="0" applyFont="1" applyFill="1" applyBorder="1"/>
    <xf numFmtId="0" fontId="0" fillId="0" borderId="33" xfId="0" applyBorder="1" applyAlignment="1">
      <alignment horizontal="left"/>
    </xf>
    <xf numFmtId="0" fontId="10" fillId="0" borderId="33" xfId="0" applyFont="1" applyBorder="1" applyAlignment="1">
      <alignment vertical="center"/>
    </xf>
    <xf numFmtId="165" fontId="0" fillId="2" borderId="35" xfId="1" applyNumberFormat="1" applyFont="1" applyFill="1" applyBorder="1"/>
    <xf numFmtId="165" fontId="0" fillId="2" borderId="32" xfId="1" applyNumberFormat="1" applyFont="1" applyFill="1" applyBorder="1"/>
    <xf numFmtId="165" fontId="0" fillId="2" borderId="33" xfId="1" applyNumberFormat="1" applyFont="1" applyFill="1" applyBorder="1"/>
    <xf numFmtId="165" fontId="0" fillId="2" borderId="34" xfId="1" applyNumberFormat="1" applyFont="1" applyFill="1" applyBorder="1"/>
    <xf numFmtId="165" fontId="0" fillId="2" borderId="36" xfId="1" applyNumberFormat="1" applyFont="1" applyFill="1" applyBorder="1"/>
    <xf numFmtId="165" fontId="7" fillId="2" borderId="33" xfId="1" applyNumberFormat="1" applyFont="1" applyFill="1" applyBorder="1"/>
    <xf numFmtId="165" fontId="7" fillId="2" borderId="34" xfId="1" applyNumberFormat="1" applyFont="1" applyFill="1" applyBorder="1"/>
    <xf numFmtId="165" fontId="7" fillId="2" borderId="35" xfId="1" applyNumberFormat="1" applyFont="1" applyFill="1" applyBorder="1"/>
    <xf numFmtId="165" fontId="7" fillId="2" borderId="36" xfId="1" applyNumberFormat="1" applyFont="1" applyFill="1" applyBorder="1"/>
    <xf numFmtId="165" fontId="0" fillId="0" borderId="33" xfId="1" applyNumberFormat="1" applyFont="1" applyBorder="1" applyAlignment="1">
      <alignment horizontal="left"/>
    </xf>
    <xf numFmtId="165" fontId="10" fillId="0" borderId="33" xfId="1" applyNumberFormat="1" applyFont="1" applyBorder="1" applyAlignment="1">
      <alignment vertical="center"/>
    </xf>
    <xf numFmtId="165" fontId="10" fillId="0" borderId="34" xfId="1" applyNumberFormat="1" applyFont="1" applyBorder="1" applyAlignment="1">
      <alignment vertical="center"/>
    </xf>
    <xf numFmtId="165" fontId="7" fillId="2" borderId="60" xfId="1" applyNumberFormat="1" applyFont="1" applyFill="1" applyBorder="1"/>
    <xf numFmtId="165" fontId="24" fillId="0" borderId="1" xfId="1" applyNumberFormat="1" applyFont="1" applyBorder="1" applyAlignment="1">
      <alignment vertical="center"/>
    </xf>
    <xf numFmtId="165" fontId="24" fillId="0" borderId="3" xfId="1" applyNumberFormat="1" applyFont="1" applyBorder="1" applyAlignment="1">
      <alignment vertical="center"/>
    </xf>
    <xf numFmtId="0" fontId="0" fillId="2" borderId="24" xfId="0" applyFill="1" applyBorder="1"/>
    <xf numFmtId="0" fontId="0" fillId="0" borderId="24" xfId="0" applyBorder="1"/>
    <xf numFmtId="0" fontId="0" fillId="2" borderId="20" xfId="0" applyFill="1" applyBorder="1"/>
    <xf numFmtId="0" fontId="0" fillId="0" borderId="20" xfId="0" applyBorder="1"/>
    <xf numFmtId="165" fontId="7" fillId="2" borderId="6" xfId="1" applyNumberFormat="1" applyFont="1" applyFill="1" applyBorder="1"/>
    <xf numFmtId="165" fontId="0" fillId="2" borderId="28" xfId="1" applyNumberFormat="1" applyFont="1" applyFill="1" applyBorder="1"/>
    <xf numFmtId="165" fontId="2" fillId="0" borderId="28" xfId="1" applyNumberFormat="1" applyFont="1" applyFill="1" applyBorder="1"/>
    <xf numFmtId="165" fontId="2" fillId="2" borderId="28" xfId="1" applyNumberFormat="1" applyFont="1" applyFill="1" applyBorder="1"/>
    <xf numFmtId="165" fontId="0" fillId="2" borderId="21" xfId="1" applyNumberFormat="1" applyFont="1" applyFill="1" applyBorder="1"/>
    <xf numFmtId="165" fontId="2" fillId="2" borderId="21" xfId="1" applyNumberFormat="1" applyFont="1" applyFill="1" applyBorder="1"/>
    <xf numFmtId="165" fontId="0" fillId="2" borderId="48" xfId="1" applyNumberFormat="1" applyFont="1" applyFill="1" applyBorder="1"/>
    <xf numFmtId="165" fontId="0" fillId="2" borderId="46" xfId="1" applyNumberFormat="1" applyFont="1" applyFill="1" applyBorder="1"/>
    <xf numFmtId="165" fontId="0" fillId="2" borderId="10" xfId="1" applyNumberFormat="1" applyFont="1" applyFill="1" applyBorder="1"/>
    <xf numFmtId="0" fontId="5" fillId="2" borderId="17" xfId="0" applyFont="1" applyFill="1" applyBorder="1" applyAlignment="1">
      <alignment vertical="center"/>
    </xf>
    <xf numFmtId="165" fontId="5" fillId="2" borderId="36" xfId="1" applyNumberFormat="1" applyFont="1" applyFill="1" applyBorder="1" applyAlignment="1">
      <alignment vertical="center"/>
    </xf>
    <xf numFmtId="165" fontId="5" fillId="2" borderId="6" xfId="1" applyNumberFormat="1" applyFont="1" applyFill="1" applyBorder="1" applyAlignment="1">
      <alignment vertical="center"/>
    </xf>
    <xf numFmtId="165" fontId="5" fillId="2" borderId="17" xfId="1" applyNumberFormat="1" applyFont="1" applyFill="1" applyBorder="1" applyAlignment="1">
      <alignment vertical="center"/>
    </xf>
    <xf numFmtId="0" fontId="7" fillId="0" borderId="17" xfId="0" applyFont="1" applyBorder="1"/>
    <xf numFmtId="165" fontId="7" fillId="0" borderId="36" xfId="1" applyNumberFormat="1" applyFont="1" applyBorder="1"/>
    <xf numFmtId="165" fontId="7" fillId="0" borderId="6" xfId="1" applyNumberFormat="1" applyFont="1" applyBorder="1"/>
    <xf numFmtId="165" fontId="5" fillId="0" borderId="6" xfId="1" applyNumberFormat="1" applyFont="1" applyBorder="1"/>
    <xf numFmtId="165" fontId="7" fillId="0" borderId="17" xfId="1" applyNumberFormat="1" applyFont="1" applyBorder="1"/>
    <xf numFmtId="0" fontId="10" fillId="0" borderId="18" xfId="0" applyFont="1" applyBorder="1" applyAlignment="1">
      <alignment vertical="center"/>
    </xf>
    <xf numFmtId="165" fontId="25" fillId="0" borderId="1" xfId="1" applyNumberFormat="1" applyFont="1" applyBorder="1" applyAlignment="1">
      <alignment vertical="center"/>
    </xf>
    <xf numFmtId="165" fontId="2" fillId="0" borderId="3" xfId="0" applyNumberFormat="1" applyFont="1" applyBorder="1"/>
    <xf numFmtId="0" fontId="7" fillId="2" borderId="65" xfId="0" applyFont="1" applyFill="1" applyBorder="1"/>
    <xf numFmtId="0" fontId="7" fillId="2" borderId="40" xfId="0" applyFont="1" applyFill="1" applyBorder="1"/>
    <xf numFmtId="0" fontId="7" fillId="2" borderId="38" xfId="0" applyFont="1" applyFill="1" applyBorder="1"/>
    <xf numFmtId="0" fontId="5" fillId="2" borderId="39" xfId="0" applyFont="1" applyFill="1" applyBorder="1" applyAlignment="1">
      <alignment vertical="center"/>
    </xf>
    <xf numFmtId="0" fontId="7" fillId="2" borderId="59" xfId="0" applyFont="1" applyFill="1" applyBorder="1"/>
    <xf numFmtId="0" fontId="7" fillId="0" borderId="36" xfId="0" applyFont="1" applyBorder="1"/>
    <xf numFmtId="0" fontId="0" fillId="0" borderId="38" xfId="0" applyBorder="1" applyAlignment="1">
      <alignment horizontal="left"/>
    </xf>
    <xf numFmtId="0" fontId="0" fillId="0" borderId="34" xfId="0" applyBorder="1"/>
    <xf numFmtId="165" fontId="2" fillId="2" borderId="48" xfId="1" applyNumberFormat="1" applyFont="1" applyFill="1" applyBorder="1"/>
    <xf numFmtId="165" fontId="2" fillId="2" borderId="46" xfId="1" applyNumberFormat="1" applyFont="1" applyFill="1" applyBorder="1"/>
    <xf numFmtId="165" fontId="2" fillId="2" borderId="47" xfId="1" applyNumberFormat="1" applyFont="1" applyFill="1" applyBorder="1"/>
    <xf numFmtId="165" fontId="2" fillId="2" borderId="49" xfId="1" applyNumberFormat="1" applyFont="1" applyFill="1" applyBorder="1"/>
    <xf numFmtId="165" fontId="2" fillId="2" borderId="58" xfId="1" applyNumberFormat="1" applyFont="1" applyFill="1" applyBorder="1"/>
    <xf numFmtId="165" fontId="5" fillId="2" borderId="47" xfId="1" applyNumberFormat="1" applyFont="1" applyFill="1" applyBorder="1"/>
    <xf numFmtId="165" fontId="5" fillId="2" borderId="10" xfId="1" applyNumberFormat="1" applyFont="1" applyFill="1" applyBorder="1"/>
    <xf numFmtId="165" fontId="5" fillId="2" borderId="46" xfId="1" applyNumberFormat="1" applyFont="1" applyFill="1" applyBorder="1"/>
    <xf numFmtId="165" fontId="5" fillId="2" borderId="58" xfId="1" applyNumberFormat="1" applyFont="1" applyFill="1" applyBorder="1"/>
    <xf numFmtId="165" fontId="5" fillId="2" borderId="48" xfId="1" applyNumberFormat="1" applyFont="1" applyFill="1" applyBorder="1"/>
    <xf numFmtId="165" fontId="5" fillId="2" borderId="49" xfId="1" applyNumberFormat="1" applyFont="1" applyFill="1" applyBorder="1"/>
    <xf numFmtId="164" fontId="2" fillId="2" borderId="49" xfId="1" applyFont="1" applyFill="1" applyBorder="1"/>
    <xf numFmtId="165" fontId="2" fillId="0" borderId="47" xfId="0" applyNumberFormat="1" applyFont="1" applyBorder="1" applyAlignment="1">
      <alignment horizontal="center"/>
    </xf>
    <xf numFmtId="165" fontId="2" fillId="0" borderId="49" xfId="0" applyNumberFormat="1" applyFont="1" applyBorder="1" applyAlignment="1">
      <alignment horizontal="center"/>
    </xf>
    <xf numFmtId="0" fontId="7" fillId="2" borderId="37" xfId="0" applyFont="1" applyFill="1" applyBorder="1"/>
    <xf numFmtId="9" fontId="0" fillId="2" borderId="0" xfId="2" applyFont="1" applyFill="1" applyBorder="1"/>
    <xf numFmtId="0" fontId="27" fillId="10" borderId="3" xfId="0" applyFont="1" applyFill="1" applyBorder="1" applyAlignment="1">
      <alignment vertical="center" wrapText="1"/>
    </xf>
    <xf numFmtId="0" fontId="27" fillId="10" borderId="3" xfId="0" applyFont="1" applyFill="1" applyBorder="1" applyAlignment="1">
      <alignment horizontal="center" vertical="center" wrapText="1"/>
    </xf>
    <xf numFmtId="0" fontId="28" fillId="0" borderId="3" xfId="0" applyFont="1" applyBorder="1" applyAlignment="1">
      <alignment vertical="center" wrapText="1"/>
    </xf>
    <xf numFmtId="0" fontId="28" fillId="0" borderId="3" xfId="0" applyFont="1" applyBorder="1" applyAlignment="1">
      <alignment horizontal="center" vertical="center" wrapText="1"/>
    </xf>
    <xf numFmtId="165" fontId="0" fillId="0" borderId="3" xfId="0" applyNumberFormat="1" applyBorder="1"/>
    <xf numFmtId="164" fontId="0" fillId="0" borderId="3" xfId="0" applyNumberFormat="1" applyBorder="1" applyAlignment="1">
      <alignment horizontal="center"/>
    </xf>
    <xf numFmtId="164" fontId="0" fillId="0" borderId="3" xfId="0" applyNumberFormat="1" applyBorder="1"/>
    <xf numFmtId="0" fontId="16" fillId="5" borderId="33" xfId="0" applyFont="1" applyFill="1" applyBorder="1" applyAlignment="1">
      <alignment horizontal="left"/>
    </xf>
    <xf numFmtId="0" fontId="16" fillId="6" borderId="33" xfId="0" applyFont="1" applyFill="1" applyBorder="1" applyAlignment="1">
      <alignment horizontal="left"/>
    </xf>
    <xf numFmtId="0" fontId="16" fillId="6" borderId="33" xfId="4" applyFont="1" applyFill="1" applyBorder="1" applyAlignment="1">
      <alignment horizontal="left"/>
    </xf>
    <xf numFmtId="0" fontId="16" fillId="5" borderId="33" xfId="4" applyFont="1" applyFill="1" applyBorder="1" applyAlignment="1">
      <alignment horizontal="left"/>
    </xf>
    <xf numFmtId="0" fontId="22" fillId="0" borderId="3" xfId="4" applyFont="1" applyBorder="1"/>
    <xf numFmtId="0" fontId="2" fillId="0" borderId="3" xfId="0" applyFont="1" applyBorder="1" applyAlignment="1">
      <alignment vertical="center"/>
    </xf>
    <xf numFmtId="165" fontId="4" fillId="0" borderId="0" xfId="0" applyNumberFormat="1" applyFont="1" applyAlignment="1">
      <alignment horizontal="center"/>
    </xf>
    <xf numFmtId="165" fontId="7" fillId="0" borderId="3" xfId="0" applyNumberFormat="1" applyFont="1" applyBorder="1"/>
    <xf numFmtId="0" fontId="7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center"/>
    </xf>
    <xf numFmtId="165" fontId="0" fillId="0" borderId="51" xfId="1" applyNumberFormat="1" applyFont="1" applyBorder="1"/>
    <xf numFmtId="165" fontId="0" fillId="0" borderId="38" xfId="1" applyNumberFormat="1" applyFont="1" applyBorder="1"/>
    <xf numFmtId="165" fontId="0" fillId="0" borderId="65" xfId="1" applyNumberFormat="1" applyFont="1" applyBorder="1"/>
    <xf numFmtId="165" fontId="0" fillId="0" borderId="42" xfId="1" applyNumberFormat="1" applyFont="1" applyBorder="1"/>
    <xf numFmtId="165" fontId="7" fillId="0" borderId="17" xfId="1" applyNumberFormat="1" applyFont="1" applyFill="1" applyBorder="1" applyAlignment="1">
      <alignment vertical="center"/>
    </xf>
    <xf numFmtId="165" fontId="0" fillId="0" borderId="65" xfId="1" applyNumberFormat="1" applyFont="1" applyFill="1" applyBorder="1" applyAlignment="1">
      <alignment vertical="center"/>
    </xf>
    <xf numFmtId="165" fontId="0" fillId="0" borderId="43" xfId="1" applyNumberFormat="1" applyFont="1" applyBorder="1"/>
    <xf numFmtId="165" fontId="0" fillId="0" borderId="52" xfId="1" applyNumberFormat="1" applyFont="1" applyBorder="1"/>
    <xf numFmtId="165" fontId="0" fillId="0" borderId="12" xfId="0" applyNumberFormat="1" applyBorder="1"/>
    <xf numFmtId="165" fontId="0" fillId="0" borderId="17" xfId="0" applyNumberFormat="1" applyBorder="1"/>
    <xf numFmtId="165" fontId="0" fillId="0" borderId="3" xfId="1" applyNumberFormat="1" applyFont="1" applyFill="1" applyBorder="1"/>
    <xf numFmtId="16" fontId="0" fillId="0" borderId="0" xfId="0" applyNumberFormat="1"/>
    <xf numFmtId="165" fontId="0" fillId="2" borderId="40" xfId="1" applyNumberFormat="1" applyFont="1" applyFill="1" applyBorder="1"/>
    <xf numFmtId="165" fontId="0" fillId="2" borderId="37" xfId="1" applyNumberFormat="1" applyFont="1" applyFill="1" applyBorder="1"/>
    <xf numFmtId="165" fontId="0" fillId="2" borderId="20" xfId="1" applyNumberFormat="1" applyFont="1" applyFill="1" applyBorder="1"/>
    <xf numFmtId="0" fontId="6" fillId="3" borderId="69" xfId="0" applyFont="1" applyFill="1" applyBorder="1" applyAlignment="1">
      <alignment horizontal="center"/>
    </xf>
    <xf numFmtId="9" fontId="6" fillId="2" borderId="70" xfId="2" applyFont="1" applyFill="1" applyBorder="1" applyAlignment="1">
      <alignment horizontal="center"/>
    </xf>
    <xf numFmtId="165" fontId="6" fillId="3" borderId="71" xfId="1" applyNumberFormat="1" applyFont="1" applyFill="1" applyBorder="1" applyAlignment="1">
      <alignment horizontal="center"/>
    </xf>
    <xf numFmtId="0" fontId="6" fillId="3" borderId="71" xfId="0" applyFont="1" applyFill="1" applyBorder="1" applyAlignment="1">
      <alignment horizontal="center"/>
    </xf>
    <xf numFmtId="0" fontId="6" fillId="3" borderId="72" xfId="0" applyFont="1" applyFill="1" applyBorder="1" applyAlignment="1">
      <alignment horizontal="center"/>
    </xf>
    <xf numFmtId="9" fontId="6" fillId="2" borderId="68" xfId="2" applyFont="1" applyFill="1" applyBorder="1" applyAlignment="1">
      <alignment horizontal="center"/>
    </xf>
    <xf numFmtId="0" fontId="6" fillId="0" borderId="72" xfId="0" applyFont="1" applyBorder="1" applyAlignment="1">
      <alignment horizontal="center"/>
    </xf>
    <xf numFmtId="165" fontId="7" fillId="2" borderId="38" xfId="1" applyNumberFormat="1" applyFont="1" applyFill="1" applyBorder="1"/>
    <xf numFmtId="165" fontId="7" fillId="2" borderId="37" xfId="1" applyNumberFormat="1" applyFont="1" applyFill="1" applyBorder="1"/>
    <xf numFmtId="165" fontId="7" fillId="2" borderId="39" xfId="1" applyNumberFormat="1" applyFont="1" applyFill="1" applyBorder="1"/>
    <xf numFmtId="165" fontId="0" fillId="2" borderId="53" xfId="1" applyNumberFormat="1" applyFont="1" applyFill="1" applyBorder="1"/>
    <xf numFmtId="165" fontId="0" fillId="2" borderId="44" xfId="1" applyNumberFormat="1" applyFont="1" applyFill="1" applyBorder="1"/>
    <xf numFmtId="165" fontId="0" fillId="2" borderId="50" xfId="1" applyNumberFormat="1" applyFont="1" applyFill="1" applyBorder="1"/>
    <xf numFmtId="165" fontId="0" fillId="2" borderId="51" xfId="1" applyNumberFormat="1" applyFont="1" applyFill="1" applyBorder="1"/>
    <xf numFmtId="165" fontId="0" fillId="2" borderId="42" xfId="1" applyNumberFormat="1" applyFont="1" applyFill="1" applyBorder="1"/>
    <xf numFmtId="165" fontId="0" fillId="2" borderId="54" xfId="1" applyNumberFormat="1" applyFont="1" applyFill="1" applyBorder="1"/>
    <xf numFmtId="165" fontId="0" fillId="2" borderId="45" xfId="1" applyNumberFormat="1" applyFont="1" applyFill="1" applyBorder="1"/>
    <xf numFmtId="165" fontId="0" fillId="2" borderId="52" xfId="1" applyNumberFormat="1" applyFont="1" applyFill="1" applyBorder="1"/>
    <xf numFmtId="165" fontId="0" fillId="2" borderId="43" xfId="1" applyNumberFormat="1" applyFont="1" applyFill="1" applyBorder="1"/>
    <xf numFmtId="165" fontId="7" fillId="2" borderId="51" xfId="1" applyNumberFormat="1" applyFont="1" applyFill="1" applyBorder="1"/>
    <xf numFmtId="165" fontId="7" fillId="2" borderId="52" xfId="1" applyNumberFormat="1" applyFont="1" applyFill="1" applyBorder="1"/>
    <xf numFmtId="165" fontId="7" fillId="2" borderId="5" xfId="1" applyNumberFormat="1" applyFont="1" applyFill="1" applyBorder="1"/>
    <xf numFmtId="165" fontId="7" fillId="2" borderId="13" xfId="1" applyNumberFormat="1" applyFont="1" applyFill="1" applyBorder="1"/>
    <xf numFmtId="165" fontId="7" fillId="2" borderId="50" xfId="1" applyNumberFormat="1" applyFont="1" applyFill="1" applyBorder="1"/>
    <xf numFmtId="165" fontId="7" fillId="2" borderId="53" xfId="1" applyNumberFormat="1" applyFont="1" applyFill="1" applyBorder="1"/>
    <xf numFmtId="165" fontId="7" fillId="2" borderId="54" xfId="1" applyNumberFormat="1" applyFont="1" applyFill="1" applyBorder="1"/>
    <xf numFmtId="165" fontId="5" fillId="2" borderId="54" xfId="1" applyNumberFormat="1" applyFont="1" applyFill="1" applyBorder="1" applyAlignment="1">
      <alignment vertical="center"/>
    </xf>
    <xf numFmtId="165" fontId="7" fillId="2" borderId="4" xfId="1" applyNumberFormat="1" applyFont="1" applyFill="1" applyBorder="1"/>
    <xf numFmtId="165" fontId="7" fillId="2" borderId="23" xfId="1" applyNumberFormat="1" applyFont="1" applyFill="1" applyBorder="1"/>
    <xf numFmtId="165" fontId="0" fillId="0" borderId="51" xfId="1" applyNumberFormat="1" applyFont="1" applyBorder="1" applyAlignment="1">
      <alignment horizontal="left"/>
    </xf>
    <xf numFmtId="165" fontId="10" fillId="0" borderId="51" xfId="1" applyNumberFormat="1" applyFont="1" applyBorder="1" applyAlignment="1">
      <alignment vertical="center"/>
    </xf>
    <xf numFmtId="165" fontId="10" fillId="0" borderId="42" xfId="1" applyNumberFormat="1" applyFont="1" applyBorder="1" applyAlignment="1">
      <alignment vertical="center"/>
    </xf>
    <xf numFmtId="165" fontId="10" fillId="0" borderId="54" xfId="1" applyNumberFormat="1" applyFont="1" applyBorder="1" applyAlignment="1">
      <alignment vertical="center"/>
    </xf>
    <xf numFmtId="165" fontId="10" fillId="0" borderId="45" xfId="1" applyNumberFormat="1" applyFont="1" applyBorder="1" applyAlignment="1">
      <alignment vertical="center"/>
    </xf>
    <xf numFmtId="164" fontId="1" fillId="0" borderId="0" xfId="1" applyFont="1" applyBorder="1"/>
    <xf numFmtId="16" fontId="29" fillId="0" borderId="0" xfId="0" applyNumberFormat="1" applyFont="1" applyAlignment="1">
      <alignment horizontal="center"/>
    </xf>
    <xf numFmtId="14" fontId="1" fillId="0" borderId="0" xfId="1" applyNumberFormat="1" applyFont="1"/>
    <xf numFmtId="14" fontId="1" fillId="0" borderId="3" xfId="3" applyNumberFormat="1" applyFont="1" applyFill="1" applyBorder="1"/>
    <xf numFmtId="14" fontId="1" fillId="0" borderId="3" xfId="1" applyNumberFormat="1" applyFont="1" applyBorder="1"/>
    <xf numFmtId="164" fontId="1" fillId="0" borderId="3" xfId="1" applyFont="1" applyFill="1" applyBorder="1" applyAlignment="1">
      <alignment horizontal="center"/>
    </xf>
    <xf numFmtId="165" fontId="1" fillId="0" borderId="3" xfId="1" applyNumberFormat="1" applyFont="1" applyBorder="1"/>
    <xf numFmtId="0" fontId="1" fillId="0" borderId="3" xfId="0" applyFont="1" applyBorder="1"/>
    <xf numFmtId="165" fontId="1" fillId="0" borderId="3" xfId="1" applyNumberFormat="1" applyFont="1" applyFill="1" applyBorder="1"/>
    <xf numFmtId="164" fontId="1" fillId="0" borderId="3" xfId="1" applyFont="1" applyFill="1" applyBorder="1"/>
    <xf numFmtId="164" fontId="1" fillId="0" borderId="3" xfId="1" applyFont="1" applyBorder="1"/>
    <xf numFmtId="164" fontId="7" fillId="0" borderId="3" xfId="1" applyFont="1" applyFill="1" applyBorder="1"/>
    <xf numFmtId="165" fontId="1" fillId="4" borderId="3" xfId="1" applyNumberFormat="1" applyFont="1" applyFill="1" applyBorder="1"/>
    <xf numFmtId="164" fontId="7" fillId="2" borderId="3" xfId="1" applyFont="1" applyFill="1" applyBorder="1"/>
    <xf numFmtId="164" fontId="1" fillId="0" borderId="3" xfId="1" applyFont="1" applyBorder="1" applyAlignment="1">
      <alignment horizontal="center"/>
    </xf>
    <xf numFmtId="165" fontId="1" fillId="0" borderId="0" xfId="1" applyNumberFormat="1" applyFont="1" applyBorder="1"/>
    <xf numFmtId="164" fontId="1" fillId="0" borderId="0" xfId="0" applyNumberFormat="1" applyFont="1"/>
    <xf numFmtId="164" fontId="1" fillId="0" borderId="3" xfId="1" applyFont="1" applyFill="1" applyBorder="1" applyAlignment="1">
      <alignment horizontal="right" vertical="center"/>
    </xf>
    <xf numFmtId="0" fontId="1" fillId="0" borderId="0" xfId="0" applyFont="1"/>
    <xf numFmtId="164" fontId="1" fillId="0" borderId="3" xfId="0" applyNumberFormat="1" applyFont="1" applyBorder="1"/>
    <xf numFmtId="164" fontId="1" fillId="0" borderId="20" xfId="1" applyFont="1" applyBorder="1"/>
    <xf numFmtId="0" fontId="1" fillId="0" borderId="20" xfId="0" applyFont="1" applyBorder="1"/>
    <xf numFmtId="164" fontId="1" fillId="0" borderId="0" xfId="1" applyFont="1"/>
    <xf numFmtId="165" fontId="1" fillId="0" borderId="0" xfId="1" applyNumberFormat="1" applyFont="1"/>
    <xf numFmtId="165" fontId="0" fillId="2" borderId="38" xfId="1" applyNumberFormat="1" applyFont="1" applyFill="1" applyBorder="1"/>
    <xf numFmtId="165" fontId="0" fillId="2" borderId="39" xfId="1" applyNumberFormat="1" applyFont="1" applyFill="1" applyBorder="1"/>
    <xf numFmtId="165" fontId="0" fillId="2" borderId="65" xfId="1" applyNumberFormat="1" applyFont="1" applyFill="1" applyBorder="1"/>
    <xf numFmtId="165" fontId="7" fillId="2" borderId="65" xfId="1" applyNumberFormat="1" applyFont="1" applyFill="1" applyBorder="1"/>
    <xf numFmtId="165" fontId="7" fillId="2" borderId="20" xfId="1" applyNumberFormat="1" applyFont="1" applyFill="1" applyBorder="1"/>
    <xf numFmtId="165" fontId="7" fillId="2" borderId="40" xfId="1" applyNumberFormat="1" applyFont="1" applyFill="1" applyBorder="1"/>
    <xf numFmtId="165" fontId="5" fillId="2" borderId="39" xfId="1" applyNumberFormat="1" applyFont="1" applyFill="1" applyBorder="1" applyAlignment="1">
      <alignment vertical="center"/>
    </xf>
    <xf numFmtId="165" fontId="7" fillId="2" borderId="0" xfId="1" applyNumberFormat="1" applyFont="1" applyFill="1" applyBorder="1"/>
    <xf numFmtId="165" fontId="0" fillId="0" borderId="38" xfId="1" applyNumberFormat="1" applyFont="1" applyBorder="1" applyAlignment="1">
      <alignment horizontal="left"/>
    </xf>
    <xf numFmtId="165" fontId="10" fillId="0" borderId="38" xfId="1" applyNumberFormat="1" applyFont="1" applyBorder="1" applyAlignment="1">
      <alignment vertical="center"/>
    </xf>
    <xf numFmtId="16" fontId="0" fillId="0" borderId="0" xfId="0" applyNumberFormat="1" applyAlignment="1">
      <alignment horizontal="right"/>
    </xf>
    <xf numFmtId="0" fontId="7" fillId="2" borderId="20" xfId="0" applyFont="1" applyFill="1" applyBorder="1"/>
    <xf numFmtId="165" fontId="0" fillId="0" borderId="38" xfId="0" applyNumberFormat="1" applyBorder="1"/>
    <xf numFmtId="165" fontId="0" fillId="0" borderId="39" xfId="0" applyNumberFormat="1" applyBorder="1"/>
    <xf numFmtId="0" fontId="7" fillId="8" borderId="60" xfId="0" applyFont="1" applyFill="1" applyBorder="1" applyAlignment="1">
      <alignment horizontal="center" vertical="center"/>
    </xf>
    <xf numFmtId="165" fontId="0" fillId="0" borderId="44" xfId="1" applyNumberFormat="1" applyFont="1" applyFill="1" applyBorder="1"/>
    <xf numFmtId="165" fontId="0" fillId="0" borderId="0" xfId="1" applyNumberFormat="1" applyFont="1" applyFill="1"/>
    <xf numFmtId="9" fontId="3" fillId="0" borderId="3" xfId="2" applyFont="1" applyBorder="1" applyAlignment="1">
      <alignment horizontal="center" vertical="center" wrapText="1"/>
    </xf>
    <xf numFmtId="9" fontId="3" fillId="0" borderId="3" xfId="0" applyNumberFormat="1" applyFont="1" applyBorder="1" applyAlignment="1">
      <alignment horizontal="center"/>
    </xf>
    <xf numFmtId="9" fontId="0" fillId="0" borderId="19" xfId="2" applyFont="1" applyBorder="1" applyAlignment="1">
      <alignment horizontal="center"/>
    </xf>
    <xf numFmtId="164" fontId="0" fillId="0" borderId="3" xfId="1" applyFont="1" applyBorder="1"/>
    <xf numFmtId="165" fontId="7" fillId="0" borderId="9" xfId="1" applyNumberFormat="1" applyFont="1" applyFill="1" applyBorder="1"/>
    <xf numFmtId="0" fontId="0" fillId="0" borderId="26" xfId="0" applyBorder="1" applyAlignment="1">
      <alignment horizontal="left"/>
    </xf>
    <xf numFmtId="165" fontId="0" fillId="0" borderId="35" xfId="1" applyNumberFormat="1" applyFont="1" applyBorder="1" applyAlignment="1">
      <alignment horizontal="left"/>
    </xf>
    <xf numFmtId="165" fontId="0" fillId="0" borderId="9" xfId="1" applyNumberFormat="1" applyFont="1" applyBorder="1" applyAlignment="1">
      <alignment horizontal="left"/>
    </xf>
    <xf numFmtId="165" fontId="2" fillId="0" borderId="9" xfId="1" applyNumberFormat="1" applyFont="1" applyBorder="1" applyAlignment="1">
      <alignment horizontal="left"/>
    </xf>
    <xf numFmtId="165" fontId="0" fillId="0" borderId="26" xfId="1" applyNumberFormat="1" applyFont="1" applyBorder="1" applyAlignment="1">
      <alignment horizontal="left"/>
    </xf>
    <xf numFmtId="165" fontId="1" fillId="0" borderId="26" xfId="1" applyNumberFormat="1" applyFont="1" applyFill="1" applyBorder="1" applyAlignment="1">
      <alignment horizontal="center"/>
    </xf>
    <xf numFmtId="0" fontId="0" fillId="0" borderId="40" xfId="0" applyBorder="1" applyAlignment="1">
      <alignment horizontal="left"/>
    </xf>
    <xf numFmtId="165" fontId="0" fillId="0" borderId="40" xfId="1" applyNumberFormat="1" applyFont="1" applyBorder="1" applyAlignment="1">
      <alignment horizontal="left"/>
    </xf>
    <xf numFmtId="165" fontId="0" fillId="0" borderId="53" xfId="1" applyNumberFormat="1" applyFont="1" applyBorder="1" applyAlignment="1">
      <alignment horizontal="left"/>
    </xf>
    <xf numFmtId="165" fontId="0" fillId="0" borderId="44" xfId="1" applyNumberFormat="1" applyFont="1" applyBorder="1" applyAlignment="1">
      <alignment horizontal="left"/>
    </xf>
    <xf numFmtId="165" fontId="0" fillId="0" borderId="28" xfId="1" applyNumberFormat="1" applyFont="1" applyBorder="1" applyAlignment="1">
      <alignment horizontal="left"/>
    </xf>
    <xf numFmtId="165" fontId="2" fillId="0" borderId="28" xfId="0" applyNumberFormat="1" applyFont="1" applyBorder="1" applyAlignment="1">
      <alignment horizontal="center"/>
    </xf>
    <xf numFmtId="165" fontId="1" fillId="0" borderId="35" xfId="1" applyNumberFormat="1" applyFont="1" applyFill="1" applyBorder="1" applyAlignment="1">
      <alignment horizontal="center"/>
    </xf>
    <xf numFmtId="0" fontId="10" fillId="0" borderId="36" xfId="0" applyFont="1" applyBorder="1" applyAlignment="1">
      <alignment vertical="center"/>
    </xf>
    <xf numFmtId="165" fontId="10" fillId="0" borderId="39" xfId="1" applyNumberFormat="1" applyFont="1" applyBorder="1" applyAlignment="1">
      <alignment vertical="center"/>
    </xf>
    <xf numFmtId="165" fontId="10" fillId="0" borderId="6" xfId="1" applyNumberFormat="1" applyFont="1" applyBorder="1" applyAlignment="1">
      <alignment vertical="center"/>
    </xf>
    <xf numFmtId="165" fontId="10" fillId="0" borderId="17" xfId="1" applyNumberFormat="1" applyFont="1" applyBorder="1" applyAlignment="1">
      <alignment vertical="center"/>
    </xf>
    <xf numFmtId="165" fontId="0" fillId="0" borderId="36" xfId="1" applyNumberFormat="1" applyFont="1" applyBorder="1"/>
    <xf numFmtId="165" fontId="0" fillId="0" borderId="6" xfId="0" applyNumberFormat="1" applyBorder="1" applyAlignment="1">
      <alignment horizontal="center" vertical="center"/>
    </xf>
    <xf numFmtId="165" fontId="7" fillId="0" borderId="39" xfId="1" applyNumberFormat="1" applyFont="1" applyBorder="1"/>
    <xf numFmtId="165" fontId="7" fillId="0" borderId="54" xfId="1" applyNumberFormat="1" applyFont="1" applyBorder="1"/>
    <xf numFmtId="165" fontId="7" fillId="0" borderId="45" xfId="1" applyNumberFormat="1" applyFont="1" applyBorder="1"/>
    <xf numFmtId="165" fontId="2" fillId="0" borderId="48" xfId="0" applyNumberFormat="1" applyFont="1" applyBorder="1" applyAlignment="1">
      <alignment horizontal="center"/>
    </xf>
    <xf numFmtId="0" fontId="2" fillId="2" borderId="20" xfId="0" applyFont="1" applyFill="1" applyBorder="1"/>
    <xf numFmtId="0" fontId="7" fillId="0" borderId="1" xfId="0" applyFont="1" applyBorder="1" applyAlignment="1">
      <alignment horizontal="center"/>
    </xf>
    <xf numFmtId="165" fontId="0" fillId="0" borderId="1" xfId="0" applyNumberFormat="1" applyBorder="1"/>
    <xf numFmtId="165" fontId="7" fillId="0" borderId="1" xfId="0" applyNumberFormat="1" applyFont="1" applyBorder="1"/>
    <xf numFmtId="0" fontId="0" fillId="0" borderId="9" xfId="0" applyBorder="1" applyAlignment="1">
      <alignment horizontal="center"/>
    </xf>
    <xf numFmtId="165" fontId="0" fillId="4" borderId="9" xfId="0" applyNumberFormat="1" applyFill="1" applyBorder="1"/>
    <xf numFmtId="165" fontId="7" fillId="0" borderId="12" xfId="0" applyNumberFormat="1" applyFont="1" applyBorder="1"/>
    <xf numFmtId="0" fontId="7" fillId="0" borderId="6" xfId="0" applyFont="1" applyBorder="1" applyAlignment="1">
      <alignment horizontal="center"/>
    </xf>
    <xf numFmtId="165" fontId="0" fillId="4" borderId="6" xfId="0" applyNumberFormat="1" applyFill="1" applyBorder="1"/>
    <xf numFmtId="0" fontId="7" fillId="0" borderId="7" xfId="0" applyFont="1" applyBorder="1" applyAlignment="1">
      <alignment horizontal="center"/>
    </xf>
    <xf numFmtId="0" fontId="7" fillId="0" borderId="7" xfId="0" applyFont="1" applyBorder="1"/>
    <xf numFmtId="165" fontId="0" fillId="0" borderId="7" xfId="0" applyNumberFormat="1" applyBorder="1"/>
    <xf numFmtId="0" fontId="7" fillId="0" borderId="9" xfId="0" applyFont="1" applyBorder="1" applyAlignment="1">
      <alignment horizontal="center"/>
    </xf>
    <xf numFmtId="165" fontId="0" fillId="0" borderId="9" xfId="0" applyNumberFormat="1" applyBorder="1"/>
    <xf numFmtId="165" fontId="7" fillId="0" borderId="26" xfId="0" applyNumberFormat="1" applyFont="1" applyBorder="1"/>
    <xf numFmtId="165" fontId="0" fillId="0" borderId="6" xfId="0" applyNumberFormat="1" applyBorder="1"/>
    <xf numFmtId="165" fontId="7" fillId="0" borderId="17" xfId="0" applyNumberFormat="1" applyFont="1" applyBorder="1"/>
    <xf numFmtId="165" fontId="0" fillId="0" borderId="19" xfId="0" applyNumberFormat="1" applyBorder="1"/>
    <xf numFmtId="0" fontId="7" fillId="0" borderId="9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65" fontId="0" fillId="0" borderId="37" xfId="0" applyNumberFormat="1" applyBorder="1"/>
    <xf numFmtId="14" fontId="0" fillId="0" borderId="3" xfId="0" applyNumberFormat="1" applyBorder="1"/>
    <xf numFmtId="16" fontId="22" fillId="0" borderId="3" xfId="0" applyNumberFormat="1" applyFont="1" applyBorder="1"/>
    <xf numFmtId="0" fontId="7" fillId="2" borderId="16" xfId="0" applyFont="1" applyFill="1" applyBorder="1" applyAlignment="1">
      <alignment horizontal="left"/>
    </xf>
    <xf numFmtId="0" fontId="7" fillId="2" borderId="60" xfId="0" applyFont="1" applyFill="1" applyBorder="1" applyAlignment="1">
      <alignment horizontal="left"/>
    </xf>
    <xf numFmtId="0" fontId="7" fillId="2" borderId="3" xfId="0" applyFont="1" applyFill="1" applyBorder="1" applyAlignment="1">
      <alignment horizontal="left"/>
    </xf>
    <xf numFmtId="0" fontId="24" fillId="0" borderId="3" xfId="0" applyFont="1" applyBorder="1" applyAlignment="1">
      <alignment horizontal="left" vertical="center"/>
    </xf>
    <xf numFmtId="0" fontId="7" fillId="2" borderId="6" xfId="0" applyFont="1" applyFill="1" applyBorder="1" applyAlignment="1">
      <alignment horizontal="center"/>
    </xf>
    <xf numFmtId="165" fontId="0" fillId="0" borderId="6" xfId="1" applyNumberFormat="1" applyFont="1" applyBorder="1"/>
    <xf numFmtId="165" fontId="0" fillId="0" borderId="7" xfId="1" applyNumberFormat="1" applyFont="1" applyBorder="1"/>
    <xf numFmtId="165" fontId="2" fillId="2" borderId="10" xfId="1" applyNumberFormat="1" applyFont="1" applyFill="1" applyBorder="1"/>
    <xf numFmtId="9" fontId="3" fillId="0" borderId="68" xfId="2" applyFont="1" applyBorder="1" applyAlignment="1">
      <alignment horizontal="center" vertical="center" wrapText="1"/>
    </xf>
    <xf numFmtId="165" fontId="7" fillId="0" borderId="1" xfId="1" applyNumberFormat="1" applyFont="1" applyFill="1" applyBorder="1"/>
    <xf numFmtId="165" fontId="0" fillId="0" borderId="33" xfId="0" applyNumberFormat="1" applyBorder="1"/>
    <xf numFmtId="165" fontId="3" fillId="11" borderId="3" xfId="0" applyNumberFormat="1" applyFont="1" applyFill="1" applyBorder="1" applyAlignment="1">
      <alignment horizontal="center" vertical="center" wrapText="1"/>
    </xf>
    <xf numFmtId="165" fontId="0" fillId="2" borderId="0" xfId="1" applyNumberFormat="1" applyFont="1" applyFill="1" applyBorder="1"/>
    <xf numFmtId="165" fontId="0" fillId="2" borderId="60" xfId="1" applyNumberFormat="1" applyFont="1" applyFill="1" applyBorder="1"/>
    <xf numFmtId="9" fontId="7" fillId="2" borderId="21" xfId="2" applyFont="1" applyFill="1" applyBorder="1" applyAlignment="1">
      <alignment horizontal="center"/>
    </xf>
    <xf numFmtId="165" fontId="7" fillId="0" borderId="7" xfId="1" applyNumberFormat="1" applyFont="1" applyFill="1" applyBorder="1"/>
    <xf numFmtId="0" fontId="0" fillId="2" borderId="18" xfId="0" applyFill="1" applyBorder="1"/>
    <xf numFmtId="165" fontId="0" fillId="0" borderId="9" xfId="1" applyNumberFormat="1" applyFont="1" applyBorder="1"/>
    <xf numFmtId="165" fontId="0" fillId="0" borderId="26" xfId="1" applyNumberFormat="1" applyFont="1" applyBorder="1"/>
    <xf numFmtId="165" fontId="0" fillId="0" borderId="17" xfId="1" applyNumberFormat="1" applyFont="1" applyBorder="1"/>
    <xf numFmtId="165" fontId="0" fillId="4" borderId="67" xfId="1" applyNumberFormat="1" applyFont="1" applyFill="1" applyBorder="1" applyAlignment="1">
      <alignment horizontal="center"/>
    </xf>
    <xf numFmtId="164" fontId="17" fillId="6" borderId="33" xfId="1" applyFont="1" applyFill="1" applyBorder="1" applyAlignment="1">
      <alignment horizontal="center" vertical="center" wrapText="1"/>
    </xf>
    <xf numFmtId="3" fontId="19" fillId="0" borderId="0" xfId="4" applyNumberFormat="1" applyFont="1" applyAlignment="1">
      <alignment horizontal="right" indent="2"/>
    </xf>
    <xf numFmtId="43" fontId="11" fillId="0" borderId="0" xfId="3" applyFont="1" applyFill="1" applyBorder="1" applyAlignment="1">
      <alignment horizontal="left"/>
    </xf>
    <xf numFmtId="165" fontId="19" fillId="0" borderId="0" xfId="1" applyNumberFormat="1" applyFont="1" applyFill="1" applyBorder="1" applyAlignment="1">
      <alignment horizontal="right" indent="2"/>
    </xf>
    <xf numFmtId="164" fontId="19" fillId="0" borderId="33" xfId="1" applyFont="1" applyBorder="1" applyAlignment="1">
      <alignment horizontal="right" indent="2"/>
    </xf>
    <xf numFmtId="9" fontId="17" fillId="6" borderId="29" xfId="2" applyFont="1" applyFill="1" applyBorder="1" applyAlignment="1">
      <alignment horizontal="center" vertical="center" wrapText="1"/>
    </xf>
    <xf numFmtId="166" fontId="22" fillId="0" borderId="0" xfId="2" applyNumberFormat="1" applyFont="1" applyBorder="1"/>
    <xf numFmtId="43" fontId="0" fillId="2" borderId="0" xfId="3" applyFont="1" applyFill="1"/>
    <xf numFmtId="43" fontId="0" fillId="2" borderId="0" xfId="3" applyFont="1" applyFill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48" xfId="0" applyFont="1" applyFill="1" applyBorder="1" applyAlignment="1">
      <alignment horizontal="center"/>
    </xf>
    <xf numFmtId="0" fontId="6" fillId="2" borderId="47" xfId="0" applyFont="1" applyFill="1" applyBorder="1" applyAlignment="1">
      <alignment horizontal="center"/>
    </xf>
    <xf numFmtId="0" fontId="0" fillId="2" borderId="3" xfId="0" applyFill="1" applyBorder="1" applyAlignment="1">
      <alignment vertical="center"/>
    </xf>
    <xf numFmtId="0" fontId="6" fillId="2" borderId="49" xfId="0" applyFont="1" applyFill="1" applyBorder="1" applyAlignment="1">
      <alignment horizontal="center"/>
    </xf>
    <xf numFmtId="0" fontId="0" fillId="2" borderId="6" xfId="0" applyFill="1" applyBorder="1" applyAlignment="1">
      <alignment vertical="center"/>
    </xf>
    <xf numFmtId="14" fontId="0" fillId="2" borderId="0" xfId="2" applyNumberFormat="1" applyFont="1" applyFill="1" applyAlignment="1">
      <alignment horizontal="center"/>
    </xf>
    <xf numFmtId="9" fontId="0" fillId="2" borderId="0" xfId="2" applyFont="1" applyFill="1" applyBorder="1" applyAlignment="1">
      <alignment horizontal="center"/>
    </xf>
    <xf numFmtId="165" fontId="0" fillId="2" borderId="0" xfId="0" applyNumberFormat="1" applyFill="1" applyAlignment="1">
      <alignment vertical="center"/>
    </xf>
    <xf numFmtId="165" fontId="0" fillId="0" borderId="55" xfId="1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9" fontId="0" fillId="2" borderId="0" xfId="2" applyFont="1" applyFill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43" fontId="0" fillId="2" borderId="0" xfId="3" applyFont="1" applyFill="1" applyAlignment="1">
      <alignment horizontal="center" vertical="center"/>
    </xf>
    <xf numFmtId="9" fontId="0" fillId="0" borderId="0" xfId="2" applyFont="1" applyAlignment="1">
      <alignment horizontal="center" vertical="center"/>
    </xf>
    <xf numFmtId="14" fontId="0" fillId="0" borderId="0" xfId="2" applyNumberFormat="1" applyFont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9" fontId="0" fillId="0" borderId="19" xfId="2" applyFont="1" applyBorder="1" applyAlignment="1">
      <alignment horizontal="center" vertical="center"/>
    </xf>
    <xf numFmtId="0" fontId="6" fillId="3" borderId="47" xfId="0" applyFont="1" applyFill="1" applyBorder="1" applyAlignment="1">
      <alignment horizontal="center" vertical="center"/>
    </xf>
    <xf numFmtId="0" fontId="6" fillId="3" borderId="49" xfId="0" applyFont="1" applyFill="1" applyBorder="1" applyAlignment="1">
      <alignment horizontal="center" vertical="center"/>
    </xf>
    <xf numFmtId="0" fontId="6" fillId="3" borderId="46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0" borderId="3" xfId="0" applyFont="1" applyBorder="1" applyAlignment="1">
      <alignment vertical="center"/>
    </xf>
    <xf numFmtId="0" fontId="7" fillId="2" borderId="7" xfId="0" applyFont="1" applyFill="1" applyBorder="1" applyAlignment="1">
      <alignment vertical="center"/>
    </xf>
    <xf numFmtId="0" fontId="7" fillId="2" borderId="37" xfId="0" applyFont="1" applyFill="1" applyBorder="1" applyAlignment="1">
      <alignment horizontal="center" vertical="center"/>
    </xf>
    <xf numFmtId="0" fontId="7" fillId="2" borderId="28" xfId="0" applyFont="1" applyFill="1" applyBorder="1" applyAlignment="1">
      <alignment vertical="center"/>
    </xf>
    <xf numFmtId="0" fontId="7" fillId="0" borderId="6" xfId="0" applyFont="1" applyBorder="1" applyAlignment="1">
      <alignment vertical="center"/>
    </xf>
    <xf numFmtId="0" fontId="7" fillId="2" borderId="29" xfId="0" applyFont="1" applyFill="1" applyBorder="1" applyAlignment="1">
      <alignment vertical="center"/>
    </xf>
    <xf numFmtId="0" fontId="7" fillId="2" borderId="30" xfId="0" applyFont="1" applyFill="1" applyBorder="1" applyAlignment="1">
      <alignment vertical="center"/>
    </xf>
    <xf numFmtId="0" fontId="7" fillId="2" borderId="6" xfId="0" applyFont="1" applyFill="1" applyBorder="1" applyAlignment="1">
      <alignment vertical="center"/>
    </xf>
    <xf numFmtId="0" fontId="7" fillId="2" borderId="16" xfId="0" applyFont="1" applyFill="1" applyBorder="1" applyAlignment="1">
      <alignment vertical="center"/>
    </xf>
    <xf numFmtId="0" fontId="7" fillId="2" borderId="60" xfId="0" applyFont="1" applyFill="1" applyBorder="1" applyAlignment="1">
      <alignment vertical="center"/>
    </xf>
    <xf numFmtId="165" fontId="7" fillId="0" borderId="3" xfId="1" applyNumberFormat="1" applyFont="1" applyFill="1" applyBorder="1" applyAlignment="1">
      <alignment vertical="center"/>
    </xf>
    <xf numFmtId="0" fontId="7" fillId="2" borderId="47" xfId="0" applyFont="1" applyFill="1" applyBorder="1" applyAlignment="1">
      <alignment horizontal="center" vertical="center"/>
    </xf>
    <xf numFmtId="9" fontId="3" fillId="0" borderId="5" xfId="2" applyFont="1" applyBorder="1" applyAlignment="1">
      <alignment horizontal="center" vertical="center" wrapText="1"/>
    </xf>
    <xf numFmtId="0" fontId="6" fillId="8" borderId="10" xfId="0" applyFont="1" applyFill="1" applyBorder="1" applyAlignment="1">
      <alignment horizontal="center" vertical="center" wrapText="1"/>
    </xf>
    <xf numFmtId="0" fontId="6" fillId="9" borderId="10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wrapText="1"/>
    </xf>
    <xf numFmtId="9" fontId="0" fillId="0" borderId="0" xfId="2" applyFont="1" applyAlignment="1">
      <alignment horizontal="center" wrapText="1"/>
    </xf>
    <xf numFmtId="0" fontId="6" fillId="9" borderId="11" xfId="0" applyFont="1" applyFill="1" applyBorder="1" applyAlignment="1">
      <alignment horizontal="center" vertical="center" wrapText="1"/>
    </xf>
    <xf numFmtId="0" fontId="6" fillId="6" borderId="26" xfId="0" applyFont="1" applyFill="1" applyBorder="1" applyAlignment="1">
      <alignment horizontal="center" vertical="center"/>
    </xf>
    <xf numFmtId="9" fontId="3" fillId="0" borderId="49" xfId="0" applyNumberFormat="1" applyFont="1" applyBorder="1" applyAlignment="1">
      <alignment horizontal="center" vertical="center"/>
    </xf>
    <xf numFmtId="166" fontId="3" fillId="0" borderId="6" xfId="2" applyNumberFormat="1" applyFont="1" applyBorder="1" applyAlignment="1">
      <alignment horizontal="center" vertical="center"/>
    </xf>
    <xf numFmtId="0" fontId="7" fillId="2" borderId="48" xfId="0" applyFont="1" applyFill="1" applyBorder="1" applyAlignment="1">
      <alignment horizontal="center" vertical="center"/>
    </xf>
    <xf numFmtId="0" fontId="7" fillId="2" borderId="47" xfId="0" applyFont="1" applyFill="1" applyBorder="1" applyAlignment="1">
      <alignment horizontal="center"/>
    </xf>
    <xf numFmtId="165" fontId="0" fillId="2" borderId="0" xfId="1" applyNumberFormat="1" applyFont="1" applyFill="1" applyAlignment="1">
      <alignment vertical="center"/>
    </xf>
    <xf numFmtId="165" fontId="0" fillId="2" borderId="51" xfId="1" applyNumberFormat="1" applyFont="1" applyFill="1" applyBorder="1" applyAlignment="1">
      <alignment horizontal="center" vertical="center"/>
    </xf>
    <xf numFmtId="165" fontId="0" fillId="2" borderId="53" xfId="1" applyNumberFormat="1" applyFont="1" applyFill="1" applyBorder="1" applyAlignment="1">
      <alignment horizontal="center" vertical="center"/>
    </xf>
    <xf numFmtId="0" fontId="7" fillId="2" borderId="0" xfId="0" applyFont="1" applyFill="1" applyAlignment="1">
      <alignment horizontal="right" vertical="center"/>
    </xf>
    <xf numFmtId="165" fontId="0" fillId="2" borderId="9" xfId="1" applyNumberFormat="1" applyFont="1" applyFill="1" applyBorder="1" applyAlignment="1">
      <alignment vertical="center"/>
    </xf>
    <xf numFmtId="165" fontId="0" fillId="2" borderId="7" xfId="1" applyNumberFormat="1" applyFont="1" applyFill="1" applyBorder="1" applyAlignment="1">
      <alignment vertical="center"/>
    </xf>
    <xf numFmtId="165" fontId="0" fillId="2" borderId="3" xfId="1" applyNumberFormat="1" applyFont="1" applyFill="1" applyBorder="1" applyAlignment="1">
      <alignment vertical="center"/>
    </xf>
    <xf numFmtId="165" fontId="0" fillId="0" borderId="3" xfId="1" applyNumberFormat="1" applyFont="1" applyFill="1" applyBorder="1" applyAlignment="1">
      <alignment vertical="center"/>
    </xf>
    <xf numFmtId="165" fontId="0" fillId="2" borderId="6" xfId="1" applyNumberFormat="1" applyFont="1" applyFill="1" applyBorder="1" applyAlignment="1">
      <alignment vertical="center"/>
    </xf>
    <xf numFmtId="165" fontId="0" fillId="0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vertical="center"/>
    </xf>
    <xf numFmtId="165" fontId="7" fillId="2" borderId="9" xfId="1" applyNumberFormat="1" applyFont="1" applyFill="1" applyBorder="1" applyAlignment="1">
      <alignment vertical="center"/>
    </xf>
    <xf numFmtId="165" fontId="7" fillId="2" borderId="3" xfId="1" applyNumberFormat="1" applyFont="1" applyFill="1" applyBorder="1" applyAlignment="1">
      <alignment vertical="center"/>
    </xf>
    <xf numFmtId="165" fontId="7" fillId="2" borderId="7" xfId="1" applyNumberFormat="1" applyFont="1" applyFill="1" applyBorder="1" applyAlignment="1">
      <alignment vertical="center"/>
    </xf>
    <xf numFmtId="165" fontId="7" fillId="2" borderId="1" xfId="1" applyNumberFormat="1" applyFont="1" applyFill="1" applyBorder="1" applyAlignment="1">
      <alignment vertical="center"/>
    </xf>
    <xf numFmtId="165" fontId="7" fillId="0" borderId="9" xfId="1" applyNumberFormat="1" applyFont="1" applyFill="1" applyBorder="1" applyAlignment="1">
      <alignment vertical="center"/>
    </xf>
    <xf numFmtId="165" fontId="7" fillId="0" borderId="1" xfId="1" applyNumberFormat="1" applyFont="1" applyFill="1" applyBorder="1" applyAlignment="1">
      <alignment vertical="center"/>
    </xf>
    <xf numFmtId="165" fontId="7" fillId="0" borderId="6" xfId="1" applyNumberFormat="1" applyFont="1" applyFill="1" applyBorder="1" applyAlignment="1">
      <alignment vertical="center"/>
    </xf>
    <xf numFmtId="165" fontId="0" fillId="0" borderId="33" xfId="0" applyNumberFormat="1" applyBorder="1" applyAlignment="1">
      <alignment horizontal="center" vertical="center"/>
    </xf>
    <xf numFmtId="165" fontId="0" fillId="2" borderId="16" xfId="1" applyNumberFormat="1" applyFont="1" applyFill="1" applyBorder="1" applyAlignment="1">
      <alignment vertical="center"/>
    </xf>
    <xf numFmtId="165" fontId="0" fillId="2" borderId="21" xfId="1" applyNumberFormat="1" applyFont="1" applyFill="1" applyBorder="1" applyAlignment="1">
      <alignment vertical="center"/>
    </xf>
    <xf numFmtId="165" fontId="0" fillId="2" borderId="3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164" fontId="7" fillId="2" borderId="7" xfId="1" applyFont="1" applyFill="1" applyBorder="1"/>
    <xf numFmtId="164" fontId="0" fillId="2" borderId="3" xfId="1" applyFont="1" applyFill="1" applyBorder="1"/>
    <xf numFmtId="165" fontId="0" fillId="2" borderId="9" xfId="0" applyNumberForma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166" fontId="0" fillId="0" borderId="3" xfId="0" applyNumberFormat="1" applyBorder="1" applyAlignment="1">
      <alignment horizontal="center" vertical="center"/>
    </xf>
    <xf numFmtId="9" fontId="0" fillId="0" borderId="6" xfId="0" applyNumberFormat="1" applyBorder="1" applyAlignment="1">
      <alignment horizontal="center" vertical="center"/>
    </xf>
    <xf numFmtId="9" fontId="0" fillId="0" borderId="17" xfId="0" applyNumberFormat="1" applyBorder="1" applyAlignment="1">
      <alignment horizontal="center" vertical="center"/>
    </xf>
    <xf numFmtId="9" fontId="0" fillId="0" borderId="21" xfId="0" applyNumberFormat="1" applyBorder="1" applyAlignment="1">
      <alignment horizontal="center" wrapText="1"/>
    </xf>
    <xf numFmtId="0" fontId="0" fillId="2" borderId="45" xfId="0" applyFill="1" applyBorder="1" applyAlignment="1">
      <alignment vertical="center"/>
    </xf>
    <xf numFmtId="14" fontId="0" fillId="0" borderId="0" xfId="0" applyNumberFormat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2" borderId="9" xfId="0" applyFill="1" applyBorder="1" applyAlignment="1">
      <alignment vertical="center"/>
    </xf>
    <xf numFmtId="0" fontId="0" fillId="0" borderId="9" xfId="0" applyBorder="1"/>
    <xf numFmtId="0" fontId="0" fillId="2" borderId="7" xfId="0" applyFill="1" applyBorder="1" applyAlignment="1">
      <alignment vertical="center"/>
    </xf>
    <xf numFmtId="0" fontId="0" fillId="2" borderId="1" xfId="0" applyFill="1" applyBorder="1" applyAlignment="1">
      <alignment vertical="center"/>
    </xf>
    <xf numFmtId="43" fontId="0" fillId="2" borderId="0" xfId="3" applyFont="1" applyFill="1" applyAlignment="1">
      <alignment horizontal="left" vertical="center"/>
    </xf>
    <xf numFmtId="0" fontId="0" fillId="2" borderId="47" xfId="0" applyFill="1" applyBorder="1" applyAlignment="1">
      <alignment horizontal="center"/>
    </xf>
    <xf numFmtId="0" fontId="0" fillId="0" borderId="29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29" fillId="2" borderId="0" xfId="0" applyFont="1" applyFill="1" applyAlignment="1">
      <alignment horizontal="center"/>
    </xf>
    <xf numFmtId="0" fontId="0" fillId="2" borderId="28" xfId="0" applyFill="1" applyBorder="1" applyAlignment="1">
      <alignment horizontal="left"/>
    </xf>
    <xf numFmtId="0" fontId="0" fillId="2" borderId="29" xfId="0" applyFill="1" applyBorder="1" applyAlignment="1">
      <alignment horizontal="left"/>
    </xf>
    <xf numFmtId="0" fontId="0" fillId="2" borderId="3" xfId="0" applyFill="1" applyBorder="1" applyAlignment="1">
      <alignment horizontal="left"/>
    </xf>
    <xf numFmtId="14" fontId="0" fillId="0" borderId="3" xfId="1" applyNumberFormat="1" applyFont="1" applyBorder="1"/>
    <xf numFmtId="9" fontId="3" fillId="0" borderId="0" xfId="2" applyFont="1" applyFill="1" applyAlignment="1">
      <alignment horizontal="center" vertical="center"/>
    </xf>
    <xf numFmtId="9" fontId="3" fillId="0" borderId="0" xfId="2" applyFont="1" applyFill="1" applyAlignment="1">
      <alignment horizontal="center"/>
    </xf>
    <xf numFmtId="9" fontId="3" fillId="0" borderId="0" xfId="2" applyFont="1" applyFill="1" applyBorder="1" applyAlignment="1">
      <alignment horizontal="center"/>
    </xf>
    <xf numFmtId="167" fontId="3" fillId="0" borderId="0" xfId="3" applyNumberFormat="1" applyFont="1" applyFill="1" applyBorder="1" applyAlignment="1">
      <alignment horizontal="center"/>
    </xf>
    <xf numFmtId="9" fontId="3" fillId="0" borderId="20" xfId="2" applyFont="1" applyFill="1" applyBorder="1" applyAlignment="1">
      <alignment horizontal="center"/>
    </xf>
    <xf numFmtId="165" fontId="7" fillId="4" borderId="3" xfId="1" applyNumberFormat="1" applyFont="1" applyFill="1" applyBorder="1" applyAlignment="1">
      <alignment vertical="center"/>
    </xf>
    <xf numFmtId="9" fontId="0" fillId="2" borderId="3" xfId="2" applyFont="1" applyFill="1" applyBorder="1" applyAlignment="1">
      <alignment horizontal="center"/>
    </xf>
    <xf numFmtId="9" fontId="0" fillId="2" borderId="29" xfId="2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165" fontId="9" fillId="0" borderId="3" xfId="1" applyNumberFormat="1" applyFont="1" applyFill="1" applyBorder="1" applyAlignment="1">
      <alignment vertical="center"/>
    </xf>
    <xf numFmtId="16" fontId="0" fillId="0" borderId="3" xfId="0" applyNumberFormat="1" applyBorder="1"/>
    <xf numFmtId="9" fontId="17" fillId="0" borderId="0" xfId="4" applyNumberFormat="1" applyFont="1" applyAlignment="1">
      <alignment horizontal="center" vertical="center" wrapText="1"/>
    </xf>
    <xf numFmtId="43" fontId="0" fillId="0" borderId="0" xfId="3" applyFont="1" applyFill="1" applyAlignment="1">
      <alignment horizontal="right" vertical="center"/>
    </xf>
    <xf numFmtId="0" fontId="0" fillId="0" borderId="1" xfId="0" applyBorder="1" applyAlignment="1">
      <alignment horizontal="left"/>
    </xf>
    <xf numFmtId="165" fontId="1" fillId="0" borderId="1" xfId="1" applyNumberFormat="1" applyFont="1" applyBorder="1"/>
    <xf numFmtId="165" fontId="1" fillId="0" borderId="1" xfId="1" applyNumberFormat="1" applyFont="1" applyFill="1" applyBorder="1"/>
    <xf numFmtId="0" fontId="7" fillId="2" borderId="7" xfId="0" applyFont="1" applyFill="1" applyBorder="1" applyAlignment="1">
      <alignment horizontal="center" vertical="center"/>
    </xf>
    <xf numFmtId="165" fontId="1" fillId="0" borderId="7" xfId="1" applyNumberFormat="1" applyFont="1" applyFill="1" applyBorder="1"/>
    <xf numFmtId="0" fontId="1" fillId="0" borderId="7" xfId="0" applyFont="1" applyBorder="1"/>
    <xf numFmtId="165" fontId="0" fillId="0" borderId="3" xfId="1" applyNumberFormat="1" applyFont="1" applyBorder="1" applyAlignment="1">
      <alignment vertical="center"/>
    </xf>
    <xf numFmtId="165" fontId="1" fillId="0" borderId="3" xfId="1" applyNumberFormat="1" applyFont="1" applyFill="1" applyBorder="1" applyAlignment="1">
      <alignment vertical="center"/>
    </xf>
    <xf numFmtId="165" fontId="0" fillId="12" borderId="9" xfId="0" applyNumberFormat="1" applyFill="1" applyBorder="1"/>
    <xf numFmtId="165" fontId="0" fillId="12" borderId="3" xfId="0" applyNumberFormat="1" applyFill="1" applyBorder="1"/>
    <xf numFmtId="165" fontId="0" fillId="12" borderId="1" xfId="0" applyNumberFormat="1" applyFill="1" applyBorder="1"/>
    <xf numFmtId="165" fontId="3" fillId="13" borderId="3" xfId="0" applyNumberFormat="1" applyFont="1" applyFill="1" applyBorder="1" applyAlignment="1">
      <alignment horizontal="center" vertical="center" wrapText="1"/>
    </xf>
    <xf numFmtId="0" fontId="6" fillId="3" borderId="73" xfId="0" applyFont="1" applyFill="1" applyBorder="1" applyAlignment="1">
      <alignment horizontal="center"/>
    </xf>
    <xf numFmtId="165" fontId="0" fillId="0" borderId="23" xfId="1" applyNumberFormat="1" applyFont="1" applyFill="1" applyBorder="1"/>
    <xf numFmtId="165" fontId="7" fillId="0" borderId="32" xfId="1" applyNumberFormat="1" applyFont="1" applyFill="1" applyBorder="1" applyAlignment="1">
      <alignment vertical="center"/>
    </xf>
    <xf numFmtId="165" fontId="7" fillId="0" borderId="26" xfId="1" applyNumberFormat="1" applyFont="1" applyFill="1" applyBorder="1" applyAlignment="1">
      <alignment vertical="center"/>
    </xf>
    <xf numFmtId="0" fontId="7" fillId="2" borderId="6" xfId="0" applyFont="1" applyFill="1" applyBorder="1" applyAlignment="1">
      <alignment horizontal="center" vertical="center"/>
    </xf>
    <xf numFmtId="9" fontId="7" fillId="2" borderId="60" xfId="2" applyFont="1" applyFill="1" applyBorder="1" applyAlignment="1">
      <alignment horizontal="center"/>
    </xf>
    <xf numFmtId="165" fontId="7" fillId="4" borderId="32" xfId="1" applyNumberFormat="1" applyFont="1" applyFill="1" applyBorder="1" applyAlignment="1">
      <alignment vertical="center"/>
    </xf>
    <xf numFmtId="165" fontId="2" fillId="2" borderId="0" xfId="1" applyNumberFormat="1" applyFont="1" applyFill="1" applyBorder="1"/>
    <xf numFmtId="164" fontId="2" fillId="2" borderId="0" xfId="1" applyFont="1" applyFill="1" applyBorder="1" applyAlignment="1">
      <alignment horizontal="center"/>
    </xf>
    <xf numFmtId="165" fontId="7" fillId="0" borderId="0" xfId="6" applyNumberFormat="1" applyFont="1" applyFill="1" applyBorder="1" applyAlignment="1">
      <alignment horizontal="center"/>
    </xf>
    <xf numFmtId="165" fontId="0" fillId="2" borderId="0" xfId="1" applyNumberFormat="1" applyFont="1" applyFill="1" applyBorder="1" applyAlignment="1">
      <alignment horizontal="center"/>
    </xf>
    <xf numFmtId="164" fontId="2" fillId="2" borderId="0" xfId="1" applyFont="1" applyFill="1" applyBorder="1"/>
    <xf numFmtId="164" fontId="0" fillId="0" borderId="0" xfId="1" applyFont="1" applyFill="1" applyBorder="1"/>
    <xf numFmtId="165" fontId="0" fillId="2" borderId="0" xfId="1" applyNumberFormat="1" applyFon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0" fillId="2" borderId="33" xfId="0" applyNumberFormat="1" applyFill="1" applyBorder="1"/>
    <xf numFmtId="0" fontId="0" fillId="2" borderId="3" xfId="0" applyFill="1" applyBorder="1" applyAlignment="1">
      <alignment horizontal="center" vertical="center"/>
    </xf>
    <xf numFmtId="16" fontId="0" fillId="0" borderId="0" xfId="0" applyNumberFormat="1" applyAlignment="1">
      <alignment horizontal="center"/>
    </xf>
    <xf numFmtId="165" fontId="0" fillId="2" borderId="60" xfId="1" applyNumberFormat="1" applyFont="1" applyFill="1" applyBorder="1" applyAlignment="1">
      <alignment vertical="center"/>
    </xf>
    <xf numFmtId="164" fontId="17" fillId="2" borderId="3" xfId="1" applyFont="1" applyFill="1" applyBorder="1" applyAlignment="1">
      <alignment horizontal="center" vertical="center" wrapText="1"/>
    </xf>
    <xf numFmtId="166" fontId="7" fillId="0" borderId="29" xfId="2" applyNumberFormat="1" applyFont="1" applyFill="1" applyBorder="1" applyAlignment="1">
      <alignment horizontal="center"/>
    </xf>
    <xf numFmtId="165" fontId="7" fillId="2" borderId="26" xfId="1" applyNumberFormat="1" applyFont="1" applyFill="1" applyBorder="1" applyAlignment="1">
      <alignment vertical="center"/>
    </xf>
    <xf numFmtId="165" fontId="7" fillId="2" borderId="12" xfId="1" applyNumberFormat="1" applyFont="1" applyFill="1" applyBorder="1" applyAlignment="1">
      <alignment vertical="center"/>
    </xf>
    <xf numFmtId="165" fontId="7" fillId="0" borderId="74" xfId="1" applyNumberFormat="1" applyFont="1" applyFill="1" applyBorder="1" applyAlignment="1">
      <alignment vertical="center"/>
    </xf>
    <xf numFmtId="165" fontId="7" fillId="2" borderId="18" xfId="1" applyNumberFormat="1" applyFont="1" applyFill="1" applyBorder="1" applyAlignment="1">
      <alignment vertical="center"/>
    </xf>
    <xf numFmtId="165" fontId="7" fillId="0" borderId="19" xfId="1" applyNumberFormat="1" applyFont="1" applyFill="1" applyBorder="1" applyAlignment="1">
      <alignment vertical="center"/>
    </xf>
    <xf numFmtId="0" fontId="0" fillId="0" borderId="9" xfId="0" applyBorder="1" applyAlignment="1">
      <alignment vertical="center"/>
    </xf>
    <xf numFmtId="165" fontId="1" fillId="2" borderId="12" xfId="1" applyNumberFormat="1" applyFont="1" applyFill="1" applyBorder="1" applyAlignment="1">
      <alignment vertical="center"/>
    </xf>
    <xf numFmtId="0" fontId="0" fillId="5" borderId="9" xfId="0" applyFill="1" applyBorder="1" applyAlignment="1">
      <alignment vertical="center"/>
    </xf>
    <xf numFmtId="0" fontId="0" fillId="5" borderId="3" xfId="0" applyFill="1" applyBorder="1" applyAlignment="1">
      <alignment vertical="center"/>
    </xf>
    <xf numFmtId="0" fontId="7" fillId="5" borderId="3" xfId="0" applyFont="1" applyFill="1" applyBorder="1" applyAlignment="1">
      <alignment vertical="center"/>
    </xf>
    <xf numFmtId="0" fontId="7" fillId="5" borderId="31" xfId="0" applyFont="1" applyFill="1" applyBorder="1" applyAlignment="1">
      <alignment vertical="center"/>
    </xf>
    <xf numFmtId="0" fontId="0" fillId="5" borderId="1" xfId="0" applyFill="1" applyBorder="1" applyAlignment="1">
      <alignment vertical="center"/>
    </xf>
    <xf numFmtId="165" fontId="7" fillId="0" borderId="18" xfId="1" applyNumberFormat="1" applyFont="1" applyFill="1" applyBorder="1" applyAlignment="1">
      <alignment vertical="center"/>
    </xf>
    <xf numFmtId="165" fontId="0" fillId="0" borderId="16" xfId="1" applyNumberFormat="1" applyFont="1" applyFill="1" applyBorder="1" applyAlignment="1">
      <alignment vertical="center"/>
    </xf>
    <xf numFmtId="165" fontId="0" fillId="0" borderId="74" xfId="1" applyNumberFormat="1" applyFont="1" applyFill="1" applyBorder="1" applyAlignment="1">
      <alignment vertical="center"/>
    </xf>
    <xf numFmtId="0" fontId="7" fillId="5" borderId="7" xfId="0" applyFont="1" applyFill="1" applyBorder="1" applyAlignment="1">
      <alignment vertical="center"/>
    </xf>
    <xf numFmtId="165" fontId="7" fillId="4" borderId="12" xfId="1" applyNumberFormat="1" applyFont="1" applyFill="1" applyBorder="1" applyAlignment="1">
      <alignment vertical="center"/>
    </xf>
    <xf numFmtId="165" fontId="7" fillId="4" borderId="17" xfId="1" applyNumberFormat="1" applyFont="1" applyFill="1" applyBorder="1" applyAlignment="1">
      <alignment vertical="center"/>
    </xf>
    <xf numFmtId="165" fontId="7" fillId="4" borderId="1" xfId="1" applyNumberFormat="1" applyFont="1" applyFill="1" applyBorder="1" applyAlignment="1">
      <alignment vertical="center"/>
    </xf>
    <xf numFmtId="165" fontId="7" fillId="4" borderId="26" xfId="1" applyNumberFormat="1" applyFont="1" applyFill="1" applyBorder="1" applyAlignment="1">
      <alignment vertical="center"/>
    </xf>
    <xf numFmtId="165" fontId="7" fillId="4" borderId="19" xfId="1" applyNumberFormat="1" applyFont="1" applyFill="1" applyBorder="1" applyAlignment="1">
      <alignment vertical="center"/>
    </xf>
    <xf numFmtId="165" fontId="7" fillId="4" borderId="18" xfId="1" applyNumberFormat="1" applyFont="1" applyFill="1" applyBorder="1" applyAlignment="1">
      <alignment vertical="center"/>
    </xf>
    <xf numFmtId="165" fontId="1" fillId="4" borderId="12" xfId="1" applyNumberFormat="1" applyFont="1" applyFill="1" applyBorder="1" applyAlignment="1">
      <alignment vertical="center"/>
    </xf>
    <xf numFmtId="165" fontId="11" fillId="2" borderId="0" xfId="1" applyNumberFormat="1" applyFont="1" applyFill="1"/>
    <xf numFmtId="9" fontId="11" fillId="2" borderId="0" xfId="2" applyFont="1" applyFill="1" applyBorder="1"/>
    <xf numFmtId="166" fontId="0" fillId="0" borderId="47" xfId="0" applyNumberFormat="1" applyBorder="1" applyAlignment="1">
      <alignment horizontal="center" vertical="center"/>
    </xf>
    <xf numFmtId="166" fontId="0" fillId="0" borderId="12" xfId="0" applyNumberFormat="1" applyBorder="1" applyAlignment="1">
      <alignment horizontal="center" vertical="center"/>
    </xf>
    <xf numFmtId="0" fontId="0" fillId="0" borderId="8" xfId="0" applyBorder="1" applyAlignment="1">
      <alignment vertical="center"/>
    </xf>
    <xf numFmtId="165" fontId="0" fillId="0" borderId="6" xfId="1" applyNumberFormat="1" applyFont="1" applyFill="1" applyBorder="1" applyAlignment="1">
      <alignment vertical="center"/>
    </xf>
    <xf numFmtId="165" fontId="7" fillId="2" borderId="17" xfId="1" applyNumberFormat="1" applyFont="1" applyFill="1" applyBorder="1" applyAlignment="1">
      <alignment vertical="center"/>
    </xf>
    <xf numFmtId="165" fontId="7" fillId="2" borderId="19" xfId="1" applyNumberFormat="1" applyFont="1" applyFill="1" applyBorder="1" applyAlignment="1">
      <alignment vertical="center"/>
    </xf>
    <xf numFmtId="165" fontId="7" fillId="4" borderId="7" xfId="1" applyNumberFormat="1" applyFont="1" applyFill="1" applyBorder="1" applyAlignment="1">
      <alignment vertical="center"/>
    </xf>
    <xf numFmtId="9" fontId="0" fillId="0" borderId="56" xfId="2" applyFont="1" applyBorder="1" applyAlignment="1">
      <alignment horizontal="center"/>
    </xf>
    <xf numFmtId="9" fontId="0" fillId="0" borderId="55" xfId="2" applyFont="1" applyBorder="1" applyAlignment="1">
      <alignment horizontal="center"/>
    </xf>
    <xf numFmtId="9" fontId="0" fillId="0" borderId="51" xfId="2" applyFont="1" applyBorder="1" applyAlignment="1">
      <alignment horizontal="center"/>
    </xf>
    <xf numFmtId="166" fontId="0" fillId="0" borderId="44" xfId="2" applyNumberFormat="1" applyFont="1" applyBorder="1" applyAlignment="1">
      <alignment horizontal="center"/>
    </xf>
    <xf numFmtId="166" fontId="0" fillId="0" borderId="42" xfId="2" applyNumberFormat="1" applyFont="1" applyBorder="1" applyAlignment="1">
      <alignment horizontal="center"/>
    </xf>
    <xf numFmtId="9" fontId="3" fillId="0" borderId="24" xfId="2" applyFont="1" applyBorder="1" applyAlignment="1">
      <alignment horizontal="center" vertical="center" wrapText="1"/>
    </xf>
    <xf numFmtId="0" fontId="22" fillId="0" borderId="33" xfId="4" applyFont="1" applyBorder="1"/>
    <xf numFmtId="165" fontId="23" fillId="0" borderId="0" xfId="1" applyNumberFormat="1" applyFont="1" applyBorder="1"/>
    <xf numFmtId="13" fontId="22" fillId="0" borderId="0" xfId="1" applyNumberFormat="1" applyFont="1" applyBorder="1" applyAlignment="1">
      <alignment horizontal="center"/>
    </xf>
    <xf numFmtId="14" fontId="22" fillId="0" borderId="0" xfId="1" applyNumberFormat="1" applyFont="1" applyBorder="1" applyAlignment="1">
      <alignment horizontal="center"/>
    </xf>
    <xf numFmtId="9" fontId="22" fillId="0" borderId="0" xfId="2" applyFont="1" applyBorder="1" applyAlignment="1">
      <alignment horizontal="center"/>
    </xf>
    <xf numFmtId="14" fontId="22" fillId="0" borderId="0" xfId="1" applyNumberFormat="1" applyFont="1" applyBorder="1"/>
    <xf numFmtId="165" fontId="18" fillId="0" borderId="0" xfId="1" applyNumberFormat="1" applyFont="1" applyBorder="1" applyAlignment="1">
      <alignment horizontal="right" indent="2"/>
    </xf>
    <xf numFmtId="165" fontId="22" fillId="0" borderId="0" xfId="1" applyNumberFormat="1" applyFont="1" applyBorder="1"/>
    <xf numFmtId="167" fontId="22" fillId="0" borderId="0" xfId="3" applyNumberFormat="1" applyFont="1" applyBorder="1" applyAlignment="1">
      <alignment horizontal="center"/>
    </xf>
    <xf numFmtId="164" fontId="22" fillId="0" borderId="0" xfId="1" applyFont="1" applyBorder="1"/>
    <xf numFmtId="165" fontId="18" fillId="0" borderId="0" xfId="1" applyNumberFormat="1" applyFont="1" applyBorder="1" applyAlignment="1">
      <alignment horizontal="center"/>
    </xf>
    <xf numFmtId="165" fontId="22" fillId="0" borderId="0" xfId="1" applyNumberFormat="1" applyFont="1" applyBorder="1" applyAlignment="1">
      <alignment horizontal="center"/>
    </xf>
    <xf numFmtId="165" fontId="18" fillId="7" borderId="0" xfId="1" applyNumberFormat="1" applyFont="1" applyFill="1" applyBorder="1" applyAlignment="1">
      <alignment horizontal="right" indent="2"/>
    </xf>
    <xf numFmtId="165" fontId="22" fillId="7" borderId="0" xfId="1" applyNumberFormat="1" applyFont="1" applyFill="1" applyBorder="1" applyAlignment="1">
      <alignment horizontal="right" indent="2"/>
    </xf>
    <xf numFmtId="165" fontId="22" fillId="0" borderId="0" xfId="0" applyNumberFormat="1" applyFont="1"/>
    <xf numFmtId="164" fontId="22" fillId="0" borderId="3" xfId="1" applyFont="1" applyBorder="1"/>
    <xf numFmtId="0" fontId="18" fillId="0" borderId="33" xfId="0" applyFont="1" applyBorder="1" applyAlignment="1">
      <alignment horizontal="center"/>
    </xf>
    <xf numFmtId="0" fontId="18" fillId="7" borderId="33" xfId="0" applyFont="1" applyFill="1" applyBorder="1" applyAlignment="1">
      <alignment horizontal="center"/>
    </xf>
    <xf numFmtId="0" fontId="18" fillId="0" borderId="33" xfId="4" applyFont="1" applyBorder="1" applyAlignment="1">
      <alignment horizontal="center"/>
    </xf>
    <xf numFmtId="0" fontId="22" fillId="0" borderId="33" xfId="0" applyFont="1" applyBorder="1" applyAlignment="1">
      <alignment horizontal="center"/>
    </xf>
    <xf numFmtId="0" fontId="18" fillId="7" borderId="33" xfId="4" applyFont="1" applyFill="1" applyBorder="1" applyAlignment="1">
      <alignment horizontal="center"/>
    </xf>
    <xf numFmtId="0" fontId="18" fillId="2" borderId="33" xfId="4" applyFont="1" applyFill="1" applyBorder="1" applyAlignment="1">
      <alignment horizontal="center"/>
    </xf>
    <xf numFmtId="165" fontId="0" fillId="2" borderId="4" xfId="1" applyNumberFormat="1" applyFont="1" applyFill="1" applyBorder="1"/>
    <xf numFmtId="166" fontId="9" fillId="0" borderId="25" xfId="0" applyNumberFormat="1" applyFont="1" applyBorder="1" applyAlignment="1">
      <alignment horizontal="center"/>
    </xf>
    <xf numFmtId="16" fontId="0" fillId="2" borderId="0" xfId="0" applyNumberFormat="1" applyFill="1"/>
    <xf numFmtId="9" fontId="1" fillId="0" borderId="0" xfId="2" applyFont="1" applyAlignment="1">
      <alignment horizontal="center"/>
    </xf>
    <xf numFmtId="0" fontId="0" fillId="0" borderId="7" xfId="0" applyBorder="1" applyAlignment="1">
      <alignment vertical="center"/>
    </xf>
    <xf numFmtId="0" fontId="7" fillId="2" borderId="8" xfId="0" applyFont="1" applyFill="1" applyBorder="1" applyAlignment="1">
      <alignment vertical="center"/>
    </xf>
    <xf numFmtId="165" fontId="7" fillId="2" borderId="6" xfId="1" applyNumberFormat="1" applyFont="1" applyFill="1" applyBorder="1" applyAlignment="1">
      <alignment vertical="center"/>
    </xf>
    <xf numFmtId="165" fontId="7" fillId="2" borderId="74" xfId="1" applyNumberFormat="1" applyFont="1" applyFill="1" applyBorder="1" applyAlignment="1">
      <alignment vertical="center"/>
    </xf>
    <xf numFmtId="0" fontId="0" fillId="12" borderId="0" xfId="0" applyFill="1"/>
    <xf numFmtId="14" fontId="0" fillId="12" borderId="14" xfId="0" applyNumberFormat="1" applyFill="1" applyBorder="1" applyAlignment="1">
      <alignment horizontal="center" vertical="center"/>
    </xf>
    <xf numFmtId="0" fontId="6" fillId="12" borderId="69" xfId="0" applyFont="1" applyFill="1" applyBorder="1" applyAlignment="1">
      <alignment horizontal="center"/>
    </xf>
    <xf numFmtId="165" fontId="7" fillId="12" borderId="26" xfId="1" applyNumberFormat="1" applyFont="1" applyFill="1" applyBorder="1" applyAlignment="1">
      <alignment vertical="center"/>
    </xf>
    <xf numFmtId="165" fontId="7" fillId="12" borderId="12" xfId="1" applyNumberFormat="1" applyFont="1" applyFill="1" applyBorder="1" applyAlignment="1">
      <alignment vertical="center"/>
    </xf>
    <xf numFmtId="165" fontId="7" fillId="12" borderId="17" xfId="1" applyNumberFormat="1" applyFont="1" applyFill="1" applyBorder="1" applyAlignment="1">
      <alignment vertical="center"/>
    </xf>
    <xf numFmtId="165" fontId="1" fillId="12" borderId="12" xfId="1" applyNumberFormat="1" applyFont="1" applyFill="1" applyBorder="1" applyAlignment="1">
      <alignment vertical="center"/>
    </xf>
    <xf numFmtId="165" fontId="7" fillId="12" borderId="18" xfId="1" applyNumberFormat="1" applyFont="1" applyFill="1" applyBorder="1" applyAlignment="1">
      <alignment vertical="center"/>
    </xf>
    <xf numFmtId="165" fontId="7" fillId="12" borderId="19" xfId="1" applyNumberFormat="1" applyFont="1" applyFill="1" applyBorder="1" applyAlignment="1">
      <alignment vertical="center"/>
    </xf>
    <xf numFmtId="165" fontId="7" fillId="12" borderId="7" xfId="1" applyNumberFormat="1" applyFont="1" applyFill="1" applyBorder="1" applyAlignment="1">
      <alignment vertical="center"/>
    </xf>
    <xf numFmtId="165" fontId="7" fillId="12" borderId="3" xfId="1" applyNumberFormat="1" applyFont="1" applyFill="1" applyBorder="1" applyAlignment="1">
      <alignment vertical="center"/>
    </xf>
    <xf numFmtId="165" fontId="7" fillId="12" borderId="1" xfId="1" applyNumberFormat="1" applyFont="1" applyFill="1" applyBorder="1" applyAlignment="1">
      <alignment vertical="center"/>
    </xf>
    <xf numFmtId="165" fontId="7" fillId="12" borderId="26" xfId="1" applyNumberFormat="1" applyFont="1" applyFill="1" applyBorder="1"/>
    <xf numFmtId="165" fontId="7" fillId="12" borderId="12" xfId="1" applyNumberFormat="1" applyFont="1" applyFill="1" applyBorder="1"/>
    <xf numFmtId="165" fontId="7" fillId="12" borderId="17" xfId="1" applyNumberFormat="1" applyFont="1" applyFill="1" applyBorder="1"/>
    <xf numFmtId="165" fontId="7" fillId="12" borderId="19" xfId="1" applyNumberFormat="1" applyFont="1" applyFill="1" applyBorder="1"/>
    <xf numFmtId="165" fontId="7" fillId="12" borderId="63" xfId="1" applyNumberFormat="1" applyFont="1" applyFill="1" applyBorder="1"/>
    <xf numFmtId="165" fontId="7" fillId="12" borderId="3" xfId="1" applyNumberFormat="1" applyFont="1" applyFill="1" applyBorder="1"/>
    <xf numFmtId="165" fontId="0" fillId="12" borderId="33" xfId="0" applyNumberFormat="1" applyFill="1" applyBorder="1"/>
    <xf numFmtId="165" fontId="0" fillId="12" borderId="3" xfId="1" applyNumberFormat="1" applyFont="1" applyFill="1" applyBorder="1"/>
    <xf numFmtId="165" fontId="0" fillId="12" borderId="3" xfId="1" applyNumberFormat="1" applyFont="1" applyFill="1" applyBorder="1" applyAlignment="1">
      <alignment vertical="center"/>
    </xf>
    <xf numFmtId="165" fontId="1" fillId="12" borderId="3" xfId="1" applyNumberFormat="1" applyFont="1" applyFill="1" applyBorder="1" applyAlignment="1">
      <alignment vertical="center"/>
    </xf>
    <xf numFmtId="165" fontId="7" fillId="12" borderId="62" xfId="1" applyNumberFormat="1" applyFont="1" applyFill="1" applyBorder="1"/>
    <xf numFmtId="165" fontId="9" fillId="12" borderId="3" xfId="1" applyNumberFormat="1" applyFont="1" applyFill="1" applyBorder="1" applyAlignment="1">
      <alignment vertical="center"/>
    </xf>
    <xf numFmtId="0" fontId="6" fillId="3" borderId="0" xfId="0" applyFont="1" applyFill="1" applyAlignment="1">
      <alignment horizontal="center"/>
    </xf>
    <xf numFmtId="0" fontId="0" fillId="2" borderId="7" xfId="0" applyFill="1" applyBorder="1" applyAlignment="1">
      <alignment horizontal="center" vertical="center"/>
    </xf>
    <xf numFmtId="165" fontId="0" fillId="0" borderId="0" xfId="1" applyNumberFormat="1" applyFont="1" applyBorder="1"/>
    <xf numFmtId="165" fontId="1" fillId="0" borderId="7" xfId="1" applyNumberFormat="1" applyFont="1" applyBorder="1"/>
    <xf numFmtId="165" fontId="0" fillId="4" borderId="3" xfId="1" applyNumberFormat="1" applyFont="1" applyFill="1" applyBorder="1" applyAlignment="1">
      <alignment vertical="center"/>
    </xf>
    <xf numFmtId="0" fontId="6" fillId="2" borderId="58" xfId="0" applyFont="1" applyFill="1" applyBorder="1" applyAlignment="1">
      <alignment horizontal="center"/>
    </xf>
    <xf numFmtId="9" fontId="3" fillId="2" borderId="3" xfId="2" applyFont="1" applyFill="1" applyBorder="1" applyAlignment="1">
      <alignment horizontal="center" vertical="center" wrapText="1"/>
    </xf>
    <xf numFmtId="9" fontId="3" fillId="2" borderId="3" xfId="0" applyNumberFormat="1" applyFont="1" applyFill="1" applyBorder="1" applyAlignment="1">
      <alignment horizontal="center"/>
    </xf>
    <xf numFmtId="165" fontId="0" fillId="2" borderId="61" xfId="1" applyNumberFormat="1" applyFont="1" applyFill="1" applyBorder="1" applyAlignment="1">
      <alignment vertical="center"/>
    </xf>
    <xf numFmtId="0" fontId="0" fillId="2" borderId="24" xfId="0" applyFill="1" applyBorder="1" applyAlignment="1">
      <alignment horizontal="center" vertical="center"/>
    </xf>
    <xf numFmtId="0" fontId="0" fillId="2" borderId="20" xfId="0" applyFill="1" applyBorder="1" applyAlignment="1">
      <alignment horizontal="center" vertical="center"/>
    </xf>
    <xf numFmtId="0" fontId="0" fillId="12" borderId="3" xfId="0" applyFill="1" applyBorder="1" applyAlignment="1">
      <alignment horizontal="left"/>
    </xf>
    <xf numFmtId="0" fontId="0" fillId="12" borderId="1" xfId="0" applyFill="1" applyBorder="1" applyAlignment="1">
      <alignment horizontal="left"/>
    </xf>
    <xf numFmtId="0" fontId="0" fillId="12" borderId="3" xfId="0" applyFill="1" applyBorder="1"/>
    <xf numFmtId="165" fontId="7" fillId="4" borderId="63" xfId="1" applyNumberFormat="1" applyFont="1" applyFill="1" applyBorder="1" applyAlignment="1">
      <alignment vertical="center"/>
    </xf>
    <xf numFmtId="165" fontId="0" fillId="4" borderId="51" xfId="1" applyNumberFormat="1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 vertical="center"/>
    </xf>
    <xf numFmtId="165" fontId="1" fillId="0" borderId="3" xfId="1" applyNumberFormat="1" applyFont="1" applyFill="1" applyBorder="1" applyAlignment="1">
      <alignment horizontal="center"/>
    </xf>
    <xf numFmtId="0" fontId="6" fillId="2" borderId="69" xfId="0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vertical="center"/>
    </xf>
    <xf numFmtId="9" fontId="7" fillId="2" borderId="64" xfId="2" applyFont="1" applyFill="1" applyBorder="1" applyAlignment="1">
      <alignment horizontal="center"/>
    </xf>
    <xf numFmtId="165" fontId="0" fillId="2" borderId="23" xfId="1" applyNumberFormat="1" applyFont="1" applyFill="1" applyBorder="1"/>
    <xf numFmtId="165" fontId="2" fillId="2" borderId="73" xfId="1" applyNumberFormat="1" applyFont="1" applyFill="1" applyBorder="1"/>
    <xf numFmtId="164" fontId="2" fillId="2" borderId="60" xfId="1" applyFont="1" applyFill="1" applyBorder="1"/>
    <xf numFmtId="164" fontId="2" fillId="2" borderId="61" xfId="1" applyFont="1" applyFill="1" applyBorder="1"/>
    <xf numFmtId="165" fontId="7" fillId="0" borderId="7" xfId="1" applyNumberFormat="1" applyFont="1" applyFill="1" applyBorder="1" applyAlignment="1">
      <alignment vertical="center"/>
    </xf>
    <xf numFmtId="165" fontId="0" fillId="2" borderId="64" xfId="1" applyNumberFormat="1" applyFont="1" applyFill="1" applyBorder="1"/>
    <xf numFmtId="165" fontId="7" fillId="0" borderId="35" xfId="1" applyNumberFormat="1" applyFont="1" applyFill="1" applyBorder="1" applyAlignment="1">
      <alignment vertical="center"/>
    </xf>
    <xf numFmtId="165" fontId="7" fillId="4" borderId="35" xfId="1" applyNumberFormat="1" applyFont="1" applyFill="1" applyBorder="1" applyAlignment="1">
      <alignment vertical="center"/>
    </xf>
    <xf numFmtId="165" fontId="2" fillId="2" borderId="64" xfId="1" applyNumberFormat="1" applyFont="1" applyFill="1" applyBorder="1"/>
    <xf numFmtId="165" fontId="7" fillId="0" borderId="67" xfId="1" applyNumberFormat="1" applyFont="1" applyFill="1" applyBorder="1"/>
    <xf numFmtId="165" fontId="0" fillId="2" borderId="24" xfId="1" applyNumberFormat="1" applyFont="1" applyFill="1" applyBorder="1"/>
    <xf numFmtId="165" fontId="2" fillId="2" borderId="24" xfId="1" applyNumberFormat="1" applyFont="1" applyFill="1" applyBorder="1"/>
    <xf numFmtId="165" fontId="0" fillId="0" borderId="24" xfId="1" applyNumberFormat="1" applyFont="1" applyFill="1" applyBorder="1" applyAlignment="1">
      <alignment horizontal="center"/>
    </xf>
    <xf numFmtId="165" fontId="7" fillId="0" borderId="24" xfId="1" applyNumberFormat="1" applyFont="1" applyFill="1" applyBorder="1"/>
    <xf numFmtId="165" fontId="0" fillId="0" borderId="24" xfId="1" applyNumberFormat="1" applyFont="1" applyFill="1" applyBorder="1"/>
    <xf numFmtId="164" fontId="2" fillId="2" borderId="24" xfId="1" applyFont="1" applyFill="1" applyBorder="1"/>
    <xf numFmtId="164" fontId="0" fillId="0" borderId="24" xfId="1" applyFont="1" applyFill="1" applyBorder="1"/>
    <xf numFmtId="165" fontId="7" fillId="0" borderId="66" xfId="1" applyNumberFormat="1" applyFont="1" applyFill="1" applyBorder="1" applyAlignment="1">
      <alignment vertical="center"/>
    </xf>
    <xf numFmtId="165" fontId="7" fillId="4" borderId="66" xfId="1" applyNumberFormat="1" applyFont="1" applyFill="1" applyBorder="1" applyAlignment="1">
      <alignment vertical="center"/>
    </xf>
    <xf numFmtId="165" fontId="2" fillId="2" borderId="20" xfId="1" applyNumberFormat="1" applyFont="1" applyFill="1" applyBorder="1"/>
    <xf numFmtId="165" fontId="0" fillId="0" borderId="20" xfId="1" applyNumberFormat="1" applyFont="1" applyFill="1" applyBorder="1" applyAlignment="1">
      <alignment horizontal="center"/>
    </xf>
    <xf numFmtId="165" fontId="7" fillId="0" borderId="20" xfId="1" applyNumberFormat="1" applyFont="1" applyFill="1" applyBorder="1"/>
    <xf numFmtId="165" fontId="0" fillId="0" borderId="20" xfId="1" applyNumberFormat="1" applyFont="1" applyFill="1" applyBorder="1"/>
    <xf numFmtId="164" fontId="2" fillId="2" borderId="20" xfId="1" applyFont="1" applyFill="1" applyBorder="1"/>
    <xf numFmtId="164" fontId="0" fillId="0" borderId="20" xfId="1" applyFont="1" applyFill="1" applyBorder="1"/>
    <xf numFmtId="0" fontId="31" fillId="0" borderId="0" xfId="0" applyFont="1" applyAlignment="1">
      <alignment horizontal="center" vertical="center"/>
    </xf>
    <xf numFmtId="164" fontId="22" fillId="0" borderId="0" xfId="4" applyNumberFormat="1" applyFont="1"/>
    <xf numFmtId="168" fontId="0" fillId="0" borderId="0" xfId="0" applyNumberFormat="1" applyAlignment="1">
      <alignment horizontal="center"/>
    </xf>
    <xf numFmtId="165" fontId="0" fillId="0" borderId="0" xfId="1" applyNumberFormat="1" applyFont="1" applyAlignment="1">
      <alignment horizontal="center"/>
    </xf>
    <xf numFmtId="165" fontId="0" fillId="0" borderId="3" xfId="1" applyNumberFormat="1" applyFont="1" applyBorder="1" applyAlignment="1">
      <alignment horizontal="center"/>
    </xf>
    <xf numFmtId="165" fontId="0" fillId="0" borderId="0" xfId="1" applyNumberFormat="1" applyFont="1" applyBorder="1" applyAlignment="1">
      <alignment horizontal="center"/>
    </xf>
    <xf numFmtId="165" fontId="7" fillId="2" borderId="33" xfId="1" applyNumberFormat="1" applyFont="1" applyFill="1" applyBorder="1" applyAlignment="1">
      <alignment vertical="center"/>
    </xf>
    <xf numFmtId="165" fontId="5" fillId="2" borderId="33" xfId="1" applyNumberFormat="1" applyFont="1" applyFill="1" applyBorder="1"/>
    <xf numFmtId="165" fontId="5" fillId="2" borderId="51" xfId="1" applyNumberFormat="1" applyFont="1" applyFill="1" applyBorder="1"/>
    <xf numFmtId="9" fontId="0" fillId="0" borderId="32" xfId="2" applyFont="1" applyBorder="1" applyAlignment="1">
      <alignment horizontal="center"/>
    </xf>
    <xf numFmtId="165" fontId="1" fillId="0" borderId="3" xfId="1" applyNumberFormat="1" applyFont="1" applyBorder="1" applyAlignment="1">
      <alignment horizontal="center"/>
    </xf>
    <xf numFmtId="3" fontId="19" fillId="0" borderId="0" xfId="4" applyNumberFormat="1" applyFont="1" applyAlignment="1">
      <alignment horizontal="left" indent="2"/>
    </xf>
    <xf numFmtId="14" fontId="1" fillId="0" borderId="3" xfId="1" applyNumberFormat="1" applyFont="1" applyFill="1" applyBorder="1" applyAlignment="1">
      <alignment horizontal="center" vertical="center"/>
    </xf>
    <xf numFmtId="165" fontId="3" fillId="11" borderId="0" xfId="0" applyNumberFormat="1" applyFont="1" applyFill="1" applyAlignment="1">
      <alignment horizontal="center" vertical="center" wrapText="1"/>
    </xf>
    <xf numFmtId="165" fontId="0" fillId="0" borderId="7" xfId="1" applyNumberFormat="1" applyFont="1" applyBorder="1" applyAlignment="1">
      <alignment horizontal="center" vertical="center"/>
    </xf>
    <xf numFmtId="165" fontId="0" fillId="0" borderId="3" xfId="1" applyNumberFormat="1" applyFont="1" applyBorder="1" applyAlignment="1">
      <alignment horizontal="center" vertical="center"/>
    </xf>
    <xf numFmtId="165" fontId="0" fillId="2" borderId="3" xfId="1" applyNumberFormat="1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165" fontId="3" fillId="0" borderId="3" xfId="1" applyNumberFormat="1" applyFont="1" applyBorder="1" applyAlignment="1">
      <alignment horizontal="center"/>
    </xf>
    <xf numFmtId="165" fontId="3" fillId="0" borderId="0" xfId="1" applyNumberFormat="1" applyFont="1" applyBorder="1" applyAlignment="1">
      <alignment horizontal="center"/>
    </xf>
    <xf numFmtId="165" fontId="0" fillId="2" borderId="61" xfId="0" applyNumberFormat="1" applyFill="1" applyBorder="1" applyAlignment="1">
      <alignment horizontal="center"/>
    </xf>
    <xf numFmtId="0" fontId="0" fillId="0" borderId="28" xfId="0" applyBorder="1" applyAlignment="1">
      <alignment horizontal="left" vertical="center"/>
    </xf>
    <xf numFmtId="165" fontId="0" fillId="0" borderId="0" xfId="0" applyNumberFormat="1" applyAlignment="1">
      <alignment horizontal="center" vertical="center"/>
    </xf>
    <xf numFmtId="165" fontId="7" fillId="2" borderId="0" xfId="1" applyNumberFormat="1" applyFont="1" applyFill="1" applyBorder="1" applyAlignment="1">
      <alignment vertical="center"/>
    </xf>
    <xf numFmtId="43" fontId="0" fillId="2" borderId="0" xfId="3" applyFont="1" applyFill="1" applyBorder="1" applyAlignment="1">
      <alignment horizontal="left" vertical="center"/>
    </xf>
    <xf numFmtId="9" fontId="0" fillId="0" borderId="0" xfId="2" applyFont="1" applyBorder="1" applyAlignment="1">
      <alignment horizontal="center" vertical="center"/>
    </xf>
    <xf numFmtId="165" fontId="7" fillId="0" borderId="0" xfId="1" applyNumberFormat="1" applyFont="1" applyFill="1" applyBorder="1" applyAlignment="1">
      <alignment vertical="center"/>
    </xf>
    <xf numFmtId="43" fontId="0" fillId="2" borderId="0" xfId="3" applyFont="1" applyFill="1" applyBorder="1"/>
    <xf numFmtId="9" fontId="0" fillId="0" borderId="0" xfId="2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5" fontId="7" fillId="2" borderId="3" xfId="1" applyNumberFormat="1" applyFont="1" applyFill="1" applyBorder="1" applyAlignment="1">
      <alignment horizontal="center" vertical="center"/>
    </xf>
    <xf numFmtId="165" fontId="0" fillId="4" borderId="33" xfId="0" applyNumberFormat="1" applyFill="1" applyBorder="1"/>
    <xf numFmtId="165" fontId="0" fillId="4" borderId="3" xfId="1" applyNumberFormat="1" applyFont="1" applyFill="1" applyBorder="1"/>
    <xf numFmtId="165" fontId="1" fillId="2" borderId="3" xfId="1" applyNumberFormat="1" applyFont="1" applyFill="1" applyBorder="1" applyAlignment="1">
      <alignment horizontal="center"/>
    </xf>
    <xf numFmtId="0" fontId="0" fillId="14" borderId="7" xfId="0" applyFill="1" applyBorder="1" applyAlignment="1">
      <alignment vertical="center"/>
    </xf>
    <xf numFmtId="0" fontId="0" fillId="14" borderId="3" xfId="0" applyFill="1" applyBorder="1" applyAlignment="1">
      <alignment vertical="center"/>
    </xf>
    <xf numFmtId="165" fontId="0" fillId="2" borderId="9" xfId="0" applyNumberFormat="1" applyFill="1" applyBorder="1" applyAlignment="1">
      <alignment horizontal="center" vertical="center"/>
    </xf>
    <xf numFmtId="165" fontId="0" fillId="2" borderId="12" xfId="0" applyNumberFormat="1" applyFill="1" applyBorder="1"/>
    <xf numFmtId="165" fontId="0" fillId="2" borderId="12" xfId="1" applyNumberFormat="1" applyFont="1" applyFill="1" applyBorder="1" applyAlignment="1">
      <alignment vertical="center"/>
    </xf>
    <xf numFmtId="0" fontId="0" fillId="2" borderId="6" xfId="0" applyFill="1" applyBorder="1" applyAlignment="1">
      <alignment horizontal="center" vertical="center"/>
    </xf>
    <xf numFmtId="165" fontId="0" fillId="2" borderId="17" xfId="1" applyNumberFormat="1" applyFont="1" applyFill="1" applyBorder="1" applyAlignment="1">
      <alignment vertical="center"/>
    </xf>
    <xf numFmtId="165" fontId="1" fillId="4" borderId="3" xfId="1" applyNumberFormat="1" applyFont="1" applyFill="1" applyBorder="1" applyAlignment="1">
      <alignment vertical="center"/>
    </xf>
    <xf numFmtId="165" fontId="0" fillId="4" borderId="12" xfId="1" applyNumberFormat="1" applyFont="1" applyFill="1" applyBorder="1" applyAlignment="1">
      <alignment vertical="center"/>
    </xf>
    <xf numFmtId="165" fontId="0" fillId="0" borderId="7" xfId="0" applyNumberFormat="1" applyBorder="1" applyAlignment="1">
      <alignment horizontal="center" vertical="center"/>
    </xf>
    <xf numFmtId="165" fontId="0" fillId="2" borderId="48" xfId="0" applyNumberFormat="1" applyFill="1" applyBorder="1" applyAlignment="1">
      <alignment horizontal="center"/>
    </xf>
    <xf numFmtId="165" fontId="0" fillId="2" borderId="47" xfId="0" applyNumberFormat="1" applyFill="1" applyBorder="1" applyAlignment="1">
      <alignment horizontal="center"/>
    </xf>
    <xf numFmtId="165" fontId="0" fillId="2" borderId="49" xfId="0" applyNumberFormat="1" applyFill="1" applyBorder="1" applyAlignment="1">
      <alignment horizontal="center"/>
    </xf>
    <xf numFmtId="165" fontId="7" fillId="4" borderId="3" xfId="1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9" fontId="0" fillId="2" borderId="42" xfId="2" applyFont="1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165" fontId="0" fillId="2" borderId="52" xfId="1" applyNumberFormat="1" applyFont="1" applyFill="1" applyBorder="1" applyAlignment="1">
      <alignment horizontal="center" vertical="center"/>
    </xf>
    <xf numFmtId="9" fontId="0" fillId="0" borderId="48" xfId="2" applyFont="1" applyBorder="1" applyAlignment="1">
      <alignment horizontal="center"/>
    </xf>
    <xf numFmtId="9" fontId="0" fillId="0" borderId="33" xfId="2" applyFont="1" applyBorder="1"/>
    <xf numFmtId="0" fontId="6" fillId="2" borderId="0" xfId="0" applyFont="1" applyFill="1" applyAlignment="1">
      <alignment horizontal="center"/>
    </xf>
    <xf numFmtId="165" fontId="19" fillId="4" borderId="3" xfId="1" applyNumberFormat="1" applyFont="1" applyFill="1" applyBorder="1" applyAlignment="1">
      <alignment horizontal="right" indent="2"/>
    </xf>
    <xf numFmtId="165" fontId="9" fillId="0" borderId="2" xfId="1" applyNumberFormat="1" applyFont="1" applyFill="1" applyBorder="1" applyAlignment="1">
      <alignment horizontal="center"/>
    </xf>
    <xf numFmtId="165" fontId="0" fillId="0" borderId="4" xfId="1" applyNumberFormat="1" applyFont="1" applyFill="1" applyBorder="1"/>
    <xf numFmtId="164" fontId="0" fillId="4" borderId="3" xfId="0" applyNumberFormat="1" applyFill="1" applyBorder="1"/>
    <xf numFmtId="165" fontId="3" fillId="0" borderId="0" xfId="1" applyNumberFormat="1" applyFont="1" applyFill="1" applyAlignment="1">
      <alignment horizontal="center"/>
    </xf>
    <xf numFmtId="165" fontId="0" fillId="4" borderId="12" xfId="1" applyNumberFormat="1" applyFont="1" applyFill="1" applyBorder="1"/>
    <xf numFmtId="0" fontId="0" fillId="2" borderId="64" xfId="0" applyFill="1" applyBorder="1" applyAlignment="1">
      <alignment horizontal="center" vertical="center"/>
    </xf>
    <xf numFmtId="0" fontId="0" fillId="2" borderId="60" xfId="0" applyFill="1" applyBorder="1" applyAlignment="1">
      <alignment horizontal="center" vertical="center"/>
    </xf>
    <xf numFmtId="0" fontId="0" fillId="2" borderId="65" xfId="0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165" fontId="7" fillId="12" borderId="0" xfId="1" applyNumberFormat="1" applyFont="1" applyFill="1" applyBorder="1" applyAlignment="1">
      <alignment vertical="center"/>
    </xf>
    <xf numFmtId="165" fontId="10" fillId="0" borderId="0" xfId="1" applyNumberFormat="1" applyFont="1" applyBorder="1" applyAlignment="1">
      <alignment vertical="center"/>
    </xf>
    <xf numFmtId="165" fontId="25" fillId="0" borderId="0" xfId="1" applyNumberFormat="1" applyFont="1" applyBorder="1" applyAlignment="1">
      <alignment vertical="center"/>
    </xf>
    <xf numFmtId="165" fontId="7" fillId="4" borderId="0" xfId="1" applyNumberFormat="1" applyFont="1" applyFill="1" applyBorder="1"/>
    <xf numFmtId="165" fontId="7" fillId="0" borderId="0" xfId="1" applyNumberFormat="1" applyFont="1" applyFill="1" applyBorder="1" applyAlignment="1">
      <alignment horizontal="center" vertical="center"/>
    </xf>
    <xf numFmtId="165" fontId="10" fillId="0" borderId="0" xfId="1" applyNumberFormat="1" applyFont="1" applyBorder="1" applyAlignment="1">
      <alignment horizontal="center" vertical="center"/>
    </xf>
    <xf numFmtId="165" fontId="7" fillId="0" borderId="33" xfId="1" applyNumberFormat="1" applyFont="1" applyFill="1" applyBorder="1" applyAlignment="1">
      <alignment vertical="center"/>
    </xf>
    <xf numFmtId="165" fontId="7" fillId="4" borderId="0" xfId="1" applyNumberFormat="1" applyFont="1" applyFill="1" applyBorder="1" applyAlignment="1">
      <alignment vertical="center"/>
    </xf>
    <xf numFmtId="165" fontId="0" fillId="12" borderId="0" xfId="0" applyNumberFormat="1" applyFill="1"/>
    <xf numFmtId="0" fontId="0" fillId="2" borderId="58" xfId="0" applyFill="1" applyBorder="1" applyAlignment="1">
      <alignment horizontal="center"/>
    </xf>
    <xf numFmtId="0" fontId="0" fillId="2" borderId="48" xfId="0" applyFill="1" applyBorder="1" applyAlignment="1">
      <alignment horizontal="center"/>
    </xf>
    <xf numFmtId="0" fontId="0" fillId="2" borderId="49" xfId="0" applyFill="1" applyBorder="1" applyAlignment="1">
      <alignment horizontal="center"/>
    </xf>
    <xf numFmtId="0" fontId="0" fillId="2" borderId="48" xfId="0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0" fillId="2" borderId="49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0" fontId="0" fillId="0" borderId="36" xfId="0" applyBorder="1" applyAlignment="1">
      <alignment vertical="center"/>
    </xf>
    <xf numFmtId="165" fontId="7" fillId="0" borderId="60" xfId="1" applyNumberFormat="1" applyFont="1" applyFill="1" applyBorder="1" applyAlignment="1">
      <alignment vertical="center"/>
    </xf>
    <xf numFmtId="165" fontId="1" fillId="0" borderId="32" xfId="1" applyNumberFormat="1" applyFont="1" applyBorder="1"/>
    <xf numFmtId="165" fontId="7" fillId="12" borderId="63" xfId="1" applyNumberFormat="1" applyFont="1" applyFill="1" applyBorder="1" applyAlignment="1">
      <alignment vertical="center"/>
    </xf>
    <xf numFmtId="165" fontId="5" fillId="0" borderId="60" xfId="1" applyNumberFormat="1" applyFont="1" applyFill="1" applyBorder="1"/>
    <xf numFmtId="165" fontId="7" fillId="2" borderId="59" xfId="1" applyNumberFormat="1" applyFont="1" applyFill="1" applyBorder="1"/>
    <xf numFmtId="165" fontId="5" fillId="0" borderId="61" xfId="1" applyNumberFormat="1" applyFont="1" applyFill="1" applyBorder="1"/>
    <xf numFmtId="165" fontId="5" fillId="2" borderId="61" xfId="1" applyNumberFormat="1" applyFont="1" applyFill="1" applyBorder="1"/>
    <xf numFmtId="164" fontId="5" fillId="2" borderId="61" xfId="1" applyFont="1" applyFill="1" applyBorder="1" applyAlignment="1">
      <alignment horizontal="center"/>
    </xf>
    <xf numFmtId="9" fontId="7" fillId="2" borderId="73" xfId="2" applyFont="1" applyFill="1" applyBorder="1" applyAlignment="1">
      <alignment horizontal="center"/>
    </xf>
    <xf numFmtId="165" fontId="7" fillId="0" borderId="59" xfId="6" applyNumberFormat="1" applyFont="1" applyFill="1" applyBorder="1" applyAlignment="1">
      <alignment horizontal="center"/>
    </xf>
    <xf numFmtId="165" fontId="7" fillId="2" borderId="63" xfId="1" applyNumberFormat="1" applyFont="1" applyFill="1" applyBorder="1" applyAlignment="1">
      <alignment horizontal="center"/>
    </xf>
    <xf numFmtId="165" fontId="7" fillId="0" borderId="59" xfId="1" applyNumberFormat="1" applyFont="1" applyFill="1" applyBorder="1" applyAlignment="1">
      <alignment horizontal="center"/>
    </xf>
    <xf numFmtId="165" fontId="0" fillId="0" borderId="63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  <xf numFmtId="16" fontId="3" fillId="0" borderId="0" xfId="0" applyNumberFormat="1" applyFont="1" applyAlignment="1">
      <alignment horizontal="center" vertical="center"/>
    </xf>
    <xf numFmtId="0" fontId="0" fillId="15" borderId="0" xfId="0" applyFill="1"/>
    <xf numFmtId="0" fontId="3" fillId="0" borderId="0" xfId="0" applyFont="1"/>
    <xf numFmtId="0" fontId="32" fillId="0" borderId="0" xfId="0" applyFont="1" applyAlignment="1">
      <alignment horizontal="left" vertical="center"/>
    </xf>
    <xf numFmtId="165" fontId="0" fillId="2" borderId="74" xfId="1" applyNumberFormat="1" applyFont="1" applyFill="1" applyBorder="1" applyAlignment="1">
      <alignment vertical="center"/>
    </xf>
    <xf numFmtId="165" fontId="0" fillId="2" borderId="33" xfId="0" applyNumberFormat="1" applyFill="1" applyBorder="1" applyAlignment="1">
      <alignment horizontal="center" vertical="center"/>
    </xf>
    <xf numFmtId="165" fontId="7" fillId="2" borderId="8" xfId="1" applyNumberFormat="1" applyFont="1" applyFill="1" applyBorder="1" applyAlignment="1">
      <alignment vertical="center"/>
    </xf>
    <xf numFmtId="165" fontId="0" fillId="2" borderId="6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1" fillId="0" borderId="12" xfId="1" applyNumberFormat="1" applyFont="1" applyFill="1" applyBorder="1" applyAlignment="1">
      <alignment vertical="center"/>
    </xf>
    <xf numFmtId="165" fontId="0" fillId="0" borderId="12" xfId="1" applyNumberFormat="1" applyFont="1" applyFill="1" applyBorder="1"/>
    <xf numFmtId="165" fontId="1" fillId="2" borderId="3" xfId="1" applyNumberFormat="1" applyFont="1" applyFill="1" applyBorder="1" applyAlignment="1">
      <alignment vertical="center"/>
    </xf>
    <xf numFmtId="165" fontId="0" fillId="2" borderId="74" xfId="0" applyNumberFormat="1" applyFill="1" applyBorder="1" applyAlignment="1">
      <alignment horizontal="center"/>
    </xf>
    <xf numFmtId="165" fontId="0" fillId="0" borderId="53" xfId="1" applyNumberFormat="1" applyFont="1" applyFill="1" applyBorder="1" applyAlignment="1">
      <alignment horizontal="center" vertical="center"/>
    </xf>
    <xf numFmtId="9" fontId="7" fillId="0" borderId="56" xfId="2" applyFont="1" applyFill="1" applyBorder="1" applyAlignment="1">
      <alignment horizontal="center"/>
    </xf>
    <xf numFmtId="165" fontId="0" fillId="0" borderId="51" xfId="1" applyNumberFormat="1" applyFont="1" applyFill="1" applyBorder="1" applyAlignment="1">
      <alignment horizontal="center" vertical="center"/>
    </xf>
    <xf numFmtId="9" fontId="7" fillId="0" borderId="55" xfId="2" applyFont="1" applyFill="1" applyBorder="1" applyAlignment="1">
      <alignment horizontal="center"/>
    </xf>
    <xf numFmtId="0" fontId="6" fillId="16" borderId="48" xfId="0" applyFont="1" applyFill="1" applyBorder="1" applyAlignment="1">
      <alignment horizontal="center"/>
    </xf>
    <xf numFmtId="0" fontId="7" fillId="16" borderId="3" xfId="0" applyFont="1" applyFill="1" applyBorder="1" applyAlignment="1">
      <alignment horizontal="center" vertical="center"/>
    </xf>
    <xf numFmtId="0" fontId="0" fillId="16" borderId="3" xfId="0" applyFill="1" applyBorder="1"/>
    <xf numFmtId="165" fontId="0" fillId="16" borderId="51" xfId="1" applyNumberFormat="1" applyFont="1" applyFill="1" applyBorder="1" applyAlignment="1">
      <alignment horizontal="center" vertical="center"/>
    </xf>
    <xf numFmtId="9" fontId="7" fillId="16" borderId="55" xfId="2" applyFont="1" applyFill="1" applyBorder="1" applyAlignment="1">
      <alignment horizontal="center"/>
    </xf>
    <xf numFmtId="165" fontId="0" fillId="16" borderId="38" xfId="1" applyNumberFormat="1" applyFont="1" applyFill="1" applyBorder="1" applyAlignment="1">
      <alignment horizontal="center" vertical="center"/>
    </xf>
    <xf numFmtId="165" fontId="0" fillId="16" borderId="3" xfId="0" applyNumberFormat="1" applyFill="1" applyBorder="1"/>
    <xf numFmtId="165" fontId="0" fillId="16" borderId="38" xfId="0" applyNumberFormat="1" applyFill="1" applyBorder="1"/>
    <xf numFmtId="0" fontId="0" fillId="16" borderId="0" xfId="0" applyFill="1"/>
    <xf numFmtId="165" fontId="0" fillId="4" borderId="38" xfId="0" applyNumberFormat="1" applyFill="1" applyBorder="1"/>
    <xf numFmtId="165" fontId="0" fillId="0" borderId="65" xfId="0" applyNumberFormat="1" applyBorder="1"/>
    <xf numFmtId="165" fontId="0" fillId="4" borderId="37" xfId="0" applyNumberFormat="1" applyFill="1" applyBorder="1"/>
    <xf numFmtId="165" fontId="0" fillId="0" borderId="0" xfId="1" applyNumberFormat="1" applyFont="1" applyFill="1" applyBorder="1" applyAlignment="1">
      <alignment horizontal="center" vertical="center"/>
    </xf>
    <xf numFmtId="165" fontId="0" fillId="0" borderId="52" xfId="1" applyNumberFormat="1" applyFont="1" applyFill="1" applyBorder="1" applyAlignment="1">
      <alignment horizontal="center" vertical="center"/>
    </xf>
    <xf numFmtId="165" fontId="0" fillId="0" borderId="39" xfId="1" applyNumberFormat="1" applyFont="1" applyFill="1" applyBorder="1" applyAlignment="1">
      <alignment horizontal="center" vertical="center"/>
    </xf>
    <xf numFmtId="165" fontId="0" fillId="0" borderId="50" xfId="1" applyNumberFormat="1" applyFont="1" applyFill="1" applyBorder="1" applyAlignment="1">
      <alignment horizontal="center" vertical="center"/>
    </xf>
    <xf numFmtId="165" fontId="0" fillId="0" borderId="37" xfId="1" applyNumberFormat="1" applyFont="1" applyFill="1" applyBorder="1" applyAlignment="1">
      <alignment horizontal="center" vertical="center"/>
    </xf>
    <xf numFmtId="0" fontId="33" fillId="0" borderId="3" xfId="0" applyFont="1" applyBorder="1"/>
    <xf numFmtId="165" fontId="0" fillId="4" borderId="65" xfId="0" applyNumberFormat="1" applyFill="1" applyBorder="1"/>
    <xf numFmtId="9" fontId="7" fillId="0" borderId="57" xfId="2" applyFont="1" applyFill="1" applyBorder="1" applyAlignment="1">
      <alignment horizontal="center"/>
    </xf>
    <xf numFmtId="0" fontId="4" fillId="0" borderId="0" xfId="0" applyFont="1" applyAlignment="1">
      <alignment horizontal="left"/>
    </xf>
    <xf numFmtId="14" fontId="0" fillId="0" borderId="0" xfId="0" applyNumberFormat="1"/>
    <xf numFmtId="14" fontId="0" fillId="0" borderId="0" xfId="1" applyNumberFormat="1" applyFont="1" applyFill="1" applyAlignment="1">
      <alignment horizontal="center"/>
    </xf>
    <xf numFmtId="0" fontId="6" fillId="3" borderId="53" xfId="0" applyFont="1" applyFill="1" applyBorder="1" applyAlignment="1">
      <alignment horizontal="center" vertical="center"/>
    </xf>
    <xf numFmtId="165" fontId="0" fillId="0" borderId="33" xfId="1" applyNumberFormat="1" applyFont="1" applyFill="1" applyBorder="1"/>
    <xf numFmtId="165" fontId="0" fillId="0" borderId="29" xfId="1" applyNumberFormat="1" applyFont="1" applyFill="1" applyBorder="1"/>
    <xf numFmtId="0" fontId="6" fillId="3" borderId="51" xfId="0" applyFont="1" applyFill="1" applyBorder="1" applyAlignment="1">
      <alignment horizontal="center" vertical="center"/>
    </xf>
    <xf numFmtId="0" fontId="6" fillId="3" borderId="54" xfId="0" applyFont="1" applyFill="1" applyBorder="1" applyAlignment="1">
      <alignment horizontal="center" vertical="center"/>
    </xf>
    <xf numFmtId="0" fontId="6" fillId="3" borderId="50" xfId="0" applyFont="1" applyFill="1" applyBorder="1" applyAlignment="1">
      <alignment horizontal="center" vertical="center"/>
    </xf>
    <xf numFmtId="0" fontId="6" fillId="3" borderId="52" xfId="0" applyFont="1" applyFill="1" applyBorder="1" applyAlignment="1">
      <alignment horizontal="center" vertical="center"/>
    </xf>
    <xf numFmtId="165" fontId="0" fillId="0" borderId="26" xfId="1" applyNumberFormat="1" applyFont="1" applyFill="1" applyBorder="1"/>
    <xf numFmtId="0" fontId="0" fillId="0" borderId="6" xfId="0" applyBorder="1" applyAlignment="1">
      <alignment horizontal="left"/>
    </xf>
    <xf numFmtId="165" fontId="0" fillId="0" borderId="17" xfId="1" applyNumberFormat="1" applyFont="1" applyFill="1" applyBorder="1"/>
    <xf numFmtId="0" fontId="6" fillId="16" borderId="48" xfId="0" applyFont="1" applyFill="1" applyBorder="1" applyAlignment="1">
      <alignment horizontal="center" vertical="center"/>
    </xf>
    <xf numFmtId="0" fontId="0" fillId="16" borderId="48" xfId="0" applyFill="1" applyBorder="1" applyAlignment="1">
      <alignment horizontal="center"/>
    </xf>
    <xf numFmtId="0" fontId="0" fillId="16" borderId="9" xfId="0" applyFill="1" applyBorder="1" applyAlignment="1">
      <alignment vertical="center"/>
    </xf>
    <xf numFmtId="165" fontId="0" fillId="16" borderId="33" xfId="1" applyNumberFormat="1" applyFont="1" applyFill="1" applyBorder="1"/>
    <xf numFmtId="165" fontId="0" fillId="16" borderId="29" xfId="1" applyNumberFormat="1" applyFont="1" applyFill="1" applyBorder="1"/>
    <xf numFmtId="165" fontId="0" fillId="16" borderId="3" xfId="1" applyNumberFormat="1" applyFont="1" applyFill="1" applyBorder="1"/>
    <xf numFmtId="165" fontId="0" fillId="16" borderId="26" xfId="1" applyNumberFormat="1" applyFont="1" applyFill="1" applyBorder="1"/>
    <xf numFmtId="165" fontId="0" fillId="0" borderId="18" xfId="1" applyNumberFormat="1" applyFont="1" applyFill="1" applyBorder="1"/>
    <xf numFmtId="0" fontId="0" fillId="2" borderId="46" xfId="0" applyFill="1" applyBorder="1" applyAlignment="1">
      <alignment horizontal="center"/>
    </xf>
    <xf numFmtId="165" fontId="0" fillId="0" borderId="19" xfId="1" applyNumberFormat="1" applyFont="1" applyFill="1" applyBorder="1"/>
    <xf numFmtId="0" fontId="0" fillId="0" borderId="6" xfId="0" applyBorder="1" applyAlignment="1">
      <alignment vertical="center"/>
    </xf>
    <xf numFmtId="165" fontId="0" fillId="0" borderId="37" xfId="1" applyNumberFormat="1" applyFont="1" applyFill="1" applyBorder="1"/>
    <xf numFmtId="165" fontId="0" fillId="0" borderId="38" xfId="1" applyNumberFormat="1" applyFont="1" applyFill="1" applyBorder="1"/>
    <xf numFmtId="165" fontId="0" fillId="16" borderId="38" xfId="1" applyNumberFormat="1" applyFont="1" applyFill="1" applyBorder="1"/>
    <xf numFmtId="165" fontId="0" fillId="0" borderId="65" xfId="1" applyNumberFormat="1" applyFont="1" applyFill="1" applyBorder="1"/>
    <xf numFmtId="0" fontId="0" fillId="16" borderId="47" xfId="0" applyFill="1" applyBorder="1" applyAlignment="1">
      <alignment horizontal="center" vertical="center"/>
    </xf>
    <xf numFmtId="165" fontId="1" fillId="0" borderId="29" xfId="1" applyNumberFormat="1" applyFont="1" applyFill="1" applyBorder="1"/>
    <xf numFmtId="10" fontId="0" fillId="17" borderId="0" xfId="0" applyNumberFormat="1" applyFill="1"/>
    <xf numFmtId="10" fontId="0" fillId="18" borderId="0" xfId="0" applyNumberFormat="1" applyFill="1"/>
    <xf numFmtId="9" fontId="3" fillId="0" borderId="46" xfId="2" applyFont="1" applyBorder="1" applyAlignment="1">
      <alignment horizontal="center" vertical="center" wrapText="1"/>
    </xf>
    <xf numFmtId="9" fontId="3" fillId="0" borderId="7" xfId="2" applyFont="1" applyBorder="1" applyAlignment="1">
      <alignment horizontal="center" vertical="center" wrapText="1"/>
    </xf>
    <xf numFmtId="165" fontId="3" fillId="6" borderId="7" xfId="0" applyNumberFormat="1" applyFont="1" applyFill="1" applyBorder="1" applyAlignment="1">
      <alignment horizontal="center" vertical="center"/>
    </xf>
    <xf numFmtId="0" fontId="6" fillId="6" borderId="7" xfId="0" applyFont="1" applyFill="1" applyBorder="1" applyAlignment="1">
      <alignment horizontal="center" vertical="center"/>
    </xf>
    <xf numFmtId="0" fontId="3" fillId="6" borderId="7" xfId="0" applyFont="1" applyFill="1" applyBorder="1" applyAlignment="1">
      <alignment horizontal="center" vertical="center"/>
    </xf>
    <xf numFmtId="0" fontId="6" fillId="6" borderId="19" xfId="0" applyFont="1" applyFill="1" applyBorder="1" applyAlignment="1">
      <alignment horizontal="center" vertical="center"/>
    </xf>
    <xf numFmtId="9" fontId="3" fillId="0" borderId="27" xfId="2" applyFont="1" applyBorder="1" applyAlignment="1">
      <alignment horizontal="center" vertical="center" wrapText="1"/>
    </xf>
    <xf numFmtId="9" fontId="0" fillId="0" borderId="16" xfId="2" applyFont="1" applyBorder="1" applyAlignment="1">
      <alignment horizontal="center"/>
    </xf>
    <xf numFmtId="0" fontId="6" fillId="8" borderId="68" xfId="0" applyFont="1" applyFill="1" applyBorder="1" applyAlignment="1">
      <alignment horizontal="center" vertical="center" wrapText="1"/>
    </xf>
    <xf numFmtId="0" fontId="6" fillId="8" borderId="14" xfId="0" applyFont="1" applyFill="1" applyBorder="1" applyAlignment="1">
      <alignment horizontal="center" vertical="center" wrapText="1"/>
    </xf>
    <xf numFmtId="166" fontId="3" fillId="0" borderId="14" xfId="2" applyNumberFormat="1" applyFont="1" applyBorder="1" applyAlignment="1">
      <alignment horizontal="center" vertical="center" wrapText="1"/>
    </xf>
    <xf numFmtId="0" fontId="0" fillId="19" borderId="0" xfId="0" applyFill="1"/>
    <xf numFmtId="0" fontId="35" fillId="19" borderId="0" xfId="10" applyFill="1" applyBorder="1"/>
    <xf numFmtId="0" fontId="3" fillId="19" borderId="59" xfId="0" applyFont="1" applyFill="1" applyBorder="1" applyAlignment="1">
      <alignment horizontal="right"/>
    </xf>
    <xf numFmtId="0" fontId="0" fillId="19" borderId="60" xfId="0" applyFill="1" applyBorder="1"/>
    <xf numFmtId="0" fontId="3" fillId="19" borderId="32" xfId="0" applyFont="1" applyFill="1" applyBorder="1" applyAlignment="1">
      <alignment horizontal="right"/>
    </xf>
    <xf numFmtId="0" fontId="0" fillId="19" borderId="37" xfId="0" applyFill="1" applyBorder="1"/>
    <xf numFmtId="0" fontId="0" fillId="19" borderId="16" xfId="0" applyFill="1" applyBorder="1"/>
    <xf numFmtId="0" fontId="36" fillId="0" borderId="3" xfId="0" applyFont="1" applyBorder="1" applyAlignment="1">
      <alignment horizontal="center" vertical="center"/>
    </xf>
    <xf numFmtId="0" fontId="36" fillId="2" borderId="3" xfId="0" applyFont="1" applyFill="1" applyBorder="1" applyAlignment="1">
      <alignment vertical="center"/>
    </xf>
    <xf numFmtId="0" fontId="33" fillId="0" borderId="0" xfId="0" applyFont="1"/>
    <xf numFmtId="0" fontId="0" fillId="22" borderId="32" xfId="0" applyFill="1" applyBorder="1"/>
    <xf numFmtId="0" fontId="0" fillId="22" borderId="37" xfId="0" applyFill="1" applyBorder="1"/>
    <xf numFmtId="0" fontId="0" fillId="22" borderId="16" xfId="0" applyFill="1" applyBorder="1"/>
    <xf numFmtId="0" fontId="0" fillId="23" borderId="32" xfId="0" applyFill="1" applyBorder="1"/>
    <xf numFmtId="0" fontId="0" fillId="23" borderId="37" xfId="0" applyFill="1" applyBorder="1"/>
    <xf numFmtId="0" fontId="0" fillId="23" borderId="16" xfId="0" applyFill="1" applyBorder="1"/>
    <xf numFmtId="0" fontId="0" fillId="24" borderId="32" xfId="0" applyFill="1" applyBorder="1"/>
    <xf numFmtId="0" fontId="0" fillId="24" borderId="16" xfId="0" applyFill="1" applyBorder="1"/>
    <xf numFmtId="0" fontId="0" fillId="25" borderId="32" xfId="0" applyFill="1" applyBorder="1"/>
    <xf numFmtId="0" fontId="0" fillId="25" borderId="37" xfId="0" applyFill="1" applyBorder="1"/>
    <xf numFmtId="0" fontId="0" fillId="25" borderId="16" xfId="0" applyFill="1" applyBorder="1"/>
    <xf numFmtId="9" fontId="7" fillId="0" borderId="46" xfId="2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wrapText="1"/>
    </xf>
    <xf numFmtId="0" fontId="6" fillId="9" borderId="14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66" fontId="0" fillId="0" borderId="7" xfId="0" applyNumberFormat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3" borderId="29" xfId="0" applyFont="1" applyFill="1" applyBorder="1" applyAlignment="1">
      <alignment horizontal="center" vertical="center"/>
    </xf>
    <xf numFmtId="0" fontId="6" fillId="3" borderId="30" xfId="0" applyFont="1" applyFill="1" applyBorder="1" applyAlignment="1">
      <alignment horizontal="center" vertical="center"/>
    </xf>
    <xf numFmtId="0" fontId="6" fillId="3" borderId="28" xfId="0" applyFont="1" applyFill="1" applyBorder="1" applyAlignment="1">
      <alignment horizontal="center" vertical="center"/>
    </xf>
    <xf numFmtId="0" fontId="6" fillId="3" borderId="31" xfId="0" applyFont="1" applyFill="1" applyBorder="1" applyAlignment="1">
      <alignment horizontal="center" vertical="center"/>
    </xf>
    <xf numFmtId="0" fontId="6" fillId="3" borderId="16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0" borderId="29" xfId="0" applyFont="1" applyBorder="1" applyAlignment="1">
      <alignment horizontal="center" vertical="center"/>
    </xf>
    <xf numFmtId="0" fontId="36" fillId="0" borderId="29" xfId="0" applyFont="1" applyBorder="1" applyAlignment="1">
      <alignment horizontal="center" vertical="center"/>
    </xf>
    <xf numFmtId="9" fontId="3" fillId="0" borderId="13" xfId="2" applyFont="1" applyBorder="1" applyAlignment="1">
      <alignment horizontal="center" vertical="center" wrapText="1"/>
    </xf>
    <xf numFmtId="9" fontId="3" fillId="0" borderId="75" xfId="2" applyFont="1" applyBorder="1" applyAlignment="1">
      <alignment horizontal="center" vertical="center" wrapText="1"/>
    </xf>
    <xf numFmtId="166" fontId="3" fillId="0" borderId="13" xfId="2" applyNumberFormat="1" applyFont="1" applyBorder="1" applyAlignment="1">
      <alignment horizontal="center" wrapText="1"/>
    </xf>
    <xf numFmtId="0" fontId="6" fillId="9" borderId="75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10" fontId="0" fillId="0" borderId="0" xfId="0" applyNumberFormat="1"/>
    <xf numFmtId="169" fontId="0" fillId="0" borderId="0" xfId="0" applyNumberFormat="1"/>
    <xf numFmtId="0" fontId="3" fillId="19" borderId="0" xfId="0" applyFont="1" applyFill="1" applyAlignment="1">
      <alignment horizontal="right"/>
    </xf>
    <xf numFmtId="0" fontId="34" fillId="20" borderId="33" xfId="0" applyFont="1" applyFill="1" applyBorder="1" applyAlignment="1">
      <alignment horizontal="center"/>
    </xf>
    <xf numFmtId="0" fontId="34" fillId="20" borderId="38" xfId="0" applyFont="1" applyFill="1" applyBorder="1" applyAlignment="1">
      <alignment horizontal="center"/>
    </xf>
    <xf numFmtId="0" fontId="34" fillId="20" borderId="29" xfId="0" applyFont="1" applyFill="1" applyBorder="1" applyAlignment="1">
      <alignment horizontal="center"/>
    </xf>
    <xf numFmtId="0" fontId="34" fillId="21" borderId="34" xfId="0" applyFont="1" applyFill="1" applyBorder="1" applyAlignment="1">
      <alignment horizontal="center"/>
    </xf>
    <xf numFmtId="0" fontId="34" fillId="21" borderId="65" xfId="0" applyFont="1" applyFill="1" applyBorder="1" applyAlignment="1">
      <alignment horizontal="center"/>
    </xf>
    <xf numFmtId="0" fontId="34" fillId="21" borderId="31" xfId="0" applyFont="1" applyFill="1" applyBorder="1" applyAlignment="1">
      <alignment horizontal="center"/>
    </xf>
    <xf numFmtId="0" fontId="30" fillId="2" borderId="11" xfId="0" applyFont="1" applyFill="1" applyBorder="1" applyAlignment="1">
      <alignment horizontal="center" vertical="center"/>
    </xf>
    <xf numFmtId="0" fontId="30" fillId="2" borderId="15" xfId="0" applyFont="1" applyFill="1" applyBorder="1" applyAlignment="1">
      <alignment horizontal="center" vertical="center"/>
    </xf>
    <xf numFmtId="0" fontId="30" fillId="2" borderId="22" xfId="0" applyFont="1" applyFill="1" applyBorder="1" applyAlignment="1">
      <alignment horizontal="center" vertical="center"/>
    </xf>
    <xf numFmtId="165" fontId="30" fillId="2" borderId="11" xfId="1" applyNumberFormat="1" applyFont="1" applyFill="1" applyBorder="1" applyAlignment="1">
      <alignment horizontal="center" vertical="center"/>
    </xf>
    <xf numFmtId="165" fontId="30" fillId="2" borderId="15" xfId="1" applyNumberFormat="1" applyFont="1" applyFill="1" applyBorder="1" applyAlignment="1">
      <alignment horizontal="center" vertical="center"/>
    </xf>
    <xf numFmtId="165" fontId="30" fillId="2" borderId="22" xfId="1" applyNumberFormat="1" applyFont="1" applyFill="1" applyBorder="1" applyAlignment="1">
      <alignment horizontal="center" vertical="center"/>
    </xf>
    <xf numFmtId="9" fontId="0" fillId="0" borderId="0" xfId="2" applyFont="1" applyFill="1" applyBorder="1" applyAlignment="1">
      <alignment horizontal="center" vertical="center"/>
    </xf>
    <xf numFmtId="0" fontId="0" fillId="0" borderId="0" xfId="0" applyAlignment="1">
      <alignment horizontal="center" wrapText="1"/>
    </xf>
    <xf numFmtId="9" fontId="0" fillId="2" borderId="0" xfId="2" applyFont="1" applyFill="1" applyBorder="1" applyAlignment="1">
      <alignment horizontal="center"/>
    </xf>
    <xf numFmtId="0" fontId="3" fillId="22" borderId="34" xfId="0" applyFont="1" applyFill="1" applyBorder="1" applyAlignment="1">
      <alignment horizontal="center"/>
    </xf>
    <xf numFmtId="0" fontId="0" fillId="22" borderId="65" xfId="0" applyFill="1" applyBorder="1" applyAlignment="1">
      <alignment horizontal="center"/>
    </xf>
    <xf numFmtId="0" fontId="0" fillId="22" borderId="31" xfId="0" applyFill="1" applyBorder="1" applyAlignment="1">
      <alignment horizontal="center"/>
    </xf>
    <xf numFmtId="0" fontId="3" fillId="23" borderId="34" xfId="0" applyFont="1" applyFill="1" applyBorder="1" applyAlignment="1">
      <alignment horizontal="center"/>
    </xf>
    <xf numFmtId="0" fontId="0" fillId="23" borderId="65" xfId="0" applyFill="1" applyBorder="1" applyAlignment="1">
      <alignment horizontal="center"/>
    </xf>
    <xf numFmtId="0" fontId="0" fillId="23" borderId="31" xfId="0" applyFill="1" applyBorder="1" applyAlignment="1">
      <alignment horizontal="center"/>
    </xf>
    <xf numFmtId="0" fontId="3" fillId="24" borderId="34" xfId="0" applyFont="1" applyFill="1" applyBorder="1" applyAlignment="1">
      <alignment horizontal="center"/>
    </xf>
    <xf numFmtId="0" fontId="0" fillId="24" borderId="31" xfId="0" applyFill="1" applyBorder="1" applyAlignment="1">
      <alignment horizontal="center"/>
    </xf>
    <xf numFmtId="0" fontId="3" fillId="25" borderId="34" xfId="0" applyFont="1" applyFill="1" applyBorder="1" applyAlignment="1">
      <alignment horizontal="center"/>
    </xf>
    <xf numFmtId="0" fontId="0" fillId="25" borderId="65" xfId="0" applyFill="1" applyBorder="1" applyAlignment="1">
      <alignment horizontal="center"/>
    </xf>
    <xf numFmtId="0" fontId="0" fillId="25" borderId="31" xfId="0" applyFill="1" applyBorder="1" applyAlignment="1">
      <alignment horizontal="center"/>
    </xf>
    <xf numFmtId="0" fontId="38" fillId="19" borderId="0" xfId="10" applyFont="1" applyFill="1" applyBorder="1"/>
  </cellXfs>
  <cellStyles count="11">
    <cellStyle name="Hipervínculo" xfId="10" builtinId="8"/>
    <cellStyle name="Millares" xfId="3" builtinId="3"/>
    <cellStyle name="Millares 2" xfId="8" xr:uid="{DD0C0F52-4FEC-4C65-AA22-17A5E50DD5C3}"/>
    <cellStyle name="Moneda" xfId="1" builtinId="4"/>
    <cellStyle name="Moneda 2" xfId="6" xr:uid="{AB4E2530-2E38-4948-8978-C6FBCDE17336}"/>
    <cellStyle name="Moneda 2 2" xfId="9" xr:uid="{D1B8C899-1C92-4993-B5F7-14725265493F}"/>
    <cellStyle name="Moneda 3" xfId="7" xr:uid="{2A2D9E0A-A474-4C10-A109-852892E5C2F5}"/>
    <cellStyle name="Normal" xfId="0" builtinId="0"/>
    <cellStyle name="Normal 2" xfId="4" xr:uid="{FA35E307-6150-46CC-983F-36B25597C6D8}"/>
    <cellStyle name="Porcentaje" xfId="2" builtinId="5"/>
    <cellStyle name="Porcentaje 2" xfId="5" xr:uid="{C9D6E2DA-8157-40D3-8899-4DCA3F390F3C}"/>
  </cellStyles>
  <dxfs count="681"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FF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00B05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FF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FF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ont>
        <b/>
        <i val="0"/>
        <color rgb="FFFFFF00"/>
      </font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FF00"/>
      </font>
    </dxf>
    <dxf>
      <font>
        <color theme="0"/>
      </font>
      <fill>
        <patternFill>
          <bgColor theme="0"/>
        </patternFill>
      </fill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  <dxf>
      <fill>
        <patternFill>
          <bgColor theme="5" tint="0.39994506668294322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Label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Label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Label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Label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Label" lockText="1"/>
</file>

<file path=xl/ctrlProps/ctrlProp13.xml><?xml version="1.0" encoding="utf-8"?>
<formControlPr xmlns="http://schemas.microsoft.com/office/spreadsheetml/2009/9/main" objectType="Label" lockText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30</xdr:row>
      <xdr:rowOff>6667</xdr:rowOff>
    </xdr:from>
    <xdr:to>
      <xdr:col>9</xdr:col>
      <xdr:colOff>443865</xdr:colOff>
      <xdr:row>37</xdr:row>
      <xdr:rowOff>119062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ED2389A5-6D0B-49E2-9F07-ED8C5F7FB593}"/>
            </a:ext>
          </a:extLst>
        </xdr:cNvPr>
        <xdr:cNvSpPr/>
      </xdr:nvSpPr>
      <xdr:spPr>
        <a:xfrm>
          <a:off x="123825" y="5721667"/>
          <a:ext cx="7178040" cy="1445895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4: Precios de la Competencia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190500</xdr:colOff>
      <xdr:row>3</xdr:row>
      <xdr:rowOff>0</xdr:rowOff>
    </xdr:from>
    <xdr:to>
      <xdr:col>9</xdr:col>
      <xdr:colOff>379094</xdr:colOff>
      <xdr:row>13</xdr:row>
      <xdr:rowOff>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81B59F2-ABC3-07CB-EA41-C66F3245ECA3}"/>
            </a:ext>
          </a:extLst>
        </xdr:cNvPr>
        <xdr:cNvSpPr/>
      </xdr:nvSpPr>
      <xdr:spPr>
        <a:xfrm>
          <a:off x="190500" y="542925"/>
          <a:ext cx="7303769" cy="1809750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1: Lista de Costos Unitarios y Comerciales  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373380</xdr:colOff>
          <xdr:row>5</xdr:row>
          <xdr:rowOff>175260</xdr:rowOff>
        </xdr:from>
        <xdr:to>
          <xdr:col>5</xdr:col>
          <xdr:colOff>259080</xdr:colOff>
          <xdr:row>8</xdr:row>
          <xdr:rowOff>60960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5</xdr:row>
          <xdr:rowOff>175260</xdr:rowOff>
        </xdr:from>
        <xdr:to>
          <xdr:col>9</xdr:col>
          <xdr:colOff>381000</xdr:colOff>
          <xdr:row>8</xdr:row>
          <xdr:rowOff>22860</xdr:rowOff>
        </xdr:to>
        <xdr:sp macro="" textlink="">
          <xdr:nvSpPr>
            <xdr:cNvPr id="12291" name="logCostos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Unitarios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02/02/2026 14:34:23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9</xdr:row>
          <xdr:rowOff>7620</xdr:rowOff>
        </xdr:from>
        <xdr:to>
          <xdr:col>5</xdr:col>
          <xdr:colOff>259080</xdr:colOff>
          <xdr:row>11</xdr:row>
          <xdr:rowOff>45720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0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 CC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9</xdr:row>
          <xdr:rowOff>60960</xdr:rowOff>
        </xdr:from>
        <xdr:to>
          <xdr:col>9</xdr:col>
          <xdr:colOff>419100</xdr:colOff>
          <xdr:row>11</xdr:row>
          <xdr:rowOff>83820</xdr:rowOff>
        </xdr:to>
        <xdr:sp macro="" textlink="">
          <xdr:nvSpPr>
            <xdr:cNvPr id="12294" name="logCostosComerciales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Costos Comerciales actualizados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02/02/2026 14:39:09</a:t>
              </a:r>
            </a:p>
          </xdr:txBody>
        </xdr:sp>
        <xdr:clientData/>
      </xdr:twoCellAnchor>
    </mc:Choice>
    <mc:Fallback/>
  </mc:AlternateContent>
  <xdr:oneCellAnchor>
    <xdr:from>
      <xdr:col>0</xdr:col>
      <xdr:colOff>175260</xdr:colOff>
      <xdr:row>0</xdr:row>
      <xdr:rowOff>106680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69D8256-D0F3-407E-A392-062FC20070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5260" y="106680"/>
          <a:ext cx="492852" cy="277616"/>
        </a:xfrm>
        <a:prstGeom prst="rect">
          <a:avLst/>
        </a:prstGeom>
      </xdr:spPr>
    </xdr:pic>
    <xdr:clientData/>
  </xdr:oneCellAnchor>
  <xdr:oneCellAnchor>
    <xdr:from>
      <xdr:col>0</xdr:col>
      <xdr:colOff>746760</xdr:colOff>
      <xdr:row>0</xdr:row>
      <xdr:rowOff>106680</xdr:rowOff>
    </xdr:from>
    <xdr:ext cx="3483069" cy="311496"/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BC7DF5B9-E389-4B1A-9503-A06AD0E24238}"/>
            </a:ext>
          </a:extLst>
        </xdr:cNvPr>
        <xdr:cNvSpPr txBox="1"/>
      </xdr:nvSpPr>
      <xdr:spPr>
        <a:xfrm>
          <a:off x="746760" y="106680"/>
          <a:ext cx="3483069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s-AR" sz="1400" b="1"/>
            <a:t>WORKFLOW SEGUIMIENTO</a:t>
          </a:r>
          <a:r>
            <a:rPr lang="es-AR" sz="1400" b="1" baseline="0"/>
            <a:t> DE CARNICERÍAS</a:t>
          </a:r>
          <a:endParaRPr lang="es-AR" sz="1400" b="1"/>
        </a:p>
      </xdr:txBody>
    </xdr:sp>
    <xdr:clientData/>
  </xdr:oneCellAnchor>
  <xdr:twoCellAnchor>
    <xdr:from>
      <xdr:col>0</xdr:col>
      <xdr:colOff>152401</xdr:colOff>
      <xdr:row>13</xdr:row>
      <xdr:rowOff>152400</xdr:rowOff>
    </xdr:from>
    <xdr:to>
      <xdr:col>9</xdr:col>
      <xdr:colOff>409576</xdr:colOff>
      <xdr:row>20</xdr:row>
      <xdr:rowOff>125730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934FE61-3AF9-4FC5-9BC6-E042AE8A635C}"/>
            </a:ext>
          </a:extLst>
        </xdr:cNvPr>
        <xdr:cNvSpPr/>
      </xdr:nvSpPr>
      <xdr:spPr>
        <a:xfrm>
          <a:off x="152401" y="2505075"/>
          <a:ext cx="7372350" cy="124015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2: Lista de Precios Consumo Interno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129541</xdr:colOff>
      <xdr:row>21</xdr:row>
      <xdr:rowOff>101917</xdr:rowOff>
    </xdr:from>
    <xdr:to>
      <xdr:col>9</xdr:col>
      <xdr:colOff>409576</xdr:colOff>
      <xdr:row>29</xdr:row>
      <xdr:rowOff>23812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1C42D4FC-DD1F-489A-962C-7E5F244109C9}"/>
            </a:ext>
          </a:extLst>
        </xdr:cNvPr>
        <xdr:cNvSpPr/>
      </xdr:nvSpPr>
      <xdr:spPr>
        <a:xfrm>
          <a:off x="129541" y="4102417"/>
          <a:ext cx="7138035" cy="1445895"/>
        </a:xfrm>
        <a:prstGeom prst="roundRect">
          <a:avLst/>
        </a:prstGeom>
        <a:noFill/>
        <a:ln w="19050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3: Lista de Precios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16</xdr:row>
          <xdr:rowOff>114300</xdr:rowOff>
        </xdr:from>
        <xdr:to>
          <xdr:col>5</xdr:col>
          <xdr:colOff>259080</xdr:colOff>
          <xdr:row>18</xdr:row>
          <xdr:rowOff>182880</xdr:rowOff>
        </xdr:to>
        <xdr:sp macro="" textlink="">
          <xdr:nvSpPr>
            <xdr:cNvPr id="12301" name="Button 13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0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365760</xdr:colOff>
          <xdr:row>24</xdr:row>
          <xdr:rowOff>60960</xdr:rowOff>
        </xdr:from>
        <xdr:to>
          <xdr:col>5</xdr:col>
          <xdr:colOff>236220</xdr:colOff>
          <xdr:row>26</xdr:row>
          <xdr:rowOff>121920</xdr:rowOff>
        </xdr:to>
        <xdr:sp macro="" textlink="">
          <xdr:nvSpPr>
            <xdr:cNvPr id="12305" name="Button 17" hidden="1">
              <a:extLst>
                <a:ext uri="{63B3BB69-23CF-44E3-9099-C40C66FF867C}">
                  <a14:compatExt spid="_x0000_s12305"/>
                </a:ext>
                <a:ext uri="{FF2B5EF4-FFF2-40B4-BE49-F238E27FC236}">
                  <a16:creationId xmlns:a16="http://schemas.microsoft.com/office/drawing/2014/main" id="{00000000-0008-0000-0000-00001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754380</xdr:colOff>
          <xdr:row>24</xdr:row>
          <xdr:rowOff>83820</xdr:rowOff>
        </xdr:from>
        <xdr:to>
          <xdr:col>9</xdr:col>
          <xdr:colOff>251460</xdr:colOff>
          <xdr:row>26</xdr:row>
          <xdr:rowOff>114300</xdr:rowOff>
        </xdr:to>
        <xdr:sp macro="" textlink="">
          <xdr:nvSpPr>
            <xdr:cNvPr id="12306" name="logCostosComerciales" hidden="1">
              <a:extLst>
                <a:ext uri="{63B3BB69-23CF-44E3-9099-C40C66FF867C}">
                  <a14:compatExt spid="_x0000_s12306"/>
                </a:ext>
                <a:ext uri="{FF2B5EF4-FFF2-40B4-BE49-F238E27FC236}">
                  <a16:creationId xmlns:a16="http://schemas.microsoft.com/office/drawing/2014/main" id="{00000000-0008-0000-0000-00001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754380</xdr:colOff>
          <xdr:row>33</xdr:row>
          <xdr:rowOff>7620</xdr:rowOff>
        </xdr:from>
        <xdr:to>
          <xdr:col>4</xdr:col>
          <xdr:colOff>327660</xdr:colOff>
          <xdr:row>35</xdr:row>
          <xdr:rowOff>76200</xdr:rowOff>
        </xdr:to>
        <xdr:sp macro="" textlink="">
          <xdr:nvSpPr>
            <xdr:cNvPr id="12309" name="Button 21" hidden="1">
              <a:extLst>
                <a:ext uri="{63B3BB69-23CF-44E3-9099-C40C66FF867C}">
                  <a14:compatExt spid="_x0000_s12309"/>
                </a:ext>
                <a:ext uri="{FF2B5EF4-FFF2-40B4-BE49-F238E27FC236}">
                  <a16:creationId xmlns:a16="http://schemas.microsoft.com/office/drawing/2014/main" id="{00000000-0008-0000-0000-00001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32</xdr:row>
          <xdr:rowOff>182880</xdr:rowOff>
        </xdr:from>
        <xdr:to>
          <xdr:col>9</xdr:col>
          <xdr:colOff>259080</xdr:colOff>
          <xdr:row>35</xdr:row>
          <xdr:rowOff>22860</xdr:rowOff>
        </xdr:to>
        <xdr:sp macro="" textlink="">
          <xdr:nvSpPr>
            <xdr:cNvPr id="12310" name="Label 22" hidden="1">
              <a:extLst>
                <a:ext uri="{63B3BB69-23CF-44E3-9099-C40C66FF867C}">
                  <a14:compatExt spid="_x0000_s12310"/>
                </a:ext>
                <a:ext uri="{FF2B5EF4-FFF2-40B4-BE49-F238E27FC236}">
                  <a16:creationId xmlns:a16="http://schemas.microsoft.com/office/drawing/2014/main" id="{00000000-0008-0000-0000-00001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152400</xdr:colOff>
      <xdr:row>38</xdr:row>
      <xdr:rowOff>110013</xdr:rowOff>
    </xdr:from>
    <xdr:to>
      <xdr:col>9</xdr:col>
      <xdr:colOff>472440</xdr:colOff>
      <xdr:row>46</xdr:row>
      <xdr:rowOff>18573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87AA03B4-23E4-4FD7-895D-6AE415A89143}"/>
            </a:ext>
          </a:extLst>
        </xdr:cNvPr>
        <xdr:cNvSpPr/>
      </xdr:nvSpPr>
      <xdr:spPr>
        <a:xfrm>
          <a:off x="152400" y="7349013"/>
          <a:ext cx="7178040" cy="143256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AR" sz="1100" b="1">
              <a:solidFill>
                <a:sysClr val="windowText" lastClr="000000"/>
              </a:solidFill>
            </a:rPr>
            <a:t>PASO</a:t>
          </a:r>
          <a:r>
            <a:rPr lang="es-AR" sz="1100" b="1" baseline="0">
              <a:solidFill>
                <a:sysClr val="windowText" lastClr="000000"/>
              </a:solidFill>
            </a:rPr>
            <a:t> 5: Envío de Correos</a:t>
          </a:r>
          <a:endParaRPr lang="es-AR" sz="1100" b="1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441960</xdr:colOff>
          <xdr:row>41</xdr:row>
          <xdr:rowOff>152400</xdr:rowOff>
        </xdr:from>
        <xdr:to>
          <xdr:col>5</xdr:col>
          <xdr:colOff>731520</xdr:colOff>
          <xdr:row>44</xdr:row>
          <xdr:rowOff>30480</xdr:rowOff>
        </xdr:to>
        <xdr:sp macro="" textlink="">
          <xdr:nvSpPr>
            <xdr:cNvPr id="12311" name="Button 23" hidden="1">
              <a:extLst>
                <a:ext uri="{63B3BB69-23CF-44E3-9099-C40C66FF867C}">
                  <a14:compatExt spid="_x0000_s12311"/>
                </a:ext>
                <a:ext uri="{FF2B5EF4-FFF2-40B4-BE49-F238E27FC236}">
                  <a16:creationId xmlns:a16="http://schemas.microsoft.com/office/drawing/2014/main" id="{00000000-0008-0000-0000-00001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Ventas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784860</xdr:colOff>
          <xdr:row>41</xdr:row>
          <xdr:rowOff>152400</xdr:rowOff>
        </xdr:from>
        <xdr:to>
          <xdr:col>4</xdr:col>
          <xdr:colOff>365760</xdr:colOff>
          <xdr:row>44</xdr:row>
          <xdr:rowOff>22860</xdr:rowOff>
        </xdr:to>
        <xdr:sp macro="" textlink="">
          <xdr:nvSpPr>
            <xdr:cNvPr id="12312" name="Button 24" hidden="1">
              <a:extLst>
                <a:ext uri="{63B3BB69-23CF-44E3-9099-C40C66FF867C}">
                  <a14:compatExt spid="_x0000_s12312"/>
                </a:ext>
                <a:ext uri="{FF2B5EF4-FFF2-40B4-BE49-F238E27FC236}">
                  <a16:creationId xmlns:a16="http://schemas.microsoft.com/office/drawing/2014/main" id="{00000000-0008-0000-0000-00001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 Carnicerías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106680</xdr:colOff>
          <xdr:row>15</xdr:row>
          <xdr:rowOff>175260</xdr:rowOff>
        </xdr:from>
        <xdr:to>
          <xdr:col>9</xdr:col>
          <xdr:colOff>365760</xdr:colOff>
          <xdr:row>19</xdr:row>
          <xdr:rowOff>160020</xdr:rowOff>
        </xdr:to>
        <xdr:sp macro="" textlink="">
          <xdr:nvSpPr>
            <xdr:cNvPr id="12316" name="Label 5" hidden="1">
              <a:extLst>
                <a:ext uri="{63B3BB69-23CF-44E3-9099-C40C66FF867C}">
                  <a14:compatExt spid="_x0000_s12316"/>
                </a:ext>
                <a:ext uri="{FF2B5EF4-FFF2-40B4-BE49-F238E27FC236}">
                  <a16:creationId xmlns:a16="http://schemas.microsoft.com/office/drawing/2014/main" id="{00000000-0008-0000-0000-00001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Lista Consumo Interno actualizada correctamente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Semanas: 1</a:t>
              </a:r>
            </a:p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Actualizado: 02/02/2026 14:59:03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243840</xdr:colOff>
      <xdr:row>12</xdr:row>
      <xdr:rowOff>179070</xdr:rowOff>
    </xdr:from>
    <xdr:to>
      <xdr:col>4</xdr:col>
      <xdr:colOff>510540</xdr:colOff>
      <xdr:row>13</xdr:row>
      <xdr:rowOff>161925</xdr:rowOff>
    </xdr:to>
    <xdr:sp macro="" textlink="">
      <xdr:nvSpPr>
        <xdr:cNvPr id="9" name="Diagrama de flujo: combinar 8">
          <a:extLst>
            <a:ext uri="{FF2B5EF4-FFF2-40B4-BE49-F238E27FC236}">
              <a16:creationId xmlns:a16="http://schemas.microsoft.com/office/drawing/2014/main" id="{3130A35D-DF96-A6A6-29A7-3A151BA00F29}"/>
            </a:ext>
          </a:extLst>
        </xdr:cNvPr>
        <xdr:cNvSpPr/>
      </xdr:nvSpPr>
      <xdr:spPr>
        <a:xfrm>
          <a:off x="3406140" y="2350770"/>
          <a:ext cx="266700" cy="163830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224790</xdr:colOff>
      <xdr:row>20</xdr:row>
      <xdr:rowOff>133350</xdr:rowOff>
    </xdr:from>
    <xdr:to>
      <xdr:col>4</xdr:col>
      <xdr:colOff>491490</xdr:colOff>
      <xdr:row>21</xdr:row>
      <xdr:rowOff>110490</xdr:rowOff>
    </xdr:to>
    <xdr:sp macro="" textlink="">
      <xdr:nvSpPr>
        <xdr:cNvPr id="10" name="Diagrama de flujo: combinar 9">
          <a:extLst>
            <a:ext uri="{FF2B5EF4-FFF2-40B4-BE49-F238E27FC236}">
              <a16:creationId xmlns:a16="http://schemas.microsoft.com/office/drawing/2014/main" id="{A53A63E6-AC1E-4680-9103-EE9782895024}"/>
            </a:ext>
          </a:extLst>
        </xdr:cNvPr>
        <xdr:cNvSpPr/>
      </xdr:nvSpPr>
      <xdr:spPr>
        <a:xfrm>
          <a:off x="3387090" y="3752850"/>
          <a:ext cx="266700" cy="158115"/>
        </a:xfrm>
        <a:prstGeom prst="flowChartMerge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229552</xdr:colOff>
      <xdr:row>29</xdr:row>
      <xdr:rowOff>29527</xdr:rowOff>
    </xdr:from>
    <xdr:to>
      <xdr:col>4</xdr:col>
      <xdr:colOff>496252</xdr:colOff>
      <xdr:row>30</xdr:row>
      <xdr:rowOff>12382</xdr:rowOff>
    </xdr:to>
    <xdr:sp macro="" textlink="">
      <xdr:nvSpPr>
        <xdr:cNvPr id="11" name="Diagrama de flujo: combinar 10">
          <a:extLst>
            <a:ext uri="{FF2B5EF4-FFF2-40B4-BE49-F238E27FC236}">
              <a16:creationId xmlns:a16="http://schemas.microsoft.com/office/drawing/2014/main" id="{62D52661-AB39-4E41-AE5D-FC5329700024}"/>
            </a:ext>
          </a:extLst>
        </xdr:cNvPr>
        <xdr:cNvSpPr/>
      </xdr:nvSpPr>
      <xdr:spPr>
        <a:xfrm>
          <a:off x="3277552" y="5554027"/>
          <a:ext cx="266700" cy="173355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243363</xdr:colOff>
      <xdr:row>37</xdr:row>
      <xdr:rowOff>127158</xdr:rowOff>
    </xdr:from>
    <xdr:to>
      <xdr:col>4</xdr:col>
      <xdr:colOff>510063</xdr:colOff>
      <xdr:row>38</xdr:row>
      <xdr:rowOff>111918</xdr:rowOff>
    </xdr:to>
    <xdr:sp macro="" textlink="">
      <xdr:nvSpPr>
        <xdr:cNvPr id="12" name="Diagrama de flujo: combinar 11">
          <a:extLst>
            <a:ext uri="{FF2B5EF4-FFF2-40B4-BE49-F238E27FC236}">
              <a16:creationId xmlns:a16="http://schemas.microsoft.com/office/drawing/2014/main" id="{436B3411-D0E1-48BD-99EB-597EB99A6511}"/>
            </a:ext>
          </a:extLst>
        </xdr:cNvPr>
        <xdr:cNvSpPr/>
      </xdr:nvSpPr>
      <xdr:spPr>
        <a:xfrm>
          <a:off x="3291363" y="7175658"/>
          <a:ext cx="266700" cy="175260"/>
        </a:xfrm>
        <a:prstGeom prst="flowChartMerge">
          <a:avLst/>
        </a:prstGeom>
        <a:solidFill>
          <a:schemeClr val="accent6"/>
        </a:solidFill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7</xdr:row>
          <xdr:rowOff>160020</xdr:rowOff>
        </xdr:from>
        <xdr:to>
          <xdr:col>1</xdr:col>
          <xdr:colOff>655320</xdr:colOff>
          <xdr:row>9</xdr:row>
          <xdr:rowOff>22860</xdr:rowOff>
        </xdr:to>
        <xdr:sp macro="" textlink="">
          <xdr:nvSpPr>
            <xdr:cNvPr id="12318" name="Label 30" hidden="1">
              <a:extLst>
                <a:ext uri="{63B3BB69-23CF-44E3-9099-C40C66FF867C}">
                  <a14:compatExt spid="_x0000_s12318"/>
                </a:ext>
                <a:ext uri="{FF2B5EF4-FFF2-40B4-BE49-F238E27FC236}">
                  <a16:creationId xmlns:a16="http://schemas.microsoft.com/office/drawing/2014/main" id="{00000000-0008-0000-0000-00001E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335280</xdr:colOff>
          <xdr:row>17</xdr:row>
          <xdr:rowOff>7620</xdr:rowOff>
        </xdr:from>
        <xdr:to>
          <xdr:col>2</xdr:col>
          <xdr:colOff>137160</xdr:colOff>
          <xdr:row>18</xdr:row>
          <xdr:rowOff>68580</xdr:rowOff>
        </xdr:to>
        <xdr:sp macro="" textlink="">
          <xdr:nvSpPr>
            <xdr:cNvPr id="12319" name="Label 31" hidden="1">
              <a:extLst>
                <a:ext uri="{63B3BB69-23CF-44E3-9099-C40C66FF867C}">
                  <a14:compatExt spid="_x0000_s12319"/>
                </a:ext>
                <a:ext uri="{FF2B5EF4-FFF2-40B4-BE49-F238E27FC236}">
                  <a16:creationId xmlns:a16="http://schemas.microsoft.com/office/drawing/2014/main" id="{00000000-0008-0000-0000-00001F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373380</xdr:colOff>
          <xdr:row>25</xdr:row>
          <xdr:rowOff>0</xdr:rowOff>
        </xdr:from>
        <xdr:to>
          <xdr:col>2</xdr:col>
          <xdr:colOff>175260</xdr:colOff>
          <xdr:row>26</xdr:row>
          <xdr:rowOff>60960</xdr:rowOff>
        </xdr:to>
        <xdr:sp macro="" textlink="">
          <xdr:nvSpPr>
            <xdr:cNvPr id="12320" name="Label 32" hidden="1">
              <a:extLst>
                <a:ext uri="{63B3BB69-23CF-44E3-9099-C40C66FF867C}">
                  <a14:compatExt spid="_x0000_s12320"/>
                </a:ext>
                <a:ext uri="{FF2B5EF4-FFF2-40B4-BE49-F238E27FC236}">
                  <a16:creationId xmlns:a16="http://schemas.microsoft.com/office/drawing/2014/main" id="{00000000-0008-0000-0000-000020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0" anchor="t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Cantidad de semanas: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22</xdr:row>
          <xdr:rowOff>182880</xdr:rowOff>
        </xdr:from>
        <xdr:to>
          <xdr:col>9</xdr:col>
          <xdr:colOff>297180</xdr:colOff>
          <xdr:row>28</xdr:row>
          <xdr:rowOff>68580</xdr:rowOff>
        </xdr:to>
        <xdr:sp macro="" textlink="">
          <xdr:nvSpPr>
            <xdr:cNvPr id="12322" name="Label 6" hidden="1">
              <a:extLst>
                <a:ext uri="{63B3BB69-23CF-44E3-9099-C40C66FF867C}">
                  <a14:compatExt spid="_x0000_s12322"/>
                </a:ext>
                <a:ext uri="{FF2B5EF4-FFF2-40B4-BE49-F238E27FC236}">
                  <a16:creationId xmlns:a16="http://schemas.microsoft.com/office/drawing/2014/main" id="{00000000-0008-0000-0000-00002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Lista Rafaela, María Luisa, Casilda, Mayoristas y HORECA actualizadas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Semanas: 1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02/02/2026 14:52:30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33</xdr:row>
          <xdr:rowOff>0</xdr:rowOff>
        </xdr:from>
        <xdr:to>
          <xdr:col>5</xdr:col>
          <xdr:colOff>746760</xdr:colOff>
          <xdr:row>35</xdr:row>
          <xdr:rowOff>76200</xdr:rowOff>
        </xdr:to>
        <xdr:sp macro="" textlink="">
          <xdr:nvSpPr>
            <xdr:cNvPr id="12326" name="Button 38" hidden="1">
              <a:extLst>
                <a:ext uri="{63B3BB69-23CF-44E3-9099-C40C66FF867C}">
                  <a14:compatExt spid="_x0000_s12326"/>
                </a:ext>
                <a:ext uri="{FF2B5EF4-FFF2-40B4-BE49-F238E27FC236}">
                  <a16:creationId xmlns:a16="http://schemas.microsoft.com/office/drawing/2014/main" id="{00000000-0008-0000-0000-00002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32</xdr:row>
          <xdr:rowOff>99060</xdr:rowOff>
        </xdr:from>
        <xdr:to>
          <xdr:col>9</xdr:col>
          <xdr:colOff>327660</xdr:colOff>
          <xdr:row>36</xdr:row>
          <xdr:rowOff>22860</xdr:rowOff>
        </xdr:to>
        <xdr:sp macro="" textlink="">
          <xdr:nvSpPr>
            <xdr:cNvPr id="12330" name="Label 7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id="{00000000-0008-0000-00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Precios de la competencia actualizados correctamente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Actualizado: 02/02/2026 15:47:18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83820</xdr:colOff>
          <xdr:row>39</xdr:row>
          <xdr:rowOff>45720</xdr:rowOff>
        </xdr:from>
        <xdr:to>
          <xdr:col>9</xdr:col>
          <xdr:colOff>266700</xdr:colOff>
          <xdr:row>42</xdr:row>
          <xdr:rowOff>160020</xdr:rowOff>
        </xdr:to>
        <xdr:sp macro="" textlink="">
          <xdr:nvSpPr>
            <xdr:cNvPr id="12331" name="Label 8" hidden="1">
              <a:extLst>
                <a:ext uri="{63B3BB69-23CF-44E3-9099-C40C66FF867C}">
                  <a14:compatExt spid="_x0000_s12331"/>
                </a:ext>
                <a:ext uri="{FF2B5EF4-FFF2-40B4-BE49-F238E27FC236}">
                  <a16:creationId xmlns:a16="http://schemas.microsoft.com/office/drawing/2014/main" id="{00000000-0008-0000-0000-00002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Enviando correos de precios...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06/02/2026 08:11:45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99060</xdr:colOff>
          <xdr:row>42</xdr:row>
          <xdr:rowOff>144780</xdr:rowOff>
        </xdr:from>
        <xdr:to>
          <xdr:col>9</xdr:col>
          <xdr:colOff>266700</xdr:colOff>
          <xdr:row>45</xdr:row>
          <xdr:rowOff>152400</xdr:rowOff>
        </xdr:to>
        <xdr:sp macro="" textlink="">
          <xdr:nvSpPr>
            <xdr:cNvPr id="12332" name="Label 9" hidden="1">
              <a:extLst>
                <a:ext uri="{63B3BB69-23CF-44E3-9099-C40C66FF867C}">
                  <a14:compatExt spid="_x0000_s12332"/>
                </a:ext>
                <a:ext uri="{FF2B5EF4-FFF2-40B4-BE49-F238E27FC236}">
                  <a16:creationId xmlns:a16="http://schemas.microsoft.com/office/drawing/2014/main" id="{00000000-0008-0000-0000-00002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0" anchor="t" upright="1"/>
            <a:lstStyle/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Enviando correos de precios...</a:t>
              </a:r>
            </a:p>
            <a:p>
              <a:pPr algn="l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Aptos Narrow"/>
                </a:rPr>
                <a:t>Inicio: 06/02/2026 11:30:09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73511</xdr:colOff>
      <xdr:row>2</xdr:row>
      <xdr:rowOff>199240</xdr:rowOff>
    </xdr:from>
    <xdr:ext cx="1301003" cy="732835"/>
    <xdr:pic>
      <xdr:nvPicPr>
        <xdr:cNvPr id="2" name="Imagen 1">
          <a:extLst>
            <a:ext uri="{FF2B5EF4-FFF2-40B4-BE49-F238E27FC236}">
              <a16:creationId xmlns:a16="http://schemas.microsoft.com/office/drawing/2014/main" id="{62551D50-6E96-4022-94CB-F20CA07F75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73511" y="894005"/>
          <a:ext cx="1301003" cy="732835"/>
        </a:xfrm>
        <a:prstGeom prst="rect">
          <a:avLst/>
        </a:prstGeom>
      </xdr:spPr>
    </xdr:pic>
    <xdr:clientData/>
  </xdr:oneCellAnchor>
  <xdr:oneCellAnchor>
    <xdr:from>
      <xdr:col>15</xdr:col>
      <xdr:colOff>80908</xdr:colOff>
      <xdr:row>2</xdr:row>
      <xdr:rowOff>174924</xdr:rowOff>
    </xdr:from>
    <xdr:ext cx="1301003" cy="732835"/>
    <xdr:pic>
      <xdr:nvPicPr>
        <xdr:cNvPr id="4" name="Imagen 3">
          <a:extLst>
            <a:ext uri="{FF2B5EF4-FFF2-40B4-BE49-F238E27FC236}">
              <a16:creationId xmlns:a16="http://schemas.microsoft.com/office/drawing/2014/main" id="{EC7FB865-C282-4766-8093-E9C145E534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77790" y="869689"/>
          <a:ext cx="1301003" cy="732835"/>
        </a:xfrm>
        <a:prstGeom prst="rect">
          <a:avLst/>
        </a:prstGeom>
      </xdr:spPr>
    </xdr:pic>
    <xdr:clientData/>
  </xdr:oneCellAnchor>
  <xdr:oneCellAnchor>
    <xdr:from>
      <xdr:col>26</xdr:col>
      <xdr:colOff>71607</xdr:colOff>
      <xdr:row>2</xdr:row>
      <xdr:rowOff>171114</xdr:rowOff>
    </xdr:from>
    <xdr:ext cx="1301003" cy="732835"/>
    <xdr:pic>
      <xdr:nvPicPr>
        <xdr:cNvPr id="5" name="Imagen 4">
          <a:extLst>
            <a:ext uri="{FF2B5EF4-FFF2-40B4-BE49-F238E27FC236}">
              <a16:creationId xmlns:a16="http://schemas.microsoft.com/office/drawing/2014/main" id="{202395CB-796F-41F0-AAAA-1E98AA5767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6349401" y="865879"/>
          <a:ext cx="1301003" cy="732835"/>
        </a:xfrm>
        <a:prstGeom prst="rect">
          <a:avLst/>
        </a:prstGeom>
      </xdr:spPr>
    </xdr:pic>
    <xdr:clientData/>
  </xdr:oneCellAnchor>
  <xdr:oneCellAnchor>
    <xdr:from>
      <xdr:col>42</xdr:col>
      <xdr:colOff>2466</xdr:colOff>
      <xdr:row>2</xdr:row>
      <xdr:rowOff>186130</xdr:rowOff>
    </xdr:from>
    <xdr:ext cx="1301003" cy="732835"/>
    <xdr:pic>
      <xdr:nvPicPr>
        <xdr:cNvPr id="6" name="Imagen 5">
          <a:extLst>
            <a:ext uri="{FF2B5EF4-FFF2-40B4-BE49-F238E27FC236}">
              <a16:creationId xmlns:a16="http://schemas.microsoft.com/office/drawing/2014/main" id="{953A4E67-B769-4133-B669-C075C13A28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0948760" y="880895"/>
          <a:ext cx="1301003" cy="732835"/>
        </a:xfrm>
        <a:prstGeom prst="rect">
          <a:avLst/>
        </a:prstGeom>
      </xdr:spPr>
    </xdr:pic>
    <xdr:clientData/>
  </xdr:oneCellAnchor>
  <xdr:oneCellAnchor>
    <xdr:from>
      <xdr:col>53</xdr:col>
      <xdr:colOff>204172</xdr:colOff>
      <xdr:row>2</xdr:row>
      <xdr:rowOff>150607</xdr:rowOff>
    </xdr:from>
    <xdr:ext cx="1301003" cy="732835"/>
    <xdr:pic>
      <xdr:nvPicPr>
        <xdr:cNvPr id="7" name="Imagen 6">
          <a:extLst>
            <a:ext uri="{FF2B5EF4-FFF2-40B4-BE49-F238E27FC236}">
              <a16:creationId xmlns:a16="http://schemas.microsoft.com/office/drawing/2014/main" id="{A80A2A4F-0A2C-4A12-A017-697C2E982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52109819" y="845372"/>
          <a:ext cx="1301003" cy="73283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17806</xdr:colOff>
      <xdr:row>0</xdr:row>
      <xdr:rowOff>0</xdr:rowOff>
    </xdr:from>
    <xdr:to>
      <xdr:col>34</xdr:col>
      <xdr:colOff>450752</xdr:colOff>
      <xdr:row>40</xdr:row>
      <xdr:rowOff>30445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7D577A3-F390-8304-75F4-819FD0C27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26483" y="0"/>
          <a:ext cx="5915660" cy="758253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93170</xdr:colOff>
      <xdr:row>4</xdr:row>
      <xdr:rowOff>207101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37046FCA-A4CB-CF69-756F-D38F2DBDB0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326" cy="1030243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5F5C8FB1-EADE-4FDE-AA96-7F099AA226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  <xdr:oneCellAnchor>
    <xdr:from>
      <xdr:col>1</xdr:col>
      <xdr:colOff>178942</xdr:colOff>
      <xdr:row>0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FAA20513-DD25-4DFB-8455-9DEDB15F2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543508" y="14802"/>
          <a:ext cx="492852" cy="277616"/>
        </a:xfrm>
        <a:prstGeom prst="rect">
          <a:avLst/>
        </a:prstGeom>
      </xdr:spPr>
    </xdr:pic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178593</xdr:colOff>
      <xdr:row>0</xdr:row>
      <xdr:rowOff>83344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17246A68-7079-4289-A31A-E6ACECE891B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88281" y="83344"/>
          <a:ext cx="492852" cy="277616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273844</xdr:colOff>
      <xdr:row>0</xdr:row>
      <xdr:rowOff>71438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25A17BA0-4EF7-42FC-A51B-10976419A7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64469" y="71438"/>
          <a:ext cx="492852" cy="277616"/>
        </a:xfrm>
        <a:prstGeom prst="rect">
          <a:avLst/>
        </a:prstGeom>
      </xdr:spPr>
    </xdr:pic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359541</xdr:colOff>
      <xdr:row>0</xdr:row>
      <xdr:rowOff>33812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037F7303-03D5-4BC5-B941-03902FF6B7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59541" y="33812"/>
          <a:ext cx="492852" cy="277616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223766</xdr:colOff>
      <xdr:row>0</xdr:row>
      <xdr:rowOff>48421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6626C83D-1968-4A0C-9F45-AB4C2A9454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083942" y="48421"/>
          <a:ext cx="492852" cy="277616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171097</xdr:colOff>
      <xdr:row>0</xdr:row>
      <xdr:rowOff>285156</xdr:rowOff>
    </xdr:from>
    <xdr:to>
      <xdr:col>2</xdr:col>
      <xdr:colOff>85550</xdr:colOff>
      <xdr:row>4</xdr:row>
      <xdr:rowOff>203291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C9165120-2A14-4095-BE82-0D443E53E7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62" t="22394" r="29314" b="28253"/>
        <a:stretch/>
      </xdr:blipFill>
      <xdr:spPr>
        <a:xfrm>
          <a:off x="171097" y="285156"/>
          <a:ext cx="1511136" cy="1029483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824726</xdr:colOff>
      <xdr:row>1</xdr:row>
      <xdr:rowOff>58079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3454021-DC57-4D1C-B124-C94D2BB340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765610" y="243933"/>
          <a:ext cx="492852" cy="277616"/>
        </a:xfrm>
        <a:prstGeom prst="rect">
          <a:avLst/>
        </a:prstGeom>
      </xdr:spPr>
    </xdr:pic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178942</xdr:colOff>
      <xdr:row>1</xdr:row>
      <xdr:rowOff>14802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7D94ED5-767F-42AD-BF3C-8E16D371B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474342" y="214827"/>
          <a:ext cx="492852" cy="277616"/>
        </a:xfrm>
        <a:prstGeom prst="rect">
          <a:avLst/>
        </a:prstGeom>
      </xdr:spPr>
    </xdr:pic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2DDD4E6-8CD6-4CDC-BC0D-C02E965B12E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3030682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427196</xdr:colOff>
      <xdr:row>1</xdr:row>
      <xdr:rowOff>47903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5DA124C2-F4B2-4AF8-85B0-95D6D51ADD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27196" y="247928"/>
          <a:ext cx="492852" cy="277616"/>
        </a:xfrm>
        <a:prstGeom prst="rect">
          <a:avLst/>
        </a:prstGeom>
      </xdr:spPr>
    </xdr:pic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222663</xdr:colOff>
      <xdr:row>0</xdr:row>
      <xdr:rowOff>47903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EC374F78-8CE6-4AB2-A623-92211954699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1613313" y="47903"/>
          <a:ext cx="492852" cy="277616"/>
        </a:xfrm>
        <a:prstGeom prst="rect">
          <a:avLst/>
        </a:prstGeom>
      </xdr:spPr>
    </xdr:pic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350906</xdr:colOff>
      <xdr:row>0</xdr:row>
      <xdr:rowOff>47136</xdr:rowOff>
    </xdr:from>
    <xdr:ext cx="492852" cy="277616"/>
    <xdr:pic>
      <xdr:nvPicPr>
        <xdr:cNvPr id="2" name="Imagen 1">
          <a:extLst>
            <a:ext uri="{FF2B5EF4-FFF2-40B4-BE49-F238E27FC236}">
              <a16:creationId xmlns:a16="http://schemas.microsoft.com/office/drawing/2014/main" id="{3BBB5AB1-E942-426C-A47F-BAF48BB2A4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2922656" y="47136"/>
          <a:ext cx="492852" cy="277616"/>
        </a:xfrm>
        <a:prstGeom prst="rect">
          <a:avLst/>
        </a:prstGeom>
      </xdr:spPr>
    </xdr:pic>
    <xdr:clientData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410646</xdr:colOff>
      <xdr:row>0</xdr:row>
      <xdr:rowOff>20052</xdr:rowOff>
    </xdr:from>
    <xdr:ext cx="492852" cy="277616"/>
    <xdr:pic>
      <xdr:nvPicPr>
        <xdr:cNvPr id="3" name="Imagen 2">
          <a:extLst>
            <a:ext uri="{FF2B5EF4-FFF2-40B4-BE49-F238E27FC236}">
              <a16:creationId xmlns:a16="http://schemas.microsoft.com/office/drawing/2014/main" id="{C240C8EA-E544-4F59-B480-A2EE85B563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2613" t="2796" r="2078" b="3093"/>
        <a:stretch/>
      </xdr:blipFill>
      <xdr:spPr>
        <a:xfrm>
          <a:off x="410646" y="20052"/>
          <a:ext cx="492852" cy="27761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RodrigoMarozzi\Downloads\Seguimiento%20precios%20Carnicerias%202.xlsx" TargetMode="External"/><Relationship Id="rId1" Type="http://schemas.openxmlformats.org/officeDocument/2006/relationships/externalLinkPath" Target="/Users/RodrigoMarozzi/Downloads/Seguimiento%20precios%20Carnicerias%2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lusters"/>
      <sheetName val="Competencias"/>
      <sheetName val="L41"/>
      <sheetName val="CdG"/>
      <sheetName val="L40"/>
      <sheetName val="Lista Fiambre"/>
      <sheetName val="Costos Fiambre"/>
      <sheetName val="Costos mes x mes"/>
      <sheetName val="Listas anteriores R"/>
      <sheetName val="Listas anteriores CML"/>
      <sheetName val="Listas anteriores May."/>
      <sheetName val="Listas anteriores HORECA"/>
    </sheetNames>
    <sheetDataSet>
      <sheetData sheetId="0"/>
      <sheetData sheetId="1">
        <row r="2">
          <cell r="E2">
            <v>45959</v>
          </cell>
        </row>
      </sheetData>
      <sheetData sheetId="2"/>
      <sheetData sheetId="3"/>
      <sheetData sheetId="4"/>
      <sheetData sheetId="5">
        <row r="1">
          <cell r="C1" t="str">
            <v>Lista fiambres Carniceria</v>
          </cell>
        </row>
        <row r="2">
          <cell r="C2" t="str">
            <v>Código</v>
          </cell>
          <cell r="F2" t="str">
            <v>$ FINAL</v>
          </cell>
        </row>
        <row r="3">
          <cell r="C3">
            <v>1</v>
          </cell>
          <cell r="F3">
            <v>11906.214799292984</v>
          </cell>
        </row>
        <row r="4">
          <cell r="C4">
            <v>3</v>
          </cell>
          <cell r="F4">
            <v>11906.214799292984</v>
          </cell>
        </row>
        <row r="5">
          <cell r="C5">
            <v>5</v>
          </cell>
          <cell r="F5">
            <v>11906.214799292984</v>
          </cell>
        </row>
        <row r="6">
          <cell r="C6">
            <v>687</v>
          </cell>
          <cell r="F6">
            <v>4187.3329853209216</v>
          </cell>
        </row>
        <row r="7">
          <cell r="C7">
            <v>27</v>
          </cell>
          <cell r="F7">
            <v>26115.715199639675</v>
          </cell>
        </row>
        <row r="8">
          <cell r="C8">
            <v>1026</v>
          </cell>
          <cell r="F8">
            <v>26115.715199639675</v>
          </cell>
        </row>
        <row r="9">
          <cell r="C9">
            <v>33</v>
          </cell>
          <cell r="F9">
            <v>32344.746237524974</v>
          </cell>
        </row>
        <row r="10">
          <cell r="C10">
            <v>34</v>
          </cell>
          <cell r="F10">
            <v>28734.373752222273</v>
          </cell>
        </row>
        <row r="11">
          <cell r="C11">
            <v>35</v>
          </cell>
          <cell r="F11">
            <v>28734.373752222273</v>
          </cell>
        </row>
        <row r="12">
          <cell r="C12">
            <v>50</v>
          </cell>
          <cell r="F12">
            <v>32344.746237524974</v>
          </cell>
        </row>
        <row r="13">
          <cell r="C13">
            <v>40</v>
          </cell>
          <cell r="F13">
            <v>28939.677678989869</v>
          </cell>
        </row>
        <row r="14">
          <cell r="C14">
            <v>38</v>
          </cell>
          <cell r="F14">
            <v>28939.677678989869</v>
          </cell>
        </row>
        <row r="15">
          <cell r="C15">
            <v>41</v>
          </cell>
          <cell r="F15">
            <v>28939.677678989869</v>
          </cell>
        </row>
        <row r="16">
          <cell r="C16">
            <v>39</v>
          </cell>
          <cell r="F16">
            <v>28939.677678989869</v>
          </cell>
        </row>
        <row r="17">
          <cell r="C17">
            <v>59</v>
          </cell>
          <cell r="F17">
            <v>32344.746237524974</v>
          </cell>
        </row>
        <row r="18">
          <cell r="C18">
            <v>61</v>
          </cell>
          <cell r="F18">
            <v>32344.746237524974</v>
          </cell>
        </row>
        <row r="19">
          <cell r="C19">
            <v>58</v>
          </cell>
          <cell r="F19">
            <v>32348.760387721923</v>
          </cell>
        </row>
        <row r="20">
          <cell r="C20">
            <v>587</v>
          </cell>
          <cell r="F20">
            <v>28734.373752222273</v>
          </cell>
        </row>
        <row r="21">
          <cell r="C21">
            <v>66</v>
          </cell>
          <cell r="F21">
            <v>9269.838665163823</v>
          </cell>
        </row>
        <row r="22">
          <cell r="C22">
            <v>87</v>
          </cell>
          <cell r="F22">
            <v>7623.1806929831773</v>
          </cell>
        </row>
        <row r="23">
          <cell r="C23">
            <v>94</v>
          </cell>
          <cell r="F23">
            <v>7623.1806929831773</v>
          </cell>
        </row>
        <row r="24">
          <cell r="C24">
            <v>92</v>
          </cell>
          <cell r="F24">
            <v>5800</v>
          </cell>
        </row>
        <row r="25">
          <cell r="C25">
            <v>93</v>
          </cell>
          <cell r="F25">
            <v>12800</v>
          </cell>
        </row>
        <row r="26">
          <cell r="C26">
            <v>81</v>
          </cell>
          <cell r="F26">
            <v>13400</v>
          </cell>
        </row>
        <row r="27">
          <cell r="C27">
            <v>73</v>
          </cell>
          <cell r="F27">
            <v>10358.855611300352</v>
          </cell>
        </row>
        <row r="28">
          <cell r="C28">
            <v>78</v>
          </cell>
          <cell r="F28">
            <v>11546.578682100004</v>
          </cell>
        </row>
        <row r="29">
          <cell r="C29">
            <v>84</v>
          </cell>
          <cell r="F29">
            <v>11546.578682100004</v>
          </cell>
        </row>
        <row r="30">
          <cell r="C30">
            <v>689</v>
          </cell>
          <cell r="F30">
            <v>3694.3220177325006</v>
          </cell>
        </row>
        <row r="31">
          <cell r="C31">
            <v>688</v>
          </cell>
          <cell r="F31">
            <v>3694.3220177325006</v>
          </cell>
        </row>
        <row r="32">
          <cell r="C32">
            <v>99</v>
          </cell>
          <cell r="F32">
            <v>59176.722365533577</v>
          </cell>
        </row>
        <row r="33">
          <cell r="C33">
            <v>98</v>
          </cell>
          <cell r="F33">
            <v>59176.722365533577</v>
          </cell>
        </row>
        <row r="34">
          <cell r="C34">
            <v>100</v>
          </cell>
          <cell r="F34">
            <v>59176.722365533577</v>
          </cell>
        </row>
        <row r="35">
          <cell r="C35">
            <v>116</v>
          </cell>
          <cell r="F35">
            <v>17301.900000000001</v>
          </cell>
        </row>
        <row r="36">
          <cell r="C36">
            <v>119</v>
          </cell>
          <cell r="F36">
            <v>17301.900000000001</v>
          </cell>
        </row>
        <row r="37">
          <cell r="C37">
            <v>118</v>
          </cell>
          <cell r="F37">
            <v>17301.900000000001</v>
          </cell>
        </row>
        <row r="38">
          <cell r="C38">
            <v>699</v>
          </cell>
          <cell r="F38">
            <v>5906.625543180483</v>
          </cell>
        </row>
        <row r="39">
          <cell r="C39">
            <v>107</v>
          </cell>
          <cell r="F39">
            <v>14032.32458488102</v>
          </cell>
        </row>
        <row r="40">
          <cell r="C40">
            <v>108</v>
          </cell>
          <cell r="F40">
            <v>14032.32458488102</v>
          </cell>
        </row>
        <row r="41">
          <cell r="C41">
            <v>110</v>
          </cell>
          <cell r="F41">
            <v>14032.32458488102</v>
          </cell>
        </row>
        <row r="42">
          <cell r="C42">
            <v>106</v>
          </cell>
          <cell r="F42">
            <v>14032.32458488102</v>
          </cell>
        </row>
        <row r="43">
          <cell r="C43">
            <v>448</v>
          </cell>
          <cell r="F43">
            <v>14032.32458488102</v>
          </cell>
        </row>
        <row r="44">
          <cell r="C44">
            <v>121</v>
          </cell>
          <cell r="F44">
            <v>25513.317427056409</v>
          </cell>
        </row>
        <row r="45">
          <cell r="C45">
            <v>115</v>
          </cell>
          <cell r="F45">
            <v>32111.090550000008</v>
          </cell>
        </row>
        <row r="46">
          <cell r="C46">
            <v>450</v>
          </cell>
          <cell r="F46">
            <v>32111.090550000008</v>
          </cell>
        </row>
        <row r="47">
          <cell r="C47">
            <v>265</v>
          </cell>
          <cell r="F47">
            <v>29639.390550000007</v>
          </cell>
        </row>
        <row r="48">
          <cell r="C48">
            <v>122</v>
          </cell>
          <cell r="F48">
            <v>31182.943521957823</v>
          </cell>
        </row>
        <row r="49">
          <cell r="C49">
            <v>124</v>
          </cell>
          <cell r="F49">
            <v>31182.943521957823</v>
          </cell>
        </row>
        <row r="50">
          <cell r="C50">
            <v>11</v>
          </cell>
          <cell r="F50">
            <v>3921.0150000000003</v>
          </cell>
        </row>
        <row r="51">
          <cell r="C51">
            <v>10</v>
          </cell>
          <cell r="F51">
            <v>1898.7150000000001</v>
          </cell>
        </row>
        <row r="52">
          <cell r="C52">
            <v>140</v>
          </cell>
          <cell r="F52">
            <v>1392.0042077865003</v>
          </cell>
        </row>
        <row r="53">
          <cell r="C53">
            <v>1040</v>
          </cell>
          <cell r="F53">
            <v>1392.0042077865003</v>
          </cell>
        </row>
        <row r="54">
          <cell r="C54">
            <v>298</v>
          </cell>
          <cell r="F54">
            <v>6675.008137875001</v>
          </cell>
        </row>
        <row r="55">
          <cell r="C55">
            <v>301</v>
          </cell>
          <cell r="F55">
            <v>3391.3237916250009</v>
          </cell>
        </row>
        <row r="56">
          <cell r="C56">
            <v>64</v>
          </cell>
          <cell r="F56">
            <v>1976.1241500000003</v>
          </cell>
        </row>
        <row r="57">
          <cell r="C57">
            <v>684</v>
          </cell>
          <cell r="F57">
            <v>23034.857656721033</v>
          </cell>
        </row>
        <row r="58">
          <cell r="C58">
            <v>521</v>
          </cell>
          <cell r="F58">
            <v>34673.30708663151</v>
          </cell>
        </row>
        <row r="59">
          <cell r="C59">
            <v>522</v>
          </cell>
          <cell r="F59">
            <v>39874.303149626241</v>
          </cell>
        </row>
        <row r="60">
          <cell r="C60">
            <v>528</v>
          </cell>
          <cell r="F60">
            <v>5796.1365000000005</v>
          </cell>
        </row>
        <row r="61">
          <cell r="C61">
            <v>529</v>
          </cell>
          <cell r="F61">
            <v>7155.5715000000018</v>
          </cell>
        </row>
        <row r="62">
          <cell r="C62">
            <v>686</v>
          </cell>
          <cell r="F62">
            <v>7155.5715000000018</v>
          </cell>
        </row>
        <row r="63">
          <cell r="C63">
            <v>995</v>
          </cell>
          <cell r="F63">
            <v>6166.8914999999997</v>
          </cell>
        </row>
        <row r="64">
          <cell r="C64">
            <v>996</v>
          </cell>
          <cell r="F64">
            <v>6166.8914999999997</v>
          </cell>
        </row>
        <row r="65">
          <cell r="C65">
            <v>541</v>
          </cell>
          <cell r="F65">
            <v>32551.874742571763</v>
          </cell>
        </row>
        <row r="66">
          <cell r="C66">
            <v>998</v>
          </cell>
          <cell r="F66">
            <v>31697.462090070119</v>
          </cell>
        </row>
        <row r="67">
          <cell r="C67">
            <v>545</v>
          </cell>
          <cell r="F67">
            <v>29623.796345859922</v>
          </cell>
        </row>
        <row r="68">
          <cell r="C68">
            <v>547</v>
          </cell>
          <cell r="F68">
            <v>29623.796345859922</v>
          </cell>
        </row>
        <row r="69">
          <cell r="C69">
            <v>566</v>
          </cell>
          <cell r="F69">
            <v>67326.809876954387</v>
          </cell>
        </row>
        <row r="70">
          <cell r="C70">
            <v>568</v>
          </cell>
          <cell r="F70">
            <v>67326.809876954387</v>
          </cell>
        </row>
        <row r="71">
          <cell r="C71">
            <v>30</v>
          </cell>
          <cell r="F71">
            <v>4931.0415000000003</v>
          </cell>
        </row>
        <row r="72">
          <cell r="C72">
            <v>102</v>
          </cell>
          <cell r="F72">
            <v>7402.7415000000019</v>
          </cell>
        </row>
        <row r="73">
          <cell r="C73">
            <v>117</v>
          </cell>
          <cell r="F73">
            <v>4189.531500000001</v>
          </cell>
        </row>
        <row r="74">
          <cell r="C74">
            <v>530</v>
          </cell>
          <cell r="F74">
            <v>1924.93</v>
          </cell>
        </row>
        <row r="75">
          <cell r="C75">
            <v>531</v>
          </cell>
          <cell r="F75">
            <v>3077.2665000000006</v>
          </cell>
        </row>
        <row r="76">
          <cell r="C76">
            <v>533</v>
          </cell>
          <cell r="F76">
            <v>4931.0415000000003</v>
          </cell>
        </row>
        <row r="77">
          <cell r="C77">
            <v>534</v>
          </cell>
          <cell r="F77">
            <v>4931.0415000000003</v>
          </cell>
        </row>
        <row r="78">
          <cell r="C78">
            <v>535</v>
          </cell>
          <cell r="F78">
            <v>6784.8165000000017</v>
          </cell>
        </row>
        <row r="79">
          <cell r="C79">
            <v>1027</v>
          </cell>
          <cell r="F79">
            <v>3077.2665000000006</v>
          </cell>
        </row>
        <row r="80">
          <cell r="C80">
            <v>1028</v>
          </cell>
          <cell r="F80">
            <v>4931.0415000000003</v>
          </cell>
        </row>
        <row r="81">
          <cell r="C81">
            <v>1029</v>
          </cell>
          <cell r="F81">
            <v>4931.0415000000003</v>
          </cell>
        </row>
        <row r="82">
          <cell r="C82">
            <v>1030</v>
          </cell>
          <cell r="F82">
            <v>4931.0415000000003</v>
          </cell>
        </row>
        <row r="83">
          <cell r="C83">
            <v>567</v>
          </cell>
          <cell r="F83">
            <v>9999</v>
          </cell>
        </row>
        <row r="84">
          <cell r="C84">
            <v>1103</v>
          </cell>
          <cell r="F84">
            <v>2064.0056748736129</v>
          </cell>
        </row>
        <row r="85">
          <cell r="C85">
            <v>1104</v>
          </cell>
          <cell r="F85">
            <v>3150.8947022414645</v>
          </cell>
        </row>
        <row r="86">
          <cell r="C86">
            <v>18</v>
          </cell>
          <cell r="F86">
            <v>7512.2545757443841</v>
          </cell>
        </row>
        <row r="87">
          <cell r="C87">
            <v>20</v>
          </cell>
          <cell r="F87">
            <v>7509.5114925732569</v>
          </cell>
        </row>
        <row r="88">
          <cell r="C88">
            <v>42</v>
          </cell>
          <cell r="F88">
            <v>13465.361975390877</v>
          </cell>
        </row>
        <row r="89">
          <cell r="C89">
            <v>43</v>
          </cell>
          <cell r="F89">
            <v>13465.361975390877</v>
          </cell>
        </row>
        <row r="90">
          <cell r="C90">
            <v>44</v>
          </cell>
          <cell r="F90">
            <v>13465.361975390877</v>
          </cell>
        </row>
        <row r="91">
          <cell r="C91">
            <v>2044</v>
          </cell>
          <cell r="F91">
            <v>13465.361975390877</v>
          </cell>
        </row>
        <row r="92">
          <cell r="C92">
            <v>68</v>
          </cell>
          <cell r="F92">
            <v>21261.097855880333</v>
          </cell>
        </row>
        <row r="93">
          <cell r="C93">
            <v>69</v>
          </cell>
          <cell r="F93">
            <v>20198.042963086315</v>
          </cell>
        </row>
        <row r="94">
          <cell r="C94">
            <v>48</v>
          </cell>
          <cell r="F94">
            <v>17008.878284704264</v>
          </cell>
        </row>
        <row r="95">
          <cell r="C95">
            <v>49</v>
          </cell>
          <cell r="F95">
            <v>17008.878284704264</v>
          </cell>
        </row>
        <row r="96">
          <cell r="C96">
            <v>112</v>
          </cell>
          <cell r="F96">
            <v>9159.9896595751106</v>
          </cell>
        </row>
        <row r="97">
          <cell r="C97">
            <v>109</v>
          </cell>
          <cell r="F97">
            <v>8681.6149578177992</v>
          </cell>
        </row>
        <row r="98">
          <cell r="C98">
            <v>111</v>
          </cell>
          <cell r="F98">
            <v>8681.6149578177992</v>
          </cell>
        </row>
        <row r="99">
          <cell r="C99">
            <v>441</v>
          </cell>
          <cell r="F99">
            <v>8681.6149578177992</v>
          </cell>
        </row>
        <row r="100">
          <cell r="C100">
            <v>571</v>
          </cell>
          <cell r="F100">
            <v>34147.402760827135</v>
          </cell>
        </row>
        <row r="101">
          <cell r="C101">
            <v>1428</v>
          </cell>
          <cell r="F101">
            <v>19793.93</v>
          </cell>
        </row>
        <row r="102">
          <cell r="C102">
            <v>1429</v>
          </cell>
          <cell r="F102">
            <v>35843.93</v>
          </cell>
        </row>
        <row r="103">
          <cell r="C103">
            <v>2146</v>
          </cell>
          <cell r="F103">
            <v>60368.676995945592</v>
          </cell>
        </row>
        <row r="104">
          <cell r="C104">
            <v>481</v>
          </cell>
          <cell r="F104">
            <v>7143.7288795757895</v>
          </cell>
        </row>
        <row r="105">
          <cell r="C105">
            <v>483</v>
          </cell>
          <cell r="F105">
            <v>17774.277807515955</v>
          </cell>
        </row>
        <row r="106">
          <cell r="C106">
            <v>485</v>
          </cell>
          <cell r="F106">
            <v>8419.3947509286099</v>
          </cell>
        </row>
        <row r="107">
          <cell r="C107">
            <v>1424</v>
          </cell>
          <cell r="F107">
            <v>15669.429119783805</v>
          </cell>
        </row>
        <row r="108">
          <cell r="C108">
            <v>487</v>
          </cell>
          <cell r="F108">
            <v>10729.425000000001</v>
          </cell>
        </row>
        <row r="109">
          <cell r="C109">
            <v>494</v>
          </cell>
          <cell r="F109">
            <v>18709.766113174694</v>
          </cell>
        </row>
        <row r="110">
          <cell r="C110">
            <v>495</v>
          </cell>
          <cell r="F110">
            <v>35506.033419320149</v>
          </cell>
        </row>
        <row r="111">
          <cell r="C111">
            <v>502</v>
          </cell>
          <cell r="F111">
            <v>19266.654330000005</v>
          </cell>
        </row>
        <row r="112">
          <cell r="C112">
            <v>1519</v>
          </cell>
          <cell r="F112">
            <v>17622.0975</v>
          </cell>
        </row>
        <row r="113">
          <cell r="F113">
            <v>0.6</v>
          </cell>
        </row>
        <row r="122">
          <cell r="F122">
            <v>5963.922744161383</v>
          </cell>
        </row>
        <row r="123">
          <cell r="F123">
            <v>14838.807780115822</v>
          </cell>
        </row>
        <row r="124">
          <cell r="F124">
            <v>6540.7902714984239</v>
          </cell>
        </row>
        <row r="125">
          <cell r="F125">
            <v>13081.580542996848</v>
          </cell>
        </row>
        <row r="126">
          <cell r="F126">
            <v>9567.1260687588874</v>
          </cell>
        </row>
        <row r="127">
          <cell r="F127">
            <v>15619.797663279818</v>
          </cell>
        </row>
        <row r="128">
          <cell r="F128">
            <v>29642.116020087829</v>
          </cell>
        </row>
        <row r="129">
          <cell r="F129">
            <v>14199.816057527105</v>
          </cell>
        </row>
      </sheetData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Aplicaciones@rafalim.com%20(no%20se%20puede%20modificar)" TargetMode="External"/><Relationship Id="rId2" Type="http://schemas.openxmlformats.org/officeDocument/2006/relationships/hyperlink" Target="mailto:rodrigomarozzi@lario.com.ar" TargetMode="External"/><Relationship Id="rId1" Type="http://schemas.openxmlformats.org/officeDocument/2006/relationships/hyperlink" Target="mailto:rodrigomarozzi@lario.com.ar" TargetMode="External"/><Relationship Id="rId4" Type="http://schemas.openxmlformats.org/officeDocument/2006/relationships/hyperlink" Target="mailto:Aplicaciones@rafalim.com%20(no%20se%20puede%20modificar)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rodrigomarozzi@lario.com.ar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9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BE7C3-054C-4E49-A393-419EF2D1CC1D}">
  <sheetPr codeName="Hoja1">
    <tabColor theme="9"/>
  </sheetPr>
  <dimension ref="B5:M35"/>
  <sheetViews>
    <sheetView showGridLines="0" topLeftCell="A19" zoomScaleNormal="100" workbookViewId="0">
      <selection activeCell="G49" sqref="G49"/>
    </sheetView>
  </sheetViews>
  <sheetFormatPr baseColWidth="10" defaultColWidth="11.44140625" defaultRowHeight="14.4" x14ac:dyDescent="0.3"/>
  <sheetData>
    <row r="5" spans="2:3" x14ac:dyDescent="0.3">
      <c r="B5" s="1099"/>
    </row>
    <row r="9" spans="2:3" x14ac:dyDescent="0.3">
      <c r="C9" s="33">
        <v>2</v>
      </c>
    </row>
    <row r="18" spans="3:13" x14ac:dyDescent="0.3">
      <c r="C18" s="33">
        <v>1</v>
      </c>
    </row>
    <row r="25" spans="3:13" x14ac:dyDescent="0.3">
      <c r="M25" t="s">
        <v>0</v>
      </c>
    </row>
    <row r="26" spans="3:13" x14ac:dyDescent="0.3">
      <c r="C26" s="33">
        <v>1</v>
      </c>
    </row>
    <row r="35" spans="3:3" x14ac:dyDescent="0.3">
      <c r="C35" s="33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argarL41">
                <anchor moveWithCells="1" sizeWithCells="1">
                  <from>
                    <xdr:col>3</xdr:col>
                    <xdr:colOff>373380</xdr:colOff>
                    <xdr:row>5</xdr:row>
                    <xdr:rowOff>175260</xdr:rowOff>
                  </from>
                  <to>
                    <xdr:col>5</xdr:col>
                    <xdr:colOff>259080</xdr:colOff>
                    <xdr:row>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logCostos">
              <controlPr defaultSize="0" autoFill="0" autoLine="0" autoPict="0">
                <anchor moveWithCells="1" sizeWithCells="1">
                  <from>
                    <xdr:col>6</xdr:col>
                    <xdr:colOff>99060</xdr:colOff>
                    <xdr:row>5</xdr:row>
                    <xdr:rowOff>175260</xdr:rowOff>
                  </from>
                  <to>
                    <xdr:col>9</xdr:col>
                    <xdr:colOff>381000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CargarCostosComerciales">
                <anchor moveWithCells="1" sizeWithCells="1">
                  <from>
                    <xdr:col>3</xdr:col>
                    <xdr:colOff>381000</xdr:colOff>
                    <xdr:row>9</xdr:row>
                    <xdr:rowOff>7620</xdr:rowOff>
                  </from>
                  <to>
                    <xdr:col>5</xdr:col>
                    <xdr:colOff>259080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7" name="logCostosComerciales">
              <controlPr defaultSize="0" autoFill="0" autoLine="0" autoPict="0">
                <anchor moveWithCells="1" sizeWithCells="1">
                  <from>
                    <xdr:col>6</xdr:col>
                    <xdr:colOff>99060</xdr:colOff>
                    <xdr:row>9</xdr:row>
                    <xdr:rowOff>60960</xdr:rowOff>
                  </from>
                  <to>
                    <xdr:col>9</xdr:col>
                    <xdr:colOff>419100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Button 13">
              <controlPr defaultSize="0" print="0" autoFill="0" autoPict="0" macro="[0]!CargarL40">
                <anchor moveWithCells="1" sizeWithCells="1">
                  <from>
                    <xdr:col>3</xdr:col>
                    <xdr:colOff>381000</xdr:colOff>
                    <xdr:row>16</xdr:row>
                    <xdr:rowOff>114300</xdr:rowOff>
                  </from>
                  <to>
                    <xdr:col>5</xdr:col>
                    <xdr:colOff>259080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9" name="Button 17">
              <controlPr defaultSize="0" print="0" autoFill="0" autoPict="0" macro="[0]!CargarListasAnteriores">
                <anchor moveWithCells="1" sizeWithCells="1">
                  <from>
                    <xdr:col>3</xdr:col>
                    <xdr:colOff>365760</xdr:colOff>
                    <xdr:row>24</xdr:row>
                    <xdr:rowOff>60960</xdr:rowOff>
                  </from>
                  <to>
                    <xdr:col>5</xdr:col>
                    <xdr:colOff>236220</xdr:colOff>
                    <xdr:row>26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0" name="Label 18">
              <controlPr defaultSize="0" autoFill="0" autoLine="0" autoPict="0">
                <anchor moveWithCells="1" sizeWithCells="1">
                  <from>
                    <xdr:col>5</xdr:col>
                    <xdr:colOff>754380</xdr:colOff>
                    <xdr:row>24</xdr:row>
                    <xdr:rowOff>83820</xdr:rowOff>
                  </from>
                  <to>
                    <xdr:col>9</xdr:col>
                    <xdr:colOff>251460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1" name="Button 21">
              <controlPr defaultSize="0" print="0" autoFill="0" autoPict="0" macro="[0]!Cargar_archivo_Competencias">
                <anchor moveWithCells="1" sizeWithCells="1">
                  <from>
                    <xdr:col>2</xdr:col>
                    <xdr:colOff>754380</xdr:colOff>
                    <xdr:row>33</xdr:row>
                    <xdr:rowOff>7620</xdr:rowOff>
                  </from>
                  <to>
                    <xdr:col>4</xdr:col>
                    <xdr:colOff>327660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2" name="Label 22">
              <controlPr defaultSize="0" autoFill="0" autoLine="0" autoPict="0">
                <anchor moveWithCells="1" sizeWithCells="1">
                  <from>
                    <xdr:col>6</xdr:col>
                    <xdr:colOff>0</xdr:colOff>
                    <xdr:row>32</xdr:row>
                    <xdr:rowOff>182880</xdr:rowOff>
                  </from>
                  <to>
                    <xdr:col>9</xdr:col>
                    <xdr:colOff>259080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3" name="Button 23">
              <controlPr defaultSize="0" print="0" autoFill="0" autoPict="0" macro="[0]!Módulo1.EnviarCorreosVentas">
                <anchor moveWithCells="1" sizeWithCells="1">
                  <from>
                    <xdr:col>4</xdr:col>
                    <xdr:colOff>441960</xdr:colOff>
                    <xdr:row>41</xdr:row>
                    <xdr:rowOff>152400</xdr:rowOff>
                  </from>
                  <to>
                    <xdr:col>5</xdr:col>
                    <xdr:colOff>731520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4" name="Button 24">
              <controlPr defaultSize="0" print="0" autoFill="0" autoPict="0" macro="[0]!EnviarCorreosCarnicerias">
                <anchor moveWithCells="1" sizeWithCells="1">
                  <from>
                    <xdr:col>2</xdr:col>
                    <xdr:colOff>784860</xdr:colOff>
                    <xdr:row>41</xdr:row>
                    <xdr:rowOff>152400</xdr:rowOff>
                  </from>
                  <to>
                    <xdr:col>4</xdr:col>
                    <xdr:colOff>365760</xdr:colOff>
                    <xdr:row>44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15" name="Label 5">
              <controlPr defaultSize="0" autoFill="0" autoLine="0" autoPict="0">
                <anchor moveWithCells="1" sizeWithCells="1">
                  <from>
                    <xdr:col>6</xdr:col>
                    <xdr:colOff>106680</xdr:colOff>
                    <xdr:row>15</xdr:row>
                    <xdr:rowOff>175260</xdr:rowOff>
                  </from>
                  <to>
                    <xdr:col>9</xdr:col>
                    <xdr:colOff>365760</xdr:colOff>
                    <xdr:row>19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16" name="Label 30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7</xdr:row>
                    <xdr:rowOff>160020</xdr:rowOff>
                  </from>
                  <to>
                    <xdr:col>1</xdr:col>
                    <xdr:colOff>655320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17" name="Label 31">
              <controlPr defaultSize="0" autoFill="0" autoLine="0" autoPict="0">
                <anchor moveWithCells="1" sizeWithCells="1">
                  <from>
                    <xdr:col>0</xdr:col>
                    <xdr:colOff>335280</xdr:colOff>
                    <xdr:row>17</xdr:row>
                    <xdr:rowOff>7620</xdr:rowOff>
                  </from>
                  <to>
                    <xdr:col>2</xdr:col>
                    <xdr:colOff>137160</xdr:colOff>
                    <xdr:row>18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18" name="Label 32">
              <controlPr defaultSize="0" autoFill="0" autoLine="0" autoPict="0">
                <anchor moveWithCells="1" sizeWithCells="1">
                  <from>
                    <xdr:col>0</xdr:col>
                    <xdr:colOff>373380</xdr:colOff>
                    <xdr:row>25</xdr:row>
                    <xdr:rowOff>0</xdr:rowOff>
                  </from>
                  <to>
                    <xdr:col>2</xdr:col>
                    <xdr:colOff>175260</xdr:colOff>
                    <xdr:row>26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19" name="Label 6">
              <controlPr defaultSize="0" autoFill="0" autoLine="0" autoPict="0">
                <anchor moveWithCells="1" sizeWithCells="1">
                  <from>
                    <xdr:col>6</xdr:col>
                    <xdr:colOff>114300</xdr:colOff>
                    <xdr:row>22</xdr:row>
                    <xdr:rowOff>182880</xdr:rowOff>
                  </from>
                  <to>
                    <xdr:col>9</xdr:col>
                    <xdr:colOff>297180</xdr:colOff>
                    <xdr:row>28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20" name="Button 38">
              <controlPr defaultSize="0" print="0" autoFill="0" autoPict="0" macro="[0]!ActualizarPreciosCompetencia">
                <anchor moveWithCells="1" sizeWithCells="1">
                  <from>
                    <xdr:col>4</xdr:col>
                    <xdr:colOff>419100</xdr:colOff>
                    <xdr:row>33</xdr:row>
                    <xdr:rowOff>0</xdr:rowOff>
                  </from>
                  <to>
                    <xdr:col>5</xdr:col>
                    <xdr:colOff>746760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21" name="Label 7">
              <controlPr defaultSize="0" autoFill="0" autoLine="0" autoPict="0">
                <anchor moveWithCells="1" sizeWithCells="1">
                  <from>
                    <xdr:col>6</xdr:col>
                    <xdr:colOff>144780</xdr:colOff>
                    <xdr:row>32</xdr:row>
                    <xdr:rowOff>99060</xdr:rowOff>
                  </from>
                  <to>
                    <xdr:col>9</xdr:col>
                    <xdr:colOff>327660</xdr:colOff>
                    <xdr:row>36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22" name="Label 8">
              <controlPr defaultSize="0" autoFill="0" autoLine="0" autoPict="0">
                <anchor moveWithCells="1" sizeWithCells="1">
                  <from>
                    <xdr:col>6</xdr:col>
                    <xdr:colOff>83820</xdr:colOff>
                    <xdr:row>39</xdr:row>
                    <xdr:rowOff>45720</xdr:rowOff>
                  </from>
                  <to>
                    <xdr:col>9</xdr:col>
                    <xdr:colOff>266700</xdr:colOff>
                    <xdr:row>42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23" name="Label 9">
              <controlPr defaultSize="0" autoFill="0" autoLine="0" autoPict="0">
                <anchor moveWithCells="1" sizeWithCells="1">
                  <from>
                    <xdr:col>6</xdr:col>
                    <xdr:colOff>99060</xdr:colOff>
                    <xdr:row>42</xdr:row>
                    <xdr:rowOff>144780</xdr:rowOff>
                  </from>
                  <to>
                    <xdr:col>9</xdr:col>
                    <xdr:colOff>266700</xdr:colOff>
                    <xdr:row>45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55A7E-F8EE-45FD-8F6E-1B39D8910F26}">
  <sheetPr codeName="Hoja13">
    <tabColor theme="0" tint="-0.34998626667073579"/>
  </sheetPr>
  <dimension ref="A1:S24"/>
  <sheetViews>
    <sheetView tabSelected="1" workbookViewId="0">
      <selection activeCell="B26" sqref="B26"/>
    </sheetView>
  </sheetViews>
  <sheetFormatPr baseColWidth="10" defaultColWidth="11.44140625" defaultRowHeight="14.4" x14ac:dyDescent="0.3"/>
  <cols>
    <col min="1" max="1" width="25.33203125" bestFit="1" customWidth="1"/>
    <col min="2" max="2" width="102.88671875" bestFit="1" customWidth="1"/>
    <col min="3" max="3" width="0" hidden="1" customWidth="1"/>
  </cols>
  <sheetData>
    <row r="1" spans="1:19" x14ac:dyDescent="0.3">
      <c r="A1" s="1098" t="s">
        <v>1</v>
      </c>
      <c r="B1" t="s">
        <v>1365</v>
      </c>
      <c r="C1" t="s">
        <v>3</v>
      </c>
      <c r="E1" t="s">
        <v>2</v>
      </c>
      <c r="S1" t="s">
        <v>4</v>
      </c>
    </row>
    <row r="2" spans="1:19" x14ac:dyDescent="0.3">
      <c r="A2" s="1098" t="s">
        <v>5</v>
      </c>
      <c r="B2" t="s">
        <v>1366</v>
      </c>
      <c r="C2" t="s">
        <v>7</v>
      </c>
      <c r="E2" t="s">
        <v>6</v>
      </c>
    </row>
    <row r="3" spans="1:19" x14ac:dyDescent="0.3">
      <c r="A3" s="1098" t="s">
        <v>8</v>
      </c>
      <c r="B3" t="s">
        <v>10</v>
      </c>
      <c r="C3" t="s">
        <v>10</v>
      </c>
      <c r="E3" t="s">
        <v>9</v>
      </c>
      <c r="H3" s="1185"/>
    </row>
    <row r="4" spans="1:19" x14ac:dyDescent="0.3">
      <c r="A4" s="1098"/>
    </row>
    <row r="5" spans="1:19" x14ac:dyDescent="0.3">
      <c r="A5" s="1220" t="s">
        <v>11</v>
      </c>
      <c r="B5" s="1221"/>
      <c r="C5" s="1221"/>
      <c r="D5" s="1221"/>
      <c r="E5" s="1222"/>
    </row>
    <row r="6" spans="1:19" x14ac:dyDescent="0.3">
      <c r="A6" s="1178" t="s">
        <v>12</v>
      </c>
      <c r="B6" s="1246" t="s">
        <v>1368</v>
      </c>
      <c r="C6" s="1176"/>
      <c r="D6" s="1176"/>
      <c r="E6" s="1179"/>
    </row>
    <row r="7" spans="1:19" x14ac:dyDescent="0.3">
      <c r="A7" s="1178" t="s">
        <v>13</v>
      </c>
      <c r="B7" s="1177" t="s">
        <v>14</v>
      </c>
      <c r="C7" s="1176"/>
      <c r="D7" s="1176"/>
      <c r="E7" s="1179"/>
    </row>
    <row r="8" spans="1:19" x14ac:dyDescent="0.3">
      <c r="A8" s="1178" t="s">
        <v>15</v>
      </c>
      <c r="B8" s="1176"/>
      <c r="C8" s="1176"/>
      <c r="D8" s="1176"/>
      <c r="E8" s="1179"/>
    </row>
    <row r="9" spans="1:19" x14ac:dyDescent="0.3">
      <c r="A9" s="1178" t="s">
        <v>16</v>
      </c>
      <c r="B9" s="1176" t="s">
        <v>17</v>
      </c>
      <c r="C9" s="1176"/>
      <c r="D9" s="1176"/>
      <c r="E9" s="1179"/>
    </row>
    <row r="10" spans="1:19" x14ac:dyDescent="0.3">
      <c r="A10" s="1180" t="s">
        <v>18</v>
      </c>
      <c r="B10" s="1181" t="s">
        <v>19</v>
      </c>
      <c r="C10" s="1181"/>
      <c r="D10" s="1181"/>
      <c r="E10" s="1182"/>
    </row>
    <row r="13" spans="1:19" x14ac:dyDescent="0.3">
      <c r="A13" s="1223" t="s">
        <v>20</v>
      </c>
      <c r="B13" s="1224"/>
      <c r="C13" s="1224"/>
      <c r="D13" s="1224"/>
      <c r="E13" s="1225"/>
    </row>
    <row r="14" spans="1:19" x14ac:dyDescent="0.3">
      <c r="A14" s="1178" t="s">
        <v>12</v>
      </c>
      <c r="B14" s="1246" t="s">
        <v>1368</v>
      </c>
      <c r="C14" s="1176"/>
      <c r="D14" s="1176"/>
      <c r="E14" s="1179"/>
    </row>
    <row r="15" spans="1:19" x14ac:dyDescent="0.3">
      <c r="A15" s="1178" t="s">
        <v>13</v>
      </c>
      <c r="B15" s="1177" t="s">
        <v>14</v>
      </c>
      <c r="C15" s="1176"/>
      <c r="D15" s="1176"/>
      <c r="E15" s="1179"/>
    </row>
    <row r="16" spans="1:19" x14ac:dyDescent="0.3">
      <c r="A16" s="1178" t="s">
        <v>15</v>
      </c>
      <c r="B16" s="1176"/>
      <c r="C16" s="1176"/>
      <c r="D16" s="1176"/>
      <c r="E16" s="1179"/>
    </row>
    <row r="17" spans="1:5" x14ac:dyDescent="0.3">
      <c r="A17" s="1178" t="s">
        <v>16</v>
      </c>
      <c r="B17" s="1176" t="s">
        <v>21</v>
      </c>
      <c r="C17" s="1176"/>
      <c r="D17" s="1176"/>
      <c r="E17" s="1179"/>
    </row>
    <row r="18" spans="1:5" x14ac:dyDescent="0.3">
      <c r="A18" s="1178" t="s">
        <v>18</v>
      </c>
      <c r="B18" s="1176" t="s">
        <v>22</v>
      </c>
      <c r="C18" s="1176"/>
      <c r="D18" s="1176"/>
      <c r="E18" s="1179"/>
    </row>
    <row r="19" spans="1:5" x14ac:dyDescent="0.3">
      <c r="A19" s="1178" t="s">
        <v>23</v>
      </c>
      <c r="B19" s="1176" t="s">
        <v>24</v>
      </c>
      <c r="C19" s="1176"/>
      <c r="D19" s="1176"/>
      <c r="E19" s="1179"/>
    </row>
    <row r="20" spans="1:5" x14ac:dyDescent="0.3">
      <c r="A20" s="1178" t="s">
        <v>25</v>
      </c>
      <c r="B20" s="1176" t="s">
        <v>26</v>
      </c>
      <c r="C20" s="1176"/>
      <c r="D20" s="1176"/>
      <c r="E20" s="1179"/>
    </row>
    <row r="21" spans="1:5" x14ac:dyDescent="0.3">
      <c r="A21" s="1178" t="s">
        <v>27</v>
      </c>
      <c r="B21" s="1176" t="s">
        <v>28</v>
      </c>
      <c r="C21" s="1176"/>
      <c r="D21" s="1176"/>
      <c r="E21" s="1179"/>
    </row>
    <row r="22" spans="1:5" x14ac:dyDescent="0.3">
      <c r="A22" s="1180" t="s">
        <v>29</v>
      </c>
      <c r="B22" s="1181" t="s">
        <v>30</v>
      </c>
      <c r="C22" s="1181"/>
      <c r="D22" s="1181"/>
      <c r="E22" s="1182"/>
    </row>
    <row r="23" spans="1:5" x14ac:dyDescent="0.3">
      <c r="A23" s="1219"/>
    </row>
    <row r="24" spans="1:5" x14ac:dyDescent="0.3">
      <c r="A24" s="1219"/>
    </row>
  </sheetData>
  <mergeCells count="2">
    <mergeCell ref="A5:E5"/>
    <mergeCell ref="A13:E13"/>
  </mergeCells>
  <hyperlinks>
    <hyperlink ref="B7" r:id="rId1" xr:uid="{0BACEC93-47B2-49BC-BA7B-5BEEC23F982A}"/>
    <hyperlink ref="B15" r:id="rId2" xr:uid="{BB11EFDC-DAD4-4C61-A5DF-5BD67350233A}"/>
    <hyperlink ref="B6" r:id="rId3" xr:uid="{7549BBEF-8BFB-4155-AFCD-775C5575FC59}"/>
    <hyperlink ref="B14" r:id="rId4" xr:uid="{54B89195-6201-49B1-ACC2-4897EDA5474C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DC07-6D57-455D-B8F0-DB10B5442528}">
  <sheetPr codeName="Hoja2">
    <tabColor rgb="FFC00000"/>
    <pageSetUpPr fitToPage="1"/>
  </sheetPr>
  <dimension ref="A1:BI570"/>
  <sheetViews>
    <sheetView zoomScale="85" zoomScaleNormal="85" workbookViewId="0">
      <selection activeCell="A2" sqref="A2:N2"/>
    </sheetView>
  </sheetViews>
  <sheetFormatPr baseColWidth="10" defaultColWidth="11.33203125" defaultRowHeight="14.4" x14ac:dyDescent="0.3"/>
  <cols>
    <col min="1" max="1" width="11.33203125" style="38"/>
    <col min="2" max="2" width="26.88671875" style="38" bestFit="1" customWidth="1"/>
    <col min="3" max="3" width="12.88671875" style="16" customWidth="1"/>
    <col min="4" max="4" width="45.5546875" style="38" bestFit="1" customWidth="1"/>
    <col min="5" max="5" width="12.6640625" style="38" bestFit="1" customWidth="1"/>
    <col min="6" max="6" width="16.88671875" style="725" bestFit="1" customWidth="1"/>
    <col min="7" max="7" width="14.44140625" style="729" bestFit="1" customWidth="1"/>
    <col min="8" max="8" width="14.33203125" style="729" bestFit="1" customWidth="1"/>
    <col min="9" max="9" width="12.109375" style="729" customWidth="1"/>
    <col min="10" max="10" width="10.6640625" style="729" customWidth="1"/>
    <col min="11" max="11" width="10.6640625" style="14" customWidth="1"/>
    <col min="12" max="12" width="10.6640625" style="729" customWidth="1"/>
    <col min="13" max="13" width="10.6640625" style="14" bestFit="1" customWidth="1"/>
    <col min="14" max="14" width="10.88671875" style="14" bestFit="1" customWidth="1"/>
    <col min="15" max="15" width="11.33203125" style="725"/>
    <col min="16" max="16" width="11.33203125" style="38"/>
    <col min="17" max="17" width="6.6640625" style="38" bestFit="1" customWidth="1"/>
    <col min="18" max="18" width="45.5546875" style="725" customWidth="1"/>
    <col min="19" max="19" width="12" style="725" bestFit="1" customWidth="1"/>
    <col min="20" max="20" width="14.33203125" style="38" bestFit="1" customWidth="1"/>
    <col min="21" max="26" width="11.33203125" style="725"/>
    <col min="27" max="27" width="11.33203125" style="38"/>
    <col min="28" max="28" width="7.5546875" style="725" bestFit="1" customWidth="1"/>
    <col min="29" max="29" width="48.88671875" style="725" bestFit="1" customWidth="1"/>
    <col min="30" max="38" width="11.33203125" style="725"/>
    <col min="39" max="39" width="8.109375" style="725" bestFit="1" customWidth="1"/>
    <col min="40" max="40" width="11.5546875" style="725" bestFit="1" customWidth="1"/>
    <col min="41" max="41" width="11.5546875" style="725" customWidth="1"/>
    <col min="42" max="42" width="12" customWidth="1"/>
    <col min="43" max="43" width="11.33203125" style="38"/>
    <col min="44" max="44" width="5.33203125" bestFit="1" customWidth="1"/>
    <col min="45" max="45" width="51.109375" bestFit="1" customWidth="1"/>
    <col min="46" max="46" width="12" customWidth="1"/>
    <col min="47" max="53" width="11.33203125" style="725"/>
    <col min="54" max="54" width="11.33203125" style="38"/>
    <col min="55" max="55" width="11.33203125" style="725"/>
    <col min="56" max="56" width="33" style="725" bestFit="1" customWidth="1"/>
    <col min="57" max="60" width="11.33203125" style="725"/>
    <col min="61" max="61" width="11.33203125" style="16"/>
    <col min="62" max="16384" width="11.33203125" style="38"/>
  </cols>
  <sheetData>
    <row r="1" spans="1:61" s="725" customFormat="1" ht="15" thickBot="1" x14ac:dyDescent="0.35">
      <c r="C1" s="16"/>
      <c r="G1" s="726"/>
      <c r="H1" s="726"/>
      <c r="I1" s="726"/>
      <c r="J1" s="726"/>
      <c r="K1" s="16"/>
      <c r="L1" s="726"/>
      <c r="M1" s="16"/>
      <c r="N1" s="16"/>
      <c r="T1" s="38"/>
      <c r="AP1"/>
      <c r="AR1"/>
      <c r="AS1"/>
      <c r="AT1"/>
      <c r="BI1" s="16"/>
    </row>
    <row r="2" spans="1:61" s="725" customFormat="1" ht="39.6" thickBot="1" x14ac:dyDescent="0.35">
      <c r="A2" s="1226" t="s">
        <v>31</v>
      </c>
      <c r="B2" s="1227"/>
      <c r="C2" s="1227"/>
      <c r="D2" s="1227"/>
      <c r="E2" s="1227"/>
      <c r="F2" s="1227"/>
      <c r="G2" s="1227"/>
      <c r="H2" s="1227"/>
      <c r="I2" s="1227"/>
      <c r="J2" s="1227"/>
      <c r="K2" s="1227"/>
      <c r="L2" s="1227"/>
      <c r="M2" s="1227"/>
      <c r="N2" s="1228"/>
      <c r="P2" s="1226" t="s">
        <v>32</v>
      </c>
      <c r="Q2" s="1227"/>
      <c r="R2" s="1227"/>
      <c r="S2" s="1227"/>
      <c r="T2" s="1227"/>
      <c r="U2" s="1227"/>
      <c r="V2" s="1227"/>
      <c r="W2" s="1227"/>
      <c r="X2" s="1227"/>
      <c r="Y2" s="1228"/>
      <c r="AA2" s="1226" t="s">
        <v>33</v>
      </c>
      <c r="AB2" s="1227"/>
      <c r="AC2" s="1227"/>
      <c r="AD2" s="1227"/>
      <c r="AE2" s="1227"/>
      <c r="AF2" s="1227"/>
      <c r="AG2" s="1227"/>
      <c r="AH2" s="1227"/>
      <c r="AI2" s="1227"/>
      <c r="AJ2" s="1227"/>
      <c r="AK2" s="1227"/>
      <c r="AL2" s="1227"/>
      <c r="AM2" s="1227"/>
      <c r="AN2" s="1227"/>
      <c r="AO2" s="1228"/>
      <c r="AP2"/>
      <c r="AQ2" s="1226" t="s">
        <v>34</v>
      </c>
      <c r="AR2" s="1227"/>
      <c r="AS2" s="1227"/>
      <c r="AT2" s="1227"/>
      <c r="AU2" s="1227"/>
      <c r="AV2" s="1227"/>
      <c r="AW2" s="1227"/>
      <c r="AX2" s="1227"/>
      <c r="AY2" s="1227"/>
      <c r="AZ2" s="1228"/>
      <c r="BB2" s="1229" t="s">
        <v>35</v>
      </c>
      <c r="BC2" s="1230"/>
      <c r="BD2" s="1230"/>
      <c r="BE2" s="1230"/>
      <c r="BF2" s="1230"/>
      <c r="BG2" s="1230"/>
      <c r="BH2" s="1230"/>
      <c r="BI2" s="1231"/>
    </row>
    <row r="3" spans="1:61" ht="29.4" thickBot="1" x14ac:dyDescent="0.35">
      <c r="B3" s="725"/>
      <c r="D3" s="725"/>
      <c r="E3" s="725"/>
      <c r="G3" s="1165" t="s">
        <v>36</v>
      </c>
      <c r="H3" s="1166" t="s">
        <v>37</v>
      </c>
      <c r="I3" s="1166" t="s">
        <v>38</v>
      </c>
      <c r="J3" s="1167" t="s">
        <v>39</v>
      </c>
      <c r="K3" s="1168" t="s">
        <v>40</v>
      </c>
      <c r="L3" s="1169" t="s">
        <v>41</v>
      </c>
      <c r="M3" s="1168" t="s">
        <v>42</v>
      </c>
      <c r="N3" s="1170" t="s">
        <v>43</v>
      </c>
      <c r="O3" s="725" t="s">
        <v>44</v>
      </c>
      <c r="Q3" s="725"/>
      <c r="S3" s="1"/>
      <c r="U3" s="751" t="s">
        <v>36</v>
      </c>
      <c r="V3" s="1213" t="s">
        <v>37</v>
      </c>
      <c r="W3" s="752" t="str">
        <f>Competencias!E5</f>
        <v>Carniceria 1</v>
      </c>
      <c r="X3" s="752" t="str">
        <f>Competencias!F5</f>
        <v>Carniceria 2</v>
      </c>
      <c r="Y3" s="752" t="str">
        <f>Competencias!G5</f>
        <v>Solar</v>
      </c>
      <c r="AB3" s="38"/>
      <c r="AC3" s="38"/>
      <c r="AD3" s="38"/>
      <c r="AE3" s="38"/>
      <c r="AF3" s="751" t="s">
        <v>36</v>
      </c>
      <c r="AG3" s="1213" t="s">
        <v>37</v>
      </c>
      <c r="AH3" s="753" t="str">
        <f>Competencias!H5</f>
        <v>Carrefour</v>
      </c>
      <c r="AI3" s="753" t="str">
        <f>Competencias!I5</f>
        <v>Casa del Cerdo</v>
      </c>
      <c r="AJ3" s="753" t="str">
        <f>Competencias!J5</f>
        <v>El establo</v>
      </c>
      <c r="AK3" s="753" t="str">
        <f>Competencias!K5</f>
        <v>Elprgreso</v>
      </c>
      <c r="AL3" s="753" t="str">
        <f>Competencias!L5</f>
        <v>Friar</v>
      </c>
      <c r="AM3" s="753" t="str">
        <f>Competencias!M5</f>
        <v>La Proka</v>
      </c>
      <c r="AN3" s="1201" t="str">
        <f>Competencias!N5</f>
        <v>Pondesur</v>
      </c>
      <c r="AO3" s="1215" t="str">
        <f>Competencias!O5</f>
        <v>Wallmart</v>
      </c>
      <c r="AU3" s="751" t="s">
        <v>36</v>
      </c>
      <c r="AV3" s="1212" t="s">
        <v>37</v>
      </c>
      <c r="AW3" s="1213" t="s">
        <v>45</v>
      </c>
      <c r="AX3" s="1214" t="s">
        <v>46</v>
      </c>
      <c r="AY3" s="753" t="str">
        <f>Competencias!P5</f>
        <v>PROPOR MAYORISTA</v>
      </c>
      <c r="AZ3" s="753" t="str">
        <f>Competencias!Q5</f>
        <v>RECREO MAYORISTA</v>
      </c>
      <c r="BB3" s="1198"/>
      <c r="BC3" s="1198"/>
      <c r="BD3" s="1198"/>
      <c r="BE3" s="1198"/>
      <c r="BF3" s="1198"/>
      <c r="BG3" s="1198"/>
      <c r="BH3" s="1198"/>
      <c r="BI3" s="1198"/>
    </row>
    <row r="4" spans="1:61" x14ac:dyDescent="0.3">
      <c r="B4" s="725"/>
      <c r="D4" s="725"/>
      <c r="E4" s="762" t="e">
        <f>AVERAGE(E9:E88,E99:E150)</f>
        <v>#VALUE!</v>
      </c>
      <c r="F4" s="728" t="s">
        <v>47</v>
      </c>
      <c r="G4" s="885">
        <f>AVERAGE(G9,G11,G12,G15,G14,G18,G19,G16,G27,G28,G29,G30,G44:G87,G99,G100,G103:G106)</f>
        <v>-8.0645161290322581E-4</v>
      </c>
      <c r="H4" s="792">
        <f>AVERAGE(H9,H11,H12,H15,H14,H18,H19,H16,H27,H28,H29,H30,H44:H87,H99,H100,H103:H106)</f>
        <v>0.37253022178809236</v>
      </c>
      <c r="I4" s="792">
        <f>AVERAGE(I15,I14,I18,I19,I20,I16,I26,I27,I28,I29,I30,I32,I44:I56,I58:I63,I68,I70:I72,I74:I75,I77:I88,I100,I103:I106)</f>
        <v>0.65259982769858338</v>
      </c>
      <c r="J4" s="792">
        <f>AVERAGE(J9,J11,J12,J15,J14,J18,J19,J16,J27,J28,J29,J30,J44:J87,J99,J100,J103:J106)</f>
        <v>0.27116933584976827</v>
      </c>
      <c r="K4" s="792">
        <f>AVERAGE(K9,K11,K12,K15,K14,K18,K19,K16,K27,K28,K29,K30,K44:K87,K99,K100,K103:K106)</f>
        <v>0.48113695319575672</v>
      </c>
      <c r="L4" s="792">
        <f>AVERAGE(L9,L11,L12,L15,L14,L18,L19,L16,L27,L28,L29,L30,L44:L87,L99,L100,L103:L106)</f>
        <v>5.9905302942818817E-2</v>
      </c>
      <c r="M4" s="792">
        <f>AVERAGE(M9,M11,M12,M15,M14,M18,M19,M16,M27,M28,M29,M30,M44:M87,M99,M100,M103:M106)</f>
        <v>0.79237242352994275</v>
      </c>
      <c r="N4" s="886">
        <f>AVERAGE(N9,N11,N12,N15,N14,N18,N19,N16,N27,N28,N29,N30,N44:N87,N99,N100,N103:N106)</f>
        <v>9.8188216338390005E-2</v>
      </c>
      <c r="Q4" s="16"/>
      <c r="S4" s="1"/>
      <c r="T4" s="826" t="s">
        <v>47</v>
      </c>
      <c r="U4" s="885">
        <f>AVERAGE(U9,U11,U12,U15,U14,U18,U19,U16,U27,U28,U29,U30,U44:U87,U99,U100,U103:U106)</f>
        <v>-8.0645161290322581E-4</v>
      </c>
      <c r="V4" s="792">
        <f>AVERAGE(V9,V11,V12,V15,V14,V18,V19,V16,V27,V28,V29,V30,V44:V87,V99,V100,V103:V106)</f>
        <v>0.37253022178809236</v>
      </c>
      <c r="W4" s="792">
        <f t="shared" ref="W4:Y4" si="0">AVERAGE(W9,W11,W12,W15,W14,W18,W19,W16,W27,W28,W29,W30,W44:W87,W99,W100,W103:W106)</f>
        <v>0.23578358379398687</v>
      </c>
      <c r="X4" s="792">
        <f t="shared" si="0"/>
        <v>0.38891547020716355</v>
      </c>
      <c r="Y4" s="792">
        <f t="shared" si="0"/>
        <v>0.25325603513639133</v>
      </c>
      <c r="AB4" s="38"/>
      <c r="AC4" s="38"/>
      <c r="AD4" s="38"/>
      <c r="AE4" s="826" t="s">
        <v>47</v>
      </c>
      <c r="AF4" s="885">
        <f>AVERAGE(AF9,AF11,AF12,AF15,AF14,AF18,AF19,AF16,AF27,AF28,AF29,AF30,AF44:AF87,AF99,AF100,AF103:AF106)</f>
        <v>-8.0645161290322581E-4</v>
      </c>
      <c r="AG4" s="792">
        <f>AVERAGE(AG9,AG11,AG12,AG15,AG14,AG18,AG19,AG16,AG27,AG28,AG29,AG30,AG44:AG87,AG99,AG100,AG103:AG106)</f>
        <v>0.37253022178809236</v>
      </c>
      <c r="AH4" s="792">
        <f t="shared" ref="AH4:AO4" si="1">AVERAGE(AH9,AH11,AH12,AH15,AH14,AH18,AH19,AH16,AH27,AH28,AH29,AH30,AH44:AH87,AH99,AH100,AH103:AH106)</f>
        <v>0.35125817922862729</v>
      </c>
      <c r="AI4" s="792">
        <f t="shared" si="1"/>
        <v>0.83553242709469489</v>
      </c>
      <c r="AJ4" s="792">
        <f t="shared" si="1"/>
        <v>0.95984754692367835</v>
      </c>
      <c r="AK4" s="792">
        <f t="shared" si="1"/>
        <v>0.38077493224806597</v>
      </c>
      <c r="AL4" s="792">
        <f t="shared" si="1"/>
        <v>0.32099657089698247</v>
      </c>
      <c r="AM4" s="792">
        <f t="shared" si="1"/>
        <v>0.83149710788806064</v>
      </c>
      <c r="AN4" s="792">
        <f t="shared" si="1"/>
        <v>0.85645508567210527</v>
      </c>
      <c r="AO4" s="1202">
        <f t="shared" si="1"/>
        <v>0.41143195001152888</v>
      </c>
      <c r="AU4" s="885">
        <f>AVERAGE(AU9,AU11,AU12,AU15,AU14,AU18,AU19,AU16,AU27,AU28,AU29,AU30,AU44:AU87,AU99,AU100,AU103:AU106)</f>
        <v>3.3870967741935469E-4</v>
      </c>
      <c r="AV4" s="792">
        <f>AVERAGE(AV9,AV11,AV12,AV15,AV14,AV18,AV19,AV16,AV27,AV28,AV29,AV30,AV44:AV87,AV99,AV100,AV103:AV106)</f>
        <v>0.32488505734084683</v>
      </c>
      <c r="AW4" s="792">
        <f>AVERAGE(AW15,AW14,AW18,AW19,AW20,AW16,AW26,AW27,AW28,AW29,AW30,AW32,AW44:AW56,AW58:AW63,AW68,AW70:AW72,AW74:AW75,AW77:AW88,AW100,AW103:AW106)</f>
        <v>0.63198984042176187</v>
      </c>
      <c r="AX4" s="1048" t="e">
        <f>(#REF!-E4)/E4</f>
        <v>#REF!</v>
      </c>
      <c r="AY4" s="792"/>
      <c r="AZ4" s="792"/>
      <c r="BB4" s="1198"/>
      <c r="BC4" s="1198"/>
      <c r="BD4" s="1198"/>
      <c r="BE4" s="1198"/>
      <c r="BF4" s="1198"/>
      <c r="BG4" s="1198"/>
      <c r="BH4" s="1198"/>
      <c r="BI4" s="1198"/>
    </row>
    <row r="5" spans="1:61" ht="15" thickBot="1" x14ac:dyDescent="0.35">
      <c r="B5" s="725"/>
      <c r="D5" s="725"/>
      <c r="E5" s="725"/>
      <c r="F5" s="16" t="s">
        <v>48</v>
      </c>
      <c r="G5" s="758" t="e">
        <f>AVERAGE(G9:G252)</f>
        <v>#VALUE!</v>
      </c>
      <c r="H5" s="759">
        <f>AVERAGE(H9,H11:H16,H18:H20,H21,H27:H31,H33:H34,H38,H40,H42:H56,H58:H62,H67:H69,H72:H75,H77:H87,H99:H100,H103:H105,H107:H111,H113,H115:H117,H119:H121,H124:H125,H127:H128,H131,H143:H147,H156:H158,H161:H178,H186:H238)</f>
        <v>0.36481874102523537</v>
      </c>
      <c r="I5" s="759">
        <f>I4</f>
        <v>0.65259982769858338</v>
      </c>
      <c r="J5" s="793">
        <f>AVERAGE(J9:J30)</f>
        <v>2.8857819208652782E-2</v>
      </c>
      <c r="K5" s="793">
        <f>AVERAGE(K9,K11,K12,K14,K15,K16,K18,K19,K28,K30,K45,K46,K48:K53,K55,K58,K66,K67,K104,K70,K71,K73,K74,K75,K78:K87,K100)</f>
        <v>0.50756669608795124</v>
      </c>
      <c r="L5" s="793">
        <f>AVERAGE(L9,L11:L12,L14:L16,L18:L19,L21,L23:L31)</f>
        <v>0.3187178657907353</v>
      </c>
      <c r="M5" s="793">
        <f>AVERAGE(M9,M11,M12,M14:M16,M18:M19,M28:M30)</f>
        <v>8.7310998797227674E-2</v>
      </c>
      <c r="N5" s="794">
        <f>AVERAGE(N9,N11:N12,N14,N26,N28:N30,N44:N45,N49:N50,N55,N58,N69:N70)</f>
        <v>-9.2707139832895399E-2</v>
      </c>
      <c r="Q5" s="16"/>
      <c r="S5" s="1"/>
      <c r="T5" s="38" t="s">
        <v>48</v>
      </c>
      <c r="U5" s="758" t="e">
        <f>AVERAGE(U9:U252)</f>
        <v>#VALUE!</v>
      </c>
      <c r="V5" s="759">
        <f>AVERAGE(V9,V11:V16,V18:V20,V21,V27:V31,V33:V34,V38,V40,V42:V56,V58:V62,V67:V69,V72:V75,V77:V87,V99:V100,V103:V105,V107:V111,V113,V115:V117,V119:V121,V124:V125,V127:V128,V131,V143:V147,V156:V158,V161:V178,V186:V238)</f>
        <v>0.36400745609292989</v>
      </c>
      <c r="W5" s="795">
        <f>AVERAGE(W9:W185)</f>
        <v>0.48891449065602194</v>
      </c>
      <c r="X5" s="795">
        <f>AVERAGE(X9:X185)</f>
        <v>0.63196045364749609</v>
      </c>
      <c r="Y5" s="795">
        <f>AVERAGE(Y9:Y185)</f>
        <v>0.48657498451242298</v>
      </c>
      <c r="AB5" s="38"/>
      <c r="AC5" s="38"/>
      <c r="AD5" s="38"/>
      <c r="AE5" s="38" t="s">
        <v>48</v>
      </c>
      <c r="AF5" s="758" t="e">
        <f>AVERAGE(AF9:AF252)</f>
        <v>#VALUE!</v>
      </c>
      <c r="AG5" s="759">
        <f>AVERAGE(AG9,AG11:AG16,AG18:AG20,AG21,AG27:AG31,AG33:AG34,AG38,AG40,AG42:AG56,AG58:AG62,AG67:AG69,AG72:AG75,AG77:AG87,AG99:AG100,AG103:AG105,AG107:AG111,AG113,AG115:AG117,AG119:AG121,AG124:AG125,AG127:AG128,AG131,AG143:AG147,AG156:AG158,AG161:AG178,AG186:AG238)</f>
        <v>0.36481874102523537</v>
      </c>
      <c r="AH5" s="795">
        <f t="shared" ref="AH5:AO5" si="2">AVERAGE(AH9:AH185)</f>
        <v>0.60928049430815046</v>
      </c>
      <c r="AI5" s="795">
        <f t="shared" si="2"/>
        <v>0.90094566631839579</v>
      </c>
      <c r="AJ5" s="795">
        <f t="shared" si="2"/>
        <v>0.9758172725790335</v>
      </c>
      <c r="AK5" s="795">
        <f t="shared" si="2"/>
        <v>0.62705762964940337</v>
      </c>
      <c r="AL5" s="795">
        <f t="shared" si="2"/>
        <v>0.59105475292659171</v>
      </c>
      <c r="AM5" s="795">
        <f t="shared" si="2"/>
        <v>0.89851530361440013</v>
      </c>
      <c r="AN5" s="795">
        <f t="shared" si="2"/>
        <v>0.91354681296160889</v>
      </c>
      <c r="AO5" s="795">
        <f t="shared" si="2"/>
        <v>0.64552151534785263</v>
      </c>
      <c r="AU5" s="758" t="e">
        <f>AVERAGE(AU9:AU252)</f>
        <v>#VALUE!</v>
      </c>
      <c r="AV5" s="759">
        <f>AVERAGE(AV9,AV11:AV16,AV18:AV20,AV21,AV27:AV31,AV33:AV34,AV38,AV40,AV42:AV56,AV58:AV62,AV67:AV69,AV72:AV75,AV77:AV87,AV99:AV100,AV103:AV105,AV107:AV111,AV113,AV115:AV117,AV119:AV121,AV124:AV125,AV127:AV128,AV131,AV143:AV147,AV156:AV158,AV161:AV178,AV186:AV238)</f>
        <v>0.31369338650390238</v>
      </c>
      <c r="AW5" s="759">
        <f>AW4</f>
        <v>0.63198984042176187</v>
      </c>
      <c r="AX5" s="796"/>
      <c r="AY5" s="795"/>
      <c r="AZ5" s="795"/>
      <c r="BB5" s="1198"/>
      <c r="BC5" s="1198"/>
      <c r="BD5" s="1198"/>
      <c r="BE5" s="1198"/>
      <c r="BF5" s="1198"/>
      <c r="BG5" s="1198"/>
      <c r="BH5" s="1198"/>
      <c r="BI5" s="1198"/>
    </row>
    <row r="6" spans="1:61" ht="15" thickBot="1" x14ac:dyDescent="0.35">
      <c r="B6" s="1177" t="s">
        <v>1367</v>
      </c>
      <c r="D6" s="725"/>
      <c r="E6" s="765"/>
      <c r="F6" s="12">
        <v>45901</v>
      </c>
      <c r="H6" s="730">
        <f>'L41.old'!AV1</f>
        <v>45915</v>
      </c>
      <c r="I6" s="730">
        <f>'L40.old'!AG2</f>
        <v>45919</v>
      </c>
      <c r="J6" s="730">
        <f>Competencias!E2</f>
        <v>0</v>
      </c>
      <c r="K6" s="730">
        <f>Competencias!F2</f>
        <v>0</v>
      </c>
      <c r="L6" s="730">
        <f>Competencias!G2</f>
        <v>0</v>
      </c>
      <c r="M6" s="730">
        <f>Competencias!H2</f>
        <v>0</v>
      </c>
      <c r="N6" s="730">
        <f>Competencias!I2</f>
        <v>0</v>
      </c>
      <c r="Q6" s="16"/>
      <c r="S6" s="765"/>
      <c r="T6" s="40">
        <v>45901</v>
      </c>
      <c r="U6" s="755"/>
      <c r="V6" s="755"/>
      <c r="W6" s="797"/>
      <c r="X6" s="797"/>
      <c r="Y6" s="797"/>
      <c r="AB6" s="38"/>
      <c r="AC6" s="38"/>
      <c r="AD6" s="38"/>
      <c r="AE6" s="40">
        <v>45901</v>
      </c>
      <c r="AF6" s="755"/>
      <c r="AG6" s="755"/>
      <c r="AH6" s="797"/>
      <c r="AI6" s="797"/>
      <c r="AJ6" s="797"/>
      <c r="AK6" s="797"/>
      <c r="AL6" s="797"/>
      <c r="AM6" s="797"/>
      <c r="AN6" s="797"/>
      <c r="AO6" s="797"/>
      <c r="AU6" s="755"/>
      <c r="AY6" s="797"/>
      <c r="AZ6" s="797"/>
      <c r="BB6" s="1198"/>
      <c r="BC6" s="1198"/>
      <c r="BD6" s="1198"/>
      <c r="BE6" s="1198"/>
      <c r="BF6" s="1198"/>
      <c r="BG6" s="1198"/>
      <c r="BH6" s="1198"/>
      <c r="BI6" s="1198"/>
    </row>
    <row r="7" spans="1:61" ht="15" thickBot="1" x14ac:dyDescent="0.35">
      <c r="B7" s="725"/>
      <c r="D7" s="725"/>
      <c r="E7" s="725"/>
      <c r="J7" s="1232"/>
      <c r="K7" s="1232"/>
      <c r="L7" s="1232"/>
      <c r="M7" s="1232"/>
      <c r="N7" s="731"/>
      <c r="Q7" s="16"/>
      <c r="S7" s="1"/>
      <c r="T7" s="14"/>
      <c r="U7" s="755"/>
      <c r="V7" s="755"/>
      <c r="W7" s="1233"/>
      <c r="X7" s="1233"/>
      <c r="Y7" s="1233"/>
      <c r="AB7" s="38"/>
      <c r="AC7" s="38"/>
      <c r="AD7" s="38"/>
      <c r="AE7" s="14"/>
      <c r="AF7" s="755"/>
      <c r="AG7" s="755"/>
      <c r="AH7" s="798"/>
      <c r="AI7" s="798"/>
      <c r="AJ7" s="798"/>
      <c r="AK7" s="798"/>
      <c r="AL7" s="798"/>
      <c r="AM7" s="798"/>
      <c r="AN7" s="798"/>
      <c r="AO7" s="1199"/>
      <c r="AU7" s="755"/>
      <c r="AY7" s="798"/>
      <c r="AZ7" s="798"/>
      <c r="BB7" s="1198"/>
      <c r="BC7" s="1198"/>
      <c r="BD7" s="1198"/>
      <c r="BE7" s="1198"/>
      <c r="BF7" s="1198"/>
      <c r="BG7" s="1198"/>
      <c r="BH7" s="1198"/>
      <c r="BI7" s="1198"/>
    </row>
    <row r="8" spans="1:61" ht="29.4" thickBot="1" x14ac:dyDescent="0.35">
      <c r="A8" s="1209" t="s">
        <v>49</v>
      </c>
      <c r="B8" s="1203" t="s">
        <v>50</v>
      </c>
      <c r="C8" s="968" t="s">
        <v>51</v>
      </c>
      <c r="D8" s="968" t="s">
        <v>52</v>
      </c>
      <c r="E8" s="968" t="s">
        <v>53</v>
      </c>
      <c r="F8" s="968" t="s">
        <v>54</v>
      </c>
      <c r="G8" s="432" t="s">
        <v>36</v>
      </c>
      <c r="H8" s="430" t="s">
        <v>37</v>
      </c>
      <c r="I8" s="433" t="s">
        <v>38</v>
      </c>
      <c r="J8" s="131" t="str">
        <f>Competencias!R5</f>
        <v>Carnave</v>
      </c>
      <c r="K8" s="132" t="str">
        <f>Competencias!S5</f>
        <v>La Anonima</v>
      </c>
      <c r="L8" s="133" t="str">
        <f>Competencias!T5</f>
        <v>Pingüino</v>
      </c>
      <c r="M8" s="134" t="str">
        <f>Competencias!U5</f>
        <v>Propor</v>
      </c>
      <c r="N8" s="757" t="str">
        <f>Competencias!V5</f>
        <v>Sodecar</v>
      </c>
      <c r="P8" s="1209" t="s">
        <v>49</v>
      </c>
      <c r="Q8" s="968" t="s">
        <v>51</v>
      </c>
      <c r="R8" s="1171" t="s">
        <v>52</v>
      </c>
      <c r="S8" s="1171" t="s">
        <v>53</v>
      </c>
      <c r="T8" s="1171" t="s">
        <v>54</v>
      </c>
      <c r="U8" s="693" t="s">
        <v>36</v>
      </c>
      <c r="V8" s="430" t="s">
        <v>37</v>
      </c>
      <c r="W8" s="1173" t="str">
        <f>Competencias!E5</f>
        <v>Carniceria 1</v>
      </c>
      <c r="X8" s="1173" t="str">
        <f>Competencias!F5</f>
        <v>Carniceria 2</v>
      </c>
      <c r="Y8" s="1174" t="str">
        <f>Competencias!G5</f>
        <v>Solar</v>
      </c>
      <c r="AA8" s="1209" t="s">
        <v>49</v>
      </c>
      <c r="AB8" s="1171" t="s">
        <v>51</v>
      </c>
      <c r="AC8" s="1171" t="s">
        <v>52</v>
      </c>
      <c r="AD8" s="693" t="s">
        <v>53</v>
      </c>
      <c r="AE8" s="693" t="s">
        <v>54</v>
      </c>
      <c r="AF8" s="693" t="s">
        <v>36</v>
      </c>
      <c r="AG8" s="430" t="s">
        <v>37</v>
      </c>
      <c r="AH8" s="756" t="str">
        <f>Competencias!H5</f>
        <v>Carrefour</v>
      </c>
      <c r="AI8" s="756" t="str">
        <f>Competencias!I5</f>
        <v>Casa del Cerdo</v>
      </c>
      <c r="AJ8" s="756" t="str">
        <f>Competencias!J5</f>
        <v>El establo</v>
      </c>
      <c r="AK8" s="756" t="str">
        <f>Competencias!K5</f>
        <v>Elprgreso</v>
      </c>
      <c r="AL8" s="756" t="str">
        <f>Competencias!L5</f>
        <v>Friar</v>
      </c>
      <c r="AM8" s="756" t="str">
        <f>Competencias!M5</f>
        <v>La Proka</v>
      </c>
      <c r="AN8" s="756" t="str">
        <f>Competencias!N5</f>
        <v>Pondesur</v>
      </c>
      <c r="AO8" s="1200" t="str">
        <f>Competencias!O5</f>
        <v>Wallmart</v>
      </c>
      <c r="AQ8" s="1209" t="s">
        <v>49</v>
      </c>
      <c r="AR8" s="1171" t="s">
        <v>51</v>
      </c>
      <c r="AS8" s="1171" t="s">
        <v>52</v>
      </c>
      <c r="AT8" s="693" t="s">
        <v>53</v>
      </c>
      <c r="AU8" s="693" t="s">
        <v>36</v>
      </c>
      <c r="AV8" s="430" t="s">
        <v>37</v>
      </c>
      <c r="AW8" s="897" t="s">
        <v>45</v>
      </c>
      <c r="AX8" s="754" t="s">
        <v>55</v>
      </c>
      <c r="AY8" s="756" t="str">
        <f>Competencias!P5</f>
        <v>PROPOR MAYORISTA</v>
      </c>
      <c r="AZ8" s="756" t="str">
        <f>Competencias!Q5</f>
        <v>RECREO MAYORISTA</v>
      </c>
      <c r="BB8" s="1209" t="s">
        <v>49</v>
      </c>
      <c r="BC8" s="1171" t="s">
        <v>51</v>
      </c>
      <c r="BD8" s="1171" t="s">
        <v>52</v>
      </c>
      <c r="BE8" s="1175" t="s">
        <v>53</v>
      </c>
      <c r="BF8" s="1175" t="s">
        <v>36</v>
      </c>
      <c r="BG8" s="1175" t="s">
        <v>37</v>
      </c>
      <c r="BH8" s="1175" t="s">
        <v>56</v>
      </c>
      <c r="BI8" s="1175" t="s">
        <v>57</v>
      </c>
    </row>
    <row r="9" spans="1:61" ht="15" thickBot="1" x14ac:dyDescent="0.35">
      <c r="A9" s="246" t="str">
        <f>_xlfn.XLOOKUP(C9,'Listas anteriores R'!$A:$A,'Listas anteriores R'!$D:$D,"")</f>
        <v>Carnes</v>
      </c>
      <c r="B9" s="1204" t="s">
        <v>58</v>
      </c>
      <c r="C9" s="261">
        <v>88</v>
      </c>
      <c r="D9" s="867" t="s">
        <v>59</v>
      </c>
      <c r="E9" s="766">
        <f>F9/1.21</f>
        <v>9082.6446280991731</v>
      </c>
      <c r="F9" s="860">
        <v>10990</v>
      </c>
      <c r="G9" s="1197">
        <f>ROUND(IFERROR((E9-_xlfn.XLOOKUP(C9,'Listas anteriores R'!A:A,'Listas anteriores R'!E:E))/_xlfn.XLOOKUP(C9,'Listas anteriores R'!A:A,'Listas anteriores R'!E:E),""),3)</f>
        <v>0</v>
      </c>
      <c r="H9" s="732">
        <f>IFERROR((E9-(_xlfn.XLOOKUP(C9,'Costos Unitarios'!$A:$A,'Costos Unitarios'!$E:$E)+_xlfn.XLOOKUP(C9,'Costos Comerciales'!$A:$A,'Costos Comerciales'!$E:$E)))/E9,"")</f>
        <v>0.47405186533212007</v>
      </c>
      <c r="I9" s="732">
        <f>IFERROR((E9-_xlfn.XLOOKUP(C9,'Lista Consumo Interno'!$A:$A,'Lista Consumo Interno'!$E:$E))/E9,"")</f>
        <v>1</v>
      </c>
      <c r="J9" s="727">
        <f>IFERROR(($E9-_xlfn.XLOOKUP($C9,Competencias!$A:$A,Competencias!R:R))/$E9,"")</f>
        <v>-0.24413102820746138</v>
      </c>
      <c r="K9" s="727">
        <f>IFERROR(($E9-_xlfn.XLOOKUP($C9,Competencias!$A:$A,Competencias!S:S))/$E9,"")</f>
        <v>-0.486351228389445</v>
      </c>
      <c r="L9" s="727">
        <f>IFERROR(($E9-_xlfn.XLOOKUP($C9,Competencias!$A:$A,Competencias!T:T))/$E9,"")</f>
        <v>-0.76160145586897188</v>
      </c>
      <c r="M9" s="727">
        <f>IFERROR(($E9-_xlfn.XLOOKUP($C9,Competencias!$A:$A,Competencias!U:U))/$E9,"")</f>
        <v>6.4149226569608697E-2</v>
      </c>
      <c r="N9" s="727">
        <f>IFERROR(($E9-_xlfn.XLOOKUP($C9,Competencias!$A:$A,Competencias!V:V))/$E9,"")</f>
        <v>-9.549590536851689E-2</v>
      </c>
      <c r="O9" s="723"/>
      <c r="P9" s="246" t="str">
        <f>_xlfn.XLOOKUP(Q9,'Listas anteriores R'!$A:$A,'Listas anteriores R'!$D:$D,"")</f>
        <v>Carnes</v>
      </c>
      <c r="Q9" s="1210">
        <v>88</v>
      </c>
      <c r="R9" s="718" t="str">
        <f t="shared" ref="R9:R40" si="3">D9</f>
        <v>SALCHICHA FRESCA" SUELTA"</v>
      </c>
      <c r="S9" s="135">
        <f>T9/1.21</f>
        <v>9082.6446280991731</v>
      </c>
      <c r="T9" s="749">
        <v>10990</v>
      </c>
      <c r="U9" s="1172">
        <f>ROUND(IFERROR((S9-_xlfn.XLOOKUP(Q9,'Listas anteriores C'!$A:$A,'Listas anteriores C'!$E:$E))/_xlfn.XLOOKUP(Q9,'Listas anteriores C'!$A:$A,'Listas anteriores C'!$E:$E),""),3)</f>
        <v>0</v>
      </c>
      <c r="V9" s="732">
        <f>IFERROR((S9-(_xlfn.XLOOKUP(Q9,'Costos Unitarios'!$A:$A,'Costos Unitarios'!$E:$E)+_xlfn.XLOOKUP(Q9,'Costos Comerciales'!$A:$A,'Costos Comerciales'!$E:$E)))/S9,"")</f>
        <v>0.47405186533212007</v>
      </c>
      <c r="W9" s="727">
        <f>IFERROR(($S9-_xlfn.XLOOKUP($Q9,Competencias!$A:$A,Competencias!E:E))/$S9,"")</f>
        <v>1</v>
      </c>
      <c r="X9" s="727">
        <f>IFERROR(($S9-_xlfn.XLOOKUP($Q9,Competencias!$A:$A,Competencias!F:F))/$S9,"")</f>
        <v>1</v>
      </c>
      <c r="Y9" s="727">
        <f>IFERROR(($S9-_xlfn.XLOOKUP($Q9,Competencias!$A:$A,Competencias!G:G))/$S9,"")</f>
        <v>1</v>
      </c>
      <c r="AA9" s="246" t="str">
        <f>_xlfn.XLOOKUP(AB9,'Listas anteriores R'!$A:$A,'Listas anteriores R'!$D:$D,"")</f>
        <v>Carnes</v>
      </c>
      <c r="AB9" s="542">
        <v>88</v>
      </c>
      <c r="AC9" s="718" t="str">
        <f t="shared" ref="AC9:AC40" si="4">D9</f>
        <v>SALCHICHA FRESCA" SUELTA"</v>
      </c>
      <c r="AD9" s="291">
        <f>AE9/1.21</f>
        <v>9082.6446280991731</v>
      </c>
      <c r="AE9" s="749">
        <v>10990</v>
      </c>
      <c r="AF9" s="1172">
        <f>ROUND(IFERROR((AD9-_xlfn.XLOOKUP(AB9,'Listas anteriores ML'!$A:$A,'Listas anteriores ML'!$E:$E))/_xlfn.XLOOKUP(AB9,'Listas anteriores ML'!$A:$A,'Listas anteriores ML'!$E:$E),""),3)</f>
        <v>0</v>
      </c>
      <c r="AG9" s="732">
        <f>IFERROR((AD9-(_xlfn.XLOOKUP(AB9,'Costos Unitarios'!$A:$A,'Costos Unitarios'!$E:$E)+_xlfn.XLOOKUP(AB9,'Costos Comerciales'!$A:$A,'Costos Comerciales'!$E:$E)))/AD9,"")</f>
        <v>0.47405186533212007</v>
      </c>
      <c r="AH9" s="727">
        <f>IFERROR(($AD9-_xlfn.XLOOKUP($AB9,Competencias!$A:$A,Competencias!H:H))/$AD9,"")</f>
        <v>1</v>
      </c>
      <c r="AI9" s="727">
        <f>IFERROR(($AD9-_xlfn.XLOOKUP($AB9,Competencias!$A:$A,Competencias!I:I))/$AD9,"")</f>
        <v>1</v>
      </c>
      <c r="AJ9" s="727">
        <f>IFERROR(($AD9-_xlfn.XLOOKUP($AB9,Competencias!$A:$A,Competencias!J:J))/$AD9,"")</f>
        <v>1</v>
      </c>
      <c r="AK9" s="727">
        <f>IFERROR(($AD9-_xlfn.XLOOKUP($AB9,Competencias!$A:$A,Competencias!K:K))/$AD9,"")</f>
        <v>1</v>
      </c>
      <c r="AL9" s="727">
        <f>IFERROR(($AD9-_xlfn.XLOOKUP($AB9,Competencias!$A:$A,Competencias!L:L))/$AD9,"")</f>
        <v>1</v>
      </c>
      <c r="AM9" s="727">
        <f>IFERROR(($AD9-_xlfn.XLOOKUP($AB9,Competencias!$A:$A,Competencias!M:M))/$AD9,"")</f>
        <v>1</v>
      </c>
      <c r="AN9" s="727">
        <f>IFERROR(($AD9-_xlfn.XLOOKUP($AB9,Competencias!$A:$A,Competencias!N:N))/$AD9,"")</f>
        <v>1</v>
      </c>
      <c r="AO9" s="727">
        <f>IFERROR(($AD9-_xlfn.XLOOKUP($AB9,Competencias!$A:$A,Competencias!O:O))/$AD9,"")</f>
        <v>1</v>
      </c>
      <c r="AQ9" s="246" t="str">
        <f>_xlfn.XLOOKUP(AR9,'Listas anteriores R'!$A:$A,'Listas anteriores R'!$D:$D,"")</f>
        <v>Carnes</v>
      </c>
      <c r="AR9" s="542">
        <v>88</v>
      </c>
      <c r="AS9" s="718" t="str">
        <f t="shared" ref="AS9:AS72" si="5">D9</f>
        <v>SALCHICHA FRESCA" SUELTA"</v>
      </c>
      <c r="AT9" s="291">
        <f t="shared" ref="AT9:AT32" si="6">E9*(1-AX9)</f>
        <v>9082.6446280991731</v>
      </c>
      <c r="AU9" s="1051">
        <f>ROUND(IFERROR(($AT9-_xlfn.XLOOKUP($AR9,'Listas anteriores May.'!$A:$A,'Listas anteriores May.'!$E:$E))/_xlfn.XLOOKUP($AR9,'Listas anteriores May.'!$A:$A,'Listas anteriores May.'!$E:$E),""),3)</f>
        <v>0</v>
      </c>
      <c r="AV9" s="732">
        <f>IFERROR(($AT9-(_xlfn.XLOOKUP($AR9,'Costos Unitarios'!$A:$A,'Costos Unitarios'!$E:$E)+_xlfn.XLOOKUP($AR9,'Costos Comerciales'!$A:$A,'Costos Comerciales'!$E:$E)))/AT9,"")</f>
        <v>0.47405186533212007</v>
      </c>
      <c r="AW9" s="892">
        <f>IFERROR((AT9-_xlfn.XLOOKUP(AR9,'Lista Consumo Interno'!$A:$A,'Lista Consumo Interno'!$E:$E))/AT9,"")</f>
        <v>1</v>
      </c>
      <c r="AX9" s="895">
        <v>0</v>
      </c>
      <c r="AY9" s="727">
        <f>IFERROR(($AT9-_xlfn.XLOOKUP($AR9,Competencias!$A:$A,Competencias!P:P))/$AT9,"")</f>
        <v>0.37726192848043677</v>
      </c>
      <c r="AZ9" s="727">
        <f>IFERROR(($AT9-_xlfn.XLOOKUP($AR9,Competencias!$A:$A,Competencias!Q:Q))/$AT9,"")</f>
        <v>1</v>
      </c>
      <c r="BB9" s="246" t="str">
        <f>_xlfn.XLOOKUP(BC9,'Listas anteriores R'!$A:$A,'Listas anteriores R'!$D:$D,"")</f>
        <v>Carnes</v>
      </c>
      <c r="BC9" s="760">
        <v>88</v>
      </c>
      <c r="BD9" s="800" t="str">
        <f t="shared" ref="BD9:BD72" si="7">D9</f>
        <v>SALCHICHA FRESCA" SUELTA"</v>
      </c>
      <c r="BE9" s="150">
        <v>7999</v>
      </c>
      <c r="BF9" s="1051">
        <f>ROUND(IFERROR((BE9-_xlfn.XLOOKUP(BC9,'Listas anteriores HORECA'!$A:$A,'Listas anteriores HORECA'!$E:$E))/_xlfn.XLOOKUP(BC9,'Listas anteriores HORECA'!$A:$A,'Listas anteriores HORECA'!$E:$E),""),3)</f>
        <v>0.128</v>
      </c>
      <c r="BG9" s="150">
        <f>_xlfn.XLOOKUP($BC9,'Costos Unitarios'!A:A,'Costos Unitarios'!E:E,"")</f>
        <v>4282</v>
      </c>
      <c r="BH9" s="1052">
        <f>(BE9-BG9)/BE9</f>
        <v>0.46468308538567321</v>
      </c>
      <c r="BI9" s="892">
        <f>IFERROR((BE9-_xlfn.XLOOKUP(C9,'Lista Consumo Interno'!A:A,'Lista Consumo Interno'!E:E))/BE9,"")</f>
        <v>1</v>
      </c>
    </row>
    <row r="10" spans="1:61" ht="15" thickBot="1" x14ac:dyDescent="0.35">
      <c r="A10" s="246" t="str">
        <f>_xlfn.XLOOKUP(C10,'Listas anteriores R'!$A:$A,'Listas anteriores R'!$D:$D,"")</f>
        <v>Fiambres</v>
      </c>
      <c r="B10" s="1204" t="s">
        <v>58</v>
      </c>
      <c r="C10" s="262">
        <v>1017</v>
      </c>
      <c r="D10" s="801" t="s">
        <v>60</v>
      </c>
      <c r="E10" s="767">
        <f>F10/1.21</f>
        <v>9082.6446280991731</v>
      </c>
      <c r="F10" s="860">
        <v>10990</v>
      </c>
      <c r="G10" s="1197">
        <f>ROUND(IFERROR((E10-_xlfn.XLOOKUP(C10,'Listas anteriores R'!A:A,'Listas anteriores R'!E:E))/_xlfn.XLOOKUP(C10,'Listas anteriores R'!A:A,'Listas anteriores R'!E:E),""),3)</f>
        <v>0</v>
      </c>
      <c r="H10" s="732">
        <f>IFERROR((E10-(_xlfn.XLOOKUP(C10,'Costos Unitarios'!$A:$A,'Costos Unitarios'!$E:$E)+_xlfn.XLOOKUP(C10,'Costos Comerciales'!$A:$A,'Costos Comerciales'!$E:$E)))/E10,"")</f>
        <v>0.38222838944494991</v>
      </c>
      <c r="I10" s="732" t="str">
        <f>IFERROR((E10-_xlfn.XLOOKUP(C10,'Lista Consumo Interno'!$A:$A,'Lista Consumo Interno'!$E:$E))/E10,"")</f>
        <v/>
      </c>
      <c r="J10" s="727" t="str">
        <f>IFERROR(($E10-_xlfn.XLOOKUP($C10,Competencias!$A:$A,Competencias!R:R))/$E10,"")</f>
        <v/>
      </c>
      <c r="K10" s="727" t="str">
        <f>IFERROR(($E10-_xlfn.XLOOKUP($C10,Competencias!$A:$A,Competencias!S:S))/$E10,"")</f>
        <v/>
      </c>
      <c r="L10" s="727" t="str">
        <f>IFERROR(($E10-_xlfn.XLOOKUP($C10,Competencias!$A:$A,Competencias!T:T))/$E10,"")</f>
        <v/>
      </c>
      <c r="M10" s="727" t="str">
        <f>IFERROR(($E10-_xlfn.XLOOKUP($C10,Competencias!$A:$A,Competencias!U:U))/$E10,"")</f>
        <v/>
      </c>
      <c r="N10" s="727" t="str">
        <f>IFERROR(($E10-_xlfn.XLOOKUP($C10,Competencias!$A:$A,Competencias!V:V))/$E10,"")</f>
        <v/>
      </c>
      <c r="O10" s="723"/>
      <c r="P10" s="246" t="str">
        <f>_xlfn.XLOOKUP(Q10,'Listas anteriores R'!$A:$A,'Listas anteriores R'!$D:$D,"")</f>
        <v>Fiambres</v>
      </c>
      <c r="Q10" s="1210">
        <v>1017</v>
      </c>
      <c r="R10" s="718" t="str">
        <f t="shared" si="3"/>
        <v>SALCHICHA PARRILLERA E/V 300gr</v>
      </c>
      <c r="S10" s="135">
        <f>T10/1.21</f>
        <v>9082.6446280991731</v>
      </c>
      <c r="T10" s="749">
        <v>10990</v>
      </c>
      <c r="U10" s="1172">
        <f>ROUND(IFERROR((S10-_xlfn.XLOOKUP(Q10,'Listas anteriores C'!$A:$A,'Listas anteriores C'!$E:$E))/_xlfn.XLOOKUP(Q10,'Listas anteriores C'!$A:$A,'Listas anteriores C'!$E:$E),""),3)</f>
        <v>0</v>
      </c>
      <c r="V10" s="732">
        <f>IFERROR((S10-(_xlfn.XLOOKUP(Q10,'Costos Unitarios'!$A:$A,'Costos Unitarios'!$E:$E)+_xlfn.XLOOKUP(Q10,'Costos Comerciales'!$A:$A,'Costos Comerciales'!$E:$E)))/S10,"")</f>
        <v>0.38222838944494991</v>
      </c>
      <c r="W10" s="727" t="str">
        <f>IFERROR(($S10-_xlfn.XLOOKUP($Q10,Competencias!$A:$A,Competencias!E:E))/$S10,"")</f>
        <v/>
      </c>
      <c r="X10" s="727" t="str">
        <f>IFERROR(($S10-_xlfn.XLOOKUP($Q10,Competencias!$A:$A,Competencias!F:F))/$S10,"")</f>
        <v/>
      </c>
      <c r="Y10" s="727" t="str">
        <f>IFERROR(($S10-_xlfn.XLOOKUP($Q10,Competencias!$A:$A,Competencias!G:G))/$S10,"")</f>
        <v/>
      </c>
      <c r="AA10" s="246" t="str">
        <f>_xlfn.XLOOKUP(AB10,'Listas anteriores R'!$A:$A,'Listas anteriores R'!$D:$D,"")</f>
        <v>Fiambres</v>
      </c>
      <c r="AB10" s="542">
        <v>1017</v>
      </c>
      <c r="AC10" s="718" t="str">
        <f t="shared" si="4"/>
        <v>SALCHICHA PARRILLERA E/V 300gr</v>
      </c>
      <c r="AD10" s="139">
        <f>AE10/1.21</f>
        <v>9082.6446280991731</v>
      </c>
      <c r="AE10" s="749">
        <v>10990</v>
      </c>
      <c r="AF10" s="1172">
        <f>ROUND(IFERROR((AD10-_xlfn.XLOOKUP(AB10,'Listas anteriores ML'!$A:$A,'Listas anteriores ML'!$E:$E))/_xlfn.XLOOKUP(AB10,'Listas anteriores ML'!$A:$A,'Listas anteriores ML'!$E:$E),""),3)</f>
        <v>0</v>
      </c>
      <c r="AG10" s="732">
        <f>IFERROR((AD10-(_xlfn.XLOOKUP(AB10,'Costos Unitarios'!$A:$A,'Costos Unitarios'!$E:$E)+_xlfn.XLOOKUP(AB10,'Costos Comerciales'!$A:$A,'Costos Comerciales'!$E:$E)))/AD10,"")</f>
        <v>0.38222838944494991</v>
      </c>
      <c r="AH10" s="727" t="str">
        <f>IFERROR(($AD10-_xlfn.XLOOKUP($AB10,Competencias!$A:$A,Competencias!H:H))/$AD10,"")</f>
        <v/>
      </c>
      <c r="AI10" s="727" t="str">
        <f>IFERROR(($AD10-_xlfn.XLOOKUP($AB10,Competencias!$A:$A,Competencias!I:I))/$AD10,"")</f>
        <v/>
      </c>
      <c r="AJ10" s="727" t="str">
        <f>IFERROR(($AD10-_xlfn.XLOOKUP($AB10,Competencias!$A:$A,Competencias!J:J))/$AD10,"")</f>
        <v/>
      </c>
      <c r="AK10" s="727" t="str">
        <f>IFERROR(($AD10-_xlfn.XLOOKUP($AB10,Competencias!$A:$A,Competencias!K:K))/$AD10,"")</f>
        <v/>
      </c>
      <c r="AL10" s="727" t="str">
        <f>IFERROR(($AD10-_xlfn.XLOOKUP($AB10,Competencias!$A:$A,Competencias!L:L))/$AD10,"")</f>
        <v/>
      </c>
      <c r="AM10" s="727" t="str">
        <f>IFERROR(($AD10-_xlfn.XLOOKUP($AB10,Competencias!$A:$A,Competencias!M:M))/$AD10,"")</f>
        <v/>
      </c>
      <c r="AN10" s="727" t="str">
        <f>IFERROR(($AD10-_xlfn.XLOOKUP($AB10,Competencias!$A:$A,Competencias!N:N))/$AD10,"")</f>
        <v/>
      </c>
      <c r="AO10" s="727" t="str">
        <f>IFERROR(($AD10-_xlfn.XLOOKUP($AB10,Competencias!$A:$A,Competencias!O:O))/$AD10,"")</f>
        <v/>
      </c>
      <c r="AQ10" s="246" t="str">
        <f>_xlfn.XLOOKUP(AR10,'Listas anteriores R'!$A:$A,'Listas anteriores R'!$D:$D,"")</f>
        <v>Fiambres</v>
      </c>
      <c r="AR10" s="542">
        <v>1017</v>
      </c>
      <c r="AS10" s="718" t="str">
        <f t="shared" si="5"/>
        <v>SALCHICHA PARRILLERA E/V 300gr</v>
      </c>
      <c r="AT10" s="291">
        <f t="shared" si="6"/>
        <v>9082.6446280991731</v>
      </c>
      <c r="AU10" s="1051">
        <f>ROUND(IFERROR(($AT10-_xlfn.XLOOKUP($AR10,'Listas anteriores May.'!$A:$A,'Listas anteriores May.'!$E:$E))/_xlfn.XLOOKUP($AR10,'Listas anteriores May.'!$A:$A,'Listas anteriores May.'!$E:$E),""),3)</f>
        <v>0</v>
      </c>
      <c r="AV10" s="732">
        <f>IFERROR(($AT10-(_xlfn.XLOOKUP($AR10,'Costos Unitarios'!$A:$A,'Costos Unitarios'!$E:$E)+_xlfn.XLOOKUP($AR10,'Costos Comerciales'!$A:$A,'Costos Comerciales'!$E:$E)))/AT10,"")</f>
        <v>0.38222838944494991</v>
      </c>
      <c r="AW10" s="892" t="str">
        <f>IFERROR((AT10-_xlfn.XLOOKUP(AR10,'Lista Consumo Interno'!$A:$A,'Lista Consumo Interno'!$E:$E))/AT10,"")</f>
        <v/>
      </c>
      <c r="AX10" s="895">
        <v>0</v>
      </c>
      <c r="AY10" s="727" t="str">
        <f>IFERROR(($AT10-_xlfn.XLOOKUP($AR10,Competencias!$A:$A,Competencias!P:P))/$AT10,"")</f>
        <v/>
      </c>
      <c r="AZ10" s="727" t="str">
        <f>IFERROR(($AT10-_xlfn.XLOOKUP($AR10,Competencias!$A:$A,Competencias!Q:Q))/$AT10,"")</f>
        <v/>
      </c>
      <c r="BB10" s="246" t="str">
        <f>_xlfn.XLOOKUP(BC10,'Listas anteriores R'!$A:$A,'Listas anteriores R'!$D:$D,"")</f>
        <v>Fiambres</v>
      </c>
      <c r="BC10" s="760">
        <v>1017</v>
      </c>
      <c r="BD10" s="800" t="str">
        <f t="shared" si="7"/>
        <v>SALCHICHA PARRILLERA E/V 300gr</v>
      </c>
      <c r="BE10" s="150">
        <v>7090</v>
      </c>
      <c r="BF10" s="1051">
        <f>ROUND(IFERROR((BE10-_xlfn.XLOOKUP(BC10,'Listas anteriores HORECA'!$A:$A,'Listas anteriores HORECA'!$E:$E))/_xlfn.XLOOKUP(BC10,'Listas anteriores HORECA'!$A:$A,'Listas anteriores HORECA'!$E:$E),""),3)</f>
        <v>0</v>
      </c>
      <c r="BG10" s="150">
        <f>_xlfn.XLOOKUP($BC10,'Costos Unitarios'!A:A,'Costos Unitarios'!E:E,"")</f>
        <v>5281</v>
      </c>
      <c r="BH10" s="1052">
        <f t="shared" ref="BH10:BH73" si="8">(BE10-BG10)/BE10</f>
        <v>0.25514809590973203</v>
      </c>
      <c r="BI10" s="892" t="str">
        <f>IFERROR((BE10-_xlfn.XLOOKUP(C10,'Lista Consumo Interno'!A:A,'Lista Consumo Interno'!E:E))/BE10,"")</f>
        <v/>
      </c>
    </row>
    <row r="11" spans="1:61" ht="15" thickBot="1" x14ac:dyDescent="0.35">
      <c r="A11" s="246" t="str">
        <f>_xlfn.XLOOKUP(C11,'Listas anteriores R'!$A:$A,'Listas anteriores R'!$D:$D,"")</f>
        <v>Carnes</v>
      </c>
      <c r="B11" s="1204" t="s">
        <v>58</v>
      </c>
      <c r="C11" s="262">
        <v>89</v>
      </c>
      <c r="D11" s="718" t="s">
        <v>61</v>
      </c>
      <c r="E11" s="768">
        <f>F11/1.21</f>
        <v>5363.636363636364</v>
      </c>
      <c r="F11" s="860">
        <v>6490</v>
      </c>
      <c r="G11" s="1197">
        <f>ROUND(IFERROR((E11-_xlfn.XLOOKUP(C11,'Listas anteriores R'!A:A,'Listas anteriores R'!E:E))/_xlfn.XLOOKUP(C11,'Listas anteriores R'!A:A,'Listas anteriores R'!E:E),""),3)</f>
        <v>0</v>
      </c>
      <c r="H11" s="732">
        <f>IFERROR((E11-(_xlfn.XLOOKUP(C11,'Costos Unitarios'!$A:$A,'Costos Unitarios'!$E:$E)+_xlfn.XLOOKUP(C11,'Costos Comerciales'!$A:$A,'Costos Comerciales'!$E:$E)))/E11,"")</f>
        <v>0.63923728813559322</v>
      </c>
      <c r="I11" s="732">
        <f>IFERROR((E11-_xlfn.XLOOKUP(C11,'Lista Consumo Interno'!$A:$A,'Lista Consumo Interno'!$E:$E))/E11,"")</f>
        <v>1</v>
      </c>
      <c r="J11" s="727">
        <f>IFERROR(($E11-_xlfn.XLOOKUP($C11,Competencias!$A:$A,Competencias!R:R))/$E11,"")</f>
        <v>-0.3386440677966101</v>
      </c>
      <c r="K11" s="727">
        <f>IFERROR(($E11-_xlfn.XLOOKUP($C11,Competencias!$A:$A,Competencias!S:S))/$E11,"")</f>
        <v>-0.51949152542372867</v>
      </c>
      <c r="L11" s="727">
        <f>IFERROR(($E11-_xlfn.XLOOKUP($C11,Competencias!$A:$A,Competencias!T:T))/$E11,"")</f>
        <v>-0.22864406779661009</v>
      </c>
      <c r="M11" s="727">
        <f>IFERROR(($E11-_xlfn.XLOOKUP($C11,Competencias!$A:$A,Competencias!U:U))/$E11,"")</f>
        <v>-0.16525423728813551</v>
      </c>
      <c r="N11" s="727">
        <f>IFERROR(($E11-_xlfn.XLOOKUP($C11,Competencias!$A:$A,Competencias!V:V))/$E11,"")</f>
        <v>-0.11677966101694909</v>
      </c>
      <c r="O11" s="723"/>
      <c r="P11" s="246" t="str">
        <f>_xlfn.XLOOKUP(Q11,'Listas anteriores R'!$A:$A,'Listas anteriores R'!$D:$D,"")</f>
        <v>Carnes</v>
      </c>
      <c r="Q11" s="1210">
        <v>89</v>
      </c>
      <c r="R11" s="718" t="str">
        <f t="shared" si="3"/>
        <v>MORCILLA NEGRA " SUELTAS"</v>
      </c>
      <c r="S11" s="135">
        <f>T11/1.21</f>
        <v>5363.636363636364</v>
      </c>
      <c r="T11" s="749">
        <v>6490</v>
      </c>
      <c r="U11" s="1172">
        <f>ROUND(IFERROR((S11-_xlfn.XLOOKUP(Q11,'Listas anteriores C'!$A:$A,'Listas anteriores C'!$E:$E))/_xlfn.XLOOKUP(Q11,'Listas anteriores C'!$A:$A,'Listas anteriores C'!$E:$E),""),3)</f>
        <v>0</v>
      </c>
      <c r="V11" s="732">
        <f>IFERROR((S11-(_xlfn.XLOOKUP(Q11,'Costos Unitarios'!$A:$A,'Costos Unitarios'!$E:$E)+_xlfn.XLOOKUP(Q11,'Costos Comerciales'!$A:$A,'Costos Comerciales'!$E:$E)))/S11,"")</f>
        <v>0.63923728813559322</v>
      </c>
      <c r="W11" s="727">
        <f>IFERROR(($S11-_xlfn.XLOOKUP($Q11,Competencias!$A:$A,Competencias!E:E))/$S11,"")</f>
        <v>1</v>
      </c>
      <c r="X11" s="727">
        <f>IFERROR(($S11-_xlfn.XLOOKUP($Q11,Competencias!$A:$A,Competencias!F:F))/$S11,"")</f>
        <v>1</v>
      </c>
      <c r="Y11" s="727">
        <f>IFERROR(($S11-_xlfn.XLOOKUP($Q11,Competencias!$A:$A,Competencias!G:G))/$S11,"")</f>
        <v>-0.34237288135593213</v>
      </c>
      <c r="AA11" s="246" t="str">
        <f>_xlfn.XLOOKUP(AB11,'Listas anteriores R'!$A:$A,'Listas anteriores R'!$D:$D,"")</f>
        <v>Carnes</v>
      </c>
      <c r="AB11" s="542">
        <v>89</v>
      </c>
      <c r="AC11" s="718" t="str">
        <f t="shared" si="4"/>
        <v>MORCILLA NEGRA " SUELTAS"</v>
      </c>
      <c r="AD11" s="139">
        <f>AE11/1.21</f>
        <v>5363.636363636364</v>
      </c>
      <c r="AE11" s="749">
        <v>6490</v>
      </c>
      <c r="AF11" s="1172">
        <f>ROUND(IFERROR((AD11-_xlfn.XLOOKUP(AB11,'Listas anteriores ML'!$A:$A,'Listas anteriores ML'!$E:$E))/_xlfn.XLOOKUP(AB11,'Listas anteriores ML'!$A:$A,'Listas anteriores ML'!$E:$E),""),3)</f>
        <v>0</v>
      </c>
      <c r="AG11" s="732">
        <f>IFERROR((AD11-(_xlfn.XLOOKUP(AB11,'Costos Unitarios'!$A:$A,'Costos Unitarios'!$E:$E)+_xlfn.XLOOKUP(AB11,'Costos Comerciales'!$A:$A,'Costos Comerciales'!$E:$E)))/AD11,"")</f>
        <v>0.63923728813559322</v>
      </c>
      <c r="AH11" s="727">
        <f>IFERROR(($AD11-_xlfn.XLOOKUP($AB11,Competencias!$A:$A,Competencias!H:H))/$AD11,"")</f>
        <v>-1.0659491525423728</v>
      </c>
      <c r="AI11" s="727">
        <f>IFERROR(($AD11-_xlfn.XLOOKUP($AB11,Competencias!$A:$A,Competencias!I:I))/$AD11,"")</f>
        <v>-0.49152542372881347</v>
      </c>
      <c r="AJ11" s="727">
        <f>IFERROR(($AD11-_xlfn.XLOOKUP($AB11,Competencias!$A:$A,Competencias!J:J))/$AD11,"")</f>
        <v>1</v>
      </c>
      <c r="AK11" s="727">
        <f>IFERROR(($AD11-_xlfn.XLOOKUP($AB11,Competencias!$A:$A,Competencias!K:K))/$AD11,"")</f>
        <v>-0.49133898305084739</v>
      </c>
      <c r="AL11" s="727">
        <f>IFERROR(($AD11-_xlfn.XLOOKUP($AB11,Competencias!$A:$A,Competencias!L:L))/$AD11,"")</f>
        <v>-0.1186440677966101</v>
      </c>
      <c r="AM11" s="727">
        <f>IFERROR(($AD11-_xlfn.XLOOKUP($AB11,Competencias!$A:$A,Competencias!M:M))/$AD11,"")</f>
        <v>-5.3389830508474512E-2</v>
      </c>
      <c r="AN11" s="727">
        <f>IFERROR(($AD11-_xlfn.XLOOKUP($AB11,Competencias!$A:$A,Competencias!N:N))/$AD11,"")</f>
        <v>0.24342372881355936</v>
      </c>
      <c r="AO11" s="727">
        <f>IFERROR(($AD11-_xlfn.XLOOKUP($AB11,Competencias!$A:$A,Competencias!O:O))/$AD11,"")</f>
        <v>-0.67777966101694909</v>
      </c>
      <c r="AQ11" s="246" t="str">
        <f>_xlfn.XLOOKUP(AR11,'Listas anteriores R'!$A:$A,'Listas anteriores R'!$D:$D,"")</f>
        <v>Carnes</v>
      </c>
      <c r="AR11" s="542">
        <v>89</v>
      </c>
      <c r="AS11" s="718" t="str">
        <f t="shared" si="5"/>
        <v>MORCILLA NEGRA " SUELTAS"</v>
      </c>
      <c r="AT11" s="291">
        <f t="shared" si="6"/>
        <v>4827.2727272727279</v>
      </c>
      <c r="AU11" s="1051">
        <f>ROUND(IFERROR(($AT11-_xlfn.XLOOKUP($AR11,'Listas anteriores May.'!$A:$A,'Listas anteriores May.'!$E:$E))/_xlfn.XLOOKUP($AR11,'Listas anteriores May.'!$A:$A,'Listas anteriores May.'!$E:$E),""),3)</f>
        <v>0</v>
      </c>
      <c r="AV11" s="732">
        <f>IFERROR(($AT11-(_xlfn.XLOOKUP($AR11,'Costos Unitarios'!$A:$A,'Costos Unitarios'!$E:$E)+_xlfn.XLOOKUP($AR11,'Costos Comerciales'!$A:$A,'Costos Comerciales'!$E:$E)))/AT11,"")</f>
        <v>0.5991525423728814</v>
      </c>
      <c r="AW11" s="892">
        <f>IFERROR((AT11-_xlfn.XLOOKUP(AR11,'Lista Consumo Interno'!$A:$A,'Lista Consumo Interno'!$E:$E))/AT11,"")</f>
        <v>1</v>
      </c>
      <c r="AX11" s="895">
        <v>0.1</v>
      </c>
      <c r="AY11" s="727">
        <f>IFERROR(($AT11-_xlfn.XLOOKUP($AR11,Competencias!$A:$A,Competencias!P:P))/$AT11,"")</f>
        <v>1</v>
      </c>
      <c r="AZ11" s="727">
        <f>IFERROR(($AT11-_xlfn.XLOOKUP($AR11,Competencias!$A:$A,Competencias!Q:Q))/$AT11,"")</f>
        <v>1</v>
      </c>
      <c r="BB11" s="246" t="str">
        <f>_xlfn.XLOOKUP(BC11,'Listas anteriores R'!$A:$A,'Listas anteriores R'!$D:$D,"")</f>
        <v>Carnes</v>
      </c>
      <c r="BC11" s="760">
        <v>89</v>
      </c>
      <c r="BD11" s="800" t="str">
        <f t="shared" si="7"/>
        <v>MORCILLA NEGRA " SUELTAS"</v>
      </c>
      <c r="BE11" s="150">
        <v>3900</v>
      </c>
      <c r="BF11" s="1051">
        <f>ROUND(IFERROR((BE11-_xlfn.XLOOKUP(BC11,'Listas anteriores HORECA'!$A:$A,'Listas anteriores HORECA'!$E:$E))/_xlfn.XLOOKUP(BC11,'Listas anteriores HORECA'!$A:$A,'Listas anteriores HORECA'!$E:$E),""),3)</f>
        <v>0</v>
      </c>
      <c r="BG11" s="150">
        <f>_xlfn.XLOOKUP($BC11,'Costos Unitarios'!A:A,'Costos Unitarios'!E:E,"")</f>
        <v>1608</v>
      </c>
      <c r="BH11" s="1052">
        <f t="shared" si="8"/>
        <v>0.58769230769230774</v>
      </c>
      <c r="BI11" s="892">
        <f>IFERROR((BE11-_xlfn.XLOOKUP(C11,'Lista Consumo Interno'!A:A,'Lista Consumo Interno'!E:E))/BE11,"")</f>
        <v>1</v>
      </c>
    </row>
    <row r="12" spans="1:61" ht="15" thickBot="1" x14ac:dyDescent="0.35">
      <c r="A12" s="246" t="str">
        <f>_xlfn.XLOOKUP(C12,'Listas anteriores R'!$A:$A,'Listas anteriores R'!$D:$D,"")</f>
        <v>Carnes</v>
      </c>
      <c r="B12" s="1204" t="s">
        <v>58</v>
      </c>
      <c r="C12" s="262">
        <v>90</v>
      </c>
      <c r="D12" s="868" t="s">
        <v>62</v>
      </c>
      <c r="E12" s="769">
        <f>F12/1.21</f>
        <v>8676.8595041322315</v>
      </c>
      <c r="F12" s="860">
        <v>10499</v>
      </c>
      <c r="G12" s="1197">
        <f>ROUND(IFERROR((E12-_xlfn.XLOOKUP(C12,'Listas anteriores R'!A:A,'Listas anteriores R'!E:E))/_xlfn.XLOOKUP(C12,'Listas anteriores R'!A:A,'Listas anteriores R'!E:E),""),3)</f>
        <v>0</v>
      </c>
      <c r="H12" s="732">
        <f>IFERROR((E12-(_xlfn.XLOOKUP(C12,'Costos Unitarios'!$A:$A,'Costos Unitarios'!$E:$E)+_xlfn.XLOOKUP(C12,'Costos Comerciales'!$A:$A,'Costos Comerciales'!$E:$E)))/E12,"")</f>
        <v>0.51134393751785889</v>
      </c>
      <c r="I12" s="732">
        <f>IFERROR((E12-_xlfn.XLOOKUP(C12,'Lista Consumo Interno'!$A:$A,'Lista Consumo Interno'!$E:$E))/E12,"")</f>
        <v>1</v>
      </c>
      <c r="J12" s="727">
        <f>IFERROR(($E12-_xlfn.XLOOKUP($C12,Competencias!$A:$A,Competencias!R:R))/$E12,"")</f>
        <v>-0.26773978474140392</v>
      </c>
      <c r="K12" s="727">
        <f>IFERROR(($E12-_xlfn.XLOOKUP($C12,Competencias!$A:$A,Competencias!S:S))/$E12,"")</f>
        <v>-0.3865615772930755</v>
      </c>
      <c r="L12" s="727">
        <f>IFERROR(($E12-_xlfn.XLOOKUP($C12,Competencias!$A:$A,Competencias!T:T))/$E12,"")</f>
        <v>-0.43946090103819413</v>
      </c>
      <c r="M12" s="727">
        <f>IFERROR(($E12-_xlfn.XLOOKUP($C12,Competencias!$A:$A,Competencias!U:U))/$E12,"")</f>
        <v>7.8007429278978954E-2</v>
      </c>
      <c r="N12" s="727">
        <f>IFERROR(($E12-_xlfn.XLOOKUP($C12,Competencias!$A:$A,Competencias!V:V))/$E12,"")</f>
        <v>-0.14672825983426993</v>
      </c>
      <c r="O12" s="723"/>
      <c r="P12" s="246" t="str">
        <f>_xlfn.XLOOKUP(Q12,'Listas anteriores R'!$A:$A,'Listas anteriores R'!$D:$D,"")</f>
        <v>Carnes</v>
      </c>
      <c r="Q12" s="1210">
        <v>90</v>
      </c>
      <c r="R12" s="718" t="str">
        <f t="shared" si="3"/>
        <v>CHORIZO FCOS. "SUELTOS"</v>
      </c>
      <c r="S12" s="135">
        <f>T12/1.21</f>
        <v>8676.8595041322315</v>
      </c>
      <c r="T12" s="749">
        <v>10499</v>
      </c>
      <c r="U12" s="1172">
        <f>ROUND(IFERROR((S12-_xlfn.XLOOKUP(Q12,'Listas anteriores C'!$A:$A,'Listas anteriores C'!$E:$E))/_xlfn.XLOOKUP(Q12,'Listas anteriores C'!$A:$A,'Listas anteriores C'!$E:$E),""),3)</f>
        <v>0</v>
      </c>
      <c r="V12" s="732">
        <f>IFERROR((S12-(_xlfn.XLOOKUP(Q12,'Costos Unitarios'!$A:$A,'Costos Unitarios'!$E:$E)+_xlfn.XLOOKUP(Q12,'Costos Comerciales'!$A:$A,'Costos Comerciales'!$E:$E)))/S12,"")</f>
        <v>0.51134393751785889</v>
      </c>
      <c r="W12" s="727">
        <f>IFERROR(($S12-_xlfn.XLOOKUP($Q12,Competencias!$A:$A,Competencias!E:E))/$S12,"")</f>
        <v>1</v>
      </c>
      <c r="X12" s="727">
        <f>IFERROR(($S12-_xlfn.XLOOKUP($Q12,Competencias!$A:$A,Competencias!F:F))/$S12,"")</f>
        <v>0.25088103628917041</v>
      </c>
      <c r="Y12" s="727">
        <f>IFERROR(($S12-_xlfn.XLOOKUP($Q12,Competencias!$A:$A,Competencias!G:G))/$S12,"")</f>
        <v>0.16444423278407469</v>
      </c>
      <c r="AA12" s="246" t="str">
        <f>_xlfn.XLOOKUP(AB12,'Listas anteriores R'!$A:$A,'Listas anteriores R'!$D:$D,"")</f>
        <v>Carnes</v>
      </c>
      <c r="AB12" s="542">
        <v>90</v>
      </c>
      <c r="AC12" s="718" t="str">
        <f t="shared" si="4"/>
        <v>CHORIZO FCOS. "SUELTOS"</v>
      </c>
      <c r="AD12" s="139">
        <f>AE12/1.21</f>
        <v>8676.8595041322315</v>
      </c>
      <c r="AE12" s="749">
        <v>10499</v>
      </c>
      <c r="AF12" s="1172">
        <f>ROUND(IFERROR((AD12-_xlfn.XLOOKUP(AB12,'Listas anteriores ML'!$A:$A,'Listas anteriores ML'!$E:$E))/_xlfn.XLOOKUP(AB12,'Listas anteriores ML'!$A:$A,'Listas anteriores ML'!$E:$E),""),3)</f>
        <v>0</v>
      </c>
      <c r="AG12" s="732">
        <f>IFERROR((AD12-(_xlfn.XLOOKUP(AB12,'Costos Unitarios'!$A:$A,'Costos Unitarios'!$E:$E)+_xlfn.XLOOKUP(AB12,'Costos Comerciales'!$A:$A,'Costos Comerciales'!$E:$E)))/AD12,"")</f>
        <v>0.51134393751785889</v>
      </c>
      <c r="AH12" s="727">
        <f>IFERROR(($AD12-_xlfn.XLOOKUP($AB12,Competencias!$A:$A,Competencias!H:H))/$AD12,"")</f>
        <v>-0.15133822268787503</v>
      </c>
      <c r="AI12" s="727">
        <f>IFERROR(($AD12-_xlfn.XLOOKUP($AB12,Competencias!$A:$A,Competencias!I:I))/$AD12,"")</f>
        <v>2.038289360891514E-2</v>
      </c>
      <c r="AJ12" s="727">
        <f>IFERROR(($AD12-_xlfn.XLOOKUP($AB12,Competencias!$A:$A,Competencias!J:J))/$AD12,"")</f>
        <v>1</v>
      </c>
      <c r="AK12" s="727">
        <f>IFERROR(($AD12-_xlfn.XLOOKUP($AB12,Competencias!$A:$A,Competencias!K:K))/$AD12,"")</f>
        <v>-0.38287360701019146</v>
      </c>
      <c r="AL12" s="727">
        <f>IFERROR(($AD12-_xlfn.XLOOKUP($AB12,Competencias!$A:$A,Competencias!L:L))/$AD12,"")</f>
        <v>-2.5716734927135911E-2</v>
      </c>
      <c r="AM12" s="727">
        <f>IFERROR(($AD12-_xlfn.XLOOKUP($AB12,Competencias!$A:$A,Competencias!M:M))/$AD12,"")</f>
        <v>-3.1479188494142295E-2</v>
      </c>
      <c r="AN12" s="727">
        <f>IFERROR(($AD12-_xlfn.XLOOKUP($AB12,Competencias!$A:$A,Competencias!N:N))/$AD12,"")</f>
        <v>2.038289360891514E-2</v>
      </c>
      <c r="AO12" s="727">
        <f>IFERROR(($AD12-_xlfn.XLOOKUP($AB12,Competencias!$A:$A,Competencias!O:O))/$AD12,"")</f>
        <v>0.19337174969044671</v>
      </c>
      <c r="AQ12" s="246" t="str">
        <f>_xlfn.XLOOKUP(AR12,'Listas anteriores R'!$A:$A,'Listas anteriores R'!$D:$D,"")</f>
        <v>Carnes</v>
      </c>
      <c r="AR12" s="542">
        <v>90</v>
      </c>
      <c r="AS12" s="718" t="str">
        <f t="shared" si="5"/>
        <v>CHORIZO FCOS. "SUELTOS"</v>
      </c>
      <c r="AT12" s="291">
        <f t="shared" si="6"/>
        <v>7201.7933884297518</v>
      </c>
      <c r="AU12" s="1051">
        <f>ROUND(IFERROR(($AT12-_xlfn.XLOOKUP($AR12,'Listas anteriores May.'!$A:$A,'Listas anteriores May.'!$E:$E))/_xlfn.XLOOKUP($AR12,'Listas anteriores May.'!$A:$A,'Listas anteriores May.'!$E:$E),""),3)</f>
        <v>0</v>
      </c>
      <c r="AV12" s="732">
        <f>IFERROR(($AT12-(_xlfn.XLOOKUP($AR12,'Costos Unitarios'!$A:$A,'Costos Unitarios'!$E:$E)+_xlfn.XLOOKUP($AR12,'Costos Comerciales'!$A:$A,'Costos Comerciales'!$E:$E)))/AT12,"")</f>
        <v>0.41125775604561304</v>
      </c>
      <c r="AW12" s="892">
        <f>IFERROR((AT12-_xlfn.XLOOKUP(AR12,'Lista Consumo Interno'!$A:$A,'Lista Consumo Interno'!$E:$E))/AT12,"")</f>
        <v>1</v>
      </c>
      <c r="AX12" s="895">
        <v>0.17</v>
      </c>
      <c r="AY12" s="727">
        <f>IFERROR(($AT12-_xlfn.XLOOKUP($AR12,Competencias!$A:$A,Competencias!P:P))/$AT12,"")</f>
        <v>0.22719097871627478</v>
      </c>
      <c r="AZ12" s="727">
        <f>IFERROR(($AT12-_xlfn.XLOOKUP($AR12,Competencias!$A:$A,Competencias!Q:Q))/$AT12,"")</f>
        <v>1</v>
      </c>
      <c r="BB12" s="246" t="str">
        <f>_xlfn.XLOOKUP(BC12,'Listas anteriores R'!$A:$A,'Listas anteriores R'!$D:$D,"")</f>
        <v>Carnes</v>
      </c>
      <c r="BC12" s="760">
        <v>90</v>
      </c>
      <c r="BD12" s="800" t="str">
        <f t="shared" si="7"/>
        <v>CHORIZO FCOS. "SUELTOS"</v>
      </c>
      <c r="BE12" s="150">
        <v>7090</v>
      </c>
      <c r="BF12" s="1051">
        <f>ROUND(IFERROR((BE12-_xlfn.XLOOKUP(BC12,'Listas anteriores HORECA'!$A:$A,'Listas anteriores HORECA'!$E:$E))/_xlfn.XLOOKUP(BC12,'Listas anteriores HORECA'!$A:$A,'Listas anteriores HORECA'!$E:$E),""),3)</f>
        <v>0</v>
      </c>
      <c r="BG12" s="150">
        <f>_xlfn.XLOOKUP($BC12,'Costos Unitarios'!A:A,'Costos Unitarios'!E:E,"")</f>
        <v>3764</v>
      </c>
      <c r="BH12" s="1052">
        <f t="shared" si="8"/>
        <v>0.46911142454160792</v>
      </c>
      <c r="BI12" s="892">
        <f>IFERROR((BE12-_xlfn.XLOOKUP(C12,'Lista Consumo Interno'!A:A,'Lista Consumo Interno'!E:E))/BE12,"")</f>
        <v>1</v>
      </c>
    </row>
    <row r="13" spans="1:61" ht="15" thickBot="1" x14ac:dyDescent="0.35">
      <c r="A13" s="246" t="str">
        <f>_xlfn.XLOOKUP(C13,'Listas anteriores R'!$A:$A,'Listas anteriores R'!$D:$D,"")</f>
        <v>Carnes</v>
      </c>
      <c r="B13" s="1205" t="s">
        <v>58</v>
      </c>
      <c r="C13" s="263">
        <v>91</v>
      </c>
      <c r="D13" s="720" t="s">
        <v>63</v>
      </c>
      <c r="E13" s="770">
        <f>F13/1.21</f>
        <v>5363.636363636364</v>
      </c>
      <c r="F13" s="860">
        <v>6490</v>
      </c>
      <c r="G13" s="1197">
        <f>ROUND(IFERROR((E13-_xlfn.XLOOKUP(C13,'Listas anteriores R'!A:A,'Listas anteriores R'!E:E))/_xlfn.XLOOKUP(C13,'Listas anteriores R'!A:A,'Listas anteriores R'!E:E),""),3)</f>
        <v>0</v>
      </c>
      <c r="H13" s="732">
        <f>IFERROR((E13-(_xlfn.XLOOKUP(C13,'Costos Unitarios'!$A:$A,'Costos Unitarios'!$E:$E)+_xlfn.XLOOKUP(C13,'Costos Comerciales'!$A:$A,'Costos Comerciales'!$E:$E)))/E13,"")</f>
        <v>0.59411864406779669</v>
      </c>
      <c r="I13" s="732">
        <f>IFERROR((E13-_xlfn.XLOOKUP(C13,'Lista Consumo Interno'!$A:$A,'Lista Consumo Interno'!$E:$E))/E13,"")</f>
        <v>1</v>
      </c>
      <c r="J13" s="727">
        <f>IFERROR(($E13-_xlfn.XLOOKUP($C13,Competencias!$A:$A,Competencias!R:R))/$E13,"")</f>
        <v>1</v>
      </c>
      <c r="K13" s="727">
        <f>IFERROR(($E13-_xlfn.XLOOKUP($C13,Competencias!$A:$A,Competencias!S:S))/$E13,"")</f>
        <v>1</v>
      </c>
      <c r="L13" s="727">
        <f>IFERROR(($E13-_xlfn.XLOOKUP($C13,Competencias!$A:$A,Competencias!T:T))/$E13,"")</f>
        <v>-0.24728813559322027</v>
      </c>
      <c r="M13" s="727">
        <f>IFERROR(($E13-_xlfn.XLOOKUP($C13,Competencias!$A:$A,Competencias!U:U))/$E13,"")</f>
        <v>1.1864406779661078E-2</v>
      </c>
      <c r="N13" s="727">
        <f>IFERROR(($E13-_xlfn.XLOOKUP($C13,Competencias!$A:$A,Competencias!V:V))/$E13,"")</f>
        <v>1</v>
      </c>
      <c r="O13" s="723"/>
      <c r="P13" s="246" t="str">
        <f>_xlfn.XLOOKUP(Q13,'Listas anteriores R'!$A:$A,'Listas anteriores R'!$D:$D,"")</f>
        <v>Carnes</v>
      </c>
      <c r="Q13" s="1210">
        <v>91</v>
      </c>
      <c r="R13" s="718" t="str">
        <f t="shared" si="3"/>
        <v>CODEGUINES ESPECIALES</v>
      </c>
      <c r="S13" s="135">
        <f>T13/1.21</f>
        <v>5363.636363636364</v>
      </c>
      <c r="T13" s="749">
        <v>6490</v>
      </c>
      <c r="U13" s="1172">
        <f>ROUND(IFERROR((S13-_xlfn.XLOOKUP(Q13,'Listas anteriores C'!$A:$A,'Listas anteriores C'!$E:$E))/_xlfn.XLOOKUP(Q13,'Listas anteriores C'!$A:$A,'Listas anteriores C'!$E:$E),""),3)</f>
        <v>0</v>
      </c>
      <c r="V13" s="732">
        <f>IFERROR((S13-(_xlfn.XLOOKUP(Q13,'Costos Unitarios'!$A:$A,'Costos Unitarios'!$E:$E)+_xlfn.XLOOKUP(Q13,'Costos Comerciales'!$A:$A,'Costos Comerciales'!$E:$E)))/S13,"")</f>
        <v>0.59411864406779669</v>
      </c>
      <c r="W13" s="727">
        <f>IFERROR(($S13-_xlfn.XLOOKUP($Q13,Competencias!$A:$A,Competencias!E:E))/$S13,"")</f>
        <v>1</v>
      </c>
      <c r="X13" s="727">
        <f>IFERROR(($S13-_xlfn.XLOOKUP($Q13,Competencias!$A:$A,Competencias!F:F))/$S13,"")</f>
        <v>1</v>
      </c>
      <c r="Y13" s="727">
        <f>IFERROR(($S13-_xlfn.XLOOKUP($Q13,Competencias!$A:$A,Competencias!G:G))/$S13,"")</f>
        <v>1</v>
      </c>
      <c r="AA13" s="246" t="str">
        <f>_xlfn.XLOOKUP(AB13,'Listas anteriores R'!$A:$A,'Listas anteriores R'!$D:$D,"")</f>
        <v>Carnes</v>
      </c>
      <c r="AB13" s="542">
        <v>91</v>
      </c>
      <c r="AC13" s="718" t="str">
        <f t="shared" si="4"/>
        <v>CODEGUINES ESPECIALES</v>
      </c>
      <c r="AD13" s="139">
        <f>AE13/1.21</f>
        <v>5363.636363636364</v>
      </c>
      <c r="AE13" s="749">
        <v>6490</v>
      </c>
      <c r="AF13" s="1172">
        <f>ROUND(IFERROR((AD13-_xlfn.XLOOKUP(AB13,'Listas anteriores ML'!$A:$A,'Listas anteriores ML'!$E:$E))/_xlfn.XLOOKUP(AB13,'Listas anteriores ML'!$A:$A,'Listas anteriores ML'!$E:$E),""),3)</f>
        <v>0</v>
      </c>
      <c r="AG13" s="732">
        <f>IFERROR((AD13-(_xlfn.XLOOKUP(AB13,'Costos Unitarios'!$A:$A,'Costos Unitarios'!$E:$E)+_xlfn.XLOOKUP(AB13,'Costos Comerciales'!$A:$A,'Costos Comerciales'!$E:$E)))/AD13,"")</f>
        <v>0.59411864406779669</v>
      </c>
      <c r="AH13" s="727">
        <f>IFERROR(($AD13-_xlfn.XLOOKUP($AB13,Competencias!$A:$A,Competencias!H:H))/$AD13,"")</f>
        <v>1</v>
      </c>
      <c r="AI13" s="727">
        <f>IFERROR(($AD13-_xlfn.XLOOKUP($AB13,Competencias!$A:$A,Competencias!I:I))/$AD13,"")</f>
        <v>1</v>
      </c>
      <c r="AJ13" s="727">
        <f>IFERROR(($AD13-_xlfn.XLOOKUP($AB13,Competencias!$A:$A,Competencias!J:J))/$AD13,"")</f>
        <v>1</v>
      </c>
      <c r="AK13" s="727">
        <f>IFERROR(($AD13-_xlfn.XLOOKUP($AB13,Competencias!$A:$A,Competencias!K:K))/$AD13,"")</f>
        <v>1</v>
      </c>
      <c r="AL13" s="727">
        <f>IFERROR(($AD13-_xlfn.XLOOKUP($AB13,Competencias!$A:$A,Competencias!L:L))/$AD13,"")</f>
        <v>1</v>
      </c>
      <c r="AM13" s="727">
        <f>IFERROR(($AD13-_xlfn.XLOOKUP($AB13,Competencias!$A:$A,Competencias!M:M))/$AD13,"")</f>
        <v>1</v>
      </c>
      <c r="AN13" s="727">
        <f>IFERROR(($AD13-_xlfn.XLOOKUP($AB13,Competencias!$A:$A,Competencias!N:N))/$AD13,"")</f>
        <v>1</v>
      </c>
      <c r="AO13" s="727">
        <f>IFERROR(($AD13-_xlfn.XLOOKUP($AB13,Competencias!$A:$A,Competencias!O:O))/$AD13,"")</f>
        <v>1</v>
      </c>
      <c r="AQ13" s="246" t="str">
        <f>_xlfn.XLOOKUP(AR13,'Listas anteriores R'!$A:$A,'Listas anteriores R'!$D:$D,"")</f>
        <v>Carnes</v>
      </c>
      <c r="AR13" s="542">
        <v>91</v>
      </c>
      <c r="AS13" s="718" t="str">
        <f t="shared" si="5"/>
        <v>CODEGUINES ESPECIALES</v>
      </c>
      <c r="AT13" s="291">
        <f t="shared" si="6"/>
        <v>4827.2727272727279</v>
      </c>
      <c r="AU13" s="1051">
        <f>ROUND(IFERROR(($AT13-_xlfn.XLOOKUP($AR13,'Listas anteriores May.'!$A:$A,'Listas anteriores May.'!$E:$E))/_xlfn.XLOOKUP($AR13,'Listas anteriores May.'!$A:$A,'Listas anteriores May.'!$E:$E),""),3)</f>
        <v>0</v>
      </c>
      <c r="AV13" s="732">
        <f>IFERROR(($AT13-(_xlfn.XLOOKUP($AR13,'Costos Unitarios'!$A:$A,'Costos Unitarios'!$E:$E)+_xlfn.XLOOKUP($AR13,'Costos Comerciales'!$A:$A,'Costos Comerciales'!$E:$E)))/AT13,"")</f>
        <v>0.54902071563088517</v>
      </c>
      <c r="AW13" s="892">
        <f>IFERROR((AT13-_xlfn.XLOOKUP(AR13,'Lista Consumo Interno'!$A:$A,'Lista Consumo Interno'!$E:$E))/AT13,"")</f>
        <v>1</v>
      </c>
      <c r="AX13" s="895">
        <v>0.1</v>
      </c>
      <c r="AY13" s="727">
        <f>IFERROR(($AT13-_xlfn.XLOOKUP($AR13,Competencias!$A:$A,Competencias!P:P))/$AT13,"")</f>
        <v>0.20324497551789086</v>
      </c>
      <c r="AZ13" s="727">
        <f>IFERROR(($AT13-_xlfn.XLOOKUP($AR13,Competencias!$A:$A,Competencias!Q:Q))/$AT13,"")</f>
        <v>1</v>
      </c>
      <c r="BB13" s="246" t="str">
        <f>_xlfn.XLOOKUP(BC13,'Listas anteriores R'!$A:$A,'Listas anteriores R'!$D:$D,"")</f>
        <v>Carnes</v>
      </c>
      <c r="BC13" s="760">
        <v>91</v>
      </c>
      <c r="BD13" s="800" t="str">
        <f t="shared" si="7"/>
        <v>CODEGUINES ESPECIALES</v>
      </c>
      <c r="BE13" s="150">
        <v>3900</v>
      </c>
      <c r="BF13" s="1051">
        <f>ROUND(IFERROR((BE13-_xlfn.XLOOKUP(BC13,'Listas anteriores HORECA'!$A:$A,'Listas anteriores HORECA'!$E:$E))/_xlfn.XLOOKUP(BC13,'Listas anteriores HORECA'!$A:$A,'Listas anteriores HORECA'!$E:$E),""),3)</f>
        <v>0</v>
      </c>
      <c r="BG13" s="150">
        <f>_xlfn.XLOOKUP($BC13,'Costos Unitarios'!A:A,'Costos Unitarios'!E:E,"")</f>
        <v>1869</v>
      </c>
      <c r="BH13" s="1052">
        <f t="shared" si="8"/>
        <v>0.52076923076923076</v>
      </c>
      <c r="BI13" s="892">
        <f>IFERROR((BE13-_xlfn.XLOOKUP(C13,'Lista Consumo Interno'!A:A,'Lista Consumo Interno'!E:E))/BE13,"")</f>
        <v>1</v>
      </c>
    </row>
    <row r="14" spans="1:61" ht="15" thickBot="1" x14ac:dyDescent="0.35">
      <c r="A14" s="246" t="str">
        <f>_xlfn.XLOOKUP(C14,'Listas anteriores R'!$A:$A,'Listas anteriores R'!$D:$D,"")</f>
        <v>Carnes</v>
      </c>
      <c r="B14" s="1206" t="s">
        <v>64</v>
      </c>
      <c r="C14" s="261">
        <v>154</v>
      </c>
      <c r="D14" s="865" t="s">
        <v>65</v>
      </c>
      <c r="E14" s="766">
        <f t="shared" ref="E14:E68" si="9">F14/(1.105)</f>
        <v>14651.58371040724</v>
      </c>
      <c r="F14" s="860">
        <v>16190</v>
      </c>
      <c r="G14" s="1197">
        <f>ROUND(IFERROR((E14-_xlfn.XLOOKUP(C14,'Listas anteriores R'!A:A,'Listas anteriores R'!E:E))/_xlfn.XLOOKUP(C14,'Listas anteriores R'!A:A,'Listas anteriores R'!E:E),""),3)</f>
        <v>0</v>
      </c>
      <c r="H14" s="732">
        <f>IFERROR((E14-(_xlfn.XLOOKUP(C14,'Costos Unitarios'!$A:$A,'Costos Unitarios'!$E:$E)+_xlfn.XLOOKUP(C14,'Costos Comerciales'!$A:$A,'Costos Comerciales'!$E:$E)))/E14,"")</f>
        <v>0.41583106856084001</v>
      </c>
      <c r="I14" s="732">
        <f>IFERROR((E14-_xlfn.XLOOKUP(C14,'Lista Consumo Interno'!$A:$A,'Lista Consumo Interno'!$E:$E))/E14,"")</f>
        <v>1</v>
      </c>
      <c r="J14" s="727">
        <f>IFERROR(($E14-_xlfn.XLOOKUP($C14,Competencias!$A:$A,Competencias!R:R))/$E14,"")</f>
        <v>-0.22921865348980852</v>
      </c>
      <c r="K14" s="727">
        <f>IFERROR(($E14-_xlfn.XLOOKUP($C14,Competencias!$A:$A,Competencias!S:S))/$E14,"")</f>
        <v>-8.4524397776405191E-2</v>
      </c>
      <c r="L14" s="727">
        <f>IFERROR(($E14-_xlfn.XLOOKUP($C14,Competencias!$A:$A,Competencias!T:T))/$E14,"")</f>
        <v>-0.22785361334156887</v>
      </c>
      <c r="M14" s="727">
        <f>IFERROR(($E14-_xlfn.XLOOKUP($C14,Competencias!$A:$A,Competencias!U:U))/$E14,"")</f>
        <v>7.8597899938233476E-2</v>
      </c>
      <c r="N14" s="727">
        <f>IFERROR(($E14-_xlfn.XLOOKUP($C14,Competencias!$A:$A,Competencias!V:V))/$E14,"")</f>
        <v>-8.5206917850525019E-2</v>
      </c>
      <c r="O14" s="723"/>
      <c r="P14" s="246" t="str">
        <f>_xlfn.XLOOKUP(Q14,'Listas anteriores R'!$A:$A,'Listas anteriores R'!$D:$D,"")</f>
        <v>Carnes</v>
      </c>
      <c r="Q14" s="1210">
        <v>154</v>
      </c>
      <c r="R14" s="718" t="str">
        <f t="shared" si="3"/>
        <v>MATAMBRE CERDO IWP RAF.</v>
      </c>
      <c r="S14" s="135">
        <f t="shared" ref="S14:S68" si="10">T14/(1.105)</f>
        <v>14651.58371040724</v>
      </c>
      <c r="T14" s="749">
        <v>16190</v>
      </c>
      <c r="U14" s="1172">
        <f>ROUND(IFERROR((S14-_xlfn.XLOOKUP(Q14,'Listas anteriores C'!$A:$A,'Listas anteriores C'!$E:$E))/_xlfn.XLOOKUP(Q14,'Listas anteriores C'!$A:$A,'Listas anteriores C'!$E:$E),""),3)</f>
        <v>0</v>
      </c>
      <c r="V14" s="732">
        <f>IFERROR((S14-(_xlfn.XLOOKUP(Q14,'Costos Unitarios'!$A:$A,'Costos Unitarios'!$E:$E)+_xlfn.XLOOKUP(Q14,'Costos Comerciales'!$A:$A,'Costos Comerciales'!$E:$E)))/S14,"")</f>
        <v>0.41583106856084001</v>
      </c>
      <c r="W14" s="727">
        <f>IFERROR(($S14-_xlfn.XLOOKUP($Q14,Competencias!$A:$A,Competencias!E:E))/$S14,"")</f>
        <v>1</v>
      </c>
      <c r="X14" s="727">
        <f>IFERROR(($S14-_xlfn.XLOOKUP($Q14,Competencias!$A:$A,Competencias!F:F))/$S14,"")</f>
        <v>-5.7906114885731934E-2</v>
      </c>
      <c r="Y14" s="727">
        <f>IFERROR(($S14-_xlfn.XLOOKUP($Q14,Competencias!$A:$A,Competencias!G:G))/$S14,"")</f>
        <v>-0.26266213712168007</v>
      </c>
      <c r="AA14" s="246" t="str">
        <f>_xlfn.XLOOKUP(AB14,'Listas anteriores R'!$A:$A,'Listas anteriores R'!$D:$D,"")</f>
        <v>Carnes</v>
      </c>
      <c r="AB14" s="542">
        <v>154</v>
      </c>
      <c r="AC14" s="718" t="str">
        <f t="shared" si="4"/>
        <v>MATAMBRE CERDO IWP RAF.</v>
      </c>
      <c r="AD14" s="139">
        <f t="shared" ref="AD14:AD68" si="11">AE14/(1.105)</f>
        <v>14651.58371040724</v>
      </c>
      <c r="AE14" s="749">
        <v>16190</v>
      </c>
      <c r="AF14" s="1172">
        <f>ROUND(IFERROR((AD14-_xlfn.XLOOKUP(AB14,'Listas anteriores ML'!$A:$A,'Listas anteriores ML'!$E:$E))/_xlfn.XLOOKUP(AB14,'Listas anteriores ML'!$A:$A,'Listas anteriores ML'!$E:$E),""),3)</f>
        <v>0</v>
      </c>
      <c r="AG14" s="732">
        <f>IFERROR((AD14-(_xlfn.XLOOKUP(AB14,'Costos Unitarios'!$A:$A,'Costos Unitarios'!$E:$E)+_xlfn.XLOOKUP(AB14,'Costos Comerciales'!$A:$A,'Costos Comerciales'!$E:$E)))/AD14,"")</f>
        <v>0.41583106856084001</v>
      </c>
      <c r="AH14" s="727">
        <f>IFERROR(($AD14-_xlfn.XLOOKUP($AB14,Competencias!$A:$A,Competencias!H:H))/$AD14,"")</f>
        <v>5.1365348980852377E-2</v>
      </c>
      <c r="AI14" s="727">
        <f>IFERROR(($AD14-_xlfn.XLOOKUP($AB14,Competencias!$A:$A,Competencias!I:I))/$AD14,"")</f>
        <v>5.8122297714638664E-2</v>
      </c>
      <c r="AJ14" s="727">
        <f>IFERROR(($AD14-_xlfn.XLOOKUP($AB14,Competencias!$A:$A,Competencias!J:J))/$AD14,"")</f>
        <v>1</v>
      </c>
      <c r="AK14" s="727">
        <f>IFERROR(($AD14-_xlfn.XLOOKUP($AB14,Competencias!$A:$A,Competencias!K:K))/$AD14,"")</f>
        <v>-9.1963866584311313E-2</v>
      </c>
      <c r="AL14" s="727">
        <f>IFERROR(($AD14-_xlfn.XLOOKUP($AB14,Competencias!$A:$A,Competencias!L:L))/$AD14,"")</f>
        <v>-6.4731315626930214E-2</v>
      </c>
      <c r="AM14" s="727">
        <f>IFERROR(($AD14-_xlfn.XLOOKUP($AB14,Competencias!$A:$A,Competencias!M:M))/$AD14,"")</f>
        <v>-8.1794317479925882E-2</v>
      </c>
      <c r="AN14" s="727">
        <f>IFERROR(($AD14-_xlfn.XLOOKUP($AB14,Competencias!$A:$A,Competencias!N:N))/$AD14,"")</f>
        <v>9.3681593576281655E-2</v>
      </c>
      <c r="AO14" s="727">
        <f>IFERROR(($AD14-_xlfn.XLOOKUP($AB14,Competencias!$A:$A,Competencias!O:O))/$AD14,"")</f>
        <v>7.8597899938233476E-2</v>
      </c>
      <c r="AQ14" s="246" t="str">
        <f>_xlfn.XLOOKUP(AR14,'Listas anteriores R'!$A:$A,'Listas anteriores R'!$D:$D,"")</f>
        <v>Carnes</v>
      </c>
      <c r="AR14" s="542">
        <v>154</v>
      </c>
      <c r="AS14" s="718" t="str">
        <f t="shared" si="5"/>
        <v>MATAMBRE CERDO IWP RAF.</v>
      </c>
      <c r="AT14" s="291">
        <f t="shared" si="6"/>
        <v>14651.58371040724</v>
      </c>
      <c r="AU14" s="1051">
        <f>ROUND(IFERROR(($AT14-_xlfn.XLOOKUP($AR14,'Listas anteriores May.'!$A:$A,'Listas anteriores May.'!$E:$E))/_xlfn.XLOOKUP($AR14,'Listas anteriores May.'!$A:$A,'Listas anteriores May.'!$E:$E),""),3)</f>
        <v>0</v>
      </c>
      <c r="AV14" s="732">
        <f>IFERROR(($AT14-(_xlfn.XLOOKUP($AR14,'Costos Unitarios'!$A:$A,'Costos Unitarios'!$E:$E)+_xlfn.XLOOKUP($AR14,'Costos Comerciales'!$A:$A,'Costos Comerciales'!$E:$E)))/AT14,"")</f>
        <v>0.41583106856084001</v>
      </c>
      <c r="AW14" s="892">
        <f>IFERROR((AT14-_xlfn.XLOOKUP(AR14,'Lista Consumo Interno'!$A:$A,'Lista Consumo Interno'!$E:$E))/AT14,"")</f>
        <v>1</v>
      </c>
      <c r="AX14" s="895">
        <v>0</v>
      </c>
      <c r="AY14" s="727">
        <f>IFERROR(($AT14-_xlfn.XLOOKUP($AR14,Competencias!$A:$A,Competencias!P:P))/$AT14,"")</f>
        <v>0.35453983767757874</v>
      </c>
      <c r="AZ14" s="727">
        <f>IFERROR(($AT14-_xlfn.XLOOKUP($AR14,Competencias!$A:$A,Competencias!Q:Q))/$AT14,"")</f>
        <v>0.39822205064854849</v>
      </c>
      <c r="BB14" s="246" t="str">
        <f>_xlfn.XLOOKUP(BC14,'Listas anteriores R'!$A:$A,'Listas anteriores R'!$D:$D,"")</f>
        <v>Carnes</v>
      </c>
      <c r="BC14" s="760">
        <v>154</v>
      </c>
      <c r="BD14" s="800" t="str">
        <f t="shared" si="7"/>
        <v>MATAMBRE CERDO IWP RAF.</v>
      </c>
      <c r="BE14" s="150">
        <v>14651.58371040724</v>
      </c>
      <c r="BF14" s="1051">
        <f>ROUND(IFERROR((BE14-_xlfn.XLOOKUP(BC14,'Listas anteriores HORECA'!$A:$A,'Listas anteriores HORECA'!$E:$E))/_xlfn.XLOOKUP(BC14,'Listas anteriores HORECA'!$A:$A,'Listas anteriores HORECA'!$E:$E),""),3)</f>
        <v>0</v>
      </c>
      <c r="BG14" s="150">
        <f>_xlfn.XLOOKUP($BC14,'Costos Unitarios'!A:A,'Costos Unitarios'!E:E,"")</f>
        <v>7783</v>
      </c>
      <c r="BH14" s="1052">
        <f t="shared" si="8"/>
        <v>0.4687946263125386</v>
      </c>
      <c r="BI14" s="892">
        <f>IFERROR((BE14-_xlfn.XLOOKUP(C14,'Lista Consumo Interno'!A:A,'Lista Consumo Interno'!E:E))/BE14,"")</f>
        <v>1</v>
      </c>
    </row>
    <row r="15" spans="1:61" ht="15" thickBot="1" x14ac:dyDescent="0.35">
      <c r="A15" s="246" t="str">
        <f>_xlfn.XLOOKUP(C15,'Listas anteriores R'!$A:$A,'Listas anteriores R'!$D:$D,"")</f>
        <v>Carnes</v>
      </c>
      <c r="B15" s="1204" t="s">
        <v>64</v>
      </c>
      <c r="C15" s="262">
        <v>159</v>
      </c>
      <c r="D15" s="178" t="s">
        <v>66</v>
      </c>
      <c r="E15" s="768">
        <f t="shared" si="9"/>
        <v>10579.185520361991</v>
      </c>
      <c r="F15" s="860">
        <v>11690</v>
      </c>
      <c r="G15" s="1197">
        <f>ROUND(IFERROR((E15-_xlfn.XLOOKUP(C15,'Listas anteriores R'!A:A,'Listas anteriores R'!E:E))/_xlfn.XLOOKUP(C15,'Listas anteriores R'!A:A,'Listas anteriores R'!E:E),""),3)</f>
        <v>0</v>
      </c>
      <c r="H15" s="732">
        <f>IFERROR((E15-(_xlfn.XLOOKUP(C15,'Costos Unitarios'!$A:$A,'Costos Unitarios'!$E:$E)+_xlfn.XLOOKUP(C15,'Costos Comerciales'!$A:$A,'Costos Comerciales'!$E:$E)))/E15,"")</f>
        <v>0.30174208725406326</v>
      </c>
      <c r="I15" s="732">
        <f>IFERROR((E15-_xlfn.XLOOKUP(C15,'Lista Consumo Interno'!$A:$A,'Lista Consumo Interno'!$E:$E))/E15,"")</f>
        <v>1</v>
      </c>
      <c r="J15" s="727">
        <f>IFERROR(($E15-_xlfn.XLOOKUP($C15,Competencias!$A:$A,Competencias!R:R))/$E15,"")</f>
        <v>-3.2215568862275473E-2</v>
      </c>
      <c r="K15" s="727">
        <f>IFERROR(($E15-_xlfn.XLOOKUP($C15,Competencias!$A:$A,Competencias!S:S))/$E15,"")</f>
        <v>1</v>
      </c>
      <c r="L15" s="727">
        <f>IFERROR(($E15-_xlfn.XLOOKUP($C15,Competencias!$A:$A,Competencias!T:T))/$E15,"")</f>
        <v>-0.13335757057313946</v>
      </c>
      <c r="M15" s="727">
        <f>IFERROR(($E15-_xlfn.XLOOKUP($C15,Competencias!$A:$A,Competencias!U:U))/$E15,"")</f>
        <v>0.18235671514114626</v>
      </c>
      <c r="N15" s="727">
        <f>IFERROR(($E15-_xlfn.XLOOKUP($C15,Competencias!$A:$A,Competencias!V:V))/$E15,"")</f>
        <v>0.15399914456800681</v>
      </c>
      <c r="O15" s="723"/>
      <c r="P15" s="246" t="str">
        <f>_xlfn.XLOOKUP(Q15,'Listas anteriores R'!$A:$A,'Listas anteriores R'!$D:$D,"")</f>
        <v>Carnes</v>
      </c>
      <c r="Q15" s="1210">
        <v>159</v>
      </c>
      <c r="R15" s="718" t="str">
        <f t="shared" si="3"/>
        <v>SOLOMILLO CERD.IWP.CONG.</v>
      </c>
      <c r="S15" s="135">
        <f t="shared" si="10"/>
        <v>10579.185520361991</v>
      </c>
      <c r="T15" s="749">
        <v>11690</v>
      </c>
      <c r="U15" s="1172">
        <f>ROUND(IFERROR((S15-_xlfn.XLOOKUP(Q15,'Listas anteriores C'!$A:$A,'Listas anteriores C'!$E:$E))/_xlfn.XLOOKUP(Q15,'Listas anteriores C'!$A:$A,'Listas anteriores C'!$E:$E),""),3)</f>
        <v>0</v>
      </c>
      <c r="V15" s="732">
        <f>IFERROR((S15-(_xlfn.XLOOKUP(Q15,'Costos Unitarios'!$A:$A,'Costos Unitarios'!$E:$E)+_xlfn.XLOOKUP(Q15,'Costos Comerciales'!$A:$A,'Costos Comerciales'!$E:$E)))/S15,"")</f>
        <v>0.30174208725406326</v>
      </c>
      <c r="W15" s="727">
        <f>IFERROR(($S15-_xlfn.XLOOKUP($Q15,Competencias!$A:$A,Competencias!E:E))/$S15,"")</f>
        <v>1</v>
      </c>
      <c r="X15" s="727">
        <f>IFERROR(($S15-_xlfn.XLOOKUP($Q15,Competencias!$A:$A,Competencias!F:F))/$S15,"")</f>
        <v>0.25325064157399485</v>
      </c>
      <c r="Y15" s="727">
        <f>IFERROR(($S15-_xlfn.XLOOKUP($Q15,Competencias!$A:$A,Competencias!G:G))/$S15,"")</f>
        <v>0.29106073567151408</v>
      </c>
      <c r="AA15" s="246" t="str">
        <f>_xlfn.XLOOKUP(AB15,'Listas anteriores R'!$A:$A,'Listas anteriores R'!$D:$D,"")</f>
        <v>Carnes</v>
      </c>
      <c r="AB15" s="542">
        <v>159</v>
      </c>
      <c r="AC15" s="718" t="str">
        <f t="shared" si="4"/>
        <v>SOLOMILLO CERD.IWP.CONG.</v>
      </c>
      <c r="AD15" s="139">
        <f t="shared" si="11"/>
        <v>10579.185520361991</v>
      </c>
      <c r="AE15" s="749">
        <v>11690</v>
      </c>
      <c r="AF15" s="1172">
        <f>ROUND(IFERROR((AD15-_xlfn.XLOOKUP(AB15,'Listas anteriores ML'!$A:$A,'Listas anteriores ML'!$E:$E))/_xlfn.XLOOKUP(AB15,'Listas anteriores ML'!$A:$A,'Listas anteriores ML'!$E:$E),""),3)</f>
        <v>0</v>
      </c>
      <c r="AG15" s="732">
        <f>IFERROR((AD15-(_xlfn.XLOOKUP(AB15,'Costos Unitarios'!$A:$A,'Costos Unitarios'!$E:$E)+_xlfn.XLOOKUP(AB15,'Costos Comerciales'!$A:$A,'Costos Comerciales'!$E:$E)))/AD15,"")</f>
        <v>0.30174208725406326</v>
      </c>
      <c r="AH15" s="727">
        <f>IFERROR(($AD15-_xlfn.XLOOKUP($AB15,Competencias!$A:$A,Competencias!H:H))/$AD15,"")</f>
        <v>0.33841787852865696</v>
      </c>
      <c r="AI15" s="727">
        <f>IFERROR(($AD15-_xlfn.XLOOKUP($AB15,Competencias!$A:$A,Competencias!I:I))/$AD15,"")</f>
        <v>7.4850299401197379E-3</v>
      </c>
      <c r="AJ15" s="727">
        <f>IFERROR(($AD15-_xlfn.XLOOKUP($AB15,Competencias!$A:$A,Competencias!J:J))/$AD15,"")</f>
        <v>1</v>
      </c>
      <c r="AK15" s="727">
        <f>IFERROR(($AD15-_xlfn.XLOOKUP($AB15,Competencias!$A:$A,Competencias!K:K))/$AD15,"")</f>
        <v>-3.9683062446535522E-2</v>
      </c>
      <c r="AL15" s="727">
        <f>IFERROR(($AD15-_xlfn.XLOOKUP($AB15,Competencias!$A:$A,Competencias!L:L))/$AD15,"")</f>
        <v>0.10201026518391786</v>
      </c>
      <c r="AM15" s="727">
        <f>IFERROR(($AD15-_xlfn.XLOOKUP($AB15,Competencias!$A:$A,Competencias!M:M))/$AD15,"")</f>
        <v>-0.26191189050470493</v>
      </c>
      <c r="AN15" s="727">
        <f>IFERROR(($AD15-_xlfn.XLOOKUP($AB15,Competencias!$A:$A,Competencias!N:N))/$AD15,"")</f>
        <v>-1.5484602224123204E-2</v>
      </c>
      <c r="AO15" s="727">
        <f>IFERROR(($AD15-_xlfn.XLOOKUP($AB15,Competencias!$A:$A,Competencias!O:O))/$AD15,"")</f>
        <v>-4.8284858853721156E-2</v>
      </c>
      <c r="AQ15" s="246" t="str">
        <f>_xlfn.XLOOKUP(AR15,'Listas anteriores R'!$A:$A,'Listas anteriores R'!$D:$D,"")</f>
        <v>Carnes</v>
      </c>
      <c r="AR15" s="542">
        <v>159</v>
      </c>
      <c r="AS15" s="718" t="str">
        <f t="shared" si="5"/>
        <v>SOLOMILLO CERD.IWP.CONG.</v>
      </c>
      <c r="AT15" s="291">
        <f t="shared" si="6"/>
        <v>8992.3076923076915</v>
      </c>
      <c r="AU15" s="1051">
        <f>ROUND(IFERROR(($AT15-_xlfn.XLOOKUP($AR15,'Listas anteriores May.'!$A:$A,'Listas anteriores May.'!$E:$E))/_xlfn.XLOOKUP($AR15,'Listas anteriores May.'!$A:$A,'Listas anteriores May.'!$E:$E),""),3)</f>
        <v>0</v>
      </c>
      <c r="AV15" s="732">
        <f>IFERROR(($AT15-(_xlfn.XLOOKUP($AR15,'Costos Unitarios'!$A:$A,'Costos Unitarios'!$E:$E)+_xlfn.XLOOKUP($AR15,'Costos Comerciales'!$A:$A,'Costos Comerciales'!$E:$E)))/AT15,"")</f>
        <v>0.1785201026518391</v>
      </c>
      <c r="AW15" s="892">
        <f>IFERROR((AT15-_xlfn.XLOOKUP(AR15,'Lista Consumo Interno'!$A:$A,'Lista Consumo Interno'!$E:$E))/AT15,"")</f>
        <v>1</v>
      </c>
      <c r="AX15" s="895">
        <v>0.15</v>
      </c>
      <c r="AY15" s="727">
        <f>IFERROR(($AT15-_xlfn.XLOOKUP($AR15,Competencias!$A:$A,Competencias!P:P))/$AT15,"")</f>
        <v>0.30055854234388357</v>
      </c>
      <c r="AZ15" s="727">
        <f>IFERROR(($AT15-_xlfn.XLOOKUP($AR15,Competencias!$A:$A,Competencias!Q:Q))/$AT15,"")</f>
        <v>1</v>
      </c>
      <c r="BB15" s="246" t="str">
        <f>_xlfn.XLOOKUP(BC15,'Listas anteriores R'!$A:$A,'Listas anteriores R'!$D:$D,"")</f>
        <v>Carnes</v>
      </c>
      <c r="BC15" s="760">
        <v>159</v>
      </c>
      <c r="BD15" s="800" t="str">
        <f t="shared" si="7"/>
        <v>SOLOMILLO CERD.IWP.CONG.</v>
      </c>
      <c r="BE15" s="150">
        <v>8700</v>
      </c>
      <c r="BF15" s="1051">
        <f>ROUND(IFERROR((BE15-_xlfn.XLOOKUP(BC15,'Listas anteriores HORECA'!$A:$A,'Listas anteriores HORECA'!$E:$E))/_xlfn.XLOOKUP(BC15,'Listas anteriores HORECA'!$A:$A,'Listas anteriores HORECA'!$E:$E),""),3)</f>
        <v>0</v>
      </c>
      <c r="BG15" s="150">
        <f>_xlfn.XLOOKUP($BC15,'Costos Unitarios'!A:A,'Costos Unitarios'!E:E,"")</f>
        <v>6819</v>
      </c>
      <c r="BH15" s="1052">
        <f t="shared" si="8"/>
        <v>0.21620689655172415</v>
      </c>
      <c r="BI15" s="892">
        <f>IFERROR((BE15-_xlfn.XLOOKUP(C15,'Lista Consumo Interno'!A:A,'Lista Consumo Interno'!E:E))/BE15,"")</f>
        <v>1</v>
      </c>
    </row>
    <row r="16" spans="1:61" ht="15" thickBot="1" x14ac:dyDescent="0.35">
      <c r="A16" s="246" t="str">
        <f>_xlfn.XLOOKUP(C16,'Listas anteriores R'!$A:$A,'Listas anteriores R'!$D:$D,"")</f>
        <v>Carnes</v>
      </c>
      <c r="B16" s="1204" t="s">
        <v>64</v>
      </c>
      <c r="C16" s="262">
        <v>193</v>
      </c>
      <c r="D16" s="178" t="s">
        <v>67</v>
      </c>
      <c r="E16" s="768">
        <f t="shared" si="9"/>
        <v>9583.7104072398197</v>
      </c>
      <c r="F16" s="860">
        <v>10590</v>
      </c>
      <c r="G16" s="1197">
        <f>ROUND(IFERROR((E16-_xlfn.XLOOKUP(C16,'Listas anteriores R'!A:A,'Listas anteriores R'!E:E))/_xlfn.XLOOKUP(C16,'Listas anteriores R'!A:A,'Listas anteriores R'!E:E),""),3)</f>
        <v>0</v>
      </c>
      <c r="H16" s="732">
        <f>IFERROR((E16-(_xlfn.XLOOKUP(C16,'Costos Unitarios'!$A:$A,'Costos Unitarios'!$E:$E)+_xlfn.XLOOKUP(C16,'Costos Comerciales'!$A:$A,'Costos Comerciales'!$E:$E)))/E16,"")</f>
        <v>0.36705099150141646</v>
      </c>
      <c r="I16" s="732">
        <f>IFERROR((E16-_xlfn.XLOOKUP(C16,'Lista Consumo Interno'!$A:$A,'Lista Consumo Interno'!$E:$E))/E16,"")</f>
        <v>1</v>
      </c>
      <c r="J16" s="727">
        <f>IFERROR(($E16-_xlfn.XLOOKUP($C16,Competencias!$A:$A,Competencias!R:R))/$E16,"")</f>
        <v>-3.1959395656279435E-2</v>
      </c>
      <c r="K16" s="727">
        <f>IFERROR(($E16-_xlfn.XLOOKUP($C16,Competencias!$A:$A,Competencias!S:S))/$E16,"")</f>
        <v>1</v>
      </c>
      <c r="L16" s="727">
        <f>IFERROR(($E16-_xlfn.XLOOKUP($C16,Competencias!$A:$A,Competencias!T:T))/$E16,"")</f>
        <v>1</v>
      </c>
      <c r="M16" s="727">
        <f>IFERROR(($E16-_xlfn.XLOOKUP($C16,Competencias!$A:$A,Competencias!U:U))/$E16,"")</f>
        <v>0.16525023607176587</v>
      </c>
      <c r="N16" s="727">
        <f>IFERROR(($E16-_xlfn.XLOOKUP($C16,Competencias!$A:$A,Competencias!V:V))/$E16,"")</f>
        <v>7.1340887629839533E-2</v>
      </c>
      <c r="O16" s="723"/>
      <c r="P16" s="246" t="str">
        <f>_xlfn.XLOOKUP(Q16,'Listas anteriores R'!$A:$A,'Listas anteriores R'!$D:$D,"")</f>
        <v>Carnes</v>
      </c>
      <c r="Q16" s="1210">
        <v>193</v>
      </c>
      <c r="R16" s="718" t="str">
        <f t="shared" si="3"/>
        <v>VACIO CERDO IWP CONG.RAF</v>
      </c>
      <c r="S16" s="135">
        <f t="shared" si="10"/>
        <v>9583.7104072398197</v>
      </c>
      <c r="T16" s="749">
        <v>10590</v>
      </c>
      <c r="U16" s="1172">
        <f>ROUND(IFERROR((S16-_xlfn.XLOOKUP(Q16,'Listas anteriores C'!$A:$A,'Listas anteriores C'!$E:$E))/_xlfn.XLOOKUP(Q16,'Listas anteriores C'!$A:$A,'Listas anteriores C'!$E:$E),""),3)</f>
        <v>0</v>
      </c>
      <c r="V16" s="732">
        <f>IFERROR((S16-(_xlfn.XLOOKUP(Q16,'Costos Unitarios'!$A:$A,'Costos Unitarios'!$E:$E)+_xlfn.XLOOKUP(Q16,'Costos Comerciales'!$A:$A,'Costos Comerciales'!$E:$E)))/S16,"")</f>
        <v>0.36705099150141646</v>
      </c>
      <c r="W16" s="727">
        <f>IFERROR(($S16-_xlfn.XLOOKUP($Q16,Competencias!$A:$A,Competencias!E:E))/$S16,"")</f>
        <v>1</v>
      </c>
      <c r="X16" s="727">
        <f>IFERROR(($S16-_xlfn.XLOOKUP($Q16,Competencias!$A:$A,Competencias!F:F))/$S16,"")</f>
        <v>1</v>
      </c>
      <c r="Y16" s="727">
        <f>IFERROR(($S16-_xlfn.XLOOKUP($Q16,Competencias!$A:$A,Competencias!G:G))/$S16,"")</f>
        <v>1</v>
      </c>
      <c r="AA16" s="246" t="str">
        <f>_xlfn.XLOOKUP(AB16,'Listas anteriores R'!$A:$A,'Listas anteriores R'!$D:$D,"")</f>
        <v>Carnes</v>
      </c>
      <c r="AB16" s="542">
        <v>193</v>
      </c>
      <c r="AC16" s="718" t="str">
        <f t="shared" si="4"/>
        <v>VACIO CERDO IWP CONG.RAF</v>
      </c>
      <c r="AD16" s="139">
        <f t="shared" si="11"/>
        <v>9583.7104072398197</v>
      </c>
      <c r="AE16" s="749">
        <v>10590</v>
      </c>
      <c r="AF16" s="1172">
        <f>ROUND(IFERROR((AD16-_xlfn.XLOOKUP(AB16,'Listas anteriores ML'!$A:$A,'Listas anteriores ML'!$E:$E))/_xlfn.XLOOKUP(AB16,'Listas anteriores ML'!$A:$A,'Listas anteriores ML'!$E:$E),""),3)</f>
        <v>0</v>
      </c>
      <c r="AG16" s="732">
        <f>IFERROR((AD16-(_xlfn.XLOOKUP(AB16,'Costos Unitarios'!$A:$A,'Costos Unitarios'!$E:$E)+_xlfn.XLOOKUP(AB16,'Costos Comerciales'!$A:$A,'Costos Comerciales'!$E:$E)))/AD16,"")</f>
        <v>0.36705099150141646</v>
      </c>
      <c r="AH16" s="727">
        <f>IFERROR(($AD16-_xlfn.XLOOKUP($AB16,Competencias!$A:$A,Competencias!H:H))/$AD16,"")</f>
        <v>1</v>
      </c>
      <c r="AI16" s="727">
        <f>IFERROR(($AD16-_xlfn.XLOOKUP($AB16,Competencias!$A:$A,Competencias!I:I))/$AD16,"")</f>
        <v>1</v>
      </c>
      <c r="AJ16" s="727">
        <f>IFERROR(($AD16-_xlfn.XLOOKUP($AB16,Competencias!$A:$A,Competencias!J:J))/$AD16,"")</f>
        <v>1</v>
      </c>
      <c r="AK16" s="727">
        <f>IFERROR(($AD16-_xlfn.XLOOKUP($AB16,Competencias!$A:$A,Competencias!K:K))/$AD16,"")</f>
        <v>1</v>
      </c>
      <c r="AL16" s="727">
        <f>IFERROR(($AD16-_xlfn.XLOOKUP($AB16,Competencias!$A:$A,Competencias!L:L))/$AD16,"")</f>
        <v>1</v>
      </c>
      <c r="AM16" s="727">
        <f>IFERROR(($AD16-_xlfn.XLOOKUP($AB16,Competencias!$A:$A,Competencias!M:M))/$AD16,"")</f>
        <v>1</v>
      </c>
      <c r="AN16" s="727">
        <f>IFERROR(($AD16-_xlfn.XLOOKUP($AB16,Competencias!$A:$A,Competencias!N:N))/$AD16,"")</f>
        <v>1</v>
      </c>
      <c r="AO16" s="727">
        <f>IFERROR(($AD16-_xlfn.XLOOKUP($AB16,Competencias!$A:$A,Competencias!O:O))/$AD16,"")</f>
        <v>1</v>
      </c>
      <c r="AQ16" s="246" t="str">
        <f>_xlfn.XLOOKUP(AR16,'Listas anteriores R'!$A:$A,'Listas anteriores R'!$D:$D,"")</f>
        <v>Carnes</v>
      </c>
      <c r="AR16" s="542">
        <v>193</v>
      </c>
      <c r="AS16" s="718" t="str">
        <f t="shared" si="5"/>
        <v>VACIO CERDO IWP CONG.RAF</v>
      </c>
      <c r="AT16" s="291">
        <f t="shared" si="6"/>
        <v>8146.1538461538466</v>
      </c>
      <c r="AU16" s="1051">
        <f>ROUND(IFERROR(($AT16-_xlfn.XLOOKUP($AR16,'Listas anteriores May.'!$A:$A,'Listas anteriores May.'!$E:$E))/_xlfn.XLOOKUP($AR16,'Listas anteriores May.'!$A:$A,'Listas anteriores May.'!$E:$E),""),3)</f>
        <v>0</v>
      </c>
      <c r="AV16" s="732">
        <f>IFERROR(($AT16-(_xlfn.XLOOKUP($AR16,'Costos Unitarios'!$A:$A,'Costos Unitarios'!$E:$E)+_xlfn.XLOOKUP($AR16,'Costos Comerciales'!$A:$A,'Costos Comerciales'!$E:$E)))/AT16,"")</f>
        <v>0.25535410764872524</v>
      </c>
      <c r="AW16" s="892">
        <f>IFERROR((AT16-_xlfn.XLOOKUP(AR16,'Lista Consumo Interno'!$A:$A,'Lista Consumo Interno'!$E:$E))/AT16,"")</f>
        <v>1</v>
      </c>
      <c r="AX16" s="895">
        <v>0.15</v>
      </c>
      <c r="AY16" s="727">
        <f>IFERROR(($AT16-_xlfn.XLOOKUP($AR16,Competencias!$A:$A,Competencias!P:P))/$AT16,"")</f>
        <v>0.28345275448536367</v>
      </c>
      <c r="AZ16" s="727">
        <f>IFERROR(($AT16-_xlfn.XLOOKUP($AR16,Competencias!$A:$A,Competencias!Q:Q))/$AT16,"")</f>
        <v>1</v>
      </c>
      <c r="BB16" s="246" t="str">
        <f>_xlfn.XLOOKUP(BC16,'Listas anteriores R'!$A:$A,'Listas anteriores R'!$D:$D,"")</f>
        <v>Carnes</v>
      </c>
      <c r="BC16" s="760">
        <v>193</v>
      </c>
      <c r="BD16" s="800" t="str">
        <f t="shared" si="7"/>
        <v>VACIO CERDO IWP CONG.RAF</v>
      </c>
      <c r="BE16" s="150">
        <v>7400</v>
      </c>
      <c r="BF16" s="1051">
        <f>ROUND(IFERROR((BE16-_xlfn.XLOOKUP(BC16,'Listas anteriores HORECA'!$A:$A,'Listas anteriores HORECA'!$E:$E))/_xlfn.XLOOKUP(BC16,'Listas anteriores HORECA'!$A:$A,'Listas anteriores HORECA'!$E:$E),""),3)</f>
        <v>0</v>
      </c>
      <c r="BG16" s="150">
        <f>_xlfn.XLOOKUP($BC16,'Costos Unitarios'!A:A,'Costos Unitarios'!E:E,"")</f>
        <v>5539</v>
      </c>
      <c r="BH16" s="1052">
        <f t="shared" si="8"/>
        <v>0.25148648648648647</v>
      </c>
      <c r="BI16" s="892">
        <f>IFERROR((BE16-_xlfn.XLOOKUP(C16,'Lista Consumo Interno'!A:A,'Lista Consumo Interno'!E:E))/BE16,"")</f>
        <v>1</v>
      </c>
    </row>
    <row r="17" spans="1:61" ht="15" thickBot="1" x14ac:dyDescent="0.35">
      <c r="A17" s="246" t="str">
        <f>_xlfn.XLOOKUP(C17,'Listas anteriores R'!$A:$A,'Listas anteriores R'!$D:$D,"")</f>
        <v>Carnes</v>
      </c>
      <c r="B17" s="1204" t="s">
        <v>64</v>
      </c>
      <c r="C17" s="262">
        <v>195</v>
      </c>
      <c r="D17" s="178" t="s">
        <v>68</v>
      </c>
      <c r="E17" s="768">
        <f t="shared" si="9"/>
        <v>11122.171945701357</v>
      </c>
      <c r="F17" s="860">
        <v>12290</v>
      </c>
      <c r="G17" s="1197">
        <f>ROUND(IFERROR((E17-_xlfn.XLOOKUP(C17,'Listas anteriores R'!A:A,'Listas anteriores R'!E:E))/_xlfn.XLOOKUP(C17,'Listas anteriores R'!A:A,'Listas anteriores R'!E:E),""),3)</f>
        <v>0</v>
      </c>
      <c r="H17" s="732">
        <f>IFERROR((E17-(_xlfn.XLOOKUP(C17,'Costos Unitarios'!$A:$A,'Costos Unitarios'!$E:$E)+_xlfn.XLOOKUP(C17,'Costos Comerciales'!$A:$A,'Costos Comerciales'!$E:$E)))/E17,"")</f>
        <v>0.40506224572823429</v>
      </c>
      <c r="I17" s="732">
        <f>IFERROR((E17-_xlfn.XLOOKUP(C17,'Lista Consumo Interno'!$A:$A,'Lista Consumo Interno'!$E:$E))/E17,"")</f>
        <v>1</v>
      </c>
      <c r="J17" s="727" t="str">
        <f>IFERROR(($E17-_xlfn.XLOOKUP($C17,Competencias!$A:$A,Competencias!R:R))/$E17,"")</f>
        <v/>
      </c>
      <c r="K17" s="727" t="str">
        <f>IFERROR(($E17-_xlfn.XLOOKUP($C17,Competencias!$A:$A,Competencias!S:S))/$E17,"")</f>
        <v/>
      </c>
      <c r="L17" s="727" t="str">
        <f>IFERROR(($E17-_xlfn.XLOOKUP($C17,Competencias!$A:$A,Competencias!T:T))/$E17,"")</f>
        <v/>
      </c>
      <c r="M17" s="727" t="str">
        <f>IFERROR(($E17-_xlfn.XLOOKUP($C17,Competencias!$A:$A,Competencias!U:U))/$E17,"")</f>
        <v/>
      </c>
      <c r="N17" s="727" t="str">
        <f>IFERROR(($E17-_xlfn.XLOOKUP($C17,Competencias!$A:$A,Competencias!V:V))/$E17,"")</f>
        <v/>
      </c>
      <c r="O17" s="723"/>
      <c r="P17" s="246" t="str">
        <f>_xlfn.XLOOKUP(Q17,'Listas anteriores R'!$A:$A,'Listas anteriores R'!$D:$D,"")</f>
        <v>Carnes</v>
      </c>
      <c r="Q17" s="1210">
        <v>195</v>
      </c>
      <c r="R17" s="718" t="str">
        <f t="shared" si="3"/>
        <v>LECHON CONG</v>
      </c>
      <c r="S17" s="135">
        <f t="shared" si="10"/>
        <v>11122.171945701357</v>
      </c>
      <c r="T17" s="749">
        <v>12290</v>
      </c>
      <c r="U17" s="1172">
        <f>ROUND(IFERROR((S17-_xlfn.XLOOKUP(Q17,'Listas anteriores C'!$A:$A,'Listas anteriores C'!$E:$E))/_xlfn.XLOOKUP(Q17,'Listas anteriores C'!$A:$A,'Listas anteriores C'!$E:$E),""),3)</f>
        <v>0</v>
      </c>
      <c r="V17" s="732">
        <f>IFERROR((S17-(_xlfn.XLOOKUP(Q17,'Costos Unitarios'!$A:$A,'Costos Unitarios'!$E:$E)+_xlfn.XLOOKUP(Q17,'Costos Comerciales'!$A:$A,'Costos Comerciales'!$E:$E)))/S17,"")</f>
        <v>0.40506224572823429</v>
      </c>
      <c r="W17" s="727" t="str">
        <f>IFERROR(($S17-_xlfn.XLOOKUP($Q17,Competencias!$A:$A,Competencias!E:E))/$S17,"")</f>
        <v/>
      </c>
      <c r="X17" s="727" t="str">
        <f>IFERROR(($S17-_xlfn.XLOOKUP($Q17,Competencias!$A:$A,Competencias!F:F))/$S17,"")</f>
        <v/>
      </c>
      <c r="Y17" s="727" t="str">
        <f>IFERROR(($S17-_xlfn.XLOOKUP($Q17,Competencias!$A:$A,Competencias!G:G))/$S17,"")</f>
        <v/>
      </c>
      <c r="AA17" s="246" t="str">
        <f>_xlfn.XLOOKUP(AB17,'Listas anteriores R'!$A:$A,'Listas anteriores R'!$D:$D,"")</f>
        <v>Carnes</v>
      </c>
      <c r="AB17" s="542">
        <v>195</v>
      </c>
      <c r="AC17" s="718" t="str">
        <f t="shared" si="4"/>
        <v>LECHON CONG</v>
      </c>
      <c r="AD17" s="139">
        <f t="shared" si="11"/>
        <v>11122.171945701357</v>
      </c>
      <c r="AE17" s="749">
        <v>12290</v>
      </c>
      <c r="AF17" s="1172">
        <f>ROUND(IFERROR((AD17-_xlfn.XLOOKUP(AB17,'Listas anteriores ML'!$A:$A,'Listas anteriores ML'!$E:$E))/_xlfn.XLOOKUP(AB17,'Listas anteriores ML'!$A:$A,'Listas anteriores ML'!$E:$E),""),3)</f>
        <v>0</v>
      </c>
      <c r="AG17" s="732">
        <f>IFERROR((AD17-(_xlfn.XLOOKUP(AB17,'Costos Unitarios'!$A:$A,'Costos Unitarios'!$E:$E)+_xlfn.XLOOKUP(AB17,'Costos Comerciales'!$A:$A,'Costos Comerciales'!$E:$E)))/AD17,"")</f>
        <v>0.40506224572823429</v>
      </c>
      <c r="AH17" s="727" t="str">
        <f>IFERROR(($AD17-_xlfn.XLOOKUP($AB17,Competencias!$A:$A,Competencias!H:H))/$AD17,"")</f>
        <v/>
      </c>
      <c r="AI17" s="727" t="str">
        <f>IFERROR(($AD17-_xlfn.XLOOKUP($AB17,Competencias!$A:$A,Competencias!I:I))/$AD17,"")</f>
        <v/>
      </c>
      <c r="AJ17" s="727" t="str">
        <f>IFERROR(($AD17-_xlfn.XLOOKUP($AB17,Competencias!$A:$A,Competencias!J:J))/$AD17,"")</f>
        <v/>
      </c>
      <c r="AK17" s="727" t="str">
        <f>IFERROR(($AD17-_xlfn.XLOOKUP($AB17,Competencias!$A:$A,Competencias!K:K))/$AD17,"")</f>
        <v/>
      </c>
      <c r="AL17" s="727" t="str">
        <f>IFERROR(($AD17-_xlfn.XLOOKUP($AB17,Competencias!$A:$A,Competencias!L:L))/$AD17,"")</f>
        <v/>
      </c>
      <c r="AM17" s="727" t="str">
        <f>IFERROR(($AD17-_xlfn.XLOOKUP($AB17,Competencias!$A:$A,Competencias!M:M))/$AD17,"")</f>
        <v/>
      </c>
      <c r="AN17" s="727" t="str">
        <f>IFERROR(($AD17-_xlfn.XLOOKUP($AB17,Competencias!$A:$A,Competencias!N:N))/$AD17,"")</f>
        <v/>
      </c>
      <c r="AO17" s="727" t="str">
        <f>IFERROR(($AD17-_xlfn.XLOOKUP($AB17,Competencias!$A:$A,Competencias!O:O))/$AD17,"")</f>
        <v/>
      </c>
      <c r="AQ17" s="246" t="str">
        <f>_xlfn.XLOOKUP(AR17,'Listas anteriores R'!$A:$A,'Listas anteriores R'!$D:$D,"")</f>
        <v>Carnes</v>
      </c>
      <c r="AR17" s="542">
        <v>195</v>
      </c>
      <c r="AS17" s="718" t="str">
        <f t="shared" si="5"/>
        <v>LECHON CONG</v>
      </c>
      <c r="AT17" s="291">
        <f t="shared" si="6"/>
        <v>11122.171945701357</v>
      </c>
      <c r="AU17" s="1051">
        <f>ROUND(IFERROR(($AT17-_xlfn.XLOOKUP($AR17,'Listas anteriores May.'!$A:$A,'Listas anteriores May.'!$E:$E))/_xlfn.XLOOKUP($AR17,'Listas anteriores May.'!$A:$A,'Listas anteriores May.'!$E:$E),""),3)</f>
        <v>0</v>
      </c>
      <c r="AV17" s="732">
        <f>IFERROR(($AT17-(_xlfn.XLOOKUP($AR17,'Costos Unitarios'!$A:$A,'Costos Unitarios'!$E:$E)+_xlfn.XLOOKUP($AR17,'Costos Comerciales'!$A:$A,'Costos Comerciales'!$E:$E)))/AT17,"")</f>
        <v>0.40506224572823429</v>
      </c>
      <c r="AW17" s="892">
        <f>IFERROR((AT17-_xlfn.XLOOKUP(AR17,'Lista Consumo Interno'!$A:$A,'Lista Consumo Interno'!$E:$E))/AT17,"")</f>
        <v>1</v>
      </c>
      <c r="AX17" s="895">
        <v>0</v>
      </c>
      <c r="AY17" s="727" t="str">
        <f>IFERROR(($AT17-_xlfn.XLOOKUP($AR17,Competencias!$A:$A,Competencias!P:P))/$AT17,"")</f>
        <v/>
      </c>
      <c r="AZ17" s="727" t="str">
        <f>IFERROR(($AT17-_xlfn.XLOOKUP($AR17,Competencias!$A:$A,Competencias!Q:Q))/$AT17,"")</f>
        <v/>
      </c>
      <c r="BB17" s="246" t="str">
        <f>_xlfn.XLOOKUP(BC17,'Listas anteriores R'!$A:$A,'Listas anteriores R'!$D:$D,"")</f>
        <v>Carnes</v>
      </c>
      <c r="BC17" s="760">
        <v>195</v>
      </c>
      <c r="BD17" s="800" t="str">
        <f t="shared" si="7"/>
        <v>LECHON CONG</v>
      </c>
      <c r="BE17" s="150">
        <v>11122.171945701357</v>
      </c>
      <c r="BF17" s="1051">
        <f>ROUND(IFERROR((BE17-_xlfn.XLOOKUP(BC17,'Listas anteriores HORECA'!$A:$A,'Listas anteriores HORECA'!$E:$E))/_xlfn.XLOOKUP(BC17,'Listas anteriores HORECA'!$A:$A,'Listas anteriores HORECA'!$E:$E),""),3)</f>
        <v>0</v>
      </c>
      <c r="BG17" s="150">
        <f>_xlfn.XLOOKUP($BC17,'Costos Unitarios'!A:A,'Costos Unitarios'!E:E,"")</f>
        <v>6001</v>
      </c>
      <c r="BH17" s="1052">
        <f t="shared" si="8"/>
        <v>0.46044711147274203</v>
      </c>
      <c r="BI17" s="892">
        <f>IFERROR((BE17-_xlfn.XLOOKUP(C17,'Lista Consumo Interno'!A:A,'Lista Consumo Interno'!E:E))/BE17,"")</f>
        <v>1</v>
      </c>
    </row>
    <row r="18" spans="1:61" ht="15" thickBot="1" x14ac:dyDescent="0.35">
      <c r="A18" s="246" t="str">
        <f>_xlfn.XLOOKUP(C18,'Listas anteriores R'!$A:$A,'Listas anteriores R'!$D:$D,"")</f>
        <v>Carnes</v>
      </c>
      <c r="B18" s="1204" t="s">
        <v>64</v>
      </c>
      <c r="C18" s="262">
        <v>196</v>
      </c>
      <c r="D18" s="868" t="s">
        <v>69</v>
      </c>
      <c r="E18" s="768">
        <f t="shared" si="9"/>
        <v>7238.9140271493216</v>
      </c>
      <c r="F18" s="860">
        <v>7999</v>
      </c>
      <c r="G18" s="1197">
        <f>ROUND(IFERROR((E18-_xlfn.XLOOKUP(C18,'Listas anteriores R'!A:A,'Listas anteriores R'!E:E))/_xlfn.XLOOKUP(C18,'Listas anteriores R'!A:A,'Listas anteriores R'!E:E),""),3)</f>
        <v>0</v>
      </c>
      <c r="H18" s="732">
        <f>IFERROR((E18-(_xlfn.XLOOKUP(C18,'Costos Unitarios'!$A:$A,'Costos Unitarios'!$E:$E)+_xlfn.XLOOKUP(C18,'Costos Comerciales'!$A:$A,'Costos Comerciales'!$E:$E)))/E18,"")</f>
        <v>0.32752344043005377</v>
      </c>
      <c r="I18" s="732">
        <f>IFERROR((E18-_xlfn.XLOOKUP(C18,'Lista Consumo Interno'!$A:$A,'Lista Consumo Interno'!$E:$E))/E18,"")</f>
        <v>1</v>
      </c>
      <c r="J18" s="727">
        <f>IFERROR(($E18-_xlfn.XLOOKUP($C18,Competencias!$A:$A,Competencias!R:R))/$E18,"")</f>
        <v>-0.12447805975746964</v>
      </c>
      <c r="K18" s="727">
        <f>IFERROR(($E18-_xlfn.XLOOKUP($C18,Competencias!$A:$A,Competencias!S:S))/$E18,"")</f>
        <v>-3.4685585698212236E-2</v>
      </c>
      <c r="L18" s="727">
        <f>IFERROR(($E18-_xlfn.XLOOKUP($C18,Competencias!$A:$A,Competencias!T:T))/$E18,"")</f>
        <v>-0.1037567195899487</v>
      </c>
      <c r="M18" s="727">
        <f>IFERROR(($E18-_xlfn.XLOOKUP($C18,Competencias!$A:$A,Competencias!U:U))/$E18,"")</f>
        <v>9.5168146018252311E-2</v>
      </c>
      <c r="N18" s="727">
        <f>IFERROR(($E18-_xlfn.XLOOKUP($C18,Competencias!$A:$A,Competencias!V:V))/$E18,"")</f>
        <v>-1.5345668208526026E-2</v>
      </c>
      <c r="O18" s="723"/>
      <c r="P18" s="246" t="str">
        <f>_xlfn.XLOOKUP(Q18,'Listas anteriores R'!$A:$A,'Listas anteriores R'!$D:$D,"")</f>
        <v>Carnes</v>
      </c>
      <c r="Q18" s="1210">
        <v>196</v>
      </c>
      <c r="R18" s="718" t="str">
        <f t="shared" si="3"/>
        <v>CARRE CERD.CONG.RAFAELA</v>
      </c>
      <c r="S18" s="135">
        <f t="shared" si="10"/>
        <v>7238.9140271493216</v>
      </c>
      <c r="T18" s="749">
        <v>7999</v>
      </c>
      <c r="U18" s="1172">
        <f>ROUND(IFERROR((S18-_xlfn.XLOOKUP(Q18,'Listas anteriores C'!$A:$A,'Listas anteriores C'!$E:$E))/_xlfn.XLOOKUP(Q18,'Listas anteriores C'!$A:$A,'Listas anteriores C'!$E:$E),""),3)</f>
        <v>0</v>
      </c>
      <c r="V18" s="732">
        <f>IFERROR((S18-(_xlfn.XLOOKUP(Q18,'Costos Unitarios'!$A:$A,'Costos Unitarios'!$E:$E)+_xlfn.XLOOKUP(Q18,'Costos Comerciales'!$A:$A,'Costos Comerciales'!$E:$E)))/S18,"")</f>
        <v>0.32752344043005377</v>
      </c>
      <c r="W18" s="727">
        <f>IFERROR(($S18-_xlfn.XLOOKUP($Q18,Competencias!$A:$A,Competencias!E:E))/$S18,"")</f>
        <v>1</v>
      </c>
      <c r="X18" s="727">
        <f>IFERROR(($S18-_xlfn.XLOOKUP($Q18,Competencias!$A:$A,Competencias!F:F))/$S18,"")</f>
        <v>-9.1323915489436136E-2</v>
      </c>
      <c r="Y18" s="727">
        <f>IFERROR(($S18-_xlfn.XLOOKUP($Q18,Competencias!$A:$A,Competencias!G:G))/$S18,"")</f>
        <v>-0.17420927615951989</v>
      </c>
      <c r="AA18" s="246" t="str">
        <f>_xlfn.XLOOKUP(AB18,'Listas anteriores R'!$A:$A,'Listas anteriores R'!$D:$D,"")</f>
        <v>Carnes</v>
      </c>
      <c r="AB18" s="542">
        <v>196</v>
      </c>
      <c r="AC18" s="718" t="str">
        <f t="shared" si="4"/>
        <v>CARRE CERD.CONG.RAFAELA</v>
      </c>
      <c r="AD18" s="139">
        <f t="shared" si="11"/>
        <v>7238.9140271493216</v>
      </c>
      <c r="AE18" s="749">
        <v>7999</v>
      </c>
      <c r="AF18" s="1172">
        <f>ROUND(IFERROR((AD18-_xlfn.XLOOKUP(AB18,'Listas anteriores ML'!$A:$A,'Listas anteriores ML'!$E:$E))/_xlfn.XLOOKUP(AB18,'Listas anteriores ML'!$A:$A,'Listas anteriores ML'!$E:$E),""),3)</f>
        <v>0</v>
      </c>
      <c r="AG18" s="732">
        <f>IFERROR((AD18-(_xlfn.XLOOKUP(AB18,'Costos Unitarios'!$A:$A,'Costos Unitarios'!$E:$E)+_xlfn.XLOOKUP(AB18,'Costos Comerciales'!$A:$A,'Costos Comerciales'!$E:$E)))/AD18,"")</f>
        <v>0.32752344043005377</v>
      </c>
      <c r="AH18" s="727">
        <f>IFERROR(($AD18-_xlfn.XLOOKUP($AB18,Competencias!$A:$A,Competencias!H:H))/$AD18,"")</f>
        <v>0.10221340167520944</v>
      </c>
      <c r="AI18" s="727">
        <f>IFERROR(($AD18-_xlfn.XLOOKUP($AB18,Competencias!$A:$A,Competencias!I:I))/$AD18,"")</f>
        <v>6.0632579072384084E-2</v>
      </c>
      <c r="AJ18" s="727">
        <f>IFERROR(($AD18-_xlfn.XLOOKUP($AB18,Competencias!$A:$A,Competencias!J:J))/$AD18,"")</f>
        <v>1</v>
      </c>
      <c r="AK18" s="727">
        <f>IFERROR(($AD18-_xlfn.XLOOKUP($AB18,Competencias!$A:$A,Competencias!K:K))/$AD18,"")</f>
        <v>5.5138142267783866E-3</v>
      </c>
      <c r="AL18" s="727">
        <f>IFERROR(($AD18-_xlfn.XLOOKUP($AB18,Competencias!$A:$A,Competencias!L:L))/$AD18,"")</f>
        <v>3.30041255156895E-2</v>
      </c>
      <c r="AM18" s="727">
        <f>IFERROR(($AD18-_xlfn.XLOOKUP($AB18,Competencias!$A:$A,Competencias!M:M))/$AD18,"")</f>
        <v>6.0632579072384084E-2</v>
      </c>
      <c r="AN18" s="727">
        <f>IFERROR(($AD18-_xlfn.XLOOKUP($AB18,Competencias!$A:$A,Competencias!N:N))/$AD18,"")</f>
        <v>7.4446805850731379E-2</v>
      </c>
      <c r="AO18" s="727">
        <f>IFERROR(($AD18-_xlfn.XLOOKUP($AB18,Competencias!$A:$A,Competencias!O:O))/$AD18,"")</f>
        <v>-8.3004125515689052E-3</v>
      </c>
      <c r="AQ18" s="246" t="str">
        <f>_xlfn.XLOOKUP(AR18,'Listas anteriores R'!$A:$A,'Listas anteriores R'!$D:$D,"")</f>
        <v>Carnes</v>
      </c>
      <c r="AR18" s="542">
        <v>196</v>
      </c>
      <c r="AS18" s="718" t="str">
        <f t="shared" si="5"/>
        <v>CARRE CERD.CONG.RAFAELA</v>
      </c>
      <c r="AT18" s="291">
        <f t="shared" si="6"/>
        <v>6515.0226244343894</v>
      </c>
      <c r="AU18" s="1051">
        <f>ROUND(IFERROR(($AT18-_xlfn.XLOOKUP($AR18,'Listas anteriores May.'!$A:$A,'Listas anteriores May.'!$E:$E))/_xlfn.XLOOKUP($AR18,'Listas anteriores May.'!$A:$A,'Listas anteriores May.'!$E:$E),""),3)</f>
        <v>0</v>
      </c>
      <c r="AV18" s="732">
        <f>IFERROR(($AT18-(_xlfn.XLOOKUP($AR18,'Costos Unitarios'!$A:$A,'Costos Unitarios'!$E:$E)+_xlfn.XLOOKUP($AR18,'Costos Comerciales'!$A:$A,'Costos Comerciales'!$E:$E)))/AT18,"")</f>
        <v>0.25280382270005974</v>
      </c>
      <c r="AW18" s="892">
        <f>IFERROR((AT18-_xlfn.XLOOKUP(AR18,'Lista Consumo Interno'!$A:$A,'Lista Consumo Interno'!$E:$E))/AT18,"")</f>
        <v>1</v>
      </c>
      <c r="AX18" s="895">
        <v>0.1</v>
      </c>
      <c r="AY18" s="727">
        <f>IFERROR(($AT18-_xlfn.XLOOKUP($AR18,Competencias!$A:$A,Competencias!P:P))/$AT18,"")</f>
        <v>0.28463279889152815</v>
      </c>
      <c r="AZ18" s="727">
        <f>IFERROR(($AT18-_xlfn.XLOOKUP($AR18,Competencias!$A:$A,Competencias!Q:Q))/$AT18,"")</f>
        <v>0.30928866108263536</v>
      </c>
      <c r="BB18" s="246" t="str">
        <f>_xlfn.XLOOKUP(BC18,'Listas anteriores R'!$A:$A,'Listas anteriores R'!$D:$D,"")</f>
        <v>Carnes</v>
      </c>
      <c r="BC18" s="760">
        <v>196</v>
      </c>
      <c r="BD18" s="800" t="str">
        <f t="shared" si="7"/>
        <v>CARRE CERD.CONG.RAFAELA</v>
      </c>
      <c r="BE18" s="150">
        <v>6700</v>
      </c>
      <c r="BF18" s="1051">
        <f>ROUND(IFERROR((BE18-_xlfn.XLOOKUP(BC18,'Listas anteriores HORECA'!$A:$A,'Listas anteriores HORECA'!$E:$E))/_xlfn.XLOOKUP(BC18,'Listas anteriores HORECA'!$A:$A,'Listas anteriores HORECA'!$E:$E),""),3)</f>
        <v>0</v>
      </c>
      <c r="BG18" s="150">
        <f>_xlfn.XLOOKUP($BC18,'Costos Unitarios'!A:A,'Costos Unitarios'!E:E,"")</f>
        <v>4451</v>
      </c>
      <c r="BH18" s="1052">
        <f t="shared" si="8"/>
        <v>0.33567164179104475</v>
      </c>
      <c r="BI18" s="892">
        <f>IFERROR((BE18-_xlfn.XLOOKUP(C18,'Lista Consumo Interno'!A:A,'Lista Consumo Interno'!E:E))/BE18,"")</f>
        <v>1</v>
      </c>
    </row>
    <row r="19" spans="1:61" ht="15" thickBot="1" x14ac:dyDescent="0.35">
      <c r="A19" s="246" t="str">
        <f>_xlfn.XLOOKUP(C19,'Listas anteriores R'!$A:$A,'Listas anteriores R'!$D:$D,"")</f>
        <v>Carnes</v>
      </c>
      <c r="B19" s="1204" t="s">
        <v>64</v>
      </c>
      <c r="C19" s="262">
        <v>197</v>
      </c>
      <c r="D19" s="868" t="s">
        <v>70</v>
      </c>
      <c r="E19" s="768">
        <f t="shared" si="9"/>
        <v>7502.2624434389145</v>
      </c>
      <c r="F19" s="860">
        <v>8290</v>
      </c>
      <c r="G19" s="1197">
        <f>ROUND(IFERROR((E19-_xlfn.XLOOKUP(C19,'Listas anteriores R'!A:A,'Listas anteriores R'!E:E))/_xlfn.XLOOKUP(C19,'Listas anteriores R'!A:A,'Listas anteriores R'!E:E),""),3)</f>
        <v>0</v>
      </c>
      <c r="H19" s="732">
        <f>IFERROR((E19-(_xlfn.XLOOKUP(C19,'Costos Unitarios'!$A:$A,'Costos Unitarios'!$E:$E)+_xlfn.XLOOKUP(C19,'Costos Comerciales'!$A:$A,'Costos Comerciales'!$E:$E)))/E19,"")</f>
        <v>0.34006574185765986</v>
      </c>
      <c r="I19" s="732">
        <f>IFERROR((E19-_xlfn.XLOOKUP(C19,'Lista Consumo Interno'!$A:$A,'Lista Consumo Interno'!$E:$E))/E19,"")</f>
        <v>1</v>
      </c>
      <c r="J19" s="727">
        <f>IFERROR(($E19-_xlfn.XLOOKUP($C19,Competencias!$A:$A,Competencias!R:R))/$E19,"")</f>
        <v>-0.13299155609167665</v>
      </c>
      <c r="K19" s="727">
        <f>IFERROR(($E19-_xlfn.XLOOKUP($C19,Competencias!$A:$A,Competencias!S:S))/$E19,"")</f>
        <v>-3.8353437876960127E-2</v>
      </c>
      <c r="L19" s="727">
        <f>IFERROR(($E19-_xlfn.XLOOKUP($C19,Competencias!$A:$A,Competencias!T:T))/$E19,"")</f>
        <v>-2.5024125452352167E-2</v>
      </c>
      <c r="M19" s="727">
        <f>IFERROR(($E19-_xlfn.XLOOKUP($C19,Competencias!$A:$A,Competencias!U:U))/$E19,"")</f>
        <v>0.13359469240048255</v>
      </c>
      <c r="N19" s="727">
        <f>IFERROR(($E19-_xlfn.XLOOKUP($C19,Competencias!$A:$A,Competencias!V:V))/$E19,"")</f>
        <v>5.3618817852834802E-2</v>
      </c>
      <c r="O19" s="723"/>
      <c r="P19" s="246" t="str">
        <f>_xlfn.XLOOKUP(Q19,'Listas anteriores R'!$A:$A,'Listas anteriores R'!$D:$D,"")</f>
        <v>Carnes</v>
      </c>
      <c r="Q19" s="1210">
        <v>197</v>
      </c>
      <c r="R19" s="718" t="str">
        <f t="shared" si="3"/>
        <v>PECHITO CERD,CONG.RAF.</v>
      </c>
      <c r="S19" s="135">
        <f t="shared" si="10"/>
        <v>7502.2624434389145</v>
      </c>
      <c r="T19" s="749">
        <v>8290</v>
      </c>
      <c r="U19" s="1172">
        <f>ROUND(IFERROR((S19-_xlfn.XLOOKUP(Q19,'Listas anteriores C'!$A:$A,'Listas anteriores C'!$E:$E))/_xlfn.XLOOKUP(Q19,'Listas anteriores C'!$A:$A,'Listas anteriores C'!$E:$E),""),3)</f>
        <v>0</v>
      </c>
      <c r="V19" s="732">
        <f>IFERROR((S19-(_xlfn.XLOOKUP(Q19,'Costos Unitarios'!$A:$A,'Costos Unitarios'!$E:$E)+_xlfn.XLOOKUP(Q19,'Costos Comerciales'!$A:$A,'Costos Comerciales'!$E:$E)))/S19,"")</f>
        <v>0.34006574185765986</v>
      </c>
      <c r="W19" s="727">
        <f>IFERROR(($S19-_xlfn.XLOOKUP($Q19,Competencias!$A:$A,Competencias!E:E))/$S19,"")</f>
        <v>1</v>
      </c>
      <c r="X19" s="727">
        <f>IFERROR(($S19-_xlfn.XLOOKUP($Q19,Competencias!$A:$A,Competencias!F:F))/$S19,"")</f>
        <v>-5.3015681544028886E-2</v>
      </c>
      <c r="Y19" s="727">
        <f>IFERROR(($S19-_xlfn.XLOOKUP($Q19,Competencias!$A:$A,Competencias!G:G))/$S19,"")</f>
        <v>5.3618817852834802E-2</v>
      </c>
      <c r="AA19" s="246" t="str">
        <f>_xlfn.XLOOKUP(AB19,'Listas anteriores R'!$A:$A,'Listas anteriores R'!$D:$D,"")</f>
        <v>Carnes</v>
      </c>
      <c r="AB19" s="542">
        <v>197</v>
      </c>
      <c r="AC19" s="718" t="str">
        <f t="shared" si="4"/>
        <v>PECHITO CERD,CONG.RAF.</v>
      </c>
      <c r="AD19" s="139">
        <f t="shared" si="11"/>
        <v>7502.2624434389145</v>
      </c>
      <c r="AE19" s="749">
        <v>8290</v>
      </c>
      <c r="AF19" s="1172">
        <f>ROUND(IFERROR((AD19-_xlfn.XLOOKUP(AB19,'Listas anteriores ML'!$A:$A,'Listas anteriores ML'!$E:$E))/_xlfn.XLOOKUP(AB19,'Listas anteriores ML'!$A:$A,'Listas anteriores ML'!$E:$E),""),3)</f>
        <v>0</v>
      </c>
      <c r="AG19" s="732">
        <f>IFERROR((AD19-(_xlfn.XLOOKUP(AB19,'Costos Unitarios'!$A:$A,'Costos Unitarios'!$E:$E)+_xlfn.XLOOKUP(AB19,'Costos Comerciales'!$A:$A,'Costos Comerciales'!$E:$E)))/AD19,"")</f>
        <v>0.34006574185765986</v>
      </c>
      <c r="AH19" s="727">
        <f>IFERROR(($AD19-_xlfn.XLOOKUP($AB19,Competencias!$A:$A,Competencias!H:H))/$AD19,"")</f>
        <v>9.3740048250904762E-2</v>
      </c>
      <c r="AI19" s="727">
        <f>IFERROR(($AD19-_xlfn.XLOOKUP($AB19,Competencias!$A:$A,Competencias!I:I))/$AD19,"")</f>
        <v>-9.3003618817852768E-2</v>
      </c>
      <c r="AJ19" s="727">
        <f>IFERROR(($AD19-_xlfn.XLOOKUP($AB19,Competencias!$A:$A,Competencias!J:J))/$AD19,"")</f>
        <v>1</v>
      </c>
      <c r="AK19" s="727">
        <f>IFERROR(($AD19-_xlfn.XLOOKUP($AB19,Competencias!$A:$A,Competencias!K:K))/$AD19,"")</f>
        <v>-6.6211700844390764E-2</v>
      </c>
      <c r="AL19" s="727">
        <f>IFERROR(($AD19-_xlfn.XLOOKUP($AB19,Competencias!$A:$A,Competencias!L:L))/$AD19,"")</f>
        <v>-5.3015681544028886E-2</v>
      </c>
      <c r="AM19" s="727">
        <f>IFERROR(($AD19-_xlfn.XLOOKUP($AB19,Competencias!$A:$A,Competencias!M:M))/$AD19,"")</f>
        <v>-0.13965621230398062</v>
      </c>
      <c r="AN19" s="727">
        <f>IFERROR(($AD19-_xlfn.XLOOKUP($AB19,Competencias!$A:$A,Competencias!N:N))/$AD19,"")</f>
        <v>-6.6211700844390764E-2</v>
      </c>
      <c r="AO19" s="727">
        <f>IFERROR(($AD19-_xlfn.XLOOKUP($AB19,Competencias!$A:$A,Competencias!O:O))/$AD19,"")</f>
        <v>2.8293124246079673E-2</v>
      </c>
      <c r="AQ19" s="246" t="str">
        <f>_xlfn.XLOOKUP(AR19,'Listas anteriores R'!$A:$A,'Listas anteriores R'!$D:$D,"")</f>
        <v>Carnes</v>
      </c>
      <c r="AR19" s="542">
        <v>197</v>
      </c>
      <c r="AS19" s="718" t="str">
        <f t="shared" si="5"/>
        <v>PECHITO CERD,CONG.RAF.</v>
      </c>
      <c r="AT19" s="291">
        <f t="shared" si="6"/>
        <v>7127.1493212669684</v>
      </c>
      <c r="AU19" s="1051">
        <f>ROUND(IFERROR(($AT19-_xlfn.XLOOKUP($AR19,'Listas anteriores May.'!$A:$A,'Listas anteriores May.'!$E:$E))/_xlfn.XLOOKUP($AR19,'Listas anteriores May.'!$A:$A,'Listas anteriores May.'!$E:$E),""),3)</f>
        <v>0</v>
      </c>
      <c r="AV19" s="732">
        <f>IFERROR(($AT19-(_xlfn.XLOOKUP($AR19,'Costos Unitarios'!$A:$A,'Costos Unitarios'!$E:$E)+_xlfn.XLOOKUP($AR19,'Costos Comerciales'!$A:$A,'Costos Comerciales'!$E:$E)))/AT19,"")</f>
        <v>0.30533235985016827</v>
      </c>
      <c r="AW19" s="892">
        <f>IFERROR((AT19-_xlfn.XLOOKUP(AR19,'Lista Consumo Interno'!$A:$A,'Lista Consumo Interno'!$E:$E))/AT19,"")</f>
        <v>1</v>
      </c>
      <c r="AX19" s="895">
        <v>0.05</v>
      </c>
      <c r="AY19" s="727">
        <f>IFERROR(($AT19-_xlfn.XLOOKUP($AR19,Competencias!$A:$A,Competencias!P:P))/$AT19,"")</f>
        <v>0.23179480978985467</v>
      </c>
      <c r="AZ19" s="727">
        <f>IFERROR(($AT19-_xlfn.XLOOKUP($AR19,Competencias!$A:$A,Competencias!Q:Q))/$AT19,"")</f>
        <v>0.36861151672909659</v>
      </c>
      <c r="BB19" s="246" t="str">
        <f>_xlfn.XLOOKUP(BC19,'Listas anteriores R'!$A:$A,'Listas anteriores R'!$D:$D,"")</f>
        <v>Carnes</v>
      </c>
      <c r="BC19" s="760">
        <v>197</v>
      </c>
      <c r="BD19" s="800" t="str">
        <f t="shared" si="7"/>
        <v>PECHITO CERD,CONG.RAF.</v>
      </c>
      <c r="BE19" s="150">
        <v>6500</v>
      </c>
      <c r="BF19" s="1051">
        <f>ROUND(IFERROR((BE19-_xlfn.XLOOKUP(BC19,'Listas anteriores HORECA'!$A:$A,'Listas anteriores HORECA'!$E:$E))/_xlfn.XLOOKUP(BC19,'Listas anteriores HORECA'!$A:$A,'Listas anteriores HORECA'!$E:$E),""),3)</f>
        <v>0</v>
      </c>
      <c r="BG19" s="150">
        <f>_xlfn.XLOOKUP($BC19,'Costos Unitarios'!A:A,'Costos Unitarios'!E:E,"")</f>
        <v>4522</v>
      </c>
      <c r="BH19" s="1052">
        <f t="shared" si="8"/>
        <v>0.30430769230769233</v>
      </c>
      <c r="BI19" s="892">
        <f>IFERROR((BE19-_xlfn.XLOOKUP(C19,'Lista Consumo Interno'!A:A,'Lista Consumo Interno'!E:E))/BE19,"")</f>
        <v>1</v>
      </c>
    </row>
    <row r="20" spans="1:61" ht="15" thickBot="1" x14ac:dyDescent="0.35">
      <c r="A20" s="246" t="str">
        <f>_xlfn.XLOOKUP(C20,'Listas anteriores R'!$A:$A,'Listas anteriores R'!$D:$D,"")</f>
        <v>Carnes</v>
      </c>
      <c r="B20" s="1204" t="s">
        <v>64</v>
      </c>
      <c r="C20" s="262">
        <v>198</v>
      </c>
      <c r="D20" s="178" t="s">
        <v>71</v>
      </c>
      <c r="E20" s="768">
        <f t="shared" si="9"/>
        <v>1529.4117647058824</v>
      </c>
      <c r="F20" s="860">
        <v>1690</v>
      </c>
      <c r="G20" s="1197">
        <f>ROUND(IFERROR((E20-_xlfn.XLOOKUP(C20,'Listas anteriores R'!A:A,'Listas anteriores R'!E:E))/_xlfn.XLOOKUP(C20,'Listas anteriores R'!A:A,'Listas anteriores R'!E:E),""),3)</f>
        <v>0</v>
      </c>
      <c r="H20" s="732">
        <f>IFERROR((E20-(_xlfn.XLOOKUP(C20,'Costos Unitarios'!$A:$A,'Costos Unitarios'!$E:$E)+_xlfn.XLOOKUP(C20,'Costos Comerciales'!$A:$A,'Costos Comerciales'!$E:$E)))/E20,"")</f>
        <v>0.3958461538461539</v>
      </c>
      <c r="I20" s="732">
        <f>IFERROR((E20-_xlfn.XLOOKUP(C20,'Lista Consumo Interno'!$A:$A,'Lista Consumo Interno'!$E:$E))/E20,"")</f>
        <v>1</v>
      </c>
      <c r="J20" s="727">
        <f>IFERROR(($E20-_xlfn.XLOOKUP($C20,Competencias!$A:$A,Competencias!R:R))/$E20,"")</f>
        <v>1</v>
      </c>
      <c r="K20" s="727">
        <f>IFERROR(($E20-_xlfn.XLOOKUP($C20,Competencias!$A:$A,Competencias!S:S))/$E20,"")</f>
        <v>1</v>
      </c>
      <c r="L20" s="727">
        <f>IFERROR(($E20-_xlfn.XLOOKUP($C20,Competencias!$A:$A,Competencias!T:T))/$E20,"")</f>
        <v>1</v>
      </c>
      <c r="M20" s="727">
        <f>IFERROR(($E20-_xlfn.XLOOKUP($C20,Competencias!$A:$A,Competencias!U:U))/$E20,"")</f>
        <v>1</v>
      </c>
      <c r="N20" s="727">
        <f>IFERROR(($E20-_xlfn.XLOOKUP($C20,Competencias!$A:$A,Competencias!V:V))/$E20,"")</f>
        <v>-0.7</v>
      </c>
      <c r="O20" s="723"/>
      <c r="P20" s="246" t="str">
        <f>_xlfn.XLOOKUP(Q20,'Listas anteriores R'!$A:$A,'Listas anteriores R'!$D:$D,"")</f>
        <v>Carnes</v>
      </c>
      <c r="Q20" s="1210">
        <v>198</v>
      </c>
      <c r="R20" s="718" t="str">
        <f t="shared" si="3"/>
        <v>COLITA CERDO CONG.RAFAELA</v>
      </c>
      <c r="S20" s="135">
        <f t="shared" si="10"/>
        <v>1529.4117647058824</v>
      </c>
      <c r="T20" s="749">
        <v>1690</v>
      </c>
      <c r="U20" s="1172">
        <f>ROUND(IFERROR((S20-_xlfn.XLOOKUP(Q20,'Listas anteriores C'!$A:$A,'Listas anteriores C'!$E:$E))/_xlfn.XLOOKUP(Q20,'Listas anteriores C'!$A:$A,'Listas anteriores C'!$E:$E),""),3)</f>
        <v>0</v>
      </c>
      <c r="V20" s="732">
        <f>IFERROR((S20-(_xlfn.XLOOKUP(Q20,'Costos Unitarios'!$A:$A,'Costos Unitarios'!$E:$E)+_xlfn.XLOOKUP(Q20,'Costos Comerciales'!$A:$A,'Costos Comerciales'!$E:$E)))/S20,"")</f>
        <v>0.3958461538461539</v>
      </c>
      <c r="W20" s="727">
        <f>IFERROR(($S20-_xlfn.XLOOKUP($Q20,Competencias!$A:$A,Competencias!E:E))/$S20,"")</f>
        <v>1</v>
      </c>
      <c r="X20" s="727">
        <f>IFERROR(($S20-_xlfn.XLOOKUP($Q20,Competencias!$A:$A,Competencias!F:F))/$S20,"")</f>
        <v>1</v>
      </c>
      <c r="Y20" s="727">
        <f>IFERROR(($S20-_xlfn.XLOOKUP($Q20,Competencias!$A:$A,Competencias!G:G))/$S20,"")</f>
        <v>1</v>
      </c>
      <c r="AA20" s="246" t="str">
        <f>_xlfn.XLOOKUP(AB20,'Listas anteriores R'!$A:$A,'Listas anteriores R'!$D:$D,"")</f>
        <v>Carnes</v>
      </c>
      <c r="AB20" s="542">
        <v>198</v>
      </c>
      <c r="AC20" s="718" t="str">
        <f t="shared" si="4"/>
        <v>COLITA CERDO CONG.RAFAELA</v>
      </c>
      <c r="AD20" s="139">
        <f t="shared" si="11"/>
        <v>1529.4117647058824</v>
      </c>
      <c r="AE20" s="749">
        <v>1690</v>
      </c>
      <c r="AF20" s="1172">
        <f>ROUND(IFERROR((AD20-_xlfn.XLOOKUP(AB20,'Listas anteriores ML'!$A:$A,'Listas anteriores ML'!$E:$E))/_xlfn.XLOOKUP(AB20,'Listas anteriores ML'!$A:$A,'Listas anteriores ML'!$E:$E),""),3)</f>
        <v>0</v>
      </c>
      <c r="AG20" s="732">
        <f>IFERROR((AD20-(_xlfn.XLOOKUP(AB20,'Costos Unitarios'!$A:$A,'Costos Unitarios'!$E:$E)+_xlfn.XLOOKUP(AB20,'Costos Comerciales'!$A:$A,'Costos Comerciales'!$E:$E)))/AD20,"")</f>
        <v>0.3958461538461539</v>
      </c>
      <c r="AH20" s="727">
        <f>IFERROR(($AD20-_xlfn.XLOOKUP($AB20,Competencias!$A:$A,Competencias!H:H))/$AD20,"")</f>
        <v>1</v>
      </c>
      <c r="AI20" s="727">
        <f>IFERROR(($AD20-_xlfn.XLOOKUP($AB20,Competencias!$A:$A,Competencias!I:I))/$AD20,"")</f>
        <v>1</v>
      </c>
      <c r="AJ20" s="727">
        <f>IFERROR(($AD20-_xlfn.XLOOKUP($AB20,Competencias!$A:$A,Competencias!J:J))/$AD20,"")</f>
        <v>1</v>
      </c>
      <c r="AK20" s="727">
        <f>IFERROR(($AD20-_xlfn.XLOOKUP($AB20,Competencias!$A:$A,Competencias!K:K))/$AD20,"")</f>
        <v>1</v>
      </c>
      <c r="AL20" s="727">
        <f>IFERROR(($AD20-_xlfn.XLOOKUP($AB20,Competencias!$A:$A,Competencias!L:L))/$AD20,"")</f>
        <v>1</v>
      </c>
      <c r="AM20" s="727">
        <f>IFERROR(($AD20-_xlfn.XLOOKUP($AB20,Competencias!$A:$A,Competencias!M:M))/$AD20,"")</f>
        <v>1</v>
      </c>
      <c r="AN20" s="727">
        <f>IFERROR(($AD20-_xlfn.XLOOKUP($AB20,Competencias!$A:$A,Competencias!N:N))/$AD20,"")</f>
        <v>1</v>
      </c>
      <c r="AO20" s="727">
        <f>IFERROR(($AD20-_xlfn.XLOOKUP($AB20,Competencias!$A:$A,Competencias!O:O))/$AD20,"")</f>
        <v>1</v>
      </c>
      <c r="AQ20" s="246" t="str">
        <f>_xlfn.XLOOKUP(AR20,'Listas anteriores R'!$A:$A,'Listas anteriores R'!$D:$D,"")</f>
        <v>Carnes</v>
      </c>
      <c r="AR20" s="542">
        <v>198</v>
      </c>
      <c r="AS20" s="718" t="str">
        <f t="shared" si="5"/>
        <v>COLITA CERDO CONG.RAFAELA</v>
      </c>
      <c r="AT20" s="291">
        <f t="shared" si="6"/>
        <v>1300</v>
      </c>
      <c r="AU20" s="1051">
        <f>ROUND(IFERROR(($AT20-_xlfn.XLOOKUP($AR20,'Listas anteriores May.'!$A:$A,'Listas anteriores May.'!$E:$E))/_xlfn.XLOOKUP($AR20,'Listas anteriores May.'!$A:$A,'Listas anteriores May.'!$E:$E),""),3)</f>
        <v>0</v>
      </c>
      <c r="AV20" s="732">
        <f>IFERROR(($AT20-(_xlfn.XLOOKUP($AR20,'Costos Unitarios'!$A:$A,'Costos Unitarios'!$E:$E)+_xlfn.XLOOKUP($AR20,'Costos Comerciales'!$A:$A,'Costos Comerciales'!$E:$E)))/AT20,"")</f>
        <v>0.28923076923076924</v>
      </c>
      <c r="AW20" s="892">
        <f>IFERROR((AT20-_xlfn.XLOOKUP(AR20,'Lista Consumo Interno'!$A:$A,'Lista Consumo Interno'!$E:$E))/AT20,"")</f>
        <v>1</v>
      </c>
      <c r="AX20" s="895">
        <v>0.15</v>
      </c>
      <c r="AY20" s="727">
        <f>IFERROR(($AT20-_xlfn.XLOOKUP($AR20,Competencias!$A:$A,Competencias!P:P))/$AT20,"")</f>
        <v>1</v>
      </c>
      <c r="AZ20" s="727">
        <f>IFERROR(($AT20-_xlfn.XLOOKUP($AR20,Competencias!$A:$A,Competencias!Q:Q))/$AT20,"")</f>
        <v>1</v>
      </c>
      <c r="BB20" s="246" t="str">
        <f>_xlfn.XLOOKUP(BC20,'Listas anteriores R'!$A:$A,'Listas anteriores R'!$D:$D,"")</f>
        <v>Carnes</v>
      </c>
      <c r="BC20" s="760">
        <v>198</v>
      </c>
      <c r="BD20" s="800" t="str">
        <f t="shared" si="7"/>
        <v>COLITA CERDO CONG.RAFAELA</v>
      </c>
      <c r="BE20" s="150">
        <v>1200</v>
      </c>
      <c r="BF20" s="1051">
        <f>ROUND(IFERROR((BE20-_xlfn.XLOOKUP(BC20,'Listas anteriores HORECA'!$A:$A,'Listas anteriores HORECA'!$E:$E))/_xlfn.XLOOKUP(BC20,'Listas anteriores HORECA'!$A:$A,'Listas anteriores HORECA'!$E:$E),""),3)</f>
        <v>0</v>
      </c>
      <c r="BG20" s="150">
        <f>_xlfn.XLOOKUP($BC20,'Costos Unitarios'!A:A,'Costos Unitarios'!E:E,"")</f>
        <v>773</v>
      </c>
      <c r="BH20" s="1052">
        <f t="shared" si="8"/>
        <v>0.35583333333333333</v>
      </c>
      <c r="BI20" s="892">
        <f>IFERROR((BE20-_xlfn.XLOOKUP(C20,'Lista Consumo Interno'!A:A,'Lista Consumo Interno'!E:E))/BE20,"")</f>
        <v>1</v>
      </c>
    </row>
    <row r="21" spans="1:61" ht="15" thickBot="1" x14ac:dyDescent="0.35">
      <c r="A21" s="246" t="str">
        <f>_xlfn.XLOOKUP(C21,'Listas anteriores R'!$A:$A,'Listas anteriores R'!$D:$D,"")</f>
        <v>Carnes</v>
      </c>
      <c r="B21" s="1204" t="s">
        <v>64</v>
      </c>
      <c r="C21" s="262">
        <v>199</v>
      </c>
      <c r="D21" s="178" t="s">
        <v>72</v>
      </c>
      <c r="E21" s="768">
        <f t="shared" si="9"/>
        <v>1619.9095022624435</v>
      </c>
      <c r="F21" s="860">
        <v>1790</v>
      </c>
      <c r="G21" s="1197">
        <f>ROUND(IFERROR((E21-_xlfn.XLOOKUP(C21,'Listas anteriores R'!A:A,'Listas anteriores R'!E:E))/_xlfn.XLOOKUP(C21,'Listas anteriores R'!A:A,'Listas anteriores R'!E:E),""),3)</f>
        <v>0</v>
      </c>
      <c r="H21" s="732">
        <f>IFERROR((E21-(_xlfn.XLOOKUP(C21,'Costos Unitarios'!$A:$A,'Costos Unitarios'!$E:$E)+_xlfn.XLOOKUP(C21,'Costos Comerciales'!$A:$A,'Costos Comerciales'!$E:$E)))/E21,"")</f>
        <v>0.67529050279329605</v>
      </c>
      <c r="I21" s="732">
        <f>IFERROR((E21-_xlfn.XLOOKUP(C21,'Lista Consumo Interno'!$A:$A,'Lista Consumo Interno'!$E:$E))/E21,"")</f>
        <v>0.47527932960893859</v>
      </c>
      <c r="J21" s="727">
        <f>IFERROR(($E21-_xlfn.XLOOKUP($C21,Competencias!$A:$A,Competencias!R:R))/$E21,"")</f>
        <v>-0.92603351955307256</v>
      </c>
      <c r="K21" s="727">
        <f>IFERROR(($E21-_xlfn.XLOOKUP($C21,Competencias!$A:$A,Competencias!S:S))/$E21,"")</f>
        <v>1</v>
      </c>
      <c r="L21" s="727">
        <f>IFERROR(($E21-_xlfn.XLOOKUP($C21,Competencias!$A:$A,Competencias!T:T))/$E21,"")</f>
        <v>7.4022346368715145E-2</v>
      </c>
      <c r="M21" s="727">
        <f>IFERROR(($E21-_xlfn.XLOOKUP($C21,Competencias!$A:$A,Competencias!U:U))/$E21,"")</f>
        <v>0.25921787709497213</v>
      </c>
      <c r="N21" s="727">
        <f>IFERROR(($E21-_xlfn.XLOOKUP($C21,Competencias!$A:$A,Competencias!V:V))/$E21,"")</f>
        <v>-0.6667597765363128</v>
      </c>
      <c r="O21" s="723"/>
      <c r="P21" s="246" t="str">
        <f>_xlfn.XLOOKUP(Q21,'Listas anteriores R'!$A:$A,'Listas anteriores R'!$D:$D,"")</f>
        <v>Carnes</v>
      </c>
      <c r="Q21" s="1210">
        <v>199</v>
      </c>
      <c r="R21" s="718" t="str">
        <f t="shared" si="3"/>
        <v>PATITA CERDO CONG. RAF.</v>
      </c>
      <c r="S21" s="135">
        <f t="shared" si="10"/>
        <v>1619.9095022624435</v>
      </c>
      <c r="T21" s="749">
        <v>1790</v>
      </c>
      <c r="U21" s="1172">
        <f>ROUND(IFERROR((S21-_xlfn.XLOOKUP(Q21,'Listas anteriores C'!$A:$A,'Listas anteriores C'!$E:$E))/_xlfn.XLOOKUP(Q21,'Listas anteriores C'!$A:$A,'Listas anteriores C'!$E:$E),""),3)</f>
        <v>0</v>
      </c>
      <c r="V21" s="732">
        <f>IFERROR((S21-(_xlfn.XLOOKUP(Q21,'Costos Unitarios'!$A:$A,'Costos Unitarios'!$E:$E)+_xlfn.XLOOKUP(Q21,'Costos Comerciales'!$A:$A,'Costos Comerciales'!$E:$E)))/S21,"")</f>
        <v>0.67529050279329605</v>
      </c>
      <c r="W21" s="727">
        <f>IFERROR(($S21-_xlfn.XLOOKUP($Q21,Competencias!$A:$A,Competencias!E:E))/$S21,"")</f>
        <v>1</v>
      </c>
      <c r="X21" s="727">
        <f>IFERROR(($S21-_xlfn.XLOOKUP($Q21,Competencias!$A:$A,Competencias!F:F))/$S21,"")</f>
        <v>1</v>
      </c>
      <c r="Y21" s="727">
        <f>IFERROR(($S21-_xlfn.XLOOKUP($Q21,Competencias!$A:$A,Competencias!G:G))/$S21,"")</f>
        <v>1</v>
      </c>
      <c r="AA21" s="246" t="str">
        <f>_xlfn.XLOOKUP(AB21,'Listas anteriores R'!$A:$A,'Listas anteriores R'!$D:$D,"")</f>
        <v>Carnes</v>
      </c>
      <c r="AB21" s="542">
        <v>199</v>
      </c>
      <c r="AC21" s="718" t="str">
        <f t="shared" si="4"/>
        <v>PATITA CERDO CONG. RAF.</v>
      </c>
      <c r="AD21" s="139">
        <f t="shared" si="11"/>
        <v>1619.9095022624435</v>
      </c>
      <c r="AE21" s="749">
        <v>1790</v>
      </c>
      <c r="AF21" s="1172">
        <f>ROUND(IFERROR((AD21-_xlfn.XLOOKUP(AB21,'Listas anteriores ML'!$A:$A,'Listas anteriores ML'!$E:$E))/_xlfn.XLOOKUP(AB21,'Listas anteriores ML'!$A:$A,'Listas anteriores ML'!$E:$E),""),3)</f>
        <v>0</v>
      </c>
      <c r="AG21" s="732">
        <f>IFERROR((AD21-(_xlfn.XLOOKUP(AB21,'Costos Unitarios'!$A:$A,'Costos Unitarios'!$E:$E)+_xlfn.XLOOKUP(AB21,'Costos Comerciales'!$A:$A,'Costos Comerciales'!$E:$E)))/AD21,"")</f>
        <v>0.67529050279329605</v>
      </c>
      <c r="AH21" s="727">
        <f>IFERROR(($AD21-_xlfn.XLOOKUP($AB21,Competencias!$A:$A,Competencias!H:H))/$AD21,"")</f>
        <v>1</v>
      </c>
      <c r="AI21" s="727">
        <f>IFERROR(($AD21-_xlfn.XLOOKUP($AB21,Competencias!$A:$A,Competencias!I:I))/$AD21,"")</f>
        <v>1</v>
      </c>
      <c r="AJ21" s="727">
        <f>IFERROR(($AD21-_xlfn.XLOOKUP($AB21,Competencias!$A:$A,Competencias!J:J))/$AD21,"")</f>
        <v>1</v>
      </c>
      <c r="AK21" s="727">
        <f>IFERROR(($AD21-_xlfn.XLOOKUP($AB21,Competencias!$A:$A,Competencias!K:K))/$AD21,"")</f>
        <v>1</v>
      </c>
      <c r="AL21" s="727">
        <f>IFERROR(($AD21-_xlfn.XLOOKUP($AB21,Competencias!$A:$A,Competencias!L:L))/$AD21,"")</f>
        <v>1</v>
      </c>
      <c r="AM21" s="727">
        <f>IFERROR(($AD21-_xlfn.XLOOKUP($AB21,Competencias!$A:$A,Competencias!M:M))/$AD21,"")</f>
        <v>1</v>
      </c>
      <c r="AN21" s="727">
        <f>IFERROR(($AD21-_xlfn.XLOOKUP($AB21,Competencias!$A:$A,Competencias!N:N))/$AD21,"")</f>
        <v>1</v>
      </c>
      <c r="AO21" s="727">
        <f>IFERROR(($AD21-_xlfn.XLOOKUP($AB21,Competencias!$A:$A,Competencias!O:O))/$AD21,"")</f>
        <v>1</v>
      </c>
      <c r="AQ21" s="246" t="str">
        <f>_xlfn.XLOOKUP(AR21,'Listas anteriores R'!$A:$A,'Listas anteriores R'!$D:$D,"")</f>
        <v>Carnes</v>
      </c>
      <c r="AR21" s="542">
        <v>199</v>
      </c>
      <c r="AS21" s="718" t="str">
        <f t="shared" si="5"/>
        <v>PATITA CERDO CONG. RAF.</v>
      </c>
      <c r="AT21" s="291">
        <f t="shared" si="6"/>
        <v>1052.9411764705883</v>
      </c>
      <c r="AU21" s="1051">
        <f>ROUND(IFERROR(($AT21-_xlfn.XLOOKUP($AR21,'Listas anteriores May.'!$A:$A,'Listas anteriores May.'!$E:$E))/_xlfn.XLOOKUP($AR21,'Listas anteriores May.'!$A:$A,'Listas anteriores May.'!$E:$E),""),3)</f>
        <v>0</v>
      </c>
      <c r="AV21" s="732">
        <f>IFERROR(($AT21-(_xlfn.XLOOKUP($AR21,'Costos Unitarios'!$A:$A,'Costos Unitarios'!$E:$E)+_xlfn.XLOOKUP($AR21,'Costos Comerciales'!$A:$A,'Costos Comerciales'!$E:$E)))/AT21,"")</f>
        <v>0.50044692737430174</v>
      </c>
      <c r="AW21" s="892">
        <f>IFERROR((AT21-_xlfn.XLOOKUP(AR21,'Lista Consumo Interno'!$A:$A,'Lista Consumo Interno'!$E:$E))/AT21,"")</f>
        <v>0.19273743016759781</v>
      </c>
      <c r="AX21" s="895">
        <v>0.35</v>
      </c>
      <c r="AY21" s="727">
        <f>IFERROR(($AT21-_xlfn.XLOOKUP($AR21,Competencias!$A:$A,Competencias!P:P))/$AT21,"")</f>
        <v>2.7932960893855257E-3</v>
      </c>
      <c r="AZ21" s="727">
        <f>IFERROR(($AT21-_xlfn.XLOOKUP($AR21,Competencias!$A:$A,Competencias!Q:Q))/$AT21,"")</f>
        <v>-0.46256983240223454</v>
      </c>
      <c r="BB21" s="246" t="str">
        <f>_xlfn.XLOOKUP(BC21,'Listas anteriores R'!$A:$A,'Listas anteriores R'!$D:$D,"")</f>
        <v>Carnes</v>
      </c>
      <c r="BC21" s="760">
        <v>199</v>
      </c>
      <c r="BD21" s="800" t="str">
        <f t="shared" si="7"/>
        <v>PATITA CERDO CONG. RAF.</v>
      </c>
      <c r="BE21" s="150">
        <v>900</v>
      </c>
      <c r="BF21" s="1051">
        <f>ROUND(IFERROR((BE21-_xlfn.XLOOKUP(BC21,'Listas anteriores HORECA'!$A:$A,'Listas anteriores HORECA'!$E:$E))/_xlfn.XLOOKUP(BC21,'Listas anteriores HORECA'!$A:$A,'Listas anteriores HORECA'!$E:$E),""),3)</f>
        <v>0</v>
      </c>
      <c r="BG21" s="150">
        <f>_xlfn.XLOOKUP($BC21,'Costos Unitarios'!A:A,'Costos Unitarios'!E:E,"")</f>
        <v>385</v>
      </c>
      <c r="BH21" s="1052">
        <f t="shared" si="8"/>
        <v>0.57222222222222219</v>
      </c>
      <c r="BI21" s="892">
        <f>IFERROR((BE21-_xlfn.XLOOKUP(C21,'Lista Consumo Interno'!A:A,'Lista Consumo Interno'!E:E))/BE21,"")</f>
        <v>5.5555555555555552E-2</v>
      </c>
    </row>
    <row r="22" spans="1:61" ht="15" thickBot="1" x14ac:dyDescent="0.35">
      <c r="A22" s="246" t="str">
        <f>_xlfn.XLOOKUP(C22,'Listas anteriores R'!$A:$A,'Listas anteriores R'!$D:$D,"")</f>
        <v>Carnes</v>
      </c>
      <c r="B22" s="1204" t="s">
        <v>64</v>
      </c>
      <c r="C22" s="262">
        <v>200</v>
      </c>
      <c r="D22" s="178" t="s">
        <v>73</v>
      </c>
      <c r="E22" s="768">
        <f t="shared" si="9"/>
        <v>1981.9004524886877</v>
      </c>
      <c r="F22" s="860">
        <v>2190</v>
      </c>
      <c r="G22" s="1197">
        <f>ROUND(IFERROR((E22-_xlfn.XLOOKUP(C22,'Listas anteriores R'!A:A,'Listas anteriores R'!E:E))/_xlfn.XLOOKUP(C22,'Listas anteriores R'!A:A,'Listas anteriores R'!E:E),""),3)</f>
        <v>0</v>
      </c>
      <c r="H22" s="732">
        <f>IFERROR((E22-(_xlfn.XLOOKUP(C22,'Costos Unitarios'!$A:$A,'Costos Unitarios'!$E:$E)+_xlfn.XLOOKUP(C22,'Costos Comerciales'!$A:$A,'Costos Comerciales'!$E:$E)))/E22,"")</f>
        <v>0.99697260273972599</v>
      </c>
      <c r="I22" s="732" t="str">
        <f>IFERROR((E22-_xlfn.XLOOKUP(C22,'Lista Consumo Interno'!$A:$A,'Lista Consumo Interno'!$E:$E))/E22,"")</f>
        <v/>
      </c>
      <c r="J22" s="727" t="str">
        <f>IFERROR(($E22-_xlfn.XLOOKUP($C22,Competencias!$A:$A,Competencias!R:R))/$E22,"")</f>
        <v/>
      </c>
      <c r="K22" s="727" t="str">
        <f>IFERROR(($E22-_xlfn.XLOOKUP($C22,Competencias!$A:$A,Competencias!S:S))/$E22,"")</f>
        <v/>
      </c>
      <c r="L22" s="727" t="str">
        <f>IFERROR(($E22-_xlfn.XLOOKUP($C22,Competencias!$A:$A,Competencias!T:T))/$E22,"")</f>
        <v/>
      </c>
      <c r="M22" s="727" t="str">
        <f>IFERROR(($E22-_xlfn.XLOOKUP($C22,Competencias!$A:$A,Competencias!U:U))/$E22,"")</f>
        <v/>
      </c>
      <c r="N22" s="727" t="str">
        <f>IFERROR(($E22-_xlfn.XLOOKUP($C22,Competencias!$A:$A,Competencias!V:V))/$E22,"")</f>
        <v/>
      </c>
      <c r="O22" s="723"/>
      <c r="P22" s="246" t="str">
        <f>_xlfn.XLOOKUP(Q22,'Listas anteriores R'!$A:$A,'Listas anteriores R'!$D:$D,"")</f>
        <v>Carnes</v>
      </c>
      <c r="Q22" s="1210">
        <v>200</v>
      </c>
      <c r="R22" s="718" t="str">
        <f t="shared" si="3"/>
        <v>OREJA CERDO CONG.</v>
      </c>
      <c r="S22" s="135">
        <f t="shared" si="10"/>
        <v>1981.9004524886877</v>
      </c>
      <c r="T22" s="749">
        <v>2190</v>
      </c>
      <c r="U22" s="1172">
        <f>ROUND(IFERROR((S22-_xlfn.XLOOKUP(Q22,'Listas anteriores C'!$A:$A,'Listas anteriores C'!$E:$E))/_xlfn.XLOOKUP(Q22,'Listas anteriores C'!$A:$A,'Listas anteriores C'!$E:$E),""),3)</f>
        <v>0</v>
      </c>
      <c r="V22" s="732">
        <f>IFERROR((S22-(_xlfn.XLOOKUP(Q22,'Costos Unitarios'!$A:$A,'Costos Unitarios'!$E:$E)+_xlfn.XLOOKUP(Q22,'Costos Comerciales'!$A:$A,'Costos Comerciales'!$E:$E)))/S22,"")</f>
        <v>0.99697260273972599</v>
      </c>
      <c r="W22" s="727" t="str">
        <f>IFERROR(($S22-_xlfn.XLOOKUP($Q22,Competencias!$A:$A,Competencias!E:E))/$S22,"")</f>
        <v/>
      </c>
      <c r="X22" s="727" t="str">
        <f>IFERROR(($S22-_xlfn.XLOOKUP($Q22,Competencias!$A:$A,Competencias!F:F))/$S22,"")</f>
        <v/>
      </c>
      <c r="Y22" s="727" t="str">
        <f>IFERROR(($S22-_xlfn.XLOOKUP($Q22,Competencias!$A:$A,Competencias!G:G))/$S22,"")</f>
        <v/>
      </c>
      <c r="AA22" s="246" t="str">
        <f>_xlfn.XLOOKUP(AB22,'Listas anteriores R'!$A:$A,'Listas anteriores R'!$D:$D,"")</f>
        <v>Carnes</v>
      </c>
      <c r="AB22" s="542">
        <v>200</v>
      </c>
      <c r="AC22" s="718" t="str">
        <f t="shared" si="4"/>
        <v>OREJA CERDO CONG.</v>
      </c>
      <c r="AD22" s="139">
        <f t="shared" si="11"/>
        <v>1981.9004524886877</v>
      </c>
      <c r="AE22" s="749">
        <v>2190</v>
      </c>
      <c r="AF22" s="1172">
        <f>ROUND(IFERROR((AD22-_xlfn.XLOOKUP(AB22,'Listas anteriores ML'!$A:$A,'Listas anteriores ML'!$E:$E))/_xlfn.XLOOKUP(AB22,'Listas anteriores ML'!$A:$A,'Listas anteriores ML'!$E:$E),""),3)</f>
        <v>0</v>
      </c>
      <c r="AG22" s="732">
        <f>IFERROR((AD22-(_xlfn.XLOOKUP(AB22,'Costos Unitarios'!$A:$A,'Costos Unitarios'!$E:$E)+_xlfn.XLOOKUP(AB22,'Costos Comerciales'!$A:$A,'Costos Comerciales'!$E:$E)))/AD22,"")</f>
        <v>0.99697260273972599</v>
      </c>
      <c r="AH22" s="727" t="str">
        <f>IFERROR(($AD22-_xlfn.XLOOKUP($AB22,Competencias!$A:$A,Competencias!H:H))/$AD22,"")</f>
        <v/>
      </c>
      <c r="AI22" s="727" t="str">
        <f>IFERROR(($AD22-_xlfn.XLOOKUP($AB22,Competencias!$A:$A,Competencias!I:I))/$AD22,"")</f>
        <v/>
      </c>
      <c r="AJ22" s="727" t="str">
        <f>IFERROR(($AD22-_xlfn.XLOOKUP($AB22,Competencias!$A:$A,Competencias!J:J))/$AD22,"")</f>
        <v/>
      </c>
      <c r="AK22" s="727" t="str">
        <f>IFERROR(($AD22-_xlfn.XLOOKUP($AB22,Competencias!$A:$A,Competencias!K:K))/$AD22,"")</f>
        <v/>
      </c>
      <c r="AL22" s="727" t="str">
        <f>IFERROR(($AD22-_xlfn.XLOOKUP($AB22,Competencias!$A:$A,Competencias!L:L))/$AD22,"")</f>
        <v/>
      </c>
      <c r="AM22" s="727" t="str">
        <f>IFERROR(($AD22-_xlfn.XLOOKUP($AB22,Competencias!$A:$A,Competencias!M:M))/$AD22,"")</f>
        <v/>
      </c>
      <c r="AN22" s="727" t="str">
        <f>IFERROR(($AD22-_xlfn.XLOOKUP($AB22,Competencias!$A:$A,Competencias!N:N))/$AD22,"")</f>
        <v/>
      </c>
      <c r="AO22" s="727" t="str">
        <f>IFERROR(($AD22-_xlfn.XLOOKUP($AB22,Competencias!$A:$A,Competencias!O:O))/$AD22,"")</f>
        <v/>
      </c>
      <c r="AQ22" s="246" t="str">
        <f>_xlfn.XLOOKUP(AR22,'Listas anteriores R'!$A:$A,'Listas anteriores R'!$D:$D,"")</f>
        <v>Carnes</v>
      </c>
      <c r="AR22" s="542">
        <v>200</v>
      </c>
      <c r="AS22" s="718" t="str">
        <f t="shared" si="5"/>
        <v>OREJA CERDO CONG.</v>
      </c>
      <c r="AT22" s="291">
        <f t="shared" si="6"/>
        <v>1090.0452488687783</v>
      </c>
      <c r="AU22" s="1051">
        <f>ROUND(IFERROR(($AT22-_xlfn.XLOOKUP($AR22,'Listas anteriores May.'!$A:$A,'Listas anteriores May.'!$E:$E))/_xlfn.XLOOKUP($AR22,'Listas anteriores May.'!$A:$A,'Listas anteriores May.'!$E:$E),""),3)</f>
        <v>0</v>
      </c>
      <c r="AV22" s="732">
        <f>IFERROR(($AT22-(_xlfn.XLOOKUP($AR22,'Costos Unitarios'!$A:$A,'Costos Unitarios'!$E:$E)+_xlfn.XLOOKUP($AR22,'Costos Comerciales'!$A:$A,'Costos Comerciales'!$E:$E)))/AT22,"")</f>
        <v>0.99449564134495638</v>
      </c>
      <c r="AW22" s="892" t="str">
        <f>IFERROR((AT22-_xlfn.XLOOKUP(AR22,'Lista Consumo Interno'!$A:$A,'Lista Consumo Interno'!$E:$E))/AT22,"")</f>
        <v/>
      </c>
      <c r="AX22" s="895">
        <v>0.45</v>
      </c>
      <c r="AY22" s="727" t="str">
        <f>IFERROR(($AT22-_xlfn.XLOOKUP($AR22,Competencias!$A:$A,Competencias!P:P))/$AT22,"")</f>
        <v/>
      </c>
      <c r="AZ22" s="727" t="str">
        <f>IFERROR(($AT22-_xlfn.XLOOKUP($AR22,Competencias!$A:$A,Competencias!Q:Q))/$AT22,"")</f>
        <v/>
      </c>
      <c r="BB22" s="246" t="str">
        <f>_xlfn.XLOOKUP(BC22,'Listas anteriores R'!$A:$A,'Listas anteriores R'!$D:$D,"")</f>
        <v>Carnes</v>
      </c>
      <c r="BC22" s="760">
        <v>200</v>
      </c>
      <c r="BD22" s="800" t="str">
        <f t="shared" si="7"/>
        <v>OREJA CERDO CONG.</v>
      </c>
      <c r="BE22" s="150">
        <v>900</v>
      </c>
      <c r="BF22" s="1051">
        <f>ROUND(IFERROR((BE22-_xlfn.XLOOKUP(BC22,'Listas anteriores HORECA'!$A:$A,'Listas anteriores HORECA'!$E:$E))/_xlfn.XLOOKUP(BC22,'Listas anteriores HORECA'!$A:$A,'Listas anteriores HORECA'!$E:$E),""),3)</f>
        <v>0</v>
      </c>
      <c r="BG22" s="150">
        <f>_xlfn.XLOOKUP($BC22,'Costos Unitarios'!A:A,'Costos Unitarios'!E:E,"")</f>
        <v>0</v>
      </c>
      <c r="BH22" s="1052">
        <f t="shared" si="8"/>
        <v>1</v>
      </c>
      <c r="BI22" s="892" t="str">
        <f>IFERROR((BE22-_xlfn.XLOOKUP(C22,'Lista Consumo Interno'!A:A,'Lista Consumo Interno'!E:E))/BE22,"")</f>
        <v/>
      </c>
    </row>
    <row r="23" spans="1:61" ht="15" thickBot="1" x14ac:dyDescent="0.35">
      <c r="A23" s="246" t="str">
        <f>_xlfn.XLOOKUP(C23,'Listas anteriores R'!$A:$A,'Listas anteriores R'!$D:$D,"")</f>
        <v>Carnes</v>
      </c>
      <c r="B23" s="1204" t="s">
        <v>64</v>
      </c>
      <c r="C23" s="262">
        <v>201</v>
      </c>
      <c r="D23" s="178" t="s">
        <v>74</v>
      </c>
      <c r="E23" s="768">
        <f t="shared" si="9"/>
        <v>2343.8914027149322</v>
      </c>
      <c r="F23" s="860">
        <v>2590</v>
      </c>
      <c r="G23" s="1197">
        <f>ROUND(IFERROR((E23-_xlfn.XLOOKUP(C23,'Listas anteriores R'!A:A,'Listas anteriores R'!E:E))/_xlfn.XLOOKUP(C23,'Listas anteriores R'!A:A,'Listas anteriores R'!E:E),""),3)</f>
        <v>0</v>
      </c>
      <c r="H23" s="732">
        <f>IFERROR((E23-(_xlfn.XLOOKUP(C23,'Costos Unitarios'!$A:$A,'Costos Unitarios'!$E:$E)+_xlfn.XLOOKUP(C23,'Costos Comerciales'!$A:$A,'Costos Comerciales'!$E:$E)))/E23,"")</f>
        <v>0.6326621621621622</v>
      </c>
      <c r="I23" s="732">
        <f>IFERROR((E23-_xlfn.XLOOKUP(C23,'Lista Consumo Interno'!$A:$A,'Lista Consumo Interno'!$E:$E))/E23,"")</f>
        <v>1</v>
      </c>
      <c r="J23" s="727">
        <f>IFERROR(($E23-_xlfn.XLOOKUP($C23,Competencias!$A:$A,Competencias!R:R))/$E23,"")</f>
        <v>-0.45057915057915054</v>
      </c>
      <c r="K23" s="727">
        <f>IFERROR(($E23-_xlfn.XLOOKUP($C23,Competencias!$A:$A,Competencias!S:S))/$E23,"")</f>
        <v>1</v>
      </c>
      <c r="L23" s="727">
        <f>IFERROR(($E23-_xlfn.XLOOKUP($C23,Competencias!$A:$A,Competencias!T:T))/$E23,"")</f>
        <v>1</v>
      </c>
      <c r="M23" s="727">
        <f>IFERROR(($E23-_xlfn.XLOOKUP($C23,Competencias!$A:$A,Competencias!U:U))/$E23,"")</f>
        <v>0.44536679536679535</v>
      </c>
      <c r="N23" s="727">
        <f>IFERROR(($E23-_xlfn.XLOOKUP($C23,Competencias!$A:$A,Competencias!V:V))/$E23,"")</f>
        <v>-0.23725868725868723</v>
      </c>
      <c r="O23" s="723"/>
      <c r="P23" s="246" t="str">
        <f>_xlfn.XLOOKUP(Q23,'Listas anteriores R'!$A:$A,'Listas anteriores R'!$D:$D,"")</f>
        <v>Carnes</v>
      </c>
      <c r="Q23" s="1210">
        <v>201</v>
      </c>
      <c r="R23" s="718" t="str">
        <f t="shared" si="3"/>
        <v>CUERO CERDO CONG.RAFAELA</v>
      </c>
      <c r="S23" s="135">
        <f t="shared" si="10"/>
        <v>2343.8914027149322</v>
      </c>
      <c r="T23" s="749">
        <v>2590</v>
      </c>
      <c r="U23" s="1172">
        <f>ROUND(IFERROR((S23-_xlfn.XLOOKUP(Q23,'Listas anteriores C'!$A:$A,'Listas anteriores C'!$E:$E))/_xlfn.XLOOKUP(Q23,'Listas anteriores C'!$A:$A,'Listas anteriores C'!$E:$E),""),3)</f>
        <v>0</v>
      </c>
      <c r="V23" s="732">
        <f>IFERROR((S23-(_xlfn.XLOOKUP(Q23,'Costos Unitarios'!$A:$A,'Costos Unitarios'!$E:$E)+_xlfn.XLOOKUP(Q23,'Costos Comerciales'!$A:$A,'Costos Comerciales'!$E:$E)))/S23,"")</f>
        <v>0.6326621621621622</v>
      </c>
      <c r="W23" s="727">
        <f>IFERROR(($S23-_xlfn.XLOOKUP($Q23,Competencias!$A:$A,Competencias!E:E))/$S23,"")</f>
        <v>1</v>
      </c>
      <c r="X23" s="727">
        <f>IFERROR(($S23-_xlfn.XLOOKUP($Q23,Competencias!$A:$A,Competencias!F:F))/$S23,"")</f>
        <v>1</v>
      </c>
      <c r="Y23" s="727">
        <f>IFERROR(($S23-_xlfn.XLOOKUP($Q23,Competencias!$A:$A,Competencias!G:G))/$S23,"")</f>
        <v>1</v>
      </c>
      <c r="AA23" s="246" t="str">
        <f>_xlfn.XLOOKUP(AB23,'Listas anteriores R'!$A:$A,'Listas anteriores R'!$D:$D,"")</f>
        <v>Carnes</v>
      </c>
      <c r="AB23" s="542">
        <v>201</v>
      </c>
      <c r="AC23" s="718" t="str">
        <f t="shared" si="4"/>
        <v>CUERO CERDO CONG.RAFAELA</v>
      </c>
      <c r="AD23" s="139">
        <f t="shared" si="11"/>
        <v>2343.8914027149322</v>
      </c>
      <c r="AE23" s="749">
        <v>2590</v>
      </c>
      <c r="AF23" s="1172">
        <f>ROUND(IFERROR((AD23-_xlfn.XLOOKUP(AB23,'Listas anteriores ML'!$A:$A,'Listas anteriores ML'!$E:$E))/_xlfn.XLOOKUP(AB23,'Listas anteriores ML'!$A:$A,'Listas anteriores ML'!$E:$E),""),3)</f>
        <v>0</v>
      </c>
      <c r="AG23" s="732">
        <f>IFERROR((AD23-(_xlfn.XLOOKUP(AB23,'Costos Unitarios'!$A:$A,'Costos Unitarios'!$E:$E)+_xlfn.XLOOKUP(AB23,'Costos Comerciales'!$A:$A,'Costos Comerciales'!$E:$E)))/AD23,"")</f>
        <v>0.6326621621621622</v>
      </c>
      <c r="AH23" s="727">
        <f>IFERROR(($AD23-_xlfn.XLOOKUP($AB23,Competencias!$A:$A,Competencias!H:H))/$AD23,"")</f>
        <v>1</v>
      </c>
      <c r="AI23" s="727">
        <f>IFERROR(($AD23-_xlfn.XLOOKUP($AB23,Competencias!$A:$A,Competencias!I:I))/$AD23,"")</f>
        <v>1</v>
      </c>
      <c r="AJ23" s="727">
        <f>IFERROR(($AD23-_xlfn.XLOOKUP($AB23,Competencias!$A:$A,Competencias!J:J))/$AD23,"")</f>
        <v>1</v>
      </c>
      <c r="AK23" s="727">
        <f>IFERROR(($AD23-_xlfn.XLOOKUP($AB23,Competencias!$A:$A,Competencias!K:K))/$AD23,"")</f>
        <v>1</v>
      </c>
      <c r="AL23" s="727">
        <f>IFERROR(($AD23-_xlfn.XLOOKUP($AB23,Competencias!$A:$A,Competencias!L:L))/$AD23,"")</f>
        <v>1</v>
      </c>
      <c r="AM23" s="727">
        <f>IFERROR(($AD23-_xlfn.XLOOKUP($AB23,Competencias!$A:$A,Competencias!M:M))/$AD23,"")</f>
        <v>1</v>
      </c>
      <c r="AN23" s="727">
        <f>IFERROR(($AD23-_xlfn.XLOOKUP($AB23,Competencias!$A:$A,Competencias!N:N))/$AD23,"")</f>
        <v>1</v>
      </c>
      <c r="AO23" s="727">
        <f>IFERROR(($AD23-_xlfn.XLOOKUP($AB23,Competencias!$A:$A,Competencias!O:O))/$AD23,"")</f>
        <v>1</v>
      </c>
      <c r="AQ23" s="246" t="str">
        <f>_xlfn.XLOOKUP(AR23,'Listas anteriores R'!$A:$A,'Listas anteriores R'!$D:$D,"")</f>
        <v>Carnes</v>
      </c>
      <c r="AR23" s="542">
        <v>201</v>
      </c>
      <c r="AS23" s="718" t="str">
        <f t="shared" si="5"/>
        <v>CUERO CERDO CONG.RAFAELA</v>
      </c>
      <c r="AT23" s="291">
        <f t="shared" si="6"/>
        <v>1359.4570135746608</v>
      </c>
      <c r="AU23" s="1051">
        <f>ROUND(IFERROR(($AT23-_xlfn.XLOOKUP($AR23,'Listas anteriores May.'!$A:$A,'Listas anteriores May.'!$E:$E))/_xlfn.XLOOKUP($AR23,'Listas anteriores May.'!$A:$A,'Listas anteriores May.'!$E:$E),""),3)</f>
        <v>0</v>
      </c>
      <c r="AV23" s="732">
        <f>IFERROR(($AT23-(_xlfn.XLOOKUP($AR23,'Costos Unitarios'!$A:$A,'Costos Unitarios'!$E:$E)+_xlfn.XLOOKUP($AR23,'Costos Comerciales'!$A:$A,'Costos Comerciales'!$E:$E)))/AT23,"")</f>
        <v>0.36665890027959003</v>
      </c>
      <c r="AW23" s="892">
        <f>IFERROR((AT23-_xlfn.XLOOKUP(AR23,'Lista Consumo Interno'!$A:$A,'Lista Consumo Interno'!$E:$E))/AT23,"")</f>
        <v>1</v>
      </c>
      <c r="AX23" s="895">
        <v>0.42</v>
      </c>
      <c r="AY23" s="727">
        <f>IFERROR(($AT23-_xlfn.XLOOKUP($AR23,Competencias!$A:$A,Competencias!P:P))/$AT23,"")</f>
        <v>1</v>
      </c>
      <c r="AZ23" s="727">
        <f>IFERROR(($AT23-_xlfn.XLOOKUP($AR23,Competencias!$A:$A,Competencias!Q:Q))/$AT23,"")</f>
        <v>1</v>
      </c>
      <c r="BB23" s="246" t="str">
        <f>_xlfn.XLOOKUP(BC23,'Listas anteriores R'!$A:$A,'Listas anteriores R'!$D:$D,"")</f>
        <v>Carnes</v>
      </c>
      <c r="BC23" s="760">
        <v>201</v>
      </c>
      <c r="BD23" s="800" t="str">
        <f t="shared" si="7"/>
        <v>CUERO CERDO CONG.RAFAELA</v>
      </c>
      <c r="BE23" s="150">
        <v>1100</v>
      </c>
      <c r="BF23" s="1051">
        <f>ROUND(IFERROR((BE23-_xlfn.XLOOKUP(BC23,'Listas anteriores HORECA'!$A:$A,'Listas anteriores HORECA'!$E:$E))/_xlfn.XLOOKUP(BC23,'Listas anteriores HORECA'!$A:$A,'Listas anteriores HORECA'!$E:$E),""),3)</f>
        <v>0</v>
      </c>
      <c r="BG23" s="150">
        <f>_xlfn.XLOOKUP($BC23,'Costos Unitarios'!A:A,'Costos Unitarios'!E:E,"")</f>
        <v>688</v>
      </c>
      <c r="BH23" s="1052">
        <f t="shared" si="8"/>
        <v>0.37454545454545457</v>
      </c>
      <c r="BI23" s="892">
        <f>IFERROR((BE23-_xlfn.XLOOKUP(C23,'Lista Consumo Interno'!A:A,'Lista Consumo Interno'!E:E))/BE23,"")</f>
        <v>1</v>
      </c>
    </row>
    <row r="24" spans="1:61" ht="15" thickBot="1" x14ac:dyDescent="0.35">
      <c r="A24" s="246" t="str">
        <f>_xlfn.XLOOKUP(C24,'Listas anteriores R'!$A:$A,'Listas anteriores R'!$D:$D,"")</f>
        <v>Carnes</v>
      </c>
      <c r="B24" s="1204" t="s">
        <v>64</v>
      </c>
      <c r="C24" s="262">
        <v>202</v>
      </c>
      <c r="D24" s="178" t="s">
        <v>75</v>
      </c>
      <c r="E24" s="769">
        <f t="shared" si="9"/>
        <v>12027.149321266968</v>
      </c>
      <c r="F24" s="860">
        <v>13290</v>
      </c>
      <c r="G24" s="1197">
        <f>ROUND(IFERROR((E24-_xlfn.XLOOKUP(C24,'Listas anteriores R'!A:A,'Listas anteriores R'!E:E))/_xlfn.XLOOKUP(C24,'Listas anteriores R'!A:A,'Listas anteriores R'!E:E),""),3)</f>
        <v>0</v>
      </c>
      <c r="H24" s="732">
        <f>IFERROR((E24-(_xlfn.XLOOKUP(C24,'Costos Unitarios'!$A:$A,'Costos Unitarios'!$E:$E)+_xlfn.XLOOKUP(C24,'Costos Comerciales'!$A:$A,'Costos Comerciales'!$E:$E)))/E24,"")</f>
        <v>0.49863431151241533</v>
      </c>
      <c r="I24" s="732">
        <f>IFERROR((E24-_xlfn.XLOOKUP(C24,'Lista Consumo Interno'!$A:$A,'Lista Consumo Interno'!$E:$E))/E24,"")</f>
        <v>1</v>
      </c>
      <c r="J24" s="727">
        <f>IFERROR(($E24-_xlfn.XLOOKUP($C24,Competencias!$A:$A,Competencias!R:R))/$E24,"")</f>
        <v>-0.70613995485327308</v>
      </c>
      <c r="K24" s="727">
        <f>IFERROR(($E24-_xlfn.XLOOKUP($C24,Competencias!$A:$A,Competencias!S:S))/$E24,"")</f>
        <v>1</v>
      </c>
      <c r="L24" s="727">
        <f>IFERROR(($E24-_xlfn.XLOOKUP($C24,Competencias!$A:$A,Competencias!T:T))/$E24,"")</f>
        <v>1</v>
      </c>
      <c r="M24" s="727">
        <f>IFERROR(($E24-_xlfn.XLOOKUP($C24,Competencias!$A:$A,Competencias!U:U))/$E24,"")</f>
        <v>2.7200902934537252E-2</v>
      </c>
      <c r="N24" s="727">
        <f>IFERROR(($E24-_xlfn.XLOOKUP($C24,Competencias!$A:$A,Competencias!V:V))/$E24,"")</f>
        <v>0.25169300225733637</v>
      </c>
      <c r="O24" s="723"/>
      <c r="P24" s="246" t="str">
        <f>_xlfn.XLOOKUP(Q24,'Listas anteriores R'!$A:$A,'Listas anteriores R'!$D:$D,"")</f>
        <v>Carnes</v>
      </c>
      <c r="Q24" s="1210">
        <v>202</v>
      </c>
      <c r="R24" s="718" t="str">
        <f t="shared" si="3"/>
        <v>PANCETA C/CUERO CONG.</v>
      </c>
      <c r="S24" s="135">
        <f t="shared" si="10"/>
        <v>12027.149321266968</v>
      </c>
      <c r="T24" s="749">
        <v>13290</v>
      </c>
      <c r="U24" s="1172">
        <f>ROUND(IFERROR((S24-_xlfn.XLOOKUP(Q24,'Listas anteriores C'!$A:$A,'Listas anteriores C'!$E:$E))/_xlfn.XLOOKUP(Q24,'Listas anteriores C'!$A:$A,'Listas anteriores C'!$E:$E),""),3)</f>
        <v>0</v>
      </c>
      <c r="V24" s="732">
        <f>IFERROR((S24-(_xlfn.XLOOKUP(Q24,'Costos Unitarios'!$A:$A,'Costos Unitarios'!$E:$E)+_xlfn.XLOOKUP(Q24,'Costos Comerciales'!$A:$A,'Costos Comerciales'!$E:$E)))/S24,"")</f>
        <v>0.49863431151241533</v>
      </c>
      <c r="W24" s="727">
        <f>IFERROR(($S24-_xlfn.XLOOKUP($Q24,Competencias!$A:$A,Competencias!E:E))/$S24,"")</f>
        <v>1</v>
      </c>
      <c r="X24" s="727">
        <f>IFERROR(($S24-_xlfn.XLOOKUP($Q24,Competencias!$A:$A,Competencias!F:F))/$S24,"")</f>
        <v>1</v>
      </c>
      <c r="Y24" s="727">
        <f>IFERROR(($S24-_xlfn.XLOOKUP($Q24,Competencias!$A:$A,Competencias!G:G))/$S24,"")</f>
        <v>1</v>
      </c>
      <c r="AA24" s="246" t="str">
        <f>_xlfn.XLOOKUP(AB24,'Listas anteriores R'!$A:$A,'Listas anteriores R'!$D:$D,"")</f>
        <v>Carnes</v>
      </c>
      <c r="AB24" s="542">
        <v>202</v>
      </c>
      <c r="AC24" s="718" t="str">
        <f t="shared" si="4"/>
        <v>PANCETA C/CUERO CONG.</v>
      </c>
      <c r="AD24" s="139">
        <f t="shared" si="11"/>
        <v>12027.149321266968</v>
      </c>
      <c r="AE24" s="749">
        <v>13290</v>
      </c>
      <c r="AF24" s="1172">
        <f>ROUND(IFERROR((AD24-_xlfn.XLOOKUP(AB24,'Listas anteriores ML'!$A:$A,'Listas anteriores ML'!$E:$E))/_xlfn.XLOOKUP(AB24,'Listas anteriores ML'!$A:$A,'Listas anteriores ML'!$E:$E),""),3)</f>
        <v>0</v>
      </c>
      <c r="AG24" s="732">
        <f>IFERROR((AD24-(_xlfn.XLOOKUP(AB24,'Costos Unitarios'!$A:$A,'Costos Unitarios'!$E:$E)+_xlfn.XLOOKUP(AB24,'Costos Comerciales'!$A:$A,'Costos Comerciales'!$E:$E)))/AD24,"")</f>
        <v>0.49863431151241533</v>
      </c>
      <c r="AH24" s="727">
        <f>IFERROR(($AD24-_xlfn.XLOOKUP($AB24,Competencias!$A:$A,Competencias!H:H))/$AD24,"")</f>
        <v>1</v>
      </c>
      <c r="AI24" s="727">
        <f>IFERROR(($AD24-_xlfn.XLOOKUP($AB24,Competencias!$A:$A,Competencias!I:I))/$AD24,"")</f>
        <v>1</v>
      </c>
      <c r="AJ24" s="727">
        <f>IFERROR(($AD24-_xlfn.XLOOKUP($AB24,Competencias!$A:$A,Competencias!J:J))/$AD24,"")</f>
        <v>1</v>
      </c>
      <c r="AK24" s="727">
        <f>IFERROR(($AD24-_xlfn.XLOOKUP($AB24,Competencias!$A:$A,Competencias!K:K))/$AD24,"")</f>
        <v>1</v>
      </c>
      <c r="AL24" s="727">
        <f>IFERROR(($AD24-_xlfn.XLOOKUP($AB24,Competencias!$A:$A,Competencias!L:L))/$AD24,"")</f>
        <v>1</v>
      </c>
      <c r="AM24" s="727">
        <f>IFERROR(($AD24-_xlfn.XLOOKUP($AB24,Competencias!$A:$A,Competencias!M:M))/$AD24,"")</f>
        <v>1</v>
      </c>
      <c r="AN24" s="727">
        <f>IFERROR(($AD24-_xlfn.XLOOKUP($AB24,Competencias!$A:$A,Competencias!N:N))/$AD24,"")</f>
        <v>1</v>
      </c>
      <c r="AO24" s="727">
        <f>IFERROR(($AD24-_xlfn.XLOOKUP($AB24,Competencias!$A:$A,Competencias!O:O))/$AD24,"")</f>
        <v>1</v>
      </c>
      <c r="AQ24" s="246" t="str">
        <f>_xlfn.XLOOKUP(AR24,'Listas anteriores R'!$A:$A,'Listas anteriores R'!$D:$D,"")</f>
        <v>Carnes</v>
      </c>
      <c r="AR24" s="542">
        <v>202</v>
      </c>
      <c r="AS24" s="718" t="str">
        <f t="shared" si="5"/>
        <v>PANCETA C/CUERO CONG.</v>
      </c>
      <c r="AT24" s="291">
        <f t="shared" si="6"/>
        <v>9621.7194570135744</v>
      </c>
      <c r="AU24" s="1051">
        <f>ROUND(IFERROR(($AT24-_xlfn.XLOOKUP($AR24,'Listas anteriores May.'!$A:$A,'Listas anteriores May.'!$E:$E))/_xlfn.XLOOKUP($AR24,'Listas anteriores May.'!$A:$A,'Listas anteriores May.'!$E:$E),""),3)</f>
        <v>0</v>
      </c>
      <c r="AV24" s="732">
        <f>IFERROR(($AT24-(_xlfn.XLOOKUP($AR24,'Costos Unitarios'!$A:$A,'Costos Unitarios'!$E:$E)+_xlfn.XLOOKUP($AR24,'Costos Comerciales'!$A:$A,'Costos Comerciales'!$E:$E)))/AT24,"")</f>
        <v>0.37329288939051919</v>
      </c>
      <c r="AW24" s="892">
        <f>IFERROR((AT24-_xlfn.XLOOKUP(AR24,'Lista Consumo Interno'!$A:$A,'Lista Consumo Interno'!$E:$E))/AT24,"")</f>
        <v>1</v>
      </c>
      <c r="AX24" s="895">
        <v>0.2</v>
      </c>
      <c r="AY24" s="727">
        <f>IFERROR(($AT24-_xlfn.XLOOKUP($AR24,Competencias!$A:$A,Competencias!P:P))/$AT24,"")</f>
        <v>1</v>
      </c>
      <c r="AZ24" s="727">
        <f>IFERROR(($AT24-_xlfn.XLOOKUP($AR24,Competencias!$A:$A,Competencias!Q:Q))/$AT24,"")</f>
        <v>1</v>
      </c>
      <c r="BB24" s="246" t="str">
        <f>_xlfn.XLOOKUP(BC24,'Listas anteriores R'!$A:$A,'Listas anteriores R'!$D:$D,"")</f>
        <v>Carnes</v>
      </c>
      <c r="BC24" s="760">
        <v>202</v>
      </c>
      <c r="BD24" s="800" t="str">
        <f t="shared" si="7"/>
        <v>PANCETA C/CUERO CONG.</v>
      </c>
      <c r="BE24" s="150">
        <v>8300</v>
      </c>
      <c r="BF24" s="1051">
        <f>ROUND(IFERROR((BE24-_xlfn.XLOOKUP(BC24,'Listas anteriores HORECA'!$A:$A,'Listas anteriores HORECA'!$E:$E))/_xlfn.XLOOKUP(BC24,'Listas anteriores HORECA'!$A:$A,'Listas anteriores HORECA'!$E:$E),""),3)</f>
        <v>0</v>
      </c>
      <c r="BG24" s="150">
        <f>_xlfn.XLOOKUP($BC24,'Costos Unitarios'!A:A,'Costos Unitarios'!E:E,"")</f>
        <v>5406</v>
      </c>
      <c r="BH24" s="1052">
        <f t="shared" si="8"/>
        <v>0.3486746987951807</v>
      </c>
      <c r="BI24" s="892">
        <f>IFERROR((BE24-_xlfn.XLOOKUP(C24,'Lista Consumo Interno'!A:A,'Lista Consumo Interno'!E:E))/BE24,"")</f>
        <v>1</v>
      </c>
    </row>
    <row r="25" spans="1:61" ht="15" thickBot="1" x14ac:dyDescent="0.35">
      <c r="A25" s="246" t="str">
        <f>_xlfn.XLOOKUP(C25,'Listas anteriores R'!$A:$A,'Listas anteriores R'!$D:$D,"")</f>
        <v>Carnes</v>
      </c>
      <c r="B25" s="1204" t="s">
        <v>64</v>
      </c>
      <c r="C25" s="262">
        <v>208</v>
      </c>
      <c r="D25" s="178" t="s">
        <v>76</v>
      </c>
      <c r="E25" s="769">
        <f t="shared" si="9"/>
        <v>8678.7330316742082</v>
      </c>
      <c r="F25" s="860">
        <v>9590</v>
      </c>
      <c r="G25" s="1197">
        <f>ROUND(IFERROR((E25-_xlfn.XLOOKUP(C25,'Listas anteriores R'!A:A,'Listas anteriores R'!E:E))/_xlfn.XLOOKUP(C25,'Listas anteriores R'!A:A,'Listas anteriores R'!E:E),""),3)</f>
        <v>0</v>
      </c>
      <c r="H25" s="732">
        <f>IFERROR((E25-(_xlfn.XLOOKUP(C25,'Costos Unitarios'!$A:$A,'Costos Unitarios'!$E:$E)+_xlfn.XLOOKUP(C25,'Costos Comerciales'!$A:$A,'Costos Comerciales'!$E:$E)))/E25,"")</f>
        <v>0.52884827945776847</v>
      </c>
      <c r="I25" s="732">
        <f>IFERROR((E25-_xlfn.XLOOKUP(C25,'Lista Consumo Interno'!$A:$A,'Lista Consumo Interno'!$E:$E))/E25,"")</f>
        <v>1</v>
      </c>
      <c r="J25" s="727">
        <f>IFERROR(($E25-_xlfn.XLOOKUP($C25,Competencias!$A:$A,Competencias!R:R))/$E25,"")</f>
        <v>1</v>
      </c>
      <c r="K25" s="727">
        <f>IFERROR(($E25-_xlfn.XLOOKUP($C25,Competencias!$A:$A,Competencias!S:S))/$E25,"")</f>
        <v>1</v>
      </c>
      <c r="L25" s="727">
        <f>IFERROR(($E25-_xlfn.XLOOKUP($C25,Competencias!$A:$A,Competencias!T:T))/$E25,"")</f>
        <v>1</v>
      </c>
      <c r="M25" s="727">
        <f>IFERROR(($E25-_xlfn.XLOOKUP($C25,Competencias!$A:$A,Competencias!U:U))/$E25,"")</f>
        <v>0.32593847758081335</v>
      </c>
      <c r="N25" s="727">
        <f>IFERROR(($E25-_xlfn.XLOOKUP($C25,Competencias!$A:$A,Competencias!V:V))/$E25,"")</f>
        <v>8.3967674661105315E-2</v>
      </c>
      <c r="O25" s="723"/>
      <c r="P25" s="246" t="str">
        <f>_xlfn.XLOOKUP(Q25,'Listas anteriores R'!$A:$A,'Listas anteriores R'!$D:$D,"")</f>
        <v>Carnes</v>
      </c>
      <c r="Q25" s="1210">
        <v>208</v>
      </c>
      <c r="R25" s="718" t="str">
        <f t="shared" si="3"/>
        <v>JAMON FRESCO</v>
      </c>
      <c r="S25" s="135">
        <f t="shared" si="10"/>
        <v>8678.7330316742082</v>
      </c>
      <c r="T25" s="749">
        <v>9590</v>
      </c>
      <c r="U25" s="1172">
        <f>ROUND(IFERROR((S25-_xlfn.XLOOKUP(Q25,'Listas anteriores C'!$A:$A,'Listas anteriores C'!$E:$E))/_xlfn.XLOOKUP(Q25,'Listas anteriores C'!$A:$A,'Listas anteriores C'!$E:$E),""),3)</f>
        <v>0</v>
      </c>
      <c r="V25" s="732">
        <f>IFERROR((S25-(_xlfn.XLOOKUP(Q25,'Costos Unitarios'!$A:$A,'Costos Unitarios'!$E:$E)+_xlfn.XLOOKUP(Q25,'Costos Comerciales'!$A:$A,'Costos Comerciales'!$E:$E)))/S25,"")</f>
        <v>0.52884827945776847</v>
      </c>
      <c r="W25" s="727">
        <f>IFERROR(($S25-_xlfn.XLOOKUP($Q25,Competencias!$A:$A,Competencias!E:E))/$S25,"")</f>
        <v>1</v>
      </c>
      <c r="X25" s="727">
        <f>IFERROR(($S25-_xlfn.XLOOKUP($Q25,Competencias!$A:$A,Competencias!F:F))/$S25,"")</f>
        <v>1</v>
      </c>
      <c r="Y25" s="727">
        <f>IFERROR(($S25-_xlfn.XLOOKUP($Q25,Competencias!$A:$A,Competencias!G:G))/$S25,"")</f>
        <v>1</v>
      </c>
      <c r="AA25" s="246" t="str">
        <f>_xlfn.XLOOKUP(AB25,'Listas anteriores R'!$A:$A,'Listas anteriores R'!$D:$D,"")</f>
        <v>Carnes</v>
      </c>
      <c r="AB25" s="542">
        <v>208</v>
      </c>
      <c r="AC25" s="718" t="str">
        <f t="shared" si="4"/>
        <v>JAMON FRESCO</v>
      </c>
      <c r="AD25" s="139">
        <f t="shared" si="11"/>
        <v>8678.7330316742082</v>
      </c>
      <c r="AE25" s="749">
        <v>9590</v>
      </c>
      <c r="AF25" s="1172">
        <f>ROUND(IFERROR((AD25-_xlfn.XLOOKUP(AB25,'Listas anteriores ML'!$A:$A,'Listas anteriores ML'!$E:$E))/_xlfn.XLOOKUP(AB25,'Listas anteriores ML'!$A:$A,'Listas anteriores ML'!$E:$E),""),3)</f>
        <v>0</v>
      </c>
      <c r="AG25" s="732">
        <f>IFERROR((AD25-(_xlfn.XLOOKUP(AB25,'Costos Unitarios'!$A:$A,'Costos Unitarios'!$E:$E)+_xlfn.XLOOKUP(AB25,'Costos Comerciales'!$A:$A,'Costos Comerciales'!$E:$E)))/AD25,"")</f>
        <v>0.52884827945776847</v>
      </c>
      <c r="AH25" s="727">
        <f>IFERROR(($AD25-_xlfn.XLOOKUP($AB25,Competencias!$A:$A,Competencias!H:H))/$AD25,"")</f>
        <v>1</v>
      </c>
      <c r="AI25" s="727">
        <f>IFERROR(($AD25-_xlfn.XLOOKUP($AB25,Competencias!$A:$A,Competencias!I:I))/$AD25,"")</f>
        <v>1</v>
      </c>
      <c r="AJ25" s="727">
        <f>IFERROR(($AD25-_xlfn.XLOOKUP($AB25,Competencias!$A:$A,Competencias!J:J))/$AD25,"")</f>
        <v>1</v>
      </c>
      <c r="AK25" s="727">
        <f>IFERROR(($AD25-_xlfn.XLOOKUP($AB25,Competencias!$A:$A,Competencias!K:K))/$AD25,"")</f>
        <v>1</v>
      </c>
      <c r="AL25" s="727">
        <f>IFERROR(($AD25-_xlfn.XLOOKUP($AB25,Competencias!$A:$A,Competencias!L:L))/$AD25,"")</f>
        <v>1</v>
      </c>
      <c r="AM25" s="727">
        <f>IFERROR(($AD25-_xlfn.XLOOKUP($AB25,Competencias!$A:$A,Competencias!M:M))/$AD25,"")</f>
        <v>1</v>
      </c>
      <c r="AN25" s="727">
        <f>IFERROR(($AD25-_xlfn.XLOOKUP($AB25,Competencias!$A:$A,Competencias!N:N))/$AD25,"")</f>
        <v>1</v>
      </c>
      <c r="AO25" s="727">
        <f>IFERROR(($AD25-_xlfn.XLOOKUP($AB25,Competencias!$A:$A,Competencias!O:O))/$AD25,"")</f>
        <v>1</v>
      </c>
      <c r="AQ25" s="246" t="str">
        <f>_xlfn.XLOOKUP(AR25,'Listas anteriores R'!$A:$A,'Listas anteriores R'!$D:$D,"")</f>
        <v>Carnes</v>
      </c>
      <c r="AR25" s="542">
        <v>208</v>
      </c>
      <c r="AS25" s="718" t="str">
        <f t="shared" si="5"/>
        <v>JAMON FRESCO</v>
      </c>
      <c r="AT25" s="291">
        <f t="shared" si="6"/>
        <v>7376.9230769230771</v>
      </c>
      <c r="AU25" s="1051">
        <f>ROUND(IFERROR(($AT25-_xlfn.XLOOKUP($AR25,'Listas anteriores May.'!$A:$A,'Listas anteriores May.'!$E:$E))/_xlfn.XLOOKUP($AR25,'Listas anteriores May.'!$A:$A,'Listas anteriores May.'!$E:$E),""),3)</f>
        <v>0</v>
      </c>
      <c r="AV25" s="732">
        <f>IFERROR(($AT25-(_xlfn.XLOOKUP($AR25,'Costos Unitarios'!$A:$A,'Costos Unitarios'!$E:$E)+_xlfn.XLOOKUP($AR25,'Costos Comerciales'!$A:$A,'Costos Comerciales'!$E:$E)))/AT25,"")</f>
        <v>0.44570385818561004</v>
      </c>
      <c r="AW25" s="892">
        <f>IFERROR((AT25-_xlfn.XLOOKUP(AR25,'Lista Consumo Interno'!$A:$A,'Lista Consumo Interno'!$E:$E))/AT25,"")</f>
        <v>1</v>
      </c>
      <c r="AX25" s="895">
        <v>0.15</v>
      </c>
      <c r="AY25" s="727">
        <f>IFERROR(($AT25-_xlfn.XLOOKUP($AR25,Competencias!$A:$A,Competencias!P:P))/$AT25,"")</f>
        <v>1</v>
      </c>
      <c r="AZ25" s="727">
        <f>IFERROR(($AT25-_xlfn.XLOOKUP($AR25,Competencias!$A:$A,Competencias!Q:Q))/$AT25,"")</f>
        <v>0.44041710114702814</v>
      </c>
      <c r="BB25" s="246" t="str">
        <f>_xlfn.XLOOKUP(BC25,'Listas anteriores R'!$A:$A,'Listas anteriores R'!$D:$D,"")</f>
        <v>Carnes</v>
      </c>
      <c r="BC25" s="760">
        <v>208</v>
      </c>
      <c r="BD25" s="800" t="str">
        <f t="shared" si="7"/>
        <v>JAMON FRESCO</v>
      </c>
      <c r="BE25" s="150">
        <v>6700</v>
      </c>
      <c r="BF25" s="1051">
        <f>ROUND(IFERROR((BE25-_xlfn.XLOOKUP(BC25,'Listas anteriores HORECA'!$A:$A,'Listas anteriores HORECA'!$E:$E))/_xlfn.XLOOKUP(BC25,'Listas anteriores HORECA'!$A:$A,'Listas anteriores HORECA'!$E:$E),""),3)</f>
        <v>0</v>
      </c>
      <c r="BG25" s="150">
        <f>_xlfn.XLOOKUP($BC25,'Costos Unitarios'!A:A,'Costos Unitarios'!E:E,"")</f>
        <v>3604</v>
      </c>
      <c r="BH25" s="1052">
        <f t="shared" si="8"/>
        <v>0.46208955223880599</v>
      </c>
      <c r="BI25" s="892">
        <f>IFERROR((BE25-_xlfn.XLOOKUP(C25,'Lista Consumo Interno'!A:A,'Lista Consumo Interno'!E:E))/BE25,"")</f>
        <v>1</v>
      </c>
    </row>
    <row r="26" spans="1:61" ht="15" thickBot="1" x14ac:dyDescent="0.35">
      <c r="A26" s="246" t="str">
        <f>_xlfn.XLOOKUP(C26,'Listas anteriores R'!$A:$A,'Listas anteriores R'!$D:$D,"")</f>
        <v>Carnes</v>
      </c>
      <c r="B26" s="1204" t="s">
        <v>64</v>
      </c>
      <c r="C26" s="262">
        <v>215</v>
      </c>
      <c r="D26" s="178" t="s">
        <v>77</v>
      </c>
      <c r="E26" s="769">
        <f t="shared" si="9"/>
        <v>9855.2036199095019</v>
      </c>
      <c r="F26" s="860">
        <v>10890</v>
      </c>
      <c r="G26" s="1197">
        <f>ROUND(IFERROR((E26-_xlfn.XLOOKUP(C26,'Listas anteriores R'!A:A,'Listas anteriores R'!E:E))/_xlfn.XLOOKUP(C26,'Listas anteriores R'!A:A,'Listas anteriores R'!E:E),""),3)</f>
        <v>0</v>
      </c>
      <c r="H26" s="732">
        <f>IFERROR((E26-(_xlfn.XLOOKUP(C26,'Costos Unitarios'!$A:$A,'Costos Unitarios'!$E:$E)+_xlfn.XLOOKUP(C26,'Costos Comerciales'!$A:$A,'Costos Comerciales'!$E:$E)))/E26,"")</f>
        <v>0.40001239669421484</v>
      </c>
      <c r="I26" s="732">
        <f>IFERROR((E26-_xlfn.XLOOKUP(C26,'Lista Consumo Interno'!$A:$A,'Lista Consumo Interno'!$E:$E))/E26,"")</f>
        <v>1</v>
      </c>
      <c r="J26" s="727">
        <f>IFERROR(($E26-_xlfn.XLOOKUP($C26,Competencias!$A:$A,Competencias!R:R))/$E26,"")</f>
        <v>1</v>
      </c>
      <c r="K26" s="727">
        <f>IFERROR(($E26-_xlfn.XLOOKUP($C26,Competencias!$A:$A,Competencias!S:S))/$E26,"")</f>
        <v>1</v>
      </c>
      <c r="L26" s="727">
        <f>IFERROR(($E26-_xlfn.XLOOKUP($C26,Competencias!$A:$A,Competencias!T:T))/$E26,"")</f>
        <v>1</v>
      </c>
      <c r="M26" s="727">
        <f>IFERROR(($E26-_xlfn.XLOOKUP($C26,Competencias!$A:$A,Competencias!U:U))/$E26,"")</f>
        <v>0.2389807162534435</v>
      </c>
      <c r="N26" s="727">
        <f>IFERROR(($E26-_xlfn.XLOOKUP($C26,Competencias!$A:$A,Competencias!V:V))/$E26,"")</f>
        <v>1</v>
      </c>
      <c r="O26" s="723"/>
      <c r="P26" s="246" t="str">
        <f>_xlfn.XLOOKUP(Q26,'Listas anteriores R'!$A:$A,'Listas anteriores R'!$D:$D,"")</f>
        <v>Carnes</v>
      </c>
      <c r="Q26" s="1210">
        <v>215</v>
      </c>
      <c r="R26" s="718" t="str">
        <f t="shared" si="3"/>
        <v>PECHITO CERDO C/MANTO</v>
      </c>
      <c r="S26" s="135">
        <f t="shared" si="10"/>
        <v>9855.2036199095019</v>
      </c>
      <c r="T26" s="749">
        <v>10890</v>
      </c>
      <c r="U26" s="1172">
        <f>ROUND(IFERROR((S26-_xlfn.XLOOKUP(Q26,'Listas anteriores C'!$A:$A,'Listas anteriores C'!$E:$E))/_xlfn.XLOOKUP(Q26,'Listas anteriores C'!$A:$A,'Listas anteriores C'!$E:$E),""),3)</f>
        <v>0</v>
      </c>
      <c r="V26" s="732">
        <f>IFERROR((S26-(_xlfn.XLOOKUP(Q26,'Costos Unitarios'!$A:$A,'Costos Unitarios'!$E:$E)+_xlfn.XLOOKUP(Q26,'Costos Comerciales'!$A:$A,'Costos Comerciales'!$E:$E)))/S26,"")</f>
        <v>0.40001239669421484</v>
      </c>
      <c r="W26" s="727">
        <f>IFERROR(($S26-_xlfn.XLOOKUP($Q26,Competencias!$A:$A,Competencias!E:E))/$S26,"")</f>
        <v>1</v>
      </c>
      <c r="X26" s="727">
        <f>IFERROR(($S26-_xlfn.XLOOKUP($Q26,Competencias!$A:$A,Competencias!F:F))/$S26,"")</f>
        <v>1</v>
      </c>
      <c r="Y26" s="727">
        <f>IFERROR(($S26-_xlfn.XLOOKUP($Q26,Competencias!$A:$A,Competencias!G:G))/$S26,"")</f>
        <v>1</v>
      </c>
      <c r="AA26" s="246" t="str">
        <f>_xlfn.XLOOKUP(AB26,'Listas anteriores R'!$A:$A,'Listas anteriores R'!$D:$D,"")</f>
        <v>Carnes</v>
      </c>
      <c r="AB26" s="542">
        <v>215</v>
      </c>
      <c r="AC26" s="718" t="str">
        <f t="shared" si="4"/>
        <v>PECHITO CERDO C/MANTO</v>
      </c>
      <c r="AD26" s="139">
        <f t="shared" si="11"/>
        <v>9855.2036199095019</v>
      </c>
      <c r="AE26" s="749">
        <v>10890</v>
      </c>
      <c r="AF26" s="1172">
        <f>ROUND(IFERROR((AD26-_xlfn.XLOOKUP(AB26,'Listas anteriores ML'!$A:$A,'Listas anteriores ML'!$E:$E))/_xlfn.XLOOKUP(AB26,'Listas anteriores ML'!$A:$A,'Listas anteriores ML'!$E:$E),""),3)</f>
        <v>0</v>
      </c>
      <c r="AG26" s="732">
        <f>IFERROR((AD26-(_xlfn.XLOOKUP(AB26,'Costos Unitarios'!$A:$A,'Costos Unitarios'!$E:$E)+_xlfn.XLOOKUP(AB26,'Costos Comerciales'!$A:$A,'Costos Comerciales'!$E:$E)))/AD26,"")</f>
        <v>0.40001239669421484</v>
      </c>
      <c r="AH26" s="727">
        <f>IFERROR(($AD26-_xlfn.XLOOKUP($AB26,Competencias!$A:$A,Competencias!H:H))/$AD26,"")</f>
        <v>1</v>
      </c>
      <c r="AI26" s="727">
        <f>IFERROR(($AD26-_xlfn.XLOOKUP($AB26,Competencias!$A:$A,Competencias!I:I))/$AD26,"")</f>
        <v>1</v>
      </c>
      <c r="AJ26" s="727">
        <f>IFERROR(($AD26-_xlfn.XLOOKUP($AB26,Competencias!$A:$A,Competencias!J:J))/$AD26,"")</f>
        <v>1</v>
      </c>
      <c r="AK26" s="727">
        <f>IFERROR(($AD26-_xlfn.XLOOKUP($AB26,Competencias!$A:$A,Competencias!K:K))/$AD26,"")</f>
        <v>1</v>
      </c>
      <c r="AL26" s="727">
        <f>IFERROR(($AD26-_xlfn.XLOOKUP($AB26,Competencias!$A:$A,Competencias!L:L))/$AD26,"")</f>
        <v>1</v>
      </c>
      <c r="AM26" s="727">
        <f>IFERROR(($AD26-_xlfn.XLOOKUP($AB26,Competencias!$A:$A,Competencias!M:M))/$AD26,"")</f>
        <v>1</v>
      </c>
      <c r="AN26" s="727">
        <f>IFERROR(($AD26-_xlfn.XLOOKUP($AB26,Competencias!$A:$A,Competencias!N:N))/$AD26,"")</f>
        <v>1</v>
      </c>
      <c r="AO26" s="727">
        <f>IFERROR(($AD26-_xlfn.XLOOKUP($AB26,Competencias!$A:$A,Competencias!O:O))/$AD26,"")</f>
        <v>1</v>
      </c>
      <c r="AQ26" s="246" t="str">
        <f>_xlfn.XLOOKUP(AR26,'Listas anteriores R'!$A:$A,'Listas anteriores R'!$D:$D,"")</f>
        <v>Carnes</v>
      </c>
      <c r="AR26" s="542">
        <v>215</v>
      </c>
      <c r="AS26" s="718" t="str">
        <f t="shared" si="5"/>
        <v>PECHITO CERDO C/MANTO</v>
      </c>
      <c r="AT26" s="291">
        <f t="shared" si="6"/>
        <v>7884.1628959276022</v>
      </c>
      <c r="AU26" s="1051">
        <f>ROUND(IFERROR(($AT26-_xlfn.XLOOKUP($AR26,'Listas anteriores May.'!$A:$A,'Listas anteriores May.'!$E:$E))/_xlfn.XLOOKUP($AR26,'Listas anteriores May.'!$A:$A,'Listas anteriores May.'!$E:$E),""),3)</f>
        <v>0</v>
      </c>
      <c r="AV26" s="732">
        <f>IFERROR(($AT26-(_xlfn.XLOOKUP($AR26,'Costos Unitarios'!$A:$A,'Costos Unitarios'!$E:$E)+_xlfn.XLOOKUP($AR26,'Costos Comerciales'!$A:$A,'Costos Comerciales'!$E:$E)))/AT26,"")</f>
        <v>0.25001549586776861</v>
      </c>
      <c r="AW26" s="892">
        <f>IFERROR((AT26-_xlfn.XLOOKUP(AR26,'Lista Consumo Interno'!$A:$A,'Lista Consumo Interno'!$E:$E))/AT26,"")</f>
        <v>1</v>
      </c>
      <c r="AX26" s="895">
        <v>0.2</v>
      </c>
      <c r="AY26" s="727">
        <f>IFERROR(($AT26-_xlfn.XLOOKUP($AR26,Competencias!$A:$A,Competencias!P:P))/$AT26,"")</f>
        <v>0.2366850381657484</v>
      </c>
      <c r="AZ26" s="727">
        <f>IFERROR(($AT26-_xlfn.XLOOKUP($AR26,Competencias!$A:$A,Competencias!Q:Q))/$AT26,"")</f>
        <v>0.29669134527089075</v>
      </c>
      <c r="BB26" s="246" t="str">
        <f>_xlfn.XLOOKUP(BC26,'Listas anteriores R'!$A:$A,'Listas anteriores R'!$D:$D,"")</f>
        <v>Carnes</v>
      </c>
      <c r="BC26" s="760">
        <v>215</v>
      </c>
      <c r="BD26" s="800" t="str">
        <f t="shared" si="7"/>
        <v>PECHITO CERDO C/MANTO</v>
      </c>
      <c r="BE26" s="150">
        <v>7000</v>
      </c>
      <c r="BF26" s="1051">
        <f>ROUND(IFERROR((BE26-_xlfn.XLOOKUP(BC26,'Listas anteriores HORECA'!$A:$A,'Listas anteriores HORECA'!$E:$E))/_xlfn.XLOOKUP(BC26,'Listas anteriores HORECA'!$A:$A,'Listas anteriores HORECA'!$E:$E),""),3)</f>
        <v>0</v>
      </c>
      <c r="BG26" s="150">
        <f>_xlfn.XLOOKUP($BC26,'Costos Unitarios'!A:A,'Costos Unitarios'!E:E,"")</f>
        <v>5361</v>
      </c>
      <c r="BH26" s="1052">
        <f t="shared" si="8"/>
        <v>0.23414285714285715</v>
      </c>
      <c r="BI26" s="892">
        <f>IFERROR((BE26-_xlfn.XLOOKUP(C26,'Lista Consumo Interno'!A:A,'Lista Consumo Interno'!E:E))/BE26,"")</f>
        <v>1</v>
      </c>
    </row>
    <row r="27" spans="1:61" ht="15" thickBot="1" x14ac:dyDescent="0.35">
      <c r="A27" s="246" t="str">
        <f>_xlfn.XLOOKUP(C27,'Listas anteriores R'!$A:$A,'Listas anteriores R'!$D:$D,"")</f>
        <v>Carnes</v>
      </c>
      <c r="B27" s="1204" t="s">
        <v>64</v>
      </c>
      <c r="C27" s="262">
        <v>221</v>
      </c>
      <c r="D27" s="178" t="s">
        <v>78</v>
      </c>
      <c r="E27" s="769">
        <f t="shared" si="9"/>
        <v>7411.7647058823532</v>
      </c>
      <c r="F27" s="860">
        <v>8190</v>
      </c>
      <c r="G27" s="1197">
        <f>ROUND(IFERROR((E27-_xlfn.XLOOKUP(C27,'Listas anteriores R'!A:A,'Listas anteriores R'!E:E))/_xlfn.XLOOKUP(C27,'Listas anteriores R'!A:A,'Listas anteriores R'!E:E),""),3)</f>
        <v>0</v>
      </c>
      <c r="H27" s="732">
        <f>IFERROR((E27-(_xlfn.XLOOKUP(C27,'Costos Unitarios'!$A:$A,'Costos Unitarios'!$E:$E)+_xlfn.XLOOKUP(C27,'Costos Comerciales'!$A:$A,'Costos Comerciales'!$E:$E)))/E27,"")</f>
        <v>0.54734126984126985</v>
      </c>
      <c r="I27" s="732">
        <f>IFERROR((E27-_xlfn.XLOOKUP(C27,'Lista Consumo Interno'!$A:$A,'Lista Consumo Interno'!$E:$E))/E27,"")</f>
        <v>1</v>
      </c>
      <c r="J27" s="727">
        <f>IFERROR(($E27-_xlfn.XLOOKUP($C27,Competencias!$A:$A,Competencias!R:R))/$E27,"")</f>
        <v>5.825396825396828E-2</v>
      </c>
      <c r="K27" s="727">
        <f>IFERROR(($E27-_xlfn.XLOOKUP($C27,Competencias!$A:$A,Competencias!S:S))/$E27,"")</f>
        <v>1</v>
      </c>
      <c r="L27" s="727">
        <f>IFERROR(($E27-_xlfn.XLOOKUP($C27,Competencias!$A:$A,Competencias!T:T))/$E27,"")</f>
        <v>1</v>
      </c>
      <c r="M27" s="727">
        <f>IFERROR(($E27-_xlfn.XLOOKUP($C27,Competencias!$A:$A,Competencias!U:U))/$E27,"")</f>
        <v>3.5317460317460345E-2</v>
      </c>
      <c r="N27" s="727">
        <f>IFERROR(($E27-_xlfn.XLOOKUP($C27,Competencias!$A:$A,Competencias!V:V))/$E27,"")</f>
        <v>0.46166666666666667</v>
      </c>
      <c r="O27" s="723"/>
      <c r="P27" s="246" t="str">
        <f>_xlfn.XLOOKUP(Q27,'Listas anteriores R'!$A:$A,'Listas anteriores R'!$D:$D,"")</f>
        <v>Carnes</v>
      </c>
      <c r="Q27" s="1210">
        <v>221</v>
      </c>
      <c r="R27" s="718" t="str">
        <f t="shared" si="3"/>
        <v>RIBS</v>
      </c>
      <c r="S27" s="135">
        <f t="shared" si="10"/>
        <v>7411.7647058823532</v>
      </c>
      <c r="T27" s="749">
        <v>8190</v>
      </c>
      <c r="U27" s="1172">
        <f>ROUND(IFERROR((S27-_xlfn.XLOOKUP(Q27,'Listas anteriores C'!$A:$A,'Listas anteriores C'!$E:$E))/_xlfn.XLOOKUP(Q27,'Listas anteriores C'!$A:$A,'Listas anteriores C'!$E:$E),""),3)</f>
        <v>0</v>
      </c>
      <c r="V27" s="732">
        <f>IFERROR((S27-(_xlfn.XLOOKUP(Q27,'Costos Unitarios'!$A:$A,'Costos Unitarios'!$E:$E)+_xlfn.XLOOKUP(Q27,'Costos Comerciales'!$A:$A,'Costos Comerciales'!$E:$E)))/S27,"")</f>
        <v>0.54734126984126985</v>
      </c>
      <c r="W27" s="727">
        <f>IFERROR(($S27-_xlfn.XLOOKUP($Q27,Competencias!$A:$A,Competencias!E:E))/$S27,"")</f>
        <v>1</v>
      </c>
      <c r="X27" s="727">
        <f>IFERROR(($S27-_xlfn.XLOOKUP($Q27,Competencias!$A:$A,Competencias!F:F))/$S27,"")</f>
        <v>1</v>
      </c>
      <c r="Y27" s="727">
        <f>IFERROR(($S27-_xlfn.XLOOKUP($Q27,Competencias!$A:$A,Competencias!G:G))/$S27,"")</f>
        <v>1</v>
      </c>
      <c r="AA27" s="246" t="str">
        <f>_xlfn.XLOOKUP(AB27,'Listas anteriores R'!$A:$A,'Listas anteriores R'!$D:$D,"")</f>
        <v>Carnes</v>
      </c>
      <c r="AB27" s="542">
        <v>221</v>
      </c>
      <c r="AC27" s="718" t="str">
        <f t="shared" si="4"/>
        <v>RIBS</v>
      </c>
      <c r="AD27" s="139">
        <f t="shared" si="11"/>
        <v>7411.7647058823532</v>
      </c>
      <c r="AE27" s="749">
        <v>8190</v>
      </c>
      <c r="AF27" s="1172">
        <f>ROUND(IFERROR((AD27-_xlfn.XLOOKUP(AB27,'Listas anteriores ML'!$A:$A,'Listas anteriores ML'!$E:$E))/_xlfn.XLOOKUP(AB27,'Listas anteriores ML'!$A:$A,'Listas anteriores ML'!$E:$E),""),3)</f>
        <v>0</v>
      </c>
      <c r="AG27" s="732">
        <f>IFERROR((AD27-(_xlfn.XLOOKUP(AB27,'Costos Unitarios'!$A:$A,'Costos Unitarios'!$E:$E)+_xlfn.XLOOKUP(AB27,'Costos Comerciales'!$A:$A,'Costos Comerciales'!$E:$E)))/AD27,"")</f>
        <v>0.54734126984126985</v>
      </c>
      <c r="AH27" s="727">
        <f>IFERROR(($AD27-_xlfn.XLOOKUP($AB27,Competencias!$A:$A,Competencias!H:H))/$AD27,"")</f>
        <v>1</v>
      </c>
      <c r="AI27" s="727">
        <f>IFERROR(($AD27-_xlfn.XLOOKUP($AB27,Competencias!$A:$A,Competencias!I:I))/$AD27,"")</f>
        <v>1</v>
      </c>
      <c r="AJ27" s="727">
        <f>IFERROR(($AD27-_xlfn.XLOOKUP($AB27,Competencias!$A:$A,Competencias!J:J))/$AD27,"")</f>
        <v>1</v>
      </c>
      <c r="AK27" s="727">
        <f>IFERROR(($AD27-_xlfn.XLOOKUP($AB27,Competencias!$A:$A,Competencias!K:K))/$AD27,"")</f>
        <v>1</v>
      </c>
      <c r="AL27" s="727">
        <f>IFERROR(($AD27-_xlfn.XLOOKUP($AB27,Competencias!$A:$A,Competencias!L:L))/$AD27,"")</f>
        <v>1</v>
      </c>
      <c r="AM27" s="727">
        <f>IFERROR(($AD27-_xlfn.XLOOKUP($AB27,Competencias!$A:$A,Competencias!M:M))/$AD27,"")</f>
        <v>1</v>
      </c>
      <c r="AN27" s="727">
        <f>IFERROR(($AD27-_xlfn.XLOOKUP($AB27,Competencias!$A:$A,Competencias!N:N))/$AD27,"")</f>
        <v>1</v>
      </c>
      <c r="AO27" s="727">
        <f>IFERROR(($AD27-_xlfn.XLOOKUP($AB27,Competencias!$A:$A,Competencias!O:O))/$AD27,"")</f>
        <v>1</v>
      </c>
      <c r="AQ27" s="246" t="str">
        <f>_xlfn.XLOOKUP(AR27,'Listas anteriores R'!$A:$A,'Listas anteriores R'!$D:$D,"")</f>
        <v>Carnes</v>
      </c>
      <c r="AR27" s="542">
        <v>221</v>
      </c>
      <c r="AS27" s="718" t="str">
        <f t="shared" si="5"/>
        <v>RIBS</v>
      </c>
      <c r="AT27" s="291">
        <f t="shared" si="6"/>
        <v>5929.4117647058829</v>
      </c>
      <c r="AU27" s="1051">
        <f>ROUND(IFERROR(($AT27-_xlfn.XLOOKUP($AR27,'Listas anteriores May.'!$A:$A,'Listas anteriores May.'!$E:$E))/_xlfn.XLOOKUP($AR27,'Listas anteriores May.'!$A:$A,'Listas anteriores May.'!$E:$E),""),3)</f>
        <v>0</v>
      </c>
      <c r="AV27" s="732">
        <f>IFERROR(($AT27-(_xlfn.XLOOKUP($AR27,'Costos Unitarios'!$A:$A,'Costos Unitarios'!$E:$E)+_xlfn.XLOOKUP($AR27,'Costos Comerciales'!$A:$A,'Costos Comerciales'!$E:$E)))/AT27,"")</f>
        <v>0.43417658730158737</v>
      </c>
      <c r="AW27" s="892">
        <f>IFERROR((AT27-_xlfn.XLOOKUP(AR27,'Lista Consumo Interno'!$A:$A,'Lista Consumo Interno'!$E:$E))/AT27,"")</f>
        <v>1</v>
      </c>
      <c r="AX27" s="895">
        <v>0.2</v>
      </c>
      <c r="AY27" s="727">
        <f>IFERROR(($AT27-_xlfn.XLOOKUP($AR27,Competencias!$A:$A,Competencias!P:P))/$AT27,"")</f>
        <v>0.16819291765873026</v>
      </c>
      <c r="AZ27" s="727">
        <f>IFERROR(($AT27-_xlfn.XLOOKUP($AR27,Competencias!$A:$A,Competencias!Q:Q))/$AT27,"")</f>
        <v>1</v>
      </c>
      <c r="BB27" s="246" t="str">
        <f>_xlfn.XLOOKUP(BC27,'Listas anteriores R'!$A:$A,'Listas anteriores R'!$D:$D,"")</f>
        <v>Carnes</v>
      </c>
      <c r="BC27" s="760">
        <v>221</v>
      </c>
      <c r="BD27" s="800" t="str">
        <f t="shared" si="7"/>
        <v>RIBS</v>
      </c>
      <c r="BE27" s="150">
        <v>5300</v>
      </c>
      <c r="BF27" s="1051">
        <f>ROUND(IFERROR((BE27-_xlfn.XLOOKUP(BC27,'Listas anteriores HORECA'!$A:$A,'Listas anteriores HORECA'!$E:$E))/_xlfn.XLOOKUP(BC27,'Listas anteriores HORECA'!$A:$A,'Listas anteriores HORECA'!$E:$E),""),3)</f>
        <v>0</v>
      </c>
      <c r="BG27" s="150">
        <f>_xlfn.XLOOKUP($BC27,'Costos Unitarios'!A:A,'Costos Unitarios'!E:E,"")</f>
        <v>3355</v>
      </c>
      <c r="BH27" s="1052">
        <f t="shared" si="8"/>
        <v>0.36698113207547167</v>
      </c>
      <c r="BI27" s="892">
        <f>IFERROR((BE27-_xlfn.XLOOKUP(C27,'Lista Consumo Interno'!A:A,'Lista Consumo Interno'!E:E))/BE27,"")</f>
        <v>1</v>
      </c>
    </row>
    <row r="28" spans="1:61" ht="15" thickBot="1" x14ac:dyDescent="0.35">
      <c r="A28" s="246" t="str">
        <f>_xlfn.XLOOKUP(C28,'Listas anteriores R'!$A:$A,'Listas anteriores R'!$D:$D,"")</f>
        <v>Carnes</v>
      </c>
      <c r="B28" s="1204" t="s">
        <v>64</v>
      </c>
      <c r="C28" s="262">
        <v>243</v>
      </c>
      <c r="D28" s="178" t="s">
        <v>79</v>
      </c>
      <c r="E28" s="769">
        <f t="shared" si="9"/>
        <v>11122.171945701357</v>
      </c>
      <c r="F28" s="860">
        <v>12290</v>
      </c>
      <c r="G28" s="1197">
        <f>ROUND(IFERROR((E28-_xlfn.XLOOKUP(C28,'Listas anteriores R'!A:A,'Listas anteriores R'!E:E))/_xlfn.XLOOKUP(C28,'Listas anteriores R'!A:A,'Listas anteriores R'!E:E),""),3)</f>
        <v>0</v>
      </c>
      <c r="H28" s="732">
        <f>IFERROR((E28-(_xlfn.XLOOKUP(C28,'Costos Unitarios'!$A:$A,'Costos Unitarios'!$E:$E)+_xlfn.XLOOKUP(C28,'Costos Comerciales'!$A:$A,'Costos Comerciales'!$E:$E)))/E28,"")</f>
        <v>0.38761960943856794</v>
      </c>
      <c r="I28" s="732">
        <f>IFERROR((E28-_xlfn.XLOOKUP(C28,'Lista Consumo Interno'!$A:$A,'Lista Consumo Interno'!$E:$E))/E28,"")</f>
        <v>1</v>
      </c>
      <c r="J28" s="727">
        <f>IFERROR(($E28-_xlfn.XLOOKUP($C28,Competencias!$A:$A,Competencias!R:R))/$E28,"")</f>
        <v>0.19620016273392998</v>
      </c>
      <c r="K28" s="727">
        <f>IFERROR(($E28-_xlfn.XLOOKUP($C28,Competencias!$A:$A,Competencias!S:S))/$E28,"")</f>
        <v>1</v>
      </c>
      <c r="L28" s="727">
        <f>IFERROR(($E28-_xlfn.XLOOKUP($C28,Competencias!$A:$A,Competencias!T:T))/$E28,"")</f>
        <v>1</v>
      </c>
      <c r="M28" s="727">
        <f>IFERROR(($E28-_xlfn.XLOOKUP($C28,Competencias!$A:$A,Competencias!U:U))/$E28,"")</f>
        <v>0.31668022782750199</v>
      </c>
      <c r="N28" s="727">
        <f>IFERROR(($E28-_xlfn.XLOOKUP($C28,Competencias!$A:$A,Competencias!V:V))/$E28,"")</f>
        <v>0.11438161106590719</v>
      </c>
      <c r="O28" s="723"/>
      <c r="P28" s="246" t="str">
        <f>_xlfn.XLOOKUP(Q28,'Listas anteriores R'!$A:$A,'Listas anteriores R'!$D:$D,"")</f>
        <v>Carnes</v>
      </c>
      <c r="Q28" s="1210">
        <v>243</v>
      </c>
      <c r="R28" s="718" t="str">
        <f t="shared" si="3"/>
        <v>CINTA LOMO CERD.CONG.RAF,</v>
      </c>
      <c r="S28" s="135">
        <f t="shared" si="10"/>
        <v>11122.171945701357</v>
      </c>
      <c r="T28" s="749">
        <v>12290</v>
      </c>
      <c r="U28" s="1172">
        <f>ROUND(IFERROR((S28-_xlfn.XLOOKUP(Q28,'Listas anteriores C'!$A:$A,'Listas anteriores C'!$E:$E))/_xlfn.XLOOKUP(Q28,'Listas anteriores C'!$A:$A,'Listas anteriores C'!$E:$E),""),3)</f>
        <v>0</v>
      </c>
      <c r="V28" s="732">
        <f>IFERROR((S28-(_xlfn.XLOOKUP(Q28,'Costos Unitarios'!$A:$A,'Costos Unitarios'!$E:$E)+_xlfn.XLOOKUP(Q28,'Costos Comerciales'!$A:$A,'Costos Comerciales'!$E:$E)))/S28,"")</f>
        <v>0.38761960943856794</v>
      </c>
      <c r="W28" s="727">
        <f>IFERROR(($S28-_xlfn.XLOOKUP($Q28,Competencias!$A:$A,Competencias!E:E))/$S28,"")</f>
        <v>1</v>
      </c>
      <c r="X28" s="727">
        <f>IFERROR(($S28-_xlfn.XLOOKUP($Q28,Competencias!$A:$A,Competencias!F:F))/$S28,"")</f>
        <v>1</v>
      </c>
      <c r="Y28" s="727">
        <f>IFERROR(($S28-_xlfn.XLOOKUP($Q28,Competencias!$A:$A,Competencias!G:G))/$S28,"")</f>
        <v>1</v>
      </c>
      <c r="AA28" s="246" t="str">
        <f>_xlfn.XLOOKUP(AB28,'Listas anteriores R'!$A:$A,'Listas anteriores R'!$D:$D,"")</f>
        <v>Carnes</v>
      </c>
      <c r="AB28" s="542">
        <v>243</v>
      </c>
      <c r="AC28" s="718" t="str">
        <f t="shared" si="4"/>
        <v>CINTA LOMO CERD.CONG.RAF,</v>
      </c>
      <c r="AD28" s="139">
        <f t="shared" si="11"/>
        <v>11122.171945701357</v>
      </c>
      <c r="AE28" s="749">
        <v>12290</v>
      </c>
      <c r="AF28" s="1172">
        <f>ROUND(IFERROR((AD28-_xlfn.XLOOKUP(AB28,'Listas anteriores ML'!$A:$A,'Listas anteriores ML'!$E:$E))/_xlfn.XLOOKUP(AB28,'Listas anteriores ML'!$A:$A,'Listas anteriores ML'!$E:$E),""),3)</f>
        <v>0</v>
      </c>
      <c r="AG28" s="732">
        <f>IFERROR((AD28-(_xlfn.XLOOKUP(AB28,'Costos Unitarios'!$A:$A,'Costos Unitarios'!$E:$E)+_xlfn.XLOOKUP(AB28,'Costos Comerciales'!$A:$A,'Costos Comerciales'!$E:$E)))/AD28,"")</f>
        <v>0.38761960943856794</v>
      </c>
      <c r="AH28" s="727">
        <f>IFERROR(($AD28-_xlfn.XLOOKUP($AB28,Competencias!$A:$A,Competencias!H:H))/$AD28,"")</f>
        <v>1</v>
      </c>
      <c r="AI28" s="727">
        <f>IFERROR(($AD28-_xlfn.XLOOKUP($AB28,Competencias!$A:$A,Competencias!I:I))/$AD28,"")</f>
        <v>1</v>
      </c>
      <c r="AJ28" s="727">
        <f>IFERROR(($AD28-_xlfn.XLOOKUP($AB28,Competencias!$A:$A,Competencias!J:J))/$AD28,"")</f>
        <v>1</v>
      </c>
      <c r="AK28" s="727">
        <f>IFERROR(($AD28-_xlfn.XLOOKUP($AB28,Competencias!$A:$A,Competencias!K:K))/$AD28,"")</f>
        <v>1</v>
      </c>
      <c r="AL28" s="727">
        <f>IFERROR(($AD28-_xlfn.XLOOKUP($AB28,Competencias!$A:$A,Competencias!L:L))/$AD28,"")</f>
        <v>1</v>
      </c>
      <c r="AM28" s="727">
        <f>IFERROR(($AD28-_xlfn.XLOOKUP($AB28,Competencias!$A:$A,Competencias!M:M))/$AD28,"")</f>
        <v>1</v>
      </c>
      <c r="AN28" s="727">
        <f>IFERROR(($AD28-_xlfn.XLOOKUP($AB28,Competencias!$A:$A,Competencias!N:N))/$AD28,"")</f>
        <v>1</v>
      </c>
      <c r="AO28" s="727">
        <f>IFERROR(($AD28-_xlfn.XLOOKUP($AB28,Competencias!$A:$A,Competencias!O:O))/$AD28,"")</f>
        <v>1</v>
      </c>
      <c r="AQ28" s="246" t="str">
        <f>_xlfn.XLOOKUP(AR28,'Listas anteriores R'!$A:$A,'Listas anteriores R'!$D:$D,"")</f>
        <v>Carnes</v>
      </c>
      <c r="AR28" s="542">
        <v>243</v>
      </c>
      <c r="AS28" s="718" t="str">
        <f t="shared" si="5"/>
        <v>CINTA LOMO CERD.CONG.RAF,</v>
      </c>
      <c r="AT28" s="291">
        <f t="shared" si="6"/>
        <v>8897.7375565610855</v>
      </c>
      <c r="AU28" s="1051">
        <f>ROUND(IFERROR(($AT28-_xlfn.XLOOKUP($AR28,'Listas anteriores May.'!$A:$A,'Listas anteriores May.'!$E:$E))/_xlfn.XLOOKUP($AR28,'Listas anteriores May.'!$A:$A,'Listas anteriores May.'!$E:$E),""),3)</f>
        <v>0</v>
      </c>
      <c r="AV28" s="732">
        <f>IFERROR(($AT28-(_xlfn.XLOOKUP($AR28,'Costos Unitarios'!$A:$A,'Costos Unitarios'!$E:$E)+_xlfn.XLOOKUP($AR28,'Costos Comerciales'!$A:$A,'Costos Comerciales'!$E:$E)))/AT28,"")</f>
        <v>0.23452451179820988</v>
      </c>
      <c r="AW28" s="892">
        <f>IFERROR((AT28-_xlfn.XLOOKUP(AR28,'Lista Consumo Interno'!$A:$A,'Lista Consumo Interno'!$E:$E))/AT28,"")</f>
        <v>1</v>
      </c>
      <c r="AX28" s="895">
        <v>0.2</v>
      </c>
      <c r="AY28" s="727">
        <f>IFERROR(($AT28-_xlfn.XLOOKUP($AR28,Competencias!$A:$A,Competencias!P:P))/$AT28,"")</f>
        <v>1</v>
      </c>
      <c r="AZ28" s="727">
        <f>IFERROR(($AT28-_xlfn.XLOOKUP($AR28,Competencias!$A:$A,Competencias!Q:Q))/$AT28,"")</f>
        <v>1</v>
      </c>
      <c r="BB28" s="246" t="str">
        <f>_xlfn.XLOOKUP(BC28,'Listas anteriores R'!$A:$A,'Listas anteriores R'!$D:$D,"")</f>
        <v>Carnes</v>
      </c>
      <c r="BC28" s="760">
        <v>243</v>
      </c>
      <c r="BD28" s="800" t="str">
        <f t="shared" si="7"/>
        <v>CINTA LOMO CERD.CONG.RAF,</v>
      </c>
      <c r="BE28" s="150">
        <v>8500</v>
      </c>
      <c r="BF28" s="1051">
        <f>ROUND(IFERROR((BE28-_xlfn.XLOOKUP(BC28,'Listas anteriores HORECA'!$A:$A,'Listas anteriores HORECA'!$E:$E))/_xlfn.XLOOKUP(BC28,'Listas anteriores HORECA'!$A:$A,'Listas anteriores HORECA'!$E:$E),""),3)</f>
        <v>0</v>
      </c>
      <c r="BG28" s="150">
        <f>_xlfn.XLOOKUP($BC28,'Costos Unitarios'!A:A,'Costos Unitarios'!E:E,"")</f>
        <v>6210</v>
      </c>
      <c r="BH28" s="1052">
        <f t="shared" si="8"/>
        <v>0.26941176470588235</v>
      </c>
      <c r="BI28" s="892">
        <f>IFERROR((BE28-_xlfn.XLOOKUP(C28,'Lista Consumo Interno'!A:A,'Lista Consumo Interno'!E:E))/BE28,"")</f>
        <v>1</v>
      </c>
    </row>
    <row r="29" spans="1:61" ht="15" thickBot="1" x14ac:dyDescent="0.35">
      <c r="A29" s="246" t="str">
        <f>_xlfn.XLOOKUP(C29,'Listas anteriores R'!$A:$A,'Listas anteriores R'!$D:$D,"")</f>
        <v>Carnes</v>
      </c>
      <c r="B29" s="1207" t="s">
        <v>64</v>
      </c>
      <c r="C29" s="262">
        <v>266</v>
      </c>
      <c r="D29" s="871" t="s">
        <v>80</v>
      </c>
      <c r="E29" s="771">
        <f t="shared" si="9"/>
        <v>9040.7239819004535</v>
      </c>
      <c r="F29" s="860">
        <v>9990</v>
      </c>
      <c r="G29" s="1197">
        <f>ROUND(IFERROR((E29-_xlfn.XLOOKUP(C29,'Listas anteriores R'!A:A,'Listas anteriores R'!E:E))/_xlfn.XLOOKUP(C29,'Listas anteriores R'!A:A,'Listas anteriores R'!E:E),""),3)</f>
        <v>0</v>
      </c>
      <c r="H29" s="732">
        <f>IFERROR((E29-(_xlfn.XLOOKUP(C29,'Costos Unitarios'!$A:$A,'Costos Unitarios'!$E:$E)+_xlfn.XLOOKUP(C29,'Costos Comerciales'!$A:$A,'Costos Comerciales'!$E:$E)))/E29,"")</f>
        <v>0.30912612612612622</v>
      </c>
      <c r="I29" s="732">
        <f>IFERROR((E29-_xlfn.XLOOKUP(C29,'Lista Consumo Interno'!$A:$A,'Lista Consumo Interno'!$E:$E))/E29,"")</f>
        <v>1</v>
      </c>
      <c r="J29" s="727">
        <f>IFERROR(($E29-_xlfn.XLOOKUP($C29,Competencias!$A:$A,Competencias!R:R))/$E29,"")</f>
        <v>-0.26317317317317301</v>
      </c>
      <c r="K29" s="727">
        <f>IFERROR(($E29-_xlfn.XLOOKUP($C29,Competencias!$A:$A,Competencias!S:S))/$E29,"")</f>
        <v>-0.43683183183183166</v>
      </c>
      <c r="L29" s="727">
        <f>IFERROR(($E29-_xlfn.XLOOKUP($C29,Competencias!$A:$A,Competencias!T:T))/$E29,"")</f>
        <v>-0.38152652652652636</v>
      </c>
      <c r="M29" s="727">
        <f>IFERROR(($E29-_xlfn.XLOOKUP($C29,Competencias!$A:$A,Competencias!U:U))/$E29,"")</f>
        <v>-8.9514514514514393E-2</v>
      </c>
      <c r="N29" s="727">
        <f>IFERROR(($E29-_xlfn.XLOOKUP($C29,Competencias!$A:$A,Competencias!V:V))/$E29,"")</f>
        <v>1.5565565565565676E-2</v>
      </c>
      <c r="O29" s="723"/>
      <c r="P29" s="246" t="str">
        <f>_xlfn.XLOOKUP(Q29,'Listas anteriores R'!$A:$A,'Listas anteriores R'!$D:$D,"")</f>
        <v>Carnes</v>
      </c>
      <c r="Q29" s="1210">
        <v>266</v>
      </c>
      <c r="R29" s="718" t="str">
        <f t="shared" si="3"/>
        <v>CHURRASQUITO CER.CONG.RAF</v>
      </c>
      <c r="S29" s="135">
        <f t="shared" si="10"/>
        <v>9040.7239819004535</v>
      </c>
      <c r="T29" s="749">
        <v>9990</v>
      </c>
      <c r="U29" s="1172">
        <f>ROUND(IFERROR((S29-_xlfn.XLOOKUP(Q29,'Listas anteriores C'!$A:$A,'Listas anteriores C'!$E:$E))/_xlfn.XLOOKUP(Q29,'Listas anteriores C'!$A:$A,'Listas anteriores C'!$E:$E),""),3)</f>
        <v>0</v>
      </c>
      <c r="V29" s="732">
        <f>IFERROR((S29-(_xlfn.XLOOKUP(Q29,'Costos Unitarios'!$A:$A,'Costos Unitarios'!$E:$E)+_xlfn.XLOOKUP(Q29,'Costos Comerciales'!$A:$A,'Costos Comerciales'!$E:$E)))/S29,"")</f>
        <v>0.30912612612612622</v>
      </c>
      <c r="W29" s="727">
        <f>IFERROR(($S29-_xlfn.XLOOKUP($Q29,Competencias!$A:$A,Competencias!E:E))/$S29,"")</f>
        <v>1</v>
      </c>
      <c r="X29" s="727">
        <f>IFERROR(($S29-_xlfn.XLOOKUP($Q29,Competencias!$A:$A,Competencias!F:F))/$S29,"")</f>
        <v>1</v>
      </c>
      <c r="Y29" s="727">
        <f>IFERROR(($S29-_xlfn.XLOOKUP($Q29,Competencias!$A:$A,Competencias!G:G))/$S29,"")</f>
        <v>4.5045045045046172E-3</v>
      </c>
      <c r="AA29" s="246" t="str">
        <f>_xlfn.XLOOKUP(AB29,'Listas anteriores R'!$A:$A,'Listas anteriores R'!$D:$D,"")</f>
        <v>Carnes</v>
      </c>
      <c r="AB29" s="542">
        <v>266</v>
      </c>
      <c r="AC29" s="718" t="str">
        <f t="shared" si="4"/>
        <v>CHURRASQUITO CER.CONG.RAF</v>
      </c>
      <c r="AD29" s="139">
        <f t="shared" si="11"/>
        <v>9040.7239819004535</v>
      </c>
      <c r="AE29" s="749">
        <v>9990</v>
      </c>
      <c r="AF29" s="1172">
        <f>ROUND(IFERROR((AD29-_xlfn.XLOOKUP(AB29,'Listas anteriores ML'!$A:$A,'Listas anteriores ML'!$E:$E))/_xlfn.XLOOKUP(AB29,'Listas anteriores ML'!$A:$A,'Listas anteriores ML'!$E:$E),""),3)</f>
        <v>0</v>
      </c>
      <c r="AG29" s="732">
        <f>IFERROR((AD29-(_xlfn.XLOOKUP(AB29,'Costos Unitarios'!$A:$A,'Costos Unitarios'!$E:$E)+_xlfn.XLOOKUP(AB29,'Costos Comerciales'!$A:$A,'Costos Comerciales'!$E:$E)))/AD29,"")</f>
        <v>0.30912612612612622</v>
      </c>
      <c r="AH29" s="727">
        <f>IFERROR(($AD29-_xlfn.XLOOKUP($AB29,Competencias!$A:$A,Competencias!H:H))/$AD29,"")</f>
        <v>-0.13917867867867856</v>
      </c>
      <c r="AI29" s="727">
        <f>IFERROR(($AD29-_xlfn.XLOOKUP($AB29,Competencias!$A:$A,Competencias!I:I))/$AD29,"")</f>
        <v>-0.36051051051051036</v>
      </c>
      <c r="AJ29" s="727">
        <f>IFERROR(($AD29-_xlfn.XLOOKUP($AB29,Competencias!$A:$A,Competencias!J:J))/$AD29,"")</f>
        <v>1</v>
      </c>
      <c r="AK29" s="727">
        <f>IFERROR(($AD29-_xlfn.XLOOKUP($AB29,Competencias!$A:$A,Competencias!K:K))/$AD29,"")</f>
        <v>0.9989382487487487</v>
      </c>
      <c r="AL29" s="727">
        <f>IFERROR(($AD29-_xlfn.XLOOKUP($AB29,Competencias!$A:$A,Competencias!L:L))/$AD29,"")</f>
        <v>1</v>
      </c>
      <c r="AM29" s="727">
        <f>IFERROR(($AD29-_xlfn.XLOOKUP($AB29,Competencias!$A:$A,Competencias!M:M))/$AD29,"")</f>
        <v>-0.41581581581581567</v>
      </c>
      <c r="AN29" s="727">
        <f>IFERROR(($AD29-_xlfn.XLOOKUP($AB29,Competencias!$A:$A,Competencias!N:N))/$AD29,"")</f>
        <v>-0.17800300300300287</v>
      </c>
      <c r="AO29" s="727">
        <f>IFERROR(($AD29-_xlfn.XLOOKUP($AB29,Competencias!$A:$A,Competencias!O:O))/$AD29,"")</f>
        <v>1</v>
      </c>
      <c r="AQ29" s="246" t="str">
        <f>_xlfn.XLOOKUP(AR29,'Listas anteriores R'!$A:$A,'Listas anteriores R'!$D:$D,"")</f>
        <v>Carnes</v>
      </c>
      <c r="AR29" s="542">
        <v>266</v>
      </c>
      <c r="AS29" s="718" t="str">
        <f t="shared" si="5"/>
        <v>CHURRASQUITO CER.CONG.RAF</v>
      </c>
      <c r="AT29" s="291">
        <f t="shared" si="6"/>
        <v>8588.6877828054312</v>
      </c>
      <c r="AU29" s="1051">
        <f>ROUND(IFERROR(($AT29-_xlfn.XLOOKUP($AR29,'Listas anteriores May.'!$A:$A,'Listas anteriores May.'!$E:$E))/_xlfn.XLOOKUP($AR29,'Listas anteriores May.'!$A:$A,'Listas anteriores May.'!$E:$E),""),3)</f>
        <v>0</v>
      </c>
      <c r="AV29" s="732">
        <f>IFERROR(($AT29-(_xlfn.XLOOKUP($AR29,'Costos Unitarios'!$A:$A,'Costos Unitarios'!$E:$E)+_xlfn.XLOOKUP($AR29,'Costos Comerciales'!$A:$A,'Costos Comerciales'!$E:$E)))/AT29,"")</f>
        <v>0.27276434329065918</v>
      </c>
      <c r="AW29" s="892">
        <f>IFERROR((AT29-_xlfn.XLOOKUP(AR29,'Lista Consumo Interno'!$A:$A,'Lista Consumo Interno'!$E:$E))/AT29,"")</f>
        <v>1</v>
      </c>
      <c r="AX29" s="895">
        <v>0.05</v>
      </c>
      <c r="AY29" s="727">
        <f>IFERROR(($AT29-_xlfn.XLOOKUP($AR29,Competencias!$A:$A,Competencias!P:P))/$AT29,"")</f>
        <v>0.14124651093198476</v>
      </c>
      <c r="AZ29" s="727">
        <f>IFERROR(($AT29-_xlfn.XLOOKUP($AR29,Competencias!$A:$A,Competencias!Q:Q))/$AT29,"")</f>
        <v>0.20826089247141891</v>
      </c>
      <c r="BB29" s="246" t="str">
        <f>_xlfn.XLOOKUP(BC29,'Listas anteriores R'!$A:$A,'Listas anteriores R'!$D:$D,"")</f>
        <v>Carnes</v>
      </c>
      <c r="BC29" s="760">
        <v>266</v>
      </c>
      <c r="BD29" s="800" t="str">
        <f t="shared" si="7"/>
        <v>CHURRASQUITO CER.CONG.RAF</v>
      </c>
      <c r="BE29" s="150">
        <v>8300</v>
      </c>
      <c r="BF29" s="1051">
        <f>ROUND(IFERROR((BE29-_xlfn.XLOOKUP(BC29,'Listas anteriores HORECA'!$A:$A,'Listas anteriores HORECA'!$E:$E))/_xlfn.XLOOKUP(BC29,'Listas anteriores HORECA'!$A:$A,'Listas anteriores HORECA'!$E:$E),""),3)</f>
        <v>0</v>
      </c>
      <c r="BG29" s="150">
        <f>_xlfn.XLOOKUP($BC29,'Costos Unitarios'!A:A,'Costos Unitarios'!E:E,"")</f>
        <v>5740</v>
      </c>
      <c r="BH29" s="1052">
        <f t="shared" si="8"/>
        <v>0.30843373493975906</v>
      </c>
      <c r="BI29" s="892">
        <f>IFERROR((BE29-_xlfn.XLOOKUP(C29,'Lista Consumo Interno'!A:A,'Lista Consumo Interno'!E:E))/BE29,"")</f>
        <v>1</v>
      </c>
    </row>
    <row r="30" spans="1:61" ht="15" thickBot="1" x14ac:dyDescent="0.35">
      <c r="A30" s="246" t="str">
        <f>_xlfn.XLOOKUP(C30,'Listas anteriores R'!$A:$A,'Listas anteriores R'!$D:$D,"")</f>
        <v>Carnes</v>
      </c>
      <c r="B30" s="1204" t="s">
        <v>64</v>
      </c>
      <c r="C30" s="262">
        <v>416</v>
      </c>
      <c r="D30" s="178" t="s">
        <v>81</v>
      </c>
      <c r="E30" s="769">
        <f t="shared" si="9"/>
        <v>10126.696832579186</v>
      </c>
      <c r="F30" s="860">
        <v>11190</v>
      </c>
      <c r="G30" s="1197">
        <f>ROUND(IFERROR((E30-_xlfn.XLOOKUP(C30,'Listas anteriores R'!A:A,'Listas anteriores R'!E:E))/_xlfn.XLOOKUP(C30,'Listas anteriores R'!A:A,'Listas anteriores R'!E:E),""),3)</f>
        <v>0</v>
      </c>
      <c r="H30" s="732">
        <f>IFERROR((E30-(_xlfn.XLOOKUP(C30,'Costos Unitarios'!$A:$A,'Costos Unitarios'!$E:$E)+_xlfn.XLOOKUP(C30,'Costos Comerciales'!$A:$A,'Costos Comerciales'!$E:$E)))/E30,"")</f>
        <v>0.31231277926720286</v>
      </c>
      <c r="I30" s="732">
        <f>IFERROR((E30-_xlfn.XLOOKUP(C30,'Lista Consumo Interno'!$A:$A,'Lista Consumo Interno'!$E:$E))/E30,"")</f>
        <v>1</v>
      </c>
      <c r="J30" s="727">
        <f>IFERROR(($E30-_xlfn.XLOOKUP($C30,Competencias!$A:$A,Competencias!R:R))/$E30,"")</f>
        <v>4.1148346738159106E-2</v>
      </c>
      <c r="K30" s="727">
        <f>IFERROR(($E30-_xlfn.XLOOKUP($C30,Competencias!$A:$A,Competencias!S:S))/$E30,"")</f>
        <v>1.3498659517426306E-2</v>
      </c>
      <c r="L30" s="727">
        <f>IFERROR(($E30-_xlfn.XLOOKUP($C30,Competencias!$A:$A,Competencias!T:T))/$E30,"")</f>
        <v>-3.587578194816797E-2</v>
      </c>
      <c r="M30" s="727">
        <f>IFERROR(($E30-_xlfn.XLOOKUP($C30,Competencias!$A:$A,Competencias!U:U))/$E30,"")</f>
        <v>0.10138516532618412</v>
      </c>
      <c r="N30" s="727">
        <f>IFERROR(($E30-_xlfn.XLOOKUP($C30,Competencias!$A:$A,Competencias!V:V))/$E30,"")</f>
        <v>0.17149687220732801</v>
      </c>
      <c r="O30" s="723"/>
      <c r="P30" s="246" t="str">
        <f>_xlfn.XLOOKUP(Q30,'Listas anteriores R'!$A:$A,'Listas anteriores R'!$D:$D,"")</f>
        <v>Carnes</v>
      </c>
      <c r="Q30" s="1210">
        <v>416</v>
      </c>
      <c r="R30" s="718" t="str">
        <f t="shared" si="3"/>
        <v>BONDIOLA CONG. RAFAELA</v>
      </c>
      <c r="S30" s="135">
        <f t="shared" si="10"/>
        <v>10126.696832579186</v>
      </c>
      <c r="T30" s="749">
        <v>11190</v>
      </c>
      <c r="U30" s="1172">
        <f>ROUND(IFERROR((S30-_xlfn.XLOOKUP(Q30,'Listas anteriores C'!$A:$A,'Listas anteriores C'!$E:$E))/_xlfn.XLOOKUP(Q30,'Listas anteriores C'!$A:$A,'Listas anteriores C'!$E:$E),""),3)</f>
        <v>0</v>
      </c>
      <c r="V30" s="732">
        <f>IFERROR((S30-(_xlfn.XLOOKUP(Q30,'Costos Unitarios'!$A:$A,'Costos Unitarios'!$E:$E)+_xlfn.XLOOKUP(Q30,'Costos Comerciales'!$A:$A,'Costos Comerciales'!$E:$E)))/S30,"")</f>
        <v>0.31231277926720286</v>
      </c>
      <c r="W30" s="727">
        <f>IFERROR(($S30-_xlfn.XLOOKUP($Q30,Competencias!$A:$A,Competencias!E:E))/$S30,"")</f>
        <v>1</v>
      </c>
      <c r="X30" s="727">
        <f>IFERROR(($S30-_xlfn.XLOOKUP($Q30,Competencias!$A:$A,Competencias!F:F))/$S30,"")</f>
        <v>0.12113494191242183</v>
      </c>
      <c r="Y30" s="727">
        <f>IFERROR(($S30-_xlfn.XLOOKUP($Q30,Competencias!$A:$A,Competencias!G:G))/$S30,"")</f>
        <v>0.15075960679177841</v>
      </c>
      <c r="AA30" s="246" t="str">
        <f>_xlfn.XLOOKUP(AB30,'Listas anteriores R'!$A:$A,'Listas anteriores R'!$D:$D,"")</f>
        <v>Carnes</v>
      </c>
      <c r="AB30" s="542">
        <v>416</v>
      </c>
      <c r="AC30" s="718" t="str">
        <f t="shared" si="4"/>
        <v>BONDIOLA CONG. RAFAELA</v>
      </c>
      <c r="AD30" s="139">
        <f t="shared" si="11"/>
        <v>10126.696832579186</v>
      </c>
      <c r="AE30" s="749">
        <v>11190</v>
      </c>
      <c r="AF30" s="1172">
        <f>ROUND(IFERROR((AD30-_xlfn.XLOOKUP(AB30,'Listas anteriores ML'!$A:$A,'Listas anteriores ML'!$E:$E))/_xlfn.XLOOKUP(AB30,'Listas anteriores ML'!$A:$A,'Listas anteriores ML'!$E:$E),""),3)</f>
        <v>0</v>
      </c>
      <c r="AG30" s="732">
        <f>IFERROR((AD30-(_xlfn.XLOOKUP(AB30,'Costos Unitarios'!$A:$A,'Costos Unitarios'!$E:$E)+_xlfn.XLOOKUP(AB30,'Costos Comerciales'!$A:$A,'Costos Comerciales'!$E:$E)))/AD30,"")</f>
        <v>0.31231277926720286</v>
      </c>
      <c r="AH30" s="727">
        <f>IFERROR(($AD30-_xlfn.XLOOKUP($AB30,Competencias!$A:$A,Competencias!H:H))/$AD30,"")</f>
        <v>4.2234584450402179E-2</v>
      </c>
      <c r="AI30" s="727">
        <f>IFERROR(($AD30-_xlfn.XLOOKUP($AB30,Competencias!$A:$A,Competencias!I:I))/$AD30,"")</f>
        <v>8.1635388739946413E-2</v>
      </c>
      <c r="AJ30" s="727">
        <f>IFERROR(($AD30-_xlfn.XLOOKUP($AB30,Competencias!$A:$A,Competencias!J:J))/$AD30,"")</f>
        <v>1</v>
      </c>
      <c r="AK30" s="727">
        <f>IFERROR(($AD30-_xlfn.XLOOKUP($AB30,Competencias!$A:$A,Competencias!K:K))/$AD30,"")</f>
        <v>0.99901260991957108</v>
      </c>
      <c r="AL30" s="727">
        <f>IFERROR(($AD30-_xlfn.XLOOKUP($AB30,Competencias!$A:$A,Competencias!L:L))/$AD30,"")</f>
        <v>0.20013404825737269</v>
      </c>
      <c r="AM30" s="727">
        <f>IFERROR(($AD30-_xlfn.XLOOKUP($AB30,Competencias!$A:$A,Competencias!M:M))/$AD30,"")</f>
        <v>-7.2386058981232897E-3</v>
      </c>
      <c r="AN30" s="727">
        <f>IFERROR(($AD30-_xlfn.XLOOKUP($AB30,Competencias!$A:$A,Competencias!N:N))/$AD30,"")</f>
        <v>0.21988382484361038</v>
      </c>
      <c r="AO30" s="727">
        <f>IFERROR(($AD30-_xlfn.XLOOKUP($AB30,Competencias!$A:$A,Competencias!O:O))/$AD30,"")</f>
        <v>0.30885656836461128</v>
      </c>
      <c r="AQ30" s="246" t="str">
        <f>_xlfn.XLOOKUP(AR30,'Listas anteriores R'!$A:$A,'Listas anteriores R'!$D:$D,"")</f>
        <v>Carnes</v>
      </c>
      <c r="AR30" s="542">
        <v>416</v>
      </c>
      <c r="AS30" s="718" t="str">
        <f t="shared" si="5"/>
        <v>BONDIOLA CONG. RAFAELA</v>
      </c>
      <c r="AT30" s="291">
        <f t="shared" si="6"/>
        <v>8607.6923076923085</v>
      </c>
      <c r="AU30" s="1051">
        <f>ROUND(IFERROR(($AT30-_xlfn.XLOOKUP($AR30,'Listas anteriores May.'!$A:$A,'Listas anteriores May.'!$E:$E))/_xlfn.XLOOKUP($AR30,'Listas anteriores May.'!$A:$A,'Listas anteriores May.'!$E:$E),""),3)</f>
        <v>0</v>
      </c>
      <c r="AV30" s="732">
        <f>IFERROR(($AT30-(_xlfn.XLOOKUP($AR30,'Costos Unitarios'!$A:$A,'Costos Unitarios'!$E:$E)+_xlfn.XLOOKUP($AR30,'Costos Comerciales'!$A:$A,'Costos Comerciales'!$E:$E)))/AT30,"")</f>
        <v>0.19095621090259168</v>
      </c>
      <c r="AW30" s="892">
        <f>IFERROR((AT30-_xlfn.XLOOKUP(AR30,'Lista Consumo Interno'!$A:$A,'Lista Consumo Interno'!$E:$E))/AT30,"")</f>
        <v>1</v>
      </c>
      <c r="AX30" s="895">
        <v>0.15</v>
      </c>
      <c r="AY30" s="727">
        <f>IFERROR(($AT30-_xlfn.XLOOKUP($AR30,Competencias!$A:$A,Competencias!P:P))/$AT30,"")</f>
        <v>0.22725122341376236</v>
      </c>
      <c r="AZ30" s="727">
        <f>IFERROR(($AT30-_xlfn.XLOOKUP($AR30,Competencias!$A:$A,Competencias!Q:Q))/$AT30,"")</f>
        <v>0.1097497765862378</v>
      </c>
      <c r="BB30" s="246" t="str">
        <f>_xlfn.XLOOKUP(BC30,'Listas anteriores R'!$A:$A,'Listas anteriores R'!$D:$D,"")</f>
        <v>Carnes</v>
      </c>
      <c r="BC30" s="760">
        <v>416</v>
      </c>
      <c r="BD30" s="800" t="str">
        <f t="shared" si="7"/>
        <v>BONDIOLA CONG. RAFAELA</v>
      </c>
      <c r="BE30" s="150">
        <v>8600</v>
      </c>
      <c r="BF30" s="1051">
        <f>ROUND(IFERROR((BE30-_xlfn.XLOOKUP(BC30,'Listas anteriores HORECA'!$A:$A,'Listas anteriores HORECA'!$E:$E))/_xlfn.XLOOKUP(BC30,'Listas anteriores HORECA'!$A:$A,'Listas anteriores HORECA'!$E:$E),""),3)</f>
        <v>0</v>
      </c>
      <c r="BG30" s="150">
        <f>_xlfn.XLOOKUP($BC30,'Costos Unitarios'!A:A,'Costos Unitarios'!E:E,"")</f>
        <v>6407</v>
      </c>
      <c r="BH30" s="1052">
        <f t="shared" si="8"/>
        <v>0.255</v>
      </c>
      <c r="BI30" s="892">
        <f>IFERROR((BE30-_xlfn.XLOOKUP(C30,'Lista Consumo Interno'!A:A,'Lista Consumo Interno'!E:E))/BE30,"")</f>
        <v>1</v>
      </c>
    </row>
    <row r="31" spans="1:61" ht="15" thickBot="1" x14ac:dyDescent="0.35">
      <c r="A31" s="246" t="str">
        <f>_xlfn.XLOOKUP(C31,'Listas anteriores R'!$A:$A,'Listas anteriores R'!$D:$D,"")</f>
        <v>Carnes</v>
      </c>
      <c r="B31" s="1208" t="s">
        <v>64</v>
      </c>
      <c r="C31" s="262">
        <v>468</v>
      </c>
      <c r="D31" s="178" t="s">
        <v>82</v>
      </c>
      <c r="E31" s="873">
        <f t="shared" si="9"/>
        <v>1809.0497737556561</v>
      </c>
      <c r="F31" s="860">
        <v>1999</v>
      </c>
      <c r="G31" s="1197">
        <f>ROUND(IFERROR((E31-_xlfn.XLOOKUP(C31,'Listas anteriores R'!A:A,'Listas anteriores R'!E:E))/_xlfn.XLOOKUP(C31,'Listas anteriores R'!A:A,'Listas anteriores R'!E:E),""),3)</f>
        <v>0</v>
      </c>
      <c r="H31" s="732">
        <f>IFERROR((E31-(_xlfn.XLOOKUP(C31,'Costos Unitarios'!$A:$A,'Costos Unitarios'!$E:$E)+_xlfn.XLOOKUP(C31,'Costos Comerciales'!$A:$A,'Costos Comerciales'!$E:$E)))/E31,"")</f>
        <v>0.63903701850925465</v>
      </c>
      <c r="I31" s="732">
        <f>IFERROR((E31-_xlfn.XLOOKUP(C31,'Lista Consumo Interno'!$A:$A,'Lista Consumo Interno'!$E:$E))/E31,"")</f>
        <v>1</v>
      </c>
      <c r="J31" s="727">
        <f>IFERROR(($E31-_xlfn.XLOOKUP($C31,Competencias!$A:$A,Competencias!R:R))/$E31,"")</f>
        <v>-0.72466233116558276</v>
      </c>
      <c r="K31" s="727">
        <f>IFERROR(($E31-_xlfn.XLOOKUP($C31,Competencias!$A:$A,Competencias!S:S))/$E31,"")</f>
        <v>1</v>
      </c>
      <c r="L31" s="727">
        <f>IFERROR(($E31-_xlfn.XLOOKUP($C31,Competencias!$A:$A,Competencias!T:T))/$E31,"")</f>
        <v>1</v>
      </c>
      <c r="M31" s="727">
        <f>IFERROR(($E31-_xlfn.XLOOKUP($C31,Competencias!$A:$A,Competencias!U:U))/$E31,"")</f>
        <v>5.0025012506253264E-3</v>
      </c>
      <c r="N31" s="727">
        <f>IFERROR(($E31-_xlfn.XLOOKUP($C31,Competencias!$A:$A,Competencias!V:V))/$E31,"")</f>
        <v>-0.74124562281140571</v>
      </c>
      <c r="O31" s="723"/>
      <c r="P31" s="246" t="str">
        <f>_xlfn.XLOOKUP(Q31,'Listas anteriores R'!$A:$A,'Listas anteriores R'!$D:$D,"")</f>
        <v>Carnes</v>
      </c>
      <c r="Q31" s="1210">
        <v>468</v>
      </c>
      <c r="R31" s="718" t="str">
        <f t="shared" si="3"/>
        <v>HUESITOS C/CARNE POR CONG</v>
      </c>
      <c r="S31" s="135">
        <f t="shared" si="10"/>
        <v>1809.0497737556561</v>
      </c>
      <c r="T31" s="749">
        <v>1999</v>
      </c>
      <c r="U31" s="1172">
        <f>ROUND(IFERROR((S31-_xlfn.XLOOKUP(Q31,'Listas anteriores C'!$A:$A,'Listas anteriores C'!$E:$E))/_xlfn.XLOOKUP(Q31,'Listas anteriores C'!$A:$A,'Listas anteriores C'!$E:$E),""),3)</f>
        <v>0</v>
      </c>
      <c r="V31" s="732">
        <f>IFERROR((S31-(_xlfn.XLOOKUP(Q31,'Costos Unitarios'!$A:$A,'Costos Unitarios'!$E:$E)+_xlfn.XLOOKUP(Q31,'Costos Comerciales'!$A:$A,'Costos Comerciales'!$E:$E)))/S31,"")</f>
        <v>0.63903701850925465</v>
      </c>
      <c r="W31" s="727">
        <f>IFERROR(($S31-_xlfn.XLOOKUP($Q31,Competencias!$A:$A,Competencias!E:E))/$S31,"")</f>
        <v>1</v>
      </c>
      <c r="X31" s="727">
        <f>IFERROR(($S31-_xlfn.XLOOKUP($Q31,Competencias!$A:$A,Competencias!F:F))/$S31,"")</f>
        <v>1</v>
      </c>
      <c r="Y31" s="727">
        <f>IFERROR(($S31-_xlfn.XLOOKUP($Q31,Competencias!$A:$A,Competencias!G:G))/$S31,"")</f>
        <v>1</v>
      </c>
      <c r="AA31" s="246" t="str">
        <f>_xlfn.XLOOKUP(AB31,'Listas anteriores R'!$A:$A,'Listas anteriores R'!$D:$D,"")</f>
        <v>Carnes</v>
      </c>
      <c r="AB31" s="542">
        <v>468</v>
      </c>
      <c r="AC31" s="718" t="str">
        <f t="shared" si="4"/>
        <v>HUESITOS C/CARNE POR CONG</v>
      </c>
      <c r="AD31" s="139">
        <f t="shared" si="11"/>
        <v>1809.0497737556561</v>
      </c>
      <c r="AE31" s="749">
        <v>1999</v>
      </c>
      <c r="AF31" s="1172">
        <f>ROUND(IFERROR((AD31-_xlfn.XLOOKUP(AB31,'Listas anteriores ML'!$A:$A,'Listas anteriores ML'!$E:$E))/_xlfn.XLOOKUP(AB31,'Listas anteriores ML'!$A:$A,'Listas anteriores ML'!$E:$E),""),3)</f>
        <v>0</v>
      </c>
      <c r="AG31" s="732">
        <f>IFERROR((AD31-(_xlfn.XLOOKUP(AB31,'Costos Unitarios'!$A:$A,'Costos Unitarios'!$E:$E)+_xlfn.XLOOKUP(AB31,'Costos Comerciales'!$A:$A,'Costos Comerciales'!$E:$E)))/AD31,"")</f>
        <v>0.63903701850925465</v>
      </c>
      <c r="AH31" s="727">
        <f>IFERROR(($AD31-_xlfn.XLOOKUP($AB31,Competencias!$A:$A,Competencias!H:H))/$AD31,"")</f>
        <v>1</v>
      </c>
      <c r="AI31" s="727">
        <f>IFERROR(($AD31-_xlfn.XLOOKUP($AB31,Competencias!$A:$A,Competencias!I:I))/$AD31,"")</f>
        <v>1</v>
      </c>
      <c r="AJ31" s="727">
        <f>IFERROR(($AD31-_xlfn.XLOOKUP($AB31,Competencias!$A:$A,Competencias!J:J))/$AD31,"")</f>
        <v>1</v>
      </c>
      <c r="AK31" s="727">
        <f>IFERROR(($AD31-_xlfn.XLOOKUP($AB31,Competencias!$A:$A,Competencias!K:K))/$AD31,"")</f>
        <v>1</v>
      </c>
      <c r="AL31" s="727">
        <f>IFERROR(($AD31-_xlfn.XLOOKUP($AB31,Competencias!$A:$A,Competencias!L:L))/$AD31,"")</f>
        <v>1</v>
      </c>
      <c r="AM31" s="727">
        <f>IFERROR(($AD31-_xlfn.XLOOKUP($AB31,Competencias!$A:$A,Competencias!M:M))/$AD31,"")</f>
        <v>1</v>
      </c>
      <c r="AN31" s="727">
        <f>IFERROR(($AD31-_xlfn.XLOOKUP($AB31,Competencias!$A:$A,Competencias!N:N))/$AD31,"")</f>
        <v>1</v>
      </c>
      <c r="AO31" s="727">
        <f>IFERROR(($AD31-_xlfn.XLOOKUP($AB31,Competencias!$A:$A,Competencias!O:O))/$AD31,"")</f>
        <v>1</v>
      </c>
      <c r="AQ31" s="246" t="str">
        <f>_xlfn.XLOOKUP(AR31,'Listas anteriores R'!$A:$A,'Listas anteriores R'!$D:$D,"")</f>
        <v>Carnes</v>
      </c>
      <c r="AR31" s="542">
        <v>468</v>
      </c>
      <c r="AS31" s="718" t="str">
        <f t="shared" si="5"/>
        <v>HUESITOS C/CARNE POR CONG</v>
      </c>
      <c r="AT31" s="291">
        <f t="shared" si="6"/>
        <v>1809.0497737556561</v>
      </c>
      <c r="AU31" s="1051">
        <f>ROUND(IFERROR(($AT31-_xlfn.XLOOKUP($AR31,'Listas anteriores May.'!$A:$A,'Listas anteriores May.'!$E:$E))/_xlfn.XLOOKUP($AR31,'Listas anteriores May.'!$A:$A,'Listas anteriores May.'!$E:$E),""),3)</f>
        <v>0</v>
      </c>
      <c r="AV31" s="732">
        <f>IFERROR(($AT31-(_xlfn.XLOOKUP($AR31,'Costos Unitarios'!$A:$A,'Costos Unitarios'!$E:$E)+_xlfn.XLOOKUP($AR31,'Costos Comerciales'!$A:$A,'Costos Comerciales'!$E:$E)))/AT31,"")</f>
        <v>0.63903701850925465</v>
      </c>
      <c r="AW31" s="892">
        <f>IFERROR((AT31-_xlfn.XLOOKUP(AR31,'Lista Consumo Interno'!$A:$A,'Lista Consumo Interno'!$E:$E))/AT31,"")</f>
        <v>1</v>
      </c>
      <c r="AX31" s="895">
        <v>0</v>
      </c>
      <c r="AY31" s="727">
        <f>IFERROR(($AT31-_xlfn.XLOOKUP($AR31,Competencias!$A:$A,Competencias!P:P))/$AT31,"")</f>
        <v>2.4512246373186646E-2</v>
      </c>
      <c r="AZ31" s="727">
        <f>IFERROR(($AT31-_xlfn.XLOOKUP($AR31,Competencias!$A:$A,Competencias!Q:Q))/$AT31,"")</f>
        <v>1</v>
      </c>
      <c r="BB31" s="246" t="str">
        <f>_xlfn.XLOOKUP(BC31,'Listas anteriores R'!$A:$A,'Listas anteriores R'!$D:$D,"")</f>
        <v>Carnes</v>
      </c>
      <c r="BC31" s="760">
        <v>468</v>
      </c>
      <c r="BD31" s="800" t="str">
        <f t="shared" si="7"/>
        <v>HUESITOS C/CARNE POR CONG</v>
      </c>
      <c r="BE31" s="150">
        <v>1000</v>
      </c>
      <c r="BF31" s="1051">
        <f>ROUND(IFERROR((BE31-_xlfn.XLOOKUP(BC31,'Listas anteriores HORECA'!$A:$A,'Listas anteriores HORECA'!$E:$E))/_xlfn.XLOOKUP(BC31,'Listas anteriores HORECA'!$A:$A,'Listas anteriores HORECA'!$E:$E),""),3)</f>
        <v>0</v>
      </c>
      <c r="BG31" s="150">
        <f>_xlfn.XLOOKUP($BC31,'Costos Unitarios'!A:A,'Costos Unitarios'!E:E,"")</f>
        <v>524</v>
      </c>
      <c r="BH31" s="1052">
        <f t="shared" si="8"/>
        <v>0.47599999999999998</v>
      </c>
      <c r="BI31" s="892">
        <f>IFERROR((BE31-_xlfn.XLOOKUP(C31,'Lista Consumo Interno'!A:A,'Lista Consumo Interno'!E:E))/BE31,"")</f>
        <v>1</v>
      </c>
    </row>
    <row r="32" spans="1:61" ht="15" thickBot="1" x14ac:dyDescent="0.35">
      <c r="A32" s="246" t="str">
        <f>_xlfn.XLOOKUP(C32,'Listas anteriores R'!$A:$A,'Listas anteriores R'!$D:$D,"")</f>
        <v>Carnes</v>
      </c>
      <c r="B32" s="1205" t="s">
        <v>64</v>
      </c>
      <c r="C32" s="263">
        <v>665</v>
      </c>
      <c r="D32" s="887" t="s">
        <v>83</v>
      </c>
      <c r="E32" s="888">
        <f t="shared" si="9"/>
        <v>11755.656108597284</v>
      </c>
      <c r="F32" s="860">
        <v>12990</v>
      </c>
      <c r="G32" s="1197">
        <f>ROUND(IFERROR((E32-_xlfn.XLOOKUP(C32,'Listas anteriores R'!A:A,'Listas anteriores R'!E:E))/_xlfn.XLOOKUP(C32,'Listas anteriores R'!A:A,'Listas anteriores R'!E:E),""),3)</f>
        <v>0</v>
      </c>
      <c r="H32" s="732">
        <f>IFERROR((E32-(_xlfn.XLOOKUP(C32,'Costos Unitarios'!$A:$A,'Costos Unitarios'!$E:$E)+_xlfn.XLOOKUP(C32,'Costos Comerciales'!$A:$A,'Costos Comerciales'!$E:$E)))/E32,"")</f>
        <v>0.39169707467282522</v>
      </c>
      <c r="I32" s="732">
        <f>IFERROR((E32-_xlfn.XLOOKUP(C32,'Lista Consumo Interno'!$A:$A,'Lista Consumo Interno'!$E:$E))/E32,"")</f>
        <v>1</v>
      </c>
      <c r="J32" s="727">
        <f>IFERROR(($E32-_xlfn.XLOOKUP($C32,Competencias!$A:$A,Competencias!R:R))/$E32,"")</f>
        <v>0.13913779830638948</v>
      </c>
      <c r="K32" s="727">
        <f>IFERROR(($E32-_xlfn.XLOOKUP($C32,Competencias!$A:$A,Competencias!S:S))/$E32,"")</f>
        <v>1</v>
      </c>
      <c r="L32" s="727">
        <f>IFERROR(($E32-_xlfn.XLOOKUP($C32,Competencias!$A:$A,Competencias!T:T))/$E32,"")</f>
        <v>1</v>
      </c>
      <c r="M32" s="727">
        <f>IFERROR(($E32-_xlfn.XLOOKUP($C32,Competencias!$A:$A,Competencias!U:U))/$E32,"")</f>
        <v>1</v>
      </c>
      <c r="N32" s="727">
        <f>IFERROR(($E32-_xlfn.XLOOKUP($C32,Competencias!$A:$A,Competencias!V:V))/$E32,"")</f>
        <v>1</v>
      </c>
      <c r="O32" s="723"/>
      <c r="P32" s="246" t="str">
        <f>_xlfn.XLOOKUP(Q32,'Listas anteriores R'!$A:$A,'Listas anteriores R'!$D:$D,"")</f>
        <v>Carnes</v>
      </c>
      <c r="Q32" s="1210">
        <v>665</v>
      </c>
      <c r="R32" s="718" t="str">
        <f t="shared" si="3"/>
        <v>PECHITO COMPLETO SIN HUESO</v>
      </c>
      <c r="S32" s="135">
        <f t="shared" si="10"/>
        <v>11755.656108597284</v>
      </c>
      <c r="T32" s="749">
        <v>12990</v>
      </c>
      <c r="U32" s="1172">
        <f>ROUND(IFERROR((S32-_xlfn.XLOOKUP(Q32,'Listas anteriores C'!$A:$A,'Listas anteriores C'!$E:$E))/_xlfn.XLOOKUP(Q32,'Listas anteriores C'!$A:$A,'Listas anteriores C'!$E:$E),""),3)</f>
        <v>0</v>
      </c>
      <c r="V32" s="732">
        <f>IFERROR((S32-(_xlfn.XLOOKUP(Q32,'Costos Unitarios'!$A:$A,'Costos Unitarios'!$E:$E)+_xlfn.XLOOKUP(Q32,'Costos Comerciales'!$A:$A,'Costos Comerciales'!$E:$E)))/S32,"")</f>
        <v>0.39169707467282522</v>
      </c>
      <c r="W32" s="727">
        <f>IFERROR(($S32-_xlfn.XLOOKUP($Q32,Competencias!$A:$A,Competencias!E:E))/$S32,"")</f>
        <v>1</v>
      </c>
      <c r="X32" s="727">
        <f>IFERROR(($S32-_xlfn.XLOOKUP($Q32,Competencias!$A:$A,Competencias!F:F))/$S32,"")</f>
        <v>1</v>
      </c>
      <c r="Y32" s="727">
        <f>IFERROR(($S32-_xlfn.XLOOKUP($Q32,Competencias!$A:$A,Competencias!G:G))/$S32,"")</f>
        <v>1</v>
      </c>
      <c r="AA32" s="246" t="str">
        <f>_xlfn.XLOOKUP(AB32,'Listas anteriores R'!$A:$A,'Listas anteriores R'!$D:$D,"")</f>
        <v>Carnes</v>
      </c>
      <c r="AB32" s="542">
        <v>665</v>
      </c>
      <c r="AC32" s="718" t="str">
        <f t="shared" si="4"/>
        <v>PECHITO COMPLETO SIN HUESO</v>
      </c>
      <c r="AD32" s="139">
        <f t="shared" si="11"/>
        <v>11755.656108597284</v>
      </c>
      <c r="AE32" s="749">
        <v>12990</v>
      </c>
      <c r="AF32" s="1172">
        <f>ROUND(IFERROR((AD32-_xlfn.XLOOKUP(AB32,'Listas anteriores ML'!$A:$A,'Listas anteriores ML'!$E:$E))/_xlfn.XLOOKUP(AB32,'Listas anteriores ML'!$A:$A,'Listas anteriores ML'!$E:$E),""),3)</f>
        <v>0</v>
      </c>
      <c r="AG32" s="732">
        <f>IFERROR((AD32-(_xlfn.XLOOKUP(AB32,'Costos Unitarios'!$A:$A,'Costos Unitarios'!$E:$E)+_xlfn.XLOOKUP(AB32,'Costos Comerciales'!$A:$A,'Costos Comerciales'!$E:$E)))/AD32,"")</f>
        <v>0.39169707467282522</v>
      </c>
      <c r="AH32" s="727">
        <f>IFERROR(($AD32-_xlfn.XLOOKUP($AB32,Competencias!$A:$A,Competencias!H:H))/$AD32,"")</f>
        <v>1</v>
      </c>
      <c r="AI32" s="727">
        <f>IFERROR(($AD32-_xlfn.XLOOKUP($AB32,Competencias!$A:$A,Competencias!I:I))/$AD32,"")</f>
        <v>1</v>
      </c>
      <c r="AJ32" s="727">
        <f>IFERROR(($AD32-_xlfn.XLOOKUP($AB32,Competencias!$A:$A,Competencias!J:J))/$AD32,"")</f>
        <v>1</v>
      </c>
      <c r="AK32" s="727">
        <f>IFERROR(($AD32-_xlfn.XLOOKUP($AB32,Competencias!$A:$A,Competencias!K:K))/$AD32,"")</f>
        <v>1</v>
      </c>
      <c r="AL32" s="727">
        <f>IFERROR(($AD32-_xlfn.XLOOKUP($AB32,Competencias!$A:$A,Competencias!L:L))/$AD32,"")</f>
        <v>1</v>
      </c>
      <c r="AM32" s="727">
        <f>IFERROR(($AD32-_xlfn.XLOOKUP($AB32,Competencias!$A:$A,Competencias!M:M))/$AD32,"")</f>
        <v>1</v>
      </c>
      <c r="AN32" s="727">
        <f>IFERROR(($AD32-_xlfn.XLOOKUP($AB32,Competencias!$A:$A,Competencias!N:N))/$AD32,"")</f>
        <v>1</v>
      </c>
      <c r="AO32" s="727">
        <f>IFERROR(($AD32-_xlfn.XLOOKUP($AB32,Competencias!$A:$A,Competencias!O:O))/$AD32,"")</f>
        <v>1</v>
      </c>
      <c r="AQ32" s="246" t="str">
        <f>_xlfn.XLOOKUP(AR32,'Listas anteriores R'!$A:$A,'Listas anteriores R'!$D:$D,"")</f>
        <v>Carnes</v>
      </c>
      <c r="AR32" s="542">
        <v>665</v>
      </c>
      <c r="AS32" s="718" t="str">
        <f t="shared" si="5"/>
        <v>PECHITO COMPLETO SIN HUESO</v>
      </c>
      <c r="AT32" s="291">
        <f t="shared" si="6"/>
        <v>9874.7511312217193</v>
      </c>
      <c r="AU32" s="1051">
        <f>ROUND(IFERROR(($AT32-_xlfn.XLOOKUP($AR32,'Listas anteriores May.'!$A:$A,'Listas anteriores May.'!$E:$E))/_xlfn.XLOOKUP($AR32,'Listas anteriores May.'!$A:$A,'Listas anteriores May.'!$E:$E),""),3)</f>
        <v>0</v>
      </c>
      <c r="AV32" s="732">
        <f>IFERROR(($AT32-(_xlfn.XLOOKUP($AR32,'Costos Unitarios'!$A:$A,'Costos Unitarios'!$E:$E)+_xlfn.XLOOKUP($AR32,'Costos Comerciales'!$A:$A,'Costos Comerciales'!$E:$E)))/AT32,"")</f>
        <v>0.27582985080098243</v>
      </c>
      <c r="AW32" s="892">
        <f>IFERROR((AT32-_xlfn.XLOOKUP(AR32,'Lista Consumo Interno'!$A:$A,'Lista Consumo Interno'!$E:$E))/AT32,"")</f>
        <v>1</v>
      </c>
      <c r="AX32" s="895">
        <v>0.16</v>
      </c>
      <c r="AY32" s="727">
        <f>IFERROR(($AT32-_xlfn.XLOOKUP($AR32,Competencias!$A:$A,Competencias!P:P))/$AT32,"")</f>
        <v>1</v>
      </c>
      <c r="AZ32" s="727">
        <f>IFERROR(($AT32-_xlfn.XLOOKUP($AR32,Competencias!$A:$A,Competencias!Q:Q))/$AT32,"")</f>
        <v>1</v>
      </c>
      <c r="BB32" s="246" t="str">
        <f>_xlfn.XLOOKUP(BC32,'Listas anteriores R'!$A:$A,'Listas anteriores R'!$D:$D,"")</f>
        <v>Carnes</v>
      </c>
      <c r="BC32" s="760">
        <v>665</v>
      </c>
      <c r="BD32" s="800" t="str">
        <f t="shared" si="7"/>
        <v>PECHITO COMPLETO SIN HUESO</v>
      </c>
      <c r="BE32" s="150">
        <v>9000</v>
      </c>
      <c r="BF32" s="1051">
        <f>ROUND(IFERROR((BE32-_xlfn.XLOOKUP(BC32,'Listas anteriores HORECA'!$A:$A,'Listas anteriores HORECA'!$E:$E))/_xlfn.XLOOKUP(BC32,'Listas anteriores HORECA'!$A:$A,'Listas anteriores HORECA'!$E:$E),""),3)</f>
        <v>0</v>
      </c>
      <c r="BG32" s="150">
        <f>_xlfn.XLOOKUP($BC32,'Costos Unitarios'!A:A,'Costos Unitarios'!E:E,"")</f>
        <v>6464</v>
      </c>
      <c r="BH32" s="1052">
        <f t="shared" si="8"/>
        <v>0.28177777777777779</v>
      </c>
      <c r="BI32" s="892">
        <f>IFERROR((BE32-_xlfn.XLOOKUP(C32,'Lista Consumo Interno'!A:A,'Lista Consumo Interno'!E:E))/BE32,"")</f>
        <v>1</v>
      </c>
    </row>
    <row r="33" spans="1:61" ht="15" thickBot="1" x14ac:dyDescent="0.35">
      <c r="A33" s="246" t="str">
        <f>_xlfn.XLOOKUP(C33,'Listas anteriores R'!$A:$A,'Listas anteriores R'!$D:$D,"")</f>
        <v>Carnes</v>
      </c>
      <c r="B33" s="1206" t="s">
        <v>64</v>
      </c>
      <c r="C33" s="261">
        <v>6071</v>
      </c>
      <c r="D33" s="865" t="s">
        <v>84</v>
      </c>
      <c r="E33" s="874">
        <f t="shared" si="9"/>
        <v>11122.171945701357</v>
      </c>
      <c r="F33" s="860">
        <v>12290</v>
      </c>
      <c r="G33" s="1197">
        <f>ROUND(IFERROR((E33-_xlfn.XLOOKUP(C33,'Listas anteriores R'!A:A,'Listas anteriores R'!E:E))/_xlfn.XLOOKUP(C33,'Listas anteriores R'!A:A,'Listas anteriores R'!E:E),""),3)</f>
        <v>0</v>
      </c>
      <c r="H33" s="732">
        <f>IFERROR((E33-(_xlfn.XLOOKUP(C33,'Costos Unitarios'!$A:$A,'Costos Unitarios'!$E:$E)+_xlfn.XLOOKUP(C33,'Costos Comerciales'!$A:$A,'Costos Comerciales'!$E:$E)))/E33,"")</f>
        <v>0.37494222945484129</v>
      </c>
      <c r="I33" s="732">
        <f>IFERROR((E33-_xlfn.XLOOKUP(C33,'Lista Consumo Interno'!$A:$A,'Lista Consumo Interno'!$E:$E))/E33,"")</f>
        <v>1</v>
      </c>
      <c r="J33" s="727" t="str">
        <f>IFERROR(($E33-_xlfn.XLOOKUP($C33,Competencias!$A:$A,Competencias!R:R))/$E33,"")</f>
        <v/>
      </c>
      <c r="K33" s="727" t="str">
        <f>IFERROR(($E33-_xlfn.XLOOKUP($C33,Competencias!$A:$A,Competencias!S:S))/$E33,"")</f>
        <v/>
      </c>
      <c r="L33" s="727" t="str">
        <f>IFERROR(($E33-_xlfn.XLOOKUP($C33,Competencias!$A:$A,Competencias!T:T))/$E33,"")</f>
        <v/>
      </c>
      <c r="M33" s="727" t="str">
        <f>IFERROR(($E33-_xlfn.XLOOKUP($C33,Competencias!$A:$A,Competencias!U:U))/$E33,"")</f>
        <v/>
      </c>
      <c r="N33" s="727" t="str">
        <f>IFERROR(($E33-_xlfn.XLOOKUP($C33,Competencias!$A:$A,Competencias!V:V))/$E33,"")</f>
        <v/>
      </c>
      <c r="O33" s="723"/>
      <c r="P33" s="246" t="str">
        <f>_xlfn.XLOOKUP(Q33,'Listas anteriores R'!$A:$A,'Listas anteriores R'!$D:$D,"")</f>
        <v>Carnes</v>
      </c>
      <c r="Q33" s="1210">
        <v>6071</v>
      </c>
      <c r="R33" s="718" t="str">
        <f t="shared" si="3"/>
        <v xml:space="preserve">CINTA LOMO PORC. ENFRIADA          </v>
      </c>
      <c r="S33" s="135">
        <f t="shared" si="10"/>
        <v>11122.171945701357</v>
      </c>
      <c r="T33" s="749">
        <v>12290</v>
      </c>
      <c r="U33" s="1172">
        <f>ROUND(IFERROR((S33-_xlfn.XLOOKUP(Q33,'Listas anteriores C'!$A:$A,'Listas anteriores C'!$E:$E))/_xlfn.XLOOKUP(Q33,'Listas anteriores C'!$A:$A,'Listas anteriores C'!$E:$E),""),3)</f>
        <v>0</v>
      </c>
      <c r="V33" s="732">
        <f>IFERROR((S33-(_xlfn.XLOOKUP(Q33,'Costos Unitarios'!$A:$A,'Costos Unitarios'!$E:$E)+_xlfn.XLOOKUP(Q33,'Costos Comerciales'!$A:$A,'Costos Comerciales'!$E:$E)))/S33,"")</f>
        <v>0.37494222945484129</v>
      </c>
      <c r="W33" s="727" t="str">
        <f>IFERROR(($S33-_xlfn.XLOOKUP($Q33,Competencias!$A:$A,Competencias!E:E))/$S33,"")</f>
        <v/>
      </c>
      <c r="X33" s="727" t="str">
        <f>IFERROR(($S33-_xlfn.XLOOKUP($Q33,Competencias!$A:$A,Competencias!F:F))/$S33,"")</f>
        <v/>
      </c>
      <c r="Y33" s="727" t="str">
        <f>IFERROR(($S33-_xlfn.XLOOKUP($Q33,Competencias!$A:$A,Competencias!G:G))/$S33,"")</f>
        <v/>
      </c>
      <c r="AA33" s="246" t="str">
        <f>_xlfn.XLOOKUP(AB33,'Listas anteriores R'!$A:$A,'Listas anteriores R'!$D:$D,"")</f>
        <v>Carnes</v>
      </c>
      <c r="AB33" s="542">
        <v>6071</v>
      </c>
      <c r="AC33" s="718" t="str">
        <f t="shared" si="4"/>
        <v xml:space="preserve">CINTA LOMO PORC. ENFRIADA          </v>
      </c>
      <c r="AD33" s="139">
        <f t="shared" si="11"/>
        <v>11122.171945701357</v>
      </c>
      <c r="AE33" s="749">
        <v>12290</v>
      </c>
      <c r="AF33" s="1172">
        <f>ROUND(IFERROR((AD33-_xlfn.XLOOKUP(AB33,'Listas anteriores ML'!$A:$A,'Listas anteriores ML'!$E:$E))/_xlfn.XLOOKUP(AB33,'Listas anteriores ML'!$A:$A,'Listas anteriores ML'!$E:$E),""),3)</f>
        <v>0</v>
      </c>
      <c r="AG33" s="732">
        <f>IFERROR((AD33-(_xlfn.XLOOKUP(AB33,'Costos Unitarios'!$A:$A,'Costos Unitarios'!$E:$E)+_xlfn.XLOOKUP(AB33,'Costos Comerciales'!$A:$A,'Costos Comerciales'!$E:$E)))/AD33,"")</f>
        <v>0.37494222945484129</v>
      </c>
      <c r="AH33" s="727" t="str">
        <f>IFERROR(($AD33-_xlfn.XLOOKUP($AB33,Competencias!$A:$A,Competencias!H:H))/$AD33,"")</f>
        <v/>
      </c>
      <c r="AI33" s="727" t="str">
        <f>IFERROR(($AD33-_xlfn.XLOOKUP($AB33,Competencias!$A:$A,Competencias!I:I))/$AD33,"")</f>
        <v/>
      </c>
      <c r="AJ33" s="727" t="str">
        <f>IFERROR(($AD33-_xlfn.XLOOKUP($AB33,Competencias!$A:$A,Competencias!J:J))/$AD33,"")</f>
        <v/>
      </c>
      <c r="AK33" s="727" t="str">
        <f>IFERROR(($AD33-_xlfn.XLOOKUP($AB33,Competencias!$A:$A,Competencias!K:K))/$AD33,"")</f>
        <v/>
      </c>
      <c r="AL33" s="727" t="str">
        <f>IFERROR(($AD33-_xlfn.XLOOKUP($AB33,Competencias!$A:$A,Competencias!L:L))/$AD33,"")</f>
        <v/>
      </c>
      <c r="AM33" s="727" t="str">
        <f>IFERROR(($AD33-_xlfn.XLOOKUP($AB33,Competencias!$A:$A,Competencias!M:M))/$AD33,"")</f>
        <v/>
      </c>
      <c r="AN33" s="727" t="str">
        <f>IFERROR(($AD33-_xlfn.XLOOKUP($AB33,Competencias!$A:$A,Competencias!N:N))/$AD33,"")</f>
        <v/>
      </c>
      <c r="AO33" s="727" t="str">
        <f>IFERROR(($AD33-_xlfn.XLOOKUP($AB33,Competencias!$A:$A,Competencias!O:O))/$AD33,"")</f>
        <v/>
      </c>
      <c r="AQ33" s="246" t="str">
        <f>_xlfn.XLOOKUP(AR33,'Listas anteriores R'!$A:$A,'Listas anteriores R'!$D:$D,"")</f>
        <v>Carnes</v>
      </c>
      <c r="AR33" s="542">
        <v>6071</v>
      </c>
      <c r="AS33" s="718" t="str">
        <f t="shared" si="5"/>
        <v xml:space="preserve">CINTA LOMO PORC. ENFRIADA          </v>
      </c>
      <c r="AT33" s="1111">
        <f>AT28</f>
        <v>8897.7375565610855</v>
      </c>
      <c r="AU33" s="1051">
        <f>ROUND(IFERROR(($AT33-_xlfn.XLOOKUP($AR33,'Listas anteriores May.'!$A:$A,'Listas anteriores May.'!$E:$E))/_xlfn.XLOOKUP($AR33,'Listas anteriores May.'!$A:$A,'Listas anteriores May.'!$E:$E),""),3)</f>
        <v>0</v>
      </c>
      <c r="AV33" s="732">
        <f>IFERROR(($AT33-(_xlfn.XLOOKUP($AR33,'Costos Unitarios'!$A:$A,'Costos Unitarios'!$E:$E)+_xlfn.XLOOKUP($AR33,'Costos Comerciales'!$A:$A,'Costos Comerciales'!$E:$E)))/AT33,"")</f>
        <v>0.21867778681855163</v>
      </c>
      <c r="AW33" s="892">
        <f>IFERROR((AT33-_xlfn.XLOOKUP(AR33,'Lista Consumo Interno'!$A:$A,'Lista Consumo Interno'!$E:$E))/AT33,"")</f>
        <v>1</v>
      </c>
      <c r="AX33" s="895">
        <v>0</v>
      </c>
      <c r="AY33" s="727" t="str">
        <f>IFERROR(($AT33-_xlfn.XLOOKUP($AR33,Competencias!$A:$A,Competencias!P:P))/$AT33,"")</f>
        <v/>
      </c>
      <c r="AZ33" s="727" t="str">
        <f>IFERROR(($AT33-_xlfn.XLOOKUP($AR33,Competencias!$A:$A,Competencias!Q:Q))/$AT33,"")</f>
        <v/>
      </c>
      <c r="BB33" s="246" t="str">
        <f>_xlfn.XLOOKUP(BC33,'Listas anteriores R'!$A:$A,'Listas anteriores R'!$D:$D,"")</f>
        <v>Carnes</v>
      </c>
      <c r="BC33" s="760">
        <v>6071</v>
      </c>
      <c r="BD33" s="800" t="str">
        <f t="shared" si="7"/>
        <v xml:space="preserve">CINTA LOMO PORC. ENFRIADA          </v>
      </c>
      <c r="BE33" s="150">
        <v>0</v>
      </c>
      <c r="BF33" s="1051" t="e">
        <f>ROUND(IFERROR((BE33-_xlfn.XLOOKUP(BC33,'Listas anteriores HORECA'!$A:$A,'Listas anteriores HORECA'!$E:$E))/_xlfn.XLOOKUP(BC33,'Listas anteriores HORECA'!$A:$A,'Listas anteriores HORECA'!$E:$E),""),3)</f>
        <v>#VALUE!</v>
      </c>
      <c r="BG33" s="150">
        <f>_xlfn.XLOOKUP($BC33,'Costos Unitarios'!A:A,'Costos Unitarios'!E:E,"")</f>
        <v>6210</v>
      </c>
      <c r="BH33" s="1052" t="e">
        <f t="shared" si="8"/>
        <v>#DIV/0!</v>
      </c>
      <c r="BI33" s="892" t="str">
        <f>IFERROR((BE33-_xlfn.XLOOKUP(C33,'Lista Consumo Interno'!A:A,'Lista Consumo Interno'!E:E))/BE33,"")</f>
        <v/>
      </c>
    </row>
    <row r="34" spans="1:61" ht="15" thickBot="1" x14ac:dyDescent="0.35">
      <c r="A34" s="246" t="str">
        <f>_xlfn.XLOOKUP(C34,'Listas anteriores R'!$A:$A,'Listas anteriores R'!$D:$D,"")</f>
        <v>Carnes</v>
      </c>
      <c r="B34" s="1204" t="s">
        <v>64</v>
      </c>
      <c r="C34" s="262">
        <v>6072</v>
      </c>
      <c r="D34" s="718" t="s">
        <v>85</v>
      </c>
      <c r="E34" s="771">
        <f t="shared" si="9"/>
        <v>14651.58371040724</v>
      </c>
      <c r="F34" s="860">
        <v>16190</v>
      </c>
      <c r="G34" s="1197">
        <f>ROUND(IFERROR((E34-_xlfn.XLOOKUP(C34,'Listas anteriores R'!A:A,'Listas anteriores R'!E:E))/_xlfn.XLOOKUP(C34,'Listas anteriores R'!A:A,'Listas anteriores R'!E:E),""),3)</f>
        <v>0</v>
      </c>
      <c r="H34" s="732">
        <f>IFERROR((E34-(_xlfn.XLOOKUP(C34,'Costos Unitarios'!$A:$A,'Costos Unitarios'!$E:$E)+_xlfn.XLOOKUP(C34,'Costos Comerciales'!$A:$A,'Costos Comerciales'!$E:$E)))/E34,"")</f>
        <v>0.4069583075972823</v>
      </c>
      <c r="I34" s="732">
        <f>IFERROR((E34-_xlfn.XLOOKUP(C34,'Lista Consumo Interno'!$A:$A,'Lista Consumo Interno'!$E:$E))/E34,"")</f>
        <v>1</v>
      </c>
      <c r="J34" s="727" t="str">
        <f>IFERROR(($E34-_xlfn.XLOOKUP($C34,Competencias!$A:$A,Competencias!R:R))/$E34,"")</f>
        <v/>
      </c>
      <c r="K34" s="727" t="str">
        <f>IFERROR(($E34-_xlfn.XLOOKUP($C34,Competencias!$A:$A,Competencias!S:S))/$E34,"")</f>
        <v/>
      </c>
      <c r="L34" s="727" t="str">
        <f>IFERROR(($E34-_xlfn.XLOOKUP($C34,Competencias!$A:$A,Competencias!T:T))/$E34,"")</f>
        <v/>
      </c>
      <c r="M34" s="727" t="str">
        <f>IFERROR(($E34-_xlfn.XLOOKUP($C34,Competencias!$A:$A,Competencias!U:U))/$E34,"")</f>
        <v/>
      </c>
      <c r="N34" s="727" t="str">
        <f>IFERROR(($E34-_xlfn.XLOOKUP($C34,Competencias!$A:$A,Competencias!V:V))/$E34,"")</f>
        <v/>
      </c>
      <c r="O34" s="723"/>
      <c r="P34" s="246" t="str">
        <f>_xlfn.XLOOKUP(Q34,'Listas anteriores R'!$A:$A,'Listas anteriores R'!$D:$D,"")</f>
        <v>Carnes</v>
      </c>
      <c r="Q34" s="1210">
        <v>6072</v>
      </c>
      <c r="R34" s="718" t="str">
        <f t="shared" si="3"/>
        <v xml:space="preserve">MATAMBRE PORC. ENFRIADO            </v>
      </c>
      <c r="S34" s="135">
        <f t="shared" si="10"/>
        <v>14651.58371040724</v>
      </c>
      <c r="T34" s="749">
        <v>16190</v>
      </c>
      <c r="U34" s="1172">
        <f>ROUND(IFERROR((S34-_xlfn.XLOOKUP(Q34,'Listas anteriores C'!$A:$A,'Listas anteriores C'!$E:$E))/_xlfn.XLOOKUP(Q34,'Listas anteriores C'!$A:$A,'Listas anteriores C'!$E:$E),""),3)</f>
        <v>0</v>
      </c>
      <c r="V34" s="732">
        <f>IFERROR((S34-(_xlfn.XLOOKUP(Q34,'Costos Unitarios'!$A:$A,'Costos Unitarios'!$E:$E)+_xlfn.XLOOKUP(Q34,'Costos Comerciales'!$A:$A,'Costos Comerciales'!$E:$E)))/S34,"")</f>
        <v>0.4069583075972823</v>
      </c>
      <c r="W34" s="727" t="str">
        <f>IFERROR(($S34-_xlfn.XLOOKUP($Q34,Competencias!$A:$A,Competencias!E:E))/$S34,"")</f>
        <v/>
      </c>
      <c r="X34" s="727" t="str">
        <f>IFERROR(($S34-_xlfn.XLOOKUP($Q34,Competencias!$A:$A,Competencias!F:F))/$S34,"")</f>
        <v/>
      </c>
      <c r="Y34" s="727" t="str">
        <f>IFERROR(($S34-_xlfn.XLOOKUP($Q34,Competencias!$A:$A,Competencias!G:G))/$S34,"")</f>
        <v/>
      </c>
      <c r="AA34" s="246" t="str">
        <f>_xlfn.XLOOKUP(AB34,'Listas anteriores R'!$A:$A,'Listas anteriores R'!$D:$D,"")</f>
        <v>Carnes</v>
      </c>
      <c r="AB34" s="542">
        <v>6072</v>
      </c>
      <c r="AC34" s="718" t="str">
        <f t="shared" si="4"/>
        <v xml:space="preserve">MATAMBRE PORC. ENFRIADO            </v>
      </c>
      <c r="AD34" s="139">
        <f t="shared" si="11"/>
        <v>14651.58371040724</v>
      </c>
      <c r="AE34" s="749">
        <v>16190</v>
      </c>
      <c r="AF34" s="1172">
        <f>ROUND(IFERROR((AD34-_xlfn.XLOOKUP(AB34,'Listas anteriores ML'!$A:$A,'Listas anteriores ML'!$E:$E))/_xlfn.XLOOKUP(AB34,'Listas anteriores ML'!$A:$A,'Listas anteriores ML'!$E:$E),""),3)</f>
        <v>0</v>
      </c>
      <c r="AG34" s="732">
        <f>IFERROR((AD34-(_xlfn.XLOOKUP(AB34,'Costos Unitarios'!$A:$A,'Costos Unitarios'!$E:$E)+_xlfn.XLOOKUP(AB34,'Costos Comerciales'!$A:$A,'Costos Comerciales'!$E:$E)))/AD34,"")</f>
        <v>0.4069583075972823</v>
      </c>
      <c r="AH34" s="727" t="str">
        <f>IFERROR(($AD34-_xlfn.XLOOKUP($AB34,Competencias!$A:$A,Competencias!H:H))/$AD34,"")</f>
        <v/>
      </c>
      <c r="AI34" s="727" t="str">
        <f>IFERROR(($AD34-_xlfn.XLOOKUP($AB34,Competencias!$A:$A,Competencias!I:I))/$AD34,"")</f>
        <v/>
      </c>
      <c r="AJ34" s="727" t="str">
        <f>IFERROR(($AD34-_xlfn.XLOOKUP($AB34,Competencias!$A:$A,Competencias!J:J))/$AD34,"")</f>
        <v/>
      </c>
      <c r="AK34" s="727" t="str">
        <f>IFERROR(($AD34-_xlfn.XLOOKUP($AB34,Competencias!$A:$A,Competencias!K:K))/$AD34,"")</f>
        <v/>
      </c>
      <c r="AL34" s="727" t="str">
        <f>IFERROR(($AD34-_xlfn.XLOOKUP($AB34,Competencias!$A:$A,Competencias!L:L))/$AD34,"")</f>
        <v/>
      </c>
      <c r="AM34" s="727" t="str">
        <f>IFERROR(($AD34-_xlfn.XLOOKUP($AB34,Competencias!$A:$A,Competencias!M:M))/$AD34,"")</f>
        <v/>
      </c>
      <c r="AN34" s="727" t="str">
        <f>IFERROR(($AD34-_xlfn.XLOOKUP($AB34,Competencias!$A:$A,Competencias!N:N))/$AD34,"")</f>
        <v/>
      </c>
      <c r="AO34" s="727" t="str">
        <f>IFERROR(($AD34-_xlfn.XLOOKUP($AB34,Competencias!$A:$A,Competencias!O:O))/$AD34,"")</f>
        <v/>
      </c>
      <c r="AQ34" s="246" t="str">
        <f>_xlfn.XLOOKUP(AR34,'Listas anteriores R'!$A:$A,'Listas anteriores R'!$D:$D,"")</f>
        <v>Carnes</v>
      </c>
      <c r="AR34" s="542">
        <v>6072</v>
      </c>
      <c r="AS34" s="718" t="str">
        <f t="shared" si="5"/>
        <v xml:space="preserve">MATAMBRE PORC. ENFRIADO            </v>
      </c>
      <c r="AT34" s="967">
        <f>AT14</f>
        <v>14651.58371040724</v>
      </c>
      <c r="AU34" s="1051">
        <f>ROUND(IFERROR(($AT34-_xlfn.XLOOKUP($AR34,'Listas anteriores May.'!$A:$A,'Listas anteriores May.'!$E:$E))/_xlfn.XLOOKUP($AR34,'Listas anteriores May.'!$A:$A,'Listas anteriores May.'!$E:$E),""),3)</f>
        <v>0</v>
      </c>
      <c r="AV34" s="732">
        <f>IFERROR(($AT34-(_xlfn.XLOOKUP($AR34,'Costos Unitarios'!$A:$A,'Costos Unitarios'!$E:$E)+_xlfn.XLOOKUP($AR34,'Costos Comerciales'!$A:$A,'Costos Comerciales'!$E:$E)))/AT34,"")</f>
        <v>0.4069583075972823</v>
      </c>
      <c r="AW34" s="892">
        <f>IFERROR((AT34-_xlfn.XLOOKUP(AR34,'Lista Consumo Interno'!$A:$A,'Lista Consumo Interno'!$E:$E))/AT34,"")</f>
        <v>1</v>
      </c>
      <c r="AX34" s="895">
        <v>0</v>
      </c>
      <c r="AY34" s="727" t="str">
        <f>IFERROR(($AT34-_xlfn.XLOOKUP($AR34,Competencias!$A:$A,Competencias!P:P))/$AT34,"")</f>
        <v/>
      </c>
      <c r="AZ34" s="727" t="str">
        <f>IFERROR(($AT34-_xlfn.XLOOKUP($AR34,Competencias!$A:$A,Competencias!Q:Q))/$AT34,"")</f>
        <v/>
      </c>
      <c r="BB34" s="246" t="str">
        <f>_xlfn.XLOOKUP(BC34,'Listas anteriores R'!$A:$A,'Listas anteriores R'!$D:$D,"")</f>
        <v>Carnes</v>
      </c>
      <c r="BC34" s="760">
        <v>6072</v>
      </c>
      <c r="BD34" s="800" t="str">
        <f t="shared" si="7"/>
        <v xml:space="preserve">MATAMBRE PORC. ENFRIADO            </v>
      </c>
      <c r="BE34" s="150">
        <v>0</v>
      </c>
      <c r="BF34" s="1051" t="e">
        <f>ROUND(IFERROR((BE34-_xlfn.XLOOKUP(BC34,'Listas anteriores HORECA'!$A:$A,'Listas anteriores HORECA'!$E:$E))/_xlfn.XLOOKUP(BC34,'Listas anteriores HORECA'!$A:$A,'Listas anteriores HORECA'!$E:$E),""),3)</f>
        <v>#VALUE!</v>
      </c>
      <c r="BG34" s="150">
        <f>_xlfn.XLOOKUP($BC34,'Costos Unitarios'!A:A,'Costos Unitarios'!E:E,"")</f>
        <v>7783</v>
      </c>
      <c r="BH34" s="1052" t="e">
        <f t="shared" si="8"/>
        <v>#DIV/0!</v>
      </c>
      <c r="BI34" s="892" t="str">
        <f>IFERROR((BE34-_xlfn.XLOOKUP(C34,'Lista Consumo Interno'!A:A,'Lista Consumo Interno'!E:E))/BE34,"")</f>
        <v/>
      </c>
    </row>
    <row r="35" spans="1:61" ht="15" thickBot="1" x14ac:dyDescent="0.35">
      <c r="A35" s="246" t="str">
        <f>_xlfn.XLOOKUP(C35,'Listas anteriores R'!$A:$A,'Listas anteriores R'!$D:$D,"")</f>
        <v>Carnes</v>
      </c>
      <c r="B35" s="1204" t="s">
        <v>64</v>
      </c>
      <c r="C35" s="262">
        <v>6073</v>
      </c>
      <c r="D35" s="718" t="s">
        <v>86</v>
      </c>
      <c r="E35" s="771">
        <f t="shared" si="9"/>
        <v>7238.9140271493216</v>
      </c>
      <c r="F35" s="860">
        <v>7999</v>
      </c>
      <c r="G35" s="1197">
        <f>ROUND(IFERROR((E35-_xlfn.XLOOKUP(C35,'Listas anteriores R'!A:A,'Listas anteriores R'!E:E))/_xlfn.XLOOKUP(C35,'Listas anteriores R'!A:A,'Listas anteriores R'!E:E),""),3)</f>
        <v>0</v>
      </c>
      <c r="H35" s="732">
        <f>IFERROR((E35-(_xlfn.XLOOKUP(C35,'Costos Unitarios'!$A:$A,'Costos Unitarios'!$E:$E)+_xlfn.XLOOKUP(C35,'Costos Comerciales'!$A:$A,'Costos Comerciales'!$E:$E)))/E35,"")</f>
        <v>0.31108451056382053</v>
      </c>
      <c r="I35" s="732">
        <f>IFERROR((E35-_xlfn.XLOOKUP(C35,'Lista Consumo Interno'!$A:$A,'Lista Consumo Interno'!$E:$E))/E35,"")</f>
        <v>1</v>
      </c>
      <c r="J35" s="727" t="str">
        <f>IFERROR(($E35-_xlfn.XLOOKUP($C35,Competencias!$A:$A,Competencias!R:R))/$E35,"")</f>
        <v/>
      </c>
      <c r="K35" s="727" t="str">
        <f>IFERROR(($E35-_xlfn.XLOOKUP($C35,Competencias!$A:$A,Competencias!S:S))/$E35,"")</f>
        <v/>
      </c>
      <c r="L35" s="727" t="str">
        <f>IFERROR(($E35-_xlfn.XLOOKUP($C35,Competencias!$A:$A,Competencias!T:T))/$E35,"")</f>
        <v/>
      </c>
      <c r="M35" s="727" t="str">
        <f>IFERROR(($E35-_xlfn.XLOOKUP($C35,Competencias!$A:$A,Competencias!U:U))/$E35,"")</f>
        <v/>
      </c>
      <c r="N35" s="727" t="str">
        <f>IFERROR(($E35-_xlfn.XLOOKUP($C35,Competencias!$A:$A,Competencias!V:V))/$E35,"")</f>
        <v/>
      </c>
      <c r="O35" s="723"/>
      <c r="P35" s="246" t="str">
        <f>_xlfn.XLOOKUP(Q35,'Listas anteriores R'!$A:$A,'Listas anteriores R'!$D:$D,"")</f>
        <v>Carnes</v>
      </c>
      <c r="Q35" s="1210">
        <v>6073</v>
      </c>
      <c r="R35" s="718" t="str">
        <f t="shared" si="3"/>
        <v xml:space="preserve">CARRE CERDO ENFRIADO               </v>
      </c>
      <c r="S35" s="135">
        <f t="shared" si="10"/>
        <v>7238.9140271493216</v>
      </c>
      <c r="T35" s="749">
        <v>7999</v>
      </c>
      <c r="U35" s="1172">
        <f>ROUND(IFERROR((S35-_xlfn.XLOOKUP(Q35,'Listas anteriores C'!$A:$A,'Listas anteriores C'!$E:$E))/_xlfn.XLOOKUP(Q35,'Listas anteriores C'!$A:$A,'Listas anteriores C'!$E:$E),""),3)</f>
        <v>0</v>
      </c>
      <c r="V35" s="732">
        <f>IFERROR((S35-(_xlfn.XLOOKUP(Q35,'Costos Unitarios'!$A:$A,'Costos Unitarios'!$E:$E)+_xlfn.XLOOKUP(Q35,'Costos Comerciales'!$A:$A,'Costos Comerciales'!$E:$E)))/S35,"")</f>
        <v>0.31108451056382053</v>
      </c>
      <c r="W35" s="727" t="str">
        <f>IFERROR(($S35-_xlfn.XLOOKUP($Q35,Competencias!$A:$A,Competencias!E:E))/$S35,"")</f>
        <v/>
      </c>
      <c r="X35" s="727" t="str">
        <f>IFERROR(($S35-_xlfn.XLOOKUP($Q35,Competencias!$A:$A,Competencias!F:F))/$S35,"")</f>
        <v/>
      </c>
      <c r="Y35" s="727" t="str">
        <f>IFERROR(($S35-_xlfn.XLOOKUP($Q35,Competencias!$A:$A,Competencias!G:G))/$S35,"")</f>
        <v/>
      </c>
      <c r="AA35" s="246" t="str">
        <f>_xlfn.XLOOKUP(AB35,'Listas anteriores R'!$A:$A,'Listas anteriores R'!$D:$D,"")</f>
        <v>Carnes</v>
      </c>
      <c r="AB35" s="542">
        <v>6073</v>
      </c>
      <c r="AC35" s="718" t="str">
        <f t="shared" si="4"/>
        <v xml:space="preserve">CARRE CERDO ENFRIADO               </v>
      </c>
      <c r="AD35" s="139">
        <f t="shared" si="11"/>
        <v>7238.9140271493216</v>
      </c>
      <c r="AE35" s="749">
        <v>7999</v>
      </c>
      <c r="AF35" s="1172">
        <f>ROUND(IFERROR((AD35-_xlfn.XLOOKUP(AB35,'Listas anteriores ML'!$A:$A,'Listas anteriores ML'!$E:$E))/_xlfn.XLOOKUP(AB35,'Listas anteriores ML'!$A:$A,'Listas anteriores ML'!$E:$E),""),3)</f>
        <v>0</v>
      </c>
      <c r="AG35" s="732">
        <f>IFERROR((AD35-(_xlfn.XLOOKUP(AB35,'Costos Unitarios'!$A:$A,'Costos Unitarios'!$E:$E)+_xlfn.XLOOKUP(AB35,'Costos Comerciales'!$A:$A,'Costos Comerciales'!$E:$E)))/AD35,"")</f>
        <v>0.31108451056382053</v>
      </c>
      <c r="AH35" s="727" t="str">
        <f>IFERROR(($AD35-_xlfn.XLOOKUP($AB35,Competencias!$A:$A,Competencias!H:H))/$AD35,"")</f>
        <v/>
      </c>
      <c r="AI35" s="727" t="str">
        <f>IFERROR(($AD35-_xlfn.XLOOKUP($AB35,Competencias!$A:$A,Competencias!I:I))/$AD35,"")</f>
        <v/>
      </c>
      <c r="AJ35" s="727" t="str">
        <f>IFERROR(($AD35-_xlfn.XLOOKUP($AB35,Competencias!$A:$A,Competencias!J:J))/$AD35,"")</f>
        <v/>
      </c>
      <c r="AK35" s="727" t="str">
        <f>IFERROR(($AD35-_xlfn.XLOOKUP($AB35,Competencias!$A:$A,Competencias!K:K))/$AD35,"")</f>
        <v/>
      </c>
      <c r="AL35" s="727" t="str">
        <f>IFERROR(($AD35-_xlfn.XLOOKUP($AB35,Competencias!$A:$A,Competencias!L:L))/$AD35,"")</f>
        <v/>
      </c>
      <c r="AM35" s="727" t="str">
        <f>IFERROR(($AD35-_xlfn.XLOOKUP($AB35,Competencias!$A:$A,Competencias!M:M))/$AD35,"")</f>
        <v/>
      </c>
      <c r="AN35" s="727" t="str">
        <f>IFERROR(($AD35-_xlfn.XLOOKUP($AB35,Competencias!$A:$A,Competencias!N:N))/$AD35,"")</f>
        <v/>
      </c>
      <c r="AO35" s="727" t="str">
        <f>IFERROR(($AD35-_xlfn.XLOOKUP($AB35,Competencias!$A:$A,Competencias!O:O))/$AD35,"")</f>
        <v/>
      </c>
      <c r="AQ35" s="246" t="str">
        <f>_xlfn.XLOOKUP(AR35,'Listas anteriores R'!$A:$A,'Listas anteriores R'!$D:$D,"")</f>
        <v>Carnes</v>
      </c>
      <c r="AR35" s="542">
        <v>6073</v>
      </c>
      <c r="AS35" s="718" t="str">
        <f t="shared" si="5"/>
        <v xml:space="preserve">CARRE CERDO ENFRIADO               </v>
      </c>
      <c r="AT35" s="1111">
        <f>AT18</f>
        <v>6515.0226244343894</v>
      </c>
      <c r="AU35" s="1051">
        <f>ROUND(IFERROR(($AT35-_xlfn.XLOOKUP($AR35,'Listas anteriores May.'!$A:$A,'Listas anteriores May.'!$E:$E))/_xlfn.XLOOKUP($AR35,'Listas anteriores May.'!$A:$A,'Listas anteriores May.'!$E:$E),""),3)</f>
        <v>0</v>
      </c>
      <c r="AV35" s="732">
        <f>IFERROR(($AT35-(_xlfn.XLOOKUP($AR35,'Costos Unitarios'!$A:$A,'Costos Unitarios'!$E:$E)+_xlfn.XLOOKUP($AR35,'Costos Comerciales'!$A:$A,'Costos Comerciales'!$E:$E)))/AT35,"")</f>
        <v>0.23453834507091167</v>
      </c>
      <c r="AW35" s="892">
        <f>IFERROR((AT35-_xlfn.XLOOKUP(AR35,'Lista Consumo Interno'!$A:$A,'Lista Consumo Interno'!$E:$E))/AT35,"")</f>
        <v>1</v>
      </c>
      <c r="AX35" s="895">
        <v>0</v>
      </c>
      <c r="AY35" s="727" t="str">
        <f>IFERROR(($AT35-_xlfn.XLOOKUP($AR35,Competencias!$A:$A,Competencias!P:P))/$AT35,"")</f>
        <v/>
      </c>
      <c r="AZ35" s="727" t="str">
        <f>IFERROR(($AT35-_xlfn.XLOOKUP($AR35,Competencias!$A:$A,Competencias!Q:Q))/$AT35,"")</f>
        <v/>
      </c>
      <c r="BB35" s="246" t="str">
        <f>_xlfn.XLOOKUP(BC35,'Listas anteriores R'!$A:$A,'Listas anteriores R'!$D:$D,"")</f>
        <v>Carnes</v>
      </c>
      <c r="BC35" s="760">
        <v>6073</v>
      </c>
      <c r="BD35" s="800" t="str">
        <f t="shared" si="7"/>
        <v xml:space="preserve">CARRE CERDO ENFRIADO               </v>
      </c>
      <c r="BE35" s="150">
        <v>0</v>
      </c>
      <c r="BF35" s="1051" t="e">
        <f>ROUND(IFERROR((BE35-_xlfn.XLOOKUP(BC35,'Listas anteriores HORECA'!$A:$A,'Listas anteriores HORECA'!$E:$E))/_xlfn.XLOOKUP(BC35,'Listas anteriores HORECA'!$A:$A,'Listas anteriores HORECA'!$E:$E),""),3)</f>
        <v>#VALUE!</v>
      </c>
      <c r="BG35" s="150">
        <f>_xlfn.XLOOKUP($BC35,'Costos Unitarios'!A:A,'Costos Unitarios'!E:E,"")</f>
        <v>4451</v>
      </c>
      <c r="BH35" s="1052" t="e">
        <f t="shared" si="8"/>
        <v>#DIV/0!</v>
      </c>
      <c r="BI35" s="892" t="str">
        <f>IFERROR((BE35-_xlfn.XLOOKUP(C35,'Lista Consumo Interno'!A:A,'Lista Consumo Interno'!E:E))/BE35,"")</f>
        <v/>
      </c>
    </row>
    <row r="36" spans="1:61" ht="15" thickBot="1" x14ac:dyDescent="0.35">
      <c r="A36" s="246" t="str">
        <f>_xlfn.XLOOKUP(C36,'Listas anteriores R'!$A:$A,'Listas anteriores R'!$D:$D,"")</f>
        <v>Carnes</v>
      </c>
      <c r="B36" s="1204" t="s">
        <v>64</v>
      </c>
      <c r="C36" s="262">
        <v>6074</v>
      </c>
      <c r="D36" s="718" t="s">
        <v>87</v>
      </c>
      <c r="E36" s="771">
        <f t="shared" si="9"/>
        <v>7502.2624434389145</v>
      </c>
      <c r="F36" s="860">
        <v>8290</v>
      </c>
      <c r="G36" s="1197">
        <f>ROUND(IFERROR((E36-_xlfn.XLOOKUP(C36,'Listas anteriores R'!A:A,'Listas anteriores R'!E:E))/_xlfn.XLOOKUP(C36,'Listas anteriores R'!A:A,'Listas anteriores R'!E:E),""),3)</f>
        <v>0</v>
      </c>
      <c r="H36" s="732">
        <f>IFERROR((E36-(_xlfn.XLOOKUP(C36,'Costos Unitarios'!$A:$A,'Costos Unitarios'!$E:$E)+_xlfn.XLOOKUP(C36,'Costos Comerciales'!$A:$A,'Costos Comerciales'!$E:$E)))/E36,"")</f>
        <v>0.32287092882991558</v>
      </c>
      <c r="I36" s="732">
        <f>IFERROR((E36-_xlfn.XLOOKUP(C36,'Lista Consumo Interno'!$A:$A,'Lista Consumo Interno'!$E:$E))/E36,"")</f>
        <v>1</v>
      </c>
      <c r="J36" s="727" t="str">
        <f>IFERROR(($E36-_xlfn.XLOOKUP($C36,Competencias!$A:$A,Competencias!R:R))/$E36,"")</f>
        <v/>
      </c>
      <c r="K36" s="727" t="str">
        <f>IFERROR(($E36-_xlfn.XLOOKUP($C36,Competencias!$A:$A,Competencias!S:S))/$E36,"")</f>
        <v/>
      </c>
      <c r="L36" s="727" t="str">
        <f>IFERROR(($E36-_xlfn.XLOOKUP($C36,Competencias!$A:$A,Competencias!T:T))/$E36,"")</f>
        <v/>
      </c>
      <c r="M36" s="727" t="str">
        <f>IFERROR(($E36-_xlfn.XLOOKUP($C36,Competencias!$A:$A,Competencias!U:U))/$E36,"")</f>
        <v/>
      </c>
      <c r="N36" s="727" t="str">
        <f>IFERROR(($E36-_xlfn.XLOOKUP($C36,Competencias!$A:$A,Competencias!V:V))/$E36,"")</f>
        <v/>
      </c>
      <c r="O36" s="723"/>
      <c r="P36" s="246" t="str">
        <f>_xlfn.XLOOKUP(Q36,'Listas anteriores R'!$A:$A,'Listas anteriores R'!$D:$D,"")</f>
        <v>Carnes</v>
      </c>
      <c r="Q36" s="1210">
        <v>6074</v>
      </c>
      <c r="R36" s="718" t="str">
        <f t="shared" si="3"/>
        <v xml:space="preserve">PECHITO CERDO ENFRIADO             </v>
      </c>
      <c r="S36" s="135">
        <f t="shared" si="10"/>
        <v>7502.2624434389145</v>
      </c>
      <c r="T36" s="749">
        <v>8290</v>
      </c>
      <c r="U36" s="1172">
        <f>ROUND(IFERROR((S36-_xlfn.XLOOKUP(Q36,'Listas anteriores C'!$A:$A,'Listas anteriores C'!$E:$E))/_xlfn.XLOOKUP(Q36,'Listas anteriores C'!$A:$A,'Listas anteriores C'!$E:$E),""),3)</f>
        <v>0</v>
      </c>
      <c r="V36" s="732">
        <f>IFERROR((S36-(_xlfn.XLOOKUP(Q36,'Costos Unitarios'!$A:$A,'Costos Unitarios'!$E:$E)+_xlfn.XLOOKUP(Q36,'Costos Comerciales'!$A:$A,'Costos Comerciales'!$E:$E)))/S36,"")</f>
        <v>0.32287092882991558</v>
      </c>
      <c r="W36" s="727" t="str">
        <f>IFERROR(($S36-_xlfn.XLOOKUP($Q36,Competencias!$A:$A,Competencias!E:E))/$S36,"")</f>
        <v/>
      </c>
      <c r="X36" s="727" t="str">
        <f>IFERROR(($S36-_xlfn.XLOOKUP($Q36,Competencias!$A:$A,Competencias!F:F))/$S36,"")</f>
        <v/>
      </c>
      <c r="Y36" s="727" t="str">
        <f>IFERROR(($S36-_xlfn.XLOOKUP($Q36,Competencias!$A:$A,Competencias!G:G))/$S36,"")</f>
        <v/>
      </c>
      <c r="AA36" s="246" t="str">
        <f>_xlfn.XLOOKUP(AB36,'Listas anteriores R'!$A:$A,'Listas anteriores R'!$D:$D,"")</f>
        <v>Carnes</v>
      </c>
      <c r="AB36" s="542">
        <v>6074</v>
      </c>
      <c r="AC36" s="718" t="str">
        <f t="shared" si="4"/>
        <v xml:space="preserve">PECHITO CERDO ENFRIADO             </v>
      </c>
      <c r="AD36" s="139">
        <f t="shared" si="11"/>
        <v>7502.2624434389145</v>
      </c>
      <c r="AE36" s="749">
        <v>8290</v>
      </c>
      <c r="AF36" s="1172">
        <f>ROUND(IFERROR((AD36-_xlfn.XLOOKUP(AB36,'Listas anteriores ML'!$A:$A,'Listas anteriores ML'!$E:$E))/_xlfn.XLOOKUP(AB36,'Listas anteriores ML'!$A:$A,'Listas anteriores ML'!$E:$E),""),3)</f>
        <v>0</v>
      </c>
      <c r="AG36" s="732">
        <f>IFERROR((AD36-(_xlfn.XLOOKUP(AB36,'Costos Unitarios'!$A:$A,'Costos Unitarios'!$E:$E)+_xlfn.XLOOKUP(AB36,'Costos Comerciales'!$A:$A,'Costos Comerciales'!$E:$E)))/AD36,"")</f>
        <v>0.32287092882991558</v>
      </c>
      <c r="AH36" s="727" t="str">
        <f>IFERROR(($AD36-_xlfn.XLOOKUP($AB36,Competencias!$A:$A,Competencias!H:H))/$AD36,"")</f>
        <v/>
      </c>
      <c r="AI36" s="727" t="str">
        <f>IFERROR(($AD36-_xlfn.XLOOKUP($AB36,Competencias!$A:$A,Competencias!I:I))/$AD36,"")</f>
        <v/>
      </c>
      <c r="AJ36" s="727" t="str">
        <f>IFERROR(($AD36-_xlfn.XLOOKUP($AB36,Competencias!$A:$A,Competencias!J:J))/$AD36,"")</f>
        <v/>
      </c>
      <c r="AK36" s="727" t="str">
        <f>IFERROR(($AD36-_xlfn.XLOOKUP($AB36,Competencias!$A:$A,Competencias!K:K))/$AD36,"")</f>
        <v/>
      </c>
      <c r="AL36" s="727" t="str">
        <f>IFERROR(($AD36-_xlfn.XLOOKUP($AB36,Competencias!$A:$A,Competencias!L:L))/$AD36,"")</f>
        <v/>
      </c>
      <c r="AM36" s="727" t="str">
        <f>IFERROR(($AD36-_xlfn.XLOOKUP($AB36,Competencias!$A:$A,Competencias!M:M))/$AD36,"")</f>
        <v/>
      </c>
      <c r="AN36" s="727" t="str">
        <f>IFERROR(($AD36-_xlfn.XLOOKUP($AB36,Competencias!$A:$A,Competencias!N:N))/$AD36,"")</f>
        <v/>
      </c>
      <c r="AO36" s="727" t="str">
        <f>IFERROR(($AD36-_xlfn.XLOOKUP($AB36,Competencias!$A:$A,Competencias!O:O))/$AD36,"")</f>
        <v/>
      </c>
      <c r="AQ36" s="246" t="str">
        <f>_xlfn.XLOOKUP(AR36,'Listas anteriores R'!$A:$A,'Listas anteriores R'!$D:$D,"")</f>
        <v>Carnes</v>
      </c>
      <c r="AR36" s="542">
        <v>6074</v>
      </c>
      <c r="AS36" s="718" t="str">
        <f t="shared" si="5"/>
        <v xml:space="preserve">PECHITO CERDO ENFRIADO             </v>
      </c>
      <c r="AT36" s="1111">
        <f>AT19</f>
        <v>7127.1493212669684</v>
      </c>
      <c r="AU36" s="1051">
        <f>ROUND(IFERROR(($AT36-_xlfn.XLOOKUP($AR36,'Listas anteriores May.'!$A:$A,'Listas anteriores May.'!$E:$E))/_xlfn.XLOOKUP($AR36,'Listas anteriores May.'!$A:$A,'Listas anteriores May.'!$E:$E),""),3)</f>
        <v>0</v>
      </c>
      <c r="AV36" s="732">
        <f>IFERROR(($AT36-(_xlfn.XLOOKUP($AR36,'Costos Unitarios'!$A:$A,'Costos Unitarios'!$E:$E)+_xlfn.XLOOKUP($AR36,'Costos Comerciales'!$A:$A,'Costos Comerciales'!$E:$E)))/AT36,"")</f>
        <v>0.28723255666306902</v>
      </c>
      <c r="AW36" s="892">
        <f>IFERROR((AT36-_xlfn.XLOOKUP(AR36,'Lista Consumo Interno'!$A:$A,'Lista Consumo Interno'!$E:$E))/AT36,"")</f>
        <v>1</v>
      </c>
      <c r="AX36" s="895">
        <v>0</v>
      </c>
      <c r="AY36" s="727" t="str">
        <f>IFERROR(($AT36-_xlfn.XLOOKUP($AR36,Competencias!$A:$A,Competencias!P:P))/$AT36,"")</f>
        <v/>
      </c>
      <c r="AZ36" s="727" t="str">
        <f>IFERROR(($AT36-_xlfn.XLOOKUP($AR36,Competencias!$A:$A,Competencias!Q:Q))/$AT36,"")</f>
        <v/>
      </c>
      <c r="BB36" s="246" t="str">
        <f>_xlfn.XLOOKUP(BC36,'Listas anteriores R'!$A:$A,'Listas anteriores R'!$D:$D,"")</f>
        <v>Carnes</v>
      </c>
      <c r="BC36" s="760">
        <v>6074</v>
      </c>
      <c r="BD36" s="800" t="str">
        <f t="shared" si="7"/>
        <v xml:space="preserve">PECHITO CERDO ENFRIADO             </v>
      </c>
      <c r="BE36" s="150">
        <v>0</v>
      </c>
      <c r="BF36" s="1051" t="e">
        <f>ROUND(IFERROR((BE36-_xlfn.XLOOKUP(BC36,'Listas anteriores HORECA'!$A:$A,'Listas anteriores HORECA'!$E:$E))/_xlfn.XLOOKUP(BC36,'Listas anteriores HORECA'!$A:$A,'Listas anteriores HORECA'!$E:$E),""),3)</f>
        <v>#VALUE!</v>
      </c>
      <c r="BG36" s="150">
        <f>_xlfn.XLOOKUP($BC36,'Costos Unitarios'!A:A,'Costos Unitarios'!E:E,"")</f>
        <v>4522</v>
      </c>
      <c r="BH36" s="1052" t="e">
        <f t="shared" si="8"/>
        <v>#DIV/0!</v>
      </c>
      <c r="BI36" s="892" t="str">
        <f>IFERROR((BE36-_xlfn.XLOOKUP(C36,'Lista Consumo Interno'!A:A,'Lista Consumo Interno'!E:E))/BE36,"")</f>
        <v/>
      </c>
    </row>
    <row r="37" spans="1:61" ht="15" thickBot="1" x14ac:dyDescent="0.35">
      <c r="A37" s="246" t="str">
        <f>_xlfn.XLOOKUP(C37,'Listas anteriores R'!$A:$A,'Listas anteriores R'!$D:$D,"")</f>
        <v>Carnes</v>
      </c>
      <c r="B37" s="1204" t="s">
        <v>64</v>
      </c>
      <c r="C37" s="262">
        <v>6075</v>
      </c>
      <c r="D37" s="718" t="s">
        <v>88</v>
      </c>
      <c r="E37" s="771">
        <f t="shared" si="9"/>
        <v>10126.696832579186</v>
      </c>
      <c r="F37" s="860">
        <v>11190</v>
      </c>
      <c r="G37" s="1197">
        <f>ROUND(IFERROR((E37-_xlfn.XLOOKUP(C37,'Listas anteriores R'!A:A,'Listas anteriores R'!E:E))/_xlfn.XLOOKUP(C37,'Listas anteriores R'!A:A,'Listas anteriores R'!E:E),""),3)</f>
        <v>0</v>
      </c>
      <c r="H37" s="732">
        <f>IFERROR((E37-(_xlfn.XLOOKUP(C37,'Costos Unitarios'!$A:$A,'Costos Unitarios'!$E:$E)+_xlfn.XLOOKUP(C37,'Costos Comerciales'!$A:$A,'Costos Comerciales'!$E:$E)))/E37,"")</f>
        <v>0.29888293118856124</v>
      </c>
      <c r="I37" s="732">
        <f>IFERROR((E37-_xlfn.XLOOKUP(C37,'Lista Consumo Interno'!$A:$A,'Lista Consumo Interno'!$E:$E))/E37,"")</f>
        <v>1</v>
      </c>
      <c r="J37" s="727" t="str">
        <f>IFERROR(($E37-_xlfn.XLOOKUP($C37,Competencias!$A:$A,Competencias!R:R))/$E37,"")</f>
        <v/>
      </c>
      <c r="K37" s="727" t="str">
        <f>IFERROR(($E37-_xlfn.XLOOKUP($C37,Competencias!$A:$A,Competencias!S:S))/$E37,"")</f>
        <v/>
      </c>
      <c r="L37" s="727" t="str">
        <f>IFERROR(($E37-_xlfn.XLOOKUP($C37,Competencias!$A:$A,Competencias!T:T))/$E37,"")</f>
        <v/>
      </c>
      <c r="M37" s="727" t="str">
        <f>IFERROR(($E37-_xlfn.XLOOKUP($C37,Competencias!$A:$A,Competencias!U:U))/$E37,"")</f>
        <v/>
      </c>
      <c r="N37" s="727" t="str">
        <f>IFERROR(($E37-_xlfn.XLOOKUP($C37,Competencias!$A:$A,Competencias!V:V))/$E37,"")</f>
        <v/>
      </c>
      <c r="O37" s="723"/>
      <c r="P37" s="246" t="str">
        <f>_xlfn.XLOOKUP(Q37,'Listas anteriores R'!$A:$A,'Listas anteriores R'!$D:$D,"")</f>
        <v>Carnes</v>
      </c>
      <c r="Q37" s="1210">
        <v>6075</v>
      </c>
      <c r="R37" s="718" t="str">
        <f t="shared" si="3"/>
        <v xml:space="preserve">BONDIOLA  ENFRIADA                 </v>
      </c>
      <c r="S37" s="135">
        <f t="shared" si="10"/>
        <v>10126.696832579186</v>
      </c>
      <c r="T37" s="749">
        <v>11190</v>
      </c>
      <c r="U37" s="1172">
        <f>ROUND(IFERROR((S37-_xlfn.XLOOKUP(Q37,'Listas anteriores C'!$A:$A,'Listas anteriores C'!$E:$E))/_xlfn.XLOOKUP(Q37,'Listas anteriores C'!$A:$A,'Listas anteriores C'!$E:$E),""),3)</f>
        <v>0</v>
      </c>
      <c r="V37" s="732">
        <f>IFERROR((S37-(_xlfn.XLOOKUP(Q37,'Costos Unitarios'!$A:$A,'Costos Unitarios'!$E:$E)+_xlfn.XLOOKUP(Q37,'Costos Comerciales'!$A:$A,'Costos Comerciales'!$E:$E)))/S37,"")</f>
        <v>0.29888293118856124</v>
      </c>
      <c r="W37" s="727" t="str">
        <f>IFERROR(($S37-_xlfn.XLOOKUP($Q37,Competencias!$A:$A,Competencias!E:E))/$S37,"")</f>
        <v/>
      </c>
      <c r="X37" s="727" t="str">
        <f>IFERROR(($S37-_xlfn.XLOOKUP($Q37,Competencias!$A:$A,Competencias!F:F))/$S37,"")</f>
        <v/>
      </c>
      <c r="Y37" s="727" t="str">
        <f>IFERROR(($S37-_xlfn.XLOOKUP($Q37,Competencias!$A:$A,Competencias!G:G))/$S37,"")</f>
        <v/>
      </c>
      <c r="AA37" s="246" t="str">
        <f>_xlfn.XLOOKUP(AB37,'Listas anteriores R'!$A:$A,'Listas anteriores R'!$D:$D,"")</f>
        <v>Carnes</v>
      </c>
      <c r="AB37" s="542">
        <v>6075</v>
      </c>
      <c r="AC37" s="718" t="str">
        <f t="shared" si="4"/>
        <v xml:space="preserve">BONDIOLA  ENFRIADA                 </v>
      </c>
      <c r="AD37" s="139">
        <f t="shared" si="11"/>
        <v>10126.696832579186</v>
      </c>
      <c r="AE37" s="749">
        <v>11190</v>
      </c>
      <c r="AF37" s="1172">
        <f>ROUND(IFERROR((AD37-_xlfn.XLOOKUP(AB37,'Listas anteriores ML'!$A:$A,'Listas anteriores ML'!$E:$E))/_xlfn.XLOOKUP(AB37,'Listas anteriores ML'!$A:$A,'Listas anteriores ML'!$E:$E),""),3)</f>
        <v>0</v>
      </c>
      <c r="AG37" s="732">
        <f>IFERROR((AD37-(_xlfn.XLOOKUP(AB37,'Costos Unitarios'!$A:$A,'Costos Unitarios'!$E:$E)+_xlfn.XLOOKUP(AB37,'Costos Comerciales'!$A:$A,'Costos Comerciales'!$E:$E)))/AD37,"")</f>
        <v>0.29888293118856124</v>
      </c>
      <c r="AH37" s="727" t="str">
        <f>IFERROR(($AD37-_xlfn.XLOOKUP($AB37,Competencias!$A:$A,Competencias!H:H))/$AD37,"")</f>
        <v/>
      </c>
      <c r="AI37" s="727" t="str">
        <f>IFERROR(($AD37-_xlfn.XLOOKUP($AB37,Competencias!$A:$A,Competencias!I:I))/$AD37,"")</f>
        <v/>
      </c>
      <c r="AJ37" s="727" t="str">
        <f>IFERROR(($AD37-_xlfn.XLOOKUP($AB37,Competencias!$A:$A,Competencias!J:J))/$AD37,"")</f>
        <v/>
      </c>
      <c r="AK37" s="727" t="str">
        <f>IFERROR(($AD37-_xlfn.XLOOKUP($AB37,Competencias!$A:$A,Competencias!K:K))/$AD37,"")</f>
        <v/>
      </c>
      <c r="AL37" s="727" t="str">
        <f>IFERROR(($AD37-_xlfn.XLOOKUP($AB37,Competencias!$A:$A,Competencias!L:L))/$AD37,"")</f>
        <v/>
      </c>
      <c r="AM37" s="727" t="str">
        <f>IFERROR(($AD37-_xlfn.XLOOKUP($AB37,Competencias!$A:$A,Competencias!M:M))/$AD37,"")</f>
        <v/>
      </c>
      <c r="AN37" s="727" t="str">
        <f>IFERROR(($AD37-_xlfn.XLOOKUP($AB37,Competencias!$A:$A,Competencias!N:N))/$AD37,"")</f>
        <v/>
      </c>
      <c r="AO37" s="727" t="str">
        <f>IFERROR(($AD37-_xlfn.XLOOKUP($AB37,Competencias!$A:$A,Competencias!O:O))/$AD37,"")</f>
        <v/>
      </c>
      <c r="AQ37" s="246" t="str">
        <f>_xlfn.XLOOKUP(AR37,'Listas anteriores R'!$A:$A,'Listas anteriores R'!$D:$D,"")</f>
        <v>Carnes</v>
      </c>
      <c r="AR37" s="542">
        <v>6075</v>
      </c>
      <c r="AS37" s="718" t="str">
        <f t="shared" si="5"/>
        <v xml:space="preserve">BONDIOLA  ENFRIADA                 </v>
      </c>
      <c r="AT37" s="1111">
        <f>AT30</f>
        <v>8607.6923076923085</v>
      </c>
      <c r="AU37" s="1051">
        <f>ROUND(IFERROR(($AT37-_xlfn.XLOOKUP($AR37,'Listas anteriores May.'!$A:$A,'Listas anteriores May.'!$E:$E))/_xlfn.XLOOKUP($AR37,'Listas anteriores May.'!$A:$A,'Listas anteriores May.'!$E:$E),""),3)</f>
        <v>0</v>
      </c>
      <c r="AV37" s="732">
        <f>IFERROR(($AT37-(_xlfn.XLOOKUP($AR37,'Costos Unitarios'!$A:$A,'Costos Unitarios'!$E:$E)+_xlfn.XLOOKUP($AR37,'Costos Comerciales'!$A:$A,'Costos Comerciales'!$E:$E)))/AT37,"")</f>
        <v>0.1751563896336015</v>
      </c>
      <c r="AW37" s="892">
        <f>IFERROR((AT37-_xlfn.XLOOKUP(AR37,'Lista Consumo Interno'!$A:$A,'Lista Consumo Interno'!$E:$E))/AT37,"")</f>
        <v>1</v>
      </c>
      <c r="AX37" s="895">
        <v>0</v>
      </c>
      <c r="AY37" s="727" t="str">
        <f>IFERROR(($AT37-_xlfn.XLOOKUP($AR37,Competencias!$A:$A,Competencias!P:P))/$AT37,"")</f>
        <v/>
      </c>
      <c r="AZ37" s="727" t="str">
        <f>IFERROR(($AT37-_xlfn.XLOOKUP($AR37,Competencias!$A:$A,Competencias!Q:Q))/$AT37,"")</f>
        <v/>
      </c>
      <c r="BB37" s="246" t="str">
        <f>_xlfn.XLOOKUP(BC37,'Listas anteriores R'!$A:$A,'Listas anteriores R'!$D:$D,"")</f>
        <v>Carnes</v>
      </c>
      <c r="BC37" s="760">
        <v>6075</v>
      </c>
      <c r="BD37" s="800" t="str">
        <f t="shared" si="7"/>
        <v xml:space="preserve">BONDIOLA  ENFRIADA                 </v>
      </c>
      <c r="BE37" s="150">
        <v>0</v>
      </c>
      <c r="BF37" s="1051" t="e">
        <f>ROUND(IFERROR((BE37-_xlfn.XLOOKUP(BC37,'Listas anteriores HORECA'!$A:$A,'Listas anteriores HORECA'!$E:$E))/_xlfn.XLOOKUP(BC37,'Listas anteriores HORECA'!$A:$A,'Listas anteriores HORECA'!$E:$E),""),3)</f>
        <v>#VALUE!</v>
      </c>
      <c r="BG37" s="150">
        <f>_xlfn.XLOOKUP($BC37,'Costos Unitarios'!A:A,'Costos Unitarios'!E:E,"")</f>
        <v>6407</v>
      </c>
      <c r="BH37" s="1052" t="e">
        <f t="shared" si="8"/>
        <v>#DIV/0!</v>
      </c>
      <c r="BI37" s="892" t="str">
        <f>IFERROR((BE37-_xlfn.XLOOKUP(C37,'Lista Consumo Interno'!A:A,'Lista Consumo Interno'!E:E))/BE37,"")</f>
        <v/>
      </c>
    </row>
    <row r="38" spans="1:61" ht="15" thickBot="1" x14ac:dyDescent="0.35">
      <c r="A38" s="246" t="str">
        <f>_xlfn.XLOOKUP(C38,'Listas anteriores R'!$A:$A,'Listas anteriores R'!$D:$D,"")</f>
        <v>Carnes</v>
      </c>
      <c r="B38" s="1204" t="s">
        <v>64</v>
      </c>
      <c r="C38" s="262">
        <v>6076</v>
      </c>
      <c r="D38" s="718" t="s">
        <v>89</v>
      </c>
      <c r="E38" s="772">
        <f t="shared" si="9"/>
        <v>9040.7239819004535</v>
      </c>
      <c r="F38" s="860">
        <v>9990</v>
      </c>
      <c r="G38" s="1197">
        <f>ROUND(IFERROR((E38-_xlfn.XLOOKUP(C38,'Listas anteriores R'!A:A,'Listas anteriores R'!E:E))/_xlfn.XLOOKUP(C38,'Listas anteriores R'!A:A,'Listas anteriores R'!E:E),""),3)</f>
        <v>0</v>
      </c>
      <c r="H38" s="732">
        <f>IFERROR((E38-(_xlfn.XLOOKUP(C38,'Costos Unitarios'!$A:$A,'Costos Unitarios'!$E:$E)+_xlfn.XLOOKUP(C38,'Costos Comerciales'!$A:$A,'Costos Comerciales'!$E:$E)))/E38,"")</f>
        <v>0.2954104104104105</v>
      </c>
      <c r="I38" s="732">
        <f>IFERROR((E38-_xlfn.XLOOKUP(C38,'Lista Consumo Interno'!$A:$A,'Lista Consumo Interno'!$E:$E))/E38,"")</f>
        <v>1</v>
      </c>
      <c r="J38" s="727" t="str">
        <f>IFERROR(($E38-_xlfn.XLOOKUP($C38,Competencias!$A:$A,Competencias!R:R))/$E38,"")</f>
        <v/>
      </c>
      <c r="K38" s="727" t="str">
        <f>IFERROR(($E38-_xlfn.XLOOKUP($C38,Competencias!$A:$A,Competencias!S:S))/$E38,"")</f>
        <v/>
      </c>
      <c r="L38" s="727" t="str">
        <f>IFERROR(($E38-_xlfn.XLOOKUP($C38,Competencias!$A:$A,Competencias!T:T))/$E38,"")</f>
        <v/>
      </c>
      <c r="M38" s="727" t="str">
        <f>IFERROR(($E38-_xlfn.XLOOKUP($C38,Competencias!$A:$A,Competencias!U:U))/$E38,"")</f>
        <v/>
      </c>
      <c r="N38" s="727" t="str">
        <f>IFERROR(($E38-_xlfn.XLOOKUP($C38,Competencias!$A:$A,Competencias!V:V))/$E38,"")</f>
        <v/>
      </c>
      <c r="O38" s="723"/>
      <c r="P38" s="246" t="str">
        <f>_xlfn.XLOOKUP(Q38,'Listas anteriores R'!$A:$A,'Listas anteriores R'!$D:$D,"")</f>
        <v>Carnes</v>
      </c>
      <c r="Q38" s="1210">
        <v>6076</v>
      </c>
      <c r="R38" s="718" t="str">
        <f t="shared" si="3"/>
        <v>CHURRASQUITO ENFRIADO</v>
      </c>
      <c r="S38" s="135">
        <f t="shared" si="10"/>
        <v>9040.7239819004535</v>
      </c>
      <c r="T38" s="749">
        <v>9990</v>
      </c>
      <c r="U38" s="1172">
        <f>ROUND(IFERROR((S38-_xlfn.XLOOKUP(Q38,'Listas anteriores C'!$A:$A,'Listas anteriores C'!$E:$E))/_xlfn.XLOOKUP(Q38,'Listas anteriores C'!$A:$A,'Listas anteriores C'!$E:$E),""),3)</f>
        <v>0</v>
      </c>
      <c r="V38" s="732">
        <f>IFERROR((S38-(_xlfn.XLOOKUP(Q38,'Costos Unitarios'!$A:$A,'Costos Unitarios'!$E:$E)+_xlfn.XLOOKUP(Q38,'Costos Comerciales'!$A:$A,'Costos Comerciales'!$E:$E)))/S38,"")</f>
        <v>0.2954104104104105</v>
      </c>
      <c r="W38" s="727" t="str">
        <f>IFERROR(($S38-_xlfn.XLOOKUP($Q38,Competencias!$A:$A,Competencias!E:E))/$S38,"")</f>
        <v/>
      </c>
      <c r="X38" s="727" t="str">
        <f>IFERROR(($S38-_xlfn.XLOOKUP($Q38,Competencias!$A:$A,Competencias!F:F))/$S38,"")</f>
        <v/>
      </c>
      <c r="Y38" s="727" t="str">
        <f>IFERROR(($S38-_xlfn.XLOOKUP($Q38,Competencias!$A:$A,Competencias!G:G))/$S38,"")</f>
        <v/>
      </c>
      <c r="AA38" s="246" t="str">
        <f>_xlfn.XLOOKUP(AB38,'Listas anteriores R'!$A:$A,'Listas anteriores R'!$D:$D,"")</f>
        <v>Carnes</v>
      </c>
      <c r="AB38" s="542">
        <v>6076</v>
      </c>
      <c r="AC38" s="718" t="str">
        <f t="shared" si="4"/>
        <v>CHURRASQUITO ENFRIADO</v>
      </c>
      <c r="AD38" s="139">
        <f t="shared" si="11"/>
        <v>9040.7239819004535</v>
      </c>
      <c r="AE38" s="749">
        <v>9990</v>
      </c>
      <c r="AF38" s="1172">
        <f>ROUND(IFERROR((AD38-_xlfn.XLOOKUP(AB38,'Listas anteriores ML'!$A:$A,'Listas anteriores ML'!$E:$E))/_xlfn.XLOOKUP(AB38,'Listas anteriores ML'!$A:$A,'Listas anteriores ML'!$E:$E),""),3)</f>
        <v>0</v>
      </c>
      <c r="AG38" s="732">
        <f>IFERROR((AD38-(_xlfn.XLOOKUP(AB38,'Costos Unitarios'!$A:$A,'Costos Unitarios'!$E:$E)+_xlfn.XLOOKUP(AB38,'Costos Comerciales'!$A:$A,'Costos Comerciales'!$E:$E)))/AD38,"")</f>
        <v>0.2954104104104105</v>
      </c>
      <c r="AH38" s="727" t="str">
        <f>IFERROR(($AD38-_xlfn.XLOOKUP($AB38,Competencias!$A:$A,Competencias!H:H))/$AD38,"")</f>
        <v/>
      </c>
      <c r="AI38" s="727" t="str">
        <f>IFERROR(($AD38-_xlfn.XLOOKUP($AB38,Competencias!$A:$A,Competencias!I:I))/$AD38,"")</f>
        <v/>
      </c>
      <c r="AJ38" s="727" t="str">
        <f>IFERROR(($AD38-_xlfn.XLOOKUP($AB38,Competencias!$A:$A,Competencias!J:J))/$AD38,"")</f>
        <v/>
      </c>
      <c r="AK38" s="727" t="str">
        <f>IFERROR(($AD38-_xlfn.XLOOKUP($AB38,Competencias!$A:$A,Competencias!K:K))/$AD38,"")</f>
        <v/>
      </c>
      <c r="AL38" s="727" t="str">
        <f>IFERROR(($AD38-_xlfn.XLOOKUP($AB38,Competencias!$A:$A,Competencias!L:L))/$AD38,"")</f>
        <v/>
      </c>
      <c r="AM38" s="727" t="str">
        <f>IFERROR(($AD38-_xlfn.XLOOKUP($AB38,Competencias!$A:$A,Competencias!M:M))/$AD38,"")</f>
        <v/>
      </c>
      <c r="AN38" s="727" t="str">
        <f>IFERROR(($AD38-_xlfn.XLOOKUP($AB38,Competencias!$A:$A,Competencias!N:N))/$AD38,"")</f>
        <v/>
      </c>
      <c r="AO38" s="727" t="str">
        <f>IFERROR(($AD38-_xlfn.XLOOKUP($AB38,Competencias!$A:$A,Competencias!O:O))/$AD38,"")</f>
        <v/>
      </c>
      <c r="AQ38" s="246" t="str">
        <f>_xlfn.XLOOKUP(AR38,'Listas anteriores R'!$A:$A,'Listas anteriores R'!$D:$D,"")</f>
        <v>Carnes</v>
      </c>
      <c r="AR38" s="542">
        <v>6076</v>
      </c>
      <c r="AS38" s="718" t="str">
        <f t="shared" si="5"/>
        <v>CHURRASQUITO ENFRIADO</v>
      </c>
      <c r="AT38" s="1111">
        <f>AT29</f>
        <v>8588.6877828054312</v>
      </c>
      <c r="AU38" s="1051">
        <f>ROUND(IFERROR(($AT38-_xlfn.XLOOKUP($AR38,'Listas anteriores May.'!$A:$A,'Listas anteriores May.'!$E:$E))/_xlfn.XLOOKUP($AR38,'Listas anteriores May.'!$A:$A,'Listas anteriores May.'!$E:$E),""),3)</f>
        <v>0</v>
      </c>
      <c r="AV38" s="732">
        <f>IFERROR(($AT38-(_xlfn.XLOOKUP($AR38,'Costos Unitarios'!$A:$A,'Costos Unitarios'!$E:$E)+_xlfn.XLOOKUP($AR38,'Costos Comerciales'!$A:$A,'Costos Comerciales'!$E:$E)))/AT38,"")</f>
        <v>0.25832674780043213</v>
      </c>
      <c r="AW38" s="892">
        <f>IFERROR((AT38-_xlfn.XLOOKUP(AR38,'Lista Consumo Interno'!$A:$A,'Lista Consumo Interno'!$E:$E))/AT38,"")</f>
        <v>1</v>
      </c>
      <c r="AX38" s="895">
        <v>0</v>
      </c>
      <c r="AY38" s="727" t="str">
        <f>IFERROR(($AT38-_xlfn.XLOOKUP($AR38,Competencias!$A:$A,Competencias!P:P))/$AT38,"")</f>
        <v/>
      </c>
      <c r="AZ38" s="727" t="str">
        <f>IFERROR(($AT38-_xlfn.XLOOKUP($AR38,Competencias!$A:$A,Competencias!Q:Q))/$AT38,"")</f>
        <v/>
      </c>
      <c r="BB38" s="246" t="str">
        <f>_xlfn.XLOOKUP(BC38,'Listas anteriores R'!$A:$A,'Listas anteriores R'!$D:$D,"")</f>
        <v>Carnes</v>
      </c>
      <c r="BC38" s="760">
        <v>6076</v>
      </c>
      <c r="BD38" s="800" t="str">
        <f t="shared" si="7"/>
        <v>CHURRASQUITO ENFRIADO</v>
      </c>
      <c r="BE38" s="150">
        <v>0</v>
      </c>
      <c r="BF38" s="1051" t="e">
        <f>ROUND(IFERROR((BE38-_xlfn.XLOOKUP(BC38,'Listas anteriores HORECA'!$A:$A,'Listas anteriores HORECA'!$E:$E))/_xlfn.XLOOKUP(BC38,'Listas anteriores HORECA'!$A:$A,'Listas anteriores HORECA'!$E:$E),""),3)</f>
        <v>#VALUE!</v>
      </c>
      <c r="BG38" s="150">
        <f>_xlfn.XLOOKUP($BC38,'Costos Unitarios'!A:A,'Costos Unitarios'!E:E,"")</f>
        <v>5740</v>
      </c>
      <c r="BH38" s="1052" t="e">
        <f t="shared" si="8"/>
        <v>#DIV/0!</v>
      </c>
      <c r="BI38" s="892" t="str">
        <f>IFERROR((BE38-_xlfn.XLOOKUP(C38,'Lista Consumo Interno'!A:A,'Lista Consumo Interno'!E:E))/BE38,"")</f>
        <v/>
      </c>
    </row>
    <row r="39" spans="1:61" ht="15" thickBot="1" x14ac:dyDescent="0.35">
      <c r="A39" s="246" t="str">
        <f>_xlfn.XLOOKUP(C39,'Listas anteriores R'!$A:$A,'Listas anteriores R'!$D:$D,"")</f>
        <v>Carnes</v>
      </c>
      <c r="B39" s="1204" t="s">
        <v>64</v>
      </c>
      <c r="C39" s="262">
        <v>6077</v>
      </c>
      <c r="D39" s="718" t="s">
        <v>90</v>
      </c>
      <c r="E39" s="772">
        <f t="shared" si="9"/>
        <v>1809.0497737556561</v>
      </c>
      <c r="F39" s="860">
        <v>1999</v>
      </c>
      <c r="G39" s="1197">
        <f>ROUND(IFERROR((E39-_xlfn.XLOOKUP(C39,'Listas anteriores R'!A:A,'Listas anteriores R'!E:E))/_xlfn.XLOOKUP(C39,'Listas anteriores R'!A:A,'Listas anteriores R'!E:E),""),3)</f>
        <v>0</v>
      </c>
      <c r="H39" s="732">
        <f>IFERROR((E39-(_xlfn.XLOOKUP(C39,'Costos Unitarios'!$A:$A,'Costos Unitarios'!$E:$E)+_xlfn.XLOOKUP(C39,'Costos Comerciales'!$A:$A,'Costos Comerciales'!$E:$E)))/E39,"")</f>
        <v>0.55667333666833418</v>
      </c>
      <c r="I39" s="732">
        <f>IFERROR((E39-_xlfn.XLOOKUP(C39,'Lista Consumo Interno'!$A:$A,'Lista Consumo Interno'!$E:$E))/E39,"")</f>
        <v>1</v>
      </c>
      <c r="J39" s="727" t="str">
        <f>IFERROR(($E39-_xlfn.XLOOKUP($C39,Competencias!$A:$A,Competencias!R:R))/$E39,"")</f>
        <v/>
      </c>
      <c r="K39" s="727" t="str">
        <f>IFERROR(($E39-_xlfn.XLOOKUP($C39,Competencias!$A:$A,Competencias!S:S))/$E39,"")</f>
        <v/>
      </c>
      <c r="L39" s="727" t="str">
        <f>IFERROR(($E39-_xlfn.XLOOKUP($C39,Competencias!$A:$A,Competencias!T:T))/$E39,"")</f>
        <v/>
      </c>
      <c r="M39" s="727" t="str">
        <f>IFERROR(($E39-_xlfn.XLOOKUP($C39,Competencias!$A:$A,Competencias!U:U))/$E39,"")</f>
        <v/>
      </c>
      <c r="N39" s="727" t="str">
        <f>IFERROR(($E39-_xlfn.XLOOKUP($C39,Competencias!$A:$A,Competencias!V:V))/$E39,"")</f>
        <v/>
      </c>
      <c r="O39" s="723"/>
      <c r="P39" s="246" t="str">
        <f>_xlfn.XLOOKUP(Q39,'Listas anteriores R'!$A:$A,'Listas anteriores R'!$D:$D,"")</f>
        <v>Carnes</v>
      </c>
      <c r="Q39" s="1210">
        <v>6077</v>
      </c>
      <c r="R39" s="718" t="str">
        <f t="shared" si="3"/>
        <v>HUESO CON CARNE ENFRIADO</v>
      </c>
      <c r="S39" s="135">
        <f t="shared" si="10"/>
        <v>1809.0497737556561</v>
      </c>
      <c r="T39" s="749">
        <v>1999</v>
      </c>
      <c r="U39" s="1172">
        <f>ROUND(IFERROR((S39-_xlfn.XLOOKUP(Q39,'Listas anteriores C'!$A:$A,'Listas anteriores C'!$E:$E))/_xlfn.XLOOKUP(Q39,'Listas anteriores C'!$A:$A,'Listas anteriores C'!$E:$E),""),3)</f>
        <v>0</v>
      </c>
      <c r="V39" s="732">
        <f>IFERROR((S39-(_xlfn.XLOOKUP(Q39,'Costos Unitarios'!$A:$A,'Costos Unitarios'!$E:$E)+_xlfn.XLOOKUP(Q39,'Costos Comerciales'!$A:$A,'Costos Comerciales'!$E:$E)))/S39,"")</f>
        <v>0.55667333666833418</v>
      </c>
      <c r="W39" s="727" t="str">
        <f>IFERROR(($S39-_xlfn.XLOOKUP($Q39,Competencias!$A:$A,Competencias!E:E))/$S39,"")</f>
        <v/>
      </c>
      <c r="X39" s="727" t="str">
        <f>IFERROR(($S39-_xlfn.XLOOKUP($Q39,Competencias!$A:$A,Competencias!F:F))/$S39,"")</f>
        <v/>
      </c>
      <c r="Y39" s="727" t="str">
        <f>IFERROR(($S39-_xlfn.XLOOKUP($Q39,Competencias!$A:$A,Competencias!G:G))/$S39,"")</f>
        <v/>
      </c>
      <c r="AA39" s="246" t="str">
        <f>_xlfn.XLOOKUP(AB39,'Listas anteriores R'!$A:$A,'Listas anteriores R'!$D:$D,"")</f>
        <v>Carnes</v>
      </c>
      <c r="AB39" s="542">
        <v>6077</v>
      </c>
      <c r="AC39" s="718" t="str">
        <f t="shared" si="4"/>
        <v>HUESO CON CARNE ENFRIADO</v>
      </c>
      <c r="AD39" s="139">
        <f t="shared" si="11"/>
        <v>1809.0497737556561</v>
      </c>
      <c r="AE39" s="749">
        <v>1999</v>
      </c>
      <c r="AF39" s="1172">
        <f>ROUND(IFERROR((AD39-_xlfn.XLOOKUP(AB39,'Listas anteriores ML'!$A:$A,'Listas anteriores ML'!$E:$E))/_xlfn.XLOOKUP(AB39,'Listas anteriores ML'!$A:$A,'Listas anteriores ML'!$E:$E),""),3)</f>
        <v>0</v>
      </c>
      <c r="AG39" s="732">
        <f>IFERROR((AD39-(_xlfn.XLOOKUP(AB39,'Costos Unitarios'!$A:$A,'Costos Unitarios'!$E:$E)+_xlfn.XLOOKUP(AB39,'Costos Comerciales'!$A:$A,'Costos Comerciales'!$E:$E)))/AD39,"")</f>
        <v>0.55667333666833418</v>
      </c>
      <c r="AH39" s="727" t="str">
        <f>IFERROR(($AD39-_xlfn.XLOOKUP($AB39,Competencias!$A:$A,Competencias!H:H))/$AD39,"")</f>
        <v/>
      </c>
      <c r="AI39" s="727" t="str">
        <f>IFERROR(($AD39-_xlfn.XLOOKUP($AB39,Competencias!$A:$A,Competencias!I:I))/$AD39,"")</f>
        <v/>
      </c>
      <c r="AJ39" s="727" t="str">
        <f>IFERROR(($AD39-_xlfn.XLOOKUP($AB39,Competencias!$A:$A,Competencias!J:J))/$AD39,"")</f>
        <v/>
      </c>
      <c r="AK39" s="727" t="str">
        <f>IFERROR(($AD39-_xlfn.XLOOKUP($AB39,Competencias!$A:$A,Competencias!K:K))/$AD39,"")</f>
        <v/>
      </c>
      <c r="AL39" s="727" t="str">
        <f>IFERROR(($AD39-_xlfn.XLOOKUP($AB39,Competencias!$A:$A,Competencias!L:L))/$AD39,"")</f>
        <v/>
      </c>
      <c r="AM39" s="727" t="str">
        <f>IFERROR(($AD39-_xlfn.XLOOKUP($AB39,Competencias!$A:$A,Competencias!M:M))/$AD39,"")</f>
        <v/>
      </c>
      <c r="AN39" s="727" t="str">
        <f>IFERROR(($AD39-_xlfn.XLOOKUP($AB39,Competencias!$A:$A,Competencias!N:N))/$AD39,"")</f>
        <v/>
      </c>
      <c r="AO39" s="727" t="str">
        <f>IFERROR(($AD39-_xlfn.XLOOKUP($AB39,Competencias!$A:$A,Competencias!O:O))/$AD39,"")</f>
        <v/>
      </c>
      <c r="AQ39" s="246" t="str">
        <f>_xlfn.XLOOKUP(AR39,'Listas anteriores R'!$A:$A,'Listas anteriores R'!$D:$D,"")</f>
        <v>Carnes</v>
      </c>
      <c r="AR39" s="542">
        <v>6077</v>
      </c>
      <c r="AS39" s="718" t="str">
        <f t="shared" si="5"/>
        <v>HUESO CON CARNE ENFRIADO</v>
      </c>
      <c r="AT39" s="1111">
        <f>AT31</f>
        <v>1809.0497737556561</v>
      </c>
      <c r="AU39" s="1051">
        <f>ROUND(IFERROR(($AT39-_xlfn.XLOOKUP($AR39,'Listas anteriores May.'!$A:$A,'Listas anteriores May.'!$E:$E))/_xlfn.XLOOKUP($AR39,'Listas anteriores May.'!$A:$A,'Listas anteriores May.'!$E:$E),""),3)</f>
        <v>0</v>
      </c>
      <c r="AV39" s="732">
        <f>IFERROR(($AT39-(_xlfn.XLOOKUP($AR39,'Costos Unitarios'!$A:$A,'Costos Unitarios'!$E:$E)+_xlfn.XLOOKUP($AR39,'Costos Comerciales'!$A:$A,'Costos Comerciales'!$E:$E)))/AT39,"")</f>
        <v>0.55667333666833418</v>
      </c>
      <c r="AW39" s="892">
        <f>IFERROR((AT39-_xlfn.XLOOKUP(AR39,'Lista Consumo Interno'!$A:$A,'Lista Consumo Interno'!$E:$E))/AT39,"")</f>
        <v>1</v>
      </c>
      <c r="AX39" s="895">
        <v>0</v>
      </c>
      <c r="AY39" s="727" t="str">
        <f>IFERROR(($AT39-_xlfn.XLOOKUP($AR39,Competencias!$A:$A,Competencias!P:P))/$AT39,"")</f>
        <v/>
      </c>
      <c r="AZ39" s="727" t="str">
        <f>IFERROR(($AT39-_xlfn.XLOOKUP($AR39,Competencias!$A:$A,Competencias!Q:Q))/$AT39,"")</f>
        <v/>
      </c>
      <c r="BB39" s="246" t="str">
        <f>_xlfn.XLOOKUP(BC39,'Listas anteriores R'!$A:$A,'Listas anteriores R'!$D:$D,"")</f>
        <v>Carnes</v>
      </c>
      <c r="BC39" s="760">
        <v>6077</v>
      </c>
      <c r="BD39" s="800" t="str">
        <f t="shared" si="7"/>
        <v>HUESO CON CARNE ENFRIADO</v>
      </c>
      <c r="BE39" s="150">
        <v>0</v>
      </c>
      <c r="BF39" s="1051" t="e">
        <f>ROUND(IFERROR((BE39-_xlfn.XLOOKUP(BC39,'Listas anteriores HORECA'!$A:$A,'Listas anteriores HORECA'!$E:$E))/_xlfn.XLOOKUP(BC39,'Listas anteriores HORECA'!$A:$A,'Listas anteriores HORECA'!$E:$E),""),3)</f>
        <v>#VALUE!</v>
      </c>
      <c r="BG39" s="150">
        <f>_xlfn.XLOOKUP($BC39,'Costos Unitarios'!A:A,'Costos Unitarios'!E:E,"")</f>
        <v>524</v>
      </c>
      <c r="BH39" s="1052" t="e">
        <f t="shared" si="8"/>
        <v>#DIV/0!</v>
      </c>
      <c r="BI39" s="892" t="str">
        <f>IFERROR((BE39-_xlfn.XLOOKUP(C39,'Lista Consumo Interno'!A:A,'Lista Consumo Interno'!E:E))/BE39,"")</f>
        <v/>
      </c>
    </row>
    <row r="40" spans="1:61" ht="15" thickBot="1" x14ac:dyDescent="0.35">
      <c r="A40" s="246" t="str">
        <f>_xlfn.XLOOKUP(C40,'Listas anteriores R'!$A:$A,'Listas anteriores R'!$D:$D,"")</f>
        <v>Carnes</v>
      </c>
      <c r="B40" s="1204" t="s">
        <v>64</v>
      </c>
      <c r="C40" s="262">
        <v>6078</v>
      </c>
      <c r="D40" s="718" t="s">
        <v>91</v>
      </c>
      <c r="E40" s="772">
        <f t="shared" si="9"/>
        <v>9855.2036199095019</v>
      </c>
      <c r="F40" s="860">
        <v>10890</v>
      </c>
      <c r="G40" s="1197">
        <f>ROUND(IFERROR((E40-_xlfn.XLOOKUP(C40,'Listas anteriores R'!A:A,'Listas anteriores R'!E:E))/_xlfn.XLOOKUP(C40,'Listas anteriores R'!A:A,'Listas anteriores R'!E:E),""),3)</f>
        <v>0</v>
      </c>
      <c r="H40" s="732">
        <f>IFERROR((E40-(_xlfn.XLOOKUP(C40,'Costos Unitarios'!$A:$A,'Costos Unitarios'!$E:$E)+_xlfn.XLOOKUP(C40,'Costos Comerciales'!$A:$A,'Costos Comerciales'!$E:$E)))/E40,"")</f>
        <v>0.38986547291092744</v>
      </c>
      <c r="I40" s="732">
        <f>IFERROR((E40-_xlfn.XLOOKUP(C40,'Lista Consumo Interno'!$A:$A,'Lista Consumo Interno'!$E:$E))/E40,"")</f>
        <v>1</v>
      </c>
      <c r="J40" s="727" t="str">
        <f>IFERROR(($E40-_xlfn.XLOOKUP($C40,Competencias!$A:$A,Competencias!R:R))/$E40,"")</f>
        <v/>
      </c>
      <c r="K40" s="727" t="str">
        <f>IFERROR(($E40-_xlfn.XLOOKUP($C40,Competencias!$A:$A,Competencias!S:S))/$E40,"")</f>
        <v/>
      </c>
      <c r="L40" s="727" t="str">
        <f>IFERROR(($E40-_xlfn.XLOOKUP($C40,Competencias!$A:$A,Competencias!T:T))/$E40,"")</f>
        <v/>
      </c>
      <c r="M40" s="727" t="str">
        <f>IFERROR(($E40-_xlfn.XLOOKUP($C40,Competencias!$A:$A,Competencias!U:U))/$E40,"")</f>
        <v/>
      </c>
      <c r="N40" s="727" t="str">
        <f>IFERROR(($E40-_xlfn.XLOOKUP($C40,Competencias!$A:$A,Competencias!V:V))/$E40,"")</f>
        <v/>
      </c>
      <c r="O40" s="723"/>
      <c r="P40" s="246" t="str">
        <f>_xlfn.XLOOKUP(Q40,'Listas anteriores R'!$A:$A,'Listas anteriores R'!$D:$D,"")</f>
        <v>Carnes</v>
      </c>
      <c r="Q40" s="1210">
        <v>6078</v>
      </c>
      <c r="R40" s="718" t="str">
        <f t="shared" si="3"/>
        <v>PECHITO DE CERDO CON MANTO ENFRIADO</v>
      </c>
      <c r="S40" s="135">
        <f t="shared" si="10"/>
        <v>9855.2036199095019</v>
      </c>
      <c r="T40" s="749">
        <v>10890</v>
      </c>
      <c r="U40" s="1172">
        <f>ROUND(IFERROR((S40-_xlfn.XLOOKUP(Q40,'Listas anteriores C'!$A:$A,'Listas anteriores C'!$E:$E))/_xlfn.XLOOKUP(Q40,'Listas anteriores C'!$A:$A,'Listas anteriores C'!$E:$E),""),3)</f>
        <v>0</v>
      </c>
      <c r="V40" s="732">
        <f>IFERROR((S40-(_xlfn.XLOOKUP(Q40,'Costos Unitarios'!$A:$A,'Costos Unitarios'!$E:$E)+_xlfn.XLOOKUP(Q40,'Costos Comerciales'!$A:$A,'Costos Comerciales'!$E:$E)))/S40,"")</f>
        <v>0.38986547291092744</v>
      </c>
      <c r="W40" s="727" t="str">
        <f>IFERROR(($S40-_xlfn.XLOOKUP($Q40,Competencias!$A:$A,Competencias!E:E))/$S40,"")</f>
        <v/>
      </c>
      <c r="X40" s="727" t="str">
        <f>IFERROR(($S40-_xlfn.XLOOKUP($Q40,Competencias!$A:$A,Competencias!F:F))/$S40,"")</f>
        <v/>
      </c>
      <c r="Y40" s="727" t="str">
        <f>IFERROR(($S40-_xlfn.XLOOKUP($Q40,Competencias!$A:$A,Competencias!G:G))/$S40,"")</f>
        <v/>
      </c>
      <c r="AA40" s="246" t="str">
        <f>_xlfn.XLOOKUP(AB40,'Listas anteriores R'!$A:$A,'Listas anteriores R'!$D:$D,"")</f>
        <v>Carnes</v>
      </c>
      <c r="AB40" s="542">
        <v>6078</v>
      </c>
      <c r="AC40" s="718" t="str">
        <f t="shared" si="4"/>
        <v>PECHITO DE CERDO CON MANTO ENFRIADO</v>
      </c>
      <c r="AD40" s="139">
        <f t="shared" si="11"/>
        <v>9855.2036199095019</v>
      </c>
      <c r="AE40" s="749">
        <v>10890</v>
      </c>
      <c r="AF40" s="1172">
        <f>ROUND(IFERROR((AD40-_xlfn.XLOOKUP(AB40,'Listas anteriores ML'!$A:$A,'Listas anteriores ML'!$E:$E))/_xlfn.XLOOKUP(AB40,'Listas anteriores ML'!$A:$A,'Listas anteriores ML'!$E:$E),""),3)</f>
        <v>0</v>
      </c>
      <c r="AG40" s="732">
        <f>IFERROR((AD40-(_xlfn.XLOOKUP(AB40,'Costos Unitarios'!$A:$A,'Costos Unitarios'!$E:$E)+_xlfn.XLOOKUP(AB40,'Costos Comerciales'!$A:$A,'Costos Comerciales'!$E:$E)))/AD40,"")</f>
        <v>0.38986547291092744</v>
      </c>
      <c r="AH40" s="727" t="str">
        <f>IFERROR(($AD40-_xlfn.XLOOKUP($AB40,Competencias!$A:$A,Competencias!H:H))/$AD40,"")</f>
        <v/>
      </c>
      <c r="AI40" s="727" t="str">
        <f>IFERROR(($AD40-_xlfn.XLOOKUP($AB40,Competencias!$A:$A,Competencias!I:I))/$AD40,"")</f>
        <v/>
      </c>
      <c r="AJ40" s="727" t="str">
        <f>IFERROR(($AD40-_xlfn.XLOOKUP($AB40,Competencias!$A:$A,Competencias!J:J))/$AD40,"")</f>
        <v/>
      </c>
      <c r="AK40" s="727" t="str">
        <f>IFERROR(($AD40-_xlfn.XLOOKUP($AB40,Competencias!$A:$A,Competencias!K:K))/$AD40,"")</f>
        <v/>
      </c>
      <c r="AL40" s="727" t="str">
        <f>IFERROR(($AD40-_xlfn.XLOOKUP($AB40,Competencias!$A:$A,Competencias!L:L))/$AD40,"")</f>
        <v/>
      </c>
      <c r="AM40" s="727" t="str">
        <f>IFERROR(($AD40-_xlfn.XLOOKUP($AB40,Competencias!$A:$A,Competencias!M:M))/$AD40,"")</f>
        <v/>
      </c>
      <c r="AN40" s="727" t="str">
        <f>IFERROR(($AD40-_xlfn.XLOOKUP($AB40,Competencias!$A:$A,Competencias!N:N))/$AD40,"")</f>
        <v/>
      </c>
      <c r="AO40" s="727" t="str">
        <f>IFERROR(($AD40-_xlfn.XLOOKUP($AB40,Competencias!$A:$A,Competencias!O:O))/$AD40,"")</f>
        <v/>
      </c>
      <c r="AQ40" s="246" t="str">
        <f>_xlfn.XLOOKUP(AR40,'Listas anteriores R'!$A:$A,'Listas anteriores R'!$D:$D,"")</f>
        <v>Carnes</v>
      </c>
      <c r="AR40" s="542">
        <v>6078</v>
      </c>
      <c r="AS40" s="718" t="str">
        <f t="shared" si="5"/>
        <v>PECHITO DE CERDO CON MANTO ENFRIADO</v>
      </c>
      <c r="AT40" s="1111">
        <f>AT26</f>
        <v>7884.1628959276022</v>
      </c>
      <c r="AU40" s="1051">
        <f>ROUND(IFERROR(($AT40-_xlfn.XLOOKUP($AR40,'Listas anteriores May.'!$A:$A,'Listas anteriores May.'!$E:$E))/_xlfn.XLOOKUP($AR40,'Listas anteriores May.'!$A:$A,'Listas anteriores May.'!$E:$E),""),3)</f>
        <v>0</v>
      </c>
      <c r="AV40" s="732">
        <f>IFERROR(($AT40-(_xlfn.XLOOKUP($AR40,'Costos Unitarios'!$A:$A,'Costos Unitarios'!$E:$E)+_xlfn.XLOOKUP($AR40,'Costos Comerciales'!$A:$A,'Costos Comerciales'!$E:$E)))/AT40,"")</f>
        <v>0.23733184113865935</v>
      </c>
      <c r="AW40" s="892">
        <f>IFERROR((AT40-_xlfn.XLOOKUP(AR40,'Lista Consumo Interno'!$A:$A,'Lista Consumo Interno'!$E:$E))/AT40,"")</f>
        <v>1</v>
      </c>
      <c r="AX40" s="895">
        <v>0</v>
      </c>
      <c r="AY40" s="727" t="str">
        <f>IFERROR(($AT40-_xlfn.XLOOKUP($AR40,Competencias!$A:$A,Competencias!P:P))/$AT40,"")</f>
        <v/>
      </c>
      <c r="AZ40" s="727" t="str">
        <f>IFERROR(($AT40-_xlfn.XLOOKUP($AR40,Competencias!$A:$A,Competencias!Q:Q))/$AT40,"")</f>
        <v/>
      </c>
      <c r="BB40" s="246" t="str">
        <f>_xlfn.XLOOKUP(BC40,'Listas anteriores R'!$A:$A,'Listas anteriores R'!$D:$D,"")</f>
        <v>Carnes</v>
      </c>
      <c r="BC40" s="760">
        <v>6078</v>
      </c>
      <c r="BD40" s="800" t="str">
        <f t="shared" si="7"/>
        <v>PECHITO DE CERDO CON MANTO ENFRIADO</v>
      </c>
      <c r="BE40" s="150">
        <v>0</v>
      </c>
      <c r="BF40" s="1051" t="e">
        <f>ROUND(IFERROR((BE40-_xlfn.XLOOKUP(BC40,'Listas anteriores HORECA'!$A:$A,'Listas anteriores HORECA'!$E:$E))/_xlfn.XLOOKUP(BC40,'Listas anteriores HORECA'!$A:$A,'Listas anteriores HORECA'!$E:$E),""),3)</f>
        <v>#VALUE!</v>
      </c>
      <c r="BG40" s="150">
        <f>_xlfn.XLOOKUP($BC40,'Costos Unitarios'!A:A,'Costos Unitarios'!E:E,"")</f>
        <v>5361</v>
      </c>
      <c r="BH40" s="1052" t="e">
        <f t="shared" si="8"/>
        <v>#DIV/0!</v>
      </c>
      <c r="BI40" s="892" t="str">
        <f>IFERROR((BE40-_xlfn.XLOOKUP(C40,'Lista Consumo Interno'!A:A,'Lista Consumo Interno'!E:E))/BE40,"")</f>
        <v/>
      </c>
    </row>
    <row r="41" spans="1:61" ht="15" thickBot="1" x14ac:dyDescent="0.35">
      <c r="A41" s="246" t="str">
        <f>_xlfn.XLOOKUP(C41,'Listas anteriores R'!$A:$A,'Listas anteriores R'!$D:$D,"")</f>
        <v>Carnes</v>
      </c>
      <c r="B41" s="1204" t="s">
        <v>64</v>
      </c>
      <c r="C41" s="262">
        <v>6079</v>
      </c>
      <c r="D41" s="718" t="s">
        <v>92</v>
      </c>
      <c r="E41" s="772">
        <f t="shared" si="9"/>
        <v>7411.7647058823532</v>
      </c>
      <c r="F41" s="860">
        <v>8190</v>
      </c>
      <c r="G41" s="1197">
        <f>ROUND(IFERROR((E41-_xlfn.XLOOKUP(C41,'Listas anteriores R'!A:A,'Listas anteriores R'!E:E))/_xlfn.XLOOKUP(C41,'Listas anteriores R'!A:A,'Listas anteriores R'!E:E),""),3)</f>
        <v>0</v>
      </c>
      <c r="H41" s="732">
        <f>IFERROR((E41-(_xlfn.XLOOKUP(C41,'Costos Unitarios'!$A:$A,'Costos Unitarios'!$E:$E)+_xlfn.XLOOKUP(C41,'Costos Comerciales'!$A:$A,'Costos Comerciales'!$E:$E)))/E41,"")</f>
        <v>0.38948412698412699</v>
      </c>
      <c r="I41" s="732">
        <f>IFERROR((E41-_xlfn.XLOOKUP(C41,'Lista Consumo Interno'!$A:$A,'Lista Consumo Interno'!$E:$E))/E41,"")</f>
        <v>1</v>
      </c>
      <c r="J41" s="727" t="str">
        <f>IFERROR(($E41-_xlfn.XLOOKUP($C41,Competencias!$A:$A,Competencias!R:R))/$E41,"")</f>
        <v/>
      </c>
      <c r="K41" s="727" t="str">
        <f>IFERROR(($E41-_xlfn.XLOOKUP($C41,Competencias!$A:$A,Competencias!S:S))/$E41,"")</f>
        <v/>
      </c>
      <c r="L41" s="727" t="str">
        <f>IFERROR(($E41-_xlfn.XLOOKUP($C41,Competencias!$A:$A,Competencias!T:T))/$E41,"")</f>
        <v/>
      </c>
      <c r="M41" s="727" t="str">
        <f>IFERROR(($E41-_xlfn.XLOOKUP($C41,Competencias!$A:$A,Competencias!U:U))/$E41,"")</f>
        <v/>
      </c>
      <c r="N41" s="727" t="str">
        <f>IFERROR(($E41-_xlfn.XLOOKUP($C41,Competencias!$A:$A,Competencias!V:V))/$E41,"")</f>
        <v/>
      </c>
      <c r="O41" s="723"/>
      <c r="P41" s="246" t="str">
        <f>_xlfn.XLOOKUP(Q41,'Listas anteriores R'!$A:$A,'Listas anteriores R'!$D:$D,"")</f>
        <v>Carnes</v>
      </c>
      <c r="Q41" s="1210">
        <v>6079</v>
      </c>
      <c r="R41" s="718" t="str">
        <f t="shared" ref="R41:R72" si="12">D41</f>
        <v>COSTILLA DE LOMO DE CERDO ENFRIADA</v>
      </c>
      <c r="S41" s="135">
        <f t="shared" si="10"/>
        <v>7411.7647058823532</v>
      </c>
      <c r="T41" s="749">
        <v>8190</v>
      </c>
      <c r="U41" s="1172">
        <f>ROUND(IFERROR((S41-_xlfn.XLOOKUP(Q41,'Listas anteriores C'!$A:$A,'Listas anteriores C'!$E:$E))/_xlfn.XLOOKUP(Q41,'Listas anteriores C'!$A:$A,'Listas anteriores C'!$E:$E),""),3)</f>
        <v>0</v>
      </c>
      <c r="V41" s="732">
        <f>IFERROR((S41-(_xlfn.XLOOKUP(Q41,'Costos Unitarios'!$A:$A,'Costos Unitarios'!$E:$E)+_xlfn.XLOOKUP(Q41,'Costos Comerciales'!$A:$A,'Costos Comerciales'!$E:$E)))/S41,"")</f>
        <v>0.38948412698412699</v>
      </c>
      <c r="W41" s="727" t="str">
        <f>IFERROR(($S41-_xlfn.XLOOKUP($Q41,Competencias!$A:$A,Competencias!E:E))/$S41,"")</f>
        <v/>
      </c>
      <c r="X41" s="727" t="str">
        <f>IFERROR(($S41-_xlfn.XLOOKUP($Q41,Competencias!$A:$A,Competencias!F:F))/$S41,"")</f>
        <v/>
      </c>
      <c r="Y41" s="727" t="str">
        <f>IFERROR(($S41-_xlfn.XLOOKUP($Q41,Competencias!$A:$A,Competencias!G:G))/$S41,"")</f>
        <v/>
      </c>
      <c r="AA41" s="246" t="str">
        <f>_xlfn.XLOOKUP(AB41,'Listas anteriores R'!$A:$A,'Listas anteriores R'!$D:$D,"")</f>
        <v>Carnes</v>
      </c>
      <c r="AB41" s="542">
        <v>6079</v>
      </c>
      <c r="AC41" s="718" t="str">
        <f t="shared" ref="AC41:AC72" si="13">D41</f>
        <v>COSTILLA DE LOMO DE CERDO ENFRIADA</v>
      </c>
      <c r="AD41" s="139">
        <f t="shared" si="11"/>
        <v>7411.7647058823532</v>
      </c>
      <c r="AE41" s="749">
        <v>8190</v>
      </c>
      <c r="AF41" s="1172">
        <f>ROUND(IFERROR((AD41-_xlfn.XLOOKUP(AB41,'Listas anteriores ML'!$A:$A,'Listas anteriores ML'!$E:$E))/_xlfn.XLOOKUP(AB41,'Listas anteriores ML'!$A:$A,'Listas anteriores ML'!$E:$E),""),3)</f>
        <v>0</v>
      </c>
      <c r="AG41" s="732">
        <f>IFERROR((AD41-(_xlfn.XLOOKUP(AB41,'Costos Unitarios'!$A:$A,'Costos Unitarios'!$E:$E)+_xlfn.XLOOKUP(AB41,'Costos Comerciales'!$A:$A,'Costos Comerciales'!$E:$E)))/AD41,"")</f>
        <v>0.38948412698412699</v>
      </c>
      <c r="AH41" s="727" t="str">
        <f>IFERROR(($AD41-_xlfn.XLOOKUP($AB41,Competencias!$A:$A,Competencias!H:H))/$AD41,"")</f>
        <v/>
      </c>
      <c r="AI41" s="727" t="str">
        <f>IFERROR(($AD41-_xlfn.XLOOKUP($AB41,Competencias!$A:$A,Competencias!I:I))/$AD41,"")</f>
        <v/>
      </c>
      <c r="AJ41" s="727" t="str">
        <f>IFERROR(($AD41-_xlfn.XLOOKUP($AB41,Competencias!$A:$A,Competencias!J:J))/$AD41,"")</f>
        <v/>
      </c>
      <c r="AK41" s="727" t="str">
        <f>IFERROR(($AD41-_xlfn.XLOOKUP($AB41,Competencias!$A:$A,Competencias!K:K))/$AD41,"")</f>
        <v/>
      </c>
      <c r="AL41" s="727" t="str">
        <f>IFERROR(($AD41-_xlfn.XLOOKUP($AB41,Competencias!$A:$A,Competencias!L:L))/$AD41,"")</f>
        <v/>
      </c>
      <c r="AM41" s="727" t="str">
        <f>IFERROR(($AD41-_xlfn.XLOOKUP($AB41,Competencias!$A:$A,Competencias!M:M))/$AD41,"")</f>
        <v/>
      </c>
      <c r="AN41" s="727" t="str">
        <f>IFERROR(($AD41-_xlfn.XLOOKUP($AB41,Competencias!$A:$A,Competencias!N:N))/$AD41,"")</f>
        <v/>
      </c>
      <c r="AO41" s="727" t="str">
        <f>IFERROR(($AD41-_xlfn.XLOOKUP($AB41,Competencias!$A:$A,Competencias!O:O))/$AD41,"")</f>
        <v/>
      </c>
      <c r="AQ41" s="246" t="str">
        <f>_xlfn.XLOOKUP(AR41,'Listas anteriores R'!$A:$A,'Listas anteriores R'!$D:$D,"")</f>
        <v>Carnes</v>
      </c>
      <c r="AR41" s="542">
        <v>6079</v>
      </c>
      <c r="AS41" s="718" t="str">
        <f t="shared" si="5"/>
        <v>COSTILLA DE LOMO DE CERDO ENFRIADA</v>
      </c>
      <c r="AT41" s="1111">
        <f>AT27</f>
        <v>5929.4117647058829</v>
      </c>
      <c r="AU41" s="1051">
        <f>ROUND(IFERROR(($AT41-_xlfn.XLOOKUP($AR41,'Listas anteriores May.'!$A:$A,'Listas anteriores May.'!$E:$E))/_xlfn.XLOOKUP($AR41,'Listas anteriores May.'!$A:$A,'Listas anteriores May.'!$E:$E),""),3)</f>
        <v>0</v>
      </c>
      <c r="AV41" s="732">
        <f>IFERROR(($AT41-(_xlfn.XLOOKUP($AR41,'Costos Unitarios'!$A:$A,'Costos Unitarios'!$E:$E)+_xlfn.XLOOKUP($AR41,'Costos Comerciales'!$A:$A,'Costos Comerciales'!$E:$E)))/AT41,"")</f>
        <v>0.2368551587301588</v>
      </c>
      <c r="AW41" s="892">
        <f>IFERROR((AT41-_xlfn.XLOOKUP(AR41,'Lista Consumo Interno'!$A:$A,'Lista Consumo Interno'!$E:$E))/AT41,"")</f>
        <v>1</v>
      </c>
      <c r="AX41" s="895">
        <v>0</v>
      </c>
      <c r="AY41" s="727" t="str">
        <f>IFERROR(($AT41-_xlfn.XLOOKUP($AR41,Competencias!$A:$A,Competencias!P:P))/$AT41,"")</f>
        <v/>
      </c>
      <c r="AZ41" s="727" t="str">
        <f>IFERROR(($AT41-_xlfn.XLOOKUP($AR41,Competencias!$A:$A,Competencias!Q:Q))/$AT41,"")</f>
        <v/>
      </c>
      <c r="BB41" s="246" t="str">
        <f>_xlfn.XLOOKUP(BC41,'Listas anteriores R'!$A:$A,'Listas anteriores R'!$D:$D,"")</f>
        <v>Carnes</v>
      </c>
      <c r="BC41" s="760">
        <v>6079</v>
      </c>
      <c r="BD41" s="800" t="str">
        <f t="shared" si="7"/>
        <v>COSTILLA DE LOMO DE CERDO ENFRIADA</v>
      </c>
      <c r="BE41" s="150">
        <v>0</v>
      </c>
      <c r="BF41" s="1051" t="e">
        <f>ROUND(IFERROR((BE41-_xlfn.XLOOKUP(BC41,'Listas anteriores HORECA'!$A:$A,'Listas anteriores HORECA'!$E:$E))/_xlfn.XLOOKUP(BC41,'Listas anteriores HORECA'!$A:$A,'Listas anteriores HORECA'!$E:$E),""),3)</f>
        <v>#VALUE!</v>
      </c>
      <c r="BG41" s="150">
        <f>_xlfn.XLOOKUP($BC41,'Costos Unitarios'!A:A,'Costos Unitarios'!E:E,"")</f>
        <v>3968</v>
      </c>
      <c r="BH41" s="1052" t="e">
        <f t="shared" si="8"/>
        <v>#DIV/0!</v>
      </c>
      <c r="BI41" s="892" t="str">
        <f>IFERROR((BE41-_xlfn.XLOOKUP(C41,'Lista Consumo Interno'!A:A,'Lista Consumo Interno'!E:E))/BE41,"")</f>
        <v/>
      </c>
    </row>
    <row r="42" spans="1:61" ht="15" thickBot="1" x14ac:dyDescent="0.35">
      <c r="A42" s="246" t="str">
        <f>_xlfn.XLOOKUP(C42,'Listas anteriores R'!$A:$A,'Listas anteriores R'!$D:$D,"")</f>
        <v>Carnes</v>
      </c>
      <c r="B42" s="1204" t="s">
        <v>64</v>
      </c>
      <c r="C42" s="262">
        <v>6080</v>
      </c>
      <c r="D42" s="718" t="s">
        <v>93</v>
      </c>
      <c r="E42" s="772">
        <f t="shared" si="9"/>
        <v>10579.185520361991</v>
      </c>
      <c r="F42" s="860">
        <v>11690</v>
      </c>
      <c r="G42" s="1197">
        <f>ROUND(IFERROR((E42-_xlfn.XLOOKUP(C42,'Listas anteriores R'!A:A,'Listas anteriores R'!E:E))/_xlfn.XLOOKUP(C42,'Listas anteriores R'!A:A,'Listas anteriores R'!E:E),""),3)</f>
        <v>0</v>
      </c>
      <c r="H42" s="732">
        <f>IFERROR((E42-(_xlfn.XLOOKUP(C42,'Costos Unitarios'!$A:$A,'Costos Unitarios'!$E:$E)+_xlfn.XLOOKUP(C42,'Costos Comerciales'!$A:$A,'Costos Comerciales'!$E:$E)))/E42,"")</f>
        <v>0.28822497861420016</v>
      </c>
      <c r="I42" s="732">
        <f>IFERROR((E42-_xlfn.XLOOKUP(C42,'Lista Consumo Interno'!$A:$A,'Lista Consumo Interno'!$E:$E))/E42,"")</f>
        <v>1</v>
      </c>
      <c r="J42" s="727" t="str">
        <f>IFERROR(($E42-_xlfn.XLOOKUP($C42,Competencias!$A:$A,Competencias!R:R))/$E42,"")</f>
        <v/>
      </c>
      <c r="K42" s="727" t="str">
        <f>IFERROR(($E42-_xlfn.XLOOKUP($C42,Competencias!$A:$A,Competencias!S:S))/$E42,"")</f>
        <v/>
      </c>
      <c r="L42" s="727" t="str">
        <f>IFERROR(($E42-_xlfn.XLOOKUP($C42,Competencias!$A:$A,Competencias!T:T))/$E42,"")</f>
        <v/>
      </c>
      <c r="M42" s="727" t="str">
        <f>IFERROR(($E42-_xlfn.XLOOKUP($C42,Competencias!$A:$A,Competencias!U:U))/$E42,"")</f>
        <v/>
      </c>
      <c r="N42" s="727" t="str">
        <f>IFERROR(($E42-_xlfn.XLOOKUP($C42,Competencias!$A:$A,Competencias!V:V))/$E42,"")</f>
        <v/>
      </c>
      <c r="O42" s="723"/>
      <c r="P42" s="246" t="str">
        <f>_xlfn.XLOOKUP(Q42,'Listas anteriores R'!$A:$A,'Listas anteriores R'!$D:$D,"")</f>
        <v>Carnes</v>
      </c>
      <c r="Q42" s="1210">
        <v>6080</v>
      </c>
      <c r="R42" s="718" t="str">
        <f t="shared" si="12"/>
        <v>SOLOMILLO ENFRIADO</v>
      </c>
      <c r="S42" s="135">
        <f t="shared" si="10"/>
        <v>10579.185520361991</v>
      </c>
      <c r="T42" s="749">
        <v>11690</v>
      </c>
      <c r="U42" s="1172">
        <f>ROUND(IFERROR((S42-_xlfn.XLOOKUP(Q42,'Listas anteriores C'!$A:$A,'Listas anteriores C'!$E:$E))/_xlfn.XLOOKUP(Q42,'Listas anteriores C'!$A:$A,'Listas anteriores C'!$E:$E),""),3)</f>
        <v>0</v>
      </c>
      <c r="V42" s="732">
        <f>IFERROR((S42-(_xlfn.XLOOKUP(Q42,'Costos Unitarios'!$A:$A,'Costos Unitarios'!$E:$E)+_xlfn.XLOOKUP(Q42,'Costos Comerciales'!$A:$A,'Costos Comerciales'!$E:$E)))/S42,"")</f>
        <v>0.28822497861420016</v>
      </c>
      <c r="W42" s="727" t="str">
        <f>IFERROR(($S42-_xlfn.XLOOKUP($Q42,Competencias!$A:$A,Competencias!E:E))/$S42,"")</f>
        <v/>
      </c>
      <c r="X42" s="727" t="str">
        <f>IFERROR(($S42-_xlfn.XLOOKUP($Q42,Competencias!$A:$A,Competencias!F:F))/$S42,"")</f>
        <v/>
      </c>
      <c r="Y42" s="727" t="str">
        <f>IFERROR(($S42-_xlfn.XLOOKUP($Q42,Competencias!$A:$A,Competencias!G:G))/$S42,"")</f>
        <v/>
      </c>
      <c r="AA42" s="246" t="str">
        <f>_xlfn.XLOOKUP(AB42,'Listas anteriores R'!$A:$A,'Listas anteriores R'!$D:$D,"")</f>
        <v>Carnes</v>
      </c>
      <c r="AB42" s="542">
        <v>6080</v>
      </c>
      <c r="AC42" s="718" t="str">
        <f t="shared" si="13"/>
        <v>SOLOMILLO ENFRIADO</v>
      </c>
      <c r="AD42" s="139">
        <f t="shared" si="11"/>
        <v>10579.185520361991</v>
      </c>
      <c r="AE42" s="749">
        <v>11690</v>
      </c>
      <c r="AF42" s="1172">
        <f>ROUND(IFERROR((AD42-_xlfn.XLOOKUP(AB42,'Listas anteriores ML'!$A:$A,'Listas anteriores ML'!$E:$E))/_xlfn.XLOOKUP(AB42,'Listas anteriores ML'!$A:$A,'Listas anteriores ML'!$E:$E),""),3)</f>
        <v>0</v>
      </c>
      <c r="AG42" s="732">
        <f>IFERROR((AD42-(_xlfn.XLOOKUP(AB42,'Costos Unitarios'!$A:$A,'Costos Unitarios'!$E:$E)+_xlfn.XLOOKUP(AB42,'Costos Comerciales'!$A:$A,'Costos Comerciales'!$E:$E)))/AD42,"")</f>
        <v>0.28822497861420016</v>
      </c>
      <c r="AH42" s="727" t="str">
        <f>IFERROR(($AD42-_xlfn.XLOOKUP($AB42,Competencias!$A:$A,Competencias!H:H))/$AD42,"")</f>
        <v/>
      </c>
      <c r="AI42" s="727" t="str">
        <f>IFERROR(($AD42-_xlfn.XLOOKUP($AB42,Competencias!$A:$A,Competencias!I:I))/$AD42,"")</f>
        <v/>
      </c>
      <c r="AJ42" s="727" t="str">
        <f>IFERROR(($AD42-_xlfn.XLOOKUP($AB42,Competencias!$A:$A,Competencias!J:J))/$AD42,"")</f>
        <v/>
      </c>
      <c r="AK42" s="727" t="str">
        <f>IFERROR(($AD42-_xlfn.XLOOKUP($AB42,Competencias!$A:$A,Competencias!K:K))/$AD42,"")</f>
        <v/>
      </c>
      <c r="AL42" s="727" t="str">
        <f>IFERROR(($AD42-_xlfn.XLOOKUP($AB42,Competencias!$A:$A,Competencias!L:L))/$AD42,"")</f>
        <v/>
      </c>
      <c r="AM42" s="727" t="str">
        <f>IFERROR(($AD42-_xlfn.XLOOKUP($AB42,Competencias!$A:$A,Competencias!M:M))/$AD42,"")</f>
        <v/>
      </c>
      <c r="AN42" s="727" t="str">
        <f>IFERROR(($AD42-_xlfn.XLOOKUP($AB42,Competencias!$A:$A,Competencias!N:N))/$AD42,"")</f>
        <v/>
      </c>
      <c r="AO42" s="727" t="str">
        <f>IFERROR(($AD42-_xlfn.XLOOKUP($AB42,Competencias!$A:$A,Competencias!O:O))/$AD42,"")</f>
        <v/>
      </c>
      <c r="AQ42" s="246" t="str">
        <f>_xlfn.XLOOKUP(AR42,'Listas anteriores R'!$A:$A,'Listas anteriores R'!$D:$D,"")</f>
        <v>Carnes</v>
      </c>
      <c r="AR42" s="542">
        <v>6080</v>
      </c>
      <c r="AS42" s="718" t="str">
        <f t="shared" si="5"/>
        <v>SOLOMILLO ENFRIADO</v>
      </c>
      <c r="AT42" s="1111">
        <f>AT15</f>
        <v>8992.3076923076915</v>
      </c>
      <c r="AU42" s="1051">
        <f>ROUND(IFERROR(($AT42-_xlfn.XLOOKUP($AR42,'Listas anteriores May.'!$A:$A,'Listas anteriores May.'!$E:$E))/_xlfn.XLOOKUP($AR42,'Listas anteriores May.'!$A:$A,'Listas anteriores May.'!$E:$E),""),3)</f>
        <v>0</v>
      </c>
      <c r="AV42" s="732">
        <f>IFERROR(($AT42-(_xlfn.XLOOKUP($AR42,'Costos Unitarios'!$A:$A,'Costos Unitarios'!$E:$E)+_xlfn.XLOOKUP($AR42,'Costos Comerciales'!$A:$A,'Costos Comerciales'!$E:$E)))/AT42,"")</f>
        <v>0.16261762189905896</v>
      </c>
      <c r="AW42" s="892">
        <f>IFERROR((AT42-_xlfn.XLOOKUP(AR42,'Lista Consumo Interno'!$A:$A,'Lista Consumo Interno'!$E:$E))/AT42,"")</f>
        <v>1</v>
      </c>
      <c r="AX42" s="895">
        <v>0</v>
      </c>
      <c r="AY42" s="727" t="str">
        <f>IFERROR(($AT42-_xlfn.XLOOKUP($AR42,Competencias!$A:$A,Competencias!P:P))/$AT42,"")</f>
        <v/>
      </c>
      <c r="AZ42" s="727" t="str">
        <f>IFERROR(($AT42-_xlfn.XLOOKUP($AR42,Competencias!$A:$A,Competencias!Q:Q))/$AT42,"")</f>
        <v/>
      </c>
      <c r="BB42" s="246" t="str">
        <f>_xlfn.XLOOKUP(BC42,'Listas anteriores R'!$A:$A,'Listas anteriores R'!$D:$D,"")</f>
        <v>Carnes</v>
      </c>
      <c r="BC42" s="760">
        <v>6080</v>
      </c>
      <c r="BD42" s="800" t="str">
        <f t="shared" si="7"/>
        <v>SOLOMILLO ENFRIADO</v>
      </c>
      <c r="BE42" s="150">
        <v>0</v>
      </c>
      <c r="BF42" s="1051" t="e">
        <f>ROUND(IFERROR((BE42-_xlfn.XLOOKUP(BC42,'Listas anteriores HORECA'!$A:$A,'Listas anteriores HORECA'!$E:$E))/_xlfn.XLOOKUP(BC42,'Listas anteriores HORECA'!$A:$A,'Listas anteriores HORECA'!$E:$E),""),3)</f>
        <v>#VALUE!</v>
      </c>
      <c r="BG42" s="150">
        <f>_xlfn.XLOOKUP($BC42,'Costos Unitarios'!A:A,'Costos Unitarios'!E:E,"")</f>
        <v>6819</v>
      </c>
      <c r="BH42" s="1052" t="e">
        <f t="shared" si="8"/>
        <v>#DIV/0!</v>
      </c>
      <c r="BI42" s="892" t="str">
        <f>IFERROR((BE42-_xlfn.XLOOKUP(C42,'Lista Consumo Interno'!A:A,'Lista Consumo Interno'!E:E))/BE42,"")</f>
        <v/>
      </c>
    </row>
    <row r="43" spans="1:61" ht="15" thickBot="1" x14ac:dyDescent="0.35">
      <c r="A43" s="246" t="str">
        <f>_xlfn.XLOOKUP(C43,'Listas anteriores R'!$A:$A,'Listas anteriores R'!$D:$D,"")</f>
        <v>Carnes</v>
      </c>
      <c r="B43" s="1207" t="s">
        <v>64</v>
      </c>
      <c r="C43" s="262">
        <v>6081</v>
      </c>
      <c r="D43" s="802" t="s">
        <v>94</v>
      </c>
      <c r="E43" s="772">
        <f t="shared" si="9"/>
        <v>9583.7104072398197</v>
      </c>
      <c r="F43" s="860">
        <v>10590</v>
      </c>
      <c r="G43" s="1197">
        <f>ROUND(IFERROR((E43-_xlfn.XLOOKUP(C43,'Listas anteriores R'!A:A,'Listas anteriores R'!E:E))/_xlfn.XLOOKUP(C43,'Listas anteriores R'!A:A,'Listas anteriores R'!E:E),""),3)</f>
        <v>0</v>
      </c>
      <c r="H43" s="732">
        <f>IFERROR((E43-(_xlfn.XLOOKUP(C43,'Costos Unitarios'!$A:$A,'Costos Unitarios'!$E:$E)+_xlfn.XLOOKUP(C43,'Costos Comerciales'!$A:$A,'Costos Comerciales'!$E:$E)))/E43,"")</f>
        <v>0.35254721435316339</v>
      </c>
      <c r="I43" s="732">
        <f>IFERROR((E43-_xlfn.XLOOKUP(C43,'Lista Consumo Interno'!$A:$A,'Lista Consumo Interno'!$E:$E))/E43,"")</f>
        <v>1</v>
      </c>
      <c r="J43" s="727" t="str">
        <f>IFERROR(($E43-_xlfn.XLOOKUP($C43,Competencias!$A:$A,Competencias!R:R))/$E43,"")</f>
        <v/>
      </c>
      <c r="K43" s="727" t="str">
        <f>IFERROR(($E43-_xlfn.XLOOKUP($C43,Competencias!$A:$A,Competencias!S:S))/$E43,"")</f>
        <v/>
      </c>
      <c r="L43" s="727" t="str">
        <f>IFERROR(($E43-_xlfn.XLOOKUP($C43,Competencias!$A:$A,Competencias!T:T))/$E43,"")</f>
        <v/>
      </c>
      <c r="M43" s="727" t="str">
        <f>IFERROR(($E43-_xlfn.XLOOKUP($C43,Competencias!$A:$A,Competencias!U:U))/$E43,"")</f>
        <v/>
      </c>
      <c r="N43" s="727" t="str">
        <f>IFERROR(($E43-_xlfn.XLOOKUP($C43,Competencias!$A:$A,Competencias!V:V))/$E43,"")</f>
        <v/>
      </c>
      <c r="O43" s="723"/>
      <c r="P43" s="246" t="str">
        <f>_xlfn.XLOOKUP(Q43,'Listas anteriores R'!$A:$A,'Listas anteriores R'!$D:$D,"")</f>
        <v>Carnes</v>
      </c>
      <c r="Q43" s="1210">
        <v>6081</v>
      </c>
      <c r="R43" s="718" t="str">
        <f t="shared" si="12"/>
        <v>VACIO CERDO ENFRIADO</v>
      </c>
      <c r="S43" s="135">
        <f t="shared" si="10"/>
        <v>9583.7104072398197</v>
      </c>
      <c r="T43" s="749">
        <v>10590</v>
      </c>
      <c r="U43" s="1172">
        <f>ROUND(IFERROR((S43-_xlfn.XLOOKUP(Q43,'Listas anteriores C'!$A:$A,'Listas anteriores C'!$E:$E))/_xlfn.XLOOKUP(Q43,'Listas anteriores C'!$A:$A,'Listas anteriores C'!$E:$E),""),3)</f>
        <v>0</v>
      </c>
      <c r="V43" s="732">
        <f>IFERROR((S43-(_xlfn.XLOOKUP(Q43,'Costos Unitarios'!$A:$A,'Costos Unitarios'!$E:$E)+_xlfn.XLOOKUP(Q43,'Costos Comerciales'!$A:$A,'Costos Comerciales'!$E:$E)))/S43,"")</f>
        <v>0.35254721435316339</v>
      </c>
      <c r="W43" s="727" t="str">
        <f>IFERROR(($S43-_xlfn.XLOOKUP($Q43,Competencias!$A:$A,Competencias!E:E))/$S43,"")</f>
        <v/>
      </c>
      <c r="X43" s="727" t="str">
        <f>IFERROR(($S43-_xlfn.XLOOKUP($Q43,Competencias!$A:$A,Competencias!F:F))/$S43,"")</f>
        <v/>
      </c>
      <c r="Y43" s="727" t="str">
        <f>IFERROR(($S43-_xlfn.XLOOKUP($Q43,Competencias!$A:$A,Competencias!G:G))/$S43,"")</f>
        <v/>
      </c>
      <c r="AA43" s="246" t="str">
        <f>_xlfn.XLOOKUP(AB43,'Listas anteriores R'!$A:$A,'Listas anteriores R'!$D:$D,"")</f>
        <v>Carnes</v>
      </c>
      <c r="AB43" s="542">
        <v>6081</v>
      </c>
      <c r="AC43" s="718" t="str">
        <f t="shared" si="13"/>
        <v>VACIO CERDO ENFRIADO</v>
      </c>
      <c r="AD43" s="139">
        <f t="shared" si="11"/>
        <v>9583.7104072398197</v>
      </c>
      <c r="AE43" s="749">
        <v>10590</v>
      </c>
      <c r="AF43" s="1172">
        <f>ROUND(IFERROR((AD43-_xlfn.XLOOKUP(AB43,'Listas anteriores ML'!$A:$A,'Listas anteriores ML'!$E:$E))/_xlfn.XLOOKUP(AB43,'Listas anteriores ML'!$A:$A,'Listas anteriores ML'!$E:$E),""),3)</f>
        <v>0</v>
      </c>
      <c r="AG43" s="732">
        <f>IFERROR((AD43-(_xlfn.XLOOKUP(AB43,'Costos Unitarios'!$A:$A,'Costos Unitarios'!$E:$E)+_xlfn.XLOOKUP(AB43,'Costos Comerciales'!$A:$A,'Costos Comerciales'!$E:$E)))/AD43,"")</f>
        <v>0.35254721435316339</v>
      </c>
      <c r="AH43" s="727" t="str">
        <f>IFERROR(($AD43-_xlfn.XLOOKUP($AB43,Competencias!$A:$A,Competencias!H:H))/$AD43,"")</f>
        <v/>
      </c>
      <c r="AI43" s="727" t="str">
        <f>IFERROR(($AD43-_xlfn.XLOOKUP($AB43,Competencias!$A:$A,Competencias!I:I))/$AD43,"")</f>
        <v/>
      </c>
      <c r="AJ43" s="727" t="str">
        <f>IFERROR(($AD43-_xlfn.XLOOKUP($AB43,Competencias!$A:$A,Competencias!J:J))/$AD43,"")</f>
        <v/>
      </c>
      <c r="AK43" s="727" t="str">
        <f>IFERROR(($AD43-_xlfn.XLOOKUP($AB43,Competencias!$A:$A,Competencias!K:K))/$AD43,"")</f>
        <v/>
      </c>
      <c r="AL43" s="727" t="str">
        <f>IFERROR(($AD43-_xlfn.XLOOKUP($AB43,Competencias!$A:$A,Competencias!L:L))/$AD43,"")</f>
        <v/>
      </c>
      <c r="AM43" s="727" t="str">
        <f>IFERROR(($AD43-_xlfn.XLOOKUP($AB43,Competencias!$A:$A,Competencias!M:M))/$AD43,"")</f>
        <v/>
      </c>
      <c r="AN43" s="727" t="str">
        <f>IFERROR(($AD43-_xlfn.XLOOKUP($AB43,Competencias!$A:$A,Competencias!N:N))/$AD43,"")</f>
        <v/>
      </c>
      <c r="AO43" s="727" t="str">
        <f>IFERROR(($AD43-_xlfn.XLOOKUP($AB43,Competencias!$A:$A,Competencias!O:O))/$AD43,"")</f>
        <v/>
      </c>
      <c r="AQ43" s="246" t="str">
        <f>_xlfn.XLOOKUP(AR43,'Listas anteriores R'!$A:$A,'Listas anteriores R'!$D:$D,"")</f>
        <v>Carnes</v>
      </c>
      <c r="AR43" s="542">
        <v>6081</v>
      </c>
      <c r="AS43" s="718" t="str">
        <f t="shared" si="5"/>
        <v>VACIO CERDO ENFRIADO</v>
      </c>
      <c r="AT43" s="1111">
        <f>AT16</f>
        <v>8146.1538461538466</v>
      </c>
      <c r="AU43" s="1051">
        <f>ROUND(IFERROR(($AT43-_xlfn.XLOOKUP($AR43,'Listas anteriores May.'!$A:$A,'Listas anteriores May.'!$E:$E))/_xlfn.XLOOKUP($AR43,'Listas anteriores May.'!$A:$A,'Listas anteriores May.'!$E:$E),""),3)</f>
        <v>0</v>
      </c>
      <c r="AV43" s="732">
        <f>IFERROR(($AT43-(_xlfn.XLOOKUP($AR43,'Costos Unitarios'!$A:$A,'Costos Unitarios'!$E:$E)+_xlfn.XLOOKUP($AR43,'Costos Comerciales'!$A:$A,'Costos Comerciales'!$E:$E)))/AT43,"")</f>
        <v>0.23829084041548634</v>
      </c>
      <c r="AW43" s="892">
        <f>IFERROR((AT43-_xlfn.XLOOKUP(AR43,'Lista Consumo Interno'!$A:$A,'Lista Consumo Interno'!$E:$E))/AT43,"")</f>
        <v>1</v>
      </c>
      <c r="AX43" s="895">
        <v>0</v>
      </c>
      <c r="AY43" s="727" t="str">
        <f>IFERROR(($AT43-_xlfn.XLOOKUP($AR43,Competencias!$A:$A,Competencias!P:P))/$AT43,"")</f>
        <v/>
      </c>
      <c r="AZ43" s="727" t="str">
        <f>IFERROR(($AT43-_xlfn.XLOOKUP($AR43,Competencias!$A:$A,Competencias!Q:Q))/$AT43,"")</f>
        <v/>
      </c>
      <c r="BB43" s="246" t="str">
        <f>_xlfn.XLOOKUP(BC43,'Listas anteriores R'!$A:$A,'Listas anteriores R'!$D:$D,"")</f>
        <v>Carnes</v>
      </c>
      <c r="BC43" s="760">
        <v>6081</v>
      </c>
      <c r="BD43" s="800" t="str">
        <f t="shared" si="7"/>
        <v>VACIO CERDO ENFRIADO</v>
      </c>
      <c r="BE43" s="150">
        <v>0</v>
      </c>
      <c r="BF43" s="1051" t="e">
        <f>ROUND(IFERROR((BE43-_xlfn.XLOOKUP(BC43,'Listas anteriores HORECA'!$A:$A,'Listas anteriores HORECA'!$E:$E))/_xlfn.XLOOKUP(BC43,'Listas anteriores HORECA'!$A:$A,'Listas anteriores HORECA'!$E:$E),""),3)</f>
        <v>#VALUE!</v>
      </c>
      <c r="BG43" s="150">
        <f>_xlfn.XLOOKUP($BC43,'Costos Unitarios'!A:A,'Costos Unitarios'!E:E,"")</f>
        <v>5539</v>
      </c>
      <c r="BH43" s="1052" t="e">
        <f t="shared" si="8"/>
        <v>#DIV/0!</v>
      </c>
      <c r="BI43" s="892" t="str">
        <f>IFERROR((BE43-_xlfn.XLOOKUP(C43,'Lista Consumo Interno'!A:A,'Lista Consumo Interno'!E:E))/BE43,"")</f>
        <v/>
      </c>
    </row>
    <row r="44" spans="1:61" ht="15" thickBot="1" x14ac:dyDescent="0.35">
      <c r="A44" s="246" t="str">
        <f>_xlfn.XLOOKUP(C44,'Listas anteriores R'!$A:$A,'Listas anteriores R'!$D:$D,"")</f>
        <v>Carnes</v>
      </c>
      <c r="B44" s="1206" t="s">
        <v>95</v>
      </c>
      <c r="C44" s="261">
        <v>637</v>
      </c>
      <c r="D44" s="799" t="s">
        <v>96</v>
      </c>
      <c r="E44" s="766">
        <f t="shared" si="9"/>
        <v>12660.633484162896</v>
      </c>
      <c r="F44" s="860">
        <v>13990</v>
      </c>
      <c r="G44" s="1197">
        <f>ROUND(IFERROR((E44-_xlfn.XLOOKUP(C44,'Listas anteriores R'!A:A,'Listas anteriores R'!E:E))/_xlfn.XLOOKUP(C44,'Listas anteriores R'!A:A,'Listas anteriores R'!E:E),""),3)</f>
        <v>0</v>
      </c>
      <c r="H44" s="732">
        <f>IFERROR((E44-(_xlfn.XLOOKUP(C44,'Costos Unitarios'!$A:$A,'Costos Unitarios'!$E:$E)+_xlfn.XLOOKUP(C44,'Costos Comerciales'!$A:$A,'Costos Comerciales'!$E:$E)))/E44,"")</f>
        <v>0.33052323087919944</v>
      </c>
      <c r="I44" s="732">
        <f>IFERROR((E44-_xlfn.XLOOKUP(C44,'Lista Consumo Interno'!$A:$A,'Lista Consumo Interno'!$E:$E))/E44,"")</f>
        <v>0.3918155825589707</v>
      </c>
      <c r="J44" s="727">
        <f>IFERROR(($E44-_xlfn.XLOOKUP($C44,Competencias!$A:$A,Competencias!R:R))/$E44,"")</f>
        <v>-0.46122230164403144</v>
      </c>
      <c r="K44" s="727">
        <f>IFERROR(($E44-_xlfn.XLOOKUP($C44,Competencias!$A:$A,Competencias!S:S))/$E44,"")</f>
        <v>6.8766976411722663E-2</v>
      </c>
      <c r="L44" s="727">
        <f>IFERROR(($E44-_xlfn.XLOOKUP($C44,Competencias!$A:$A,Competencias!T:T))/$E44,"")</f>
        <v>-0.48412794853466762</v>
      </c>
      <c r="M44" s="727">
        <f>IFERROR(($E44-_xlfn.XLOOKUP($C44,Competencias!$A:$A,Competencias!U:U))/$E44,"")</f>
        <v>1</v>
      </c>
      <c r="N44" s="727">
        <f>IFERROR(($E44-_xlfn.XLOOKUP($C44,Competencias!$A:$A,Competencias!V:V))/$E44,"")</f>
        <v>-0.42552108649035025</v>
      </c>
      <c r="O44" s="723"/>
      <c r="P44" s="246" t="str">
        <f>_xlfn.XLOOKUP(Q44,'Listas anteriores R'!$A:$A,'Listas anteriores R'!$D:$D,"")</f>
        <v>Carnes</v>
      </c>
      <c r="Q44" s="1210">
        <v>637</v>
      </c>
      <c r="R44" s="718" t="str">
        <f t="shared" si="12"/>
        <v>TAPA DE NALGA CONSUMO </v>
      </c>
      <c r="S44" s="135">
        <f t="shared" si="10"/>
        <v>12660.633484162896</v>
      </c>
      <c r="T44" s="749">
        <v>13990</v>
      </c>
      <c r="U44" s="1172">
        <f>ROUND(IFERROR((S44-_xlfn.XLOOKUP(Q44,'Listas anteriores C'!$A:$A,'Listas anteriores C'!$E:$E))/_xlfn.XLOOKUP(Q44,'Listas anteriores C'!$A:$A,'Listas anteriores C'!$E:$E),""),3)</f>
        <v>0</v>
      </c>
      <c r="V44" s="732">
        <f>IFERROR((S44-(_xlfn.XLOOKUP(Q44,'Costos Unitarios'!$A:$A,'Costos Unitarios'!$E:$E)+_xlfn.XLOOKUP(Q44,'Costos Comerciales'!$A:$A,'Costos Comerciales'!$E:$E)))/S44,"")</f>
        <v>0.33052323087919944</v>
      </c>
      <c r="W44" s="727">
        <f>IFERROR(($S44-_xlfn.XLOOKUP($Q44,Competencias!$A:$A,Competencias!E:E))/$S44,"")</f>
        <v>-0.50071479628305937</v>
      </c>
      <c r="X44" s="727">
        <f>IFERROR(($S44-_xlfn.XLOOKUP($Q44,Competencias!$A:$A,Competencias!F:F))/$S44,"")</f>
        <v>1</v>
      </c>
      <c r="Y44" s="727">
        <f>IFERROR(($S44-_xlfn.XLOOKUP($Q44,Competencias!$A:$A,Competencias!G:G))/$S44,"")</f>
        <v>-0.18477483917083631</v>
      </c>
      <c r="AA44" s="246" t="str">
        <f>_xlfn.XLOOKUP(AB44,'Listas anteriores R'!$A:$A,'Listas anteriores R'!$D:$D,"")</f>
        <v>Carnes</v>
      </c>
      <c r="AB44" s="542">
        <v>637</v>
      </c>
      <c r="AC44" s="718" t="str">
        <f t="shared" si="13"/>
        <v>TAPA DE NALGA CONSUMO </v>
      </c>
      <c r="AD44" s="139">
        <f t="shared" si="11"/>
        <v>12660.633484162896</v>
      </c>
      <c r="AE44" s="749">
        <v>13990</v>
      </c>
      <c r="AF44" s="1172">
        <f>ROUND(IFERROR((AD44-_xlfn.XLOOKUP(AB44,'Listas anteriores ML'!$A:$A,'Listas anteriores ML'!$E:$E))/_xlfn.XLOOKUP(AB44,'Listas anteriores ML'!$A:$A,'Listas anteriores ML'!$E:$E),""),3)</f>
        <v>0</v>
      </c>
      <c r="AG44" s="732">
        <f>IFERROR((AD44-(_xlfn.XLOOKUP(AB44,'Costos Unitarios'!$A:$A,'Costos Unitarios'!$E:$E)+_xlfn.XLOOKUP(AB44,'Costos Comerciales'!$A:$A,'Costos Comerciales'!$E:$E)))/AD44,"")</f>
        <v>0.33052323087919944</v>
      </c>
      <c r="AH44" s="727">
        <f>IFERROR(($AD44-_xlfn.XLOOKUP($AB44,Competencias!$A:$A,Competencias!H:H))/$AD44,"")</f>
        <v>-8.9992852037169405E-2</v>
      </c>
      <c r="AI44" s="727">
        <f>IFERROR(($AD44-_xlfn.XLOOKUP($AB44,Competencias!$A:$A,Competencias!I:I))/$AD44,"")</f>
        <v>1</v>
      </c>
      <c r="AJ44" s="727">
        <f>IFERROR(($AD44-_xlfn.XLOOKUP($AB44,Competencias!$A:$A,Competencias!J:J))/$AD44,"")</f>
        <v>1</v>
      </c>
      <c r="AK44" s="727">
        <f>IFERROR(($AD44-_xlfn.XLOOKUP($AB44,Competencias!$A:$A,Competencias!K:K))/$AD44,"")</f>
        <v>-0.34266583273766976</v>
      </c>
      <c r="AL44" s="727">
        <f>IFERROR(($AD44-_xlfn.XLOOKUP($AB44,Competencias!$A:$A,Competencias!L:L))/$AD44,"")</f>
        <v>-5.4449606862044315E-2</v>
      </c>
      <c r="AM44" s="727">
        <f>IFERROR(($AD44-_xlfn.XLOOKUP($AB44,Competencias!$A:$A,Competencias!M:M))/$AD44,"")</f>
        <v>1</v>
      </c>
      <c r="AN44" s="727">
        <f>IFERROR(($AD44-_xlfn.XLOOKUP($AB44,Competencias!$A:$A,Competencias!N:N))/$AD44,"")</f>
        <v>1</v>
      </c>
      <c r="AO44" s="727">
        <f>IFERROR(($AD44-_xlfn.XLOOKUP($AB44,Competencias!$A:$A,Competencias!O:O))/$AD44,"")</f>
        <v>-0.21628984989278055</v>
      </c>
      <c r="AQ44" s="246" t="str">
        <f>_xlfn.XLOOKUP(AR44,'Listas anteriores R'!$A:$A,'Listas anteriores R'!$D:$D,"")</f>
        <v>Carnes</v>
      </c>
      <c r="AR44" s="542">
        <v>637</v>
      </c>
      <c r="AS44" s="718" t="str">
        <f t="shared" si="5"/>
        <v>TAPA DE NALGA CONSUMO </v>
      </c>
      <c r="AT44" s="291">
        <f t="shared" ref="AT44:AT107" si="14">E44*(1-AX44)</f>
        <v>12027.601809954751</v>
      </c>
      <c r="AU44" s="1051">
        <f>ROUND(IFERROR(($AT44-_xlfn.XLOOKUP($AR44,'Listas anteriores May.'!$A:$A,'Listas anteriores May.'!$E:$E))/_xlfn.XLOOKUP($AR44,'Listas anteriores May.'!$A:$A,'Listas anteriores May.'!$E:$E),""),3)</f>
        <v>0</v>
      </c>
      <c r="AV44" s="732">
        <f>IFERROR(($AT44-(_xlfn.XLOOKUP($AR44,'Costos Unitarios'!$A:$A,'Costos Unitarios'!$E:$E)+_xlfn.XLOOKUP($AR44,'Costos Comerciales'!$A:$A,'Costos Comerciales'!$E:$E)))/AT44,"")</f>
        <v>0.29528761145178883</v>
      </c>
      <c r="AW44" s="892">
        <f>IFERROR((AT44-_xlfn.XLOOKUP(AR44,'Lista Consumo Interno'!$A:$A,'Lista Consumo Interno'!$E:$E))/AT44,"")</f>
        <v>0.35980587637786388</v>
      </c>
      <c r="AX44" s="895">
        <v>0.05</v>
      </c>
      <c r="AY44" s="727">
        <f>IFERROR(($AT44-_xlfn.XLOOKUP($AR44,Competencias!$A:$A,Competencias!P:P))/$AT44,"")</f>
        <v>1</v>
      </c>
      <c r="AZ44" s="727">
        <f>IFERROR(($AT44-_xlfn.XLOOKUP($AR44,Competencias!$A:$A,Competencias!Q:Q))/$AT44,"")</f>
        <v>1</v>
      </c>
      <c r="BB44" s="246" t="str">
        <f>_xlfn.XLOOKUP(BC44,'Listas anteriores R'!$A:$A,'Listas anteriores R'!$D:$D,"")</f>
        <v>Carnes</v>
      </c>
      <c r="BC44" s="760">
        <v>637</v>
      </c>
      <c r="BD44" s="800" t="str">
        <f t="shared" si="7"/>
        <v>TAPA DE NALGA CONSUMO </v>
      </c>
      <c r="BE44" s="150">
        <v>11700</v>
      </c>
      <c r="BF44" s="1051">
        <f>ROUND(IFERROR((BE44-_xlfn.XLOOKUP(BC44,'Listas anteriores HORECA'!$A:$A,'Listas anteriores HORECA'!$E:$E))/_xlfn.XLOOKUP(BC44,'Listas anteriores HORECA'!$A:$A,'Listas anteriores HORECA'!$E:$E),""),3)</f>
        <v>0</v>
      </c>
      <c r="BG44" s="150">
        <f>_xlfn.XLOOKUP($BC44,'Costos Unitarios'!A:A,'Costos Unitarios'!E:E,"")</f>
        <v>7781</v>
      </c>
      <c r="BH44" s="1052">
        <f t="shared" si="8"/>
        <v>0.33495726495726497</v>
      </c>
      <c r="BI44" s="892">
        <f>IFERROR((BE44-_xlfn.XLOOKUP(C44,'Lista Consumo Interno'!A:A,'Lista Consumo Interno'!E:E))/BE44,"")</f>
        <v>0.34188034188034189</v>
      </c>
    </row>
    <row r="45" spans="1:61" ht="15" thickBot="1" x14ac:dyDescent="0.35">
      <c r="A45" s="246" t="str">
        <f>_xlfn.XLOOKUP(C45,'Listas anteriores R'!$A:$A,'Listas anteriores R'!$D:$D,"")</f>
        <v>Carnes</v>
      </c>
      <c r="B45" s="1204" t="s">
        <v>95</v>
      </c>
      <c r="C45" s="262">
        <v>224</v>
      </c>
      <c r="D45" s="718" t="s">
        <v>97</v>
      </c>
      <c r="E45" s="768">
        <f t="shared" si="9"/>
        <v>22977.375565610859</v>
      </c>
      <c r="F45" s="860">
        <v>25390</v>
      </c>
      <c r="G45" s="1197">
        <f>ROUND(IFERROR((E45-_xlfn.XLOOKUP(C45,'Listas anteriores R'!A:A,'Listas anteriores R'!E:E))/_xlfn.XLOOKUP(C45,'Listas anteriores R'!A:A,'Listas anteriores R'!E:E),""),3)</f>
        <v>0</v>
      </c>
      <c r="H45" s="732">
        <f>IFERROR((E45-(_xlfn.XLOOKUP(C45,'Costos Unitarios'!$A:$A,'Costos Unitarios'!$E:$E)+_xlfn.XLOOKUP(C45,'Costos Comerciales'!$A:$A,'Costos Comerciales'!$E:$E)))/E45,"")</f>
        <v>0.42208369436786136</v>
      </c>
      <c r="I45" s="732">
        <f>IFERROR((E45-_xlfn.XLOOKUP(C45,'Lista Consumo Interno'!$A:$A,'Lista Consumo Interno'!$E:$E))/E45,"")</f>
        <v>0.61266246553761317</v>
      </c>
      <c r="J45" s="727">
        <f>IFERROR(($E45-_xlfn.XLOOKUP($C45,Competencias!$A:$A,Competencias!R:R))/$E45,"")</f>
        <v>2.0775896022055887E-2</v>
      </c>
      <c r="K45" s="727">
        <f>IFERROR(($E45-_xlfn.XLOOKUP($C45,Competencias!$A:$A,Competencias!S:S))/$E45,"")</f>
        <v>-0.22424773532886969</v>
      </c>
      <c r="L45" s="727">
        <f>IFERROR(($E45-_xlfn.XLOOKUP($C45,Competencias!$A:$A,Competencias!T:T))/$E45,"")</f>
        <v>-0.1032591571484837</v>
      </c>
      <c r="M45" s="727">
        <f>IFERROR(($E45-_xlfn.XLOOKUP($C45,Competencias!$A:$A,Competencias!U:U))/$E45,"")</f>
        <v>1</v>
      </c>
      <c r="N45" s="727">
        <f>IFERROR(($E45-_xlfn.XLOOKUP($C45,Competencias!$A:$A,Competencias!V:V))/$E45,"")</f>
        <v>3.1656163844033046E-2</v>
      </c>
      <c r="O45" s="723"/>
      <c r="P45" s="246" t="str">
        <f>_xlfn.XLOOKUP(Q45,'Listas anteriores R'!$A:$A,'Listas anteriores R'!$D:$D,"")</f>
        <v>Carnes</v>
      </c>
      <c r="Q45" s="1210">
        <v>224</v>
      </c>
      <c r="R45" s="718" t="str">
        <f t="shared" si="12"/>
        <v>LOMOS C/C (MAS 1.7) NOV </v>
      </c>
      <c r="S45" s="135">
        <f t="shared" si="10"/>
        <v>22977.375565610859</v>
      </c>
      <c r="T45" s="749">
        <v>25390</v>
      </c>
      <c r="U45" s="1172">
        <f>ROUND(IFERROR((S45-_xlfn.XLOOKUP(Q45,'Listas anteriores C'!$A:$A,'Listas anteriores C'!$E:$E))/_xlfn.XLOOKUP(Q45,'Listas anteriores C'!$A:$A,'Listas anteriores C'!$E:$E),""),3)</f>
        <v>0</v>
      </c>
      <c r="V45" s="732">
        <f>IFERROR((S45-(_xlfn.XLOOKUP(Q45,'Costos Unitarios'!$A:$A,'Costos Unitarios'!$E:$E)+_xlfn.XLOOKUP(Q45,'Costos Comerciales'!$A:$A,'Costos Comerciales'!$E:$E)))/S45,"")</f>
        <v>0.42208369436786136</v>
      </c>
      <c r="W45" s="727">
        <f>IFERROR(($S45-_xlfn.XLOOKUP($Q45,Competencias!$A:$A,Competencias!E:E))/$S45,"")</f>
        <v>-8.8026782197715689E-2</v>
      </c>
      <c r="X45" s="727">
        <f>IFERROR(($S45-_xlfn.XLOOKUP($Q45,Competencias!$A:$A,Competencias!F:F))/$S45,"")</f>
        <v>4.6888538794801066E-2</v>
      </c>
      <c r="Y45" s="727">
        <f>IFERROR(($S45-_xlfn.XLOOKUP($Q45,Competencias!$A:$A,Competencias!G:G))/$S45,"")</f>
        <v>8.6057502953918827E-2</v>
      </c>
      <c r="AA45" s="246" t="str">
        <f>_xlfn.XLOOKUP(AB45,'Listas anteriores R'!$A:$A,'Listas anteriores R'!$D:$D,"")</f>
        <v>Carnes</v>
      </c>
      <c r="AB45" s="542">
        <v>224</v>
      </c>
      <c r="AC45" s="718" t="str">
        <f t="shared" si="13"/>
        <v>LOMOS C/C (MAS 1.7) NOV </v>
      </c>
      <c r="AD45" s="139">
        <f t="shared" si="11"/>
        <v>22977.375565610859</v>
      </c>
      <c r="AE45" s="749">
        <v>25390</v>
      </c>
      <c r="AF45" s="1172">
        <f>ROUND(IFERROR((AD45-_xlfn.XLOOKUP(AB45,'Listas anteriores ML'!$A:$A,'Listas anteriores ML'!$E:$E))/_xlfn.XLOOKUP(AB45,'Listas anteriores ML'!$A:$A,'Listas anteriores ML'!$E:$E),""),3)</f>
        <v>0</v>
      </c>
      <c r="AG45" s="732">
        <f>IFERROR((AD45-(_xlfn.XLOOKUP(AB45,'Costos Unitarios'!$A:$A,'Costos Unitarios'!$E:$E)+_xlfn.XLOOKUP(AB45,'Costos Comerciales'!$A:$A,'Costos Comerciales'!$E:$E)))/AD45,"")</f>
        <v>0.42208369436786136</v>
      </c>
      <c r="AH45" s="727">
        <f>IFERROR(($AD45-_xlfn.XLOOKUP($AB45,Competencias!$A:$A,Competencias!H:H))/$AD45,"")</f>
        <v>5.5592753052382787E-2</v>
      </c>
      <c r="AI45" s="727">
        <f>IFERROR(($AD45-_xlfn.XLOOKUP($AB45,Competencias!$A:$A,Competencias!I:I))/$AD45,"")</f>
        <v>1</v>
      </c>
      <c r="AJ45" s="727">
        <f>IFERROR(($AD45-_xlfn.XLOOKUP($AB45,Competencias!$A:$A,Competencias!J:J))/$AD45,"")</f>
        <v>1</v>
      </c>
      <c r="AK45" s="727">
        <f>IFERROR(($AD45-_xlfn.XLOOKUP($AB45,Competencias!$A:$A,Competencias!K:K))/$AD45,"")</f>
        <v>-4.4462189838519149E-2</v>
      </c>
      <c r="AL45" s="727">
        <f>IFERROR(($AD45-_xlfn.XLOOKUP($AB45,Competencias!$A:$A,Competencias!L:L))/$AD45,"")</f>
        <v>0.17309964552973608</v>
      </c>
      <c r="AM45" s="727">
        <f>IFERROR(($AD45-_xlfn.XLOOKUP($AB45,Competencias!$A:$A,Competencias!M:M))/$AD45,"")</f>
        <v>1</v>
      </c>
      <c r="AN45" s="727">
        <f>IFERROR(($AD45-_xlfn.XLOOKUP($AB45,Competencias!$A:$A,Competencias!N:N))/$AD45,"")</f>
        <v>1</v>
      </c>
      <c r="AO45" s="727">
        <f>IFERROR(($AD45-_xlfn.XLOOKUP($AB45,Competencias!$A:$A,Competencias!O:O))/$AD45,"")</f>
        <v>-2.7053761323355695E-2</v>
      </c>
      <c r="AQ45" s="246" t="str">
        <f>_xlfn.XLOOKUP(AR45,'Listas anteriores R'!$A:$A,'Listas anteriores R'!$D:$D,"")</f>
        <v>Carnes</v>
      </c>
      <c r="AR45" s="542">
        <v>224</v>
      </c>
      <c r="AS45" s="718" t="str">
        <f t="shared" si="5"/>
        <v>LOMOS C/C (MAS 1.7) NOV </v>
      </c>
      <c r="AT45" s="291">
        <f t="shared" si="14"/>
        <v>21828.506787330316</v>
      </c>
      <c r="AU45" s="1051">
        <f>ROUND(IFERROR(($AT45-_xlfn.XLOOKUP($AR45,'Listas anteriores May.'!$A:$A,'Listas anteriores May.'!$E:$E))/_xlfn.XLOOKUP($AR45,'Listas anteriores May.'!$A:$A,'Listas anteriores May.'!$E:$E),""),3)</f>
        <v>0</v>
      </c>
      <c r="AV45" s="732">
        <f>IFERROR(($AT45-(_xlfn.XLOOKUP($AR45,'Costos Unitarios'!$A:$A,'Costos Unitarios'!$E:$E)+_xlfn.XLOOKUP($AR45,'Costos Comerciales'!$A:$A,'Costos Comerciales'!$E:$E)))/AT45,"")</f>
        <v>0.39166704670301195</v>
      </c>
      <c r="AW45" s="892">
        <f>IFERROR((AT45-_xlfn.XLOOKUP(AR45,'Lista Consumo Interno'!$A:$A,'Lista Consumo Interno'!$E:$E))/AT45,"")</f>
        <v>0.5922762795132771</v>
      </c>
      <c r="AX45" s="895">
        <v>0.05</v>
      </c>
      <c r="AY45" s="727">
        <f>IFERROR(($AT45-_xlfn.XLOOKUP($AR45,Competencias!$A:$A,Competencias!P:P))/$AT45,"")</f>
        <v>1</v>
      </c>
      <c r="AZ45" s="727">
        <f>IFERROR(($AT45-_xlfn.XLOOKUP($AR45,Competencias!$A:$A,Competencias!Q:Q))/$AT45,"")</f>
        <v>1</v>
      </c>
      <c r="BB45" s="246" t="str">
        <f>_xlfn.XLOOKUP(BC45,'Listas anteriores R'!$A:$A,'Listas anteriores R'!$D:$D,"")</f>
        <v>Carnes</v>
      </c>
      <c r="BC45" s="760">
        <v>224</v>
      </c>
      <c r="BD45" s="800" t="str">
        <f t="shared" si="7"/>
        <v>LOMOS C/C (MAS 1.7) NOV </v>
      </c>
      <c r="BE45" s="150">
        <v>19900</v>
      </c>
      <c r="BF45" s="1051">
        <f>ROUND(IFERROR((BE45-_xlfn.XLOOKUP(BC45,'Listas anteriores HORECA'!$A:$A,'Listas anteriores HORECA'!$E:$E))/_xlfn.XLOOKUP(BC45,'Listas anteriores HORECA'!$A:$A,'Listas anteriores HORECA'!$E:$E),""),3)</f>
        <v>0</v>
      </c>
      <c r="BG45" s="150">
        <f>_xlfn.XLOOKUP($BC45,'Costos Unitarios'!A:A,'Costos Unitarios'!E:E,"")</f>
        <v>12156</v>
      </c>
      <c r="BH45" s="1052">
        <f t="shared" si="8"/>
        <v>0.38914572864321606</v>
      </c>
      <c r="BI45" s="892">
        <f>IFERROR((BE45-_xlfn.XLOOKUP(C45,'Lista Consumo Interno'!A:A,'Lista Consumo Interno'!E:E))/BE45,"")</f>
        <v>0.55276381909547734</v>
      </c>
    </row>
    <row r="46" spans="1:61" ht="15" thickBot="1" x14ac:dyDescent="0.35">
      <c r="A46" s="246" t="str">
        <f>_xlfn.XLOOKUP(C46,'Listas anteriores R'!$A:$A,'Listas anteriores R'!$D:$D,"")</f>
        <v>Carnes</v>
      </c>
      <c r="B46" s="1204" t="s">
        <v>95</v>
      </c>
      <c r="C46" s="262">
        <v>227</v>
      </c>
      <c r="D46" s="718" t="s">
        <v>98</v>
      </c>
      <c r="E46" s="768">
        <f t="shared" si="9"/>
        <v>18904.97737556561</v>
      </c>
      <c r="F46" s="860">
        <v>20890</v>
      </c>
      <c r="G46" s="1197">
        <f>ROUND(IFERROR((E46-_xlfn.XLOOKUP(C46,'Listas anteriores R'!A:A,'Listas anteriores R'!E:E))/_xlfn.XLOOKUP(C46,'Listas anteriores R'!A:A,'Listas anteriores R'!E:E),""),3)</f>
        <v>0</v>
      </c>
      <c r="H46" s="732">
        <f>IFERROR((E46-(_xlfn.XLOOKUP(C46,'Costos Unitarios'!$A:$A,'Costos Unitarios'!$E:$E)+_xlfn.XLOOKUP(C46,'Costos Comerciales'!$A:$A,'Costos Comerciales'!$E:$E)))/E46,"")</f>
        <v>0.28161775969363328</v>
      </c>
      <c r="I46" s="732">
        <f>IFERROR((E46-_xlfn.XLOOKUP(C46,'Lista Consumo Interno'!$A:$A,'Lista Consumo Interno'!$E:$E))/E46,"")</f>
        <v>0.53292723791287699</v>
      </c>
      <c r="J46" s="727">
        <f>IFERROR(($E46-_xlfn.XLOOKUP($C46,Competencias!$A:$A,Competencias!R:R))/$E46,"")</f>
        <v>0.15895165150789847</v>
      </c>
      <c r="K46" s="727">
        <f>IFERROR(($E46-_xlfn.XLOOKUP($C46,Competencias!$A:$A,Competencias!S:S))/$E46,"")</f>
        <v>1</v>
      </c>
      <c r="L46" s="727">
        <f>IFERROR(($E46-_xlfn.XLOOKUP($C46,Competencias!$A:$A,Competencias!T:T))/$E46,"")</f>
        <v>-0.25892771661081865</v>
      </c>
      <c r="M46" s="727">
        <f>IFERROR(($E46-_xlfn.XLOOKUP($C46,Competencias!$A:$A,Competencias!U:U))/$E46,"")</f>
        <v>1</v>
      </c>
      <c r="N46" s="727">
        <f>IFERROR(($E46-_xlfn.XLOOKUP($C46,Competencias!$A:$A,Competencias!V:V))/$E46,"")</f>
        <v>-0.17693872666347543</v>
      </c>
      <c r="O46" s="723"/>
      <c r="P46" s="246" t="str">
        <f>_xlfn.XLOOKUP(Q46,'Listas anteriores R'!$A:$A,'Listas anteriores R'!$D:$D,"")</f>
        <v>Carnes</v>
      </c>
      <c r="Q46" s="1210">
        <v>227</v>
      </c>
      <c r="R46" s="718" t="str">
        <f t="shared" si="12"/>
        <v>BIFE ANGOSTO C/C - NOV </v>
      </c>
      <c r="S46" s="135">
        <f t="shared" si="10"/>
        <v>18904.97737556561</v>
      </c>
      <c r="T46" s="749">
        <v>20890</v>
      </c>
      <c r="U46" s="1172">
        <f>ROUND(IFERROR((S46-_xlfn.XLOOKUP(Q46,'Listas anteriores C'!$A:$A,'Listas anteriores C'!$E:$E))/_xlfn.XLOOKUP(Q46,'Listas anteriores C'!$A:$A,'Listas anteriores C'!$E:$E),""),3)</f>
        <v>0</v>
      </c>
      <c r="V46" s="732">
        <f>IFERROR((S46-(_xlfn.XLOOKUP(Q46,'Costos Unitarios'!$A:$A,'Costos Unitarios'!$E:$E)+_xlfn.XLOOKUP(Q46,'Costos Comerciales'!$A:$A,'Costos Comerciales'!$E:$E)))/S46,"")</f>
        <v>0.28161775969363328</v>
      </c>
      <c r="W46" s="727">
        <f>IFERROR(($S46-_xlfn.XLOOKUP($Q46,Competencias!$A:$A,Competencias!E:E))/$S46,"")</f>
        <v>-0.32240306366682631</v>
      </c>
      <c r="X46" s="727">
        <f>IFERROR(($S46-_xlfn.XLOOKUP($Q46,Competencias!$A:$A,Competencias!F:F))/$S46,"")</f>
        <v>-0.15842508377213985</v>
      </c>
      <c r="Y46" s="727">
        <f>IFERROR(($S46-_xlfn.XLOOKUP($Q46,Competencias!$A:$A,Competencias!G:G))/$S46,"")</f>
        <v>-0.1108185734801341</v>
      </c>
      <c r="AA46" s="246" t="str">
        <f>_xlfn.XLOOKUP(AB46,'Listas anteriores R'!$A:$A,'Listas anteriores R'!$D:$D,"")</f>
        <v>Carnes</v>
      </c>
      <c r="AB46" s="542">
        <v>227</v>
      </c>
      <c r="AC46" s="718" t="str">
        <f t="shared" si="13"/>
        <v>BIFE ANGOSTO C/C - NOV </v>
      </c>
      <c r="AD46" s="139">
        <f t="shared" si="11"/>
        <v>18904.97737556561</v>
      </c>
      <c r="AE46" s="749">
        <v>20890</v>
      </c>
      <c r="AF46" s="1172">
        <f>ROUND(IFERROR((AD46-_xlfn.XLOOKUP(AB46,'Listas anteriores ML'!$A:$A,'Listas anteriores ML'!$E:$E))/_xlfn.XLOOKUP(AB46,'Listas anteriores ML'!$A:$A,'Listas anteriores ML'!$E:$E),""),3)</f>
        <v>0</v>
      </c>
      <c r="AG46" s="732">
        <f>IFERROR((AD46-(_xlfn.XLOOKUP(AB46,'Costos Unitarios'!$A:$A,'Costos Unitarios'!$E:$E)+_xlfn.XLOOKUP(AB46,'Costos Comerciales'!$A:$A,'Costos Comerciales'!$E:$E)))/AD46,"")</f>
        <v>0.28161775969363328</v>
      </c>
      <c r="AH46" s="727">
        <f>IFERROR(($AD46-_xlfn.XLOOKUP($AB46,Competencias!$A:$A,Competencias!H:H))/$AD46,"")</f>
        <v>0.21713738630923882</v>
      </c>
      <c r="AI46" s="727">
        <f>IFERROR(($AD46-_xlfn.XLOOKUP($AB46,Competencias!$A:$A,Competencias!I:I))/$AD46,"")</f>
        <v>1</v>
      </c>
      <c r="AJ46" s="727">
        <f>IFERROR(($AD46-_xlfn.XLOOKUP($AB46,Competencias!$A:$A,Competencias!J:J))/$AD46,"")</f>
        <v>1</v>
      </c>
      <c r="AK46" s="727">
        <f>IFERROR(($AD46-_xlfn.XLOOKUP($AB46,Competencias!$A:$A,Competencias!K:K))/$AD46,"")</f>
        <v>-0.14250335088559127</v>
      </c>
      <c r="AL46" s="727">
        <f>IFERROR(($AD46-_xlfn.XLOOKUP($AB46,Competencias!$A:$A,Competencias!L:L))/$AD46,"")</f>
        <v>7.4317855433221586E-2</v>
      </c>
      <c r="AM46" s="727">
        <f>IFERROR(($AD46-_xlfn.XLOOKUP($AB46,Competencias!$A:$A,Competencias!M:M))/$AD46,"")</f>
        <v>1</v>
      </c>
      <c r="AN46" s="727">
        <f>IFERROR(($AD46-_xlfn.XLOOKUP($AB46,Competencias!$A:$A,Competencias!N:N))/$AD46,"")</f>
        <v>1</v>
      </c>
      <c r="AO46" s="727">
        <f>IFERROR(($AD46-_xlfn.XLOOKUP($AB46,Competencias!$A:$A,Competencias!O:O))/$AD46,"")</f>
        <v>-0.20068908568693161</v>
      </c>
      <c r="AQ46" s="246" t="str">
        <f>_xlfn.XLOOKUP(AR46,'Listas anteriores R'!$A:$A,'Listas anteriores R'!$D:$D,"")</f>
        <v>Carnes</v>
      </c>
      <c r="AR46" s="542">
        <v>227</v>
      </c>
      <c r="AS46" s="718" t="str">
        <f t="shared" si="5"/>
        <v>BIFE ANGOSTO C/C - NOV </v>
      </c>
      <c r="AT46" s="291">
        <f t="shared" si="14"/>
        <v>17014.479638009048</v>
      </c>
      <c r="AU46" s="1051">
        <f>ROUND(IFERROR(($AT46-_xlfn.XLOOKUP($AR46,'Listas anteriores May.'!$A:$A,'Listas anteriores May.'!$E:$E))/_xlfn.XLOOKUP($AR46,'Listas anteriores May.'!$A:$A,'Listas anteriores May.'!$E:$E),""),3)</f>
        <v>0</v>
      </c>
      <c r="AV46" s="732">
        <f>IFERROR(($AT46-(_xlfn.XLOOKUP($AR46,'Costos Unitarios'!$A:$A,'Costos Unitarios'!$E:$E)+_xlfn.XLOOKUP($AR46,'Costos Comerciales'!$A:$A,'Costos Comerciales'!$E:$E)))/AT46,"")</f>
        <v>0.20179751077070363</v>
      </c>
      <c r="AW46" s="892">
        <f>IFERROR((AT46-_xlfn.XLOOKUP(AR46,'Lista Consumo Interno'!$A:$A,'Lista Consumo Interno'!$E:$E))/AT46,"")</f>
        <v>0.48103026434764101</v>
      </c>
      <c r="AX46" s="895">
        <v>0.1</v>
      </c>
      <c r="AY46" s="727">
        <f>IFERROR(($AT46-_xlfn.XLOOKUP($AR46,Competencias!$A:$A,Competencias!P:P))/$AT46,"")</f>
        <v>1</v>
      </c>
      <c r="AZ46" s="727">
        <f>IFERROR(($AT46-_xlfn.XLOOKUP($AR46,Competencias!$A:$A,Competencias!Q:Q))/$AT46,"")</f>
        <v>1</v>
      </c>
      <c r="BB46" s="246" t="str">
        <f>_xlfn.XLOOKUP(BC46,'Listas anteriores R'!$A:$A,'Listas anteriores R'!$D:$D,"")</f>
        <v>Carnes</v>
      </c>
      <c r="BC46" s="760">
        <v>227</v>
      </c>
      <c r="BD46" s="800" t="str">
        <f t="shared" si="7"/>
        <v>BIFE ANGOSTO C/C - NOV </v>
      </c>
      <c r="BE46" s="150">
        <v>16800</v>
      </c>
      <c r="BF46" s="1051">
        <f>ROUND(IFERROR((BE46-_xlfn.XLOOKUP(BC46,'Listas anteriores HORECA'!$A:$A,'Listas anteriores HORECA'!$E:$E))/_xlfn.XLOOKUP(BC46,'Listas anteriores HORECA'!$A:$A,'Listas anteriores HORECA'!$E:$E),""),3)</f>
        <v>0</v>
      </c>
      <c r="BG46" s="150">
        <f>_xlfn.XLOOKUP($BC46,'Costos Unitarios'!A:A,'Costos Unitarios'!E:E,"")</f>
        <v>12625</v>
      </c>
      <c r="BH46" s="1052">
        <f t="shared" si="8"/>
        <v>0.24851190476190477</v>
      </c>
      <c r="BI46" s="892">
        <f>IFERROR((BE46-_xlfn.XLOOKUP(C46,'Lista Consumo Interno'!A:A,'Lista Consumo Interno'!E:E))/BE46,"")</f>
        <v>0.47440476190476188</v>
      </c>
    </row>
    <row r="47" spans="1:61" ht="15" thickBot="1" x14ac:dyDescent="0.35">
      <c r="A47" s="246" t="str">
        <f>_xlfn.XLOOKUP(C47,'Listas anteriores R'!$A:$A,'Listas anteriores R'!$D:$D,"")</f>
        <v>Carnes</v>
      </c>
      <c r="B47" s="1204" t="s">
        <v>95</v>
      </c>
      <c r="C47" s="262">
        <v>228</v>
      </c>
      <c r="D47" s="718" t="s">
        <v>99</v>
      </c>
      <c r="E47" s="768">
        <f t="shared" si="9"/>
        <v>20805.429864253394</v>
      </c>
      <c r="F47" s="860">
        <v>22990</v>
      </c>
      <c r="G47" s="1197">
        <f>ROUND(IFERROR((E47-_xlfn.XLOOKUP(C47,'Listas anteriores R'!A:A,'Listas anteriores R'!E:E))/_xlfn.XLOOKUP(C47,'Listas anteriores R'!A:A,'Listas anteriores R'!E:E),""),3)</f>
        <v>0</v>
      </c>
      <c r="H47" s="732">
        <f>IFERROR((E47-(_xlfn.XLOOKUP(C47,'Costos Unitarios'!$A:$A,'Costos Unitarios'!$E:$E)+_xlfn.XLOOKUP(C47,'Costos Comerciales'!$A:$A,'Costos Comerciales'!$E:$E)))/E47,"")</f>
        <v>0.30321074380165292</v>
      </c>
      <c r="I47" s="732">
        <f>IFERROR((E47-_xlfn.XLOOKUP(C47,'Lista Consumo Interno'!$A:$A,'Lista Consumo Interno'!$E:$E))/E47,"")</f>
        <v>1</v>
      </c>
      <c r="J47" s="727">
        <f>IFERROR(($E47-_xlfn.XLOOKUP($C47,Competencias!$A:$A,Competencias!R:R))/$E47,"")</f>
        <v>0.23577642453240541</v>
      </c>
      <c r="K47" s="727">
        <f>IFERROR(($E47-_xlfn.XLOOKUP($C47,Competencias!$A:$A,Competencias!S:S))/$E47,"")</f>
        <v>1</v>
      </c>
      <c r="L47" s="727">
        <f>IFERROR(($E47-_xlfn.XLOOKUP($C47,Competencias!$A:$A,Competencias!T:T))/$E47,"")</f>
        <v>-0.16027403218790776</v>
      </c>
      <c r="M47" s="727">
        <f>IFERROR(($E47-_xlfn.XLOOKUP($C47,Competencias!$A:$A,Competencias!U:U))/$E47,"")</f>
        <v>1</v>
      </c>
      <c r="N47" s="727">
        <f>IFERROR(($E47-_xlfn.XLOOKUP($C47,Competencias!$A:$A,Competencias!V:V))/$E47,"")</f>
        <v>1</v>
      </c>
      <c r="O47" s="723"/>
      <c r="P47" s="246" t="str">
        <f>_xlfn.XLOOKUP(Q47,'Listas anteriores R'!$A:$A,'Listas anteriores R'!$D:$D,"")</f>
        <v>Carnes</v>
      </c>
      <c r="Q47" s="1210">
        <v>228</v>
      </c>
      <c r="R47" s="718" t="str">
        <f t="shared" si="12"/>
        <v>BIFE ANCHO S/T - NOV -</v>
      </c>
      <c r="S47" s="135">
        <f t="shared" si="10"/>
        <v>20805.429864253394</v>
      </c>
      <c r="T47" s="749">
        <v>22990</v>
      </c>
      <c r="U47" s="1172">
        <f>ROUND(IFERROR((S47-_xlfn.XLOOKUP(Q47,'Listas anteriores C'!$A:$A,'Listas anteriores C'!$E:$E))/_xlfn.XLOOKUP(Q47,'Listas anteriores C'!$A:$A,'Listas anteriores C'!$E:$E),""),3)</f>
        <v>0</v>
      </c>
      <c r="V47" s="732">
        <f>IFERROR((S47-(_xlfn.XLOOKUP(Q47,'Costos Unitarios'!$A:$A,'Costos Unitarios'!$E:$E)+_xlfn.XLOOKUP(Q47,'Costos Comerciales'!$A:$A,'Costos Comerciales'!$E:$E)))/S47,"")</f>
        <v>0.30321074380165292</v>
      </c>
      <c r="W47" s="727">
        <f>IFERROR(($S47-_xlfn.XLOOKUP($Q47,Competencias!$A:$A,Competencias!E:E))/$S47,"")</f>
        <v>-0.20160939538929967</v>
      </c>
      <c r="X47" s="727">
        <f>IFERROR(($S47-_xlfn.XLOOKUP($Q47,Competencias!$A:$A,Competencias!F:F))/$S47,"")</f>
        <v>-5.2609830361026517E-2</v>
      </c>
      <c r="Y47" s="727">
        <f>IFERROR(($S47-_xlfn.XLOOKUP($Q47,Competencias!$A:$A,Competencias!G:G))/$S47,"")</f>
        <v>-9.3518921270117263E-3</v>
      </c>
      <c r="AA47" s="246" t="str">
        <f>_xlfn.XLOOKUP(AB47,'Listas anteriores R'!$A:$A,'Listas anteriores R'!$D:$D,"")</f>
        <v>Carnes</v>
      </c>
      <c r="AB47" s="542">
        <v>228</v>
      </c>
      <c r="AC47" s="718" t="str">
        <f t="shared" si="13"/>
        <v>BIFE ANCHO S/T - NOV -</v>
      </c>
      <c r="AD47" s="139">
        <f t="shared" si="11"/>
        <v>20805.429864253394</v>
      </c>
      <c r="AE47" s="749">
        <v>22990</v>
      </c>
      <c r="AF47" s="1172">
        <f>ROUND(IFERROR((AD47-_xlfn.XLOOKUP(AB47,'Listas anteriores ML'!$A:$A,'Listas anteriores ML'!$E:$E))/_xlfn.XLOOKUP(AB47,'Listas anteriores ML'!$A:$A,'Listas anteriores ML'!$E:$E),""),3)</f>
        <v>0</v>
      </c>
      <c r="AG47" s="732">
        <f>IFERROR((AD47-(_xlfn.XLOOKUP(AB47,'Costos Unitarios'!$A:$A,'Costos Unitarios'!$E:$E)+_xlfn.XLOOKUP(AB47,'Costos Comerciales'!$A:$A,'Costos Comerciales'!$E:$E)))/AD47,"")</f>
        <v>0.30321074380165292</v>
      </c>
      <c r="AH47" s="727">
        <f>IFERROR(($AD47-_xlfn.XLOOKUP($AB47,Competencias!$A:$A,Competencias!H:H))/$AD47,"")</f>
        <v>0.33671161374510655</v>
      </c>
      <c r="AI47" s="727">
        <f>IFERROR(($AD47-_xlfn.XLOOKUP($AB47,Competencias!$A:$A,Competencias!I:I))/$AD47,"")</f>
        <v>1</v>
      </c>
      <c r="AJ47" s="727">
        <f>IFERROR(($AD47-_xlfn.XLOOKUP($AB47,Competencias!$A:$A,Competencias!J:J))/$AD47,"")</f>
        <v>1</v>
      </c>
      <c r="AK47" s="727">
        <f>IFERROR(($AD47-_xlfn.XLOOKUP($AB47,Competencias!$A:$A,Competencias!K:K))/$AD47,"")</f>
        <v>1</v>
      </c>
      <c r="AL47" s="727">
        <f>IFERROR(($AD47-_xlfn.XLOOKUP($AB47,Competencias!$A:$A,Competencias!L:L))/$AD47,"")</f>
        <v>1</v>
      </c>
      <c r="AM47" s="727">
        <f>IFERROR(($AD47-_xlfn.XLOOKUP($AB47,Competencias!$A:$A,Competencias!M:M))/$AD47,"")</f>
        <v>1</v>
      </c>
      <c r="AN47" s="727">
        <f>IFERROR(($AD47-_xlfn.XLOOKUP($AB47,Competencias!$A:$A,Competencias!N:N))/$AD47,"")</f>
        <v>1</v>
      </c>
      <c r="AO47" s="727">
        <f>IFERROR(($AD47-_xlfn.XLOOKUP($AB47,Competencias!$A:$A,Competencias!O:O))/$AD47,"")</f>
        <v>1</v>
      </c>
      <c r="AQ47" s="246" t="str">
        <f>_xlfn.XLOOKUP(AR47,'Listas anteriores R'!$A:$A,'Listas anteriores R'!$D:$D,"")</f>
        <v>Carnes</v>
      </c>
      <c r="AR47" s="542">
        <v>228</v>
      </c>
      <c r="AS47" s="718" t="str">
        <f t="shared" si="5"/>
        <v>BIFE ANCHO S/T - NOV -</v>
      </c>
      <c r="AT47" s="291">
        <f t="shared" si="14"/>
        <v>18724.886877828056</v>
      </c>
      <c r="AU47" s="1051">
        <f>ROUND(IFERROR(($AT47-_xlfn.XLOOKUP($AR47,'Listas anteriores May.'!$A:$A,'Listas anteriores May.'!$E:$E))/_xlfn.XLOOKUP($AR47,'Listas anteriores May.'!$A:$A,'Listas anteriores May.'!$E:$E),""),3)</f>
        <v>0</v>
      </c>
      <c r="AV47" s="732">
        <f>IFERROR(($AT47-(_xlfn.XLOOKUP($AR47,'Costos Unitarios'!$A:$A,'Costos Unitarios'!$E:$E)+_xlfn.XLOOKUP($AR47,'Costos Comerciales'!$A:$A,'Costos Comerciales'!$E:$E)))/AT47,"")</f>
        <v>0.22578971533516995</v>
      </c>
      <c r="AW47" s="892">
        <f>IFERROR((AT47-_xlfn.XLOOKUP(AR47,'Lista Consumo Interno'!$A:$A,'Lista Consumo Interno'!$E:$E))/AT47,"")</f>
        <v>1</v>
      </c>
      <c r="AX47" s="895">
        <v>0.1</v>
      </c>
      <c r="AY47" s="727">
        <f>IFERROR(($AT47-_xlfn.XLOOKUP($AR47,Competencias!$A:$A,Competencias!P:P))/$AT47,"")</f>
        <v>1</v>
      </c>
      <c r="AZ47" s="727">
        <f>IFERROR(($AT47-_xlfn.XLOOKUP($AR47,Competencias!$A:$A,Competencias!Q:Q))/$AT47,"")</f>
        <v>1</v>
      </c>
      <c r="BB47" s="246" t="str">
        <f>_xlfn.XLOOKUP(BC47,'Listas anteriores R'!$A:$A,'Listas anteriores R'!$D:$D,"")</f>
        <v>Carnes</v>
      </c>
      <c r="BC47" s="760">
        <v>228</v>
      </c>
      <c r="BD47" s="800" t="str">
        <f t="shared" si="7"/>
        <v>BIFE ANCHO S/T - NOV -</v>
      </c>
      <c r="BE47" s="150">
        <v>18300</v>
      </c>
      <c r="BF47" s="1051">
        <f>ROUND(IFERROR((BE47-_xlfn.XLOOKUP(BC47,'Listas anteriores HORECA'!$A:$A,'Listas anteriores HORECA'!$E:$E))/_xlfn.XLOOKUP(BC47,'Listas anteriores HORECA'!$A:$A,'Listas anteriores HORECA'!$E:$E),""),3)</f>
        <v>0</v>
      </c>
      <c r="BG47" s="150">
        <f>_xlfn.XLOOKUP($BC47,'Costos Unitarios'!A:A,'Costos Unitarios'!E:E,"")</f>
        <v>13433</v>
      </c>
      <c r="BH47" s="1052">
        <f t="shared" si="8"/>
        <v>0.26595628415300548</v>
      </c>
      <c r="BI47" s="892">
        <f>IFERROR((BE47-_xlfn.XLOOKUP(C47,'Lista Consumo Interno'!A:A,'Lista Consumo Interno'!E:E))/BE47,"")</f>
        <v>1</v>
      </c>
    </row>
    <row r="48" spans="1:61" ht="15" thickBot="1" x14ac:dyDescent="0.35">
      <c r="A48" s="246" t="str">
        <f>_xlfn.XLOOKUP(C48,'Listas anteriores R'!$A:$A,'Listas anteriores R'!$D:$D,"")</f>
        <v>Carnes</v>
      </c>
      <c r="B48" s="1204" t="s">
        <v>95</v>
      </c>
      <c r="C48" s="262">
        <v>216</v>
      </c>
      <c r="D48" s="178" t="s">
        <v>100</v>
      </c>
      <c r="E48" s="768">
        <f t="shared" si="9"/>
        <v>15647.058823529413</v>
      </c>
      <c r="F48" s="860">
        <v>17290</v>
      </c>
      <c r="G48" s="1197">
        <f>ROUND(IFERROR((E48-_xlfn.XLOOKUP(C48,'Listas anteriores R'!A:A,'Listas anteriores R'!E:E))/_xlfn.XLOOKUP(C48,'Listas anteriores R'!A:A,'Listas anteriores R'!E:E),""),3)</f>
        <v>0</v>
      </c>
      <c r="H48" s="732">
        <f>IFERROR((E48-(_xlfn.XLOOKUP(C48,'Costos Unitarios'!$A:$A,'Costos Unitarios'!$E:$E)+_xlfn.XLOOKUP(C48,'Costos Comerciales'!$A:$A,'Costos Comerciales'!$E:$E)))/E48,"")</f>
        <v>0.27098120300751882</v>
      </c>
      <c r="I48" s="732">
        <f>IFERROR((E48-_xlfn.XLOOKUP(C48,'Lista Consumo Interno'!$A:$A,'Lista Consumo Interno'!$E:$E))/E48,"")</f>
        <v>0.51428571428571435</v>
      </c>
      <c r="J48" s="727">
        <f>IFERROR(($E48-_xlfn.XLOOKUP($C48,Competencias!$A:$A,Competencias!R:R))/$E48,"")</f>
        <v>-0.24624060150375934</v>
      </c>
      <c r="K48" s="727">
        <f>IFERROR(($E48-_xlfn.XLOOKUP($C48,Competencias!$A:$A,Competencias!S:S))/$E48,"")</f>
        <v>1</v>
      </c>
      <c r="L48" s="727">
        <f>IFERROR(($E48-_xlfn.XLOOKUP($C48,Competencias!$A:$A,Competencias!T:T))/$E48,"")</f>
        <v>-2.1917293233082651E-2</v>
      </c>
      <c r="M48" s="727">
        <f>IFERROR(($E48-_xlfn.XLOOKUP($C48,Competencias!$A:$A,Competencias!U:U))/$E48,"")</f>
        <v>1</v>
      </c>
      <c r="N48" s="727">
        <f>IFERROR(($E48-_xlfn.XLOOKUP($C48,Competencias!$A:$A,Competencias!V:V))/$E48,"")</f>
        <v>0.16981203007518803</v>
      </c>
      <c r="O48" s="723"/>
      <c r="P48" s="246" t="str">
        <f>_xlfn.XLOOKUP(Q48,'Listas anteriores R'!$A:$A,'Listas anteriores R'!$D:$D,"")</f>
        <v>Carnes</v>
      </c>
      <c r="Q48" s="1210">
        <v>216</v>
      </c>
      <c r="R48" s="718" t="str">
        <f t="shared" si="12"/>
        <v>CUADRIL S/T - NOV </v>
      </c>
      <c r="S48" s="135">
        <f t="shared" si="10"/>
        <v>15647.058823529413</v>
      </c>
      <c r="T48" s="749">
        <v>17290</v>
      </c>
      <c r="U48" s="1172">
        <f>ROUND(IFERROR((S48-_xlfn.XLOOKUP(Q48,'Listas anteriores C'!$A:$A,'Listas anteriores C'!$E:$E))/_xlfn.XLOOKUP(Q48,'Listas anteriores C'!$A:$A,'Listas anteriores C'!$E:$E),""),3)</f>
        <v>0</v>
      </c>
      <c r="V48" s="732">
        <f>IFERROR((S48-(_xlfn.XLOOKUP(Q48,'Costos Unitarios'!$A:$A,'Costos Unitarios'!$E:$E)+_xlfn.XLOOKUP(Q48,'Costos Comerciales'!$A:$A,'Costos Comerciales'!$E:$E)))/S48,"")</f>
        <v>0.27098120300751882</v>
      </c>
      <c r="W48" s="727">
        <f>IFERROR(($S48-_xlfn.XLOOKUP($Q48,Competencias!$A:$A,Competencias!E:E))/$S48,"")</f>
        <v>-0.40601503759398488</v>
      </c>
      <c r="X48" s="727">
        <f>IFERROR(($S48-_xlfn.XLOOKUP($Q48,Competencias!$A:$A,Competencias!F:F))/$S48,"")</f>
        <v>-0.31015037593984957</v>
      </c>
      <c r="Y48" s="727">
        <f>IFERROR(($S48-_xlfn.XLOOKUP($Q48,Competencias!$A:$A,Competencias!G:G))/$S48,"")</f>
        <v>-0.27819548872180444</v>
      </c>
      <c r="AA48" s="246" t="str">
        <f>_xlfn.XLOOKUP(AB48,'Listas anteriores R'!$A:$A,'Listas anteriores R'!$D:$D,"")</f>
        <v>Carnes</v>
      </c>
      <c r="AB48" s="542">
        <v>216</v>
      </c>
      <c r="AC48" s="718" t="str">
        <f t="shared" si="13"/>
        <v>CUADRIL S/T - NOV </v>
      </c>
      <c r="AD48" s="139">
        <f t="shared" si="11"/>
        <v>15647.058823529413</v>
      </c>
      <c r="AE48" s="749">
        <v>17290</v>
      </c>
      <c r="AF48" s="1172">
        <f>ROUND(IFERROR((AD48-_xlfn.XLOOKUP(AB48,'Listas anteriores ML'!$A:$A,'Listas anteriores ML'!$E:$E))/_xlfn.XLOOKUP(AB48,'Listas anteriores ML'!$A:$A,'Listas anteriores ML'!$E:$E),""),3)</f>
        <v>0</v>
      </c>
      <c r="AG48" s="732">
        <f>IFERROR((AD48-(_xlfn.XLOOKUP(AB48,'Costos Unitarios'!$A:$A,'Costos Unitarios'!$E:$E)+_xlfn.XLOOKUP(AB48,'Costos Comerciales'!$A:$A,'Costos Comerciales'!$E:$E)))/AD48,"")</f>
        <v>0.27098120300751882</v>
      </c>
      <c r="AH48" s="727">
        <f>IFERROR(($AD48-_xlfn.XLOOKUP($AB48,Competencias!$A:$A,Competencias!H:H))/$AD48,"")</f>
        <v>-6.0902255639097687E-2</v>
      </c>
      <c r="AI48" s="727">
        <f>IFERROR(($AD48-_xlfn.XLOOKUP($AB48,Competencias!$A:$A,Competencias!I:I))/$AD48,"")</f>
        <v>1</v>
      </c>
      <c r="AJ48" s="727">
        <f>IFERROR(($AD48-_xlfn.XLOOKUP($AB48,Competencias!$A:$A,Competencias!J:J))/$AD48,"")</f>
        <v>1</v>
      </c>
      <c r="AK48" s="727">
        <f>IFERROR(($AD48-_xlfn.XLOOKUP($AB48,Competencias!$A:$A,Competencias!K:K))/$AD48,"")</f>
        <v>-0.40595112781954878</v>
      </c>
      <c r="AL48" s="727">
        <f>IFERROR(($AD48-_xlfn.XLOOKUP($AB48,Competencias!$A:$A,Competencias!L:L))/$AD48,"")</f>
        <v>0.14296992481203014</v>
      </c>
      <c r="AM48" s="727">
        <f>IFERROR(($AD48-_xlfn.XLOOKUP($AB48,Competencias!$A:$A,Competencias!M:M))/$AD48,"")</f>
        <v>1</v>
      </c>
      <c r="AN48" s="727">
        <f>IFERROR(($AD48-_xlfn.XLOOKUP($AB48,Competencias!$A:$A,Competencias!N:N))/$AD48,"")</f>
        <v>1</v>
      </c>
      <c r="AO48" s="727">
        <f>IFERROR(($AD48-_xlfn.XLOOKUP($AB48,Competencias!$A:$A,Competencias!O:O))/$AD48,"")</f>
        <v>-0.21422180451127812</v>
      </c>
      <c r="AQ48" s="246" t="str">
        <f>_xlfn.XLOOKUP(AR48,'Listas anteriores R'!$A:$A,'Listas anteriores R'!$D:$D,"")</f>
        <v>Carnes</v>
      </c>
      <c r="AR48" s="542">
        <v>216</v>
      </c>
      <c r="AS48" s="718" t="str">
        <f t="shared" si="5"/>
        <v>CUADRIL S/T - NOV </v>
      </c>
      <c r="AT48" s="291">
        <f t="shared" si="14"/>
        <v>13612.941176470589</v>
      </c>
      <c r="AU48" s="1051">
        <f>ROUND(IFERROR(($AT48-_xlfn.XLOOKUP($AR48,'Listas anteriores May.'!$A:$A,'Listas anteriores May.'!$E:$E))/_xlfn.XLOOKUP($AR48,'Listas anteriores May.'!$A:$A,'Listas anteriores May.'!$E:$E),""),3)</f>
        <v>0</v>
      </c>
      <c r="AV48" s="732">
        <f>IFERROR(($AT48-(_xlfn.XLOOKUP($AR48,'Costos Unitarios'!$A:$A,'Costos Unitarios'!$E:$E)+_xlfn.XLOOKUP($AR48,'Costos Comerciales'!$A:$A,'Costos Comerciales'!$E:$E)))/AT48,"")</f>
        <v>0.16204735977875731</v>
      </c>
      <c r="AW48" s="892">
        <f>IFERROR((AT48-_xlfn.XLOOKUP(AR48,'Lista Consumo Interno'!$A:$A,'Lista Consumo Interno'!$E:$E))/AT48,"")</f>
        <v>0.44170771756978655</v>
      </c>
      <c r="AX48" s="895">
        <v>0.13</v>
      </c>
      <c r="AY48" s="727">
        <f>IFERROR(($AT48-_xlfn.XLOOKUP($AR48,Competencias!$A:$A,Competencias!P:P))/$AT48,"")</f>
        <v>1</v>
      </c>
      <c r="AZ48" s="727">
        <f>IFERROR(($AT48-_xlfn.XLOOKUP($AR48,Competencias!$A:$A,Competencias!Q:Q))/$AT48,"")</f>
        <v>1</v>
      </c>
      <c r="BB48" s="246" t="str">
        <f>_xlfn.XLOOKUP(BC48,'Listas anteriores R'!$A:$A,'Listas anteriores R'!$D:$D,"")</f>
        <v>Carnes</v>
      </c>
      <c r="BC48" s="760">
        <v>216</v>
      </c>
      <c r="BD48" s="800" t="str">
        <f t="shared" si="7"/>
        <v>CUADRIL S/T - NOV </v>
      </c>
      <c r="BE48" s="150">
        <v>15000</v>
      </c>
      <c r="BF48" s="1051">
        <f>ROUND(IFERROR((BE48-_xlfn.XLOOKUP(BC48,'Listas anteriores HORECA'!$A:$A,'Listas anteriores HORECA'!$E:$E))/_xlfn.XLOOKUP(BC48,'Listas anteriores HORECA'!$A:$A,'Listas anteriores HORECA'!$E:$E),""),3)</f>
        <v>0</v>
      </c>
      <c r="BG48" s="150">
        <f>_xlfn.XLOOKUP($BC48,'Costos Unitarios'!A:A,'Costos Unitarios'!E:E,"")</f>
        <v>10629</v>
      </c>
      <c r="BH48" s="1052">
        <f t="shared" si="8"/>
        <v>0.29139999999999999</v>
      </c>
      <c r="BI48" s="892">
        <f>IFERROR((BE48-_xlfn.XLOOKUP(C48,'Lista Consumo Interno'!A:A,'Lista Consumo Interno'!E:E))/BE48,"")</f>
        <v>0.49333333333333335</v>
      </c>
    </row>
    <row r="49" spans="1:61" ht="15" thickBot="1" x14ac:dyDescent="0.35">
      <c r="A49" s="246" t="str">
        <f>_xlfn.XLOOKUP(C49,'Listas anteriores R'!$A:$A,'Listas anteriores R'!$D:$D,"")</f>
        <v>Carnes</v>
      </c>
      <c r="B49" s="1204" t="s">
        <v>95</v>
      </c>
      <c r="C49" s="262">
        <v>223</v>
      </c>
      <c r="D49" s="178" t="s">
        <v>101</v>
      </c>
      <c r="E49" s="768">
        <f t="shared" si="9"/>
        <v>16461.538461538461</v>
      </c>
      <c r="F49" s="860">
        <v>18190</v>
      </c>
      <c r="G49" s="1197">
        <f>ROUND(IFERROR((E49-_xlfn.XLOOKUP(C49,'Listas anteriores R'!A:A,'Listas anteriores R'!E:E))/_xlfn.XLOOKUP(C49,'Listas anteriores R'!A:A,'Listas anteriores R'!E:E),""),3)</f>
        <v>0</v>
      </c>
      <c r="H49" s="732">
        <f>IFERROR((E49-(_xlfn.XLOOKUP(C49,'Costos Unitarios'!$A:$A,'Costos Unitarios'!$E:$E)+_xlfn.XLOOKUP(C49,'Costos Comerciales'!$A:$A,'Costos Comerciales'!$E:$E)))/E49,"")</f>
        <v>0.37235514018691585</v>
      </c>
      <c r="I49" s="732">
        <f>IFERROR((E49-_xlfn.XLOOKUP(C49,'Lista Consumo Interno'!$A:$A,'Lista Consumo Interno'!$E:$E))/E49,"")</f>
        <v>0.57901869158878505</v>
      </c>
      <c r="J49" s="727">
        <f>IFERROR(($E49-_xlfn.XLOOKUP($C49,Competencias!$A:$A,Competencias!R:R))/$E49,"")</f>
        <v>-0.1845794392523365</v>
      </c>
      <c r="K49" s="727">
        <f>IFERROR(($E49-_xlfn.XLOOKUP($C49,Competencias!$A:$A,Competencias!S:S))/$E49,"")</f>
        <v>-0.24471962616822435</v>
      </c>
      <c r="L49" s="727">
        <f>IFERROR(($E49-_xlfn.XLOOKUP($C49,Competencias!$A:$A,Competencias!T:T))/$E49,"")</f>
        <v>-0.21191588785046733</v>
      </c>
      <c r="M49" s="727">
        <f>IFERROR(($E49-_xlfn.XLOOKUP($C49,Competencias!$A:$A,Competencias!U:U))/$E49,"")</f>
        <v>1</v>
      </c>
      <c r="N49" s="727">
        <f>IFERROR(($E49-_xlfn.XLOOKUP($C49,Competencias!$A:$A,Competencias!V:V))/$E49,"")</f>
        <v>-9.9532710280373873E-2</v>
      </c>
      <c r="O49" s="723"/>
      <c r="P49" s="246" t="str">
        <f>_xlfn.XLOOKUP(Q49,'Listas anteriores R'!$A:$A,'Listas anteriores R'!$D:$D,"")</f>
        <v>Carnes</v>
      </c>
      <c r="Q49" s="1210">
        <v>223</v>
      </c>
      <c r="R49" s="718" t="str">
        <f t="shared" si="12"/>
        <v>COLITA DE CUADRIL  </v>
      </c>
      <c r="S49" s="135">
        <f t="shared" si="10"/>
        <v>16461.538461538461</v>
      </c>
      <c r="T49" s="749">
        <v>18190</v>
      </c>
      <c r="U49" s="1172">
        <f>ROUND(IFERROR((S49-_xlfn.XLOOKUP(Q49,'Listas anteriores C'!$A:$A,'Listas anteriores C'!$E:$E))/_xlfn.XLOOKUP(Q49,'Listas anteriores C'!$A:$A,'Listas anteriores C'!$E:$E),""),3)</f>
        <v>0</v>
      </c>
      <c r="V49" s="732">
        <f>IFERROR((S49-(_xlfn.XLOOKUP(Q49,'Costos Unitarios'!$A:$A,'Costos Unitarios'!$E:$E)+_xlfn.XLOOKUP(Q49,'Costos Comerciales'!$A:$A,'Costos Comerciales'!$E:$E)))/S49,"")</f>
        <v>0.37235514018691585</v>
      </c>
      <c r="W49" s="727">
        <f>IFERROR(($S49-_xlfn.XLOOKUP($Q49,Competencias!$A:$A,Competencias!E:E))/$S49,"")</f>
        <v>-0.33644859813084116</v>
      </c>
      <c r="X49" s="727">
        <f>IFERROR(($S49-_xlfn.XLOOKUP($Q49,Competencias!$A:$A,Competencias!F:F))/$S49,"")</f>
        <v>-0.24532710280373837</v>
      </c>
      <c r="Y49" s="727">
        <f>IFERROR(($S49-_xlfn.XLOOKUP($Q49,Competencias!$A:$A,Competencias!G:G))/$S49,"")</f>
        <v>-0.15420560747663556</v>
      </c>
      <c r="AA49" s="246" t="str">
        <f>_xlfn.XLOOKUP(AB49,'Listas anteriores R'!$A:$A,'Listas anteriores R'!$D:$D,"")</f>
        <v>Carnes</v>
      </c>
      <c r="AB49" s="542">
        <v>223</v>
      </c>
      <c r="AC49" s="718" t="str">
        <f t="shared" si="13"/>
        <v>COLITA DE CUADRIL  </v>
      </c>
      <c r="AD49" s="139">
        <f t="shared" si="11"/>
        <v>16461.538461538461</v>
      </c>
      <c r="AE49" s="749">
        <v>18190</v>
      </c>
      <c r="AF49" s="1172">
        <f>ROUND(IFERROR((AD49-_xlfn.XLOOKUP(AB49,'Listas anteriores ML'!$A:$A,'Listas anteriores ML'!$E:$E))/_xlfn.XLOOKUP(AB49,'Listas anteriores ML'!$A:$A,'Listas anteriores ML'!$E:$E),""),3)</f>
        <v>0</v>
      </c>
      <c r="AG49" s="732">
        <f>IFERROR((AD49-(_xlfn.XLOOKUP(AB49,'Costos Unitarios'!$A:$A,'Costos Unitarios'!$E:$E)+_xlfn.XLOOKUP(AB49,'Costos Comerciales'!$A:$A,'Costos Comerciales'!$E:$E)))/AD49,"")</f>
        <v>0.37235514018691585</v>
      </c>
      <c r="AH49" s="727">
        <f>IFERROR(($AD49-_xlfn.XLOOKUP($AB49,Competencias!$A:$A,Competencias!H:H))/$AD49,"")</f>
        <v>-0.19065420560747667</v>
      </c>
      <c r="AI49" s="727">
        <f>IFERROR(($AD49-_xlfn.XLOOKUP($AB49,Competencias!$A:$A,Competencias!I:I))/$AD49,"")</f>
        <v>1</v>
      </c>
      <c r="AJ49" s="727">
        <f>IFERROR(($AD49-_xlfn.XLOOKUP($AB49,Competencias!$A:$A,Competencias!J:J))/$AD49,"")</f>
        <v>1</v>
      </c>
      <c r="AK49" s="727">
        <f>IFERROR(($AD49-_xlfn.XLOOKUP($AB49,Competencias!$A:$A,Competencias!K:K))/$AD49,"")</f>
        <v>1</v>
      </c>
      <c r="AL49" s="727">
        <f>IFERROR(($AD49-_xlfn.XLOOKUP($AB49,Competencias!$A:$A,Competencias!L:L))/$AD49,"")</f>
        <v>-0.17850467289719629</v>
      </c>
      <c r="AM49" s="727">
        <f>IFERROR(($AD49-_xlfn.XLOOKUP($AB49,Competencias!$A:$A,Competencias!M:M))/$AD49,"")</f>
        <v>1</v>
      </c>
      <c r="AN49" s="727">
        <f>IFERROR(($AD49-_xlfn.XLOOKUP($AB49,Competencias!$A:$A,Competencias!N:N))/$AD49,"")</f>
        <v>1</v>
      </c>
      <c r="AO49" s="727">
        <f>IFERROR(($AD49-_xlfn.XLOOKUP($AB49,Competencias!$A:$A,Competencias!O:O))/$AD49,"")</f>
        <v>-0.16021962616822433</v>
      </c>
      <c r="AQ49" s="246" t="str">
        <f>_xlfn.XLOOKUP(AR49,'Listas anteriores R'!$A:$A,'Listas anteriores R'!$D:$D,"")</f>
        <v>Carnes</v>
      </c>
      <c r="AR49" s="542">
        <v>223</v>
      </c>
      <c r="AS49" s="718" t="str">
        <f t="shared" si="5"/>
        <v>COLITA DE CUADRIL  </v>
      </c>
      <c r="AT49" s="291">
        <f t="shared" si="14"/>
        <v>13169.23076923077</v>
      </c>
      <c r="AU49" s="1051">
        <f>ROUND(IFERROR(($AT49-_xlfn.XLOOKUP($AR49,'Listas anteriores May.'!$A:$A,'Listas anteriores May.'!$E:$E))/_xlfn.XLOOKUP($AR49,'Listas anteriores May.'!$A:$A,'Listas anteriores May.'!$E:$E),""),3)</f>
        <v>0</v>
      </c>
      <c r="AV49" s="732">
        <f>IFERROR(($AT49-(_xlfn.XLOOKUP($AR49,'Costos Unitarios'!$A:$A,'Costos Unitarios'!$E:$E)+_xlfn.XLOOKUP($AR49,'Costos Comerciales'!$A:$A,'Costos Comerciales'!$E:$E)))/AT49,"")</f>
        <v>0.21544392523364489</v>
      </c>
      <c r="AW49" s="892">
        <f>IFERROR((AT49-_xlfn.XLOOKUP(AR49,'Lista Consumo Interno'!$A:$A,'Lista Consumo Interno'!$E:$E))/AT49,"")</f>
        <v>0.47377336448598134</v>
      </c>
      <c r="AX49" s="895">
        <v>0.2</v>
      </c>
      <c r="AY49" s="727">
        <f>IFERROR(($AT49-_xlfn.XLOOKUP($AR49,Competencias!$A:$A,Competencias!P:P))/$AT49,"")</f>
        <v>1</v>
      </c>
      <c r="AZ49" s="727">
        <f>IFERROR(($AT49-_xlfn.XLOOKUP($AR49,Competencias!$A:$A,Competencias!Q:Q))/$AT49,"")</f>
        <v>1</v>
      </c>
      <c r="BB49" s="246" t="str">
        <f>_xlfn.XLOOKUP(BC49,'Listas anteriores R'!$A:$A,'Listas anteriores R'!$D:$D,"")</f>
        <v>Carnes</v>
      </c>
      <c r="BC49" s="760">
        <v>223</v>
      </c>
      <c r="BD49" s="800" t="str">
        <f t="shared" si="7"/>
        <v>COLITA DE CUADRIL  </v>
      </c>
      <c r="BE49" s="150">
        <v>12950</v>
      </c>
      <c r="BF49" s="1051">
        <f>ROUND(IFERROR((BE49-_xlfn.XLOOKUP(BC49,'Listas anteriores HORECA'!$A:$A,'Listas anteriores HORECA'!$E:$E))/_xlfn.XLOOKUP(BC49,'Listas anteriores HORECA'!$A:$A,'Listas anteriores HORECA'!$E:$E),""),3)</f>
        <v>0</v>
      </c>
      <c r="BG49" s="150">
        <f>_xlfn.XLOOKUP($BC49,'Costos Unitarios'!A:A,'Costos Unitarios'!E:E,"")</f>
        <v>9514</v>
      </c>
      <c r="BH49" s="1052">
        <f t="shared" si="8"/>
        <v>0.26532818532818531</v>
      </c>
      <c r="BI49" s="892">
        <f>IFERROR((BE49-_xlfn.XLOOKUP(C49,'Lista Consumo Interno'!A:A,'Lista Consumo Interno'!E:E))/BE49,"")</f>
        <v>0.46486486486486489</v>
      </c>
    </row>
    <row r="50" spans="1:61" ht="15" thickBot="1" x14ac:dyDescent="0.35">
      <c r="A50" s="246" t="str">
        <f>_xlfn.XLOOKUP(C50,'Listas anteriores R'!$A:$A,'Listas anteriores R'!$D:$D,"")</f>
        <v>Carnes</v>
      </c>
      <c r="B50" s="1204" t="s">
        <v>95</v>
      </c>
      <c r="C50" s="262">
        <v>241</v>
      </c>
      <c r="D50" s="178" t="s">
        <v>102</v>
      </c>
      <c r="E50" s="768">
        <f t="shared" si="9"/>
        <v>18271.493212669684</v>
      </c>
      <c r="F50" s="860">
        <v>20190</v>
      </c>
      <c r="G50" s="1197">
        <f>ROUND(IFERROR((E50-_xlfn.XLOOKUP(C50,'Listas anteriores R'!A:A,'Listas anteriores R'!E:E))/_xlfn.XLOOKUP(C50,'Listas anteriores R'!A:A,'Listas anteriores R'!E:E),""),3)</f>
        <v>0</v>
      </c>
      <c r="H50" s="732">
        <f>IFERROR((E50-(_xlfn.XLOOKUP(C50,'Costos Unitarios'!$A:$A,'Costos Unitarios'!$E:$E)+_xlfn.XLOOKUP(C50,'Costos Comerciales'!$A:$A,'Costos Comerciales'!$E:$E)))/E50,"")</f>
        <v>0.43764858841010401</v>
      </c>
      <c r="I50" s="732">
        <f>IFERROR((E50-_xlfn.XLOOKUP(C50,'Lista Consumo Interno'!$A:$A,'Lista Consumo Interno'!$E:$E))/E50,"")</f>
        <v>0.67161961367013379</v>
      </c>
      <c r="J50" s="727">
        <f>IFERROR(($E50-_xlfn.XLOOKUP($C50,Competencias!$A:$A,Competencias!R:R))/$E50,"")</f>
        <v>0.88780336800396231</v>
      </c>
      <c r="K50" s="727">
        <f>IFERROR(($E50-_xlfn.XLOOKUP($C50,Competencias!$A:$A,Competencias!S:S))/$E50,"")</f>
        <v>-0.12141901931649327</v>
      </c>
      <c r="L50" s="727">
        <f>IFERROR(($E50-_xlfn.XLOOKUP($C50,Competencias!$A:$A,Competencias!T:T))/$E50,"")</f>
        <v>-0.27521050024764732</v>
      </c>
      <c r="M50" s="727">
        <f>IFERROR(($E50-_xlfn.XLOOKUP($C50,Competencias!$A:$A,Competencias!U:U))/$E50,"")</f>
        <v>1</v>
      </c>
      <c r="N50" s="727">
        <f>IFERROR(($E50-_xlfn.XLOOKUP($C50,Competencias!$A:$A,Competencias!V:V))/$E50,"")</f>
        <v>-0.17669638434868742</v>
      </c>
      <c r="O50" s="723"/>
      <c r="P50" s="246" t="str">
        <f>_xlfn.XLOOKUP(Q50,'Listas anteriores R'!$A:$A,'Listas anteriores R'!$D:$D,"")</f>
        <v>Carnes</v>
      </c>
      <c r="Q50" s="1210">
        <v>241</v>
      </c>
      <c r="R50" s="718" t="str">
        <f t="shared" si="12"/>
        <v>PECETO</v>
      </c>
      <c r="S50" s="135">
        <f t="shared" si="10"/>
        <v>18271.493212669684</v>
      </c>
      <c r="T50" s="749">
        <v>20190</v>
      </c>
      <c r="U50" s="1172">
        <f>ROUND(IFERROR((S50-_xlfn.XLOOKUP(Q50,'Listas anteriores C'!$A:$A,'Listas anteriores C'!$E:$E))/_xlfn.XLOOKUP(Q50,'Listas anteriores C'!$A:$A,'Listas anteriores C'!$E:$E),""),3)</f>
        <v>0</v>
      </c>
      <c r="V50" s="732">
        <f>IFERROR((S50-(_xlfn.XLOOKUP(Q50,'Costos Unitarios'!$A:$A,'Costos Unitarios'!$E:$E)+_xlfn.XLOOKUP(Q50,'Costos Comerciales'!$A:$A,'Costos Comerciales'!$E:$E)))/S50,"")</f>
        <v>0.43764858841010401</v>
      </c>
      <c r="W50" s="727">
        <f>IFERROR(($S50-_xlfn.XLOOKUP($Q50,Competencias!$A:$A,Competencias!E:E))/$S50,"")</f>
        <v>-0.20406141654284293</v>
      </c>
      <c r="X50" s="727">
        <f>IFERROR(($S50-_xlfn.XLOOKUP($Q50,Competencias!$A:$A,Competencias!F:F))/$S50,"")</f>
        <v>-0.12196631996037638</v>
      </c>
      <c r="Y50" s="727">
        <f>IFERROR(($S50-_xlfn.XLOOKUP($Q50,Competencias!$A:$A,Competencias!G:G))/$S50,"")</f>
        <v>-9.4601287766220857E-2</v>
      </c>
      <c r="AA50" s="246" t="str">
        <f>_xlfn.XLOOKUP(AB50,'Listas anteriores R'!$A:$A,'Listas anteriores R'!$D:$D,"")</f>
        <v>Carnes</v>
      </c>
      <c r="AB50" s="542">
        <v>241</v>
      </c>
      <c r="AC50" s="718" t="str">
        <f t="shared" si="13"/>
        <v>PECETO</v>
      </c>
      <c r="AD50" s="139">
        <f t="shared" si="11"/>
        <v>18271.493212669684</v>
      </c>
      <c r="AE50" s="749">
        <v>20190</v>
      </c>
      <c r="AF50" s="1172">
        <f>ROUND(IFERROR((AD50-_xlfn.XLOOKUP(AB50,'Listas anteriores ML'!$A:$A,'Listas anteriores ML'!$E:$E))/_xlfn.XLOOKUP(AB50,'Listas anteriores ML'!$A:$A,'Listas anteriores ML'!$E:$E),""),3)</f>
        <v>0</v>
      </c>
      <c r="AG50" s="732">
        <f>IFERROR((AD50-(_xlfn.XLOOKUP(AB50,'Costos Unitarios'!$A:$A,'Costos Unitarios'!$E:$E)+_xlfn.XLOOKUP(AB50,'Costos Comerciales'!$A:$A,'Costos Comerciales'!$E:$E)))/AD50,"")</f>
        <v>0.43764858841010401</v>
      </c>
      <c r="AH50" s="727">
        <f>IFERROR(($AD50-_xlfn.XLOOKUP($AB50,Competencias!$A:$A,Competencias!H:H))/$AD50,"")</f>
        <v>-3.7134720158494262E-2</v>
      </c>
      <c r="AI50" s="727">
        <f>IFERROR(($AD50-_xlfn.XLOOKUP($AB50,Competencias!$A:$A,Competencias!I:I))/$AD50,"")</f>
        <v>1</v>
      </c>
      <c r="AJ50" s="727">
        <f>IFERROR(($AD50-_xlfn.XLOOKUP($AB50,Competencias!$A:$A,Competencias!J:J))/$AD50,"")</f>
        <v>1</v>
      </c>
      <c r="AK50" s="727">
        <f>IFERROR(($AD50-_xlfn.XLOOKUP($AB50,Competencias!$A:$A,Competencias!K:K))/$AD50,"")</f>
        <v>-0.31346681525507669</v>
      </c>
      <c r="AL50" s="727">
        <f>IFERROR(($AD50-_xlfn.XLOOKUP($AB50,Competencias!$A:$A,Competencias!L:L))/$AD50,"")</f>
        <v>6.9588905398712278E-2</v>
      </c>
      <c r="AM50" s="727">
        <f>IFERROR(($AD50-_xlfn.XLOOKUP($AB50,Competencias!$A:$A,Competencias!M:M))/$AD50,"")</f>
        <v>1</v>
      </c>
      <c r="AN50" s="727">
        <f>IFERROR(($AD50-_xlfn.XLOOKUP($AB50,Competencias!$A:$A,Competencias!N:N))/$AD50,"")</f>
        <v>1</v>
      </c>
      <c r="AO50" s="727">
        <f>IFERROR(($AD50-_xlfn.XLOOKUP($AB50,Competencias!$A:$A,Competencias!O:O))/$AD50,"")</f>
        <v>0.23930683506686481</v>
      </c>
      <c r="AQ50" s="246" t="str">
        <f>_xlfn.XLOOKUP(AR50,'Listas anteriores R'!$A:$A,'Listas anteriores R'!$D:$D,"")</f>
        <v>Carnes</v>
      </c>
      <c r="AR50" s="542">
        <v>241</v>
      </c>
      <c r="AS50" s="718" t="str">
        <f t="shared" si="5"/>
        <v>PECETO</v>
      </c>
      <c r="AT50" s="291">
        <f t="shared" si="14"/>
        <v>18271.493212669684</v>
      </c>
      <c r="AU50" s="1051">
        <f>ROUND(IFERROR(($AT50-_xlfn.XLOOKUP($AR50,'Listas anteriores May.'!$A:$A,'Listas anteriores May.'!$E:$E))/_xlfn.XLOOKUP($AR50,'Listas anteriores May.'!$A:$A,'Listas anteriores May.'!$E:$E),""),3)</f>
        <v>0</v>
      </c>
      <c r="AV50" s="732">
        <f>IFERROR(($AT50-(_xlfn.XLOOKUP($AR50,'Costos Unitarios'!$A:$A,'Costos Unitarios'!$E:$E)+_xlfn.XLOOKUP($AR50,'Costos Comerciales'!$A:$A,'Costos Comerciales'!$E:$E)))/AT50,"")</f>
        <v>0.43764858841010401</v>
      </c>
      <c r="AW50" s="892">
        <f>IFERROR((AT50-_xlfn.XLOOKUP(AR50,'Lista Consumo Interno'!$A:$A,'Lista Consumo Interno'!$E:$E))/AT50,"")</f>
        <v>0.67161961367013379</v>
      </c>
      <c r="AX50" s="895">
        <v>0</v>
      </c>
      <c r="AY50" s="727">
        <f>IFERROR(($AT50-_xlfn.XLOOKUP($AR50,Competencias!$A:$A,Competencias!P:P))/$AT50,"")</f>
        <v>1</v>
      </c>
      <c r="AZ50" s="727">
        <f>IFERROR(($AT50-_xlfn.XLOOKUP($AR50,Competencias!$A:$A,Competencias!Q:Q))/$AT50,"")</f>
        <v>1</v>
      </c>
      <c r="BB50" s="246" t="str">
        <f>_xlfn.XLOOKUP(BC50,'Listas anteriores R'!$A:$A,'Listas anteriores R'!$D:$D,"")</f>
        <v>Carnes</v>
      </c>
      <c r="BC50" s="760">
        <v>241</v>
      </c>
      <c r="BD50" s="800" t="str">
        <f t="shared" si="7"/>
        <v>PECETO</v>
      </c>
      <c r="BE50" s="150">
        <v>17300</v>
      </c>
      <c r="BF50" s="1051">
        <f>ROUND(IFERROR((BE50-_xlfn.XLOOKUP(BC50,'Listas anteriores HORECA'!$A:$A,'Listas anteriores HORECA'!$E:$E))/_xlfn.XLOOKUP(BC50,'Listas anteriores HORECA'!$A:$A,'Listas anteriores HORECA'!$E:$E),""),3)</f>
        <v>0</v>
      </c>
      <c r="BG50" s="150">
        <f>_xlfn.XLOOKUP($BC50,'Costos Unitarios'!A:A,'Costos Unitarios'!E:E,"")</f>
        <v>9351</v>
      </c>
      <c r="BH50" s="1052">
        <f t="shared" si="8"/>
        <v>0.45947976878612717</v>
      </c>
      <c r="BI50" s="892">
        <f>IFERROR((BE50-_xlfn.XLOOKUP(C50,'Lista Consumo Interno'!A:A,'Lista Consumo Interno'!E:E))/BE50,"")</f>
        <v>0.65317919075144504</v>
      </c>
    </row>
    <row r="51" spans="1:61" ht="15" thickBot="1" x14ac:dyDescent="0.35">
      <c r="A51" s="246" t="str">
        <f>_xlfn.XLOOKUP(C51,'Listas anteriores R'!$A:$A,'Listas anteriores R'!$D:$D,"")</f>
        <v>Carnes</v>
      </c>
      <c r="B51" s="1204" t="s">
        <v>95</v>
      </c>
      <c r="C51" s="262">
        <v>245</v>
      </c>
      <c r="D51" s="178" t="s">
        <v>103</v>
      </c>
      <c r="E51" s="768">
        <f t="shared" si="9"/>
        <v>15194.570135746606</v>
      </c>
      <c r="F51" s="860">
        <v>16790</v>
      </c>
      <c r="G51" s="1197">
        <f>ROUND(IFERROR((E51-_xlfn.XLOOKUP(C51,'Listas anteriores R'!A:A,'Listas anteriores R'!E:E))/_xlfn.XLOOKUP(C51,'Listas anteriores R'!A:A,'Listas anteriores R'!E:E),""),3)</f>
        <v>0</v>
      </c>
      <c r="H51" s="732">
        <f>IFERROR((E51-(_xlfn.XLOOKUP(C51,'Costos Unitarios'!$A:$A,'Costos Unitarios'!$E:$E)+_xlfn.XLOOKUP(C51,'Costos Comerciales'!$A:$A,'Costos Comerciales'!$E:$E)))/E51,"")</f>
        <v>0.36214055985705773</v>
      </c>
      <c r="I51" s="732">
        <f>IFERROR((E51-_xlfn.XLOOKUP(C51,'Lista Consumo Interno'!$A:$A,'Lista Consumo Interno'!$E:$E))/E51,"")</f>
        <v>0.60183144729005356</v>
      </c>
      <c r="J51" s="727">
        <f>IFERROR(($E51-_xlfn.XLOOKUP($C51,Competencias!$A:$A,Competencias!R:R))/$E51,"")</f>
        <v>-0.21754020250148901</v>
      </c>
      <c r="K51" s="727">
        <f>IFERROR(($E51-_xlfn.XLOOKUP($C51,Competencias!$A:$A,Competencias!S:S))/$E51,"")</f>
        <v>1</v>
      </c>
      <c r="L51" s="727">
        <f>IFERROR(($E51-_xlfn.XLOOKUP($C51,Competencias!$A:$A,Competencias!T:T))/$E51,"")</f>
        <v>-0.24320726622989877</v>
      </c>
      <c r="M51" s="727">
        <f>IFERROR(($E51-_xlfn.XLOOKUP($C51,Competencias!$A:$A,Competencias!U:U))/$E51,"")</f>
        <v>1</v>
      </c>
      <c r="N51" s="727">
        <f>IFERROR(($E51-_xlfn.XLOOKUP($C51,Competencias!$A:$A,Competencias!V:V))/$E51,"")</f>
        <v>-0.19121500893388924</v>
      </c>
      <c r="O51" s="723"/>
      <c r="P51" s="246" t="str">
        <f>_xlfn.XLOOKUP(Q51,'Listas anteriores R'!$A:$A,'Listas anteriores R'!$D:$D,"")</f>
        <v>Carnes</v>
      </c>
      <c r="Q51" s="1210">
        <v>245</v>
      </c>
      <c r="R51" s="718" t="str">
        <f t="shared" si="12"/>
        <v>CARNAZA CUADRADA - NOV </v>
      </c>
      <c r="S51" s="135">
        <f t="shared" si="10"/>
        <v>15194.570135746606</v>
      </c>
      <c r="T51" s="749">
        <v>16790</v>
      </c>
      <c r="U51" s="1172">
        <f>ROUND(IFERROR((S51-_xlfn.XLOOKUP(Q51,'Listas anteriores C'!$A:$A,'Listas anteriores C'!$E:$E))/_xlfn.XLOOKUP(Q51,'Listas anteriores C'!$A:$A,'Listas anteriores C'!$E:$E),""),3)</f>
        <v>0</v>
      </c>
      <c r="V51" s="732">
        <f>IFERROR((S51-(_xlfn.XLOOKUP(Q51,'Costos Unitarios'!$A:$A,'Costos Unitarios'!$E:$E)+_xlfn.XLOOKUP(Q51,'Costos Comerciales'!$A:$A,'Costos Comerciales'!$E:$E)))/S51,"")</f>
        <v>0.36214055985705773</v>
      </c>
      <c r="W51" s="727">
        <f>IFERROR(($S51-_xlfn.XLOOKUP($Q51,Competencias!$A:$A,Competencias!E:E))/$S51,"")</f>
        <v>-0.44788564621798693</v>
      </c>
      <c r="X51" s="727">
        <f>IFERROR(($S51-_xlfn.XLOOKUP($Q51,Competencias!$A:$A,Competencias!F:F))/$S51,"")</f>
        <v>-0.34916617033948782</v>
      </c>
      <c r="Y51" s="727">
        <f>IFERROR(($S51-_xlfn.XLOOKUP($Q51,Competencias!$A:$A,Competencias!G:G))/$S51,"")</f>
        <v>-0.25044669446098872</v>
      </c>
      <c r="AA51" s="246" t="str">
        <f>_xlfn.XLOOKUP(AB51,'Listas anteriores R'!$A:$A,'Listas anteriores R'!$D:$D,"")</f>
        <v>Carnes</v>
      </c>
      <c r="AB51" s="542">
        <v>245</v>
      </c>
      <c r="AC51" s="718" t="str">
        <f t="shared" si="13"/>
        <v>CARNAZA CUADRADA - NOV </v>
      </c>
      <c r="AD51" s="139">
        <f t="shared" si="11"/>
        <v>15194.570135746606</v>
      </c>
      <c r="AE51" s="749">
        <v>16790</v>
      </c>
      <c r="AF51" s="1172">
        <f>ROUND(IFERROR((AD51-_xlfn.XLOOKUP(AB51,'Listas anteriores ML'!$A:$A,'Listas anteriores ML'!$E:$E))/_xlfn.XLOOKUP(AB51,'Listas anteriores ML'!$A:$A,'Listas anteriores ML'!$E:$E),""),3)</f>
        <v>0</v>
      </c>
      <c r="AG51" s="732">
        <f>IFERROR((AD51-(_xlfn.XLOOKUP(AB51,'Costos Unitarios'!$A:$A,'Costos Unitarios'!$E:$E)+_xlfn.XLOOKUP(AB51,'Costos Comerciales'!$A:$A,'Costos Comerciales'!$E:$E)))/AD51,"")</f>
        <v>0.36214055985705773</v>
      </c>
      <c r="AH51" s="727">
        <f>IFERROR(($AD51-_xlfn.XLOOKUP($AB51,Competencias!$A:$A,Competencias!H:H))/$AD51,"")</f>
        <v>1</v>
      </c>
      <c r="AI51" s="727">
        <f>IFERROR(($AD51-_xlfn.XLOOKUP($AB51,Competencias!$A:$A,Competencias!I:I))/$AD51,"")</f>
        <v>1</v>
      </c>
      <c r="AJ51" s="727">
        <f>IFERROR(($AD51-_xlfn.XLOOKUP($AB51,Competencias!$A:$A,Competencias!J:J))/$AD51,"")</f>
        <v>1</v>
      </c>
      <c r="AK51" s="727">
        <f>IFERROR(($AD51-_xlfn.XLOOKUP($AB51,Competencias!$A:$A,Competencias!K:K))/$AD51,"")</f>
        <v>1</v>
      </c>
      <c r="AL51" s="727">
        <f>IFERROR(($AD51-_xlfn.XLOOKUP($AB51,Competencias!$A:$A,Competencias!L:L))/$AD51,"")</f>
        <v>-2.0101250744490793E-2</v>
      </c>
      <c r="AM51" s="727">
        <f>IFERROR(($AD51-_xlfn.XLOOKUP($AB51,Competencias!$A:$A,Competencias!M:M))/$AD51,"")</f>
        <v>1</v>
      </c>
      <c r="AN51" s="727">
        <f>IFERROR(($AD51-_xlfn.XLOOKUP($AB51,Competencias!$A:$A,Competencias!N:N))/$AD51,"")</f>
        <v>1</v>
      </c>
      <c r="AO51" s="727">
        <f>IFERROR(($AD51-_xlfn.XLOOKUP($AB51,Competencias!$A:$A,Competencias!O:O))/$AD51,"")</f>
        <v>7.8684038117927319E-2</v>
      </c>
      <c r="AQ51" s="246" t="str">
        <f>_xlfn.XLOOKUP(AR51,'Listas anteriores R'!$A:$A,'Listas anteriores R'!$D:$D,"")</f>
        <v>Carnes</v>
      </c>
      <c r="AR51" s="542">
        <v>245</v>
      </c>
      <c r="AS51" s="718" t="str">
        <f t="shared" si="5"/>
        <v>CARNAZA CUADRADA - NOV </v>
      </c>
      <c r="AT51" s="291">
        <f t="shared" si="14"/>
        <v>12915.384615384615</v>
      </c>
      <c r="AU51" s="1051">
        <f>ROUND(IFERROR(($AT51-_xlfn.XLOOKUP($AR51,'Listas anteriores May.'!$A:$A,'Listas anteriores May.'!$E:$E))/_xlfn.XLOOKUP($AR51,'Listas anteriores May.'!$A:$A,'Listas anteriores May.'!$E:$E),""),3)</f>
        <v>0</v>
      </c>
      <c r="AV51" s="732">
        <f>IFERROR(($AT51-(_xlfn.XLOOKUP($AR51,'Costos Unitarios'!$A:$A,'Costos Unitarios'!$E:$E)+_xlfn.XLOOKUP($AR51,'Costos Comerciales'!$A:$A,'Costos Comerciales'!$E:$E)))/AT51,"")</f>
        <v>0.24957712924359737</v>
      </c>
      <c r="AW51" s="892">
        <f>IFERROR((AT51-_xlfn.XLOOKUP(AR51,'Lista Consumo Interno'!$A:$A,'Lista Consumo Interno'!$E:$E))/AT51,"")</f>
        <v>0.5315664085765337</v>
      </c>
      <c r="AX51" s="895">
        <v>0.15</v>
      </c>
      <c r="AY51" s="727">
        <f>IFERROR(($AT51-_xlfn.XLOOKUP($AR51,Competencias!$A:$A,Competencias!P:P))/$AT51,"")</f>
        <v>1</v>
      </c>
      <c r="AZ51" s="727">
        <f>IFERROR(($AT51-_xlfn.XLOOKUP($AR51,Competencias!$A:$A,Competencias!Q:Q))/$AT51,"")</f>
        <v>1</v>
      </c>
      <c r="BB51" s="246" t="str">
        <f>_xlfn.XLOOKUP(BC51,'Listas anteriores R'!$A:$A,'Listas anteriores R'!$D:$D,"")</f>
        <v>Carnes</v>
      </c>
      <c r="BC51" s="760">
        <v>245</v>
      </c>
      <c r="BD51" s="800" t="str">
        <f t="shared" si="7"/>
        <v>CARNAZA CUADRADA - NOV </v>
      </c>
      <c r="BE51" s="150">
        <v>12800</v>
      </c>
      <c r="BF51" s="1051">
        <f>ROUND(IFERROR((BE51-_xlfn.XLOOKUP(BC51,'Listas anteriores HORECA'!$A:$A,'Listas anteriores HORECA'!$E:$E))/_xlfn.XLOOKUP(BC51,'Listas anteriores HORECA'!$A:$A,'Listas anteriores HORECA'!$E:$E),""),3)</f>
        <v>0</v>
      </c>
      <c r="BG51" s="150">
        <f>_xlfn.XLOOKUP($BC51,'Costos Unitarios'!A:A,'Costos Unitarios'!E:E,"")</f>
        <v>8929</v>
      </c>
      <c r="BH51" s="1052">
        <f t="shared" si="8"/>
        <v>0.30242187500000001</v>
      </c>
      <c r="BI51" s="892">
        <f>IFERROR((BE51-_xlfn.XLOOKUP(C51,'Lista Consumo Interno'!A:A,'Lista Consumo Interno'!E:E))/BE51,"")</f>
        <v>0.52734375</v>
      </c>
    </row>
    <row r="52" spans="1:61" ht="15" thickBot="1" x14ac:dyDescent="0.35">
      <c r="A52" s="246" t="str">
        <f>_xlfn.XLOOKUP(C52,'Listas anteriores R'!$A:$A,'Listas anteriores R'!$D:$D,"")</f>
        <v>Carnes</v>
      </c>
      <c r="B52" s="1204" t="s">
        <v>95</v>
      </c>
      <c r="C52" s="262">
        <v>246</v>
      </c>
      <c r="D52" s="178" t="s">
        <v>104</v>
      </c>
      <c r="E52" s="768">
        <f t="shared" si="9"/>
        <v>16642.533936651584</v>
      </c>
      <c r="F52" s="860">
        <v>18390</v>
      </c>
      <c r="G52" s="1197">
        <f>ROUND(IFERROR((E52-_xlfn.XLOOKUP(C52,'Listas anteriores R'!A:A,'Listas anteriores R'!E:E))/_xlfn.XLOOKUP(C52,'Listas anteriores R'!A:A,'Listas anteriores R'!E:E),""),3)</f>
        <v>0</v>
      </c>
      <c r="H52" s="732">
        <f>IFERROR((E52-(_xlfn.XLOOKUP(C52,'Costos Unitarios'!$A:$A,'Costos Unitarios'!$E:$E)+_xlfn.XLOOKUP(C52,'Costos Comerciales'!$A:$A,'Costos Comerciales'!$E:$E)))/E52,"")</f>
        <v>0.30677623708537249</v>
      </c>
      <c r="I52" s="732">
        <f>IFERROR((E52-_xlfn.XLOOKUP(C52,'Lista Consumo Interno'!$A:$A,'Lista Consumo Interno'!$E:$E))/E52,"")</f>
        <v>0.618447525829255</v>
      </c>
      <c r="J52" s="727">
        <f>IFERROR(($E52-_xlfn.XLOOKUP($C52,Competencias!$A:$A,Competencias!R:R))/$E52,"")</f>
        <v>1</v>
      </c>
      <c r="K52" s="727">
        <f>IFERROR(($E52-_xlfn.XLOOKUP($C52,Competencias!$A:$A,Competencias!S:S))/$E52,"")</f>
        <v>1</v>
      </c>
      <c r="L52" s="727">
        <f>IFERROR(($E52-_xlfn.XLOOKUP($C52,Competencias!$A:$A,Competencias!T:T))/$E52,"")</f>
        <v>1</v>
      </c>
      <c r="M52" s="727">
        <f>IFERROR(($E52-_xlfn.XLOOKUP($C52,Competencias!$A:$A,Competencias!U:U))/$E52,"")</f>
        <v>1</v>
      </c>
      <c r="N52" s="727">
        <f>IFERROR(($E52-_xlfn.XLOOKUP($C52,Competencias!$A:$A,Competencias!V:V))/$E52,"")</f>
        <v>-0.1416530723219141</v>
      </c>
      <c r="O52" s="723"/>
      <c r="P52" s="246" t="str">
        <f>_xlfn.XLOOKUP(Q52,'Listas anteriores R'!$A:$A,'Listas anteriores R'!$D:$D,"")</f>
        <v>Carnes</v>
      </c>
      <c r="Q52" s="1210">
        <v>246</v>
      </c>
      <c r="R52" s="718" t="str">
        <f t="shared" si="12"/>
        <v>NALGA ADENTRO C/T -NOV </v>
      </c>
      <c r="S52" s="135">
        <f t="shared" si="10"/>
        <v>16642.533936651584</v>
      </c>
      <c r="T52" s="749">
        <v>18390</v>
      </c>
      <c r="U52" s="1172">
        <f>ROUND(IFERROR((S52-_xlfn.XLOOKUP(Q52,'Listas anteriores C'!$A:$A,'Listas anteriores C'!$E:$E))/_xlfn.XLOOKUP(Q52,'Listas anteriores C'!$A:$A,'Listas anteriores C'!$E:$E),""),3)</f>
        <v>0</v>
      </c>
      <c r="V52" s="732">
        <f>IFERROR((S52-(_xlfn.XLOOKUP(Q52,'Costos Unitarios'!$A:$A,'Costos Unitarios'!$E:$E)+_xlfn.XLOOKUP(Q52,'Costos Comerciales'!$A:$A,'Costos Comerciales'!$E:$E)))/S52,"")</f>
        <v>0.30677623708537249</v>
      </c>
      <c r="W52" s="727">
        <f>IFERROR(($S52-_xlfn.XLOOKUP($Q52,Competencias!$A:$A,Competencias!E:E))/$S52,"")</f>
        <v>-0.3219140837411637</v>
      </c>
      <c r="X52" s="727">
        <f>IFERROR(($S52-_xlfn.XLOOKUP($Q52,Competencias!$A:$A,Competencias!F:F))/$S52,"")</f>
        <v>-0.23178357803153887</v>
      </c>
      <c r="Y52" s="727">
        <f>IFERROR(($S52-_xlfn.XLOOKUP($Q52,Competencias!$A:$A,Competencias!G:G))/$S52,"")</f>
        <v>-0.1416530723219141</v>
      </c>
      <c r="Z52" s="723"/>
      <c r="AA52" s="246" t="str">
        <f>_xlfn.XLOOKUP(AB52,'Listas anteriores R'!$A:$A,'Listas anteriores R'!$D:$D,"")</f>
        <v>Carnes</v>
      </c>
      <c r="AB52" s="542">
        <v>246</v>
      </c>
      <c r="AC52" s="718" t="str">
        <f t="shared" si="13"/>
        <v>NALGA ADENTRO C/T -NOV </v>
      </c>
      <c r="AD52" s="139">
        <f t="shared" si="11"/>
        <v>16642.533936651584</v>
      </c>
      <c r="AE52" s="749">
        <v>18390</v>
      </c>
      <c r="AF52" s="1172">
        <f>ROUND(IFERROR((AD52-_xlfn.XLOOKUP(AB52,'Listas anteriores ML'!$A:$A,'Listas anteriores ML'!$E:$E))/_xlfn.XLOOKUP(AB52,'Listas anteriores ML'!$A:$A,'Listas anteriores ML'!$E:$E),""),3)</f>
        <v>0</v>
      </c>
      <c r="AG52" s="732">
        <f>IFERROR((AD52-(_xlfn.XLOOKUP(AB52,'Costos Unitarios'!$A:$A,'Costos Unitarios'!$E:$E)+_xlfn.XLOOKUP(AB52,'Costos Comerciales'!$A:$A,'Costos Comerciales'!$E:$E)))/AD52,"")</f>
        <v>0.30677623708537249</v>
      </c>
      <c r="AH52" s="727">
        <f>IFERROR(($AD52-_xlfn.XLOOKUP($AB52,Competencias!$A:$A,Competencias!H:H))/$AD52,"")</f>
        <v>6.2642740619902118E-2</v>
      </c>
      <c r="AI52" s="727">
        <f>IFERROR(($AD52-_xlfn.XLOOKUP($AB52,Competencias!$A:$A,Competencias!I:I))/$AD52,"")</f>
        <v>1</v>
      </c>
      <c r="AJ52" s="727">
        <f>IFERROR(($AD52-_xlfn.XLOOKUP($AB52,Competencias!$A:$A,Competencias!J:J))/$AD52,"")</f>
        <v>1</v>
      </c>
      <c r="AK52" s="727">
        <f>IFERROR(($AD52-_xlfn.XLOOKUP($AB52,Competencias!$A:$A,Competencias!K:K))/$AD52,"")</f>
        <v>1</v>
      </c>
      <c r="AL52" s="727">
        <f>IFERROR(($AD52-_xlfn.XLOOKUP($AB52,Competencias!$A:$A,Competencias!L:L))/$AD52,"")</f>
        <v>7.466014138118543E-2</v>
      </c>
      <c r="AM52" s="727">
        <f>IFERROR(($AD52-_xlfn.XLOOKUP($AB52,Competencias!$A:$A,Competencias!M:M))/$AD52,"")</f>
        <v>1</v>
      </c>
      <c r="AN52" s="727">
        <f>IFERROR(($AD52-_xlfn.XLOOKUP($AB52,Competencias!$A:$A,Competencias!N:N))/$AD52,"")</f>
        <v>1</v>
      </c>
      <c r="AO52" s="727">
        <f>IFERROR(($AD52-_xlfn.XLOOKUP($AB52,Competencias!$A:$A,Competencias!O:O))/$AD52,"")</f>
        <v>8.6737629146275141E-2</v>
      </c>
      <c r="AQ52" s="246" t="str">
        <f>_xlfn.XLOOKUP(AR52,'Listas anteriores R'!$A:$A,'Listas anteriores R'!$D:$D,"")</f>
        <v>Carnes</v>
      </c>
      <c r="AR52" s="542">
        <v>246</v>
      </c>
      <c r="AS52" s="718" t="str">
        <f t="shared" si="5"/>
        <v>NALGA ADENTRO C/T -NOV </v>
      </c>
      <c r="AT52" s="291">
        <f t="shared" si="14"/>
        <v>14146.153846153846</v>
      </c>
      <c r="AU52" s="1051">
        <f>ROUND(IFERROR(($AT52-_xlfn.XLOOKUP($AR52,'Listas anteriores May.'!$A:$A,'Listas anteriores May.'!$E:$E))/_xlfn.XLOOKUP($AR52,'Listas anteriores May.'!$A:$A,'Listas anteriores May.'!$E:$E),""),3)</f>
        <v>0</v>
      </c>
      <c r="AV52" s="732">
        <f>IFERROR(($AT52-(_xlfn.XLOOKUP($AR52,'Costos Unitarios'!$A:$A,'Costos Unitarios'!$E:$E)+_xlfn.XLOOKUP($AR52,'Costos Comerciales'!$A:$A,'Costos Comerciales'!$E:$E)))/AT52,"")</f>
        <v>0.18444263186514406</v>
      </c>
      <c r="AW52" s="892">
        <f>IFERROR((AT52-_xlfn.XLOOKUP(AR52,'Lista Consumo Interno'!$A:$A,'Lista Consumo Interno'!$E:$E))/AT52,"")</f>
        <v>0.55111473626971175</v>
      </c>
      <c r="AX52" s="895">
        <v>0.15</v>
      </c>
      <c r="AY52" s="727">
        <f>IFERROR(($AT52-_xlfn.XLOOKUP($AR52,Competencias!$A:$A,Competencias!P:P))/$AT52,"")</f>
        <v>1</v>
      </c>
      <c r="AZ52" s="727">
        <f>IFERROR(($AT52-_xlfn.XLOOKUP($AR52,Competencias!$A:$A,Competencias!Q:Q))/$AT52,"")</f>
        <v>1</v>
      </c>
      <c r="BB52" s="246" t="str">
        <f>_xlfn.XLOOKUP(BC52,'Listas anteriores R'!$A:$A,'Listas anteriores R'!$D:$D,"")</f>
        <v>Carnes</v>
      </c>
      <c r="BC52" s="760">
        <v>246</v>
      </c>
      <c r="BD52" s="800" t="str">
        <f t="shared" si="7"/>
        <v>NALGA ADENTRO C/T -NOV </v>
      </c>
      <c r="BE52" s="150">
        <v>14000</v>
      </c>
      <c r="BF52" s="1051">
        <f>ROUND(IFERROR((BE52-_xlfn.XLOOKUP(BC52,'Listas anteriores HORECA'!$A:$A,'Listas anteriores HORECA'!$E:$E))/_xlfn.XLOOKUP(BC52,'Listas anteriores HORECA'!$A:$A,'Listas anteriores HORECA'!$E:$E),""),3)</f>
        <v>0</v>
      </c>
      <c r="BG52" s="150">
        <f>_xlfn.XLOOKUP($BC52,'Costos Unitarios'!A:A,'Costos Unitarios'!E:E,"")</f>
        <v>10701</v>
      </c>
      <c r="BH52" s="1052">
        <f t="shared" si="8"/>
        <v>0.23564285714285715</v>
      </c>
      <c r="BI52" s="892">
        <f>IFERROR((BE52-_xlfn.XLOOKUP(C52,'Lista Consumo Interno'!A:A,'Lista Consumo Interno'!E:E))/BE52,"")</f>
        <v>0.54642857142857137</v>
      </c>
    </row>
    <row r="53" spans="1:61" ht="15" thickBot="1" x14ac:dyDescent="0.35">
      <c r="A53" s="246" t="str">
        <f>_xlfn.XLOOKUP(C53,'Listas anteriores R'!$A:$A,'Listas anteriores R'!$D:$D,"")</f>
        <v>Carnes</v>
      </c>
      <c r="B53" s="1204" t="s">
        <v>95</v>
      </c>
      <c r="C53" s="262">
        <v>251</v>
      </c>
      <c r="D53" s="178" t="s">
        <v>105</v>
      </c>
      <c r="E53" s="768">
        <f t="shared" si="9"/>
        <v>14742.081447963801</v>
      </c>
      <c r="F53" s="860">
        <v>16290</v>
      </c>
      <c r="G53" s="1197">
        <f>ROUND(IFERROR((E53-_xlfn.XLOOKUP(C53,'Listas anteriores R'!A:A,'Listas anteriores R'!E:E))/_xlfn.XLOOKUP(C53,'Listas anteriores R'!A:A,'Listas anteriores R'!E:E),""),3)</f>
        <v>0</v>
      </c>
      <c r="H53" s="732">
        <f>IFERROR((E53-(_xlfn.XLOOKUP(C53,'Costos Unitarios'!$A:$A,'Costos Unitarios'!$E:$E)+_xlfn.XLOOKUP(C53,'Costos Comerciales'!$A:$A,'Costos Comerciales'!$E:$E)))/E53,"")</f>
        <v>0.37376550030693678</v>
      </c>
      <c r="I53" s="732">
        <f>IFERROR((E53-_xlfn.XLOOKUP(C53,'Lista Consumo Interno'!$A:$A,'Lista Consumo Interno'!$E:$E))/E53,"")</f>
        <v>0.55569367710251694</v>
      </c>
      <c r="J53" s="727">
        <f>IFERROR(($E53-_xlfn.XLOOKUP($C53,Competencias!$A:$A,Competencias!R:R))/$E53,"")</f>
        <v>-0.25491098833640269</v>
      </c>
      <c r="K53" s="727">
        <f>IFERROR(($E53-_xlfn.XLOOKUP($C53,Competencias!$A:$A,Competencias!S:S))/$E53,"")</f>
        <v>1</v>
      </c>
      <c r="L53" s="727">
        <f>IFERROR(($E53-_xlfn.XLOOKUP($C53,Competencias!$A:$A,Competencias!T:T))/$E53,"")</f>
        <v>-0.281365868631062</v>
      </c>
      <c r="M53" s="727">
        <f>IFERROR(($E53-_xlfn.XLOOKUP($C53,Competencias!$A:$A,Competencias!U:U))/$E53,"")</f>
        <v>1</v>
      </c>
      <c r="N53" s="727">
        <f>IFERROR(($E53-_xlfn.XLOOKUP($C53,Competencias!$A:$A,Competencias!V:V))/$E53,"")</f>
        <v>-0.22777777777777777</v>
      </c>
      <c r="O53" s="723"/>
      <c r="P53" s="246" t="str">
        <f>_xlfn.XLOOKUP(Q53,'Listas anteriores R'!$A:$A,'Listas anteriores R'!$D:$D,"")</f>
        <v>Carnes</v>
      </c>
      <c r="Q53" s="1210">
        <v>251</v>
      </c>
      <c r="R53" s="718" t="str">
        <f t="shared" si="12"/>
        <v>BOLA DE LOMO - NOV </v>
      </c>
      <c r="S53" s="135">
        <f t="shared" si="10"/>
        <v>14742.081447963801</v>
      </c>
      <c r="T53" s="749">
        <v>16290</v>
      </c>
      <c r="U53" s="1172">
        <f>ROUND(IFERROR((S53-_xlfn.XLOOKUP(Q53,'Listas anteriores C'!$A:$A,'Listas anteriores C'!$E:$E))/_xlfn.XLOOKUP(Q53,'Listas anteriores C'!$A:$A,'Listas anteriores C'!$E:$E),""),3)</f>
        <v>0</v>
      </c>
      <c r="V53" s="732">
        <f>IFERROR((S53-(_xlfn.XLOOKUP(Q53,'Costos Unitarios'!$A:$A,'Costos Unitarios'!$E:$E)+_xlfn.XLOOKUP(Q53,'Costos Comerciales'!$A:$A,'Costos Comerciales'!$E:$E)))/S53,"")</f>
        <v>0.37376550030693678</v>
      </c>
      <c r="W53" s="727">
        <f>IFERROR(($S53-_xlfn.XLOOKUP($Q53,Competencias!$A:$A,Competencias!E:E))/$S53,"")</f>
        <v>-0.49232658072437074</v>
      </c>
      <c r="X53" s="727">
        <f>IFERROR(($S53-_xlfn.XLOOKUP($Q53,Competencias!$A:$A,Competencias!F:F))/$S53,"")</f>
        <v>-0.39057704112952729</v>
      </c>
      <c r="Y53" s="727">
        <f>IFERROR(($S53-_xlfn.XLOOKUP($Q53,Competencias!$A:$A,Competencias!G:G))/$S53,"")</f>
        <v>-0.28882750153468384</v>
      </c>
      <c r="AA53" s="246" t="str">
        <f>_xlfn.XLOOKUP(AB53,'Listas anteriores R'!$A:$A,'Listas anteriores R'!$D:$D,"")</f>
        <v>Carnes</v>
      </c>
      <c r="AB53" s="542">
        <v>251</v>
      </c>
      <c r="AC53" s="718" t="str">
        <f t="shared" si="13"/>
        <v>BOLA DE LOMO - NOV </v>
      </c>
      <c r="AD53" s="139">
        <f t="shared" si="11"/>
        <v>14742.081447963801</v>
      </c>
      <c r="AE53" s="749">
        <v>16290</v>
      </c>
      <c r="AF53" s="1172">
        <f>ROUND(IFERROR((AD53-_xlfn.XLOOKUP(AB53,'Listas anteriores ML'!$A:$A,'Listas anteriores ML'!$E:$E))/_xlfn.XLOOKUP(AB53,'Listas anteriores ML'!$A:$A,'Listas anteriores ML'!$E:$E),""),3)</f>
        <v>0</v>
      </c>
      <c r="AG53" s="732">
        <f>IFERROR((AD53-(_xlfn.XLOOKUP(AB53,'Costos Unitarios'!$A:$A,'Costos Unitarios'!$E:$E)+_xlfn.XLOOKUP(AB53,'Costos Comerciales'!$A:$A,'Costos Comerciales'!$E:$E)))/AD53,"")</f>
        <v>0.37376550030693678</v>
      </c>
      <c r="AH53" s="727">
        <f>IFERROR(($AD53-_xlfn.XLOOKUP($AB53,Competencias!$A:$A,Competencias!H:H))/$AD53,"")</f>
        <v>9.6378146101903147E-3</v>
      </c>
      <c r="AI53" s="727">
        <f>IFERROR(($AD53-_xlfn.XLOOKUP($AB53,Competencias!$A:$A,Competencias!I:I))/$AD53,"")</f>
        <v>1</v>
      </c>
      <c r="AJ53" s="727">
        <f>IFERROR(($AD53-_xlfn.XLOOKUP($AB53,Competencias!$A:$A,Competencias!J:J))/$AD53,"")</f>
        <v>1</v>
      </c>
      <c r="AK53" s="727">
        <f>IFERROR(($AD53-_xlfn.XLOOKUP($AB53,Competencias!$A:$A,Competencias!K:K))/$AD53,"")</f>
        <v>1</v>
      </c>
      <c r="AL53" s="727">
        <f>IFERROR(($AD53-_xlfn.XLOOKUP($AB53,Competencias!$A:$A,Competencias!L:L))/$AD53,"")</f>
        <v>-5.1411909146715763E-2</v>
      </c>
      <c r="AM53" s="727">
        <f>IFERROR(($AD53-_xlfn.XLOOKUP($AB53,Competencias!$A:$A,Competencias!M:M))/$AD53,"")</f>
        <v>1</v>
      </c>
      <c r="AN53" s="727">
        <f>IFERROR(($AD53-_xlfn.XLOOKUP($AB53,Competencias!$A:$A,Competencias!N:N))/$AD53,"")</f>
        <v>1</v>
      </c>
      <c r="AO53" s="727">
        <f>IFERROR(($AD53-_xlfn.XLOOKUP($AB53,Competencias!$A:$A,Competencias!O:O))/$AD53,"")</f>
        <v>3.6771025168815238E-2</v>
      </c>
      <c r="AQ53" s="246" t="str">
        <f>_xlfn.XLOOKUP(AR53,'Listas anteriores R'!$A:$A,'Listas anteriores R'!$D:$D,"")</f>
        <v>Carnes</v>
      </c>
      <c r="AR53" s="542">
        <v>251</v>
      </c>
      <c r="AS53" s="718" t="str">
        <f t="shared" si="5"/>
        <v>BOLA DE LOMO - NOV </v>
      </c>
      <c r="AT53" s="291">
        <f t="shared" si="14"/>
        <v>12604.47963800905</v>
      </c>
      <c r="AU53" s="1051">
        <f>ROUND(IFERROR(($AT53-_xlfn.XLOOKUP($AR53,'Listas anteriores May.'!$A:$A,'Listas anteriores May.'!$E:$E))/_xlfn.XLOOKUP($AR53,'Listas anteriores May.'!$A:$A,'Listas anteriores May.'!$E:$E),""),3)</f>
        <v>0</v>
      </c>
      <c r="AV53" s="732">
        <f>IFERROR(($AT53-(_xlfn.XLOOKUP($AR53,'Costos Unitarios'!$A:$A,'Costos Unitarios'!$E:$E)+_xlfn.XLOOKUP($AR53,'Costos Comerciales'!$A:$A,'Costos Comerciales'!$E:$E)))/AT53,"")</f>
        <v>0.26756198866308395</v>
      </c>
      <c r="AW53" s="892">
        <f>IFERROR((AT53-_xlfn.XLOOKUP(AR53,'Lista Consumo Interno'!$A:$A,'Lista Consumo Interno'!$E:$E))/AT53,"")</f>
        <v>0.48034348199124782</v>
      </c>
      <c r="AX53" s="895">
        <v>0.14499999999999999</v>
      </c>
      <c r="AY53" s="727">
        <f>IFERROR(($AT53-_xlfn.XLOOKUP($AR53,Competencias!$A:$A,Competencias!P:P))/$AT53,"")</f>
        <v>1</v>
      </c>
      <c r="AZ53" s="727">
        <f>IFERROR(($AT53-_xlfn.XLOOKUP($AR53,Competencias!$A:$A,Competencias!Q:Q))/$AT53,"")</f>
        <v>1</v>
      </c>
      <c r="BB53" s="246" t="str">
        <f>_xlfn.XLOOKUP(BC53,'Listas anteriores R'!$A:$A,'Listas anteriores R'!$D:$D,"")</f>
        <v>Carnes</v>
      </c>
      <c r="BC53" s="760">
        <v>251</v>
      </c>
      <c r="BD53" s="800" t="str">
        <f t="shared" si="7"/>
        <v>BOLA DE LOMO - NOV </v>
      </c>
      <c r="BE53" s="150">
        <v>11800</v>
      </c>
      <c r="BF53" s="1051">
        <f>ROUND(IFERROR((BE53-_xlfn.XLOOKUP(BC53,'Listas anteriores HORECA'!$A:$A,'Listas anteriores HORECA'!$E:$E))/_xlfn.XLOOKUP(BC53,'Listas anteriores HORECA'!$A:$A,'Listas anteriores HORECA'!$E:$E),""),3)</f>
        <v>0</v>
      </c>
      <c r="BG53" s="150">
        <f>_xlfn.XLOOKUP($BC53,'Costos Unitarios'!A:A,'Costos Unitarios'!E:E,"")</f>
        <v>8497</v>
      </c>
      <c r="BH53" s="1052">
        <f t="shared" si="8"/>
        <v>0.27991525423728814</v>
      </c>
      <c r="BI53" s="892">
        <f>IFERROR((BE53-_xlfn.XLOOKUP(C53,'Lista Consumo Interno'!A:A,'Lista Consumo Interno'!E:E))/BE53,"")</f>
        <v>0.44491525423728812</v>
      </c>
    </row>
    <row r="54" spans="1:61" ht="15" thickBot="1" x14ac:dyDescent="0.35">
      <c r="A54" s="246" t="str">
        <f>_xlfn.XLOOKUP(C54,'Listas anteriores R'!$A:$A,'Listas anteriores R'!$D:$D,"")</f>
        <v>Carnes</v>
      </c>
      <c r="B54" s="1204" t="s">
        <v>95</v>
      </c>
      <c r="C54" s="262">
        <v>632</v>
      </c>
      <c r="D54" s="178" t="s">
        <v>106</v>
      </c>
      <c r="E54" s="768">
        <f t="shared" si="9"/>
        <v>13927.601809954751</v>
      </c>
      <c r="F54" s="860">
        <v>15390</v>
      </c>
      <c r="G54" s="1197">
        <f>ROUND(IFERROR((E54-_xlfn.XLOOKUP(C54,'Listas anteriores R'!A:A,'Listas anteriores R'!E:E))/_xlfn.XLOOKUP(C54,'Listas anteriores R'!A:A,'Listas anteriores R'!E:E),""),3)</f>
        <v>0</v>
      </c>
      <c r="H54" s="732">
        <f>IFERROR((E54-(_xlfn.XLOOKUP(C54,'Costos Unitarios'!$A:$A,'Costos Unitarios'!$E:$E)+_xlfn.XLOOKUP(C54,'Costos Comerciales'!$A:$A,'Costos Comerciales'!$E:$E)))/E54,"")</f>
        <v>0.26656432748538011</v>
      </c>
      <c r="I54" s="732">
        <f>IFERROR((E54-_xlfn.XLOOKUP(C54,'Lista Consumo Interno'!$A:$A,'Lista Consumo Interno'!$E:$E))/E54,"")</f>
        <v>0.63741065627030535</v>
      </c>
      <c r="J54" s="727">
        <f>IFERROR(($E54-_xlfn.XLOOKUP($C54,Competencias!$A:$A,Competencias!R:R))/$E54,"")</f>
        <v>-0.37855750487329437</v>
      </c>
      <c r="K54" s="727">
        <f>IFERROR(($E54-_xlfn.XLOOKUP($C54,Competencias!$A:$A,Competencias!S:S))/$E54,"")</f>
        <v>1</v>
      </c>
      <c r="L54" s="727">
        <f>IFERROR(($E54-_xlfn.XLOOKUP($C54,Competencias!$A:$A,Competencias!T:T))/$E54,"")</f>
        <v>-4.4688109161793388E-2</v>
      </c>
      <c r="M54" s="727">
        <f>IFERROR(($E54-_xlfn.XLOOKUP($C54,Competencias!$A:$A,Competencias!U:U))/$E54,"")</f>
        <v>1</v>
      </c>
      <c r="N54" s="727">
        <f>IFERROR(($E54-_xlfn.XLOOKUP($C54,Competencias!$A:$A,Competencias!V:V))/$E54,"")</f>
        <v>-0.17033788174139053</v>
      </c>
      <c r="O54" s="723"/>
      <c r="P54" s="246" t="str">
        <f>_xlfn.XLOOKUP(Q54,'Listas anteriores R'!$A:$A,'Listas anteriores R'!$D:$D,"")</f>
        <v>Carnes</v>
      </c>
      <c r="Q54" s="1210">
        <v>632</v>
      </c>
      <c r="R54" s="718" t="str">
        <f t="shared" si="12"/>
        <v>MARUCHA</v>
      </c>
      <c r="S54" s="135">
        <f t="shared" si="10"/>
        <v>13927.601809954751</v>
      </c>
      <c r="T54" s="749">
        <v>15390</v>
      </c>
      <c r="U54" s="1172">
        <f>ROUND(IFERROR((S54-_xlfn.XLOOKUP(Q54,'Listas anteriores C'!$A:$A,'Listas anteriores C'!$E:$E))/_xlfn.XLOOKUP(Q54,'Listas anteriores C'!$A:$A,'Listas anteriores C'!$E:$E),""),3)</f>
        <v>0</v>
      </c>
      <c r="V54" s="732">
        <f>IFERROR((S54-(_xlfn.XLOOKUP(Q54,'Costos Unitarios'!$A:$A,'Costos Unitarios'!$E:$E)+_xlfn.XLOOKUP(Q54,'Costos Comerciales'!$A:$A,'Costos Comerciales'!$E:$E)))/S54,"")</f>
        <v>0.26656432748538011</v>
      </c>
      <c r="W54" s="727">
        <f>IFERROR(($S54-_xlfn.XLOOKUP($Q54,Competencias!$A:$A,Competencias!E:E))/$S54,"")</f>
        <v>1</v>
      </c>
      <c r="X54" s="727">
        <f>IFERROR(($S54-_xlfn.XLOOKUP($Q54,Competencias!$A:$A,Competencias!F:F))/$S54,"")</f>
        <v>1</v>
      </c>
      <c r="Y54" s="727">
        <f>IFERROR(($S54-_xlfn.XLOOKUP($Q54,Competencias!$A:$A,Competencias!G:G))/$S54,"")</f>
        <v>1</v>
      </c>
      <c r="AA54" s="246" t="str">
        <f>_xlfn.XLOOKUP(AB54,'Listas anteriores R'!$A:$A,'Listas anteriores R'!$D:$D,"")</f>
        <v>Carnes</v>
      </c>
      <c r="AB54" s="542">
        <v>632</v>
      </c>
      <c r="AC54" s="718" t="str">
        <f t="shared" si="13"/>
        <v>MARUCHA</v>
      </c>
      <c r="AD54" s="139">
        <f t="shared" si="11"/>
        <v>13927.601809954751</v>
      </c>
      <c r="AE54" s="749">
        <v>15390</v>
      </c>
      <c r="AF54" s="1172">
        <f>ROUND(IFERROR((AD54-_xlfn.XLOOKUP(AB54,'Listas anteriores ML'!$A:$A,'Listas anteriores ML'!$E:$E))/_xlfn.XLOOKUP(AB54,'Listas anteriores ML'!$A:$A,'Listas anteriores ML'!$E:$E),""),3)</f>
        <v>0</v>
      </c>
      <c r="AG54" s="732">
        <f>IFERROR((AD54-(_xlfn.XLOOKUP(AB54,'Costos Unitarios'!$A:$A,'Costos Unitarios'!$E:$E)+_xlfn.XLOOKUP(AB54,'Costos Comerciales'!$A:$A,'Costos Comerciales'!$E:$E)))/AD54,"")</f>
        <v>0.26656432748538011</v>
      </c>
      <c r="AH54" s="727">
        <f>IFERROR(($AD54-_xlfn.XLOOKUP($AB54,Competencias!$A:$A,Competencias!H:H))/$AD54,"")</f>
        <v>1</v>
      </c>
      <c r="AI54" s="727">
        <f>IFERROR(($AD54-_xlfn.XLOOKUP($AB54,Competencias!$A:$A,Competencias!I:I))/$AD54,"")</f>
        <v>1</v>
      </c>
      <c r="AJ54" s="727">
        <f>IFERROR(($AD54-_xlfn.XLOOKUP($AB54,Competencias!$A:$A,Competencias!J:J))/$AD54,"")</f>
        <v>0.23174857050032491</v>
      </c>
      <c r="AK54" s="727">
        <f>IFERROR(($AD54-_xlfn.XLOOKUP($AB54,Competencias!$A:$A,Competencias!K:K))/$AD54,"")</f>
        <v>6.6673489278752426E-2</v>
      </c>
      <c r="AL54" s="727">
        <f>IFERROR(($AD54-_xlfn.XLOOKUP($AB54,Competencias!$A:$A,Competencias!L:L))/$AD54,"")</f>
        <v>0.20840643274853801</v>
      </c>
      <c r="AM54" s="727">
        <f>IFERROR(($AD54-_xlfn.XLOOKUP($AB54,Competencias!$A:$A,Competencias!M:M))/$AD54,"")</f>
        <v>1</v>
      </c>
      <c r="AN54" s="727">
        <f>IFERROR(($AD54-_xlfn.XLOOKUP($AB54,Competencias!$A:$A,Competencias!N:N))/$AD54,"")</f>
        <v>1</v>
      </c>
      <c r="AO54" s="727">
        <f>IFERROR(($AD54-_xlfn.XLOOKUP($AB54,Competencias!$A:$A,Competencias!O:O))/$AD54,"")</f>
        <v>1</v>
      </c>
      <c r="AQ54" s="246" t="str">
        <f>_xlfn.XLOOKUP(AR54,'Listas anteriores R'!$A:$A,'Listas anteriores R'!$D:$D,"")</f>
        <v>Carnes</v>
      </c>
      <c r="AR54" s="542">
        <v>632</v>
      </c>
      <c r="AS54" s="718" t="str">
        <f t="shared" si="5"/>
        <v>MARUCHA</v>
      </c>
      <c r="AT54" s="291">
        <f t="shared" si="14"/>
        <v>12534.841628959277</v>
      </c>
      <c r="AU54" s="1051">
        <f>ROUND(IFERROR(($AT54-_xlfn.XLOOKUP($AR54,'Listas anteriores May.'!$A:$A,'Listas anteriores May.'!$E:$E))/_xlfn.XLOOKUP($AR54,'Listas anteriores May.'!$A:$A,'Listas anteriores May.'!$E:$E),""),3)</f>
        <v>0</v>
      </c>
      <c r="AV54" s="732">
        <f>IFERROR(($AT54-(_xlfn.XLOOKUP($AR54,'Costos Unitarios'!$A:$A,'Costos Unitarios'!$E:$E)+_xlfn.XLOOKUP($AR54,'Costos Comerciales'!$A:$A,'Costos Comerciales'!$E:$E)))/AT54,"")</f>
        <v>0.18507147498375576</v>
      </c>
      <c r="AW54" s="892">
        <f>IFERROR((AT54-_xlfn.XLOOKUP(AR54,'Lista Consumo Interno'!$A:$A,'Lista Consumo Interno'!$E:$E))/AT54,"")</f>
        <v>0.59712295141145044</v>
      </c>
      <c r="AX54" s="895">
        <v>0.1</v>
      </c>
      <c r="AY54" s="727">
        <f>IFERROR(($AT54-_xlfn.XLOOKUP($AR54,Competencias!$A:$A,Competencias!P:P))/$AT54,"")</f>
        <v>1</v>
      </c>
      <c r="AZ54" s="727">
        <f>IFERROR(($AT54-_xlfn.XLOOKUP($AR54,Competencias!$A:$A,Competencias!Q:Q))/$AT54,"")</f>
        <v>1</v>
      </c>
      <c r="BB54" s="246" t="str">
        <f>_xlfn.XLOOKUP(BC54,'Listas anteriores R'!$A:$A,'Listas anteriores R'!$D:$D,"")</f>
        <v>Carnes</v>
      </c>
      <c r="BC54" s="760">
        <v>632</v>
      </c>
      <c r="BD54" s="800" t="str">
        <f t="shared" si="7"/>
        <v>MARUCHA</v>
      </c>
      <c r="BE54" s="150">
        <v>12100</v>
      </c>
      <c r="BF54" s="1051">
        <f>ROUND(IFERROR((BE54-_xlfn.XLOOKUP(BC54,'Listas anteriores HORECA'!$A:$A,'Listas anteriores HORECA'!$E:$E))/_xlfn.XLOOKUP(BC54,'Listas anteriores HORECA'!$A:$A,'Listas anteriores HORECA'!$E:$E),""),3)</f>
        <v>0</v>
      </c>
      <c r="BG54" s="150">
        <f>_xlfn.XLOOKUP($BC54,'Costos Unitarios'!A:A,'Costos Unitarios'!E:E,"")</f>
        <v>9514</v>
      </c>
      <c r="BH54" s="1052">
        <f t="shared" si="8"/>
        <v>0.2137190082644628</v>
      </c>
      <c r="BI54" s="892">
        <f>IFERROR((BE54-_xlfn.XLOOKUP(C54,'Lista Consumo Interno'!A:A,'Lista Consumo Interno'!E:E))/BE54,"")</f>
        <v>0.5826446280991735</v>
      </c>
    </row>
    <row r="55" spans="1:61" ht="15" thickBot="1" x14ac:dyDescent="0.35">
      <c r="A55" s="246" t="str">
        <f>_xlfn.XLOOKUP(C55,'Listas anteriores R'!$A:$A,'Listas anteriores R'!$D:$D,"")</f>
        <v>Carnes</v>
      </c>
      <c r="B55" s="1204" t="s">
        <v>95</v>
      </c>
      <c r="C55" s="262">
        <v>286</v>
      </c>
      <c r="D55" s="178" t="s">
        <v>107</v>
      </c>
      <c r="E55" s="768">
        <f t="shared" si="9"/>
        <v>12208.144796380091</v>
      </c>
      <c r="F55" s="860">
        <v>13490</v>
      </c>
      <c r="G55" s="1197">
        <f>ROUND(IFERROR((E55-_xlfn.XLOOKUP(C55,'Listas anteriores R'!A:A,'Listas anteriores R'!E:E))/_xlfn.XLOOKUP(C55,'Listas anteriores R'!A:A,'Listas anteriores R'!E:E),""),3)</f>
        <v>0</v>
      </c>
      <c r="H55" s="732">
        <f>IFERROR((E55-(_xlfn.XLOOKUP(C55,'Costos Unitarios'!$A:$A,'Costos Unitarios'!$E:$E)+_xlfn.XLOOKUP(C55,'Costos Comerciales'!$A:$A,'Costos Comerciales'!$E:$E)))/E55,"")</f>
        <v>0.2454217939214233</v>
      </c>
      <c r="I55" s="732">
        <f>IFERROR((E55-_xlfn.XLOOKUP(C55,'Lista Consumo Interno'!$A:$A,'Lista Consumo Interno'!$E:$E))/E55,"")</f>
        <v>0.51671608598962193</v>
      </c>
      <c r="J55" s="727">
        <f>IFERROR(($E55-_xlfn.XLOOKUP($C55,Competencias!$A:$A,Competencias!R:R))/$E55,"")</f>
        <v>-0.21230541141586354</v>
      </c>
      <c r="K55" s="727">
        <f>IFERROR(($E55-_xlfn.XLOOKUP($C55,Competencias!$A:$A,Competencias!S:S))/$E55,"")</f>
        <v>1</v>
      </c>
      <c r="L55" s="727">
        <f>IFERROR(($E55-_xlfn.XLOOKUP($C55,Competencias!$A:$A,Competencias!T:T))/$E55,"")</f>
        <v>-0.25571905114899918</v>
      </c>
      <c r="M55" s="727">
        <f>IFERROR(($E55-_xlfn.XLOOKUP($C55,Competencias!$A:$A,Competencias!U:U))/$E55,"")</f>
        <v>1</v>
      </c>
      <c r="N55" s="727">
        <f>IFERROR(($E55-_xlfn.XLOOKUP($C55,Competencias!$A:$A,Competencias!V:V))/$E55,"")</f>
        <v>-0.40889547813194954</v>
      </c>
      <c r="O55" s="723"/>
      <c r="P55" s="246" t="str">
        <f>_xlfn.XLOOKUP(Q55,'Listas anteriores R'!$A:$A,'Listas anteriores R'!$D:$D,"")</f>
        <v>Carnes</v>
      </c>
      <c r="Q55" s="1210">
        <v>286</v>
      </c>
      <c r="R55" s="718" t="str">
        <f t="shared" si="12"/>
        <v>CARNAZA DE PALETA - NOV</v>
      </c>
      <c r="S55" s="135">
        <f t="shared" si="10"/>
        <v>12208.144796380091</v>
      </c>
      <c r="T55" s="749">
        <v>13490</v>
      </c>
      <c r="U55" s="1172">
        <f>ROUND(IFERROR((S55-_xlfn.XLOOKUP(Q55,'Listas anteriores C'!$A:$A,'Listas anteriores C'!$E:$E))/_xlfn.XLOOKUP(Q55,'Listas anteriores C'!$A:$A,'Listas anteriores C'!$E:$E),""),3)</f>
        <v>0</v>
      </c>
      <c r="V55" s="732">
        <f>IFERROR((S55-(_xlfn.XLOOKUP(Q55,'Costos Unitarios'!$A:$A,'Costos Unitarios'!$E:$E)+_xlfn.XLOOKUP(Q55,'Costos Comerciales'!$A:$A,'Costos Comerciales'!$E:$E)))/S55,"")</f>
        <v>0.2454217939214233</v>
      </c>
      <c r="W55" s="727">
        <f>IFERROR(($S55-_xlfn.XLOOKUP($Q55,Competencias!$A:$A,Competencias!E:E))/$S55,"")</f>
        <v>-0.55633802816901401</v>
      </c>
      <c r="X55" s="727">
        <f>IFERROR(($S55-_xlfn.XLOOKUP($Q55,Competencias!$A:$A,Competencias!F:F))/$S55,"")</f>
        <v>-0.5153817642698294</v>
      </c>
      <c r="Y55" s="727">
        <f>IFERROR(($S55-_xlfn.XLOOKUP($Q55,Competencias!$A:$A,Competencias!G:G))/$S55,"")</f>
        <v>-0.22868791697553736</v>
      </c>
      <c r="AA55" s="246" t="str">
        <f>_xlfn.XLOOKUP(AB55,'Listas anteriores R'!$A:$A,'Listas anteriores R'!$D:$D,"")</f>
        <v>Carnes</v>
      </c>
      <c r="AB55" s="542">
        <v>286</v>
      </c>
      <c r="AC55" s="718" t="str">
        <f t="shared" si="13"/>
        <v>CARNAZA DE PALETA - NOV</v>
      </c>
      <c r="AD55" s="139">
        <f t="shared" si="11"/>
        <v>12208.144796380091</v>
      </c>
      <c r="AE55" s="749">
        <v>13490</v>
      </c>
      <c r="AF55" s="1172">
        <f>ROUND(IFERROR((AD55-_xlfn.XLOOKUP(AB55,'Listas anteriores ML'!$A:$A,'Listas anteriores ML'!$E:$E))/_xlfn.XLOOKUP(AB55,'Listas anteriores ML'!$A:$A,'Listas anteriores ML'!$E:$E),""),3)</f>
        <v>0</v>
      </c>
      <c r="AG55" s="732">
        <f>IFERROR((AD55-(_xlfn.XLOOKUP(AB55,'Costos Unitarios'!$A:$A,'Costos Unitarios'!$E:$E)+_xlfn.XLOOKUP(AB55,'Costos Comerciales'!$A:$A,'Costos Comerciales'!$E:$E)))/AD55,"")</f>
        <v>0.2454217939214233</v>
      </c>
      <c r="AH55" s="727">
        <f>IFERROR(($AD55-_xlfn.XLOOKUP($AB55,Competencias!$A:$A,Competencias!H:H))/$AD55,"")</f>
        <v>-0.13039288361749438</v>
      </c>
      <c r="AI55" s="727">
        <f>IFERROR(($AD55-_xlfn.XLOOKUP($AB55,Competencias!$A:$A,Competencias!I:I))/$AD55,"")</f>
        <v>1</v>
      </c>
      <c r="AJ55" s="727">
        <f>IFERROR(($AD55-_xlfn.XLOOKUP($AB55,Competencias!$A:$A,Competencias!J:J))/$AD55,"")</f>
        <v>1</v>
      </c>
      <c r="AK55" s="727">
        <f>IFERROR(($AD55-_xlfn.XLOOKUP($AB55,Competencias!$A:$A,Competencias!K:K))/$AD55,"")</f>
        <v>1</v>
      </c>
      <c r="AL55" s="727">
        <f>IFERROR(($AD55-_xlfn.XLOOKUP($AB55,Competencias!$A:$A,Competencias!L:L))/$AD55,"")</f>
        <v>1.090622683469241E-2</v>
      </c>
      <c r="AM55" s="727">
        <f>IFERROR(($AD55-_xlfn.XLOOKUP($AB55,Competencias!$A:$A,Competencias!M:M))/$AD55,"")</f>
        <v>1</v>
      </c>
      <c r="AN55" s="727">
        <f>IFERROR(($AD55-_xlfn.XLOOKUP($AB55,Competencias!$A:$A,Competencias!N:N))/$AD55,"")</f>
        <v>1</v>
      </c>
      <c r="AO55" s="727">
        <f>IFERROR(($AD55-_xlfn.XLOOKUP($AB55,Competencias!$A:$A,Competencias!O:O))/$AD55,"")</f>
        <v>-6.4780948851000691E-2</v>
      </c>
      <c r="AQ55" s="246" t="str">
        <f>_xlfn.XLOOKUP(AR55,'Listas anteriores R'!$A:$A,'Listas anteriores R'!$D:$D,"")</f>
        <v>Carnes</v>
      </c>
      <c r="AR55" s="542">
        <v>286</v>
      </c>
      <c r="AS55" s="718" t="str">
        <f t="shared" si="5"/>
        <v>CARNAZA DE PALETA - NOV</v>
      </c>
      <c r="AT55" s="291">
        <f t="shared" si="14"/>
        <v>12208.144796380091</v>
      </c>
      <c r="AU55" s="1051">
        <f>ROUND(IFERROR(($AT55-_xlfn.XLOOKUP($AR55,'Listas anteriores May.'!$A:$A,'Listas anteriores May.'!$E:$E))/_xlfn.XLOOKUP($AR55,'Listas anteriores May.'!$A:$A,'Listas anteriores May.'!$E:$E),""),3)</f>
        <v>0</v>
      </c>
      <c r="AV55" s="732">
        <f>IFERROR(($AT55-(_xlfn.XLOOKUP($AR55,'Costos Unitarios'!$A:$A,'Costos Unitarios'!$E:$E)+_xlfn.XLOOKUP($AR55,'Costos Comerciales'!$A:$A,'Costos Comerciales'!$E:$E)))/AT55,"")</f>
        <v>0.2454217939214233</v>
      </c>
      <c r="AW55" s="892">
        <f>IFERROR((AT55-_xlfn.XLOOKUP(AR55,'Lista Consumo Interno'!$A:$A,'Lista Consumo Interno'!$E:$E))/AT55,"")</f>
        <v>0.51671608598962193</v>
      </c>
      <c r="AX55" s="895">
        <v>0</v>
      </c>
      <c r="AY55" s="727">
        <f>IFERROR(($AT55-_xlfn.XLOOKUP($AR55,Competencias!$A:$A,Competencias!P:P))/$AT55,"")</f>
        <v>1</v>
      </c>
      <c r="AZ55" s="727">
        <f>IFERROR(($AT55-_xlfn.XLOOKUP($AR55,Competencias!$A:$A,Competencias!Q:Q))/$AT55,"")</f>
        <v>1</v>
      </c>
      <c r="BB55" s="246" t="str">
        <f>_xlfn.XLOOKUP(BC55,'Listas anteriores R'!$A:$A,'Listas anteriores R'!$D:$D,"")</f>
        <v>Carnes</v>
      </c>
      <c r="BC55" s="760">
        <v>286</v>
      </c>
      <c r="BD55" s="800" t="str">
        <f t="shared" si="7"/>
        <v>CARNAZA DE PALETA - NOV</v>
      </c>
      <c r="BE55" s="150">
        <v>11950</v>
      </c>
      <c r="BF55" s="1051">
        <f>ROUND(IFERROR((BE55-_xlfn.XLOOKUP(BC55,'Listas anteriores HORECA'!$A:$A,'Listas anteriores HORECA'!$E:$E))/_xlfn.XLOOKUP(BC55,'Listas anteriores HORECA'!$A:$A,'Listas anteriores HORECA'!$E:$E),""),3)</f>
        <v>0</v>
      </c>
      <c r="BG55" s="150">
        <f>_xlfn.XLOOKUP($BC55,'Costos Unitarios'!A:A,'Costos Unitarios'!E:E,"")</f>
        <v>8576</v>
      </c>
      <c r="BH55" s="1052">
        <f t="shared" si="8"/>
        <v>0.28234309623430964</v>
      </c>
      <c r="BI55" s="892">
        <f>IFERROR((BE55-_xlfn.XLOOKUP(C55,'Lista Consumo Interno'!A:A,'Lista Consumo Interno'!E:E))/BE55,"")</f>
        <v>0.50627615062761511</v>
      </c>
    </row>
    <row r="56" spans="1:61" ht="15" thickBot="1" x14ac:dyDescent="0.35">
      <c r="A56" s="246" t="str">
        <f>_xlfn.XLOOKUP(C56,'Listas anteriores R'!$A:$A,'Listas anteriores R'!$D:$D,"")</f>
        <v>Carnes</v>
      </c>
      <c r="B56" s="1204" t="s">
        <v>95</v>
      </c>
      <c r="C56" s="262">
        <v>240</v>
      </c>
      <c r="D56" s="178" t="s">
        <v>108</v>
      </c>
      <c r="E56" s="768">
        <f t="shared" si="9"/>
        <v>13927.601809954751</v>
      </c>
      <c r="F56" s="860">
        <v>15390</v>
      </c>
      <c r="G56" s="1197">
        <f>ROUND(IFERROR((E56-_xlfn.XLOOKUP(C56,'Listas anteriores R'!A:A,'Listas anteriores R'!E:E))/_xlfn.XLOOKUP(C56,'Listas anteriores R'!A:A,'Listas anteriores R'!E:E),""),3)</f>
        <v>0</v>
      </c>
      <c r="H56" s="732">
        <f>IFERROR((E56-(_xlfn.XLOOKUP(C56,'Costos Unitarios'!$A:$A,'Costos Unitarios'!$E:$E)+_xlfn.XLOOKUP(C56,'Costos Comerciales'!$A:$A,'Costos Comerciales'!$E:$E)))/E56,"")</f>
        <v>0.25586614684860298</v>
      </c>
      <c r="I56" s="732">
        <f>IFERROR((E56-_xlfn.XLOOKUP(C56,'Lista Consumo Interno'!$A:$A,'Lista Consumo Interno'!$E:$E))/E56,"")</f>
        <v>0.5656107862248213</v>
      </c>
      <c r="J56" s="727">
        <f>IFERROR(($E56-_xlfn.XLOOKUP($C56,Competencias!$A:$A,Competencias!R:R))/$E56,"")</f>
        <v>1</v>
      </c>
      <c r="K56" s="727">
        <f>IFERROR(($E56-_xlfn.XLOOKUP($C56,Competencias!$A:$A,Competencias!S:S))/$E56,"")</f>
        <v>-0.38286549707602341</v>
      </c>
      <c r="L56" s="727">
        <f>IFERROR(($E56-_xlfn.XLOOKUP($C56,Competencias!$A:$A,Competencias!T:T))/$E56,"")</f>
        <v>1</v>
      </c>
      <c r="M56" s="727">
        <f>IFERROR(($E56-_xlfn.XLOOKUP($C56,Competencias!$A:$A,Competencias!U:U))/$E56,"")</f>
        <v>1</v>
      </c>
      <c r="N56" s="727">
        <f>IFERROR(($E56-_xlfn.XLOOKUP($C56,Competencias!$A:$A,Competencias!V:V))/$E56,"")</f>
        <v>1</v>
      </c>
      <c r="O56" s="723"/>
      <c r="P56" s="246" t="str">
        <f>_xlfn.XLOOKUP(Q56,'Listas anteriores R'!$A:$A,'Listas anteriores R'!$D:$D,"")</f>
        <v>Carnes</v>
      </c>
      <c r="Q56" s="1210">
        <v>240</v>
      </c>
      <c r="R56" s="718" t="str">
        <f t="shared" si="12"/>
        <v>CHINGOLO - NOV </v>
      </c>
      <c r="S56" s="135">
        <f t="shared" si="10"/>
        <v>13927.601809954751</v>
      </c>
      <c r="T56" s="749">
        <v>15390</v>
      </c>
      <c r="U56" s="1172">
        <f>ROUND(IFERROR((S56-_xlfn.XLOOKUP(Q56,'Listas anteriores C'!$A:$A,'Listas anteriores C'!$E:$E))/_xlfn.XLOOKUP(Q56,'Listas anteriores C'!$A:$A,'Listas anteriores C'!$E:$E),""),3)</f>
        <v>0</v>
      </c>
      <c r="V56" s="732">
        <f>IFERROR((S56-(_xlfn.XLOOKUP(Q56,'Costos Unitarios'!$A:$A,'Costos Unitarios'!$E:$E)+_xlfn.XLOOKUP(Q56,'Costos Comerciales'!$A:$A,'Costos Comerciales'!$E:$E)))/S56,"")</f>
        <v>0.25586614684860298</v>
      </c>
      <c r="W56" s="727">
        <f>IFERROR(($S56-_xlfn.XLOOKUP($Q56,Competencias!$A:$A,Competencias!E:E))/$S56,"")</f>
        <v>3.07017543859649E-2</v>
      </c>
      <c r="X56" s="727">
        <f>IFERROR(($S56-_xlfn.XLOOKUP($Q56,Competencias!$A:$A,Competencias!F:F))/$S56,"")</f>
        <v>0.21738141650422352</v>
      </c>
      <c r="Y56" s="727">
        <f>IFERROR(($S56-_xlfn.XLOOKUP($Q56,Competencias!$A:$A,Competencias!G:G))/$S56,"")</f>
        <v>0.24610136452241715</v>
      </c>
      <c r="AA56" s="246" t="str">
        <f>_xlfn.XLOOKUP(AB56,'Listas anteriores R'!$A:$A,'Listas anteriores R'!$D:$D,"")</f>
        <v>Carnes</v>
      </c>
      <c r="AB56" s="542">
        <v>240</v>
      </c>
      <c r="AC56" s="718" t="str">
        <f t="shared" si="13"/>
        <v>CHINGOLO - NOV </v>
      </c>
      <c r="AD56" s="139">
        <f t="shared" si="11"/>
        <v>13927.601809954751</v>
      </c>
      <c r="AE56" s="749">
        <v>15390</v>
      </c>
      <c r="AF56" s="1172">
        <f>ROUND(IFERROR((AD56-_xlfn.XLOOKUP(AB56,'Listas anteriores ML'!$A:$A,'Listas anteriores ML'!$E:$E))/_xlfn.XLOOKUP(AB56,'Listas anteriores ML'!$A:$A,'Listas anteriores ML'!$E:$E),""),3)</f>
        <v>0</v>
      </c>
      <c r="AG56" s="732">
        <f>IFERROR((AD56-(_xlfn.XLOOKUP(AB56,'Costos Unitarios'!$A:$A,'Costos Unitarios'!$E:$E)+_xlfn.XLOOKUP(AB56,'Costos Comerciales'!$A:$A,'Costos Comerciales'!$E:$E)))/AD56,"")</f>
        <v>0.25586614684860298</v>
      </c>
      <c r="AH56" s="727">
        <f>IFERROR(($AD56-_xlfn.XLOOKUP($AB56,Competencias!$A:$A,Competencias!H:H))/$AD56,"")</f>
        <v>1</v>
      </c>
      <c r="AI56" s="727">
        <f>IFERROR(($AD56-_xlfn.XLOOKUP($AB56,Competencias!$A:$A,Competencias!I:I))/$AD56,"")</f>
        <v>1</v>
      </c>
      <c r="AJ56" s="727">
        <f>IFERROR(($AD56-_xlfn.XLOOKUP($AB56,Competencias!$A:$A,Competencias!J:J))/$AD56,"")</f>
        <v>1</v>
      </c>
      <c r="AK56" s="727">
        <f>IFERROR(($AD56-_xlfn.XLOOKUP($AB56,Competencias!$A:$A,Competencias!K:K))/$AD56,"")</f>
        <v>1</v>
      </c>
      <c r="AL56" s="727">
        <f>IFERROR(($AD56-_xlfn.XLOOKUP($AB56,Competencias!$A:$A,Competencias!L:L))/$AD56,"")</f>
        <v>0.12404158544509421</v>
      </c>
      <c r="AM56" s="727">
        <f>IFERROR(($AD56-_xlfn.XLOOKUP($AB56,Competencias!$A:$A,Competencias!M:M))/$AD56,"")</f>
        <v>1</v>
      </c>
      <c r="AN56" s="727">
        <f>IFERROR(($AD56-_xlfn.XLOOKUP($AB56,Competencias!$A:$A,Competencias!N:N))/$AD56,"")</f>
        <v>1</v>
      </c>
      <c r="AO56" s="727">
        <f>IFERROR(($AD56-_xlfn.XLOOKUP($AB56,Competencias!$A:$A,Competencias!O:O))/$AD56,"")</f>
        <v>1</v>
      </c>
      <c r="AQ56" s="246" t="str">
        <f>_xlfn.XLOOKUP(AR56,'Listas anteriores R'!$A:$A,'Listas anteriores R'!$D:$D,"")</f>
        <v>Carnes</v>
      </c>
      <c r="AR56" s="542">
        <v>240</v>
      </c>
      <c r="AS56" s="718" t="str">
        <f t="shared" si="5"/>
        <v>CHINGOLO - NOV </v>
      </c>
      <c r="AT56" s="291">
        <f t="shared" si="14"/>
        <v>12534.841628959277</v>
      </c>
      <c r="AU56" s="1051">
        <f>ROUND(IFERROR(($AT56-_xlfn.XLOOKUP($AR56,'Listas anteriores May.'!$A:$A,'Listas anteriores May.'!$E:$E))/_xlfn.XLOOKUP($AR56,'Listas anteriores May.'!$A:$A,'Listas anteriores May.'!$E:$E),""),3)</f>
        <v>0</v>
      </c>
      <c r="AV56" s="732">
        <f>IFERROR(($AT56-(_xlfn.XLOOKUP($AR56,'Costos Unitarios'!$A:$A,'Costos Unitarios'!$E:$E)+_xlfn.XLOOKUP($AR56,'Costos Comerciales'!$A:$A,'Costos Comerciales'!$E:$E)))/AT56,"")</f>
        <v>0.17318460760955895</v>
      </c>
      <c r="AW56" s="892">
        <f>IFERROR((AT56-_xlfn.XLOOKUP(AR56,'Lista Consumo Interno'!$A:$A,'Lista Consumo Interno'!$E:$E))/AT56,"")</f>
        <v>0.51734531802757933</v>
      </c>
      <c r="AX56" s="895">
        <v>0.1</v>
      </c>
      <c r="AY56" s="727">
        <f>IFERROR(($AT56-_xlfn.XLOOKUP($AR56,Competencias!$A:$A,Competencias!P:P))/$AT56,"")</f>
        <v>1</v>
      </c>
      <c r="AZ56" s="727">
        <f>IFERROR(($AT56-_xlfn.XLOOKUP($AR56,Competencias!$A:$A,Competencias!Q:Q))/$AT56,"")</f>
        <v>1</v>
      </c>
      <c r="BB56" s="246" t="str">
        <f>_xlfn.XLOOKUP(BC56,'Listas anteriores R'!$A:$A,'Listas anteriores R'!$D:$D,"")</f>
        <v>Carnes</v>
      </c>
      <c r="BC56" s="760">
        <v>240</v>
      </c>
      <c r="BD56" s="800" t="str">
        <f t="shared" si="7"/>
        <v>CHINGOLO - NOV </v>
      </c>
      <c r="BE56" s="150">
        <v>12500</v>
      </c>
      <c r="BF56" s="1051">
        <f>ROUND(IFERROR((BE56-_xlfn.XLOOKUP(BC56,'Listas anteriores HORECA'!$A:$A,'Listas anteriores HORECA'!$E:$E))/_xlfn.XLOOKUP(BC56,'Listas anteriores HORECA'!$A:$A,'Listas anteriores HORECA'!$E:$E),""),3)</f>
        <v>0</v>
      </c>
      <c r="BG56" s="150">
        <f>_xlfn.XLOOKUP($BC56,'Costos Unitarios'!A:A,'Costos Unitarios'!E:E,"")</f>
        <v>9627</v>
      </c>
      <c r="BH56" s="1052">
        <f t="shared" si="8"/>
        <v>0.22983999999999999</v>
      </c>
      <c r="BI56" s="892">
        <f>IFERROR((BE56-_xlfn.XLOOKUP(C56,'Lista Consumo Interno'!A:A,'Lista Consumo Interno'!E:E))/BE56,"")</f>
        <v>0.51600000000000001</v>
      </c>
    </row>
    <row r="57" spans="1:61" ht="15" thickBot="1" x14ac:dyDescent="0.35">
      <c r="A57" s="246" t="str">
        <f>_xlfn.XLOOKUP(C57,'Listas anteriores R'!$A:$A,'Listas anteriores R'!$D:$D,"")</f>
        <v>Carnes</v>
      </c>
      <c r="B57" s="1204" t="s">
        <v>95</v>
      </c>
      <c r="C57" s="262">
        <v>513</v>
      </c>
      <c r="D57" s="178" t="s">
        <v>109</v>
      </c>
      <c r="E57" s="768">
        <f t="shared" si="9"/>
        <v>10850.678733031675</v>
      </c>
      <c r="F57" s="860">
        <v>11990</v>
      </c>
      <c r="G57" s="1197">
        <f>ROUND(IFERROR((E57-_xlfn.XLOOKUP(C57,'Listas anteriores R'!A:A,'Listas anteriores R'!E:E))/_xlfn.XLOOKUP(C57,'Listas anteriores R'!A:A,'Listas anteriores R'!E:E),""),3)</f>
        <v>0</v>
      </c>
      <c r="H57" s="732">
        <f>IFERROR((E57-(_xlfn.XLOOKUP(C57,'Costos Unitarios'!$A:$A,'Costos Unitarios'!$E:$E)+_xlfn.XLOOKUP(C57,'Costos Comerciales'!$A:$A,'Costos Comerciales'!$E:$E)))/E57,"")</f>
        <v>0.34547873227689746</v>
      </c>
      <c r="I57" s="732">
        <f>IFERROR((E57-_xlfn.XLOOKUP(C57,'Lista Consumo Interno'!$A:$A,'Lista Consumo Interno'!$E:$E))/E57,"")</f>
        <v>1</v>
      </c>
      <c r="J57" s="727">
        <f>IFERROR(($E57-_xlfn.XLOOKUP($C57,Competencias!$A:$A,Competencias!R:R))/$E57,"")</f>
        <v>1</v>
      </c>
      <c r="K57" s="727">
        <f>IFERROR(($E57-_xlfn.XLOOKUP($C57,Competencias!$A:$A,Competencias!S:S))/$E57,"")</f>
        <v>1.4808173477898295E-2</v>
      </c>
      <c r="L57" s="727">
        <f>IFERROR(($E57-_xlfn.XLOOKUP($C57,Competencias!$A:$A,Competencias!T:T))/$E57,"")</f>
        <v>1</v>
      </c>
      <c r="M57" s="727">
        <f>IFERROR(($E57-_xlfn.XLOOKUP($C57,Competencias!$A:$A,Competencias!U:U))/$E57,"")</f>
        <v>1</v>
      </c>
      <c r="N57" s="727">
        <f>IFERROR(($E57-_xlfn.XLOOKUP($C57,Competencias!$A:$A,Competencias!V:V))/$E57,"")</f>
        <v>1</v>
      </c>
      <c r="O57" s="723"/>
      <c r="P57" s="246" t="str">
        <f>_xlfn.XLOOKUP(Q57,'Listas anteriores R'!$A:$A,'Listas anteriores R'!$D:$D,"")</f>
        <v>Carnes</v>
      </c>
      <c r="Q57" s="1210">
        <v>513</v>
      </c>
      <c r="R57" s="718" t="str">
        <f t="shared" si="12"/>
        <v>TAPA DE BIFE</v>
      </c>
      <c r="S57" s="135">
        <f t="shared" si="10"/>
        <v>10850.678733031675</v>
      </c>
      <c r="T57" s="749">
        <v>11990</v>
      </c>
      <c r="U57" s="1172">
        <f>ROUND(IFERROR((S57-_xlfn.XLOOKUP(Q57,'Listas anteriores C'!$A:$A,'Listas anteriores C'!$E:$E))/_xlfn.XLOOKUP(Q57,'Listas anteriores C'!$A:$A,'Listas anteriores C'!$E:$E),""),3)</f>
        <v>0</v>
      </c>
      <c r="V57" s="732">
        <f>IFERROR((S57-(_xlfn.XLOOKUP(Q57,'Costos Unitarios'!$A:$A,'Costos Unitarios'!$E:$E)+_xlfn.XLOOKUP(Q57,'Costos Comerciales'!$A:$A,'Costos Comerciales'!$E:$E)))/S57,"")</f>
        <v>0.34547873227689746</v>
      </c>
      <c r="W57" s="727">
        <f>IFERROR(($S57-_xlfn.XLOOKUP($Q57,Competencias!$A:$A,Competencias!E:E))/$S57,"")</f>
        <v>1</v>
      </c>
      <c r="X57" s="727">
        <f>IFERROR(($S57-_xlfn.XLOOKUP($Q57,Competencias!$A:$A,Competencias!F:F))/$S57,"")</f>
        <v>1</v>
      </c>
      <c r="Y57" s="727">
        <f>IFERROR(($S57-_xlfn.XLOOKUP($Q57,Competencias!$A:$A,Competencias!G:G))/$S57,"")</f>
        <v>1</v>
      </c>
      <c r="AA57" s="246" t="str">
        <f>_xlfn.XLOOKUP(AB57,'Listas anteriores R'!$A:$A,'Listas anteriores R'!$D:$D,"")</f>
        <v>Carnes</v>
      </c>
      <c r="AB57" s="542">
        <v>513</v>
      </c>
      <c r="AC57" s="718" t="str">
        <f t="shared" si="13"/>
        <v>TAPA DE BIFE</v>
      </c>
      <c r="AD57" s="139">
        <f t="shared" si="11"/>
        <v>10850.678733031675</v>
      </c>
      <c r="AE57" s="749">
        <v>11990</v>
      </c>
      <c r="AF57" s="1172">
        <f>ROUND(IFERROR((AD57-_xlfn.XLOOKUP(AB57,'Listas anteriores ML'!$A:$A,'Listas anteriores ML'!$E:$E))/_xlfn.XLOOKUP(AB57,'Listas anteriores ML'!$A:$A,'Listas anteriores ML'!$E:$E),""),3)</f>
        <v>0</v>
      </c>
      <c r="AG57" s="732">
        <f>IFERROR((AD57-(_xlfn.XLOOKUP(AB57,'Costos Unitarios'!$A:$A,'Costos Unitarios'!$E:$E)+_xlfn.XLOOKUP(AB57,'Costos Comerciales'!$A:$A,'Costos Comerciales'!$E:$E)))/AD57,"")</f>
        <v>0.34547873227689746</v>
      </c>
      <c r="AH57" s="727">
        <f>IFERROR(($AD57-_xlfn.XLOOKUP($AB57,Competencias!$A:$A,Competencias!H:H))/$AD57,"")</f>
        <v>1</v>
      </c>
      <c r="AI57" s="727">
        <f>IFERROR(($AD57-_xlfn.XLOOKUP($AB57,Competencias!$A:$A,Competencias!I:I))/$AD57,"")</f>
        <v>1</v>
      </c>
      <c r="AJ57" s="727">
        <f>IFERROR(($AD57-_xlfn.XLOOKUP($AB57,Competencias!$A:$A,Competencias!J:J))/$AD57,"")</f>
        <v>1</v>
      </c>
      <c r="AK57" s="727">
        <f>IFERROR(($AD57-_xlfn.XLOOKUP($AB57,Competencias!$A:$A,Competencias!K:K))/$AD57,"")</f>
        <v>1</v>
      </c>
      <c r="AL57" s="727">
        <f>IFERROR(($AD57-_xlfn.XLOOKUP($AB57,Competencias!$A:$A,Competencias!L:L))/$AD57,"")</f>
        <v>1</v>
      </c>
      <c r="AM57" s="727">
        <f>IFERROR(($AD57-_xlfn.XLOOKUP($AB57,Competencias!$A:$A,Competencias!M:M))/$AD57,"")</f>
        <v>1</v>
      </c>
      <c r="AN57" s="727">
        <f>IFERROR(($AD57-_xlfn.XLOOKUP($AB57,Competencias!$A:$A,Competencias!N:N))/$AD57,"")</f>
        <v>1</v>
      </c>
      <c r="AO57" s="727">
        <f>IFERROR(($AD57-_xlfn.XLOOKUP($AB57,Competencias!$A:$A,Competencias!O:O))/$AD57,"")</f>
        <v>1</v>
      </c>
      <c r="AQ57" s="246" t="str">
        <f>_xlfn.XLOOKUP(AR57,'Listas anteriores R'!$A:$A,'Listas anteriores R'!$D:$D,"")</f>
        <v>Carnes</v>
      </c>
      <c r="AR57" s="542">
        <v>513</v>
      </c>
      <c r="AS57" s="718" t="str">
        <f t="shared" si="5"/>
        <v>TAPA DE BIFE</v>
      </c>
      <c r="AT57" s="291">
        <f t="shared" si="14"/>
        <v>9223.0769230769238</v>
      </c>
      <c r="AU57" s="1051">
        <f>ROUND(IFERROR(($AT57-_xlfn.XLOOKUP($AR57,'Listas anteriores May.'!$A:$A,'Listas anteriores May.'!$E:$E))/_xlfn.XLOOKUP($AR57,'Listas anteriores May.'!$A:$A,'Listas anteriores May.'!$E:$E),""),3)</f>
        <v>0</v>
      </c>
      <c r="AV57" s="732">
        <f>IFERROR(($AT57-(_xlfn.XLOOKUP($AR57,'Costos Unitarios'!$A:$A,'Costos Unitarios'!$E:$E)+_xlfn.XLOOKUP($AR57,'Costos Comerciales'!$A:$A,'Costos Comerciales'!$E:$E)))/AT57,"")</f>
        <v>0.22997497914929113</v>
      </c>
      <c r="AW57" s="892">
        <f>IFERROR((AT57-_xlfn.XLOOKUP(AR57,'Lista Consumo Interno'!$A:$A,'Lista Consumo Interno'!$E:$E))/AT57,"")</f>
        <v>1</v>
      </c>
      <c r="AX57" s="895">
        <v>0.15</v>
      </c>
      <c r="AY57" s="727">
        <f>IFERROR(($AT57-_xlfn.XLOOKUP($AR57,Competencias!$A:$A,Competencias!P:P))/$AT57,"")</f>
        <v>1</v>
      </c>
      <c r="AZ57" s="727">
        <f>IFERROR(($AT57-_xlfn.XLOOKUP($AR57,Competencias!$A:$A,Competencias!Q:Q))/$AT57,"")</f>
        <v>1</v>
      </c>
      <c r="BB57" s="246" t="str">
        <f>_xlfn.XLOOKUP(BC57,'Listas anteriores R'!$A:$A,'Listas anteriores R'!$D:$D,"")</f>
        <v>Carnes</v>
      </c>
      <c r="BC57" s="760">
        <v>513</v>
      </c>
      <c r="BD57" s="800" t="str">
        <f t="shared" si="7"/>
        <v>TAPA DE BIFE</v>
      </c>
      <c r="BE57" s="150">
        <v>9100</v>
      </c>
      <c r="BF57" s="1051">
        <f>ROUND(IFERROR((BE57-_xlfn.XLOOKUP(BC57,'Listas anteriores HORECA'!$A:$A,'Listas anteriores HORECA'!$E:$E))/_xlfn.XLOOKUP(BC57,'Listas anteriores HORECA'!$A:$A,'Listas anteriores HORECA'!$E:$E),""),3)</f>
        <v>0</v>
      </c>
      <c r="BG57" s="150">
        <f>_xlfn.XLOOKUP($BC57,'Costos Unitarios'!A:A,'Costos Unitarios'!E:E,"")</f>
        <v>6520</v>
      </c>
      <c r="BH57" s="1052">
        <f t="shared" si="8"/>
        <v>0.28351648351648351</v>
      </c>
      <c r="BI57" s="892">
        <f>IFERROR((BE57-_xlfn.XLOOKUP(C57,'Lista Consumo Interno'!A:A,'Lista Consumo Interno'!E:E))/BE57,"")</f>
        <v>1</v>
      </c>
    </row>
    <row r="58" spans="1:61" ht="15" thickBot="1" x14ac:dyDescent="0.35">
      <c r="A58" s="246" t="str">
        <f>_xlfn.XLOOKUP(C58,'Listas anteriores R'!$A:$A,'Listas anteriores R'!$D:$D,"")</f>
        <v>Carnes</v>
      </c>
      <c r="B58" s="1208" t="s">
        <v>95</v>
      </c>
      <c r="C58" s="262">
        <v>260</v>
      </c>
      <c r="D58" s="875" t="s">
        <v>110</v>
      </c>
      <c r="E58" s="775">
        <f t="shared" si="9"/>
        <v>13573.755656108597</v>
      </c>
      <c r="F58" s="860">
        <v>14999</v>
      </c>
      <c r="G58" s="1197">
        <f>ROUND(IFERROR((E58-_xlfn.XLOOKUP(C58,'Listas anteriores R'!A:A,'Listas anteriores R'!E:E))/_xlfn.XLOOKUP(C58,'Listas anteriores R'!A:A,'Listas anteriores R'!E:E),""),3)</f>
        <v>0</v>
      </c>
      <c r="H58" s="732">
        <f>IFERROR((E58-(_xlfn.XLOOKUP(C58,'Costos Unitarios'!$A:$A,'Costos Unitarios'!$E:$E)+_xlfn.XLOOKUP(C58,'Costos Comerciales'!$A:$A,'Costos Comerciales'!$E:$E)))/E58,"")</f>
        <v>0.44908393892926191</v>
      </c>
      <c r="I58" s="732">
        <f>IFERROR((E58-_xlfn.XLOOKUP(C58,'Lista Consumo Interno'!$A:$A,'Lista Consumo Interno'!$E:$E))/E58,"")</f>
        <v>0.67952863524234952</v>
      </c>
      <c r="J58" s="727">
        <f>IFERROR(($E58-_xlfn.XLOOKUP($C58,Competencias!$A:$A,Competencias!R:R))/$E58,"")</f>
        <v>-0.51026735115674382</v>
      </c>
      <c r="K58" s="727">
        <f>IFERROR(($E58-_xlfn.XLOOKUP($C58,Competencias!$A:$A,Competencias!S:S))/$E58,"")</f>
        <v>9.4576305087005763E-2</v>
      </c>
      <c r="L58" s="727">
        <f>IFERROR(($E58-_xlfn.XLOOKUP($C58,Competencias!$A:$A,Competencias!T:T))/$E58,"")</f>
        <v>-0.44027935195679718</v>
      </c>
      <c r="M58" s="727">
        <f>IFERROR(($E58-_xlfn.XLOOKUP($C58,Competencias!$A:$A,Competencias!U:U))/$E58,"")</f>
        <v>1</v>
      </c>
      <c r="N58" s="727">
        <f>IFERROR(($E58-_xlfn.XLOOKUP($C58,Competencias!$A:$A,Competencias!V:V))/$E58,"")</f>
        <v>-0.41081072071471436</v>
      </c>
      <c r="O58" s="723"/>
      <c r="P58" s="246" t="str">
        <f>_xlfn.XLOOKUP(Q58,'Listas anteriores R'!$A:$A,'Listas anteriores R'!$D:$D,"")</f>
        <v>Carnes</v>
      </c>
      <c r="Q58" s="1210">
        <v>260</v>
      </c>
      <c r="R58" s="718" t="str">
        <f t="shared" si="12"/>
        <v>TAPA DE ASADO</v>
      </c>
      <c r="S58" s="135">
        <f t="shared" si="10"/>
        <v>13573.755656108597</v>
      </c>
      <c r="T58" s="749">
        <v>14999</v>
      </c>
      <c r="U58" s="1172">
        <f>ROUND(IFERROR((S58-_xlfn.XLOOKUP(Q58,'Listas anteriores C'!$A:$A,'Listas anteriores C'!$E:$E))/_xlfn.XLOOKUP(Q58,'Listas anteriores C'!$A:$A,'Listas anteriores C'!$E:$E),""),3)</f>
        <v>0</v>
      </c>
      <c r="V58" s="732">
        <f>IFERROR((S58-(_xlfn.XLOOKUP(Q58,'Costos Unitarios'!$A:$A,'Costos Unitarios'!$E:$E)+_xlfn.XLOOKUP(Q58,'Costos Comerciales'!$A:$A,'Costos Comerciales'!$E:$E)))/S58,"")</f>
        <v>0.44908393892926191</v>
      </c>
      <c r="W58" s="727">
        <f>IFERROR(($S58-_xlfn.XLOOKUP($Q58,Competencias!$A:$A,Competencias!E:E))/$S58,"")</f>
        <v>-0.39975998399893331</v>
      </c>
      <c r="X58" s="727">
        <f>IFERROR(($S58-_xlfn.XLOOKUP($Q58,Competencias!$A:$A,Competencias!F:F))/$S58,"")</f>
        <v>-0.36292419494632983</v>
      </c>
      <c r="Y58" s="727">
        <f>IFERROR(($S58-_xlfn.XLOOKUP($Q58,Competencias!$A:$A,Competencias!G:G))/$S58,"")</f>
        <v>-0.14190946063070878</v>
      </c>
      <c r="AA58" s="246" t="str">
        <f>_xlfn.XLOOKUP(AB58,'Listas anteriores R'!$A:$A,'Listas anteriores R'!$D:$D,"")</f>
        <v>Carnes</v>
      </c>
      <c r="AB58" s="542">
        <v>260</v>
      </c>
      <c r="AC58" s="718" t="str">
        <f t="shared" si="13"/>
        <v>TAPA DE ASADO</v>
      </c>
      <c r="AD58" s="139">
        <f t="shared" si="11"/>
        <v>13573.755656108597</v>
      </c>
      <c r="AE58" s="749">
        <v>14999</v>
      </c>
      <c r="AF58" s="1172">
        <f>ROUND(IFERROR((AD58-_xlfn.XLOOKUP(AB58,'Listas anteriores ML'!$A:$A,'Listas anteriores ML'!$E:$E))/_xlfn.XLOOKUP(AB58,'Listas anteriores ML'!$A:$A,'Listas anteriores ML'!$E:$E),""),3)</f>
        <v>0</v>
      </c>
      <c r="AG58" s="732">
        <f>IFERROR((AD58-(_xlfn.XLOOKUP(AB58,'Costos Unitarios'!$A:$A,'Costos Unitarios'!$E:$E)+_xlfn.XLOOKUP(AB58,'Costos Comerciales'!$A:$A,'Costos Comerciales'!$E:$E)))/AD58,"")</f>
        <v>0.44908393892926191</v>
      </c>
      <c r="AH58" s="727">
        <f>IFERROR(($AD58-_xlfn.XLOOKUP($AB58,Competencias!$A:$A,Competencias!H:H))/$AD58,"")</f>
        <v>-9.3006200413361349E-3</v>
      </c>
      <c r="AI58" s="727">
        <f>IFERROR(($AD58-_xlfn.XLOOKUP($AB58,Competencias!$A:$A,Competencias!I:I))/$AD58,"")</f>
        <v>1</v>
      </c>
      <c r="AJ58" s="727">
        <f>IFERROR(($AD58-_xlfn.XLOOKUP($AB58,Competencias!$A:$A,Competencias!J:J))/$AD58,"")</f>
        <v>1</v>
      </c>
      <c r="AK58" s="727">
        <f>IFERROR(($AD58-_xlfn.XLOOKUP($AB58,Competencias!$A:$A,Competencias!K:K))/$AD58,"")</f>
        <v>-0.10500000000000005</v>
      </c>
      <c r="AL58" s="727">
        <f>IFERROR(($AD58-_xlfn.XLOOKUP($AB58,Competencias!$A:$A,Competencias!L:L))/$AD58,"")</f>
        <v>4.2269484632308778E-2</v>
      </c>
      <c r="AM58" s="727">
        <f>IFERROR(($AD58-_xlfn.XLOOKUP($AB58,Competencias!$A:$A,Competencias!M:M))/$AD58,"")</f>
        <v>1</v>
      </c>
      <c r="AN58" s="727">
        <f>IFERROR(($AD58-_xlfn.XLOOKUP($AB58,Competencias!$A:$A,Competencias!N:N))/$AD58,"")</f>
        <v>1</v>
      </c>
      <c r="AO58" s="727">
        <f>IFERROR(($AD58-_xlfn.XLOOKUP($AB58,Competencias!$A:$A,Competencias!O:O))/$AD58,"")</f>
        <v>-0.10500000000000005</v>
      </c>
      <c r="AQ58" s="246" t="str">
        <f>_xlfn.XLOOKUP(AR58,'Listas anteriores R'!$A:$A,'Listas anteriores R'!$D:$D,"")</f>
        <v>Carnes</v>
      </c>
      <c r="AR58" s="542">
        <v>260</v>
      </c>
      <c r="AS58" s="718" t="str">
        <f t="shared" si="5"/>
        <v>TAPA DE ASADO</v>
      </c>
      <c r="AT58" s="291">
        <f t="shared" si="14"/>
        <v>13573.755656108597</v>
      </c>
      <c r="AU58" s="1051">
        <f>ROUND(IFERROR(($AT58-_xlfn.XLOOKUP($AR58,'Listas anteriores May.'!$A:$A,'Listas anteriores May.'!$E:$E))/_xlfn.XLOOKUP($AR58,'Listas anteriores May.'!$A:$A,'Listas anteriores May.'!$E:$E),""),3)</f>
        <v>7.0999999999999994E-2</v>
      </c>
      <c r="AV58" s="732">
        <f>IFERROR(($AT58-(_xlfn.XLOOKUP($AR58,'Costos Unitarios'!$A:$A,'Costos Unitarios'!$E:$E)+_xlfn.XLOOKUP($AR58,'Costos Comerciales'!$A:$A,'Costos Comerciales'!$E:$E)))/AT58,"")</f>
        <v>0.44908393892926191</v>
      </c>
      <c r="AW58" s="892">
        <f>IFERROR((AT58-_xlfn.XLOOKUP(AR58,'Lista Consumo Interno'!$A:$A,'Lista Consumo Interno'!$E:$E))/AT58,"")</f>
        <v>0.67952863524234952</v>
      </c>
      <c r="AX58" s="895">
        <v>0</v>
      </c>
      <c r="AY58" s="727">
        <f>IFERROR(($AT58-_xlfn.XLOOKUP($AR58,Competencias!$A:$A,Competencias!P:P))/$AT58,"")</f>
        <v>1</v>
      </c>
      <c r="AZ58" s="727">
        <f>IFERROR(($AT58-_xlfn.XLOOKUP($AR58,Competencias!$A:$A,Competencias!Q:Q))/$AT58,"")</f>
        <v>1</v>
      </c>
      <c r="BB58" s="246" t="str">
        <f>_xlfn.XLOOKUP(BC58,'Listas anteriores R'!$A:$A,'Listas anteriores R'!$D:$D,"")</f>
        <v>Carnes</v>
      </c>
      <c r="BC58" s="760">
        <v>260</v>
      </c>
      <c r="BD58" s="800" t="str">
        <f t="shared" si="7"/>
        <v>TAPA DE ASADO</v>
      </c>
      <c r="BE58" s="150">
        <v>11200</v>
      </c>
      <c r="BF58" s="1051">
        <f>ROUND(IFERROR((BE58-_xlfn.XLOOKUP(BC58,'Listas anteriores HORECA'!$A:$A,'Listas anteriores HORECA'!$E:$E))/_xlfn.XLOOKUP(BC58,'Listas anteriores HORECA'!$A:$A,'Listas anteriores HORECA'!$E:$E),""),3)</f>
        <v>0</v>
      </c>
      <c r="BG58" s="150">
        <f>_xlfn.XLOOKUP($BC58,'Costos Unitarios'!A:A,'Costos Unitarios'!E:E,"")</f>
        <v>6746</v>
      </c>
      <c r="BH58" s="1052">
        <f t="shared" si="8"/>
        <v>0.39767857142857144</v>
      </c>
      <c r="BI58" s="892">
        <f>IFERROR((BE58-_xlfn.XLOOKUP(C58,'Lista Consumo Interno'!A:A,'Lista Consumo Interno'!E:E))/BE58,"")</f>
        <v>0.6116071428571429</v>
      </c>
    </row>
    <row r="59" spans="1:61" ht="13.95" customHeight="1" thickBot="1" x14ac:dyDescent="0.35">
      <c r="A59" s="246" t="str">
        <f>_xlfn.XLOOKUP(C59,'Listas anteriores R'!$A:$A,'Listas anteriores R'!$D:$D,"")</f>
        <v>Carnes</v>
      </c>
      <c r="B59" s="1208" t="s">
        <v>95</v>
      </c>
      <c r="C59" s="262">
        <v>234</v>
      </c>
      <c r="D59" s="924" t="s">
        <v>111</v>
      </c>
      <c r="E59" s="767">
        <f t="shared" si="9"/>
        <v>17457.013574660632</v>
      </c>
      <c r="F59" s="860">
        <v>19290</v>
      </c>
      <c r="G59" s="1197">
        <f>ROUND(IFERROR((E59-_xlfn.XLOOKUP(C59,'Listas anteriores R'!A:A,'Listas anteriores R'!E:E))/_xlfn.XLOOKUP(C59,'Listas anteriores R'!A:A,'Listas anteriores R'!E:E),""),3)</f>
        <v>0</v>
      </c>
      <c r="H59" s="732">
        <f>IFERROR((E59-(_xlfn.XLOOKUP(C59,'Costos Unitarios'!$A:$A,'Costos Unitarios'!$E:$E)+_xlfn.XLOOKUP(C59,'Costos Comerciales'!$A:$A,'Costos Comerciales'!$E:$E)))/E59,"")</f>
        <v>0.32342379471228611</v>
      </c>
      <c r="I59" s="732">
        <f>IFERROR((E59-_xlfn.XLOOKUP(C59,'Lista Consumo Interno'!$A:$A,'Lista Consumo Interno'!$E:$E))/E59,"")</f>
        <v>0.52741057542768266</v>
      </c>
      <c r="J59" s="727">
        <f>IFERROR(($E59-_xlfn.XLOOKUP($C59,Competencias!$A:$A,Competencias!R:R))/$E59,"")</f>
        <v>1</v>
      </c>
      <c r="K59" s="727">
        <f>IFERROR(($E59-_xlfn.XLOOKUP($C59,Competencias!$A:$A,Competencias!S:S))/$E59,"")</f>
        <v>-0.16514774494556775</v>
      </c>
      <c r="L59" s="727">
        <f>IFERROR(($E59-_xlfn.XLOOKUP($C59,Competencias!$A:$A,Competencias!T:T))/$E59,"")</f>
        <v>1</v>
      </c>
      <c r="M59" s="727">
        <f>IFERROR(($E59-_xlfn.XLOOKUP($C59,Competencias!$A:$A,Competencias!U:U))/$E59,"")</f>
        <v>1</v>
      </c>
      <c r="N59" s="727">
        <f>IFERROR(($E59-_xlfn.XLOOKUP($C59,Competencias!$A:$A,Competencias!V:V))/$E59,"")</f>
        <v>0.358424053913945</v>
      </c>
      <c r="O59" s="723"/>
      <c r="P59" s="246" t="str">
        <f>_xlfn.XLOOKUP(Q59,'Listas anteriores R'!$A:$A,'Listas anteriores R'!$D:$D,"")</f>
        <v>Carnes</v>
      </c>
      <c r="Q59" s="1210">
        <v>234</v>
      </c>
      <c r="R59" s="718" t="str">
        <f t="shared" si="12"/>
        <v>TAPA DE CUADRIL</v>
      </c>
      <c r="S59" s="135">
        <f t="shared" si="10"/>
        <v>17457.013574660632</v>
      </c>
      <c r="T59" s="749">
        <v>19290</v>
      </c>
      <c r="U59" s="1172">
        <f>ROUND(IFERROR((S59-_xlfn.XLOOKUP(Q59,'Listas anteriores C'!$A:$A,'Listas anteriores C'!$E:$E))/_xlfn.XLOOKUP(Q59,'Listas anteriores C'!$A:$A,'Listas anteriores C'!$E:$E),""),3)</f>
        <v>0</v>
      </c>
      <c r="V59" s="732">
        <f>IFERROR((S59-(_xlfn.XLOOKUP(Q59,'Costos Unitarios'!$A:$A,'Costos Unitarios'!$E:$E)+_xlfn.XLOOKUP(Q59,'Costos Comerciales'!$A:$A,'Costos Comerciales'!$E:$E)))/S59,"")</f>
        <v>0.32342379471228611</v>
      </c>
      <c r="W59" s="727">
        <f>IFERROR(($S59-_xlfn.XLOOKUP($Q59,Competencias!$A:$A,Competencias!E:E))/$S59,"")</f>
        <v>-0.26023846552617946</v>
      </c>
      <c r="X59" s="727">
        <f>IFERROR(($S59-_xlfn.XLOOKUP($Q59,Competencias!$A:$A,Competencias!F:F))/$S59,"")</f>
        <v>-0.17431311560393997</v>
      </c>
      <c r="Y59" s="727">
        <f>IFERROR(($S59-_xlfn.XLOOKUP($Q59,Competencias!$A:$A,Competencias!G:G))/$S59,"")</f>
        <v>-8.8387765681700453E-2</v>
      </c>
      <c r="AA59" s="246" t="str">
        <f>_xlfn.XLOOKUP(AB59,'Listas anteriores R'!$A:$A,'Listas anteriores R'!$D:$D,"")</f>
        <v>Carnes</v>
      </c>
      <c r="AB59" s="542">
        <v>234</v>
      </c>
      <c r="AC59" s="718" t="str">
        <f t="shared" si="13"/>
        <v>TAPA DE CUADRIL</v>
      </c>
      <c r="AD59" s="139">
        <f t="shared" si="11"/>
        <v>17457.013574660632</v>
      </c>
      <c r="AE59" s="749">
        <v>19290</v>
      </c>
      <c r="AF59" s="1172">
        <f>ROUND(IFERROR((AD59-_xlfn.XLOOKUP(AB59,'Listas anteriores ML'!$A:$A,'Listas anteriores ML'!$E:$E))/_xlfn.XLOOKUP(AB59,'Listas anteriores ML'!$A:$A,'Listas anteriores ML'!$E:$E),""),3)</f>
        <v>0</v>
      </c>
      <c r="AG59" s="732">
        <f>IFERROR((AD59-(_xlfn.XLOOKUP(AB59,'Costos Unitarios'!$A:$A,'Costos Unitarios'!$E:$E)+_xlfn.XLOOKUP(AB59,'Costos Comerciales'!$A:$A,'Costos Comerciales'!$E:$E)))/AD59,"")</f>
        <v>0.32342379471228611</v>
      </c>
      <c r="AH59" s="727">
        <f>IFERROR(($AD59-_xlfn.XLOOKUP($AB59,Competencias!$A:$A,Competencias!H:H))/$AD59,"")</f>
        <v>-1.9647485743908847E-2</v>
      </c>
      <c r="AI59" s="727">
        <f>IFERROR(($AD59-_xlfn.XLOOKUP($AB59,Competencias!$A:$A,Competencias!I:I))/$AD59,"")</f>
        <v>1</v>
      </c>
      <c r="AJ59" s="727">
        <f>IFERROR(($AD59-_xlfn.XLOOKUP($AB59,Competencias!$A:$A,Competencias!J:J))/$AD59,"")</f>
        <v>1</v>
      </c>
      <c r="AK59" s="727">
        <f>IFERROR(($AD59-_xlfn.XLOOKUP($AB59,Competencias!$A:$A,Competencias!K:K))/$AD59,"")</f>
        <v>1</v>
      </c>
      <c r="AL59" s="727">
        <f>IFERROR(($AD59-_xlfn.XLOOKUP($AB59,Competencias!$A:$A,Competencias!L:L))/$AD59,"")</f>
        <v>1</v>
      </c>
      <c r="AM59" s="727">
        <f>IFERROR(($AD59-_xlfn.XLOOKUP($AB59,Competencias!$A:$A,Competencias!M:M))/$AD59,"")</f>
        <v>1</v>
      </c>
      <c r="AN59" s="727">
        <f>IFERROR(($AD59-_xlfn.XLOOKUP($AB59,Competencias!$A:$A,Competencias!N:N))/$AD59,"")</f>
        <v>1</v>
      </c>
      <c r="AO59" s="727">
        <f>IFERROR(($AD59-_xlfn.XLOOKUP($AB59,Competencias!$A:$A,Competencias!O:O))/$AD59,"")</f>
        <v>-0.2028976153447383</v>
      </c>
      <c r="AQ59" s="246" t="str">
        <f>_xlfn.XLOOKUP(AR59,'Listas anteriores R'!$A:$A,'Listas anteriores R'!$D:$D,"")</f>
        <v>Carnes</v>
      </c>
      <c r="AR59" s="542">
        <v>234</v>
      </c>
      <c r="AS59" s="718" t="str">
        <f t="shared" si="5"/>
        <v>TAPA DE CUADRIL</v>
      </c>
      <c r="AT59" s="291">
        <f t="shared" si="14"/>
        <v>14838.461538461537</v>
      </c>
      <c r="AU59" s="1051">
        <f>ROUND(IFERROR(($AT59-_xlfn.XLOOKUP($AR59,'Listas anteriores May.'!$A:$A,'Listas anteriores May.'!$E:$E))/_xlfn.XLOOKUP($AR59,'Listas anteriores May.'!$A:$A,'Listas anteriores May.'!$E:$E),""),3)</f>
        <v>0</v>
      </c>
      <c r="AV59" s="732">
        <f>IFERROR(($AT59-(_xlfn.XLOOKUP($AR59,'Costos Unitarios'!$A:$A,'Costos Unitarios'!$E:$E)+_xlfn.XLOOKUP($AR59,'Costos Comerciales'!$A:$A,'Costos Comerciales'!$E:$E)))/AT59,"")</f>
        <v>0.20402799377916012</v>
      </c>
      <c r="AW59" s="892">
        <f>IFERROR((AT59-_xlfn.XLOOKUP(AR59,'Lista Consumo Interno'!$A:$A,'Lista Consumo Interno'!$E:$E))/AT59,"")</f>
        <v>0.44401244167962672</v>
      </c>
      <c r="AX59" s="895">
        <v>0.15</v>
      </c>
      <c r="AY59" s="727">
        <f>IFERROR(($AT59-_xlfn.XLOOKUP($AR59,Competencias!$A:$A,Competencias!P:P))/$AT59,"")</f>
        <v>1</v>
      </c>
      <c r="AZ59" s="727">
        <f>IFERROR(($AT59-_xlfn.XLOOKUP($AR59,Competencias!$A:$A,Competencias!Q:Q))/$AT59,"")</f>
        <v>1</v>
      </c>
      <c r="BB59" s="246" t="str">
        <f>_xlfn.XLOOKUP(BC59,'Listas anteriores R'!$A:$A,'Listas anteriores R'!$D:$D,"")</f>
        <v>Carnes</v>
      </c>
      <c r="BC59" s="760">
        <v>234</v>
      </c>
      <c r="BD59" s="800" t="str">
        <f t="shared" si="7"/>
        <v>TAPA DE CUADRIL</v>
      </c>
      <c r="BE59" s="150">
        <v>14600</v>
      </c>
      <c r="BF59" s="1051">
        <f>ROUND(IFERROR((BE59-_xlfn.XLOOKUP(BC59,'Listas anteriores HORECA'!$A:$A,'Listas anteriores HORECA'!$E:$E))/_xlfn.XLOOKUP(BC59,'Listas anteriores HORECA'!$A:$A,'Listas anteriores HORECA'!$E:$E),""),3)</f>
        <v>0</v>
      </c>
      <c r="BG59" s="150">
        <f>_xlfn.XLOOKUP($BC59,'Costos Unitarios'!A:A,'Costos Unitarios'!E:E,"")</f>
        <v>10971</v>
      </c>
      <c r="BH59" s="1052">
        <f t="shared" si="8"/>
        <v>0.24856164383561644</v>
      </c>
      <c r="BI59" s="892">
        <f>IFERROR((BE59-_xlfn.XLOOKUP(C59,'Lista Consumo Interno'!A:A,'Lista Consumo Interno'!E:E))/BE59,"")</f>
        <v>0.43493150684931509</v>
      </c>
    </row>
    <row r="60" spans="1:61" ht="13.95" customHeight="1" thickBot="1" x14ac:dyDescent="0.35">
      <c r="A60" s="246" t="str">
        <f>_xlfn.XLOOKUP(C60,'Listas anteriores R'!$A:$A,'Listas anteriores R'!$D:$D,"")</f>
        <v>Carnes</v>
      </c>
      <c r="B60" s="1208" t="s">
        <v>95</v>
      </c>
      <c r="C60" s="262">
        <v>753</v>
      </c>
      <c r="D60" s="924" t="s">
        <v>112</v>
      </c>
      <c r="E60" s="767">
        <f t="shared" si="9"/>
        <v>17547.511312217193</v>
      </c>
      <c r="F60" s="860">
        <v>19390</v>
      </c>
      <c r="G60" s="1197">
        <f>ROUND(IFERROR((E60-_xlfn.XLOOKUP(C60,'Listas anteriores R'!A:A,'Listas anteriores R'!E:E))/_xlfn.XLOOKUP(C60,'Listas anteriores R'!A:A,'Listas anteriores R'!E:E),""),3)</f>
        <v>0</v>
      </c>
      <c r="H60" s="732">
        <f>IFERROR((E60-(_xlfn.XLOOKUP(C60,'Costos Unitarios'!$A:$A,'Costos Unitarios'!$E:$E)+_xlfn.XLOOKUP(C60,'Costos Comerciales'!$A:$A,'Costos Comerciales'!$E:$E)))/E60,"")</f>
        <v>0.41370603403816397</v>
      </c>
      <c r="I60" s="732">
        <f>IFERROR((E60-_xlfn.XLOOKUP(C60,'Lista Consumo Interno'!$A:$A,'Lista Consumo Interno'!$E:$E))/E60,"")</f>
        <v>0.40162454873646203</v>
      </c>
      <c r="J60" s="727" t="str">
        <f>IFERROR(($E60-_xlfn.XLOOKUP($C60,Competencias!$A:$A,Competencias!R:R))/$E60,"")</f>
        <v/>
      </c>
      <c r="K60" s="727" t="str">
        <f>IFERROR(($E60-_xlfn.XLOOKUP($C60,Competencias!$A:$A,Competencias!S:S))/$E60,"")</f>
        <v/>
      </c>
      <c r="L60" s="727" t="str">
        <f>IFERROR(($E60-_xlfn.XLOOKUP($C60,Competencias!$A:$A,Competencias!T:T))/$E60,"")</f>
        <v/>
      </c>
      <c r="M60" s="727" t="str">
        <f>IFERROR(($E60-_xlfn.XLOOKUP($C60,Competencias!$A:$A,Competencias!U:U))/$E60,"")</f>
        <v/>
      </c>
      <c r="N60" s="727" t="str">
        <f>IFERROR(($E60-_xlfn.XLOOKUP($C60,Competencias!$A:$A,Competencias!V:V))/$E60,"")</f>
        <v/>
      </c>
      <c r="O60" s="723"/>
      <c r="P60" s="246" t="str">
        <f>_xlfn.XLOOKUP(Q60,'Listas anteriores R'!$A:$A,'Listas anteriores R'!$D:$D,"")</f>
        <v>Carnes</v>
      </c>
      <c r="Q60" s="1210">
        <v>753</v>
      </c>
      <c r="R60" s="718" t="str">
        <f t="shared" si="12"/>
        <v xml:space="preserve">NALGA S/T  FET.E/V NOV. </v>
      </c>
      <c r="S60" s="135">
        <f t="shared" si="10"/>
        <v>17547.511312217193</v>
      </c>
      <c r="T60" s="749">
        <v>19390</v>
      </c>
      <c r="U60" s="1172">
        <f>ROUND(IFERROR((S60-_xlfn.XLOOKUP(Q60,'Listas anteriores C'!$A:$A,'Listas anteriores C'!$E:$E))/_xlfn.XLOOKUP(Q60,'Listas anteriores C'!$A:$A,'Listas anteriores C'!$E:$E),""),3)</f>
        <v>0</v>
      </c>
      <c r="V60" s="732">
        <f>IFERROR((S60-(_xlfn.XLOOKUP(Q60,'Costos Unitarios'!$A:$A,'Costos Unitarios'!$E:$E)+_xlfn.XLOOKUP(Q60,'Costos Comerciales'!$A:$A,'Costos Comerciales'!$E:$E)))/S60,"")</f>
        <v>0.41370603403816397</v>
      </c>
      <c r="W60" s="727" t="str">
        <f>IFERROR(($S60-_xlfn.XLOOKUP($Q60,Competencias!$A:$A,Competencias!E:E))/$S60,"")</f>
        <v/>
      </c>
      <c r="X60" s="727" t="str">
        <f>IFERROR(($S60-_xlfn.XLOOKUP($Q60,Competencias!$A:$A,Competencias!F:F))/$S60,"")</f>
        <v/>
      </c>
      <c r="Y60" s="727" t="str">
        <f>IFERROR(($S60-_xlfn.XLOOKUP($Q60,Competencias!$A:$A,Competencias!G:G))/$S60,"")</f>
        <v/>
      </c>
      <c r="AA60" s="246" t="str">
        <f>_xlfn.XLOOKUP(AB60,'Listas anteriores R'!$A:$A,'Listas anteriores R'!$D:$D,"")</f>
        <v>Carnes</v>
      </c>
      <c r="AB60" s="542">
        <v>753</v>
      </c>
      <c r="AC60" s="718" t="str">
        <f t="shared" si="13"/>
        <v xml:space="preserve">NALGA S/T  FET.E/V NOV. </v>
      </c>
      <c r="AD60" s="139">
        <f t="shared" si="11"/>
        <v>17547.511312217193</v>
      </c>
      <c r="AE60" s="749">
        <v>19390</v>
      </c>
      <c r="AF60" s="1172">
        <f>ROUND(IFERROR((AD60-_xlfn.XLOOKUP(AB60,'Listas anteriores ML'!$A:$A,'Listas anteriores ML'!$E:$E))/_xlfn.XLOOKUP(AB60,'Listas anteriores ML'!$A:$A,'Listas anteriores ML'!$E:$E),""),3)</f>
        <v>0</v>
      </c>
      <c r="AG60" s="732">
        <f>IFERROR((AD60-(_xlfn.XLOOKUP(AB60,'Costos Unitarios'!$A:$A,'Costos Unitarios'!$E:$E)+_xlfn.XLOOKUP(AB60,'Costos Comerciales'!$A:$A,'Costos Comerciales'!$E:$E)))/AD60,"")</f>
        <v>0.41370603403816397</v>
      </c>
      <c r="AH60" s="727" t="str">
        <f>IFERROR(($AD60-_xlfn.XLOOKUP($AB60,Competencias!$A:$A,Competencias!H:H))/$AD60,"")</f>
        <v/>
      </c>
      <c r="AI60" s="727" t="str">
        <f>IFERROR(($AD60-_xlfn.XLOOKUP($AB60,Competencias!$A:$A,Competencias!I:I))/$AD60,"")</f>
        <v/>
      </c>
      <c r="AJ60" s="727" t="str">
        <f>IFERROR(($AD60-_xlfn.XLOOKUP($AB60,Competencias!$A:$A,Competencias!J:J))/$AD60,"")</f>
        <v/>
      </c>
      <c r="AK60" s="727" t="str">
        <f>IFERROR(($AD60-_xlfn.XLOOKUP($AB60,Competencias!$A:$A,Competencias!K:K))/$AD60,"")</f>
        <v/>
      </c>
      <c r="AL60" s="727" t="str">
        <f>IFERROR(($AD60-_xlfn.XLOOKUP($AB60,Competencias!$A:$A,Competencias!L:L))/$AD60,"")</f>
        <v/>
      </c>
      <c r="AM60" s="727" t="str">
        <f>IFERROR(($AD60-_xlfn.XLOOKUP($AB60,Competencias!$A:$A,Competencias!M:M))/$AD60,"")</f>
        <v/>
      </c>
      <c r="AN60" s="727" t="str">
        <f>IFERROR(($AD60-_xlfn.XLOOKUP($AB60,Competencias!$A:$A,Competencias!N:N))/$AD60,"")</f>
        <v/>
      </c>
      <c r="AO60" s="727" t="str">
        <f>IFERROR(($AD60-_xlfn.XLOOKUP($AB60,Competencias!$A:$A,Competencias!O:O))/$AD60,"")</f>
        <v/>
      </c>
      <c r="AQ60" s="246" t="str">
        <f>_xlfn.XLOOKUP(AR60,'Listas anteriores R'!$A:$A,'Listas anteriores R'!$D:$D,"")</f>
        <v>Carnes</v>
      </c>
      <c r="AR60" s="542">
        <v>753</v>
      </c>
      <c r="AS60" s="718" t="str">
        <f t="shared" si="5"/>
        <v xml:space="preserve">NALGA S/T  FET.E/V NOV. </v>
      </c>
      <c r="AT60" s="291">
        <f t="shared" si="14"/>
        <v>15792.760180995474</v>
      </c>
      <c r="AU60" s="1051">
        <f>ROUND(IFERROR(($AT60-_xlfn.XLOOKUP($AR60,'Listas anteriores May.'!$A:$A,'Listas anteriores May.'!$E:$E))/_xlfn.XLOOKUP($AR60,'Listas anteriores May.'!$A:$A,'Listas anteriores May.'!$E:$E),""),3)</f>
        <v>0</v>
      </c>
      <c r="AV60" s="732">
        <f>IFERROR(($AT60-(_xlfn.XLOOKUP($AR60,'Costos Unitarios'!$A:$A,'Costos Unitarios'!$E:$E)+_xlfn.XLOOKUP($AR60,'Costos Comerciales'!$A:$A,'Costos Comerciales'!$E:$E)))/AT60,"")</f>
        <v>0.34856226004240443</v>
      </c>
      <c r="AW60" s="892">
        <f>IFERROR((AT60-_xlfn.XLOOKUP(AR60,'Lista Consumo Interno'!$A:$A,'Lista Consumo Interno'!$E:$E))/AT60,"")</f>
        <v>0.33513838748495783</v>
      </c>
      <c r="AX60" s="895">
        <v>0.1</v>
      </c>
      <c r="AY60" s="727" t="str">
        <f>IFERROR(($AT60-_xlfn.XLOOKUP($AR60,Competencias!$A:$A,Competencias!P:P))/$AT60,"")</f>
        <v/>
      </c>
      <c r="AZ60" s="727" t="str">
        <f>IFERROR(($AT60-_xlfn.XLOOKUP($AR60,Competencias!$A:$A,Competencias!Q:Q))/$AT60,"")</f>
        <v/>
      </c>
      <c r="BB60" s="246" t="str">
        <f>_xlfn.XLOOKUP(BC60,'Listas anteriores R'!$A:$A,'Listas anteriores R'!$D:$D,"")</f>
        <v>Carnes</v>
      </c>
      <c r="BC60" s="760">
        <v>753</v>
      </c>
      <c r="BD60" s="800" t="str">
        <f t="shared" si="7"/>
        <v xml:space="preserve">NALGA S/T  FET.E/V NOV. </v>
      </c>
      <c r="BE60" s="150">
        <v>15550</v>
      </c>
      <c r="BF60" s="1051">
        <f>ROUND(IFERROR((BE60-_xlfn.XLOOKUP(BC60,'Listas anteriores HORECA'!$A:$A,'Listas anteriores HORECA'!$E:$E))/_xlfn.XLOOKUP(BC60,'Listas anteriores HORECA'!$A:$A,'Listas anteriores HORECA'!$E:$E),""),3)</f>
        <v>0</v>
      </c>
      <c r="BG60" s="150">
        <f>_xlfn.XLOOKUP($BC60,'Costos Unitarios'!A:A,'Costos Unitarios'!E:E,"")</f>
        <v>9528</v>
      </c>
      <c r="BH60" s="1052">
        <f t="shared" si="8"/>
        <v>0.38726688102893891</v>
      </c>
      <c r="BI60" s="892">
        <f>IFERROR((BE60-_xlfn.XLOOKUP(C60,'Lista Consumo Interno'!A:A,'Lista Consumo Interno'!E:E))/BE60,"")</f>
        <v>0.32475884244372988</v>
      </c>
    </row>
    <row r="61" spans="1:61" ht="15" thickBot="1" x14ac:dyDescent="0.35">
      <c r="A61" s="246" t="str">
        <f>_xlfn.XLOOKUP(C61,'Listas anteriores R'!$A:$A,'Listas anteriores R'!$D:$D,"")</f>
        <v>Carnes</v>
      </c>
      <c r="B61" s="1204" t="s">
        <v>95</v>
      </c>
      <c r="C61" s="262">
        <v>7224</v>
      </c>
      <c r="D61" s="718" t="s">
        <v>113</v>
      </c>
      <c r="E61" s="768">
        <f t="shared" si="9"/>
        <v>17547.511312217193</v>
      </c>
      <c r="F61" s="860">
        <v>19390</v>
      </c>
      <c r="G61" s="1197">
        <f>ROUND(IFERROR((E61-_xlfn.XLOOKUP(C61,'Listas anteriores R'!A:A,'Listas anteriores R'!E:E))/_xlfn.XLOOKUP(C61,'Listas anteriores R'!A:A,'Listas anteriores R'!E:E),""),3)</f>
        <v>0</v>
      </c>
      <c r="H61" s="732">
        <f>IFERROR((E61-(_xlfn.XLOOKUP(C61,'Costos Unitarios'!$A:$A,'Costos Unitarios'!$E:$E)+_xlfn.XLOOKUP(C61,'Costos Comerciales'!$A:$A,'Costos Comerciales'!$E:$E)))/E61,"")</f>
        <v>0.23955028365136663</v>
      </c>
      <c r="I61" s="732">
        <f>IFERROR((E61-_xlfn.XLOOKUP(C61,'Lista Consumo Interno'!$A:$A,'Lista Consumo Interno'!$E:$E))/E61,"")</f>
        <v>0.60393243940175345</v>
      </c>
      <c r="J61" s="727">
        <f>IFERROR(($E61-_xlfn.XLOOKUP($C61,Competencias!$A:$A,Competencias!R:R))/$E61,"")</f>
        <v>-0.11126869520371334</v>
      </c>
      <c r="K61" s="727">
        <f>IFERROR(($E61-_xlfn.XLOOKUP($C61,Competencias!$A:$A,Competencias!S:S))/$E61,"")</f>
        <v>1</v>
      </c>
      <c r="L61" s="727">
        <f>IFERROR(($E61-_xlfn.XLOOKUP($C61,Competencias!$A:$A,Competencias!T:T))/$E61,"")</f>
        <v>-0.10642470345538946</v>
      </c>
      <c r="M61" s="727">
        <f>IFERROR(($E61-_xlfn.XLOOKUP($C61,Competencias!$A:$A,Competencias!U:U))/$E61,"")</f>
        <v>1</v>
      </c>
      <c r="N61" s="727">
        <f>IFERROR(($E61-_xlfn.XLOOKUP($C61,Competencias!$A:$A,Competencias!V:V))/$E61,"")</f>
        <v>0.15087674058793185</v>
      </c>
      <c r="O61" s="723"/>
      <c r="P61" s="246" t="str">
        <f>_xlfn.XLOOKUP(Q61,'Listas anteriores R'!$A:$A,'Listas anteriores R'!$D:$D,"")</f>
        <v>Carnes</v>
      </c>
      <c r="Q61" s="1210">
        <v>7224</v>
      </c>
      <c r="R61" s="718" t="str">
        <f t="shared" si="12"/>
        <v>NALGA S/TAPA</v>
      </c>
      <c r="S61" s="135">
        <f t="shared" si="10"/>
        <v>17547.511312217193</v>
      </c>
      <c r="T61" s="749">
        <v>19390</v>
      </c>
      <c r="U61" s="1172">
        <f>ROUND(IFERROR((S61-_xlfn.XLOOKUP(Q61,'Listas anteriores C'!$A:$A,'Listas anteriores C'!$E:$E))/_xlfn.XLOOKUP(Q61,'Listas anteriores C'!$A:$A,'Listas anteriores C'!$E:$E),""),3)</f>
        <v>0</v>
      </c>
      <c r="V61" s="732">
        <f>IFERROR((S61-(_xlfn.XLOOKUP(Q61,'Costos Unitarios'!$A:$A,'Costos Unitarios'!$E:$E)+_xlfn.XLOOKUP(Q61,'Costos Comerciales'!$A:$A,'Costos Comerciales'!$E:$E)))/S61,"")</f>
        <v>0.23955028365136663</v>
      </c>
      <c r="W61" s="727">
        <f>IFERROR(($S61-_xlfn.XLOOKUP($Q61,Competencias!$A:$A,Competencias!E:E))/$S61,"")</f>
        <v>1</v>
      </c>
      <c r="X61" s="727">
        <f>IFERROR(($S61-_xlfn.XLOOKUP($Q61,Competencias!$A:$A,Competencias!F:F))/$S61,"")</f>
        <v>1</v>
      </c>
      <c r="Y61" s="727">
        <f>IFERROR(($S61-_xlfn.XLOOKUP($Q61,Competencias!$A:$A,Competencias!G:G))/$S61,"")</f>
        <v>1</v>
      </c>
      <c r="AA61" s="246" t="str">
        <f>_xlfn.XLOOKUP(AB61,'Listas anteriores R'!$A:$A,'Listas anteriores R'!$D:$D,"")</f>
        <v>Carnes</v>
      </c>
      <c r="AB61" s="542">
        <v>7224</v>
      </c>
      <c r="AC61" s="718" t="str">
        <f t="shared" si="13"/>
        <v>NALGA S/TAPA</v>
      </c>
      <c r="AD61" s="139">
        <f t="shared" si="11"/>
        <v>17547.511312217193</v>
      </c>
      <c r="AE61" s="749">
        <v>19390</v>
      </c>
      <c r="AF61" s="1172">
        <f>ROUND(IFERROR((AD61-_xlfn.XLOOKUP(AB61,'Listas anteriores ML'!$A:$A,'Listas anteriores ML'!$E:$E))/_xlfn.XLOOKUP(AB61,'Listas anteriores ML'!$A:$A,'Listas anteriores ML'!$E:$E),""),3)</f>
        <v>0</v>
      </c>
      <c r="AG61" s="732">
        <f>IFERROR((AD61-(_xlfn.XLOOKUP(AB61,'Costos Unitarios'!$A:$A,'Costos Unitarios'!$E:$E)+_xlfn.XLOOKUP(AB61,'Costos Comerciales'!$A:$A,'Costos Comerciales'!$E:$E)))/AD61,"")</f>
        <v>0.23955028365136663</v>
      </c>
      <c r="AH61" s="727">
        <f>IFERROR(($AD61-_xlfn.XLOOKUP($AB61,Competencias!$A:$A,Competencias!H:H))/$AD61,"")</f>
        <v>-2.9912325941207512E-3</v>
      </c>
      <c r="AI61" s="727">
        <f>IFERROR(($AD61-_xlfn.XLOOKUP($AB61,Competencias!$A:$A,Competencias!I:I))/$AD61,"")</f>
        <v>1</v>
      </c>
      <c r="AJ61" s="727">
        <f>IFERROR(($AD61-_xlfn.XLOOKUP($AB61,Competencias!$A:$A,Competencias!J:J))/$AD61,"")</f>
        <v>1</v>
      </c>
      <c r="AK61" s="727">
        <f>IFERROR(($AD61-_xlfn.XLOOKUP($AB61,Competencias!$A:$A,Competencias!K:K))/$AD61,"")</f>
        <v>-0.25368205260443538</v>
      </c>
      <c r="AL61" s="727">
        <f>IFERROR(($AD61-_xlfn.XLOOKUP($AB61,Competencias!$A:$A,Competencias!L:L))/$AD61,"")</f>
        <v>1</v>
      </c>
      <c r="AM61" s="727">
        <f>IFERROR(($AD61-_xlfn.XLOOKUP($AB61,Competencias!$A:$A,Competencias!M:M))/$AD61,"")</f>
        <v>1</v>
      </c>
      <c r="AN61" s="727">
        <f>IFERROR(($AD61-_xlfn.XLOOKUP($AB61,Competencias!$A:$A,Competencias!N:N))/$AD61,"")</f>
        <v>1</v>
      </c>
      <c r="AO61" s="727">
        <f>IFERROR(($AD61-_xlfn.XLOOKUP($AB61,Competencias!$A:$A,Competencias!O:O))/$AD61,"")</f>
        <v>0.17367199587416188</v>
      </c>
      <c r="AQ61" s="246" t="str">
        <f>_xlfn.XLOOKUP(AR61,'Listas anteriores R'!$A:$A,'Listas anteriores R'!$D:$D,"")</f>
        <v>Carnes</v>
      </c>
      <c r="AR61" s="542">
        <v>7224</v>
      </c>
      <c r="AS61" s="718" t="str">
        <f t="shared" si="5"/>
        <v>NALGA S/TAPA</v>
      </c>
      <c r="AT61" s="291">
        <f t="shared" si="14"/>
        <v>16319.185520361989</v>
      </c>
      <c r="AU61" s="1051">
        <f>ROUND(IFERROR(($AT61-_xlfn.XLOOKUP($AR61,'Listas anteriores May.'!$A:$A,'Listas anteriores May.'!$E:$E))/_xlfn.XLOOKUP($AR61,'Listas anteriores May.'!$A:$A,'Listas anteriores May.'!$E:$E),""),3)</f>
        <v>0</v>
      </c>
      <c r="AV61" s="732">
        <f>IFERROR(($AT61-(_xlfn.XLOOKUP($AR61,'Costos Unitarios'!$A:$A,'Costos Unitarios'!$E:$E)+_xlfn.XLOOKUP($AR61,'Costos Comerciales'!$A:$A,'Costos Comerciales'!$E:$E)))/AT61,"")</f>
        <v>0.18231213295845869</v>
      </c>
      <c r="AW61" s="892">
        <f>IFERROR((AT61-_xlfn.XLOOKUP(AR61,'Lista Consumo Interno'!$A:$A,'Lista Consumo Interno'!$E:$E))/AT61,"")</f>
        <v>0.57412090258253057</v>
      </c>
      <c r="AX61" s="895">
        <v>7.0000000000000007E-2</v>
      </c>
      <c r="AY61" s="727">
        <f>IFERROR(($AT61-_xlfn.XLOOKUP($AR61,Competencias!$A:$A,Competencias!P:P))/$AT61,"")</f>
        <v>1</v>
      </c>
      <c r="AZ61" s="727">
        <f>IFERROR(($AT61-_xlfn.XLOOKUP($AR61,Competencias!$A:$A,Competencias!Q:Q))/$AT61,"")</f>
        <v>1</v>
      </c>
      <c r="BB61" s="246" t="str">
        <f>_xlfn.XLOOKUP(BC61,'Listas anteriores R'!$A:$A,'Listas anteriores R'!$D:$D,"")</f>
        <v>Carnes</v>
      </c>
      <c r="BC61" s="760">
        <v>7224</v>
      </c>
      <c r="BD61" s="800" t="str">
        <f t="shared" si="7"/>
        <v>NALGA S/TAPA</v>
      </c>
      <c r="BE61" s="150">
        <v>15900</v>
      </c>
      <c r="BF61" s="1051">
        <f>ROUND(IFERROR((BE61-_xlfn.XLOOKUP(BC61,'Listas anteriores HORECA'!$A:$A,'Listas anteriores HORECA'!$E:$E))/_xlfn.XLOOKUP(BC61,'Listas anteriores HORECA'!$A:$A,'Listas anteriores HORECA'!$E:$E),""),3)</f>
        <v>0</v>
      </c>
      <c r="BG61" s="150">
        <f>_xlfn.XLOOKUP($BC61,'Costos Unitarios'!A:A,'Costos Unitarios'!E:E,"")</f>
        <v>12410</v>
      </c>
      <c r="BH61" s="1052">
        <f t="shared" si="8"/>
        <v>0.21949685534591196</v>
      </c>
      <c r="BI61" s="892">
        <f>IFERROR((BE61-_xlfn.XLOOKUP(C61,'Lista Consumo Interno'!A:A,'Lista Consumo Interno'!E:E))/BE61,"")</f>
        <v>0.56289308176100628</v>
      </c>
    </row>
    <row r="62" spans="1:61" ht="15" thickBot="1" x14ac:dyDescent="0.35">
      <c r="A62" s="246" t="str">
        <f>_xlfn.XLOOKUP(C62,'Listas anteriores R'!$A:$A,'Listas anteriores R'!$D:$D,"")</f>
        <v>Carnes</v>
      </c>
      <c r="B62" s="1204" t="s">
        <v>95</v>
      </c>
      <c r="C62" s="262">
        <v>514</v>
      </c>
      <c r="D62" s="718" t="s">
        <v>114</v>
      </c>
      <c r="E62" s="768">
        <f t="shared" si="9"/>
        <v>13022.624434389141</v>
      </c>
      <c r="F62" s="860">
        <v>14390</v>
      </c>
      <c r="G62" s="1197">
        <f>ROUND(IFERROR((E62-_xlfn.XLOOKUP(C62,'Listas anteriores R'!A:A,'Listas anteriores R'!E:E))/_xlfn.XLOOKUP(C62,'Listas anteriores R'!A:A,'Listas anteriores R'!E:E),""),3)</f>
        <v>0</v>
      </c>
      <c r="H62" s="732">
        <f>IFERROR((E62-(_xlfn.XLOOKUP(C62,'Costos Unitarios'!$A:$A,'Costos Unitarios'!$E:$E)+_xlfn.XLOOKUP(C62,'Costos Comerciales'!$A:$A,'Costos Comerciales'!$E:$E)))/E62,"")</f>
        <v>0.20653474635163313</v>
      </c>
      <c r="I62" s="732">
        <f>IFERROR((E62-_xlfn.XLOOKUP(C62,'Lista Consumo Interno'!$A:$A,'Lista Consumo Interno'!$E:$E))/E62,"")</f>
        <v>0.51238707435719255</v>
      </c>
      <c r="J62" s="727">
        <f>IFERROR(($E62-_xlfn.XLOOKUP($C62,Competencias!$A:$A,Competencias!R:R))/$E62,"")</f>
        <v>-0.62025712300208469</v>
      </c>
      <c r="K62" s="727">
        <f>IFERROR(($E62-_xlfn.XLOOKUP($C62,Competencias!$A:$A,Competencias!S:S))/$E62,"")</f>
        <v>-0.46591035441278655</v>
      </c>
      <c r="L62" s="727">
        <f>IFERROR(($E62-_xlfn.XLOOKUP($C62,Competencias!$A:$A,Competencias!T:T))/$E62,"")</f>
        <v>1</v>
      </c>
      <c r="M62" s="727">
        <f>IFERROR(($E62-_xlfn.XLOOKUP($C62,Competencias!$A:$A,Competencias!U:U))/$E62,"")</f>
        <v>1</v>
      </c>
      <c r="N62" s="727">
        <f>IFERROR(($E62-_xlfn.XLOOKUP($C62,Competencias!$A:$A,Competencias!V:V))/$E62,"")</f>
        <v>7.0847810979847187E-2</v>
      </c>
      <c r="O62" s="723"/>
      <c r="P62" s="246" t="str">
        <f>_xlfn.XLOOKUP(Q62,'Listas anteriores R'!$A:$A,'Listas anteriores R'!$D:$D,"")</f>
        <v>Carnes</v>
      </c>
      <c r="Q62" s="1210">
        <v>514</v>
      </c>
      <c r="R62" s="718" t="str">
        <f t="shared" si="12"/>
        <v>ROAST BEEF </v>
      </c>
      <c r="S62" s="135">
        <f t="shared" si="10"/>
        <v>13022.624434389141</v>
      </c>
      <c r="T62" s="749">
        <v>14390</v>
      </c>
      <c r="U62" s="1172">
        <f>ROUND(IFERROR((S62-_xlfn.XLOOKUP(Q62,'Listas anteriores C'!$A:$A,'Listas anteriores C'!$E:$E))/_xlfn.XLOOKUP(Q62,'Listas anteriores C'!$A:$A,'Listas anteriores C'!$E:$E),""),3)</f>
        <v>0</v>
      </c>
      <c r="V62" s="732">
        <f>IFERROR((S62-(_xlfn.XLOOKUP(Q62,'Costos Unitarios'!$A:$A,'Costos Unitarios'!$E:$E)+_xlfn.XLOOKUP(Q62,'Costos Comerciales'!$A:$A,'Costos Comerciales'!$E:$E)))/S62,"")</f>
        <v>0.20653474635163313</v>
      </c>
      <c r="W62" s="727">
        <f>IFERROR(($S62-_xlfn.XLOOKUP($Q62,Competencias!$A:$A,Competencias!E:E))/$S62,"")</f>
        <v>0.11692147324530931</v>
      </c>
      <c r="X62" s="727">
        <f>IFERROR(($S62-_xlfn.XLOOKUP($Q62,Competencias!$A:$A,Competencias!F:F))/$S62,"")</f>
        <v>0.27050034746351637</v>
      </c>
      <c r="Y62" s="727">
        <f>IFERROR(($S62-_xlfn.XLOOKUP($Q62,Competencias!$A:$A,Competencias!G:G))/$S62,"")</f>
        <v>0.27050034746351637</v>
      </c>
      <c r="AA62" s="246" t="str">
        <f>_xlfn.XLOOKUP(AB62,'Listas anteriores R'!$A:$A,'Listas anteriores R'!$D:$D,"")</f>
        <v>Carnes</v>
      </c>
      <c r="AB62" s="542">
        <v>514</v>
      </c>
      <c r="AC62" s="718" t="str">
        <f t="shared" si="13"/>
        <v>ROAST BEEF </v>
      </c>
      <c r="AD62" s="139">
        <f t="shared" si="11"/>
        <v>13022.624434389141</v>
      </c>
      <c r="AE62" s="749">
        <v>14390</v>
      </c>
      <c r="AF62" s="1172">
        <f>ROUND(IFERROR((AD62-_xlfn.XLOOKUP(AB62,'Listas anteriores ML'!$A:$A,'Listas anteriores ML'!$E:$E))/_xlfn.XLOOKUP(AB62,'Listas anteriores ML'!$A:$A,'Listas anteriores ML'!$E:$E),""),3)</f>
        <v>0</v>
      </c>
      <c r="AG62" s="732">
        <f>IFERROR((AD62-(_xlfn.XLOOKUP(AB62,'Costos Unitarios'!$A:$A,'Costos Unitarios'!$E:$E)+_xlfn.XLOOKUP(AB62,'Costos Comerciales'!$A:$A,'Costos Comerciales'!$E:$E)))/AD62,"")</f>
        <v>0.20653474635163313</v>
      </c>
      <c r="AH62" s="727">
        <f>IFERROR(($AD62-_xlfn.XLOOKUP($AB62,Competencias!$A:$A,Competencias!H:H))/$AD62,"")</f>
        <v>-5.9416261292563532E-3</v>
      </c>
      <c r="AI62" s="727">
        <f>IFERROR(($AD62-_xlfn.XLOOKUP($AB62,Competencias!$A:$A,Competencias!I:I))/$AD62,"")</f>
        <v>1</v>
      </c>
      <c r="AJ62" s="727">
        <f>IFERROR(($AD62-_xlfn.XLOOKUP($AB62,Competencias!$A:$A,Competencias!J:J))/$AD62,"")</f>
        <v>1</v>
      </c>
      <c r="AK62" s="727">
        <f>IFERROR(($AD62-_xlfn.XLOOKUP($AB62,Competencias!$A:$A,Competencias!K:K))/$AD62,"")</f>
        <v>-0.11267894371091026</v>
      </c>
      <c r="AL62" s="727">
        <f>IFERROR(($AD62-_xlfn.XLOOKUP($AB62,Competencias!$A:$A,Competencias!L:L))/$AD62,"")</f>
        <v>1</v>
      </c>
      <c r="AM62" s="727">
        <f>IFERROR(($AD62-_xlfn.XLOOKUP($AB62,Competencias!$A:$A,Competencias!M:M))/$AD62,"")</f>
        <v>1</v>
      </c>
      <c r="AN62" s="727">
        <f>IFERROR(($AD62-_xlfn.XLOOKUP($AB62,Competencias!$A:$A,Competencias!N:N))/$AD62,"")</f>
        <v>1</v>
      </c>
      <c r="AO62" s="727">
        <f>IFERROR(($AD62-_xlfn.XLOOKUP($AB62,Competencias!$A:$A,Competencias!O:O))/$AD62,"")</f>
        <v>1</v>
      </c>
      <c r="AQ62" s="246" t="str">
        <f>_xlfn.XLOOKUP(AR62,'Listas anteriores R'!$A:$A,'Listas anteriores R'!$D:$D,"")</f>
        <v>Carnes</v>
      </c>
      <c r="AR62" s="542">
        <v>514</v>
      </c>
      <c r="AS62" s="718" t="str">
        <f t="shared" si="5"/>
        <v>ROAST BEEF </v>
      </c>
      <c r="AT62" s="291">
        <f t="shared" si="14"/>
        <v>11069.23076923077</v>
      </c>
      <c r="AU62" s="1051">
        <f>ROUND(IFERROR(($AT62-_xlfn.XLOOKUP($AR62,'Listas anteriores May.'!$A:$A,'Listas anteriores May.'!$E:$E))/_xlfn.XLOOKUP($AR62,'Listas anteriores May.'!$A:$A,'Listas anteriores May.'!$E:$E),""),3)</f>
        <v>0</v>
      </c>
      <c r="AV62" s="732">
        <f>IFERROR(($AT62-(_xlfn.XLOOKUP($AR62,'Costos Unitarios'!$A:$A,'Costos Unitarios'!$E:$E)+_xlfn.XLOOKUP($AR62,'Costos Comerciales'!$A:$A,'Costos Comerciales'!$E:$E)))/AT62,"")</f>
        <v>6.6511466296038935E-2</v>
      </c>
      <c r="AW62" s="892">
        <f>IFERROR((AT62-_xlfn.XLOOKUP(AR62,'Lista Consumo Interno'!$A:$A,'Lista Consumo Interno'!$E:$E))/AT62,"")</f>
        <v>0.42633773453787355</v>
      </c>
      <c r="AX62" s="895">
        <v>0.15</v>
      </c>
      <c r="AY62" s="727">
        <f>IFERROR(($AT62-_xlfn.XLOOKUP($AR62,Competencias!$A:$A,Competencias!P:P))/$AT62,"")</f>
        <v>1</v>
      </c>
      <c r="AZ62" s="727">
        <f>IFERROR(($AT62-_xlfn.XLOOKUP($AR62,Competencias!$A:$A,Competencias!Q:Q))/$AT62,"")</f>
        <v>1</v>
      </c>
      <c r="BB62" s="246" t="str">
        <f>_xlfn.XLOOKUP(BC62,'Listas anteriores R'!$A:$A,'Listas anteriores R'!$D:$D,"")</f>
        <v>Carnes</v>
      </c>
      <c r="BC62" s="760">
        <v>514</v>
      </c>
      <c r="BD62" s="800" t="str">
        <f t="shared" si="7"/>
        <v>ROAST BEEF </v>
      </c>
      <c r="BE62" s="150">
        <v>10950</v>
      </c>
      <c r="BF62" s="1051">
        <f>ROUND(IFERROR((BE62-_xlfn.XLOOKUP(BC62,'Listas anteriores HORECA'!$A:$A,'Listas anteriores HORECA'!$E:$E))/_xlfn.XLOOKUP(BC62,'Listas anteriores HORECA'!$A:$A,'Listas anteriores HORECA'!$E:$E),""),3)</f>
        <v>0</v>
      </c>
      <c r="BG62" s="150">
        <f>_xlfn.XLOOKUP($BC62,'Costos Unitarios'!A:A,'Costos Unitarios'!E:E,"")</f>
        <v>9639</v>
      </c>
      <c r="BH62" s="1052">
        <f t="shared" si="8"/>
        <v>0.11972602739726028</v>
      </c>
      <c r="BI62" s="892">
        <f>IFERROR((BE62-_xlfn.XLOOKUP(C62,'Lista Consumo Interno'!A:A,'Lista Consumo Interno'!E:E))/BE62,"")</f>
        <v>0.42009132420091322</v>
      </c>
    </row>
    <row r="63" spans="1:61" ht="15" thickBot="1" x14ac:dyDescent="0.35">
      <c r="A63" s="246" t="str">
        <f>_xlfn.XLOOKUP(C63,'Listas anteriores R'!$A:$A,'Listas anteriores R'!$D:$D,"")</f>
        <v>Carnes</v>
      </c>
      <c r="B63" s="1204" t="s">
        <v>95</v>
      </c>
      <c r="C63" s="262">
        <v>736</v>
      </c>
      <c r="D63" s="737" t="s">
        <v>115</v>
      </c>
      <c r="E63" s="768">
        <f t="shared" si="9"/>
        <v>11031.674208144797</v>
      </c>
      <c r="F63" s="860">
        <v>12190</v>
      </c>
      <c r="G63" s="1197">
        <f>ROUND(IFERROR((E63-_xlfn.XLOOKUP(C63,'Listas anteriores R'!A:A,'Listas anteriores R'!E:E))/_xlfn.XLOOKUP(C63,'Listas anteriores R'!A:A,'Listas anteriores R'!E:E),""),3)</f>
        <v>0</v>
      </c>
      <c r="H63" s="732">
        <f>IFERROR((E63-(_xlfn.XLOOKUP(C63,'Costos Unitarios'!$A:$A,'Costos Unitarios'!$E:$E)+_xlfn.XLOOKUP(C63,'Costos Comerciales'!$A:$A,'Costos Comerciales'!$E:$E)))/E63,"")</f>
        <v>0.99492370795734208</v>
      </c>
      <c r="I63" s="732">
        <f>IFERROR((E63-_xlfn.XLOOKUP(C63,'Lista Consumo Interno'!$A:$A,'Lista Consumo Interno'!$E:$E))/E63,"")</f>
        <v>0.37452830188679254</v>
      </c>
      <c r="J63" s="727">
        <f>IFERROR(($E63-_xlfn.XLOOKUP($C63,Competencias!$A:$A,Competencias!R:R))/$E63,"")</f>
        <v>1</v>
      </c>
      <c r="K63" s="727">
        <f>IFERROR(($E63-_xlfn.XLOOKUP($C63,Competencias!$A:$A,Competencias!S:S))/$E63,"")</f>
        <v>1</v>
      </c>
      <c r="L63" s="727">
        <f>IFERROR(($E63-_xlfn.XLOOKUP($C63,Competencias!$A:$A,Competencias!T:T))/$E63,"")</f>
        <v>-3.3388022969647158E-2</v>
      </c>
      <c r="M63" s="727">
        <f>IFERROR(($E63-_xlfn.XLOOKUP($C63,Competencias!$A:$A,Competencias!U:U))/$E63,"")</f>
        <v>1</v>
      </c>
      <c r="N63" s="727">
        <f>IFERROR(($E63-_xlfn.XLOOKUP($C63,Competencias!$A:$A,Competencias!V:V))/$E63,"")</f>
        <v>1</v>
      </c>
      <c r="O63" s="723"/>
      <c r="P63" s="246" t="str">
        <f>_xlfn.XLOOKUP(Q63,'Listas anteriores R'!$A:$A,'Listas anteriores R'!$D:$D,"")</f>
        <v>Carnes</v>
      </c>
      <c r="Q63" s="1210">
        <v>736</v>
      </c>
      <c r="R63" s="718" t="str">
        <f t="shared" si="12"/>
        <v>COGOTE</v>
      </c>
      <c r="S63" s="135">
        <f t="shared" si="10"/>
        <v>11031.674208144797</v>
      </c>
      <c r="T63" s="749">
        <v>12190</v>
      </c>
      <c r="U63" s="1172">
        <f>ROUND(IFERROR((S63-_xlfn.XLOOKUP(Q63,'Listas anteriores C'!$A:$A,'Listas anteriores C'!$E:$E))/_xlfn.XLOOKUP(Q63,'Listas anteriores C'!$A:$A,'Listas anteriores C'!$E:$E),""),3)</f>
        <v>0</v>
      </c>
      <c r="V63" s="732">
        <f>IFERROR((S63-(_xlfn.XLOOKUP(Q63,'Costos Unitarios'!$A:$A,'Costos Unitarios'!$E:$E)+_xlfn.XLOOKUP(Q63,'Costos Comerciales'!$A:$A,'Costos Comerciales'!$E:$E)))/S63,"")</f>
        <v>0.99492370795734208</v>
      </c>
      <c r="W63" s="727">
        <f>IFERROR(($S63-_xlfn.XLOOKUP($Q63,Competencias!$A:$A,Competencias!E:E))/$S63,"")</f>
        <v>1</v>
      </c>
      <c r="X63" s="727">
        <f>IFERROR(($S63-_xlfn.XLOOKUP($Q63,Competencias!$A:$A,Competencias!F:F))/$S63,"")</f>
        <v>1</v>
      </c>
      <c r="Y63" s="727">
        <f>IFERROR(($S63-_xlfn.XLOOKUP($Q63,Competencias!$A:$A,Competencias!G:G))/$S63,"")</f>
        <v>1</v>
      </c>
      <c r="AA63" s="246" t="str">
        <f>_xlfn.XLOOKUP(AB63,'Listas anteriores R'!$A:$A,'Listas anteriores R'!$D:$D,"")</f>
        <v>Carnes</v>
      </c>
      <c r="AB63" s="542">
        <v>736</v>
      </c>
      <c r="AC63" s="718" t="str">
        <f t="shared" si="13"/>
        <v>COGOTE</v>
      </c>
      <c r="AD63" s="139">
        <f t="shared" si="11"/>
        <v>11031.674208144797</v>
      </c>
      <c r="AE63" s="749">
        <v>12190</v>
      </c>
      <c r="AF63" s="1172">
        <f>ROUND(IFERROR((AD63-_xlfn.XLOOKUP(AB63,'Listas anteriores ML'!$A:$A,'Listas anteriores ML'!$E:$E))/_xlfn.XLOOKUP(AB63,'Listas anteriores ML'!$A:$A,'Listas anteriores ML'!$E:$E),""),3)</f>
        <v>0</v>
      </c>
      <c r="AG63" s="732">
        <f>IFERROR((AD63-(_xlfn.XLOOKUP(AB63,'Costos Unitarios'!$A:$A,'Costos Unitarios'!$E:$E)+_xlfn.XLOOKUP(AB63,'Costos Comerciales'!$A:$A,'Costos Comerciales'!$E:$E)))/AD63,"")</f>
        <v>0.99492370795734208</v>
      </c>
      <c r="AH63" s="727">
        <f>IFERROR(($AD63-_xlfn.XLOOKUP($AB63,Competencias!$A:$A,Competencias!H:H))/$AD63,"")</f>
        <v>1</v>
      </c>
      <c r="AI63" s="727">
        <f>IFERROR(($AD63-_xlfn.XLOOKUP($AB63,Competencias!$A:$A,Competencias!I:I))/$AD63,"")</f>
        <v>1</v>
      </c>
      <c r="AJ63" s="727">
        <f>IFERROR(($AD63-_xlfn.XLOOKUP($AB63,Competencias!$A:$A,Competencias!J:J))/$AD63,"")</f>
        <v>1</v>
      </c>
      <c r="AK63" s="727">
        <f>IFERROR(($AD63-_xlfn.XLOOKUP($AB63,Competencias!$A:$A,Competencias!K:K))/$AD63,"")</f>
        <v>1</v>
      </c>
      <c r="AL63" s="727">
        <f>IFERROR(($AD63-_xlfn.XLOOKUP($AB63,Competencias!$A:$A,Competencias!L:L))/$AD63,"")</f>
        <v>1</v>
      </c>
      <c r="AM63" s="727">
        <f>IFERROR(($AD63-_xlfn.XLOOKUP($AB63,Competencias!$A:$A,Competencias!M:M))/$AD63,"")</f>
        <v>1</v>
      </c>
      <c r="AN63" s="727">
        <f>IFERROR(($AD63-_xlfn.XLOOKUP($AB63,Competencias!$A:$A,Competencias!N:N))/$AD63,"")</f>
        <v>1</v>
      </c>
      <c r="AO63" s="727">
        <f>IFERROR(($AD63-_xlfn.XLOOKUP($AB63,Competencias!$A:$A,Competencias!O:O))/$AD63,"")</f>
        <v>1</v>
      </c>
      <c r="AQ63" s="246" t="str">
        <f>_xlfn.XLOOKUP(AR63,'Listas anteriores R'!$A:$A,'Listas anteriores R'!$D:$D,"")</f>
        <v>Carnes</v>
      </c>
      <c r="AR63" s="542">
        <v>736</v>
      </c>
      <c r="AS63" s="718" t="str">
        <f t="shared" si="5"/>
        <v>COGOTE</v>
      </c>
      <c r="AT63" s="291">
        <f t="shared" si="14"/>
        <v>9928.5067873303178</v>
      </c>
      <c r="AU63" s="1051">
        <f>ROUND(IFERROR(($AT63-_xlfn.XLOOKUP($AR63,'Listas anteriores May.'!$A:$A,'Listas anteriores May.'!$E:$E))/_xlfn.XLOOKUP($AR63,'Listas anteriores May.'!$A:$A,'Listas anteriores May.'!$E:$E),""),3)</f>
        <v>0</v>
      </c>
      <c r="AV63" s="732">
        <f>IFERROR(($AT63-(_xlfn.XLOOKUP($AR63,'Costos Unitarios'!$A:$A,'Costos Unitarios'!$E:$E)+_xlfn.XLOOKUP($AR63,'Costos Comerciales'!$A:$A,'Costos Comerciales'!$E:$E)))/AT63,"")</f>
        <v>0.99435967550815785</v>
      </c>
      <c r="AW63" s="892">
        <f>IFERROR((AT63-_xlfn.XLOOKUP(AR63,'Lista Consumo Interno'!$A:$A,'Lista Consumo Interno'!$E:$E))/AT63,"")</f>
        <v>0.3050314465408806</v>
      </c>
      <c r="AX63" s="895">
        <v>0.1</v>
      </c>
      <c r="AY63" s="727">
        <f>IFERROR(($AT63-_xlfn.XLOOKUP($AR63,Competencias!$A:$A,Competencias!P:P))/$AT63,"")</f>
        <v>1</v>
      </c>
      <c r="AZ63" s="727">
        <f>IFERROR(($AT63-_xlfn.XLOOKUP($AR63,Competencias!$A:$A,Competencias!Q:Q))/$AT63,"")</f>
        <v>1</v>
      </c>
      <c r="BB63" s="246" t="str">
        <f>_xlfn.XLOOKUP(BC63,'Listas anteriores R'!$A:$A,'Listas anteriores R'!$D:$D,"")</f>
        <v>Carnes</v>
      </c>
      <c r="BC63" s="760">
        <v>736</v>
      </c>
      <c r="BD63" s="800" t="str">
        <f t="shared" si="7"/>
        <v>COGOTE</v>
      </c>
      <c r="BE63" s="150">
        <v>9800</v>
      </c>
      <c r="BF63" s="1051">
        <f>ROUND(IFERROR((BE63-_xlfn.XLOOKUP(BC63,'Listas anteriores HORECA'!$A:$A,'Listas anteriores HORECA'!$E:$E))/_xlfn.XLOOKUP(BC63,'Listas anteriores HORECA'!$A:$A,'Listas anteriores HORECA'!$E:$E),""),3)</f>
        <v>0</v>
      </c>
      <c r="BG63" s="150">
        <f>_xlfn.XLOOKUP($BC63,'Costos Unitarios'!A:A,'Costos Unitarios'!E:E,"")</f>
        <v>0</v>
      </c>
      <c r="BH63" s="1052">
        <f t="shared" si="8"/>
        <v>1</v>
      </c>
      <c r="BI63" s="892">
        <f>IFERROR((BE63-_xlfn.XLOOKUP(C63,'Lista Consumo Interno'!A:A,'Lista Consumo Interno'!E:E))/BE63,"")</f>
        <v>0.29591836734693877</v>
      </c>
    </row>
    <row r="64" spans="1:61" ht="15" thickBot="1" x14ac:dyDescent="0.35">
      <c r="A64" s="246" t="str">
        <f>_xlfn.XLOOKUP(C64,'Listas anteriores R'!$A:$A,'Listas anteriores R'!$D:$D,"")</f>
        <v>Carnes</v>
      </c>
      <c r="B64" s="1204" t="s">
        <v>95</v>
      </c>
      <c r="C64" s="262">
        <v>755</v>
      </c>
      <c r="D64" s="737" t="s">
        <v>116</v>
      </c>
      <c r="E64" s="768">
        <f t="shared" si="9"/>
        <v>14742.081447963801</v>
      </c>
      <c r="F64" s="860">
        <v>16290</v>
      </c>
      <c r="G64" s="1197">
        <f>ROUND(IFERROR((E64-_xlfn.XLOOKUP(C64,'Listas anteriores R'!A:A,'Listas anteriores R'!E:E))/_xlfn.XLOOKUP(C64,'Listas anteriores R'!A:A,'Listas anteriores R'!E:E),""),3)</f>
        <v>0</v>
      </c>
      <c r="H64" s="732" t="str">
        <f>IFERROR((E64-(_xlfn.XLOOKUP(C64,'Costos Unitarios'!$A:$A,'Costos Unitarios'!$E:$E)+_xlfn.XLOOKUP(C64,'Costos Comerciales'!$A:$A,'Costos Comerciales'!$E:$E)))/E64,"")</f>
        <v/>
      </c>
      <c r="I64" s="732">
        <f>IFERROR((E64-_xlfn.XLOOKUP(C64,'Lista Consumo Interno'!$A:$A,'Lista Consumo Interno'!$E:$E))/E64,"")</f>
        <v>0.5319521178637201</v>
      </c>
      <c r="J64" s="727" t="str">
        <f>IFERROR(($E64-_xlfn.XLOOKUP($C64,Competencias!$A:$A,Competencias!R:R))/$E64,"")</f>
        <v/>
      </c>
      <c r="K64" s="727" t="str">
        <f>IFERROR(($E64-_xlfn.XLOOKUP($C64,Competencias!$A:$A,Competencias!S:S))/$E64,"")</f>
        <v/>
      </c>
      <c r="L64" s="727" t="str">
        <f>IFERROR(($E64-_xlfn.XLOOKUP($C64,Competencias!$A:$A,Competencias!T:T))/$E64,"")</f>
        <v/>
      </c>
      <c r="M64" s="727" t="str">
        <f>IFERROR(($E64-_xlfn.XLOOKUP($C64,Competencias!$A:$A,Competencias!U:U))/$E64,"")</f>
        <v/>
      </c>
      <c r="N64" s="727" t="str">
        <f>IFERROR(($E64-_xlfn.XLOOKUP($C64,Competencias!$A:$A,Competencias!V:V))/$E64,"")</f>
        <v/>
      </c>
      <c r="O64" s="723"/>
      <c r="P64" s="246" t="str">
        <f>_xlfn.XLOOKUP(Q64,'Listas anteriores R'!$A:$A,'Listas anteriores R'!$D:$D,"")</f>
        <v>Carnes</v>
      </c>
      <c r="Q64" s="1210">
        <v>755</v>
      </c>
      <c r="R64" s="718" t="str">
        <f t="shared" si="12"/>
        <v>BOLA DE LOMO FET.E/V ENF.NOV</v>
      </c>
      <c r="S64" s="135">
        <f t="shared" si="10"/>
        <v>14742.081447963801</v>
      </c>
      <c r="T64" s="749">
        <v>16290</v>
      </c>
      <c r="U64" s="1172">
        <f>ROUND(IFERROR((S64-_xlfn.XLOOKUP(Q64,'Listas anteriores C'!$A:$A,'Listas anteriores C'!$E:$E))/_xlfn.XLOOKUP(Q64,'Listas anteriores C'!$A:$A,'Listas anteriores C'!$E:$E),""),3)</f>
        <v>0</v>
      </c>
      <c r="V64" s="732" t="str">
        <f>IFERROR((S64-(_xlfn.XLOOKUP(Q64,'Costos Unitarios'!$A:$A,'Costos Unitarios'!$E:$E)+_xlfn.XLOOKUP(Q64,'Costos Comerciales'!$A:$A,'Costos Comerciales'!$E:$E)))/S64,"")</f>
        <v/>
      </c>
      <c r="W64" s="727" t="str">
        <f>IFERROR(($S64-_xlfn.XLOOKUP($Q64,Competencias!$A:$A,Competencias!E:E))/$S64,"")</f>
        <v/>
      </c>
      <c r="X64" s="727" t="str">
        <f>IFERROR(($S64-_xlfn.XLOOKUP($Q64,Competencias!$A:$A,Competencias!F:F))/$S64,"")</f>
        <v/>
      </c>
      <c r="Y64" s="727" t="str">
        <f>IFERROR(($S64-_xlfn.XLOOKUP($Q64,Competencias!$A:$A,Competencias!G:G))/$S64,"")</f>
        <v/>
      </c>
      <c r="AA64" s="246" t="str">
        <f>_xlfn.XLOOKUP(AB64,'Listas anteriores R'!$A:$A,'Listas anteriores R'!$D:$D,"")</f>
        <v>Carnes</v>
      </c>
      <c r="AB64" s="542">
        <v>755</v>
      </c>
      <c r="AC64" s="718" t="str">
        <f t="shared" si="13"/>
        <v>BOLA DE LOMO FET.E/V ENF.NOV</v>
      </c>
      <c r="AD64" s="139">
        <f t="shared" si="11"/>
        <v>14742.081447963801</v>
      </c>
      <c r="AE64" s="749">
        <v>16290</v>
      </c>
      <c r="AF64" s="1172">
        <f>ROUND(IFERROR((AD64-_xlfn.XLOOKUP(AB64,'Listas anteriores ML'!$A:$A,'Listas anteriores ML'!$E:$E))/_xlfn.XLOOKUP(AB64,'Listas anteriores ML'!$A:$A,'Listas anteriores ML'!$E:$E),""),3)</f>
        <v>0</v>
      </c>
      <c r="AG64" s="732" t="str">
        <f>IFERROR((AD64-(_xlfn.XLOOKUP(AB64,'Costos Unitarios'!$A:$A,'Costos Unitarios'!$E:$E)+_xlfn.XLOOKUP(AB64,'Costos Comerciales'!$A:$A,'Costos Comerciales'!$E:$E)))/AD64,"")</f>
        <v/>
      </c>
      <c r="AH64" s="727" t="str">
        <f>IFERROR(($AD64-_xlfn.XLOOKUP($AB64,Competencias!$A:$A,Competencias!H:H))/$AD64,"")</f>
        <v/>
      </c>
      <c r="AI64" s="727" t="str">
        <f>IFERROR(($AD64-_xlfn.XLOOKUP($AB64,Competencias!$A:$A,Competencias!I:I))/$AD64,"")</f>
        <v/>
      </c>
      <c r="AJ64" s="727" t="str">
        <f>IFERROR(($AD64-_xlfn.XLOOKUP($AB64,Competencias!$A:$A,Competencias!J:J))/$AD64,"")</f>
        <v/>
      </c>
      <c r="AK64" s="727" t="str">
        <f>IFERROR(($AD64-_xlfn.XLOOKUP($AB64,Competencias!$A:$A,Competencias!K:K))/$AD64,"")</f>
        <v/>
      </c>
      <c r="AL64" s="727" t="str">
        <f>IFERROR(($AD64-_xlfn.XLOOKUP($AB64,Competencias!$A:$A,Competencias!L:L))/$AD64,"")</f>
        <v/>
      </c>
      <c r="AM64" s="727" t="str">
        <f>IFERROR(($AD64-_xlfn.XLOOKUP($AB64,Competencias!$A:$A,Competencias!M:M))/$AD64,"")</f>
        <v/>
      </c>
      <c r="AN64" s="727" t="str">
        <f>IFERROR(($AD64-_xlfn.XLOOKUP($AB64,Competencias!$A:$A,Competencias!N:N))/$AD64,"")</f>
        <v/>
      </c>
      <c r="AO64" s="727" t="str">
        <f>IFERROR(($AD64-_xlfn.XLOOKUP($AB64,Competencias!$A:$A,Competencias!O:O))/$AD64,"")</f>
        <v/>
      </c>
      <c r="AQ64" s="246" t="str">
        <f>_xlfn.XLOOKUP(AR64,'Listas anteriores R'!$A:$A,'Listas anteriores R'!$D:$D,"")</f>
        <v>Carnes</v>
      </c>
      <c r="AR64" s="542">
        <v>755</v>
      </c>
      <c r="AS64" s="718" t="str">
        <f t="shared" si="5"/>
        <v>BOLA DE LOMO FET.E/V ENF.NOV</v>
      </c>
      <c r="AT64" s="291">
        <f t="shared" si="14"/>
        <v>12530.76923076923</v>
      </c>
      <c r="AU64" s="1051">
        <f>ROUND(IFERROR(($AT64-_xlfn.XLOOKUP($AR64,'Listas anteriores May.'!$A:$A,'Listas anteriores May.'!$E:$E))/_xlfn.XLOOKUP($AR64,'Listas anteriores May.'!$A:$A,'Listas anteriores May.'!$E:$E),""),3)</f>
        <v>0</v>
      </c>
      <c r="AV64" s="732" t="str">
        <f>IFERROR(($AT64-(_xlfn.XLOOKUP($AR64,'Costos Unitarios'!$A:$A,'Costos Unitarios'!$E:$E)+_xlfn.XLOOKUP($AR64,'Costos Comerciales'!$A:$A,'Costos Comerciales'!$E:$E)))/AT64,"")</f>
        <v/>
      </c>
      <c r="AW64" s="892">
        <f>IFERROR((AT64-_xlfn.XLOOKUP(AR64,'Lista Consumo Interno'!$A:$A,'Lista Consumo Interno'!$E:$E))/AT64,"")</f>
        <v>0.44935543278084711</v>
      </c>
      <c r="AX64" s="895">
        <v>0.15</v>
      </c>
      <c r="AY64" s="727" t="str">
        <f>IFERROR(($AT64-_xlfn.XLOOKUP($AR64,Competencias!$A:$A,Competencias!P:P))/$AT64,"")</f>
        <v/>
      </c>
      <c r="AZ64" s="727" t="str">
        <f>IFERROR(($AT64-_xlfn.XLOOKUP($AR64,Competencias!$A:$A,Competencias!Q:Q))/$AT64,"")</f>
        <v/>
      </c>
      <c r="BB64" s="246" t="str">
        <f>_xlfn.XLOOKUP(BC64,'Listas anteriores R'!$A:$A,'Listas anteriores R'!$D:$D,"")</f>
        <v>Carnes</v>
      </c>
      <c r="BC64" s="760">
        <v>755</v>
      </c>
      <c r="BD64" s="800" t="str">
        <f t="shared" si="7"/>
        <v>BOLA DE LOMO FET.E/V ENF.NOV</v>
      </c>
      <c r="BE64" s="150">
        <v>12250</v>
      </c>
      <c r="BF64" s="1051">
        <f>ROUND(IFERROR((BE64-_xlfn.XLOOKUP(BC64,'Listas anteriores HORECA'!$A:$A,'Listas anteriores HORECA'!$E:$E))/_xlfn.XLOOKUP(BC64,'Listas anteriores HORECA'!$A:$A,'Listas anteriores HORECA'!$E:$E),""),3)</f>
        <v>0</v>
      </c>
      <c r="BG64" s="150" t="str">
        <f>_xlfn.XLOOKUP($BC64,'Costos Unitarios'!A:A,'Costos Unitarios'!E:E,"")</f>
        <v/>
      </c>
      <c r="BH64" s="1052" t="e">
        <f t="shared" si="8"/>
        <v>#VALUE!</v>
      </c>
      <c r="BI64" s="892">
        <f>IFERROR((BE64-_xlfn.XLOOKUP(C64,'Lista Consumo Interno'!A:A,'Lista Consumo Interno'!E:E))/BE64,"")</f>
        <v>0.43673469387755104</v>
      </c>
    </row>
    <row r="65" spans="1:61" ht="15" thickBot="1" x14ac:dyDescent="0.35">
      <c r="A65" s="246" t="str">
        <f>_xlfn.XLOOKUP(C65,'Listas anteriores R'!$A:$A,'Listas anteriores R'!$D:$D,"")</f>
        <v>Carnes</v>
      </c>
      <c r="B65" s="1204" t="s">
        <v>95</v>
      </c>
      <c r="C65" s="262">
        <v>2014</v>
      </c>
      <c r="D65" s="737" t="s">
        <v>117</v>
      </c>
      <c r="E65" s="768">
        <f t="shared" si="9"/>
        <v>17457.013574660632</v>
      </c>
      <c r="F65" s="860">
        <v>19290</v>
      </c>
      <c r="G65" s="1197">
        <f>ROUND(IFERROR((E65-_xlfn.XLOOKUP(C65,'Listas anteriores R'!A:A,'Listas anteriores R'!E:E))/_xlfn.XLOOKUP(C65,'Listas anteriores R'!A:A,'Listas anteriores R'!E:E),""),3)</f>
        <v>0</v>
      </c>
      <c r="H65" s="732" t="str">
        <f>IFERROR((E65-(_xlfn.XLOOKUP(C65,'Costos Unitarios'!$A:$A,'Costos Unitarios'!$E:$E)+_xlfn.XLOOKUP(C65,'Costos Comerciales'!$A:$A,'Costos Comerciales'!$E:$E)))/E65,"")</f>
        <v/>
      </c>
      <c r="I65" s="732">
        <f>IFERROR((E65-_xlfn.XLOOKUP(C65,'Lista Consumo Interno'!$A:$A,'Lista Consumo Interno'!$E:$E))/E65,"")</f>
        <v>1</v>
      </c>
      <c r="J65" s="727" t="str">
        <f>IFERROR(($E65-_xlfn.XLOOKUP($C65,Competencias!$A:$A,Competencias!R:R))/$E65,"")</f>
        <v/>
      </c>
      <c r="K65" s="727" t="str">
        <f>IFERROR(($E65-_xlfn.XLOOKUP($C65,Competencias!$A:$A,Competencias!S:S))/$E65,"")</f>
        <v/>
      </c>
      <c r="L65" s="727" t="str">
        <f>IFERROR(($E65-_xlfn.XLOOKUP($C65,Competencias!$A:$A,Competencias!T:T))/$E65,"")</f>
        <v/>
      </c>
      <c r="M65" s="727" t="str">
        <f>IFERROR(($E65-_xlfn.XLOOKUP($C65,Competencias!$A:$A,Competencias!U:U))/$E65,"")</f>
        <v/>
      </c>
      <c r="N65" s="727" t="str">
        <f>IFERROR(($E65-_xlfn.XLOOKUP($C65,Competencias!$A:$A,Competencias!V:V))/$E65,"")</f>
        <v/>
      </c>
      <c r="O65" s="723"/>
      <c r="P65" s="246" t="str">
        <f>_xlfn.XLOOKUP(Q65,'Listas anteriores R'!$A:$A,'Listas anteriores R'!$D:$D,"")</f>
        <v>Carnes</v>
      </c>
      <c r="Q65" s="1210">
        <v>2014</v>
      </c>
      <c r="R65" s="718" t="str">
        <f t="shared" si="12"/>
        <v>CHURRASCO TAPA DE CUADRIL</v>
      </c>
      <c r="S65" s="135">
        <f t="shared" si="10"/>
        <v>17457.013574660632</v>
      </c>
      <c r="T65" s="749">
        <v>19290</v>
      </c>
      <c r="U65" s="1172">
        <f>ROUND(IFERROR((S65-_xlfn.XLOOKUP(Q65,'Listas anteriores C'!$A:$A,'Listas anteriores C'!$E:$E))/_xlfn.XLOOKUP(Q65,'Listas anteriores C'!$A:$A,'Listas anteriores C'!$E:$E),""),3)</f>
        <v>0</v>
      </c>
      <c r="V65" s="732" t="str">
        <f>IFERROR((S65-(_xlfn.XLOOKUP(Q65,'Costos Unitarios'!$A:$A,'Costos Unitarios'!$E:$E)+_xlfn.XLOOKUP(Q65,'Costos Comerciales'!$A:$A,'Costos Comerciales'!$E:$E)))/S65,"")</f>
        <v/>
      </c>
      <c r="W65" s="727" t="str">
        <f>IFERROR(($S65-_xlfn.XLOOKUP($Q65,Competencias!$A:$A,Competencias!E:E))/$S65,"")</f>
        <v/>
      </c>
      <c r="X65" s="727" t="str">
        <f>IFERROR(($S65-_xlfn.XLOOKUP($Q65,Competencias!$A:$A,Competencias!F:F))/$S65,"")</f>
        <v/>
      </c>
      <c r="Y65" s="727" t="str">
        <f>IFERROR(($S65-_xlfn.XLOOKUP($Q65,Competencias!$A:$A,Competencias!G:G))/$S65,"")</f>
        <v/>
      </c>
      <c r="AA65" s="246" t="str">
        <f>_xlfn.XLOOKUP(AB65,'Listas anteriores R'!$A:$A,'Listas anteriores R'!$D:$D,"")</f>
        <v>Carnes</v>
      </c>
      <c r="AB65" s="542">
        <v>2014</v>
      </c>
      <c r="AC65" s="718" t="str">
        <f t="shared" si="13"/>
        <v>CHURRASCO TAPA DE CUADRIL</v>
      </c>
      <c r="AD65" s="139">
        <f t="shared" si="11"/>
        <v>17457.013574660632</v>
      </c>
      <c r="AE65" s="749">
        <v>19290</v>
      </c>
      <c r="AF65" s="1172">
        <f>ROUND(IFERROR((AD65-_xlfn.XLOOKUP(AB65,'Listas anteriores ML'!$A:$A,'Listas anteriores ML'!$E:$E))/_xlfn.XLOOKUP(AB65,'Listas anteriores ML'!$A:$A,'Listas anteriores ML'!$E:$E),""),3)</f>
        <v>0</v>
      </c>
      <c r="AG65" s="732" t="str">
        <f>IFERROR((AD65-(_xlfn.XLOOKUP(AB65,'Costos Unitarios'!$A:$A,'Costos Unitarios'!$E:$E)+_xlfn.XLOOKUP(AB65,'Costos Comerciales'!$A:$A,'Costos Comerciales'!$E:$E)))/AD65,"")</f>
        <v/>
      </c>
      <c r="AH65" s="727" t="str">
        <f>IFERROR(($AD65-_xlfn.XLOOKUP($AB65,Competencias!$A:$A,Competencias!H:H))/$AD65,"")</f>
        <v/>
      </c>
      <c r="AI65" s="727" t="str">
        <f>IFERROR(($AD65-_xlfn.XLOOKUP($AB65,Competencias!$A:$A,Competencias!I:I))/$AD65,"")</f>
        <v/>
      </c>
      <c r="AJ65" s="727" t="str">
        <f>IFERROR(($AD65-_xlfn.XLOOKUP($AB65,Competencias!$A:$A,Competencias!J:J))/$AD65,"")</f>
        <v/>
      </c>
      <c r="AK65" s="727" t="str">
        <f>IFERROR(($AD65-_xlfn.XLOOKUP($AB65,Competencias!$A:$A,Competencias!K:K))/$AD65,"")</f>
        <v/>
      </c>
      <c r="AL65" s="727" t="str">
        <f>IFERROR(($AD65-_xlfn.XLOOKUP($AB65,Competencias!$A:$A,Competencias!L:L))/$AD65,"")</f>
        <v/>
      </c>
      <c r="AM65" s="727" t="str">
        <f>IFERROR(($AD65-_xlfn.XLOOKUP($AB65,Competencias!$A:$A,Competencias!M:M))/$AD65,"")</f>
        <v/>
      </c>
      <c r="AN65" s="727" t="str">
        <f>IFERROR(($AD65-_xlfn.XLOOKUP($AB65,Competencias!$A:$A,Competencias!N:N))/$AD65,"")</f>
        <v/>
      </c>
      <c r="AO65" s="727" t="str">
        <f>IFERROR(($AD65-_xlfn.XLOOKUP($AB65,Competencias!$A:$A,Competencias!O:O))/$AD65,"")</f>
        <v/>
      </c>
      <c r="AQ65" s="246" t="str">
        <f>_xlfn.XLOOKUP(AR65,'Listas anteriores R'!$A:$A,'Listas anteriores R'!$D:$D,"")</f>
        <v>Carnes</v>
      </c>
      <c r="AR65" s="542">
        <v>2014</v>
      </c>
      <c r="AS65" s="718" t="str">
        <f t="shared" si="5"/>
        <v>CHURRASCO TAPA DE CUADRIL</v>
      </c>
      <c r="AT65" s="291">
        <f t="shared" si="14"/>
        <v>14838.461538461537</v>
      </c>
      <c r="AU65" s="1051">
        <f>ROUND(IFERROR(($AT65-_xlfn.XLOOKUP($AR65,'Listas anteriores May.'!$A:$A,'Listas anteriores May.'!$E:$E))/_xlfn.XLOOKUP($AR65,'Listas anteriores May.'!$A:$A,'Listas anteriores May.'!$E:$E),""),3)</f>
        <v>0</v>
      </c>
      <c r="AV65" s="732" t="str">
        <f>IFERROR(($AT65-(_xlfn.XLOOKUP($AR65,'Costos Unitarios'!$A:$A,'Costos Unitarios'!$E:$E)+_xlfn.XLOOKUP($AR65,'Costos Comerciales'!$A:$A,'Costos Comerciales'!$E:$E)))/AT65,"")</f>
        <v/>
      </c>
      <c r="AW65" s="892">
        <f>IFERROR((AT65-_xlfn.XLOOKUP(AR65,'Lista Consumo Interno'!$A:$A,'Lista Consumo Interno'!$E:$E))/AT65,"")</f>
        <v>1</v>
      </c>
      <c r="AX65" s="895">
        <v>0.15</v>
      </c>
      <c r="AY65" s="727" t="str">
        <f>IFERROR(($AT65-_xlfn.XLOOKUP($AR65,Competencias!$A:$A,Competencias!P:P))/$AT65,"")</f>
        <v/>
      </c>
      <c r="AZ65" s="727" t="str">
        <f>IFERROR(($AT65-_xlfn.XLOOKUP($AR65,Competencias!$A:$A,Competencias!Q:Q))/$AT65,"")</f>
        <v/>
      </c>
      <c r="BB65" s="246" t="str">
        <f>_xlfn.XLOOKUP(BC65,'Listas anteriores R'!$A:$A,'Listas anteriores R'!$D:$D,"")</f>
        <v>Carnes</v>
      </c>
      <c r="BC65" s="760">
        <v>2014</v>
      </c>
      <c r="BD65" s="800" t="str">
        <f t="shared" si="7"/>
        <v>CHURRASCO TAPA DE CUADRIL</v>
      </c>
      <c r="BE65" s="150" t="e">
        <v>#N/A</v>
      </c>
      <c r="BF65" s="1051" t="e">
        <f>ROUND(IFERROR((BE65-_xlfn.XLOOKUP(BC65,'Listas anteriores HORECA'!$A:$A,'Listas anteriores HORECA'!$E:$E))/_xlfn.XLOOKUP(BC65,'Listas anteriores HORECA'!$A:$A,'Listas anteriores HORECA'!$E:$E),""),3)</f>
        <v>#VALUE!</v>
      </c>
      <c r="BG65" s="150" t="str">
        <f>_xlfn.XLOOKUP($BC65,'Costos Unitarios'!A:A,'Costos Unitarios'!E:E,"")</f>
        <v/>
      </c>
      <c r="BH65" s="1052" t="e">
        <f t="shared" si="8"/>
        <v>#N/A</v>
      </c>
      <c r="BI65" s="892" t="str">
        <f>IFERROR((BE65-_xlfn.XLOOKUP(C65,'Lista Consumo Interno'!A:A,'Lista Consumo Interno'!E:E))/BE65,"")</f>
        <v/>
      </c>
    </row>
    <row r="66" spans="1:61" ht="15" thickBot="1" x14ac:dyDescent="0.35">
      <c r="A66" s="246" t="str">
        <f>_xlfn.XLOOKUP(C66,'Listas anteriores R'!$A:$A,'Listas anteriores R'!$D:$D,"")</f>
        <v>Carnes</v>
      </c>
      <c r="B66" s="1204" t="s">
        <v>95</v>
      </c>
      <c r="C66" s="262">
        <v>1095</v>
      </c>
      <c r="D66" s="737" t="s">
        <v>118</v>
      </c>
      <c r="E66" s="768">
        <f t="shared" si="9"/>
        <v>9945.7013574660632</v>
      </c>
      <c r="F66" s="860">
        <v>10990</v>
      </c>
      <c r="G66" s="1197">
        <f>ROUND(IFERROR((E66-_xlfn.XLOOKUP(C66,'Listas anteriores R'!A:A,'Listas anteriores R'!E:E))/_xlfn.XLOOKUP(C66,'Listas anteriores R'!A:A,'Listas anteriores R'!E:E),""),3)</f>
        <v>0</v>
      </c>
      <c r="H66" s="732">
        <f>IFERROR((E66-(_xlfn.XLOOKUP(C66,'Costos Unitarios'!$A:$A,'Costos Unitarios'!$E:$E)+_xlfn.XLOOKUP(C66,'Costos Comerciales'!$A:$A,'Costos Comerciales'!$E:$E)))/E66,"")</f>
        <v>0.31367333939945402</v>
      </c>
      <c r="I66" s="732">
        <f>IFERROR((E66-_xlfn.XLOOKUP(C66,'Lista Consumo Interno'!$A:$A,'Lista Consumo Interno'!$E:$E))/E66,"")</f>
        <v>1</v>
      </c>
      <c r="J66" s="727" t="str">
        <f>IFERROR(($E66-_xlfn.XLOOKUP($C66,Competencias!$A:$A,Competencias!R:R))/$E66,"")</f>
        <v/>
      </c>
      <c r="K66" s="727" t="str">
        <f>IFERROR(($E66-_xlfn.XLOOKUP($C66,Competencias!$A:$A,Competencias!S:S))/$E66,"")</f>
        <v/>
      </c>
      <c r="L66" s="727" t="str">
        <f>IFERROR(($E66-_xlfn.XLOOKUP($C66,Competencias!$A:$A,Competencias!T:T))/$E66,"")</f>
        <v/>
      </c>
      <c r="M66" s="727" t="str">
        <f>IFERROR(($E66-_xlfn.XLOOKUP($C66,Competencias!$A:$A,Competencias!U:U))/$E66,"")</f>
        <v/>
      </c>
      <c r="N66" s="727" t="str">
        <f>IFERROR(($E66-_xlfn.XLOOKUP($C66,Competencias!$A:$A,Competencias!V:V))/$E66,"")</f>
        <v/>
      </c>
      <c r="O66" s="723"/>
      <c r="P66" s="246" t="str">
        <f>_xlfn.XLOOKUP(Q66,'Listas anteriores R'!$A:$A,'Listas anteriores R'!$D:$D,"")</f>
        <v>Carnes</v>
      </c>
      <c r="Q66" s="1210">
        <v>1095</v>
      </c>
      <c r="R66" s="718" t="str">
        <f t="shared" si="12"/>
        <v>OSOBUCO ENFRIADO</v>
      </c>
      <c r="S66" s="135">
        <f t="shared" si="10"/>
        <v>9945.7013574660632</v>
      </c>
      <c r="T66" s="749">
        <v>10990</v>
      </c>
      <c r="U66" s="1172">
        <f>ROUND(IFERROR((S66-_xlfn.XLOOKUP(Q66,'Listas anteriores C'!$A:$A,'Listas anteriores C'!$E:$E))/_xlfn.XLOOKUP(Q66,'Listas anteriores C'!$A:$A,'Listas anteriores C'!$E:$E),""),3)</f>
        <v>0</v>
      </c>
      <c r="V66" s="732">
        <f>IFERROR((S66-(_xlfn.XLOOKUP(Q66,'Costos Unitarios'!$A:$A,'Costos Unitarios'!$E:$E)+_xlfn.XLOOKUP(Q66,'Costos Comerciales'!$A:$A,'Costos Comerciales'!$E:$E)))/S66,"")</f>
        <v>0.31367333939945402</v>
      </c>
      <c r="W66" s="727" t="str">
        <f>IFERROR(($S66-_xlfn.XLOOKUP($Q66,Competencias!$A:$A,Competencias!E:E))/$S66,"")</f>
        <v/>
      </c>
      <c r="X66" s="727" t="str">
        <f>IFERROR(($S66-_xlfn.XLOOKUP($Q66,Competencias!$A:$A,Competencias!F:F))/$S66,"")</f>
        <v/>
      </c>
      <c r="Y66" s="727" t="str">
        <f>IFERROR(($S66-_xlfn.XLOOKUP($Q66,Competencias!$A:$A,Competencias!G:G))/$S66,"")</f>
        <v/>
      </c>
      <c r="AA66" s="246" t="str">
        <f>_xlfn.XLOOKUP(AB66,'Listas anteriores R'!$A:$A,'Listas anteriores R'!$D:$D,"")</f>
        <v>Carnes</v>
      </c>
      <c r="AB66" s="542">
        <v>1095</v>
      </c>
      <c r="AC66" s="718" t="str">
        <f t="shared" si="13"/>
        <v>OSOBUCO ENFRIADO</v>
      </c>
      <c r="AD66" s="139">
        <f t="shared" si="11"/>
        <v>9945.7013574660632</v>
      </c>
      <c r="AE66" s="749">
        <v>10990</v>
      </c>
      <c r="AF66" s="1172">
        <f>ROUND(IFERROR((AD66-_xlfn.XLOOKUP(AB66,'Listas anteriores ML'!$A:$A,'Listas anteriores ML'!$E:$E))/_xlfn.XLOOKUP(AB66,'Listas anteriores ML'!$A:$A,'Listas anteriores ML'!$E:$E),""),3)</f>
        <v>0</v>
      </c>
      <c r="AG66" s="732">
        <f>IFERROR((AD66-(_xlfn.XLOOKUP(AB66,'Costos Unitarios'!$A:$A,'Costos Unitarios'!$E:$E)+_xlfn.XLOOKUP(AB66,'Costos Comerciales'!$A:$A,'Costos Comerciales'!$E:$E)))/AD66,"")</f>
        <v>0.31367333939945402</v>
      </c>
      <c r="AH66" s="727" t="str">
        <f>IFERROR(($AD66-_xlfn.XLOOKUP($AB66,Competencias!$A:$A,Competencias!H:H))/$AD66,"")</f>
        <v/>
      </c>
      <c r="AI66" s="727" t="str">
        <f>IFERROR(($AD66-_xlfn.XLOOKUP($AB66,Competencias!$A:$A,Competencias!I:I))/$AD66,"")</f>
        <v/>
      </c>
      <c r="AJ66" s="727" t="str">
        <f>IFERROR(($AD66-_xlfn.XLOOKUP($AB66,Competencias!$A:$A,Competencias!J:J))/$AD66,"")</f>
        <v/>
      </c>
      <c r="AK66" s="727" t="str">
        <f>IFERROR(($AD66-_xlfn.XLOOKUP($AB66,Competencias!$A:$A,Competencias!K:K))/$AD66,"")</f>
        <v/>
      </c>
      <c r="AL66" s="727" t="str">
        <f>IFERROR(($AD66-_xlfn.XLOOKUP($AB66,Competencias!$A:$A,Competencias!L:L))/$AD66,"")</f>
        <v/>
      </c>
      <c r="AM66" s="727" t="str">
        <f>IFERROR(($AD66-_xlfn.XLOOKUP($AB66,Competencias!$A:$A,Competencias!M:M))/$AD66,"")</f>
        <v/>
      </c>
      <c r="AN66" s="727" t="str">
        <f>IFERROR(($AD66-_xlfn.XLOOKUP($AB66,Competencias!$A:$A,Competencias!N:N))/$AD66,"")</f>
        <v/>
      </c>
      <c r="AO66" s="727" t="str">
        <f>IFERROR(($AD66-_xlfn.XLOOKUP($AB66,Competencias!$A:$A,Competencias!O:O))/$AD66,"")</f>
        <v/>
      </c>
      <c r="AQ66" s="246" t="str">
        <f>_xlfn.XLOOKUP(AR66,'Listas anteriores R'!$A:$A,'Listas anteriores R'!$D:$D,"")</f>
        <v>Carnes</v>
      </c>
      <c r="AR66" s="542">
        <v>1095</v>
      </c>
      <c r="AS66" s="718" t="str">
        <f t="shared" si="5"/>
        <v>OSOBUCO ENFRIADO</v>
      </c>
      <c r="AT66" s="291">
        <f t="shared" si="14"/>
        <v>8951.1312217194572</v>
      </c>
      <c r="AU66" s="1051">
        <f>ROUND(IFERROR(($AT66-_xlfn.XLOOKUP($AR66,'Listas anteriores May.'!$A:$A,'Listas anteriores May.'!$E:$E))/_xlfn.XLOOKUP($AR66,'Listas anteriores May.'!$A:$A,'Listas anteriores May.'!$E:$E),""),3)</f>
        <v>0</v>
      </c>
      <c r="AV66" s="732">
        <f>IFERROR(($AT66-(_xlfn.XLOOKUP($AR66,'Costos Unitarios'!$A:$A,'Costos Unitarios'!$E:$E)+_xlfn.XLOOKUP($AR66,'Costos Comerciales'!$A:$A,'Costos Comerciales'!$E:$E)))/AT66,"")</f>
        <v>0.23741482155494897</v>
      </c>
      <c r="AW66" s="892">
        <f>IFERROR((AT66-_xlfn.XLOOKUP(AR66,'Lista Consumo Interno'!$A:$A,'Lista Consumo Interno'!$E:$E))/AT66,"")</f>
        <v>1</v>
      </c>
      <c r="AX66" s="895">
        <v>0.1</v>
      </c>
      <c r="AY66" s="727" t="str">
        <f>IFERROR(($AT66-_xlfn.XLOOKUP($AR66,Competencias!$A:$A,Competencias!P:P))/$AT66,"")</f>
        <v/>
      </c>
      <c r="AZ66" s="727" t="str">
        <f>IFERROR(($AT66-_xlfn.XLOOKUP($AR66,Competencias!$A:$A,Competencias!Q:Q))/$AT66,"")</f>
        <v/>
      </c>
      <c r="BB66" s="246" t="str">
        <f>_xlfn.XLOOKUP(BC66,'Listas anteriores R'!$A:$A,'Listas anteriores R'!$D:$D,"")</f>
        <v>Carnes</v>
      </c>
      <c r="BC66" s="760">
        <v>1095</v>
      </c>
      <c r="BD66" s="800" t="str">
        <f t="shared" si="7"/>
        <v>OSOBUCO ENFRIADO</v>
      </c>
      <c r="BE66" s="150" t="e">
        <v>#N/A</v>
      </c>
      <c r="BF66" s="1051" t="e">
        <f>ROUND(IFERROR((BE66-_xlfn.XLOOKUP(BC66,'Listas anteriores HORECA'!$A:$A,'Listas anteriores HORECA'!$E:$E))/_xlfn.XLOOKUP(BC66,'Listas anteriores HORECA'!$A:$A,'Listas anteriores HORECA'!$E:$E),""),3)</f>
        <v>#VALUE!</v>
      </c>
      <c r="BG66" s="150">
        <f>_xlfn.XLOOKUP($BC66,'Costos Unitarios'!A:A,'Costos Unitarios'!E:E,"")</f>
        <v>6350</v>
      </c>
      <c r="BH66" s="1052" t="e">
        <f t="shared" si="8"/>
        <v>#N/A</v>
      </c>
      <c r="BI66" s="892" t="str">
        <f>IFERROR((BE66-_xlfn.XLOOKUP(C66,'Lista Consumo Interno'!A:A,'Lista Consumo Interno'!E:E))/BE66,"")</f>
        <v/>
      </c>
    </row>
    <row r="67" spans="1:61" ht="15" thickBot="1" x14ac:dyDescent="0.35">
      <c r="A67" s="246" t="str">
        <f>_xlfn.XLOOKUP(C67,'Listas anteriores R'!$A:$A,'Listas anteriores R'!$D:$D,"")</f>
        <v>Carnes</v>
      </c>
      <c r="B67" s="1205" t="s">
        <v>95</v>
      </c>
      <c r="C67" s="263">
        <v>181</v>
      </c>
      <c r="D67" s="746" t="s">
        <v>119</v>
      </c>
      <c r="E67" s="770">
        <f t="shared" si="9"/>
        <v>9945.7013574660632</v>
      </c>
      <c r="F67" s="860">
        <v>10990</v>
      </c>
      <c r="G67" s="1197">
        <f>ROUND(IFERROR((E67-_xlfn.XLOOKUP(C67,'Listas anteriores R'!A:A,'Listas anteriores R'!E:E))/_xlfn.XLOOKUP(C67,'Listas anteriores R'!A:A,'Listas anteriores R'!E:E),""),3)</f>
        <v>0</v>
      </c>
      <c r="H67" s="732">
        <f>IFERROR((E67-(_xlfn.XLOOKUP(C67,'Costos Unitarios'!$A:$A,'Costos Unitarios'!$E:$E)+_xlfn.XLOOKUP(C67,'Costos Comerciales'!$A:$A,'Costos Comerciales'!$E:$E)))/E67,"")</f>
        <v>0.3049258416742493</v>
      </c>
      <c r="I67" s="732">
        <f>IFERROR((E67-_xlfn.XLOOKUP(C67,'Lista Consumo Interno'!$A:$A,'Lista Consumo Interno'!$E:$E))/E67,"")</f>
        <v>0.54502957233848948</v>
      </c>
      <c r="J67" s="727" t="str">
        <f>IFERROR(($E67-_xlfn.XLOOKUP($C67,Competencias!$A:$A,Competencias!R:R))/$E67,"")</f>
        <v/>
      </c>
      <c r="K67" s="727" t="str">
        <f>IFERROR(($E67-_xlfn.XLOOKUP($C67,Competencias!$A:$A,Competencias!S:S))/$E67,"")</f>
        <v/>
      </c>
      <c r="L67" s="727" t="str">
        <f>IFERROR(($E67-_xlfn.XLOOKUP($C67,Competencias!$A:$A,Competencias!T:T))/$E67,"")</f>
        <v/>
      </c>
      <c r="M67" s="727" t="str">
        <f>IFERROR(($E67-_xlfn.XLOOKUP($C67,Competencias!$A:$A,Competencias!U:U))/$E67,"")</f>
        <v/>
      </c>
      <c r="N67" s="727" t="str">
        <f>IFERROR(($E67-_xlfn.XLOOKUP($C67,Competencias!$A:$A,Competencias!V:V))/$E67,"")</f>
        <v/>
      </c>
      <c r="O67" s="723"/>
      <c r="P67" s="246" t="str">
        <f>_xlfn.XLOOKUP(Q67,'Listas anteriores R'!$A:$A,'Listas anteriores R'!$D:$D,"")</f>
        <v>Carnes</v>
      </c>
      <c r="Q67" s="1210">
        <v>181</v>
      </c>
      <c r="R67" s="718" t="str">
        <f t="shared" si="12"/>
        <v>OSOBUCO CONGELADO</v>
      </c>
      <c r="S67" s="135">
        <f t="shared" si="10"/>
        <v>9945.7013574660632</v>
      </c>
      <c r="T67" s="749">
        <v>10990</v>
      </c>
      <c r="U67" s="1172">
        <f>ROUND(IFERROR((S67-_xlfn.XLOOKUP(Q67,'Listas anteriores C'!$A:$A,'Listas anteriores C'!$E:$E))/_xlfn.XLOOKUP(Q67,'Listas anteriores C'!$A:$A,'Listas anteriores C'!$E:$E),""),3)</f>
        <v>0</v>
      </c>
      <c r="V67" s="732">
        <f>IFERROR((S67-(_xlfn.XLOOKUP(Q67,'Costos Unitarios'!$A:$A,'Costos Unitarios'!$E:$E)+_xlfn.XLOOKUP(Q67,'Costos Comerciales'!$A:$A,'Costos Comerciales'!$E:$E)))/S67,"")</f>
        <v>0.3049258416742493</v>
      </c>
      <c r="W67" s="727" t="str">
        <f>IFERROR(($S67-_xlfn.XLOOKUP($Q67,Competencias!$A:$A,Competencias!E:E))/$S67,"")</f>
        <v/>
      </c>
      <c r="X67" s="727" t="str">
        <f>IFERROR(($S67-_xlfn.XLOOKUP($Q67,Competencias!$A:$A,Competencias!F:F))/$S67,"")</f>
        <v/>
      </c>
      <c r="Y67" s="727" t="str">
        <f>IFERROR(($S67-_xlfn.XLOOKUP($Q67,Competencias!$A:$A,Competencias!G:G))/$S67,"")</f>
        <v/>
      </c>
      <c r="AA67" s="246" t="str">
        <f>_xlfn.XLOOKUP(AB67,'Listas anteriores R'!$A:$A,'Listas anteriores R'!$D:$D,"")</f>
        <v>Carnes</v>
      </c>
      <c r="AB67" s="542">
        <v>181</v>
      </c>
      <c r="AC67" s="718" t="str">
        <f t="shared" si="13"/>
        <v>OSOBUCO CONGELADO</v>
      </c>
      <c r="AD67" s="139">
        <f t="shared" si="11"/>
        <v>9945.7013574660632</v>
      </c>
      <c r="AE67" s="749">
        <v>10990</v>
      </c>
      <c r="AF67" s="1172">
        <f>ROUND(IFERROR((AD67-_xlfn.XLOOKUP(AB67,'Listas anteriores ML'!$A:$A,'Listas anteriores ML'!$E:$E))/_xlfn.XLOOKUP(AB67,'Listas anteriores ML'!$A:$A,'Listas anteriores ML'!$E:$E),""),3)</f>
        <v>0</v>
      </c>
      <c r="AG67" s="732">
        <f>IFERROR((AD67-(_xlfn.XLOOKUP(AB67,'Costos Unitarios'!$A:$A,'Costos Unitarios'!$E:$E)+_xlfn.XLOOKUP(AB67,'Costos Comerciales'!$A:$A,'Costos Comerciales'!$E:$E)))/AD67,"")</f>
        <v>0.3049258416742493</v>
      </c>
      <c r="AH67" s="727" t="str">
        <f>IFERROR(($AD67-_xlfn.XLOOKUP($AB67,Competencias!$A:$A,Competencias!H:H))/$AD67,"")</f>
        <v/>
      </c>
      <c r="AI67" s="727" t="str">
        <f>IFERROR(($AD67-_xlfn.XLOOKUP($AB67,Competencias!$A:$A,Competencias!I:I))/$AD67,"")</f>
        <v/>
      </c>
      <c r="AJ67" s="727" t="str">
        <f>IFERROR(($AD67-_xlfn.XLOOKUP($AB67,Competencias!$A:$A,Competencias!J:J))/$AD67,"")</f>
        <v/>
      </c>
      <c r="AK67" s="727" t="str">
        <f>IFERROR(($AD67-_xlfn.XLOOKUP($AB67,Competencias!$A:$A,Competencias!K:K))/$AD67,"")</f>
        <v/>
      </c>
      <c r="AL67" s="727" t="str">
        <f>IFERROR(($AD67-_xlfn.XLOOKUP($AB67,Competencias!$A:$A,Competencias!L:L))/$AD67,"")</f>
        <v/>
      </c>
      <c r="AM67" s="727" t="str">
        <f>IFERROR(($AD67-_xlfn.XLOOKUP($AB67,Competencias!$A:$A,Competencias!M:M))/$AD67,"")</f>
        <v/>
      </c>
      <c r="AN67" s="727" t="str">
        <f>IFERROR(($AD67-_xlfn.XLOOKUP($AB67,Competencias!$A:$A,Competencias!N:N))/$AD67,"")</f>
        <v/>
      </c>
      <c r="AO67" s="727" t="str">
        <f>IFERROR(($AD67-_xlfn.XLOOKUP($AB67,Competencias!$A:$A,Competencias!O:O))/$AD67,"")</f>
        <v/>
      </c>
      <c r="AQ67" s="246" t="str">
        <f>_xlfn.XLOOKUP(AR67,'Listas anteriores R'!$A:$A,'Listas anteriores R'!$D:$D,"")</f>
        <v>Carnes</v>
      </c>
      <c r="AR67" s="542">
        <v>181</v>
      </c>
      <c r="AS67" s="718" t="str">
        <f t="shared" si="5"/>
        <v>OSOBUCO CONGELADO</v>
      </c>
      <c r="AT67" s="291">
        <f t="shared" si="14"/>
        <v>8951.1312217194572</v>
      </c>
      <c r="AU67" s="1051">
        <f>ROUND(IFERROR(($AT67-_xlfn.XLOOKUP($AR67,'Listas anteriores May.'!$A:$A,'Listas anteriores May.'!$E:$E))/_xlfn.XLOOKUP($AR67,'Listas anteriores May.'!$A:$A,'Listas anteriores May.'!$E:$E),""),3)</f>
        <v>0</v>
      </c>
      <c r="AV67" s="732">
        <f>IFERROR(($AT67-(_xlfn.XLOOKUP($AR67,'Costos Unitarios'!$A:$A,'Costos Unitarios'!$E:$E)+_xlfn.XLOOKUP($AR67,'Costos Comerciales'!$A:$A,'Costos Comerciales'!$E:$E)))/AT67,"")</f>
        <v>0.22769537963805481</v>
      </c>
      <c r="AW67" s="892">
        <f>IFERROR((AT67-_xlfn.XLOOKUP(AR67,'Lista Consumo Interno'!$A:$A,'Lista Consumo Interno'!$E:$E))/AT67,"")</f>
        <v>0.49447730259832173</v>
      </c>
      <c r="AX67" s="895">
        <v>0.1</v>
      </c>
      <c r="AY67" s="727" t="str">
        <f>IFERROR(($AT67-_xlfn.XLOOKUP($AR67,Competencias!$A:$A,Competencias!P:P))/$AT67,"")</f>
        <v/>
      </c>
      <c r="AZ67" s="727" t="str">
        <f>IFERROR(($AT67-_xlfn.XLOOKUP($AR67,Competencias!$A:$A,Competencias!Q:Q))/$AT67,"")</f>
        <v/>
      </c>
      <c r="BB67" s="246" t="str">
        <f>_xlfn.XLOOKUP(BC67,'Listas anteriores R'!$A:$A,'Listas anteriores R'!$D:$D,"")</f>
        <v>Carnes</v>
      </c>
      <c r="BC67" s="760">
        <v>181</v>
      </c>
      <c r="BD67" s="800" t="str">
        <f t="shared" si="7"/>
        <v>OSOBUCO CONGELADO</v>
      </c>
      <c r="BE67" s="150">
        <v>8600</v>
      </c>
      <c r="BF67" s="1051">
        <f>ROUND(IFERROR((BE67-_xlfn.XLOOKUP(BC67,'Listas anteriores HORECA'!$A:$A,'Listas anteriores HORECA'!$E:$E))/_xlfn.XLOOKUP(BC67,'Listas anteriores HORECA'!$A:$A,'Listas anteriores HORECA'!$E:$E),""),3)</f>
        <v>0</v>
      </c>
      <c r="BG67" s="150">
        <f>_xlfn.XLOOKUP($BC67,'Costos Unitarios'!A:A,'Costos Unitarios'!E:E,"")</f>
        <v>6350</v>
      </c>
      <c r="BH67" s="1052">
        <f t="shared" si="8"/>
        <v>0.26162790697674421</v>
      </c>
      <c r="BI67" s="892">
        <f>IFERROR((BE67-_xlfn.XLOOKUP(C67,'Lista Consumo Interno'!A:A,'Lista Consumo Interno'!E:E))/BE67,"")</f>
        <v>0.47383720930232559</v>
      </c>
    </row>
    <row r="68" spans="1:61" ht="15" thickBot="1" x14ac:dyDescent="0.35">
      <c r="A68" s="246" t="str">
        <f>_xlfn.XLOOKUP(C68,'Listas anteriores R'!$A:$A,'Listas anteriores R'!$D:$D,"")</f>
        <v>Carnes</v>
      </c>
      <c r="B68" s="1206" t="s">
        <v>120</v>
      </c>
      <c r="C68" s="261">
        <v>324</v>
      </c>
      <c r="D68" s="738" t="s">
        <v>121</v>
      </c>
      <c r="E68" s="766">
        <f t="shared" si="9"/>
        <v>11763.800904977375</v>
      </c>
      <c r="F68" s="860">
        <v>12999</v>
      </c>
      <c r="G68" s="1197">
        <f>ROUND(IFERROR((E68-_xlfn.XLOOKUP(C68,'Listas anteriores R'!A:A,'Listas anteriores R'!E:E))/_xlfn.XLOOKUP(C68,'Listas anteriores R'!A:A,'Listas anteriores R'!E:E),""),3)</f>
        <v>0</v>
      </c>
      <c r="H68" s="732">
        <f>IFERROR((E68-(_xlfn.XLOOKUP(C68,'Costos Unitarios'!$A:$A,'Costos Unitarios'!$E:$E)+_xlfn.XLOOKUP(C68,'Costos Comerciales'!$A:$A,'Costos Comerciales'!$E:$E)))/E68,"")</f>
        <v>0.33771405492730211</v>
      </c>
      <c r="I68" s="732">
        <f>IFERROR((E68-_xlfn.XLOOKUP(C68,'Lista Consumo Interno'!$A:$A,'Lista Consumo Interno'!$E:$E))/E68,"")</f>
        <v>0.55796599738441421</v>
      </c>
      <c r="J68" s="727" t="str">
        <f>IFERROR(($E68-_xlfn.XLOOKUP($C68,Competencias!$A:$A,Competencias!R:R))/$E68,"")</f>
        <v/>
      </c>
      <c r="K68" s="727" t="str">
        <f>IFERROR(($E68-_xlfn.XLOOKUP($C68,Competencias!$A:$A,Competencias!S:S))/$E68,"")</f>
        <v/>
      </c>
      <c r="L68" s="727" t="str">
        <f>IFERROR(($E68-_xlfn.XLOOKUP($C68,Competencias!$A:$A,Competencias!T:T))/$E68,"")</f>
        <v/>
      </c>
      <c r="M68" s="727" t="str">
        <f>IFERROR(($E68-_xlfn.XLOOKUP($C68,Competencias!$A:$A,Competencias!U:U))/$E68,"")</f>
        <v/>
      </c>
      <c r="N68" s="727" t="str">
        <f>IFERROR(($E68-_xlfn.XLOOKUP($C68,Competencias!$A:$A,Competencias!V:V))/$E68,"")</f>
        <v/>
      </c>
      <c r="O68" s="723"/>
      <c r="P68" s="246" t="str">
        <f>_xlfn.XLOOKUP(Q68,'Listas anteriores R'!$A:$A,'Listas anteriores R'!$D:$D,"")</f>
        <v>Carnes</v>
      </c>
      <c r="Q68" s="1210">
        <v>324</v>
      </c>
      <c r="R68" s="718" t="str">
        <f t="shared" si="12"/>
        <v>ASADO CV -  C/M NOV. (PZAS)</v>
      </c>
      <c r="S68" s="135">
        <f t="shared" si="10"/>
        <v>11763.800904977375</v>
      </c>
      <c r="T68" s="749">
        <v>12999</v>
      </c>
      <c r="U68" s="1172">
        <f>ROUND(IFERROR((S68-_xlfn.XLOOKUP(Q68,'Listas anteriores C'!$A:$A,'Listas anteriores C'!$E:$E))/_xlfn.XLOOKUP(Q68,'Listas anteriores C'!$A:$A,'Listas anteriores C'!$E:$E),""),3)</f>
        <v>0</v>
      </c>
      <c r="V68" s="732">
        <f>IFERROR((S68-(_xlfn.XLOOKUP(Q68,'Costos Unitarios'!$A:$A,'Costos Unitarios'!$E:$E)+_xlfn.XLOOKUP(Q68,'Costos Comerciales'!$A:$A,'Costos Comerciales'!$E:$E)))/S68,"")</f>
        <v>0.33771405492730211</v>
      </c>
      <c r="W68" s="727" t="str">
        <f>IFERROR(($S68-_xlfn.XLOOKUP($Q68,Competencias!$A:$A,Competencias!E:E))/$S68,"")</f>
        <v/>
      </c>
      <c r="X68" s="727" t="str">
        <f>IFERROR(($S68-_xlfn.XLOOKUP($Q68,Competencias!$A:$A,Competencias!F:F))/$S68,"")</f>
        <v/>
      </c>
      <c r="Y68" s="727" t="str">
        <f>IFERROR(($S68-_xlfn.XLOOKUP($Q68,Competencias!$A:$A,Competencias!G:G))/$S68,"")</f>
        <v/>
      </c>
      <c r="AA68" s="246" t="str">
        <f>_xlfn.XLOOKUP(AB68,'Listas anteriores R'!$A:$A,'Listas anteriores R'!$D:$D,"")</f>
        <v>Carnes</v>
      </c>
      <c r="AB68" s="542">
        <v>324</v>
      </c>
      <c r="AC68" s="718" t="str">
        <f t="shared" si="13"/>
        <v>ASADO CV -  C/M NOV. (PZAS)</v>
      </c>
      <c r="AD68" s="139">
        <f t="shared" si="11"/>
        <v>11763.800904977375</v>
      </c>
      <c r="AE68" s="749">
        <v>12999</v>
      </c>
      <c r="AF68" s="1172">
        <f>ROUND(IFERROR((AD68-_xlfn.XLOOKUP(AB68,'Listas anteriores ML'!$A:$A,'Listas anteriores ML'!$E:$E))/_xlfn.XLOOKUP(AB68,'Listas anteriores ML'!$A:$A,'Listas anteriores ML'!$E:$E),""),3)</f>
        <v>0</v>
      </c>
      <c r="AG68" s="732">
        <f>IFERROR((AD68-(_xlfn.XLOOKUP(AB68,'Costos Unitarios'!$A:$A,'Costos Unitarios'!$E:$E)+_xlfn.XLOOKUP(AB68,'Costos Comerciales'!$A:$A,'Costos Comerciales'!$E:$E)))/AD68,"")</f>
        <v>0.33771405492730211</v>
      </c>
      <c r="AH68" s="727" t="str">
        <f>IFERROR(($AD68-_xlfn.XLOOKUP($AB68,Competencias!$A:$A,Competencias!H:H))/$AD68,"")</f>
        <v/>
      </c>
      <c r="AI68" s="727" t="str">
        <f>IFERROR(($AD68-_xlfn.XLOOKUP($AB68,Competencias!$A:$A,Competencias!I:I))/$AD68,"")</f>
        <v/>
      </c>
      <c r="AJ68" s="727" t="str">
        <f>IFERROR(($AD68-_xlfn.XLOOKUP($AB68,Competencias!$A:$A,Competencias!J:J))/$AD68,"")</f>
        <v/>
      </c>
      <c r="AK68" s="727" t="str">
        <f>IFERROR(($AD68-_xlfn.XLOOKUP($AB68,Competencias!$A:$A,Competencias!K:K))/$AD68,"")</f>
        <v/>
      </c>
      <c r="AL68" s="727" t="str">
        <f>IFERROR(($AD68-_xlfn.XLOOKUP($AB68,Competencias!$A:$A,Competencias!L:L))/$AD68,"")</f>
        <v/>
      </c>
      <c r="AM68" s="727" t="str">
        <f>IFERROR(($AD68-_xlfn.XLOOKUP($AB68,Competencias!$A:$A,Competencias!M:M))/$AD68,"")</f>
        <v/>
      </c>
      <c r="AN68" s="727" t="str">
        <f>IFERROR(($AD68-_xlfn.XLOOKUP($AB68,Competencias!$A:$A,Competencias!N:N))/$AD68,"")</f>
        <v/>
      </c>
      <c r="AO68" s="727" t="str">
        <f>IFERROR(($AD68-_xlfn.XLOOKUP($AB68,Competencias!$A:$A,Competencias!O:O))/$AD68,"")</f>
        <v/>
      </c>
      <c r="AQ68" s="246" t="str">
        <f>_xlfn.XLOOKUP(AR68,'Listas anteriores R'!$A:$A,'Listas anteriores R'!$D:$D,"")</f>
        <v>Carnes</v>
      </c>
      <c r="AR68" s="542">
        <v>324</v>
      </c>
      <c r="AS68" s="718" t="str">
        <f t="shared" si="5"/>
        <v>ASADO CV -  C/M NOV. (PZAS)</v>
      </c>
      <c r="AT68" s="291">
        <f t="shared" si="14"/>
        <v>10940.334841628959</v>
      </c>
      <c r="AU68" s="1051">
        <f>ROUND(IFERROR(($AT68-_xlfn.XLOOKUP($AR68,'Listas anteriores May.'!$A:$A,'Listas anteriores May.'!$E:$E))/_xlfn.XLOOKUP($AR68,'Listas anteriores May.'!$A:$A,'Listas anteriores May.'!$E:$E),""),3)</f>
        <v>0</v>
      </c>
      <c r="AV68" s="732">
        <f>IFERROR(($AT68-(_xlfn.XLOOKUP($AR68,'Costos Unitarios'!$A:$A,'Costos Unitarios'!$E:$E)+_xlfn.XLOOKUP($AR68,'Costos Comerciales'!$A:$A,'Costos Comerciales'!$E:$E)))/AT68,"")</f>
        <v>0.2878645751906474</v>
      </c>
      <c r="AW68" s="892">
        <f>IFERROR((AT68-_xlfn.XLOOKUP(AR68,'Lista Consumo Interno'!$A:$A,'Lista Consumo Interno'!$E:$E))/AT68,"")</f>
        <v>0.52469462084345608</v>
      </c>
      <c r="AX68" s="895">
        <v>7.0000000000000007E-2</v>
      </c>
      <c r="AY68" s="727" t="str">
        <f>IFERROR(($AT68-_xlfn.XLOOKUP($AR68,Competencias!$A:$A,Competencias!P:P))/$AT68,"")</f>
        <v/>
      </c>
      <c r="AZ68" s="727" t="str">
        <f>IFERROR(($AT68-_xlfn.XLOOKUP($AR68,Competencias!$A:$A,Competencias!Q:Q))/$AT68,"")</f>
        <v/>
      </c>
      <c r="BA68" s="723" t="e">
        <f>#REF!*1.105</f>
        <v>#REF!</v>
      </c>
      <c r="BB68" s="246" t="str">
        <f>_xlfn.XLOOKUP(BC68,'Listas anteriores R'!$A:$A,'Listas anteriores R'!$D:$D,"")</f>
        <v>Carnes</v>
      </c>
      <c r="BC68" s="760">
        <v>324</v>
      </c>
      <c r="BD68" s="800" t="str">
        <f t="shared" si="7"/>
        <v>ASADO CV -  C/M NOV. (PZAS)</v>
      </c>
      <c r="BE68" s="150">
        <v>9790.0452488687788</v>
      </c>
      <c r="BF68" s="1051">
        <f>ROUND(IFERROR((BE68-_xlfn.XLOOKUP(BC68,'Listas anteriores HORECA'!$A:$A,'Listas anteriores HORECA'!$E:$E))/_xlfn.XLOOKUP(BC68,'Listas anteriores HORECA'!$A:$A,'Listas anteriores HORECA'!$E:$E),""),3)</f>
        <v>-0.105</v>
      </c>
      <c r="BG68" s="150">
        <f>_xlfn.XLOOKUP($BC68,'Costos Unitarios'!A:A,'Costos Unitarios'!E:E,"")</f>
        <v>7044</v>
      </c>
      <c r="BH68" s="1052">
        <f t="shared" si="8"/>
        <v>0.28049362174154191</v>
      </c>
      <c r="BI68" s="892">
        <f>IFERROR((BE68-_xlfn.XLOOKUP(C68,'Lista Consumo Interno'!A:A,'Lista Consumo Interno'!E:E))/BE68,"")</f>
        <v>0.4688482159364023</v>
      </c>
    </row>
    <row r="69" spans="1:61" ht="15" thickBot="1" x14ac:dyDescent="0.35">
      <c r="A69" s="246" t="str">
        <f>_xlfn.XLOOKUP(C69,'Listas anteriores R'!$A:$A,'Listas anteriores R'!$D:$D,"")</f>
        <v>Carnes</v>
      </c>
      <c r="B69" s="1208" t="s">
        <v>120</v>
      </c>
      <c r="C69" s="262">
        <v>157</v>
      </c>
      <c r="D69" s="875" t="s">
        <v>122</v>
      </c>
      <c r="E69" s="775">
        <f t="shared" ref="E69:E73" si="15">F69/1.105</f>
        <v>11763.800904977375</v>
      </c>
      <c r="F69" s="860">
        <v>12999</v>
      </c>
      <c r="G69" s="1197">
        <f>ROUND(IFERROR((E69-_xlfn.XLOOKUP(C69,'Listas anteriores R'!A:A,'Listas anteriores R'!E:E))/_xlfn.XLOOKUP(C69,'Listas anteriores R'!A:A,'Listas anteriores R'!E:E),""),3)</f>
        <v>0</v>
      </c>
      <c r="H69" s="732">
        <f>IFERROR((E69-(_xlfn.XLOOKUP(C69,'Costos Unitarios'!$A:$A,'Costos Unitarios'!$E:$E)+_xlfn.XLOOKUP(C69,'Costos Comerciales'!$A:$A,'Costos Comerciales'!$E:$E)))/E69,"")</f>
        <v>0.45408800676975153</v>
      </c>
      <c r="I69" s="732">
        <f>IFERROR((E69-_xlfn.XLOOKUP(C69,'Lista Consumo Interno'!$A:$A,'Lista Consumo Interno'!$E:$E))/E69,"")</f>
        <v>1</v>
      </c>
      <c r="J69" s="727">
        <f>IFERROR(($E69-_xlfn.XLOOKUP($C69,Competencias!$A:$A,Competencias!R:R))/$E69,"")</f>
        <v>1</v>
      </c>
      <c r="K69" s="727">
        <f>IFERROR(($E69-_xlfn.XLOOKUP($C69,Competencias!$A:$A,Competencias!S:S))/$E69,"")</f>
        <v>-6.1731671667051319E-2</v>
      </c>
      <c r="L69" s="727">
        <f>IFERROR(($E69-_xlfn.XLOOKUP($C69,Competencias!$A:$A,Competencias!T:T))/$E69,"")</f>
        <v>1</v>
      </c>
      <c r="M69" s="727">
        <f>IFERROR(($E69-_xlfn.XLOOKUP($C69,Competencias!$A:$A,Competencias!U:U))/$E69,"")</f>
        <v>1</v>
      </c>
      <c r="N69" s="727">
        <f>IFERROR(($E69-_xlfn.XLOOKUP($C69,Competencias!$A:$A,Competencias!V:V))/$E69,"")</f>
        <v>-0.45361181629356107</v>
      </c>
      <c r="O69" s="723"/>
      <c r="P69" s="246" t="str">
        <f>_xlfn.XLOOKUP(Q69,'Listas anteriores R'!$A:$A,'Listas anteriores R'!$D:$D,"")</f>
        <v>Carnes</v>
      </c>
      <c r="Q69" s="1210">
        <v>157</v>
      </c>
      <c r="R69" s="718" t="str">
        <f t="shared" si="12"/>
        <v>ASADO NOV o VC EN TIRAS</v>
      </c>
      <c r="S69" s="135">
        <f t="shared" ref="S69:S98" si="16">T69/1.105</f>
        <v>11763.800904977375</v>
      </c>
      <c r="T69" s="749">
        <v>12999</v>
      </c>
      <c r="U69" s="1172">
        <f>ROUND(IFERROR((S69-_xlfn.XLOOKUP(Q69,'Listas anteriores C'!$A:$A,'Listas anteriores C'!$E:$E))/_xlfn.XLOOKUP(Q69,'Listas anteriores C'!$A:$A,'Listas anteriores C'!$E:$E),""),3)</f>
        <v>0</v>
      </c>
      <c r="V69" s="732">
        <f>IFERROR((S69-(_xlfn.XLOOKUP(Q69,'Costos Unitarios'!$A:$A,'Costos Unitarios'!$E:$E)+_xlfn.XLOOKUP(Q69,'Costos Comerciales'!$A:$A,'Costos Comerciales'!$E:$E)))/S69,"")</f>
        <v>0.45408800676975153</v>
      </c>
      <c r="W69" s="727">
        <f>IFERROR(($S69-_xlfn.XLOOKUP($Q69,Competencias!$A:$A,Competencias!E:E))/$S69,"")</f>
        <v>-0.65762750980844686</v>
      </c>
      <c r="X69" s="727">
        <f>IFERROR(($S69-_xlfn.XLOOKUP($Q69,Competencias!$A:$A,Competencias!F:F))/$S69,"")</f>
        <v>-0.31760135395030387</v>
      </c>
      <c r="Y69" s="727">
        <f>IFERROR(($S69-_xlfn.XLOOKUP($Q69,Competencias!$A:$A,Competencias!G:G))/$S69,"")</f>
        <v>-0.19009154550350027</v>
      </c>
      <c r="AA69" s="246" t="str">
        <f>_xlfn.XLOOKUP(AB69,'Listas anteriores R'!$A:$A,'Listas anteriores R'!$D:$D,"")</f>
        <v>Carnes</v>
      </c>
      <c r="AB69" s="542">
        <v>157</v>
      </c>
      <c r="AC69" s="718" t="str">
        <f t="shared" si="13"/>
        <v>ASADO NOV o VC EN TIRAS</v>
      </c>
      <c r="AD69" s="139">
        <f t="shared" ref="AD69:AD98" si="17">AE69/1.105</f>
        <v>11763.800904977375</v>
      </c>
      <c r="AE69" s="749">
        <v>12999</v>
      </c>
      <c r="AF69" s="1172">
        <f>ROUND(IFERROR((AD69-_xlfn.XLOOKUP(AB69,'Listas anteriores ML'!$A:$A,'Listas anteriores ML'!$E:$E))/_xlfn.XLOOKUP(AB69,'Listas anteriores ML'!$A:$A,'Listas anteriores ML'!$E:$E),""),3)</f>
        <v>0</v>
      </c>
      <c r="AG69" s="732">
        <f>IFERROR((AD69-(_xlfn.XLOOKUP(AB69,'Costos Unitarios'!$A:$A,'Costos Unitarios'!$E:$E)+_xlfn.XLOOKUP(AB69,'Costos Comerciales'!$A:$A,'Costos Comerciales'!$E:$E)))/AD69,"")</f>
        <v>0.45408800676975153</v>
      </c>
      <c r="AH69" s="727">
        <f>IFERROR(($AD69-_xlfn.XLOOKUP($AB69,Competencias!$A:$A,Competencias!H:H))/$AD69,"")</f>
        <v>5.4234941149319095E-3</v>
      </c>
      <c r="AI69" s="727">
        <f>IFERROR(($AD69-_xlfn.XLOOKUP($AB69,Competencias!$A:$A,Competencias!I:I))/$AD69,"")</f>
        <v>1</v>
      </c>
      <c r="AJ69" s="727">
        <f>IFERROR(($AD69-_xlfn.XLOOKUP($AB69,Competencias!$A:$A,Competencias!J:J))/$AD69,"")</f>
        <v>1</v>
      </c>
      <c r="AK69" s="727">
        <f>IFERROR(($AD69-_xlfn.XLOOKUP($AB69,Competencias!$A:$A,Competencias!K:K))/$AD69,"")</f>
        <v>-1.0400719286098932</v>
      </c>
      <c r="AL69" s="727">
        <f>IFERROR(($AD69-_xlfn.XLOOKUP($AB69,Competencias!$A:$A,Competencias!L:L))/$AD69,"")</f>
        <v>-2.0078467574428809E-2</v>
      </c>
      <c r="AM69" s="727">
        <f>IFERROR(($AD69-_xlfn.XLOOKUP($AB69,Competencias!$A:$A,Competencias!M:M))/$AD69,"")</f>
        <v>1</v>
      </c>
      <c r="AN69" s="727">
        <f>IFERROR(($AD69-_xlfn.XLOOKUP($AB69,Competencias!$A:$A,Competencias!N:N))/$AD69,"")</f>
        <v>1</v>
      </c>
      <c r="AO69" s="727">
        <f>IFERROR(($AD69-_xlfn.XLOOKUP($AB69,Competencias!$A:$A,Competencias!O:O))/$AD69,"")</f>
        <v>6.5013077929071461E-2</v>
      </c>
      <c r="AQ69" s="246" t="str">
        <f>_xlfn.XLOOKUP(AR69,'Listas anteriores R'!$A:$A,'Listas anteriores R'!$D:$D,"")</f>
        <v>Carnes</v>
      </c>
      <c r="AR69" s="542">
        <v>157</v>
      </c>
      <c r="AS69" s="718" t="str">
        <f t="shared" si="5"/>
        <v>ASADO NOV o VC EN TIRAS</v>
      </c>
      <c r="AT69" s="291">
        <f t="shared" si="14"/>
        <v>11763.800904977375</v>
      </c>
      <c r="AU69" s="1051">
        <f>ROUND(IFERROR(($AT69-_xlfn.XLOOKUP($AR69,'Listas anteriores May.'!$A:$A,'Listas anteriores May.'!$E:$E))/_xlfn.XLOOKUP($AR69,'Listas anteriores May.'!$A:$A,'Listas anteriores May.'!$E:$E),""),3)</f>
        <v>0</v>
      </c>
      <c r="AV69" s="732">
        <f>IFERROR(($AT69-(_xlfn.XLOOKUP($AR69,'Costos Unitarios'!$A:$A,'Costos Unitarios'!$E:$E)+_xlfn.XLOOKUP($AR69,'Costos Comerciales'!$A:$A,'Costos Comerciales'!$E:$E)))/AT69,"")</f>
        <v>0.45408800676975153</v>
      </c>
      <c r="AW69" s="892">
        <f>IFERROR((AT69-_xlfn.XLOOKUP(AR69,'Lista Consumo Interno'!$A:$A,'Lista Consumo Interno'!$E:$E))/AT69,"")</f>
        <v>1</v>
      </c>
      <c r="AX69" s="895">
        <v>0</v>
      </c>
      <c r="AY69" s="727">
        <f>IFERROR(($AT69-_xlfn.XLOOKUP($AR69,Competencias!$A:$A,Competencias!P:P))/$AT69,"")</f>
        <v>1</v>
      </c>
      <c r="AZ69" s="727">
        <f>IFERROR(($AT69-_xlfn.XLOOKUP($AR69,Competencias!$A:$A,Competencias!Q:Q))/$AT69,"")</f>
        <v>1</v>
      </c>
      <c r="BB69" s="246" t="str">
        <f>_xlfn.XLOOKUP(BC69,'Listas anteriores R'!$A:$A,'Listas anteriores R'!$D:$D,"")</f>
        <v>Carnes</v>
      </c>
      <c r="BC69" s="760">
        <v>157</v>
      </c>
      <c r="BD69" s="800" t="str">
        <f t="shared" si="7"/>
        <v>ASADO NOV o VC EN TIRAS</v>
      </c>
      <c r="BE69" s="150">
        <v>10800</v>
      </c>
      <c r="BF69" s="1051">
        <f>ROUND(IFERROR((BE69-_xlfn.XLOOKUP(BC69,'Listas anteriores HORECA'!$A:$A,'Listas anteriores HORECA'!$E:$E))/_xlfn.XLOOKUP(BC69,'Listas anteriores HORECA'!$A:$A,'Listas anteriores HORECA'!$E:$E),""),3)</f>
        <v>0</v>
      </c>
      <c r="BG69" s="150">
        <f>_xlfn.XLOOKUP($BC69,'Costos Unitarios'!A:A,'Costos Unitarios'!E:E,"")</f>
        <v>5787</v>
      </c>
      <c r="BH69" s="1052">
        <f t="shared" si="8"/>
        <v>0.46416666666666667</v>
      </c>
      <c r="BI69" s="892">
        <f>IFERROR((BE69-_xlfn.XLOOKUP(C69,'Lista Consumo Interno'!A:A,'Lista Consumo Interno'!E:E))/BE69,"")</f>
        <v>1</v>
      </c>
    </row>
    <row r="70" spans="1:61" ht="15" thickBot="1" x14ac:dyDescent="0.35">
      <c r="A70" s="246" t="str">
        <f>_xlfn.XLOOKUP(C70,'Listas anteriores R'!$A:$A,'Listas anteriores R'!$D:$D,"")</f>
        <v>Carnes</v>
      </c>
      <c r="B70" s="1204" t="s">
        <v>120</v>
      </c>
      <c r="C70" s="262">
        <v>639</v>
      </c>
      <c r="D70" s="739" t="s">
        <v>123</v>
      </c>
      <c r="E70" s="774">
        <f t="shared" si="15"/>
        <v>12668.778280542987</v>
      </c>
      <c r="F70" s="860">
        <v>13999</v>
      </c>
      <c r="G70" s="1197">
        <f>ROUND(IFERROR((E70-_xlfn.XLOOKUP(C70,'Listas anteriores R'!A:A,'Listas anteriores R'!E:E))/_xlfn.XLOOKUP(C70,'Listas anteriores R'!A:A,'Listas anteriores R'!E:E),""),3)</f>
        <v>0</v>
      </c>
      <c r="H70" s="732">
        <f>IFERROR((E70-(_xlfn.XLOOKUP(C70,'Costos Unitarios'!$A:$A,'Costos Unitarios'!$E:$E)+_xlfn.XLOOKUP(C70,'Costos Comerciales'!$A:$A,'Costos Comerciales'!$E:$E)))/E70,"")</f>
        <v>0.40010000714336741</v>
      </c>
      <c r="I70" s="732">
        <f>IFERROR((E70-_xlfn.XLOOKUP(C70,'Lista Consumo Interno'!$A:$A,'Lista Consumo Interno'!$E:$E))/E70,"")</f>
        <v>0.60532895206800486</v>
      </c>
      <c r="J70" s="727">
        <f>IFERROR(($E70-_xlfn.XLOOKUP($C70,Competencias!$A:$A,Competencias!R:R))/$E70,"")</f>
        <v>-0.61815129652118006</v>
      </c>
      <c r="K70" s="727">
        <f>IFERROR(($E70-_xlfn.XLOOKUP($C70,Competencias!$A:$A,Competencias!S:S))/$E70,"")</f>
        <v>-0.1832238017001214</v>
      </c>
      <c r="L70" s="727">
        <f>IFERROR(($E70-_xlfn.XLOOKUP($C70,Competencias!$A:$A,Competencias!T:T))/$E70,"")</f>
        <v>-0.77523037359811409</v>
      </c>
      <c r="M70" s="727">
        <f>IFERROR(($E70-_xlfn.XLOOKUP($C70,Competencias!$A:$A,Competencias!U:U))/$E70,"")</f>
        <v>1</v>
      </c>
      <c r="N70" s="727">
        <f>IFERROR(($E70-_xlfn.XLOOKUP($C70,Competencias!$A:$A,Competencias!V:V))/$E70,"")</f>
        <v>-0.39713550967926275</v>
      </c>
      <c r="O70" s="723"/>
      <c r="P70" s="246" t="str">
        <f>_xlfn.XLOOKUP(Q70,'Listas anteriores R'!$A:$A,'Listas anteriores R'!$D:$D,"")</f>
        <v>Carnes</v>
      </c>
      <c r="Q70" s="1210">
        <v>639</v>
      </c>
      <c r="R70" s="718" t="str">
        <f t="shared" si="12"/>
        <v>MATAMBRE NOV.</v>
      </c>
      <c r="S70" s="135">
        <f t="shared" si="16"/>
        <v>12668.778280542987</v>
      </c>
      <c r="T70" s="749">
        <v>13999</v>
      </c>
      <c r="U70" s="1172">
        <f>ROUND(IFERROR((S70-_xlfn.XLOOKUP(Q70,'Listas anteriores C'!$A:$A,'Listas anteriores C'!$E:$E))/_xlfn.XLOOKUP(Q70,'Listas anteriores C'!$A:$A,'Listas anteriores C'!$E:$E),""),3)</f>
        <v>0</v>
      </c>
      <c r="V70" s="732">
        <f>IFERROR((S70-(_xlfn.XLOOKUP(Q70,'Costos Unitarios'!$A:$A,'Costos Unitarios'!$E:$E)+_xlfn.XLOOKUP(Q70,'Costos Comerciales'!$A:$A,'Costos Comerciales'!$E:$E)))/S70,"")</f>
        <v>0.40010000714336741</v>
      </c>
      <c r="W70" s="727">
        <f>IFERROR(($S70-_xlfn.XLOOKUP($Q70,Competencias!$A:$A,Competencias!E:E))/$S70,"")</f>
        <v>-0.53921708693478099</v>
      </c>
      <c r="X70" s="727">
        <f>IFERROR(($S70-_xlfn.XLOOKUP($Q70,Competencias!$A:$A,Competencias!F:F))/$S70,"")</f>
        <v>-0.42081577255518243</v>
      </c>
      <c r="Y70" s="727">
        <f>IFERROR(($S70-_xlfn.XLOOKUP($Q70,Competencias!$A:$A,Competencias!G:G))/$S70,"")</f>
        <v>-0.10507893420958635</v>
      </c>
      <c r="AA70" s="246" t="str">
        <f>_xlfn.XLOOKUP(AB70,'Listas anteriores R'!$A:$A,'Listas anteriores R'!$D:$D,"")</f>
        <v>Carnes</v>
      </c>
      <c r="AB70" s="542">
        <v>639</v>
      </c>
      <c r="AC70" s="718" t="str">
        <f t="shared" si="13"/>
        <v>MATAMBRE NOV.</v>
      </c>
      <c r="AD70" s="139">
        <f t="shared" si="17"/>
        <v>12668.778280542987</v>
      </c>
      <c r="AE70" s="749">
        <v>13999</v>
      </c>
      <c r="AF70" s="1172">
        <f>ROUND(IFERROR((AD70-_xlfn.XLOOKUP(AB70,'Listas anteriores ML'!$A:$A,'Listas anteriores ML'!$E:$E))/_xlfn.XLOOKUP(AB70,'Listas anteriores ML'!$A:$A,'Listas anteriores ML'!$E:$E),""),3)</f>
        <v>0</v>
      </c>
      <c r="AG70" s="732">
        <f>IFERROR((AD70-(_xlfn.XLOOKUP(AB70,'Costos Unitarios'!$A:$A,'Costos Unitarios'!$E:$E)+_xlfn.XLOOKUP(AB70,'Costos Comerciales'!$A:$A,'Costos Comerciales'!$E:$E)))/AD70,"")</f>
        <v>0.40010000714336741</v>
      </c>
      <c r="AH70" s="727">
        <f>IFERROR(($AD70-_xlfn.XLOOKUP($AB70,Competencias!$A:$A,Competencias!H:H))/$AD70,"")</f>
        <v>-0.11297235516822625</v>
      </c>
      <c r="AI70" s="727">
        <f>IFERROR(($AD70-_xlfn.XLOOKUP($AB70,Competencias!$A:$A,Competencias!I:I))/$AD70,"")</f>
        <v>1</v>
      </c>
      <c r="AJ70" s="727">
        <f>IFERROR(($AD70-_xlfn.XLOOKUP($AB70,Competencias!$A:$A,Competencias!J:J))/$AD70,"")</f>
        <v>1</v>
      </c>
      <c r="AK70" s="727">
        <f>IFERROR(($AD70-_xlfn.XLOOKUP($AB70,Competencias!$A:$A,Competencias!K:K))/$AD70,"")</f>
        <v>-0.57860525751839409</v>
      </c>
      <c r="AL70" s="727">
        <f>IFERROR(($AD70-_xlfn.XLOOKUP($AB70,Competencias!$A:$A,Competencias!L:L))/$AD70,"")</f>
        <v>-0.18401314379598538</v>
      </c>
      <c r="AM70" s="727">
        <f>IFERROR(($AD70-_xlfn.XLOOKUP($AB70,Competencias!$A:$A,Competencias!M:M))/$AD70,"")</f>
        <v>1</v>
      </c>
      <c r="AN70" s="727">
        <f>IFERROR(($AD70-_xlfn.XLOOKUP($AB70,Competencias!$A:$A,Competencias!N:N))/$AD70,"")</f>
        <v>1</v>
      </c>
      <c r="AO70" s="727">
        <f>IFERROR(($AD70-_xlfn.XLOOKUP($AB70,Competencias!$A:$A,Competencias!O:O))/$AD70,"")</f>
        <v>-0.19972105150367878</v>
      </c>
      <c r="AQ70" s="246" t="str">
        <f>_xlfn.XLOOKUP(AR70,'Listas anteriores R'!$A:$A,'Listas anteriores R'!$D:$D,"")</f>
        <v>Carnes</v>
      </c>
      <c r="AR70" s="542">
        <v>639</v>
      </c>
      <c r="AS70" s="718" t="str">
        <f t="shared" si="5"/>
        <v>MATAMBRE NOV.</v>
      </c>
      <c r="AT70" s="291">
        <f t="shared" si="14"/>
        <v>12668.778280542987</v>
      </c>
      <c r="AU70" s="1051">
        <f>ROUND(IFERROR(($AT70-_xlfn.XLOOKUP($AR70,'Listas anteriores May.'!$A:$A,'Listas anteriores May.'!$E:$E))/_xlfn.XLOOKUP($AR70,'Listas anteriores May.'!$A:$A,'Listas anteriores May.'!$E:$E),""),3)</f>
        <v>0</v>
      </c>
      <c r="AV70" s="732">
        <f>IFERROR(($AT70-(_xlfn.XLOOKUP($AR70,'Costos Unitarios'!$A:$A,'Costos Unitarios'!$E:$E)+_xlfn.XLOOKUP($AR70,'Costos Comerciales'!$A:$A,'Costos Comerciales'!$E:$E)))/AT70,"")</f>
        <v>0.40010000714336741</v>
      </c>
      <c r="AW70" s="892">
        <f>IFERROR((AT70-_xlfn.XLOOKUP(AR70,'Lista Consumo Interno'!$A:$A,'Lista Consumo Interno'!$E:$E))/AT70,"")</f>
        <v>0.60532895206800486</v>
      </c>
      <c r="AX70" s="895">
        <v>0</v>
      </c>
      <c r="AY70" s="727">
        <f>IFERROR(($AT70-_xlfn.XLOOKUP($AR70,Competencias!$A:$A,Competencias!P:P))/$AT70,"")</f>
        <v>1</v>
      </c>
      <c r="AZ70" s="727">
        <f>IFERROR(($AT70-_xlfn.XLOOKUP($AR70,Competencias!$A:$A,Competencias!Q:Q))/$AT70,"")</f>
        <v>1</v>
      </c>
      <c r="BB70" s="246" t="str">
        <f>_xlfn.XLOOKUP(BC70,'Listas anteriores R'!$A:$A,'Listas anteriores R'!$D:$D,"")</f>
        <v>Carnes</v>
      </c>
      <c r="BC70" s="760">
        <v>639</v>
      </c>
      <c r="BD70" s="800" t="str">
        <f t="shared" si="7"/>
        <v>MATAMBRE NOV.</v>
      </c>
      <c r="BE70" s="150">
        <v>10800</v>
      </c>
      <c r="BF70" s="1051">
        <f>ROUND(IFERROR((BE70-_xlfn.XLOOKUP(BC70,'Listas anteriores HORECA'!$A:$A,'Listas anteriores HORECA'!$E:$E))/_xlfn.XLOOKUP(BC70,'Listas anteriores HORECA'!$A:$A,'Listas anteriores HORECA'!$E:$E),""),3)</f>
        <v>0</v>
      </c>
      <c r="BG70" s="150">
        <f>_xlfn.XLOOKUP($BC70,'Costos Unitarios'!A:A,'Costos Unitarios'!E:E,"")</f>
        <v>6924</v>
      </c>
      <c r="BH70" s="1052">
        <f t="shared" si="8"/>
        <v>0.35888888888888887</v>
      </c>
      <c r="BI70" s="892">
        <f>IFERROR((BE70-_xlfn.XLOOKUP(C70,'Lista Consumo Interno'!A:A,'Lista Consumo Interno'!E:E))/BE70,"")</f>
        <v>0.53703703703703709</v>
      </c>
    </row>
    <row r="71" spans="1:61" ht="15" thickBot="1" x14ac:dyDescent="0.35">
      <c r="A71" s="246" t="str">
        <f>_xlfn.XLOOKUP(C71,'Listas anteriores R'!$A:$A,'Listas anteriores R'!$D:$D,"")</f>
        <v>Carnes</v>
      </c>
      <c r="B71" s="1204" t="s">
        <v>120</v>
      </c>
      <c r="C71" s="262">
        <v>638</v>
      </c>
      <c r="D71" s="869" t="s">
        <v>124</v>
      </c>
      <c r="E71" s="774">
        <f t="shared" si="15"/>
        <v>15383.71040723982</v>
      </c>
      <c r="F71" s="860">
        <v>16999</v>
      </c>
      <c r="G71" s="1197">
        <f>ROUND(IFERROR((E71-_xlfn.XLOOKUP(C71,'Listas anteriores R'!A:A,'Listas anteriores R'!E:E))/_xlfn.XLOOKUP(C71,'Listas anteriores R'!A:A,'Listas anteriores R'!E:E),""),3)</f>
        <v>0</v>
      </c>
      <c r="H71" s="732">
        <f>IFERROR((E71-(_xlfn.XLOOKUP(C71,'Costos Unitarios'!$A:$A,'Costos Unitarios'!$E:$E)+_xlfn.XLOOKUP(C71,'Costos Comerciales'!$A:$A,'Costos Comerciales'!$E:$E)))/E71,"")</f>
        <v>0.34625654450261784</v>
      </c>
      <c r="I71" s="732">
        <f>IFERROR((E71-_xlfn.XLOOKUP(C71,'Lista Consumo Interno'!$A:$A,'Lista Consumo Interno'!$E:$E))/E71,"")</f>
        <v>0.52176686863933175</v>
      </c>
      <c r="J71" s="727">
        <f>IFERROR(($E71-_xlfn.XLOOKUP($C71,Competencias!$A:$A,Competencias!R:R))/$E71,"")</f>
        <v>-0.33257838696393899</v>
      </c>
      <c r="K71" s="727">
        <f>IFERROR(($E71-_xlfn.XLOOKUP($C71,Competencias!$A:$A,Competencias!S:S))/$E71,"")</f>
        <v>0.22060415318548154</v>
      </c>
      <c r="L71" s="727">
        <f>IFERROR(($E71-_xlfn.XLOOKUP($C71,Competencias!$A:$A,Competencias!T:T))/$E71,"")</f>
        <v>-0.46193599623507259</v>
      </c>
      <c r="M71" s="727">
        <f>IFERROR(($E71-_xlfn.XLOOKUP($C71,Competencias!$A:$A,Competencias!U:U))/$E71,"")</f>
        <v>1</v>
      </c>
      <c r="N71" s="727">
        <f>IFERROR(($E71-_xlfn.XLOOKUP($C71,Competencias!$A:$A,Competencias!V:V))/$E71,"")</f>
        <v>-0.20842108359315248</v>
      </c>
      <c r="O71" s="723"/>
      <c r="P71" s="246" t="str">
        <f>_xlfn.XLOOKUP(Q71,'Listas anteriores R'!$A:$A,'Listas anteriores R'!$D:$D,"")</f>
        <v>Carnes</v>
      </c>
      <c r="Q71" s="1210">
        <v>638</v>
      </c>
      <c r="R71" s="718" t="str">
        <f t="shared" si="12"/>
        <v>VACIO NOV.</v>
      </c>
      <c r="S71" s="135">
        <f t="shared" si="16"/>
        <v>15383.71040723982</v>
      </c>
      <c r="T71" s="749">
        <v>16999</v>
      </c>
      <c r="U71" s="1172">
        <f>ROUND(IFERROR((S71-_xlfn.XLOOKUP(Q71,'Listas anteriores C'!$A:$A,'Listas anteriores C'!$E:$E))/_xlfn.XLOOKUP(Q71,'Listas anteriores C'!$A:$A,'Listas anteriores C'!$E:$E),""),3)</f>
        <v>0</v>
      </c>
      <c r="V71" s="732">
        <f>IFERROR((S71-(_xlfn.XLOOKUP(Q71,'Costos Unitarios'!$A:$A,'Costos Unitarios'!$E:$E)+_xlfn.XLOOKUP(Q71,'Costos Comerciales'!$A:$A,'Costos Comerciales'!$E:$E)))/S71,"")</f>
        <v>0.34625654450261784</v>
      </c>
      <c r="W71" s="727">
        <f>IFERROR(($S71-_xlfn.XLOOKUP($Q71,Competencias!$A:$A,Competencias!E:E))/$S71,"")</f>
        <v>-0.26757456320960049</v>
      </c>
      <c r="X71" s="727">
        <f>IFERROR(($S71-_xlfn.XLOOKUP($Q71,Competencias!$A:$A,Competencias!F:F))/$S71,"")</f>
        <v>-0.17006882757809277</v>
      </c>
      <c r="Y71" s="727">
        <f>IFERROR(($S71-_xlfn.XLOOKUP($Q71,Competencias!$A:$A,Competencias!G:G))/$S71,"")</f>
        <v>8.9946467439261171E-2</v>
      </c>
      <c r="AA71" s="246" t="str">
        <f>_xlfn.XLOOKUP(AB71,'Listas anteriores R'!$A:$A,'Listas anteriores R'!$D:$D,"")</f>
        <v>Carnes</v>
      </c>
      <c r="AB71" s="542">
        <v>638</v>
      </c>
      <c r="AC71" s="718" t="str">
        <f t="shared" si="13"/>
        <v>VACIO NOV.</v>
      </c>
      <c r="AD71" s="139">
        <f t="shared" si="17"/>
        <v>15383.71040723982</v>
      </c>
      <c r="AE71" s="749">
        <v>16999</v>
      </c>
      <c r="AF71" s="1172">
        <f>ROUND(IFERROR((AD71-_xlfn.XLOOKUP(AB71,'Listas anteriores ML'!$A:$A,'Listas anteriores ML'!$E:$E))/_xlfn.XLOOKUP(AB71,'Listas anteriores ML'!$A:$A,'Listas anteriores ML'!$E:$E),""),3)</f>
        <v>0</v>
      </c>
      <c r="AG71" s="732">
        <f>IFERROR((AD71-(_xlfn.XLOOKUP(AB71,'Costos Unitarios'!$A:$A,'Costos Unitarios'!$E:$E)+_xlfn.XLOOKUP(AB71,'Costos Comerciales'!$A:$A,'Costos Comerciales'!$E:$E)))/AD71,"")</f>
        <v>0.34625654450261784</v>
      </c>
      <c r="AH71" s="727">
        <f>IFERROR(($AD71-_xlfn.XLOOKUP($AB71,Competencias!$A:$A,Competencias!H:H))/$AD71,"")</f>
        <v>-7.2563091946585043E-2</v>
      </c>
      <c r="AI71" s="727">
        <f>IFERROR(($AD71-_xlfn.XLOOKUP($AB71,Competencias!$A:$A,Competencias!I:I))/$AD71,"")</f>
        <v>1</v>
      </c>
      <c r="AJ71" s="727">
        <f>IFERROR(($AD71-_xlfn.XLOOKUP($AB71,Competencias!$A:$A,Competencias!J:J))/$AD71,"")</f>
        <v>1</v>
      </c>
      <c r="AK71" s="727">
        <f>IFERROR(($AD71-_xlfn.XLOOKUP($AB71,Competencias!$A:$A,Competencias!K:K))/$AD71,"")</f>
        <v>-0.5600267662803694</v>
      </c>
      <c r="AL71" s="727">
        <f>IFERROR(($AD71-_xlfn.XLOOKUP($AB71,Competencias!$A:$A,Competencias!L:L))/$AD71,"")</f>
        <v>-4.0061180069415801E-2</v>
      </c>
      <c r="AM71" s="727">
        <f>IFERROR(($AD71-_xlfn.XLOOKUP($AB71,Competencias!$A:$A,Competencias!M:M))/$AD71,"")</f>
        <v>1</v>
      </c>
      <c r="AN71" s="727">
        <f>IFERROR(($AD71-_xlfn.XLOOKUP($AB71,Competencias!$A:$A,Competencias!N:N))/$AD71,"")</f>
        <v>1</v>
      </c>
      <c r="AO71" s="727">
        <f>IFERROR(($AD71-_xlfn.XLOOKUP($AB71,Competencias!$A:$A,Competencias!O:O))/$AD71,"")</f>
        <v>9.6511853638449357E-2</v>
      </c>
      <c r="AQ71" s="246" t="str">
        <f>_xlfn.XLOOKUP(AR71,'Listas anteriores R'!$A:$A,'Listas anteriores R'!$D:$D,"")</f>
        <v>Carnes</v>
      </c>
      <c r="AR71" s="542">
        <v>638</v>
      </c>
      <c r="AS71" s="718" t="str">
        <f t="shared" si="5"/>
        <v>VACIO NOV.</v>
      </c>
      <c r="AT71" s="291">
        <f t="shared" si="14"/>
        <v>14306.850678733032</v>
      </c>
      <c r="AU71" s="1051">
        <f>ROUND(IFERROR(($AT71-_xlfn.XLOOKUP($AR71,'Listas anteriores May.'!$A:$A,'Listas anteriores May.'!$E:$E))/_xlfn.XLOOKUP($AR71,'Listas anteriores May.'!$A:$A,'Listas anteriores May.'!$E:$E),""),3)</f>
        <v>0</v>
      </c>
      <c r="AV71" s="732">
        <f>IFERROR(($AT71-(_xlfn.XLOOKUP($AR71,'Costos Unitarios'!$A:$A,'Costos Unitarios'!$E:$E)+_xlfn.XLOOKUP($AR71,'Costos Comerciales'!$A:$A,'Costos Comerciales'!$E:$E)))/AT71,"")</f>
        <v>0.29705004785227718</v>
      </c>
      <c r="AW71" s="892">
        <f>IFERROR((AT71-_xlfn.XLOOKUP(AR71,'Lista Consumo Interno'!$A:$A,'Lista Consumo Interno'!$E:$E))/AT71,"")</f>
        <v>0.48577082649390507</v>
      </c>
      <c r="AX71" s="895">
        <v>7.0000000000000007E-2</v>
      </c>
      <c r="AY71" s="727">
        <f>IFERROR(($AT71-_xlfn.XLOOKUP($AR71,Competencias!$A:$A,Competencias!P:P))/$AT71,"")</f>
        <v>1</v>
      </c>
      <c r="AZ71" s="727">
        <f>IFERROR(($AT71-_xlfn.XLOOKUP($AR71,Competencias!$A:$A,Competencias!Q:Q))/$AT71,"")</f>
        <v>1</v>
      </c>
      <c r="BB71" s="246" t="str">
        <f>_xlfn.XLOOKUP(BC71,'Listas anteriores R'!$A:$A,'Listas anteriores R'!$D:$D,"")</f>
        <v>Carnes</v>
      </c>
      <c r="BC71" s="760">
        <v>638</v>
      </c>
      <c r="BD71" s="800" t="str">
        <f t="shared" si="7"/>
        <v>VACIO NOV.</v>
      </c>
      <c r="BE71" s="150">
        <v>14000</v>
      </c>
      <c r="BF71" s="1051">
        <f>ROUND(IFERROR((BE71-_xlfn.XLOOKUP(BC71,'Listas anteriores HORECA'!$A:$A,'Listas anteriores HORECA'!$E:$E))/_xlfn.XLOOKUP(BC71,'Listas anteriores HORECA'!$A:$A,'Listas anteriores HORECA'!$E:$E),""),3)</f>
        <v>0</v>
      </c>
      <c r="BG71" s="150">
        <f>_xlfn.XLOOKUP($BC71,'Costos Unitarios'!A:A,'Costos Unitarios'!E:E,"")</f>
        <v>9267</v>
      </c>
      <c r="BH71" s="1052">
        <f t="shared" si="8"/>
        <v>0.33807142857142858</v>
      </c>
      <c r="BI71" s="892">
        <f>IFERROR((BE71-_xlfn.XLOOKUP(C71,'Lista Consumo Interno'!A:A,'Lista Consumo Interno'!E:E))/BE71,"")</f>
        <v>0.47449999999999998</v>
      </c>
    </row>
    <row r="72" spans="1:61" ht="15" thickBot="1" x14ac:dyDescent="0.35">
      <c r="A72" s="246" t="str">
        <f>_xlfn.XLOOKUP(C72,'Listas anteriores R'!$A:$A,'Listas anteriores R'!$D:$D,"")</f>
        <v>Carnes</v>
      </c>
      <c r="B72" s="1204" t="s">
        <v>120</v>
      </c>
      <c r="C72" s="262">
        <v>352</v>
      </c>
      <c r="D72" s="739" t="s">
        <v>125</v>
      </c>
      <c r="E72" s="774">
        <f t="shared" si="15"/>
        <v>15828.054298642533</v>
      </c>
      <c r="F72" s="860">
        <v>17490</v>
      </c>
      <c r="G72" s="1197">
        <f>ROUND(IFERROR((E72-_xlfn.XLOOKUP(C72,'Listas anteriores R'!A:A,'Listas anteriores R'!E:E))/_xlfn.XLOOKUP(C72,'Listas anteriores R'!A:A,'Listas anteriores R'!E:E),""),3)</f>
        <v>0</v>
      </c>
      <c r="H72" s="732">
        <f>IFERROR((E72-(_xlfn.XLOOKUP(C72,'Costos Unitarios'!$A:$A,'Costos Unitarios'!$E:$E)+_xlfn.XLOOKUP(C72,'Costos Comerciales'!$A:$A,'Costos Comerciales'!$E:$E)))/E72,"")</f>
        <v>0.65024128073184673</v>
      </c>
      <c r="I72" s="732">
        <f>IFERROR((E72-_xlfn.XLOOKUP(C72,'Lista Consumo Interno'!$A:$A,'Lista Consumo Interno'!$E:$E))/E72,"")</f>
        <v>0.57670097198399084</v>
      </c>
      <c r="J72" s="727" t="str">
        <f>IFERROR(($E72-_xlfn.XLOOKUP($C72,Competencias!$A:$A,Competencias!R:R))/$E72,"")</f>
        <v/>
      </c>
      <c r="K72" s="727" t="str">
        <f>IFERROR(($E72-_xlfn.XLOOKUP($C72,Competencias!$A:$A,Competencias!S:S))/$E72,"")</f>
        <v/>
      </c>
      <c r="L72" s="727" t="str">
        <f>IFERROR(($E72-_xlfn.XLOOKUP($C72,Competencias!$A:$A,Competencias!T:T))/$E72,"")</f>
        <v/>
      </c>
      <c r="M72" s="727" t="str">
        <f>IFERROR(($E72-_xlfn.XLOOKUP($C72,Competencias!$A:$A,Competencias!U:U))/$E72,"")</f>
        <v/>
      </c>
      <c r="N72" s="727" t="str">
        <f>IFERROR(($E72-_xlfn.XLOOKUP($C72,Competencias!$A:$A,Competencias!V:V))/$E72,"")</f>
        <v/>
      </c>
      <c r="O72" s="723"/>
      <c r="P72" s="246" t="str">
        <f>_xlfn.XLOOKUP(Q72,'Listas anteriores R'!$A:$A,'Listas anteriores R'!$D:$D,"")</f>
        <v>Carnes</v>
      </c>
      <c r="Q72" s="1210">
        <v>352</v>
      </c>
      <c r="R72" s="718" t="str">
        <f t="shared" si="12"/>
        <v>ASADO C/V C/M NVTO. (PZAS)</v>
      </c>
      <c r="S72" s="135">
        <f t="shared" si="16"/>
        <v>15828.054298642533</v>
      </c>
      <c r="T72" s="749">
        <v>17490</v>
      </c>
      <c r="U72" s="1172">
        <f>ROUND(IFERROR((S72-_xlfn.XLOOKUP(Q72,'Listas anteriores C'!$A:$A,'Listas anteriores C'!$E:$E))/_xlfn.XLOOKUP(Q72,'Listas anteriores C'!$A:$A,'Listas anteriores C'!$E:$E),""),3)</f>
        <v>0</v>
      </c>
      <c r="V72" s="732">
        <f>IFERROR((S72-(_xlfn.XLOOKUP(Q72,'Costos Unitarios'!$A:$A,'Costos Unitarios'!$E:$E)+_xlfn.XLOOKUP(Q72,'Costos Comerciales'!$A:$A,'Costos Comerciales'!$E:$E)))/S72,"")</f>
        <v>0.65024128073184673</v>
      </c>
      <c r="W72" s="727" t="str">
        <f>IFERROR(($S72-_xlfn.XLOOKUP($Q72,Competencias!$A:$A,Competencias!E:E))/$S72,"")</f>
        <v/>
      </c>
      <c r="X72" s="727" t="str">
        <f>IFERROR(($S72-_xlfn.XLOOKUP($Q72,Competencias!$A:$A,Competencias!F:F))/$S72,"")</f>
        <v/>
      </c>
      <c r="Y72" s="727" t="str">
        <f>IFERROR(($S72-_xlfn.XLOOKUP($Q72,Competencias!$A:$A,Competencias!G:G))/$S72,"")</f>
        <v/>
      </c>
      <c r="AA72" s="246" t="str">
        <f>_xlfn.XLOOKUP(AB72,'Listas anteriores R'!$A:$A,'Listas anteriores R'!$D:$D,"")</f>
        <v>Carnes</v>
      </c>
      <c r="AB72" s="542">
        <v>352</v>
      </c>
      <c r="AC72" s="718" t="str">
        <f t="shared" si="13"/>
        <v>ASADO C/V C/M NVTO. (PZAS)</v>
      </c>
      <c r="AD72" s="139">
        <f t="shared" si="17"/>
        <v>15828.054298642533</v>
      </c>
      <c r="AE72" s="749">
        <v>17490</v>
      </c>
      <c r="AF72" s="1172">
        <f>ROUND(IFERROR((AD72-_xlfn.XLOOKUP(AB72,'Listas anteriores ML'!$A:$A,'Listas anteriores ML'!$E:$E))/_xlfn.XLOOKUP(AB72,'Listas anteriores ML'!$A:$A,'Listas anteriores ML'!$E:$E),""),3)</f>
        <v>0</v>
      </c>
      <c r="AG72" s="732">
        <f>IFERROR((AD72-(_xlfn.XLOOKUP(AB72,'Costos Unitarios'!$A:$A,'Costos Unitarios'!$E:$E)+_xlfn.XLOOKUP(AB72,'Costos Comerciales'!$A:$A,'Costos Comerciales'!$E:$E)))/AD72,"")</f>
        <v>0.65024128073184673</v>
      </c>
      <c r="AH72" s="727" t="str">
        <f>IFERROR(($AD72-_xlfn.XLOOKUP($AB72,Competencias!$A:$A,Competencias!H:H))/$AD72,"")</f>
        <v/>
      </c>
      <c r="AI72" s="727" t="str">
        <f>IFERROR(($AD72-_xlfn.XLOOKUP($AB72,Competencias!$A:$A,Competencias!I:I))/$AD72,"")</f>
        <v/>
      </c>
      <c r="AJ72" s="727" t="str">
        <f>IFERROR(($AD72-_xlfn.XLOOKUP($AB72,Competencias!$A:$A,Competencias!J:J))/$AD72,"")</f>
        <v/>
      </c>
      <c r="AK72" s="727" t="str">
        <f>IFERROR(($AD72-_xlfn.XLOOKUP($AB72,Competencias!$A:$A,Competencias!K:K))/$AD72,"")</f>
        <v/>
      </c>
      <c r="AL72" s="727" t="str">
        <f>IFERROR(($AD72-_xlfn.XLOOKUP($AB72,Competencias!$A:$A,Competencias!L:L))/$AD72,"")</f>
        <v/>
      </c>
      <c r="AM72" s="727" t="str">
        <f>IFERROR(($AD72-_xlfn.XLOOKUP($AB72,Competencias!$A:$A,Competencias!M:M))/$AD72,"")</f>
        <v/>
      </c>
      <c r="AN72" s="727" t="str">
        <f>IFERROR(($AD72-_xlfn.XLOOKUP($AB72,Competencias!$A:$A,Competencias!N:N))/$AD72,"")</f>
        <v/>
      </c>
      <c r="AO72" s="727" t="str">
        <f>IFERROR(($AD72-_xlfn.XLOOKUP($AB72,Competencias!$A:$A,Competencias!O:O))/$AD72,"")</f>
        <v/>
      </c>
      <c r="AQ72" s="246" t="str">
        <f>_xlfn.XLOOKUP(AR72,'Listas anteriores R'!$A:$A,'Listas anteriores R'!$D:$D,"")</f>
        <v>Carnes</v>
      </c>
      <c r="AR72" s="542">
        <v>352</v>
      </c>
      <c r="AS72" s="718" t="str">
        <f t="shared" si="5"/>
        <v>ASADO C/V C/M NVTO. (PZAS)</v>
      </c>
      <c r="AT72" s="291">
        <f t="shared" si="14"/>
        <v>15828.054298642533</v>
      </c>
      <c r="AU72" s="1051">
        <f>ROUND(IFERROR(($AT72-_xlfn.XLOOKUP($AR72,'Listas anteriores May.'!$A:$A,'Listas anteriores May.'!$E:$E))/_xlfn.XLOOKUP($AR72,'Listas anteriores May.'!$A:$A,'Listas anteriores May.'!$E:$E),""),3)</f>
        <v>0</v>
      </c>
      <c r="AV72" s="732">
        <f>IFERROR(($AT72-(_xlfn.XLOOKUP($AR72,'Costos Unitarios'!$A:$A,'Costos Unitarios'!$E:$E)+_xlfn.XLOOKUP($AR72,'Costos Comerciales'!$A:$A,'Costos Comerciales'!$E:$E)))/AT72,"")</f>
        <v>0.65024128073184673</v>
      </c>
      <c r="AW72" s="892">
        <f>IFERROR((AT72-_xlfn.XLOOKUP(AR72,'Lista Consumo Interno'!$A:$A,'Lista Consumo Interno'!$E:$E))/AT72,"")</f>
        <v>0.57670097198399084</v>
      </c>
      <c r="AX72" s="895">
        <v>0</v>
      </c>
      <c r="AY72" s="727" t="str">
        <f>IFERROR(($AT72-_xlfn.XLOOKUP($AR72,Competencias!$A:$A,Competencias!P:P))/$AT72,"")</f>
        <v/>
      </c>
      <c r="AZ72" s="727" t="str">
        <f>IFERROR(($AT72-_xlfn.XLOOKUP($AR72,Competencias!$A:$A,Competencias!Q:Q))/$AT72,"")</f>
        <v/>
      </c>
      <c r="BB72" s="246" t="str">
        <f>_xlfn.XLOOKUP(BC72,'Listas anteriores R'!$A:$A,'Listas anteriores R'!$D:$D,"")</f>
        <v>Carnes</v>
      </c>
      <c r="BC72" s="760">
        <v>352</v>
      </c>
      <c r="BD72" s="800" t="str">
        <f t="shared" si="7"/>
        <v>ASADO C/V C/M NVTO. (PZAS)</v>
      </c>
      <c r="BE72" s="150">
        <v>14000</v>
      </c>
      <c r="BF72" s="1051">
        <f>ROUND(IFERROR((BE72-_xlfn.XLOOKUP(BC72,'Listas anteriores HORECA'!$A:$A,'Listas anteriores HORECA'!$E:$E))/_xlfn.XLOOKUP(BC72,'Listas anteriores HORECA'!$A:$A,'Listas anteriores HORECA'!$E:$E),""),3)</f>
        <v>0</v>
      </c>
      <c r="BG72" s="150">
        <f>_xlfn.XLOOKUP($BC72,'Costos Unitarios'!A:A,'Costos Unitarios'!E:E,"")</f>
        <v>5105</v>
      </c>
      <c r="BH72" s="1052">
        <f t="shared" si="8"/>
        <v>0.63535714285714284</v>
      </c>
      <c r="BI72" s="892">
        <f>IFERROR((BE72-_xlfn.XLOOKUP(C72,'Lista Consumo Interno'!A:A,'Lista Consumo Interno'!E:E))/BE72,"")</f>
        <v>0.52142857142857146</v>
      </c>
    </row>
    <row r="73" spans="1:61" ht="15" thickBot="1" x14ac:dyDescent="0.35">
      <c r="A73" s="246" t="str">
        <f>_xlfn.XLOOKUP(C73,'Listas anteriores R'!$A:$A,'Listas anteriores R'!$D:$D,"")</f>
        <v>Carnes</v>
      </c>
      <c r="B73" s="1204" t="s">
        <v>120</v>
      </c>
      <c r="C73" s="262">
        <v>182</v>
      </c>
      <c r="D73" s="739" t="s">
        <v>126</v>
      </c>
      <c r="E73" s="774">
        <f t="shared" si="15"/>
        <v>15828.054298642533</v>
      </c>
      <c r="F73" s="860">
        <v>17490</v>
      </c>
      <c r="G73" s="1197">
        <f>ROUND(IFERROR((E73-_xlfn.XLOOKUP(C73,'Listas anteriores R'!A:A,'Listas anteriores R'!E:E))/_xlfn.XLOOKUP(C73,'Listas anteriores R'!A:A,'Listas anteriores R'!E:E),""),3)</f>
        <v>0</v>
      </c>
      <c r="H73" s="732">
        <f>IFERROR((E73-(_xlfn.XLOOKUP(C73,'Costos Unitarios'!$A:$A,'Costos Unitarios'!$E:$E)+_xlfn.XLOOKUP(C73,'Costos Comerciales'!$A:$A,'Costos Comerciales'!$E:$E)))/E73,"")</f>
        <v>0.50069668381932531</v>
      </c>
      <c r="I73" s="732">
        <f>IFERROR((E73-_xlfn.XLOOKUP(C73,'Lista Consumo Interno'!$A:$A,'Lista Consumo Interno'!$E:$E))/E73,"")</f>
        <v>1</v>
      </c>
      <c r="J73" s="727">
        <f>IFERROR(($E73-_xlfn.XLOOKUP($C73,Competencias!$A:$A,Competencias!R:R))/$E73,"")</f>
        <v>-0.23198970840480279</v>
      </c>
      <c r="K73" s="727">
        <f>IFERROR(($E73-_xlfn.XLOOKUP($C73,Competencias!$A:$A,Competencias!S:S))/$E73,"")</f>
        <v>1</v>
      </c>
      <c r="L73" s="727">
        <f>IFERROR(($E73-_xlfn.XLOOKUP($C73,Competencias!$A:$A,Competencias!T:T))/$E73,"")</f>
        <v>-0.32044025157232708</v>
      </c>
      <c r="M73" s="727">
        <f>IFERROR(($E73-_xlfn.XLOOKUP($C73,Competencias!$A:$A,Competencias!U:U))/$E73,"")</f>
        <v>1</v>
      </c>
      <c r="N73" s="727">
        <f>IFERROR(($E73-_xlfn.XLOOKUP($C73,Competencias!$A:$A,Competencias!V:V))/$E73,"")</f>
        <v>-8.036020583190398E-2</v>
      </c>
      <c r="O73" s="723"/>
      <c r="P73" s="246" t="str">
        <f>_xlfn.XLOOKUP(Q73,'Listas anteriores R'!$A:$A,'Listas anteriores R'!$D:$D,"")</f>
        <v>Carnes</v>
      </c>
      <c r="Q73" s="1210">
        <v>182</v>
      </c>
      <c r="R73" s="718" t="str">
        <f t="shared" ref="R73:R104" si="18">D73</f>
        <v>COSTILLA ESPECIAL EN TIRAS</v>
      </c>
      <c r="S73" s="135">
        <f t="shared" si="16"/>
        <v>15828.054298642533</v>
      </c>
      <c r="T73" s="749">
        <v>17490</v>
      </c>
      <c r="U73" s="1172">
        <f>ROUND(IFERROR((S73-_xlfn.XLOOKUP(Q73,'Listas anteriores C'!$A:$A,'Listas anteriores C'!$E:$E))/_xlfn.XLOOKUP(Q73,'Listas anteriores C'!$A:$A,'Listas anteriores C'!$E:$E),""),3)</f>
        <v>0</v>
      </c>
      <c r="V73" s="732">
        <f>IFERROR((S73-(_xlfn.XLOOKUP(Q73,'Costos Unitarios'!$A:$A,'Costos Unitarios'!$E:$E)+_xlfn.XLOOKUP(Q73,'Costos Comerciales'!$A:$A,'Costos Comerciales'!$E:$E)))/S73,"")</f>
        <v>0.50069668381932531</v>
      </c>
      <c r="W73" s="727">
        <f>IFERROR(($S73-_xlfn.XLOOKUP($Q73,Competencias!$A:$A,Competencias!E:E))/$S73,"")</f>
        <v>1</v>
      </c>
      <c r="X73" s="727">
        <f>IFERROR(($S73-_xlfn.XLOOKUP($Q73,Competencias!$A:$A,Competencias!F:F))/$S73,"")</f>
        <v>1</v>
      </c>
      <c r="Y73" s="727">
        <f>IFERROR(($S73-_xlfn.XLOOKUP($Q73,Competencias!$A:$A,Competencias!G:G))/$S73,"")</f>
        <v>1</v>
      </c>
      <c r="AA73" s="246" t="str">
        <f>_xlfn.XLOOKUP(AB73,'Listas anteriores R'!$A:$A,'Listas anteriores R'!$D:$D,"")</f>
        <v>Carnes</v>
      </c>
      <c r="AB73" s="542">
        <v>182</v>
      </c>
      <c r="AC73" s="718" t="str">
        <f t="shared" ref="AC73:AC104" si="19">D73</f>
        <v>COSTILLA ESPECIAL EN TIRAS</v>
      </c>
      <c r="AD73" s="139">
        <f t="shared" si="17"/>
        <v>15828.054298642533</v>
      </c>
      <c r="AE73" s="749">
        <v>17490</v>
      </c>
      <c r="AF73" s="1172">
        <f>ROUND(IFERROR((AD73-_xlfn.XLOOKUP(AB73,'Listas anteriores ML'!$A:$A,'Listas anteriores ML'!$E:$E))/_xlfn.XLOOKUP(AB73,'Listas anteriores ML'!$A:$A,'Listas anteriores ML'!$E:$E),""),3)</f>
        <v>0</v>
      </c>
      <c r="AG73" s="732">
        <f>IFERROR((AD73-(_xlfn.XLOOKUP(AB73,'Costos Unitarios'!$A:$A,'Costos Unitarios'!$E:$E)+_xlfn.XLOOKUP(AB73,'Costos Comerciales'!$A:$A,'Costos Comerciales'!$E:$E)))/AD73,"")</f>
        <v>0.50069668381932531</v>
      </c>
      <c r="AH73" s="727">
        <f>IFERROR(($AD73-_xlfn.XLOOKUP($AB73,Competencias!$A:$A,Competencias!H:H))/$AD73,"")</f>
        <v>1</v>
      </c>
      <c r="AI73" s="727">
        <f>IFERROR(($AD73-_xlfn.XLOOKUP($AB73,Competencias!$A:$A,Competencias!I:I))/$AD73,"")</f>
        <v>1</v>
      </c>
      <c r="AJ73" s="727">
        <f>IFERROR(($AD73-_xlfn.XLOOKUP($AB73,Competencias!$A:$A,Competencias!J:J))/$AD73,"")</f>
        <v>1</v>
      </c>
      <c r="AK73" s="727">
        <f>IFERROR(($AD73-_xlfn.XLOOKUP($AB73,Competencias!$A:$A,Competencias!K:K))/$AD73,"")</f>
        <v>1</v>
      </c>
      <c r="AL73" s="727">
        <f>IFERROR(($AD73-_xlfn.XLOOKUP($AB73,Competencias!$A:$A,Competencias!L:L))/$AD73,"")</f>
        <v>1</v>
      </c>
      <c r="AM73" s="727">
        <f>IFERROR(($AD73-_xlfn.XLOOKUP($AB73,Competencias!$A:$A,Competencias!M:M))/$AD73,"")</f>
        <v>1</v>
      </c>
      <c r="AN73" s="727">
        <f>IFERROR(($AD73-_xlfn.XLOOKUP($AB73,Competencias!$A:$A,Competencias!N:N))/$AD73,"")</f>
        <v>1</v>
      </c>
      <c r="AO73" s="727">
        <f>IFERROR(($AD73-_xlfn.XLOOKUP($AB73,Competencias!$A:$A,Competencias!O:O))/$AD73,"")</f>
        <v>1</v>
      </c>
      <c r="AQ73" s="246" t="str">
        <f>_xlfn.XLOOKUP(AR73,'Listas anteriores R'!$A:$A,'Listas anteriores R'!$D:$D,"")</f>
        <v>Carnes</v>
      </c>
      <c r="AR73" s="542">
        <v>182</v>
      </c>
      <c r="AS73" s="718" t="str">
        <f t="shared" ref="AS73:AS136" si="20">D73</f>
        <v>COSTILLA ESPECIAL EN TIRAS</v>
      </c>
      <c r="AT73" s="291">
        <f t="shared" si="14"/>
        <v>15828.054298642533</v>
      </c>
      <c r="AU73" s="1051">
        <f>ROUND(IFERROR(($AT73-_xlfn.XLOOKUP($AR73,'Listas anteriores May.'!$A:$A,'Listas anteriores May.'!$E:$E))/_xlfn.XLOOKUP($AR73,'Listas anteriores May.'!$A:$A,'Listas anteriores May.'!$E:$E),""),3)</f>
        <v>0</v>
      </c>
      <c r="AV73" s="732">
        <f>IFERROR(($AT73-(_xlfn.XLOOKUP($AR73,'Costos Unitarios'!$A:$A,'Costos Unitarios'!$E:$E)+_xlfn.XLOOKUP($AR73,'Costos Comerciales'!$A:$A,'Costos Comerciales'!$E:$E)))/AT73,"")</f>
        <v>0.50069668381932531</v>
      </c>
      <c r="AW73" s="892">
        <f>IFERROR((AT73-_xlfn.XLOOKUP(AR73,'Lista Consumo Interno'!$A:$A,'Lista Consumo Interno'!$E:$E))/AT73,"")</f>
        <v>1</v>
      </c>
      <c r="AX73" s="895">
        <v>0</v>
      </c>
      <c r="AY73" s="727">
        <f>IFERROR(($AT73-_xlfn.XLOOKUP($AR73,Competencias!$A:$A,Competencias!P:P))/$AT73,"")</f>
        <v>1</v>
      </c>
      <c r="AZ73" s="727">
        <f>IFERROR(($AT73-_xlfn.XLOOKUP($AR73,Competencias!$A:$A,Competencias!Q:Q))/$AT73,"")</f>
        <v>1</v>
      </c>
      <c r="BB73" s="246" t="str">
        <f>_xlfn.XLOOKUP(BC73,'Listas anteriores R'!$A:$A,'Listas anteriores R'!$D:$D,"")</f>
        <v>Carnes</v>
      </c>
      <c r="BC73" s="760">
        <v>182</v>
      </c>
      <c r="BD73" s="800" t="str">
        <f t="shared" ref="BD73:BD136" si="21">D73</f>
        <v>COSTILLA ESPECIAL EN TIRAS</v>
      </c>
      <c r="BE73" s="150">
        <v>14000</v>
      </c>
      <c r="BF73" s="1051">
        <f>ROUND(IFERROR((BE73-_xlfn.XLOOKUP(BC73,'Listas anteriores HORECA'!$A:$A,'Listas anteriores HORECA'!$E:$E))/_xlfn.XLOOKUP(BC73,'Listas anteriores HORECA'!$A:$A,'Listas anteriores HORECA'!$E:$E),""),3)</f>
        <v>0</v>
      </c>
      <c r="BG73" s="150">
        <f>_xlfn.XLOOKUP($BC73,'Costos Unitarios'!A:A,'Costos Unitarios'!E:E,"")</f>
        <v>7044</v>
      </c>
      <c r="BH73" s="1052">
        <f t="shared" si="8"/>
        <v>0.49685714285714283</v>
      </c>
      <c r="BI73" s="892">
        <f>IFERROR((BE73-_xlfn.XLOOKUP(C73,'Lista Consumo Interno'!A:A,'Lista Consumo Interno'!E:E))/BE73,"")</f>
        <v>1</v>
      </c>
    </row>
    <row r="74" spans="1:61" ht="15" thickBot="1" x14ac:dyDescent="0.35">
      <c r="A74" s="246" t="str">
        <f>_xlfn.XLOOKUP(C74,'Listas anteriores R'!$A:$A,'Listas anteriores R'!$D:$D,"")</f>
        <v>Carnes</v>
      </c>
      <c r="B74" s="1204" t="s">
        <v>120</v>
      </c>
      <c r="C74" s="262">
        <v>1503</v>
      </c>
      <c r="D74" s="739" t="s">
        <v>127</v>
      </c>
      <c r="E74" s="749">
        <f t="shared" ref="E74:E88" si="22">F74/1.105</f>
        <v>24425.339366515836</v>
      </c>
      <c r="F74" s="860">
        <v>26990</v>
      </c>
      <c r="G74" s="1197">
        <f>ROUND(IFERROR((E74-_xlfn.XLOOKUP(C74,'Listas anteriores R'!A:A,'Listas anteriores R'!E:E))/_xlfn.XLOOKUP(C74,'Listas anteriores R'!A:A,'Listas anteriores R'!E:E),""),3)</f>
        <v>0</v>
      </c>
      <c r="H74" s="732">
        <f>IFERROR((E74-(_xlfn.XLOOKUP(C74,'Costos Unitarios'!$A:$A,'Costos Unitarios'!$E:$E)+_xlfn.XLOOKUP(C74,'Costos Comerciales'!$A:$A,'Costos Comerciales'!$E:$E)))/E74,"")</f>
        <v>0.35186161541311595</v>
      </c>
      <c r="I74" s="732">
        <f>IFERROR((E74-_xlfn.XLOOKUP(C74,'Lista Consumo Interno'!$A:$A,'Lista Consumo Interno'!$E:$E))/E74,"")</f>
        <v>1</v>
      </c>
      <c r="J74" s="727">
        <f>IFERROR(($E74-_xlfn.XLOOKUP($C74,Competencias!$A:$A,Competencias!R:R))/$E74,"")</f>
        <v>1</v>
      </c>
      <c r="K74" s="727">
        <f>IFERROR(($E74-_xlfn.XLOOKUP($C74,Competencias!$A:$A,Competencias!S:S))/$E74,"")</f>
        <v>-0.10090589107076699</v>
      </c>
      <c r="L74" s="727">
        <f>IFERROR(($E74-_xlfn.XLOOKUP($C74,Competencias!$A:$A,Competencias!T:T))/$E74,"")</f>
        <v>1</v>
      </c>
      <c r="M74" s="727">
        <f>IFERROR(($E74-_xlfn.XLOOKUP($C74,Competencias!$A:$A,Competencias!U:U))/$E74,"")</f>
        <v>1</v>
      </c>
      <c r="N74" s="727">
        <f>IFERROR(($E74-_xlfn.XLOOKUP($C74,Competencias!$A:$A,Competencias!V:V))/$E74,"")</f>
        <v>0.3453519822156354</v>
      </c>
      <c r="O74" s="723"/>
      <c r="P74" s="246" t="str">
        <f>_xlfn.XLOOKUP(Q74,'Listas anteriores R'!$A:$A,'Listas anteriores R'!$D:$D,"")</f>
        <v>Carnes</v>
      </c>
      <c r="Q74" s="1210">
        <v>1503</v>
      </c>
      <c r="R74" s="718" t="str">
        <f t="shared" si="18"/>
        <v>ENTRAÑA VACUNA ENF.</v>
      </c>
      <c r="S74" s="135">
        <f t="shared" si="16"/>
        <v>24425.339366515836</v>
      </c>
      <c r="T74" s="749">
        <v>26990</v>
      </c>
      <c r="U74" s="1172">
        <f>ROUND(IFERROR((S74-_xlfn.XLOOKUP(Q74,'Listas anteriores C'!$A:$A,'Listas anteriores C'!$E:$E))/_xlfn.XLOOKUP(Q74,'Listas anteriores C'!$A:$A,'Listas anteriores C'!$E:$E),""),3)</f>
        <v>0</v>
      </c>
      <c r="V74" s="732">
        <f>IFERROR((S74-(_xlfn.XLOOKUP(Q74,'Costos Unitarios'!$A:$A,'Costos Unitarios'!$E:$E)+_xlfn.XLOOKUP(Q74,'Costos Comerciales'!$A:$A,'Costos Comerciales'!$E:$E)))/S74,"")</f>
        <v>0.35186161541311595</v>
      </c>
      <c r="W74" s="727">
        <f>IFERROR(($S74-_xlfn.XLOOKUP($Q74,Competencias!$A:$A,Competencias!E:E))/$S74,"")</f>
        <v>9.9296035568729138E-2</v>
      </c>
      <c r="X74" s="727">
        <f>IFERROR(($S74-_xlfn.XLOOKUP($Q74,Competencias!$A:$A,Competencias!F:F))/$S74,"")</f>
        <v>0.2630603927380511</v>
      </c>
      <c r="Y74" s="727">
        <f>IFERROR(($S74-_xlfn.XLOOKUP($Q74,Competencias!$A:$A,Competencias!G:G))/$S74,"")</f>
        <v>0.22211930344572062</v>
      </c>
      <c r="AA74" s="246" t="str">
        <f>_xlfn.XLOOKUP(AB74,'Listas anteriores R'!$A:$A,'Listas anteriores R'!$D:$D,"")</f>
        <v>Carnes</v>
      </c>
      <c r="AB74" s="542">
        <v>1503</v>
      </c>
      <c r="AC74" s="718" t="str">
        <f t="shared" si="19"/>
        <v>ENTRAÑA VACUNA ENF.</v>
      </c>
      <c r="AD74" s="139">
        <f t="shared" si="17"/>
        <v>24425.339366515836</v>
      </c>
      <c r="AE74" s="749">
        <v>26990</v>
      </c>
      <c r="AF74" s="1172">
        <f>ROUND(IFERROR((AD74-_xlfn.XLOOKUP(AB74,'Listas anteriores ML'!$A:$A,'Listas anteriores ML'!$E:$E))/_xlfn.XLOOKUP(AB74,'Listas anteriores ML'!$A:$A,'Listas anteriores ML'!$E:$E),""),3)</f>
        <v>0</v>
      </c>
      <c r="AG74" s="732">
        <f>IFERROR((AD74-(_xlfn.XLOOKUP(AB74,'Costos Unitarios'!$A:$A,'Costos Unitarios'!$E:$E)+_xlfn.XLOOKUP(AB74,'Costos Comerciales'!$A:$A,'Costos Comerciales'!$E:$E)))/AD74,"")</f>
        <v>0.35186161541311595</v>
      </c>
      <c r="AH74" s="727">
        <f>IFERROR(($AD74-_xlfn.XLOOKUP($AB74,Competencias!$A:$A,Competencias!H:H))/$AD74,"")</f>
        <v>1</v>
      </c>
      <c r="AI74" s="727">
        <f>IFERROR(($AD74-_xlfn.XLOOKUP($AB74,Competencias!$A:$A,Competencias!I:I))/$AD74,"")</f>
        <v>1</v>
      </c>
      <c r="AJ74" s="727">
        <f>IFERROR(($AD74-_xlfn.XLOOKUP($AB74,Competencias!$A:$A,Competencias!J:J))/$AD74,"")</f>
        <v>1</v>
      </c>
      <c r="AK74" s="727">
        <f>IFERROR(($AD74-_xlfn.XLOOKUP($AB74,Competencias!$A:$A,Competencias!K:K))/$AD74,"")</f>
        <v>1</v>
      </c>
      <c r="AL74" s="727">
        <f>IFERROR(($AD74-_xlfn.XLOOKUP($AB74,Competencias!$A:$A,Competencias!L:L))/$AD74,"")</f>
        <v>1</v>
      </c>
      <c r="AM74" s="727">
        <f>IFERROR(($AD74-_xlfn.XLOOKUP($AB74,Competencias!$A:$A,Competencias!M:M))/$AD74,"")</f>
        <v>1</v>
      </c>
      <c r="AN74" s="727">
        <f>IFERROR(($AD74-_xlfn.XLOOKUP($AB74,Competencias!$A:$A,Competencias!N:N))/$AD74,"")</f>
        <v>1</v>
      </c>
      <c r="AO74" s="727">
        <f>IFERROR(($AD74-_xlfn.XLOOKUP($AB74,Competencias!$A:$A,Competencias!O:O))/$AD74,"")</f>
        <v>1</v>
      </c>
      <c r="AQ74" s="246" t="str">
        <f>_xlfn.XLOOKUP(AR74,'Listas anteriores R'!$A:$A,'Listas anteriores R'!$D:$D,"")</f>
        <v>Carnes</v>
      </c>
      <c r="AR74" s="542">
        <v>1503</v>
      </c>
      <c r="AS74" s="718" t="str">
        <f t="shared" si="20"/>
        <v>ENTRAÑA VACUNA ENF.</v>
      </c>
      <c r="AT74" s="291">
        <f t="shared" si="14"/>
        <v>21982.805429864253</v>
      </c>
      <c r="AU74" s="1051">
        <f>ROUND(IFERROR(($AT74-_xlfn.XLOOKUP($AR74,'Listas anteriores May.'!$A:$A,'Listas anteriores May.'!$E:$E))/_xlfn.XLOOKUP($AR74,'Listas anteriores May.'!$A:$A,'Listas anteriores May.'!$E:$E),""),3)</f>
        <v>0</v>
      </c>
      <c r="AV74" s="732">
        <f>IFERROR(($AT74-(_xlfn.XLOOKUP($AR74,'Costos Unitarios'!$A:$A,'Costos Unitarios'!$E:$E)+_xlfn.XLOOKUP($AR74,'Costos Comerciales'!$A:$A,'Costos Comerciales'!$E:$E)))/AT74,"")</f>
        <v>0.27984623934790659</v>
      </c>
      <c r="AW74" s="892">
        <f>IFERROR((AT74-_xlfn.XLOOKUP(AR74,'Lista Consumo Interno'!$A:$A,'Lista Consumo Interno'!$E:$E))/AT74,"")</f>
        <v>1</v>
      </c>
      <c r="AX74" s="895">
        <v>0.1</v>
      </c>
      <c r="AY74" s="727">
        <f>IFERROR(($AT74-_xlfn.XLOOKUP($AR74,Competencias!$A:$A,Competencias!P:P))/$AT74,"")</f>
        <v>1</v>
      </c>
      <c r="AZ74" s="727">
        <f>IFERROR(($AT74-_xlfn.XLOOKUP($AR74,Competencias!$A:$A,Competencias!Q:Q))/$AT74,"")</f>
        <v>1</v>
      </c>
      <c r="BB74" s="246" t="str">
        <f>_xlfn.XLOOKUP(BC74,'Listas anteriores R'!$A:$A,'Listas anteriores R'!$D:$D,"")</f>
        <v>Carnes</v>
      </c>
      <c r="BC74" s="760">
        <v>1503</v>
      </c>
      <c r="BD74" s="800" t="str">
        <f t="shared" si="21"/>
        <v>ENTRAÑA VACUNA ENF.</v>
      </c>
      <c r="BE74" s="150">
        <v>21000</v>
      </c>
      <c r="BF74" s="1051">
        <f>ROUND(IFERROR((BE74-_xlfn.XLOOKUP(BC74,'Listas anteriores HORECA'!$A:$A,'Listas anteriores HORECA'!$E:$E))/_xlfn.XLOOKUP(BC74,'Listas anteriores HORECA'!$A:$A,'Listas anteriores HORECA'!$E:$E),""),3)</f>
        <v>0</v>
      </c>
      <c r="BG74" s="150">
        <f>_xlfn.XLOOKUP($BC74,'Costos Unitarios'!A:A,'Costos Unitarios'!E:E,"")</f>
        <v>14667</v>
      </c>
      <c r="BH74" s="1052">
        <f t="shared" ref="BH74:BH137" si="23">(BE74-BG74)/BE74</f>
        <v>0.30157142857142855</v>
      </c>
      <c r="BI74" s="892">
        <f>IFERROR((BE74-_xlfn.XLOOKUP(C74,'Lista Consumo Interno'!A:A,'Lista Consumo Interno'!E:E))/BE74,"")</f>
        <v>1</v>
      </c>
    </row>
    <row r="75" spans="1:61" ht="15" thickBot="1" x14ac:dyDescent="0.35">
      <c r="A75" s="246" t="str">
        <f>_xlfn.XLOOKUP(C75,'Listas anteriores R'!$A:$A,'Listas anteriores R'!$D:$D,"")</f>
        <v>Carnes</v>
      </c>
      <c r="B75" s="1204" t="s">
        <v>120</v>
      </c>
      <c r="C75" s="262">
        <v>180</v>
      </c>
      <c r="D75" s="869" t="s">
        <v>128</v>
      </c>
      <c r="E75" s="775">
        <f t="shared" si="22"/>
        <v>9048.8687782805428</v>
      </c>
      <c r="F75" s="860">
        <v>9999</v>
      </c>
      <c r="G75" s="1197">
        <f>ROUND(IFERROR((E75-_xlfn.XLOOKUP(C75,'Listas anteriores R'!A:A,'Listas anteriores R'!E:E))/_xlfn.XLOOKUP(C75,'Listas anteriores R'!A:A,'Listas anteriores R'!E:E),""),3)</f>
        <v>0</v>
      </c>
      <c r="H75" s="732">
        <f>IFERROR((E75-(_xlfn.XLOOKUP(C75,'Costos Unitarios'!$A:$A,'Costos Unitarios'!$E:$E)+_xlfn.XLOOKUP(C75,'Costos Comerciales'!$A:$A,'Costos Comerciales'!$E:$E)))/E75,"")</f>
        <v>0.51209370937093712</v>
      </c>
      <c r="I75" s="732">
        <f>IFERROR((E75-_xlfn.XLOOKUP(C75,'Lista Consumo Interno'!$A:$A,'Lista Consumo Interno'!$E:$E))/E75,"")</f>
        <v>0.29272927292729273</v>
      </c>
      <c r="J75" s="727">
        <f>IFERROR(($E75-_xlfn.XLOOKUP($C75,Competencias!$A:$A,Competencias!R:R))/$E75,"")</f>
        <v>-0.53610361036103615</v>
      </c>
      <c r="K75" s="727">
        <f>IFERROR(($E75-_xlfn.XLOOKUP($C75,Competencias!$A:$A,Competencias!S:S))/$E75,"")</f>
        <v>0.12254225422542252</v>
      </c>
      <c r="L75" s="727">
        <f>IFERROR(($E75-_xlfn.XLOOKUP($C75,Competencias!$A:$A,Competencias!T:T))/$E75,"")</f>
        <v>-0.32502750275027509</v>
      </c>
      <c r="M75" s="727">
        <f>IFERROR(($E75-_xlfn.XLOOKUP($C75,Competencias!$A:$A,Competencias!U:U))/$E75,"")</f>
        <v>1</v>
      </c>
      <c r="N75" s="727">
        <f>IFERROR(($E75-_xlfn.XLOOKUP($C75,Competencias!$A:$A,Competencias!V:V))/$E75,"")</f>
        <v>-0.42559255925592565</v>
      </c>
      <c r="O75" s="723"/>
      <c r="P75" s="246" t="str">
        <f>_xlfn.XLOOKUP(Q75,'Listas anteriores R'!$A:$A,'Listas anteriores R'!$D:$D,"")</f>
        <v>Carnes</v>
      </c>
      <c r="Q75" s="1210">
        <v>180</v>
      </c>
      <c r="R75" s="718" t="str">
        <f t="shared" si="18"/>
        <v>FALDA CON HUESO</v>
      </c>
      <c r="S75" s="135">
        <f t="shared" si="16"/>
        <v>9048.8687782805428</v>
      </c>
      <c r="T75" s="749">
        <v>9999</v>
      </c>
      <c r="U75" s="1172">
        <f>ROUND(IFERROR((S75-_xlfn.XLOOKUP(Q75,'Listas anteriores C'!$A:$A,'Listas anteriores C'!$E:$E))/_xlfn.XLOOKUP(Q75,'Listas anteriores C'!$A:$A,'Listas anteriores C'!$E:$E),""),3)</f>
        <v>0</v>
      </c>
      <c r="V75" s="732">
        <f>IFERROR((S75-(_xlfn.XLOOKUP(Q75,'Costos Unitarios'!$A:$A,'Costos Unitarios'!$E:$E)+_xlfn.XLOOKUP(Q75,'Costos Comerciales'!$A:$A,'Costos Comerciales'!$E:$E)))/S75,"")</f>
        <v>0.51209370937093712</v>
      </c>
      <c r="W75" s="727">
        <f>IFERROR(($S75-_xlfn.XLOOKUP($Q75,Competencias!$A:$A,Competencias!E:E))/$S75,"")</f>
        <v>-0.65766576657665776</v>
      </c>
      <c r="X75" s="727">
        <f>IFERROR(($S75-_xlfn.XLOOKUP($Q75,Competencias!$A:$A,Competencias!F:F))/$S75,"")</f>
        <v>-0.32613261326132614</v>
      </c>
      <c r="Y75" s="727">
        <f>IFERROR(($S75-_xlfn.XLOOKUP($Q75,Competencias!$A:$A,Competencias!G:G))/$S75,"")</f>
        <v>-0.27087708770877089</v>
      </c>
      <c r="AA75" s="246" t="str">
        <f>_xlfn.XLOOKUP(AB75,'Listas anteriores R'!$A:$A,'Listas anteriores R'!$D:$D,"")</f>
        <v>Carnes</v>
      </c>
      <c r="AB75" s="542">
        <v>180</v>
      </c>
      <c r="AC75" s="718" t="str">
        <f t="shared" si="19"/>
        <v>FALDA CON HUESO</v>
      </c>
      <c r="AD75" s="139">
        <f t="shared" si="17"/>
        <v>9048.8687782805428</v>
      </c>
      <c r="AE75" s="749">
        <v>9999</v>
      </c>
      <c r="AF75" s="1172">
        <f>ROUND(IFERROR((AD75-_xlfn.XLOOKUP(AB75,'Listas anteriores ML'!$A:$A,'Listas anteriores ML'!$E:$E))/_xlfn.XLOOKUP(AB75,'Listas anteriores ML'!$A:$A,'Listas anteriores ML'!$E:$E),""),3)</f>
        <v>0</v>
      </c>
      <c r="AG75" s="732">
        <f>IFERROR((AD75-(_xlfn.XLOOKUP(AB75,'Costos Unitarios'!$A:$A,'Costos Unitarios'!$E:$E)+_xlfn.XLOOKUP(AB75,'Costos Comerciales'!$A:$A,'Costos Comerciales'!$E:$E)))/AD75,"")</f>
        <v>0.51209370937093712</v>
      </c>
      <c r="AH75" s="727">
        <f>IFERROR(($AD75-_xlfn.XLOOKUP($AB75,Competencias!$A:$A,Competencias!H:H))/$AD75,"")</f>
        <v>0.22653315331533153</v>
      </c>
      <c r="AI75" s="727">
        <f>IFERROR(($AD75-_xlfn.XLOOKUP($AB75,Competencias!$A:$A,Competencias!I:I))/$AD75,"")</f>
        <v>1</v>
      </c>
      <c r="AJ75" s="727">
        <f>IFERROR(($AD75-_xlfn.XLOOKUP($AB75,Competencias!$A:$A,Competencias!J:J))/$AD75,"")</f>
        <v>1</v>
      </c>
      <c r="AK75" s="727">
        <f>IFERROR(($AD75-_xlfn.XLOOKUP($AB75,Competencias!$A:$A,Competencias!K:K))/$AD75,"")</f>
        <v>-0.32602210221022104</v>
      </c>
      <c r="AL75" s="727">
        <f>IFERROR(($AD75-_xlfn.XLOOKUP($AB75,Competencias!$A:$A,Competencias!L:L))/$AD75,"")</f>
        <v>0.1159115911591159</v>
      </c>
      <c r="AM75" s="727">
        <f>IFERROR(($AD75-_xlfn.XLOOKUP($AB75,Competencias!$A:$A,Competencias!M:M))/$AD75,"")</f>
        <v>1</v>
      </c>
      <c r="AN75" s="727">
        <f>IFERROR(($AD75-_xlfn.XLOOKUP($AB75,Competencias!$A:$A,Competencias!N:N))/$AD75,"")</f>
        <v>1</v>
      </c>
      <c r="AO75" s="727">
        <f>IFERROR(($AD75-_xlfn.XLOOKUP($AB75,Competencias!$A:$A,Competencias!O:O))/$AD75,"")</f>
        <v>1</v>
      </c>
      <c r="AQ75" s="246" t="str">
        <f>_xlfn.XLOOKUP(AR75,'Listas anteriores R'!$A:$A,'Listas anteriores R'!$D:$D,"")</f>
        <v>Carnes</v>
      </c>
      <c r="AR75" s="542">
        <v>180</v>
      </c>
      <c r="AS75" s="718" t="str">
        <f t="shared" si="20"/>
        <v>FALDA CON HUESO</v>
      </c>
      <c r="AT75" s="291">
        <f t="shared" si="14"/>
        <v>7691.538461538461</v>
      </c>
      <c r="AU75" s="1051">
        <f>ROUND(IFERROR(($AT75-_xlfn.XLOOKUP($AR75,'Listas anteriores May.'!$A:$A,'Listas anteriores May.'!$E:$E))/_xlfn.XLOOKUP($AR75,'Listas anteriores May.'!$A:$A,'Listas anteriores May.'!$E:$E),""),3)</f>
        <v>0</v>
      </c>
      <c r="AV75" s="732">
        <f>IFERROR(($AT75-(_xlfn.XLOOKUP($AR75,'Costos Unitarios'!$A:$A,'Costos Unitarios'!$E:$E)+_xlfn.XLOOKUP($AR75,'Costos Comerciales'!$A:$A,'Costos Comerciales'!$E:$E)))/AT75,"")</f>
        <v>0.42599259925992594</v>
      </c>
      <c r="AW75" s="892">
        <f>IFERROR((AT75-_xlfn.XLOOKUP(AR75,'Lista Consumo Interno'!$A:$A,'Lista Consumo Interno'!$E:$E))/AT75,"")</f>
        <v>0.16791679167916784</v>
      </c>
      <c r="AX75" s="895">
        <v>0.15</v>
      </c>
      <c r="AY75" s="727">
        <f>IFERROR(($AT75-_xlfn.XLOOKUP($AR75,Competencias!$A:$A,Competencias!P:P))/$AT75,"")</f>
        <v>1</v>
      </c>
      <c r="AZ75" s="727">
        <f>IFERROR(($AT75-_xlfn.XLOOKUP($AR75,Competencias!$A:$A,Competencias!Q:Q))/$AT75,"")</f>
        <v>1</v>
      </c>
      <c r="BB75" s="246" t="str">
        <f>_xlfn.XLOOKUP(BC75,'Listas anteriores R'!$A:$A,'Listas anteriores R'!$D:$D,"")</f>
        <v>Carnes</v>
      </c>
      <c r="BC75" s="760">
        <v>180</v>
      </c>
      <c r="BD75" s="800" t="str">
        <f t="shared" si="21"/>
        <v>FALDA CON HUESO</v>
      </c>
      <c r="BE75" s="150">
        <v>7200</v>
      </c>
      <c r="BF75" s="1051">
        <f>ROUND(IFERROR((BE75-_xlfn.XLOOKUP(BC75,'Listas anteriores HORECA'!$A:$A,'Listas anteriores HORECA'!$E:$E))/_xlfn.XLOOKUP(BC75,'Listas anteriores HORECA'!$A:$A,'Listas anteriores HORECA'!$E:$E),""),3)</f>
        <v>0</v>
      </c>
      <c r="BG75" s="150">
        <f>_xlfn.XLOOKUP($BC75,'Costos Unitarios'!A:A,'Costos Unitarios'!E:E,"")</f>
        <v>3980</v>
      </c>
      <c r="BH75" s="1052">
        <f t="shared" si="23"/>
        <v>0.44722222222222224</v>
      </c>
      <c r="BI75" s="892">
        <f>IFERROR((BE75-_xlfn.XLOOKUP(C75,'Lista Consumo Interno'!A:A,'Lista Consumo Interno'!E:E))/BE75,"")</f>
        <v>0.1111111111111111</v>
      </c>
    </row>
    <row r="76" spans="1:61" ht="15" thickBot="1" x14ac:dyDescent="0.35">
      <c r="A76" s="246" t="str">
        <f>_xlfn.XLOOKUP(C76,'Listas anteriores R'!$A:$A,'Listas anteriores R'!$D:$D,"")</f>
        <v>Carnes</v>
      </c>
      <c r="B76" s="1204" t="s">
        <v>120</v>
      </c>
      <c r="C76" s="16">
        <v>740</v>
      </c>
      <c r="D76" s="178" t="s">
        <v>129</v>
      </c>
      <c r="E76" s="960">
        <f t="shared" si="22"/>
        <v>14470.588235294117</v>
      </c>
      <c r="F76" s="860">
        <v>15990</v>
      </c>
      <c r="G76" s="1197">
        <f>ROUND(IFERROR((E76-_xlfn.XLOOKUP(C76,'Listas anteriores R'!A:A,'Listas anteriores R'!E:E))/_xlfn.XLOOKUP(C76,'Listas anteriores R'!A:A,'Listas anteriores R'!E:E),""),3)</f>
        <v>0</v>
      </c>
      <c r="H76" s="732" t="str">
        <f>IFERROR((E76-(_xlfn.XLOOKUP(C76,'Costos Unitarios'!$A:$A,'Costos Unitarios'!$E:$E)+_xlfn.XLOOKUP(C76,'Costos Comerciales'!$A:$A,'Costos Comerciales'!$E:$E)))/E76,"")</f>
        <v/>
      </c>
      <c r="I76" s="732">
        <f>IFERROR((E76-_xlfn.XLOOKUP(C76,'Lista Consumo Interno'!$A:$A,'Lista Consumo Interno'!$E:$E))/E76,"")</f>
        <v>1</v>
      </c>
      <c r="J76" s="727" t="str">
        <f>IFERROR(($E76-_xlfn.XLOOKUP($C76,Competencias!$A:$A,Competencias!R:R))/$E76,"")</f>
        <v/>
      </c>
      <c r="K76" s="727" t="str">
        <f>IFERROR(($E76-_xlfn.XLOOKUP($C76,Competencias!$A:$A,Competencias!S:S))/$E76,"")</f>
        <v/>
      </c>
      <c r="L76" s="727" t="str">
        <f>IFERROR(($E76-_xlfn.XLOOKUP($C76,Competencias!$A:$A,Competencias!T:T))/$E76,"")</f>
        <v/>
      </c>
      <c r="M76" s="727" t="str">
        <f>IFERROR(($E76-_xlfn.XLOOKUP($C76,Competencias!$A:$A,Competencias!U:U))/$E76,"")</f>
        <v/>
      </c>
      <c r="N76" s="727" t="str">
        <f>IFERROR(($E76-_xlfn.XLOOKUP($C76,Competencias!$A:$A,Competencias!V:V))/$E76,"")</f>
        <v/>
      </c>
      <c r="O76" s="723"/>
      <c r="P76" s="246" t="str">
        <f>_xlfn.XLOOKUP(Q76,'Listas anteriores R'!$A:$A,'Listas anteriores R'!$D:$D,"")</f>
        <v>Carnes</v>
      </c>
      <c r="Q76" s="1210">
        <v>740</v>
      </c>
      <c r="R76" s="718" t="str">
        <f t="shared" si="18"/>
        <v>ARAÑITA</v>
      </c>
      <c r="S76" s="135">
        <f t="shared" si="16"/>
        <v>14470.588235294117</v>
      </c>
      <c r="T76" s="749">
        <v>15990</v>
      </c>
      <c r="U76" s="1172">
        <f>ROUND(IFERROR((S76-_xlfn.XLOOKUP(Q76,'Listas anteriores C'!$A:$A,'Listas anteriores C'!$E:$E))/_xlfn.XLOOKUP(Q76,'Listas anteriores C'!$A:$A,'Listas anteriores C'!$E:$E),""),3)</f>
        <v>0</v>
      </c>
      <c r="V76" s="732" t="str">
        <f>IFERROR((S76-(_xlfn.XLOOKUP(Q76,'Costos Unitarios'!$A:$A,'Costos Unitarios'!$E:$E)+_xlfn.XLOOKUP(Q76,'Costos Comerciales'!$A:$A,'Costos Comerciales'!$E:$E)))/S76,"")</f>
        <v/>
      </c>
      <c r="W76" s="727" t="str">
        <f>IFERROR(($S76-_xlfn.XLOOKUP($Q76,Competencias!$A:$A,Competencias!E:E))/$S76,"")</f>
        <v/>
      </c>
      <c r="X76" s="727" t="str">
        <f>IFERROR(($S76-_xlfn.XLOOKUP($Q76,Competencias!$A:$A,Competencias!F:F))/$S76,"")</f>
        <v/>
      </c>
      <c r="Y76" s="727" t="str">
        <f>IFERROR(($S76-_xlfn.XLOOKUP($Q76,Competencias!$A:$A,Competencias!G:G))/$S76,"")</f>
        <v/>
      </c>
      <c r="AA76" s="246" t="str">
        <f>_xlfn.XLOOKUP(AB76,'Listas anteriores R'!$A:$A,'Listas anteriores R'!$D:$D,"")</f>
        <v>Carnes</v>
      </c>
      <c r="AB76" s="542">
        <v>740</v>
      </c>
      <c r="AC76" s="718" t="str">
        <f t="shared" si="19"/>
        <v>ARAÑITA</v>
      </c>
      <c r="AD76" s="139">
        <f t="shared" si="17"/>
        <v>14470.588235294117</v>
      </c>
      <c r="AE76" s="749">
        <v>15990</v>
      </c>
      <c r="AF76" s="1172">
        <f>ROUND(IFERROR((AD76-_xlfn.XLOOKUP(AB76,'Listas anteriores ML'!$A:$A,'Listas anteriores ML'!$E:$E))/_xlfn.XLOOKUP(AB76,'Listas anteriores ML'!$A:$A,'Listas anteriores ML'!$E:$E),""),3)</f>
        <v>0</v>
      </c>
      <c r="AG76" s="732" t="str">
        <f>IFERROR((AD76-(_xlfn.XLOOKUP(AB76,'Costos Unitarios'!$A:$A,'Costos Unitarios'!$E:$E)+_xlfn.XLOOKUP(AB76,'Costos Comerciales'!$A:$A,'Costos Comerciales'!$E:$E)))/AD76,"")</f>
        <v/>
      </c>
      <c r="AH76" s="727" t="str">
        <f>IFERROR(($AD76-_xlfn.XLOOKUP($AB76,Competencias!$A:$A,Competencias!H:H))/$AD76,"")</f>
        <v/>
      </c>
      <c r="AI76" s="727" t="str">
        <f>IFERROR(($AD76-_xlfn.XLOOKUP($AB76,Competencias!$A:$A,Competencias!I:I))/$AD76,"")</f>
        <v/>
      </c>
      <c r="AJ76" s="727" t="str">
        <f>IFERROR(($AD76-_xlfn.XLOOKUP($AB76,Competencias!$A:$A,Competencias!J:J))/$AD76,"")</f>
        <v/>
      </c>
      <c r="AK76" s="727" t="str">
        <f>IFERROR(($AD76-_xlfn.XLOOKUP($AB76,Competencias!$A:$A,Competencias!K:K))/$AD76,"")</f>
        <v/>
      </c>
      <c r="AL76" s="727" t="str">
        <f>IFERROR(($AD76-_xlfn.XLOOKUP($AB76,Competencias!$A:$A,Competencias!L:L))/$AD76,"")</f>
        <v/>
      </c>
      <c r="AM76" s="727" t="str">
        <f>IFERROR(($AD76-_xlfn.XLOOKUP($AB76,Competencias!$A:$A,Competencias!M:M))/$AD76,"")</f>
        <v/>
      </c>
      <c r="AN76" s="727" t="str">
        <f>IFERROR(($AD76-_xlfn.XLOOKUP($AB76,Competencias!$A:$A,Competencias!N:N))/$AD76,"")</f>
        <v/>
      </c>
      <c r="AO76" s="727" t="str">
        <f>IFERROR(($AD76-_xlfn.XLOOKUP($AB76,Competencias!$A:$A,Competencias!O:O))/$AD76,"")</f>
        <v/>
      </c>
      <c r="AQ76" s="246" t="str">
        <f>_xlfn.XLOOKUP(AR76,'Listas anteriores R'!$A:$A,'Listas anteriores R'!$D:$D,"")</f>
        <v>Carnes</v>
      </c>
      <c r="AR76" s="542">
        <v>740</v>
      </c>
      <c r="AS76" s="718" t="str">
        <f t="shared" si="20"/>
        <v>ARAÑITA</v>
      </c>
      <c r="AT76" s="291">
        <f t="shared" si="14"/>
        <v>14470.588235294117</v>
      </c>
      <c r="AU76" s="1051">
        <f>ROUND(IFERROR(($AT76-_xlfn.XLOOKUP($AR76,'Listas anteriores May.'!$A:$A,'Listas anteriores May.'!$E:$E))/_xlfn.XLOOKUP($AR76,'Listas anteriores May.'!$A:$A,'Listas anteriores May.'!$E:$E),""),3)</f>
        <v>0</v>
      </c>
      <c r="AV76" s="732" t="str">
        <f>IFERROR(($AT76-(_xlfn.XLOOKUP($AR76,'Costos Unitarios'!$A:$A,'Costos Unitarios'!$E:$E)+_xlfn.XLOOKUP($AR76,'Costos Comerciales'!$A:$A,'Costos Comerciales'!$E:$E)))/AT76,"")</f>
        <v/>
      </c>
      <c r="AW76" s="892">
        <f>IFERROR((AT76-_xlfn.XLOOKUP(AR76,'Lista Consumo Interno'!$A:$A,'Lista Consumo Interno'!$E:$E))/AT76,"")</f>
        <v>1</v>
      </c>
      <c r="AX76" s="895">
        <v>0</v>
      </c>
      <c r="AY76" s="727" t="str">
        <f>IFERROR(($AT76-_xlfn.XLOOKUP($AR76,Competencias!$A:$A,Competencias!P:P))/$AT76,"")</f>
        <v/>
      </c>
      <c r="AZ76" s="727" t="str">
        <f>IFERROR(($AT76-_xlfn.XLOOKUP($AR76,Competencias!$A:$A,Competencias!Q:Q))/$AT76,"")</f>
        <v/>
      </c>
      <c r="BB76" s="246" t="str">
        <f>_xlfn.XLOOKUP(BC76,'Listas anteriores R'!$A:$A,'Listas anteriores R'!$D:$D,"")</f>
        <v>Carnes</v>
      </c>
      <c r="BC76" s="760">
        <v>740</v>
      </c>
      <c r="BD76" s="800" t="str">
        <f t="shared" si="21"/>
        <v>ARAÑITA</v>
      </c>
      <c r="BE76" s="150">
        <v>13500</v>
      </c>
      <c r="BF76" s="1051">
        <f>ROUND(IFERROR((BE76-_xlfn.XLOOKUP(BC76,'Listas anteriores HORECA'!$A:$A,'Listas anteriores HORECA'!$E:$E))/_xlfn.XLOOKUP(BC76,'Listas anteriores HORECA'!$A:$A,'Listas anteriores HORECA'!$E:$E),""),3)</f>
        <v>0</v>
      </c>
      <c r="BG76" s="150" t="str">
        <f>_xlfn.XLOOKUP($BC76,'Costos Unitarios'!A:A,'Costos Unitarios'!E:E,"")</f>
        <v/>
      </c>
      <c r="BH76" s="1052" t="e">
        <f t="shared" si="23"/>
        <v>#VALUE!</v>
      </c>
      <c r="BI76" s="892">
        <f>IFERROR((BE76-_xlfn.XLOOKUP(C76,'Lista Consumo Interno'!A:A,'Lista Consumo Interno'!E:E))/BE76,"")</f>
        <v>1</v>
      </c>
    </row>
    <row r="77" spans="1:61" ht="15" thickBot="1" x14ac:dyDescent="0.35">
      <c r="A77" s="246" t="str">
        <f>_xlfn.XLOOKUP(C77,'Listas anteriores R'!$A:$A,'Listas anteriores R'!$D:$D,"")</f>
        <v>Carnes</v>
      </c>
      <c r="B77" s="1205" t="s">
        <v>120</v>
      </c>
      <c r="C77" s="962">
        <v>342</v>
      </c>
      <c r="D77" s="720" t="s">
        <v>130</v>
      </c>
      <c r="E77" s="749">
        <f>(F77/1.105)*0.95</f>
        <v>9300.5429864253401</v>
      </c>
      <c r="F77" s="860">
        <v>10818</v>
      </c>
      <c r="G77" s="1197">
        <f>ROUND(IFERROR((E77-_xlfn.XLOOKUP(C77,'Listas anteriores R'!A:A,'Listas anteriores R'!E:E))/_xlfn.XLOOKUP(C77,'Listas anteriores R'!A:A,'Listas anteriores R'!E:E),""),3)</f>
        <v>-0.05</v>
      </c>
      <c r="H77" s="732">
        <f>IFERROR((E77-(_xlfn.XLOOKUP(C77,'Costos Unitarios'!$A:$A,'Costos Unitarios'!$E:$E)+_xlfn.XLOOKUP(C77,'Costos Comerciales'!$A:$A,'Costos Comerciales'!$E:$E)))/E77,"")</f>
        <v>0.31971713810316144</v>
      </c>
      <c r="I77" s="732">
        <f>IFERROR((E77-_xlfn.XLOOKUP(C77,'Lista Consumo Interno'!$A:$A,'Lista Consumo Interno'!$E:$E))/E77,"")</f>
        <v>0.30111607360052939</v>
      </c>
      <c r="J77" s="727" t="str">
        <f>IFERROR(($E77-_xlfn.XLOOKUP($C77,Competencias!$A:$A,Competencias!R:R))/$E77,"")</f>
        <v/>
      </c>
      <c r="K77" s="727" t="str">
        <f>IFERROR(($E77-_xlfn.XLOOKUP($C77,Competencias!$A:$A,Competencias!S:S))/$E77,"")</f>
        <v/>
      </c>
      <c r="L77" s="727" t="str">
        <f>IFERROR(($E77-_xlfn.XLOOKUP($C77,Competencias!$A:$A,Competencias!T:T))/$E77,"")</f>
        <v/>
      </c>
      <c r="M77" s="727" t="str">
        <f>IFERROR(($E77-_xlfn.XLOOKUP($C77,Competencias!$A:$A,Competencias!U:U))/$E77,"")</f>
        <v/>
      </c>
      <c r="N77" s="727" t="str">
        <f>IFERROR(($E77-_xlfn.XLOOKUP($C77,Competencias!$A:$A,Competencias!V:V))/$E77,"")</f>
        <v/>
      </c>
      <c r="O77" s="723"/>
      <c r="P77" s="246" t="str">
        <f>_xlfn.XLOOKUP(Q77,'Listas anteriores R'!$A:$A,'Listas anteriores R'!$D:$D,"")</f>
        <v>Carnes</v>
      </c>
      <c r="Q77" s="1210">
        <v>342</v>
      </c>
      <c r="R77" s="718" t="str">
        <f t="shared" si="18"/>
        <v>Asado Empleados</v>
      </c>
      <c r="S77" s="135">
        <f>(T77/1.105)*0.95</f>
        <v>9300.5429864253401</v>
      </c>
      <c r="T77" s="749">
        <v>10818</v>
      </c>
      <c r="U77" s="1172">
        <f>ROUND(IFERROR((S77-_xlfn.XLOOKUP(Q77,'Listas anteriores C'!$A:$A,'Listas anteriores C'!$E:$E))/_xlfn.XLOOKUP(Q77,'Listas anteriores C'!$A:$A,'Listas anteriores C'!$E:$E),""),3)</f>
        <v>-0.05</v>
      </c>
      <c r="V77" s="732">
        <f>IFERROR((S77-(_xlfn.XLOOKUP(Q77,'Costos Unitarios'!$A:$A,'Costos Unitarios'!$E:$E)+_xlfn.XLOOKUP(Q77,'Costos Comerciales'!$A:$A,'Costos Comerciales'!$E:$E)))/S77,"")</f>
        <v>0.31971713810316144</v>
      </c>
      <c r="W77" s="727" t="str">
        <f>IFERROR(($S77-_xlfn.XLOOKUP($Q77,Competencias!$A:$A,Competencias!E:E))/$S77,"")</f>
        <v/>
      </c>
      <c r="X77" s="727" t="str">
        <f>IFERROR(($S77-_xlfn.XLOOKUP($Q77,Competencias!$A:$A,Competencias!F:F))/$S77,"")</f>
        <v/>
      </c>
      <c r="Y77" s="727" t="str">
        <f>IFERROR(($S77-_xlfn.XLOOKUP($Q77,Competencias!$A:$A,Competencias!G:G))/$S77,"")</f>
        <v/>
      </c>
      <c r="AA77" s="246" t="str">
        <f>_xlfn.XLOOKUP(AB77,'Listas anteriores R'!$A:$A,'Listas anteriores R'!$D:$D,"")</f>
        <v>Carnes</v>
      </c>
      <c r="AB77" s="542">
        <v>342</v>
      </c>
      <c r="AC77" s="718" t="str">
        <f t="shared" si="19"/>
        <v>Asado Empleados</v>
      </c>
      <c r="AD77" s="139">
        <f>(AE77/1.105)*0.95</f>
        <v>9300.5429864253401</v>
      </c>
      <c r="AE77" s="749">
        <v>10818</v>
      </c>
      <c r="AF77" s="1172">
        <f>ROUND(IFERROR((AD77-_xlfn.XLOOKUP(AB77,'Listas anteriores ML'!$A:$A,'Listas anteriores ML'!$E:$E))/_xlfn.XLOOKUP(AB77,'Listas anteriores ML'!$A:$A,'Listas anteriores ML'!$E:$E),""),3)</f>
        <v>-0.05</v>
      </c>
      <c r="AG77" s="732">
        <f>IFERROR((AD77-(_xlfn.XLOOKUP(AB77,'Costos Unitarios'!$A:$A,'Costos Unitarios'!$E:$E)+_xlfn.XLOOKUP(AB77,'Costos Comerciales'!$A:$A,'Costos Comerciales'!$E:$E)))/AD77,"")</f>
        <v>0.31971713810316144</v>
      </c>
      <c r="AH77" s="727" t="str">
        <f>IFERROR(($AD77-_xlfn.XLOOKUP($AB77,Competencias!$A:$A,Competencias!H:H))/$AD77,"")</f>
        <v/>
      </c>
      <c r="AI77" s="727" t="str">
        <f>IFERROR(($AD77-_xlfn.XLOOKUP($AB77,Competencias!$A:$A,Competencias!I:I))/$AD77,"")</f>
        <v/>
      </c>
      <c r="AJ77" s="727" t="str">
        <f>IFERROR(($AD77-_xlfn.XLOOKUP($AB77,Competencias!$A:$A,Competencias!J:J))/$AD77,"")</f>
        <v/>
      </c>
      <c r="AK77" s="727" t="str">
        <f>IFERROR(($AD77-_xlfn.XLOOKUP($AB77,Competencias!$A:$A,Competencias!K:K))/$AD77,"")</f>
        <v/>
      </c>
      <c r="AL77" s="727" t="str">
        <f>IFERROR(($AD77-_xlfn.XLOOKUP($AB77,Competencias!$A:$A,Competencias!L:L))/$AD77,"")</f>
        <v/>
      </c>
      <c r="AM77" s="727" t="str">
        <f>IFERROR(($AD77-_xlfn.XLOOKUP($AB77,Competencias!$A:$A,Competencias!M:M))/$AD77,"")</f>
        <v/>
      </c>
      <c r="AN77" s="727" t="str">
        <f>IFERROR(($AD77-_xlfn.XLOOKUP($AB77,Competencias!$A:$A,Competencias!N:N))/$AD77,"")</f>
        <v/>
      </c>
      <c r="AO77" s="727" t="str">
        <f>IFERROR(($AD77-_xlfn.XLOOKUP($AB77,Competencias!$A:$A,Competencias!O:O))/$AD77,"")</f>
        <v/>
      </c>
      <c r="AQ77" s="246" t="str">
        <f>_xlfn.XLOOKUP(AR77,'Listas anteriores R'!$A:$A,'Listas anteriores R'!$D:$D,"")</f>
        <v>Carnes</v>
      </c>
      <c r="AR77" s="542">
        <v>342</v>
      </c>
      <c r="AS77" s="718" t="str">
        <f t="shared" si="20"/>
        <v>Asado Empleados</v>
      </c>
      <c r="AT77" s="291">
        <f t="shared" si="14"/>
        <v>9300.5429864253401</v>
      </c>
      <c r="AU77" s="1051">
        <f>ROUND(IFERROR(($AT77-_xlfn.XLOOKUP($AR77,'Listas anteriores May.'!$A:$A,'Listas anteriores May.'!$E:$E))/_xlfn.XLOOKUP($AR77,'Listas anteriores May.'!$A:$A,'Listas anteriores May.'!$E:$E),""),3)</f>
        <v>-0.05</v>
      </c>
      <c r="AV77" s="732">
        <f>IFERROR(($AT77-(_xlfn.XLOOKUP($AR77,'Costos Unitarios'!$A:$A,'Costos Unitarios'!$E:$E)+_xlfn.XLOOKUP($AR77,'Costos Comerciales'!$A:$A,'Costos Comerciales'!$E:$E)))/AT77,"")</f>
        <v>0.31971713810316144</v>
      </c>
      <c r="AW77" s="892">
        <f>IFERROR((AT77-_xlfn.XLOOKUP(AR77,'Lista Consumo Interno'!$A:$A,'Lista Consumo Interno'!$E:$E))/AT77,"")</f>
        <v>0.30111607360052939</v>
      </c>
      <c r="AX77" s="895">
        <v>0</v>
      </c>
      <c r="AY77" s="727" t="str">
        <f>IFERROR(($AT77-_xlfn.XLOOKUP($AR77,Competencias!$A:$A,Competencias!P:P))/$AT77,"")</f>
        <v/>
      </c>
      <c r="AZ77" s="727" t="str">
        <f>IFERROR(($AT77-_xlfn.XLOOKUP($AR77,Competencias!$A:$A,Competencias!Q:Q))/$AT77,"")</f>
        <v/>
      </c>
      <c r="BB77" s="246" t="str">
        <f>_xlfn.XLOOKUP(BC77,'Listas anteriores R'!$A:$A,'Listas anteriores R'!$D:$D,"")</f>
        <v>Carnes</v>
      </c>
      <c r="BC77" s="760">
        <v>342</v>
      </c>
      <c r="BD77" s="800" t="str">
        <f t="shared" si="21"/>
        <v>Asado Empleados</v>
      </c>
      <c r="BE77" s="150">
        <v>9790.0452488687788</v>
      </c>
      <c r="BF77" s="1051">
        <f>ROUND(IFERROR((BE77-_xlfn.XLOOKUP(BC77,'Listas anteriores HORECA'!$A:$A,'Listas anteriores HORECA'!$E:$E))/_xlfn.XLOOKUP(BC77,'Listas anteriores HORECA'!$A:$A,'Listas anteriores HORECA'!$E:$E),""),3)</f>
        <v>0</v>
      </c>
      <c r="BG77" s="150">
        <f>_xlfn.XLOOKUP($BC77,'Costos Unitarios'!A:A,'Costos Unitarios'!E:E,"")</f>
        <v>5839</v>
      </c>
      <c r="BH77" s="1052">
        <f t="shared" si="23"/>
        <v>0.40357783324089486</v>
      </c>
      <c r="BI77" s="892">
        <f>IFERROR((BE77-_xlfn.XLOOKUP(C77,'Lista Consumo Interno'!A:A,'Lista Consumo Interno'!E:E))/BE77,"")</f>
        <v>0.33606026992050292</v>
      </c>
    </row>
    <row r="78" spans="1:61" ht="15" thickBot="1" x14ac:dyDescent="0.35">
      <c r="A78" s="246" t="str">
        <f>_xlfn.XLOOKUP(C78,'Listas anteriores R'!$A:$A,'Listas anteriores R'!$D:$D,"")</f>
        <v>Carnes</v>
      </c>
      <c r="B78" s="1206" t="s">
        <v>131</v>
      </c>
      <c r="C78" s="961">
        <v>280</v>
      </c>
      <c r="D78" s="865" t="s">
        <v>132</v>
      </c>
      <c r="E78" s="766">
        <f t="shared" si="22"/>
        <v>18090.497737556561</v>
      </c>
      <c r="F78" s="860">
        <v>19990</v>
      </c>
      <c r="G78" s="1197">
        <f>ROUND(IFERROR((E78-_xlfn.XLOOKUP(C78,'Listas anteriores R'!A:A,'Listas anteriores R'!E:E))/_xlfn.XLOOKUP(C78,'Listas anteriores R'!A:A,'Listas anteriores R'!E:E),""),3)</f>
        <v>0</v>
      </c>
      <c r="H78" s="732">
        <f>IFERROR((E78-(_xlfn.XLOOKUP(C78,'Costos Unitarios'!$A:$A,'Costos Unitarios'!$E:$E)+_xlfn.XLOOKUP(C78,'Costos Comerciales'!$A:$A,'Costos Comerciales'!$E:$E)))/E78,"")</f>
        <v>0.47939519759879939</v>
      </c>
      <c r="I78" s="732">
        <f>IFERROR((E78-_xlfn.XLOOKUP(C78,'Lista Consumo Interno'!$A:$A,'Lista Consumo Interno'!$E:$E))/E78,"")</f>
        <v>0.14319659829914957</v>
      </c>
      <c r="J78" s="727">
        <f>IFERROR(($E78-_xlfn.XLOOKUP($C78,Competencias!$A:$A,Competencias!R:R))/$E78,"")</f>
        <v>1</v>
      </c>
      <c r="K78" s="727">
        <f>IFERROR(($E78-_xlfn.XLOOKUP($C78,Competencias!$A:$A,Competencias!S:S))/$E78,"")</f>
        <v>1</v>
      </c>
      <c r="L78" s="727">
        <f>IFERROR(($E78-_xlfn.XLOOKUP($C78,Competencias!$A:$A,Competencias!T:T))/$E78,"")</f>
        <v>1</v>
      </c>
      <c r="M78" s="727">
        <f>IFERROR(($E78-_xlfn.XLOOKUP($C78,Competencias!$A:$A,Competencias!U:U))/$E78,"")</f>
        <v>1</v>
      </c>
      <c r="N78" s="727">
        <f>IFERROR(($E78-_xlfn.XLOOKUP($C78,Competencias!$A:$A,Competencias!V:V))/$E78,"")</f>
        <v>1</v>
      </c>
      <c r="O78" s="723"/>
      <c r="P78" s="246" t="str">
        <f>_xlfn.XLOOKUP(Q78,'Listas anteriores R'!$A:$A,'Listas anteriores R'!$D:$D,"")</f>
        <v>Carnes</v>
      </c>
      <c r="Q78" s="1210">
        <v>280</v>
      </c>
      <c r="R78" s="718" t="str">
        <f t="shared" si="18"/>
        <v>MOLLEJA  VAC. CONG.</v>
      </c>
      <c r="S78" s="135">
        <f t="shared" si="16"/>
        <v>18090.497737556561</v>
      </c>
      <c r="T78" s="749">
        <v>19990</v>
      </c>
      <c r="U78" s="1172">
        <f>ROUND(IFERROR((S78-_xlfn.XLOOKUP(Q78,'Listas anteriores C'!$A:$A,'Listas anteriores C'!$E:$E))/_xlfn.XLOOKUP(Q78,'Listas anteriores C'!$A:$A,'Listas anteriores C'!$E:$E),""),3)</f>
        <v>0</v>
      </c>
      <c r="V78" s="732">
        <f>IFERROR((S78-(_xlfn.XLOOKUP(Q78,'Costos Unitarios'!$A:$A,'Costos Unitarios'!$E:$E)+_xlfn.XLOOKUP(Q78,'Costos Comerciales'!$A:$A,'Costos Comerciales'!$E:$E)))/S78,"")</f>
        <v>0.47939519759879939</v>
      </c>
      <c r="W78" s="727">
        <f>IFERROR(($S78-_xlfn.XLOOKUP($Q78,Competencias!$A:$A,Competencias!E:E))/$S78,"")</f>
        <v>-0.43721860930465228</v>
      </c>
      <c r="X78" s="727">
        <f>IFERROR(($S78-_xlfn.XLOOKUP($Q78,Competencias!$A:$A,Competencias!F:F))/$S78,"")</f>
        <v>1</v>
      </c>
      <c r="Y78" s="727">
        <f>IFERROR(($S78-_xlfn.XLOOKUP($Q78,Competencias!$A:$A,Competencias!G:G))/$S78,"")</f>
        <v>1</v>
      </c>
      <c r="AA78" s="246" t="str">
        <f>_xlfn.XLOOKUP(AB78,'Listas anteriores R'!$A:$A,'Listas anteriores R'!$D:$D,"")</f>
        <v>Carnes</v>
      </c>
      <c r="AB78" s="542">
        <v>280</v>
      </c>
      <c r="AC78" s="718" t="str">
        <f t="shared" si="19"/>
        <v>MOLLEJA  VAC. CONG.</v>
      </c>
      <c r="AD78" s="139">
        <f t="shared" si="17"/>
        <v>18090.497737556561</v>
      </c>
      <c r="AE78" s="749">
        <v>19990</v>
      </c>
      <c r="AF78" s="1172">
        <f>ROUND(IFERROR((AD78-_xlfn.XLOOKUP(AB78,'Listas anteriores ML'!$A:$A,'Listas anteriores ML'!$E:$E))/_xlfn.XLOOKUP(AB78,'Listas anteriores ML'!$A:$A,'Listas anteriores ML'!$E:$E),""),3)</f>
        <v>0</v>
      </c>
      <c r="AG78" s="732">
        <f>IFERROR((AD78-(_xlfn.XLOOKUP(AB78,'Costos Unitarios'!$A:$A,'Costos Unitarios'!$E:$E)+_xlfn.XLOOKUP(AB78,'Costos Comerciales'!$A:$A,'Costos Comerciales'!$E:$E)))/AD78,"")</f>
        <v>0.47939519759879939</v>
      </c>
      <c r="AH78" s="727">
        <f>IFERROR(($AD78-_xlfn.XLOOKUP($AB78,Competencias!$A:$A,Competencias!H:H))/$AD78,"")</f>
        <v>1</v>
      </c>
      <c r="AI78" s="727">
        <f>IFERROR(($AD78-_xlfn.XLOOKUP($AB78,Competencias!$A:$A,Competencias!I:I))/$AD78,"")</f>
        <v>1</v>
      </c>
      <c r="AJ78" s="727">
        <f>IFERROR(($AD78-_xlfn.XLOOKUP($AB78,Competencias!$A:$A,Competencias!J:J))/$AD78,"")</f>
        <v>1</v>
      </c>
      <c r="AK78" s="727">
        <f>IFERROR(($AD78-_xlfn.XLOOKUP($AB78,Competencias!$A:$A,Competencias!K:K))/$AD78,"")</f>
        <v>1</v>
      </c>
      <c r="AL78" s="727">
        <f>IFERROR(($AD78-_xlfn.XLOOKUP($AB78,Competencias!$A:$A,Competencias!L:L))/$AD78,"")</f>
        <v>-0.93471735867933969</v>
      </c>
      <c r="AM78" s="727">
        <f>IFERROR(($AD78-_xlfn.XLOOKUP($AB78,Competencias!$A:$A,Competencias!M:M))/$AD78,"")</f>
        <v>1</v>
      </c>
      <c r="AN78" s="727">
        <f>IFERROR(($AD78-_xlfn.XLOOKUP($AB78,Competencias!$A:$A,Competencias!N:N))/$AD78,"")</f>
        <v>1</v>
      </c>
      <c r="AO78" s="727">
        <f>IFERROR(($AD78-_xlfn.XLOOKUP($AB78,Competencias!$A:$A,Competencias!O:O))/$AD78,"")</f>
        <v>1</v>
      </c>
      <c r="AQ78" s="246" t="str">
        <f>_xlfn.XLOOKUP(AR78,'Listas anteriores R'!$A:$A,'Listas anteriores R'!$D:$D,"")</f>
        <v>Carnes</v>
      </c>
      <c r="AR78" s="542">
        <v>280</v>
      </c>
      <c r="AS78" s="718" t="str">
        <f t="shared" si="20"/>
        <v>MOLLEJA  VAC. CONG.</v>
      </c>
      <c r="AT78" s="291">
        <f t="shared" si="14"/>
        <v>18090.497737556561</v>
      </c>
      <c r="AU78" s="1051">
        <f>ROUND(IFERROR(($AT78-_xlfn.XLOOKUP($AR78,'Listas anteriores May.'!$A:$A,'Listas anteriores May.'!$E:$E))/_xlfn.XLOOKUP($AR78,'Listas anteriores May.'!$A:$A,'Listas anteriores May.'!$E:$E),""),3)</f>
        <v>0</v>
      </c>
      <c r="AV78" s="732">
        <f>IFERROR(($AT78-(_xlfn.XLOOKUP($AR78,'Costos Unitarios'!$A:$A,'Costos Unitarios'!$E:$E)+_xlfn.XLOOKUP($AR78,'Costos Comerciales'!$A:$A,'Costos Comerciales'!$E:$E)))/AT78,"")</f>
        <v>0.47939519759879939</v>
      </c>
      <c r="AW78" s="892">
        <f>IFERROR((AT78-_xlfn.XLOOKUP(AR78,'Lista Consumo Interno'!$A:$A,'Lista Consumo Interno'!$E:$E))/AT78,"")</f>
        <v>0.14319659829914957</v>
      </c>
      <c r="AX78" s="895">
        <v>0</v>
      </c>
      <c r="AY78" s="727">
        <f>IFERROR(($AT78-_xlfn.XLOOKUP($AR78,Competencias!$A:$A,Competencias!P:P))/$AT78,"")</f>
        <v>1</v>
      </c>
      <c r="AZ78" s="727">
        <f>IFERROR(($AT78-_xlfn.XLOOKUP($AR78,Competencias!$A:$A,Competencias!Q:Q))/$AT78,"")</f>
        <v>1</v>
      </c>
      <c r="BB78" s="246" t="str">
        <f>_xlfn.XLOOKUP(BC78,'Listas anteriores R'!$A:$A,'Listas anteriores R'!$D:$D,"")</f>
        <v>Carnes</v>
      </c>
      <c r="BC78" s="760">
        <v>280</v>
      </c>
      <c r="BD78" s="800" t="str">
        <f t="shared" si="21"/>
        <v>MOLLEJA  VAC. CONG.</v>
      </c>
      <c r="BE78" s="150">
        <v>17400</v>
      </c>
      <c r="BF78" s="1051">
        <f>ROUND(IFERROR((BE78-_xlfn.XLOOKUP(BC78,'Listas anteriores HORECA'!$A:$A,'Listas anteriores HORECA'!$E:$E))/_xlfn.XLOOKUP(BC78,'Listas anteriores HORECA'!$A:$A,'Listas anteriores HORECA'!$E:$E),""),3)</f>
        <v>0</v>
      </c>
      <c r="BG78" s="150">
        <f>_xlfn.XLOOKUP($BC78,'Costos Unitarios'!A:A,'Costos Unitarios'!E:E,"")</f>
        <v>8511</v>
      </c>
      <c r="BH78" s="1052">
        <f t="shared" si="23"/>
        <v>0.51086206896551722</v>
      </c>
      <c r="BI78" s="892">
        <f>IFERROR((BE78-_xlfn.XLOOKUP(C78,'Lista Consumo Interno'!A:A,'Lista Consumo Interno'!E:E))/BE78,"")</f>
        <v>0.10919540229885058</v>
      </c>
    </row>
    <row r="79" spans="1:61" ht="15" thickBot="1" x14ac:dyDescent="0.35">
      <c r="A79" s="246" t="str">
        <f>_xlfn.XLOOKUP(C79,'Listas anteriores R'!$A:$A,'Listas anteriores R'!$D:$D,"")</f>
        <v>Carnes</v>
      </c>
      <c r="B79" s="1204" t="s">
        <v>131</v>
      </c>
      <c r="C79" s="262">
        <v>282</v>
      </c>
      <c r="D79" s="869" t="s">
        <v>133</v>
      </c>
      <c r="E79" s="775">
        <f t="shared" si="22"/>
        <v>4523.9819004524888</v>
      </c>
      <c r="F79" s="860">
        <v>4999</v>
      </c>
      <c r="G79" s="1197">
        <f>ROUND(IFERROR((E79-_xlfn.XLOOKUP(C79,'Listas anteriores R'!A:A,'Listas anteriores R'!E:E))/_xlfn.XLOOKUP(C79,'Listas anteriores R'!A:A,'Listas anteriores R'!E:E),""),3)</f>
        <v>0</v>
      </c>
      <c r="H79" s="732">
        <f>IFERROR((E79-(_xlfn.XLOOKUP(C79,'Costos Unitarios'!$A:$A,'Costos Unitarios'!$E:$E)+_xlfn.XLOOKUP(C79,'Costos Comerciales'!$A:$A,'Costos Comerciales'!$E:$E)))/E79,"")</f>
        <v>0.39964392878575716</v>
      </c>
      <c r="I79" s="732">
        <f>IFERROR((E79-_xlfn.XLOOKUP(C79,'Lista Consumo Interno'!$A:$A,'Lista Consumo Interno'!$E:$E))/E79,"")</f>
        <v>0.22634526905381078</v>
      </c>
      <c r="J79" s="727">
        <f>IFERROR(($E79-_xlfn.XLOOKUP($C79,Competencias!$A:$A,Competencias!R:R))/$E79,"")</f>
        <v>1</v>
      </c>
      <c r="K79" s="727">
        <f>IFERROR(($E79-_xlfn.XLOOKUP($C79,Competencias!$A:$A,Competencias!S:S))/$E79,"")</f>
        <v>1</v>
      </c>
      <c r="L79" s="727">
        <f>IFERROR(($E79-_xlfn.XLOOKUP($C79,Competencias!$A:$A,Competencias!T:T))/$E79,"")</f>
        <v>-2.2029305861172235</v>
      </c>
      <c r="M79" s="727">
        <f>IFERROR(($E79-_xlfn.XLOOKUP($C79,Competencias!$A:$A,Competencias!U:U))/$E79,"")</f>
        <v>1</v>
      </c>
      <c r="N79" s="727">
        <f>IFERROR(($E79-_xlfn.XLOOKUP($C79,Competencias!$A:$A,Competencias!V:V))/$E79,"")</f>
        <v>-0.24889977995599116</v>
      </c>
      <c r="O79" s="723"/>
      <c r="P79" s="246" t="str">
        <f>_xlfn.XLOOKUP(Q79,'Listas anteriores R'!$A:$A,'Listas anteriores R'!$D:$D,"")</f>
        <v>Carnes</v>
      </c>
      <c r="Q79" s="1210">
        <v>282</v>
      </c>
      <c r="R79" s="718" t="str">
        <f t="shared" si="18"/>
        <v>CHINCHULIN  VAC. CONG.</v>
      </c>
      <c r="S79" s="135">
        <f t="shared" si="16"/>
        <v>4523.9819004524888</v>
      </c>
      <c r="T79" s="749">
        <v>4999</v>
      </c>
      <c r="U79" s="1172">
        <f>ROUND(IFERROR((S79-_xlfn.XLOOKUP(Q79,'Listas anteriores C'!$A:$A,'Listas anteriores C'!$E:$E))/_xlfn.XLOOKUP(Q79,'Listas anteriores C'!$A:$A,'Listas anteriores C'!$E:$E),""),3)</f>
        <v>0</v>
      </c>
      <c r="V79" s="732">
        <f>IFERROR((S79-(_xlfn.XLOOKUP(Q79,'Costos Unitarios'!$A:$A,'Costos Unitarios'!$E:$E)+_xlfn.XLOOKUP(Q79,'Costos Comerciales'!$A:$A,'Costos Comerciales'!$E:$E)))/S79,"")</f>
        <v>0.39964392878575716</v>
      </c>
      <c r="W79" s="727">
        <f>IFERROR(($S79-_xlfn.XLOOKUP($Q79,Competencias!$A:$A,Competencias!E:E))/$S79,"")</f>
        <v>-0.65783156631326256</v>
      </c>
      <c r="X79" s="727">
        <f>IFERROR(($S79-_xlfn.XLOOKUP($Q79,Competencias!$A:$A,Competencias!F:F))/$S79,"")</f>
        <v>1</v>
      </c>
      <c r="Y79" s="727">
        <f>IFERROR(($S79-_xlfn.XLOOKUP($Q79,Competencias!$A:$A,Competencias!G:G))/$S79,"")</f>
        <v>-0.21574314862972591</v>
      </c>
      <c r="AA79" s="246" t="str">
        <f>_xlfn.XLOOKUP(AB79,'Listas anteriores R'!$A:$A,'Listas anteriores R'!$D:$D,"")</f>
        <v>Carnes</v>
      </c>
      <c r="AB79" s="542">
        <v>282</v>
      </c>
      <c r="AC79" s="718" t="str">
        <f t="shared" si="19"/>
        <v>CHINCHULIN  VAC. CONG.</v>
      </c>
      <c r="AD79" s="139">
        <f t="shared" si="17"/>
        <v>4523.9819004524888</v>
      </c>
      <c r="AE79" s="749">
        <v>4999</v>
      </c>
      <c r="AF79" s="1172">
        <f>ROUND(IFERROR((AD79-_xlfn.XLOOKUP(AB79,'Listas anteriores ML'!$A:$A,'Listas anteriores ML'!$E:$E))/_xlfn.XLOOKUP(AB79,'Listas anteriores ML'!$A:$A,'Listas anteriores ML'!$E:$E),""),3)</f>
        <v>0</v>
      </c>
      <c r="AG79" s="732">
        <f>IFERROR((AD79-(_xlfn.XLOOKUP(AB79,'Costos Unitarios'!$A:$A,'Costos Unitarios'!$E:$E)+_xlfn.XLOOKUP(AB79,'Costos Comerciales'!$A:$A,'Costos Comerciales'!$E:$E)))/AD79,"")</f>
        <v>0.39964392878575716</v>
      </c>
      <c r="AH79" s="727">
        <f>IFERROR(($AD79-_xlfn.XLOOKUP($AB79,Competencias!$A:$A,Competencias!H:H))/$AD79,"")</f>
        <v>-0.19363872774554908</v>
      </c>
      <c r="AI79" s="727">
        <f>IFERROR(($AD79-_xlfn.XLOOKUP($AB79,Competencias!$A:$A,Competencias!I:I))/$AD79,"")</f>
        <v>1</v>
      </c>
      <c r="AJ79" s="727">
        <f>IFERROR(($AD79-_xlfn.XLOOKUP($AB79,Competencias!$A:$A,Competencias!J:J))/$AD79,"")</f>
        <v>1</v>
      </c>
      <c r="AK79" s="727">
        <f>IFERROR(($AD79-_xlfn.XLOOKUP($AB79,Competencias!$A:$A,Competencias!K:K))/$AD79,"")</f>
        <v>-0.32604420884176832</v>
      </c>
      <c r="AL79" s="727">
        <f>IFERROR(($AD79-_xlfn.XLOOKUP($AB79,Competencias!$A:$A,Competencias!L:L))/$AD79,"")</f>
        <v>-0.30416083216643325</v>
      </c>
      <c r="AM79" s="727">
        <f>IFERROR(($AD79-_xlfn.XLOOKUP($AB79,Competencias!$A:$A,Competencias!M:M))/$AD79,"")</f>
        <v>1</v>
      </c>
      <c r="AN79" s="727">
        <f>IFERROR(($AD79-_xlfn.XLOOKUP($AB79,Competencias!$A:$A,Competencias!N:N))/$AD79,"")</f>
        <v>1</v>
      </c>
      <c r="AO79" s="727">
        <f>IFERROR(($AD79-_xlfn.XLOOKUP($AB79,Competencias!$A:$A,Competencias!O:O))/$AD79,"")</f>
        <v>-0.39257851570314056</v>
      </c>
      <c r="AQ79" s="246" t="str">
        <f>_xlfn.XLOOKUP(AR79,'Listas anteriores R'!$A:$A,'Listas anteriores R'!$D:$D,"")</f>
        <v>Carnes</v>
      </c>
      <c r="AR79" s="542">
        <v>282</v>
      </c>
      <c r="AS79" s="718" t="str">
        <f t="shared" si="20"/>
        <v>CHINCHULIN  VAC. CONG.</v>
      </c>
      <c r="AT79" s="291">
        <f t="shared" si="14"/>
        <v>4523.9819004524888</v>
      </c>
      <c r="AU79" s="1051">
        <f>ROUND(IFERROR(($AT79-_xlfn.XLOOKUP($AR79,'Listas anteriores May.'!$A:$A,'Listas anteriores May.'!$E:$E))/_xlfn.XLOOKUP($AR79,'Listas anteriores May.'!$A:$A,'Listas anteriores May.'!$E:$E),""),3)</f>
        <v>0</v>
      </c>
      <c r="AV79" s="732">
        <f>IFERROR(($AT79-(_xlfn.XLOOKUP($AR79,'Costos Unitarios'!$A:$A,'Costos Unitarios'!$E:$E)+_xlfn.XLOOKUP($AR79,'Costos Comerciales'!$A:$A,'Costos Comerciales'!$E:$E)))/AT79,"")</f>
        <v>0.39964392878575716</v>
      </c>
      <c r="AW79" s="892">
        <f>IFERROR((AT79-_xlfn.XLOOKUP(AR79,'Lista Consumo Interno'!$A:$A,'Lista Consumo Interno'!$E:$E))/AT79,"")</f>
        <v>0.22634526905381078</v>
      </c>
      <c r="AX79" s="895">
        <v>0</v>
      </c>
      <c r="AY79" s="727">
        <f>IFERROR(($AT79-_xlfn.XLOOKUP($AR79,Competencias!$A:$A,Competencias!P:P))/$AT79,"")</f>
        <v>1</v>
      </c>
      <c r="AZ79" s="727">
        <f>IFERROR(($AT79-_xlfn.XLOOKUP($AR79,Competencias!$A:$A,Competencias!Q:Q))/$AT79,"")</f>
        <v>1</v>
      </c>
      <c r="BB79" s="246" t="str">
        <f>_xlfn.XLOOKUP(BC79,'Listas anteriores R'!$A:$A,'Listas anteriores R'!$D:$D,"")</f>
        <v>Carnes</v>
      </c>
      <c r="BC79" s="760">
        <v>282</v>
      </c>
      <c r="BD79" s="800" t="str">
        <f t="shared" si="21"/>
        <v>CHINCHULIN  VAC. CONG.</v>
      </c>
      <c r="BE79" s="150">
        <v>4900</v>
      </c>
      <c r="BF79" s="1051">
        <f>ROUND(IFERROR((BE79-_xlfn.XLOOKUP(BC79,'Listas anteriores HORECA'!$A:$A,'Listas anteriores HORECA'!$E:$E))/_xlfn.XLOOKUP(BC79,'Listas anteriores HORECA'!$A:$A,'Listas anteriores HORECA'!$E:$E),""),3)</f>
        <v>0</v>
      </c>
      <c r="BG79" s="150">
        <f>_xlfn.XLOOKUP($BC79,'Costos Unitarios'!A:A,'Costos Unitarios'!E:E,"")</f>
        <v>2431</v>
      </c>
      <c r="BH79" s="1052">
        <f t="shared" si="23"/>
        <v>0.50387755102040821</v>
      </c>
      <c r="BI79" s="892">
        <f>IFERROR((BE79-_xlfn.XLOOKUP(C79,'Lista Consumo Interno'!A:A,'Lista Consumo Interno'!E:E))/BE79,"")</f>
        <v>0.2857142857142857</v>
      </c>
    </row>
    <row r="80" spans="1:61" ht="15" thickBot="1" x14ac:dyDescent="0.35">
      <c r="A80" s="246" t="str">
        <f>_xlfn.XLOOKUP(C80,'Listas anteriores R'!$A:$A,'Listas anteriores R'!$D:$D,"")</f>
        <v>Carnes</v>
      </c>
      <c r="B80" s="1204" t="s">
        <v>131</v>
      </c>
      <c r="C80" s="262">
        <v>283</v>
      </c>
      <c r="D80" s="737" t="s">
        <v>134</v>
      </c>
      <c r="E80" s="774">
        <f t="shared" si="22"/>
        <v>3339.3665158371041</v>
      </c>
      <c r="F80" s="860">
        <v>3690</v>
      </c>
      <c r="G80" s="1197">
        <f>ROUND(IFERROR((E80-_xlfn.XLOOKUP(C80,'Listas anteriores R'!A:A,'Listas anteriores R'!E:E))/_xlfn.XLOOKUP(C80,'Listas anteriores R'!A:A,'Listas anteriores R'!E:E),""),3)</f>
        <v>0</v>
      </c>
      <c r="H80" s="732">
        <f>IFERROR((E80-(_xlfn.XLOOKUP(C80,'Costos Unitarios'!$A:$A,'Costos Unitarios'!$E:$E)+_xlfn.XLOOKUP(C80,'Costos Comerciales'!$A:$A,'Costos Comerciales'!$E:$E)))/E80,"")</f>
        <v>0.39928726287262872</v>
      </c>
      <c r="I80" s="732">
        <f>IFERROR((E80-_xlfn.XLOOKUP(C80,'Lista Consumo Interno'!$A:$A,'Lista Consumo Interno'!$E:$E))/E80,"")</f>
        <v>0.31124661246612467</v>
      </c>
      <c r="J80" s="727">
        <f>IFERROR(($E80-_xlfn.XLOOKUP($C80,Competencias!$A:$A,Competencias!R:R))/$E80,"")</f>
        <v>1</v>
      </c>
      <c r="K80" s="727">
        <f>IFERROR(($E80-_xlfn.XLOOKUP($C80,Competencias!$A:$A,Competencias!S:S))/$E80,"")</f>
        <v>1</v>
      </c>
      <c r="L80" s="727">
        <f>IFERROR(($E80-_xlfn.XLOOKUP($C80,Competencias!$A:$A,Competencias!T:T))/$E80,"")</f>
        <v>-0.19483739837398373</v>
      </c>
      <c r="M80" s="727">
        <f>IFERROR(($E80-_xlfn.XLOOKUP($C80,Competencias!$A:$A,Competencias!U:U))/$E80,"")</f>
        <v>1</v>
      </c>
      <c r="N80" s="727">
        <f>IFERROR(($E80-_xlfn.XLOOKUP($C80,Competencias!$A:$A,Competencias!V:V))/$E80,"")</f>
        <v>-0.3026422764227642</v>
      </c>
      <c r="O80" s="723"/>
      <c r="P80" s="246" t="str">
        <f>_xlfn.XLOOKUP(Q80,'Listas anteriores R'!$A:$A,'Listas anteriores R'!$D:$D,"")</f>
        <v>Carnes</v>
      </c>
      <c r="Q80" s="1210">
        <v>283</v>
      </c>
      <c r="R80" s="718" t="str">
        <f t="shared" si="18"/>
        <v>TRIPA GORDA VAC. CONG.</v>
      </c>
      <c r="S80" s="135">
        <f t="shared" si="16"/>
        <v>3339.3665158371041</v>
      </c>
      <c r="T80" s="749">
        <v>3690</v>
      </c>
      <c r="U80" s="1172">
        <f>ROUND(IFERROR((S80-_xlfn.XLOOKUP(Q80,'Listas anteriores C'!$A:$A,'Listas anteriores C'!$E:$E))/_xlfn.XLOOKUP(Q80,'Listas anteriores C'!$A:$A,'Listas anteriores C'!$E:$E),""),3)</f>
        <v>0</v>
      </c>
      <c r="V80" s="732">
        <f>IFERROR((S80-(_xlfn.XLOOKUP(Q80,'Costos Unitarios'!$A:$A,'Costos Unitarios'!$E:$E)+_xlfn.XLOOKUP(Q80,'Costos Comerciales'!$A:$A,'Costos Comerciales'!$E:$E)))/S80,"")</f>
        <v>0.39928726287262872</v>
      </c>
      <c r="W80" s="727">
        <f>IFERROR(($S80-_xlfn.XLOOKUP($Q80,Competencias!$A:$A,Competencias!E:E))/$S80,"")</f>
        <v>-1.2459349593495934</v>
      </c>
      <c r="X80" s="727">
        <f>IFERROR(($S80-_xlfn.XLOOKUP($Q80,Competencias!$A:$A,Competencias!F:F))/$S80,"")</f>
        <v>1</v>
      </c>
      <c r="Y80" s="727">
        <f>IFERROR(($S80-_xlfn.XLOOKUP($Q80,Competencias!$A:$A,Competencias!G:G))/$S80,"")</f>
        <v>-0.64701897018970189</v>
      </c>
      <c r="AA80" s="246" t="str">
        <f>_xlfn.XLOOKUP(AB80,'Listas anteriores R'!$A:$A,'Listas anteriores R'!$D:$D,"")</f>
        <v>Carnes</v>
      </c>
      <c r="AB80" s="542">
        <v>283</v>
      </c>
      <c r="AC80" s="718" t="str">
        <f t="shared" si="19"/>
        <v>TRIPA GORDA VAC. CONG.</v>
      </c>
      <c r="AD80" s="139">
        <f t="shared" si="17"/>
        <v>3339.3665158371041</v>
      </c>
      <c r="AE80" s="749">
        <v>3690</v>
      </c>
      <c r="AF80" s="1172">
        <f>ROUND(IFERROR((AD80-_xlfn.XLOOKUP(AB80,'Listas anteriores ML'!$A:$A,'Listas anteriores ML'!$E:$E))/_xlfn.XLOOKUP(AB80,'Listas anteriores ML'!$A:$A,'Listas anteriores ML'!$E:$E),""),3)</f>
        <v>0</v>
      </c>
      <c r="AG80" s="732">
        <f>IFERROR((AD80-(_xlfn.XLOOKUP(AB80,'Costos Unitarios'!$A:$A,'Costos Unitarios'!$E:$E)+_xlfn.XLOOKUP(AB80,'Costos Comerciales'!$A:$A,'Costos Comerciales'!$E:$E)))/AD80,"")</f>
        <v>0.39928726287262872</v>
      </c>
      <c r="AH80" s="727">
        <f>IFERROR(($AD80-_xlfn.XLOOKUP($AB80,Competencias!$A:$A,Competencias!H:H))/$AD80,"")</f>
        <v>1</v>
      </c>
      <c r="AI80" s="727">
        <f>IFERROR(($AD80-_xlfn.XLOOKUP($AB80,Competencias!$A:$A,Competencias!I:I))/$AD80,"")</f>
        <v>1</v>
      </c>
      <c r="AJ80" s="727">
        <f>IFERROR(($AD80-_xlfn.XLOOKUP($AB80,Competencias!$A:$A,Competencias!J:J))/$AD80,"")</f>
        <v>1</v>
      </c>
      <c r="AK80" s="727">
        <f>IFERROR(($AD80-_xlfn.XLOOKUP($AB80,Competencias!$A:$A,Competencias!K:K))/$AD80,"")</f>
        <v>1</v>
      </c>
      <c r="AL80" s="727">
        <f>IFERROR(($AD80-_xlfn.XLOOKUP($AB80,Competencias!$A:$A,Competencias!L:L))/$AD80,"")</f>
        <v>-0.34756097560975607</v>
      </c>
      <c r="AM80" s="727">
        <f>IFERROR(($AD80-_xlfn.XLOOKUP($AB80,Competencias!$A:$A,Competencias!M:M))/$AD80,"")</f>
        <v>1</v>
      </c>
      <c r="AN80" s="727">
        <f>IFERROR(($AD80-_xlfn.XLOOKUP($AB80,Competencias!$A:$A,Competencias!N:N))/$AD80,"")</f>
        <v>1</v>
      </c>
      <c r="AO80" s="727">
        <f>IFERROR(($AD80-_xlfn.XLOOKUP($AB80,Competencias!$A:$A,Competencias!O:O))/$AD80,"")</f>
        <v>1</v>
      </c>
      <c r="AQ80" s="246" t="str">
        <f>_xlfn.XLOOKUP(AR80,'Listas anteriores R'!$A:$A,'Listas anteriores R'!$D:$D,"")</f>
        <v>Carnes</v>
      </c>
      <c r="AR80" s="542">
        <v>283</v>
      </c>
      <c r="AS80" s="718" t="str">
        <f t="shared" si="20"/>
        <v>TRIPA GORDA VAC. CONG.</v>
      </c>
      <c r="AT80" s="291">
        <f t="shared" si="14"/>
        <v>3339.3665158371041</v>
      </c>
      <c r="AU80" s="1051">
        <f>ROUND(IFERROR(($AT80-_xlfn.XLOOKUP($AR80,'Listas anteriores May.'!$A:$A,'Listas anteriores May.'!$E:$E))/_xlfn.XLOOKUP($AR80,'Listas anteriores May.'!$A:$A,'Listas anteriores May.'!$E:$E),""),3)</f>
        <v>0</v>
      </c>
      <c r="AV80" s="732">
        <f>IFERROR(($AT80-(_xlfn.XLOOKUP($AR80,'Costos Unitarios'!$A:$A,'Costos Unitarios'!$E:$E)+_xlfn.XLOOKUP($AR80,'Costos Comerciales'!$A:$A,'Costos Comerciales'!$E:$E)))/AT80,"")</f>
        <v>0.39928726287262872</v>
      </c>
      <c r="AW80" s="892">
        <f>IFERROR((AT80-_xlfn.XLOOKUP(AR80,'Lista Consumo Interno'!$A:$A,'Lista Consumo Interno'!$E:$E))/AT80,"")</f>
        <v>0.31124661246612467</v>
      </c>
      <c r="AX80" s="895">
        <v>0</v>
      </c>
      <c r="AY80" s="727">
        <f>IFERROR(($AT80-_xlfn.XLOOKUP($AR80,Competencias!$A:$A,Competencias!P:P))/$AT80,"")</f>
        <v>1</v>
      </c>
      <c r="AZ80" s="727">
        <f>IFERROR(($AT80-_xlfn.XLOOKUP($AR80,Competencias!$A:$A,Competencias!Q:Q))/$AT80,"")</f>
        <v>1</v>
      </c>
      <c r="BB80" s="246" t="str">
        <f>_xlfn.XLOOKUP(BC80,'Listas anteriores R'!$A:$A,'Listas anteriores R'!$D:$D,"")</f>
        <v>Carnes</v>
      </c>
      <c r="BC80" s="760">
        <v>283</v>
      </c>
      <c r="BD80" s="800" t="str">
        <f t="shared" si="21"/>
        <v>TRIPA GORDA VAC. CONG.</v>
      </c>
      <c r="BE80" s="150">
        <v>3300</v>
      </c>
      <c r="BF80" s="1051">
        <f>ROUND(IFERROR((BE80-_xlfn.XLOOKUP(BC80,'Listas anteriores HORECA'!$A:$A,'Listas anteriores HORECA'!$E:$E))/_xlfn.XLOOKUP(BC80,'Listas anteriores HORECA'!$A:$A,'Listas anteriores HORECA'!$E:$E),""),3)</f>
        <v>0</v>
      </c>
      <c r="BG80" s="150">
        <f>_xlfn.XLOOKUP($BC80,'Costos Unitarios'!A:A,'Costos Unitarios'!E:E,"")</f>
        <v>1782</v>
      </c>
      <c r="BH80" s="1052">
        <f t="shared" si="23"/>
        <v>0.46</v>
      </c>
      <c r="BI80" s="892">
        <f>IFERROR((BE80-_xlfn.XLOOKUP(C80,'Lista Consumo Interno'!A:A,'Lista Consumo Interno'!E:E))/BE80,"")</f>
        <v>0.30303030303030304</v>
      </c>
    </row>
    <row r="81" spans="1:61" ht="15" thickBot="1" x14ac:dyDescent="0.35">
      <c r="A81" s="246" t="str">
        <f>_xlfn.XLOOKUP(C81,'Listas anteriores R'!$A:$A,'Listas anteriores R'!$D:$D,"")</f>
        <v>Carnes</v>
      </c>
      <c r="B81" s="1204" t="s">
        <v>131</v>
      </c>
      <c r="C81" s="262">
        <v>275</v>
      </c>
      <c r="D81" s="739" t="s">
        <v>135</v>
      </c>
      <c r="E81" s="774">
        <f t="shared" si="22"/>
        <v>4063.3484162895929</v>
      </c>
      <c r="F81" s="860">
        <v>4490</v>
      </c>
      <c r="G81" s="1197">
        <f>ROUND(IFERROR((E81-_xlfn.XLOOKUP(C81,'Listas anteriores R'!A:A,'Listas anteriores R'!E:E))/_xlfn.XLOOKUP(C81,'Listas anteriores R'!A:A,'Listas anteriores R'!E:E),""),3)</f>
        <v>0</v>
      </c>
      <c r="H81" s="732">
        <f>IFERROR((E81-(_xlfn.XLOOKUP(C81,'Costos Unitarios'!$A:$A,'Costos Unitarios'!$E:$E)+_xlfn.XLOOKUP(C81,'Costos Comerciales'!$A:$A,'Costos Comerciales'!$E:$E)))/E81,"")</f>
        <v>0.31460467706013368</v>
      </c>
      <c r="I81" s="732">
        <f>IFERROR((E81-_xlfn.XLOOKUP(C81,'Lista Consumo Interno'!$A:$A,'Lista Consumo Interno'!$E:$E))/E81,"")</f>
        <v>0.40935412026726059</v>
      </c>
      <c r="J81" s="727">
        <f>IFERROR(($E81-_xlfn.XLOOKUP($C81,Competencias!$A:$A,Competencias!R:R))/$E81,"")</f>
        <v>1</v>
      </c>
      <c r="K81" s="727">
        <f>IFERROR(($E81-_xlfn.XLOOKUP($C81,Competencias!$A:$A,Competencias!S:S))/$E81,"")</f>
        <v>1</v>
      </c>
      <c r="L81" s="727">
        <f>IFERROR(($E81-_xlfn.XLOOKUP($C81,Competencias!$A:$A,Competencias!T:T))/$E81,"")</f>
        <v>0.26415367483296215</v>
      </c>
      <c r="M81" s="727">
        <f>IFERROR(($E81-_xlfn.XLOOKUP($C81,Competencias!$A:$A,Competencias!U:U))/$E81,"")</f>
        <v>1</v>
      </c>
      <c r="N81" s="727">
        <f>IFERROR(($E81-_xlfn.XLOOKUP($C81,Competencias!$A:$A,Competencias!V:V))/$E81,"")</f>
        <v>0.75635857461024503</v>
      </c>
      <c r="O81" s="723"/>
      <c r="P81" s="246" t="str">
        <f>_xlfn.XLOOKUP(Q81,'Listas anteriores R'!$A:$A,'Listas anteriores R'!$D:$D,"")</f>
        <v>Carnes</v>
      </c>
      <c r="Q81" s="1210">
        <v>275</v>
      </c>
      <c r="R81" s="718" t="str">
        <f t="shared" si="18"/>
        <v>HIGADO VAC CONG</v>
      </c>
      <c r="S81" s="135">
        <f t="shared" si="16"/>
        <v>4063.3484162895929</v>
      </c>
      <c r="T81" s="749">
        <v>4490</v>
      </c>
      <c r="U81" s="1172">
        <f>ROUND(IFERROR((S81-_xlfn.XLOOKUP(Q81,'Listas anteriores C'!$A:$A,'Listas anteriores C'!$E:$E))/_xlfn.XLOOKUP(Q81,'Listas anteriores C'!$A:$A,'Listas anteriores C'!$E:$E),""),3)</f>
        <v>0</v>
      </c>
      <c r="V81" s="732">
        <f>IFERROR((S81-(_xlfn.XLOOKUP(Q81,'Costos Unitarios'!$A:$A,'Costos Unitarios'!$E:$E)+_xlfn.XLOOKUP(Q81,'Costos Comerciales'!$A:$A,'Costos Comerciales'!$E:$E)))/S81,"")</f>
        <v>0.31460467706013368</v>
      </c>
      <c r="W81" s="727">
        <f>IFERROR(($S81-_xlfn.XLOOKUP($Q81,Competencias!$A:$A,Competencias!E:E))/$S81,"")</f>
        <v>-0.84576837416481065</v>
      </c>
      <c r="X81" s="727">
        <f>IFERROR(($S81-_xlfn.XLOOKUP($Q81,Competencias!$A:$A,Competencias!F:F))/$S81,"")</f>
        <v>1</v>
      </c>
      <c r="Y81" s="727">
        <f>IFERROR(($S81-_xlfn.XLOOKUP($Q81,Competencias!$A:$A,Competencias!G:G))/$S81,"")</f>
        <v>-0.35356347438752778</v>
      </c>
      <c r="AA81" s="246" t="str">
        <f>_xlfn.XLOOKUP(AB81,'Listas anteriores R'!$A:$A,'Listas anteriores R'!$D:$D,"")</f>
        <v>Carnes</v>
      </c>
      <c r="AB81" s="542">
        <v>275</v>
      </c>
      <c r="AC81" s="718" t="str">
        <f t="shared" si="19"/>
        <v>HIGADO VAC CONG</v>
      </c>
      <c r="AD81" s="139">
        <f t="shared" si="17"/>
        <v>4063.3484162895929</v>
      </c>
      <c r="AE81" s="749">
        <v>4490</v>
      </c>
      <c r="AF81" s="1172">
        <f>ROUND(IFERROR((AD81-_xlfn.XLOOKUP(AB81,'Listas anteriores ML'!$A:$A,'Listas anteriores ML'!$E:$E))/_xlfn.XLOOKUP(AB81,'Listas anteriores ML'!$A:$A,'Listas anteriores ML'!$E:$E),""),3)</f>
        <v>0</v>
      </c>
      <c r="AG81" s="732">
        <f>IFERROR((AD81-(_xlfn.XLOOKUP(AB81,'Costos Unitarios'!$A:$A,'Costos Unitarios'!$E:$E)+_xlfn.XLOOKUP(AB81,'Costos Comerciales'!$A:$A,'Costos Comerciales'!$E:$E)))/AD81,"")</f>
        <v>0.31460467706013368</v>
      </c>
      <c r="AH81" s="727">
        <f>IFERROR(($AD81-_xlfn.XLOOKUP($AB81,Competencias!$A:$A,Competencias!H:H))/$AD81,"")</f>
        <v>0.21247216035634747</v>
      </c>
      <c r="AI81" s="727">
        <f>IFERROR(($AD81-_xlfn.XLOOKUP($AB81,Competencias!$A:$A,Competencias!I:I))/$AD81,"")</f>
        <v>1</v>
      </c>
      <c r="AJ81" s="727">
        <f>IFERROR(($AD81-_xlfn.XLOOKUP($AB81,Competencias!$A:$A,Competencias!J:J))/$AD81,"")</f>
        <v>1</v>
      </c>
      <c r="AK81" s="727">
        <f>IFERROR(($AD81-_xlfn.XLOOKUP($AB81,Competencias!$A:$A,Competencias!K:K))/$AD81,"")</f>
        <v>0.53265144766146999</v>
      </c>
      <c r="AL81" s="727">
        <f>IFERROR(($AD81-_xlfn.XLOOKUP($AB81,Competencias!$A:$A,Competencias!L:L))/$AD81,"")</f>
        <v>4.020044543429848E-2</v>
      </c>
      <c r="AM81" s="727">
        <f>IFERROR(($AD81-_xlfn.XLOOKUP($AB81,Competencias!$A:$A,Competencias!M:M))/$AD81,"")</f>
        <v>1</v>
      </c>
      <c r="AN81" s="727">
        <f>IFERROR(($AD81-_xlfn.XLOOKUP($AB81,Competencias!$A:$A,Competencias!N:N))/$AD81,"")</f>
        <v>1</v>
      </c>
      <c r="AO81" s="727">
        <f>IFERROR(($AD81-_xlfn.XLOOKUP($AB81,Competencias!$A:$A,Competencias!O:O))/$AD81,"")</f>
        <v>1</v>
      </c>
      <c r="AQ81" s="246" t="str">
        <f>_xlfn.XLOOKUP(AR81,'Listas anteriores R'!$A:$A,'Listas anteriores R'!$D:$D,"")</f>
        <v>Carnes</v>
      </c>
      <c r="AR81" s="542">
        <v>275</v>
      </c>
      <c r="AS81" s="718" t="str">
        <f t="shared" si="20"/>
        <v>HIGADO VAC CONG</v>
      </c>
      <c r="AT81" s="291">
        <f t="shared" si="14"/>
        <v>4063.3484162895929</v>
      </c>
      <c r="AU81" s="1051">
        <f>ROUND(IFERROR(($AT81-_xlfn.XLOOKUP($AR81,'Listas anteriores May.'!$A:$A,'Listas anteriores May.'!$E:$E))/_xlfn.XLOOKUP($AR81,'Listas anteriores May.'!$A:$A,'Listas anteriores May.'!$E:$E),""),3)</f>
        <v>0</v>
      </c>
      <c r="AV81" s="732">
        <f>IFERROR(($AT81-(_xlfn.XLOOKUP($AR81,'Costos Unitarios'!$A:$A,'Costos Unitarios'!$E:$E)+_xlfn.XLOOKUP($AR81,'Costos Comerciales'!$A:$A,'Costos Comerciales'!$E:$E)))/AT81,"")</f>
        <v>0.31460467706013368</v>
      </c>
      <c r="AW81" s="892">
        <f>IFERROR((AT81-_xlfn.XLOOKUP(AR81,'Lista Consumo Interno'!$A:$A,'Lista Consumo Interno'!$E:$E))/AT81,"")</f>
        <v>0.40935412026726059</v>
      </c>
      <c r="AX81" s="895">
        <v>0</v>
      </c>
      <c r="AY81" s="727">
        <f>IFERROR(($AT81-_xlfn.XLOOKUP($AR81,Competencias!$A:$A,Competencias!P:P))/$AT81,"")</f>
        <v>1</v>
      </c>
      <c r="AZ81" s="727">
        <f>IFERROR(($AT81-_xlfn.XLOOKUP($AR81,Competencias!$A:$A,Competencias!Q:Q))/$AT81,"")</f>
        <v>1</v>
      </c>
      <c r="BB81" s="246" t="str">
        <f>_xlfn.XLOOKUP(BC81,'Listas anteriores R'!$A:$A,'Listas anteriores R'!$D:$D,"")</f>
        <v>Carnes</v>
      </c>
      <c r="BC81" s="760">
        <v>275</v>
      </c>
      <c r="BD81" s="800" t="str">
        <f t="shared" si="21"/>
        <v>HIGADO VAC CONG</v>
      </c>
      <c r="BE81" s="150">
        <v>4000</v>
      </c>
      <c r="BF81" s="1051">
        <f>ROUND(IFERROR((BE81-_xlfn.XLOOKUP(BC81,'Listas anteriores HORECA'!$A:$A,'Listas anteriores HORECA'!$E:$E))/_xlfn.XLOOKUP(BC81,'Listas anteriores HORECA'!$A:$A,'Listas anteriores HORECA'!$E:$E),""),3)</f>
        <v>0</v>
      </c>
      <c r="BG81" s="150">
        <f>_xlfn.XLOOKUP($BC81,'Costos Unitarios'!A:A,'Costos Unitarios'!E:E,"")</f>
        <v>2521</v>
      </c>
      <c r="BH81" s="1052">
        <f t="shared" si="23"/>
        <v>0.36975000000000002</v>
      </c>
      <c r="BI81" s="892">
        <f>IFERROR((BE81-_xlfn.XLOOKUP(C81,'Lista Consumo Interno'!A:A,'Lista Consumo Interno'!E:E))/BE81,"")</f>
        <v>0.4</v>
      </c>
    </row>
    <row r="82" spans="1:61" ht="15" thickBot="1" x14ac:dyDescent="0.35">
      <c r="A82" s="246" t="str">
        <f>_xlfn.XLOOKUP(C82,'Listas anteriores R'!$A:$A,'Listas anteriores R'!$D:$D,"")</f>
        <v>Carnes</v>
      </c>
      <c r="B82" s="1204" t="s">
        <v>131</v>
      </c>
      <c r="C82" s="262">
        <v>276</v>
      </c>
      <c r="D82" s="739" t="s">
        <v>136</v>
      </c>
      <c r="E82" s="774">
        <f t="shared" si="22"/>
        <v>9945.7013574660632</v>
      </c>
      <c r="F82" s="860">
        <v>10990</v>
      </c>
      <c r="G82" s="1197">
        <f>ROUND(IFERROR((E82-_xlfn.XLOOKUP(C82,'Listas anteriores R'!A:A,'Listas anteriores R'!E:E))/_xlfn.XLOOKUP(C82,'Listas anteriores R'!A:A,'Listas anteriores R'!E:E),""),3)</f>
        <v>0</v>
      </c>
      <c r="H82" s="732">
        <f>IFERROR((E82-(_xlfn.XLOOKUP(C82,'Costos Unitarios'!$A:$A,'Costos Unitarios'!$E:$E)+_xlfn.XLOOKUP(C82,'Costos Comerciales'!$A:$A,'Costos Comerciales'!$E:$E)))/E82,"")</f>
        <v>0.27074021838034573</v>
      </c>
      <c r="I82" s="732">
        <f>IFERROR((E82-_xlfn.XLOOKUP(C82,'Lista Consumo Interno'!$A:$A,'Lista Consumo Interno'!$E:$E))/E82,"")</f>
        <v>0.3665605095541401</v>
      </c>
      <c r="J82" s="727">
        <f>IFERROR(($E82-_xlfn.XLOOKUP($C82,Competencias!$A:$A,Competencias!R:R))/$E82,"")</f>
        <v>1</v>
      </c>
      <c r="K82" s="727">
        <f>IFERROR(($E82-_xlfn.XLOOKUP($C82,Competencias!$A:$A,Competencias!S:S))/$E82,"")</f>
        <v>1</v>
      </c>
      <c r="L82" s="727">
        <f>IFERROR(($E82-_xlfn.XLOOKUP($C82,Competencias!$A:$A,Competencias!T:T))/$E82,"")</f>
        <v>-0.53232029117379442</v>
      </c>
      <c r="M82" s="727">
        <f>IFERROR(($E82-_xlfn.XLOOKUP($C82,Competencias!$A:$A,Competencias!U:U))/$E82,"")</f>
        <v>1</v>
      </c>
      <c r="N82" s="727">
        <f>IFERROR(($E82-_xlfn.XLOOKUP($C82,Competencias!$A:$A,Competencias!V:V))/$E82,"")</f>
        <v>-4.4540491355778127E-3</v>
      </c>
      <c r="O82" s="723"/>
      <c r="P82" s="246" t="str">
        <f>_xlfn.XLOOKUP(Q82,'Listas anteriores R'!$A:$A,'Listas anteriores R'!$D:$D,"")</f>
        <v>Carnes</v>
      </c>
      <c r="Q82" s="1210">
        <v>276</v>
      </c>
      <c r="R82" s="718" t="str">
        <f t="shared" si="18"/>
        <v>LENGUA VAC CONG</v>
      </c>
      <c r="S82" s="135">
        <f t="shared" si="16"/>
        <v>9945.7013574660632</v>
      </c>
      <c r="T82" s="749">
        <v>10990</v>
      </c>
      <c r="U82" s="1172">
        <f>ROUND(IFERROR((S82-_xlfn.XLOOKUP(Q82,'Listas anteriores C'!$A:$A,'Listas anteriores C'!$E:$E))/_xlfn.XLOOKUP(Q82,'Listas anteriores C'!$A:$A,'Listas anteriores C'!$E:$E),""),3)</f>
        <v>0</v>
      </c>
      <c r="V82" s="732">
        <f>IFERROR((S82-(_xlfn.XLOOKUP(Q82,'Costos Unitarios'!$A:$A,'Costos Unitarios'!$E:$E)+_xlfn.XLOOKUP(Q82,'Costos Comerciales'!$A:$A,'Costos Comerciales'!$E:$E)))/S82,"")</f>
        <v>0.27074021838034573</v>
      </c>
      <c r="W82" s="727">
        <f>IFERROR(($S82-_xlfn.XLOOKUP($Q82,Competencias!$A:$A,Competencias!E:E))/$S82,"")</f>
        <v>-0.50818926296633304</v>
      </c>
      <c r="X82" s="727">
        <f>IFERROR(($S82-_xlfn.XLOOKUP($Q82,Competencias!$A:$A,Competencias!F:F))/$S82,"")</f>
        <v>1</v>
      </c>
      <c r="Y82" s="727">
        <f>IFERROR(($S82-_xlfn.XLOOKUP($Q82,Competencias!$A:$A,Competencias!G:G))/$S82,"")</f>
        <v>-0.25682438580527756</v>
      </c>
      <c r="AA82" s="246" t="str">
        <f>_xlfn.XLOOKUP(AB82,'Listas anteriores R'!$A:$A,'Listas anteriores R'!$D:$D,"")</f>
        <v>Carnes</v>
      </c>
      <c r="AB82" s="542">
        <v>276</v>
      </c>
      <c r="AC82" s="718" t="str">
        <f t="shared" si="19"/>
        <v>LENGUA VAC CONG</v>
      </c>
      <c r="AD82" s="139">
        <f t="shared" si="17"/>
        <v>9945.7013574660632</v>
      </c>
      <c r="AE82" s="749">
        <v>10990</v>
      </c>
      <c r="AF82" s="1172">
        <f>ROUND(IFERROR((AD82-_xlfn.XLOOKUP(AB82,'Listas anteriores ML'!$A:$A,'Listas anteriores ML'!$E:$E))/_xlfn.XLOOKUP(AB82,'Listas anteriores ML'!$A:$A,'Listas anteriores ML'!$E:$E),""),3)</f>
        <v>0</v>
      </c>
      <c r="AG82" s="732">
        <f>IFERROR((AD82-(_xlfn.XLOOKUP(AB82,'Costos Unitarios'!$A:$A,'Costos Unitarios'!$E:$E)+_xlfn.XLOOKUP(AB82,'Costos Comerciales'!$A:$A,'Costos Comerciales'!$E:$E)))/AD82,"")</f>
        <v>0.27074021838034573</v>
      </c>
      <c r="AH82" s="727">
        <f>IFERROR(($AD82-_xlfn.XLOOKUP($AB82,Competencias!$A:$A,Competencias!H:H))/$AD82,"")</f>
        <v>1</v>
      </c>
      <c r="AI82" s="727">
        <f>IFERROR(($AD82-_xlfn.XLOOKUP($AB82,Competencias!$A:$A,Competencias!I:I))/$AD82,"")</f>
        <v>1</v>
      </c>
      <c r="AJ82" s="727">
        <f>IFERROR(($AD82-_xlfn.XLOOKUP($AB82,Competencias!$A:$A,Competencias!J:J))/$AD82,"")</f>
        <v>1</v>
      </c>
      <c r="AK82" s="727">
        <f>IFERROR(($AD82-_xlfn.XLOOKUP($AB82,Competencias!$A:$A,Competencias!K:K))/$AD82,"")</f>
        <v>0.1957329390354868</v>
      </c>
      <c r="AL82" s="727">
        <f>IFERROR(($AD82-_xlfn.XLOOKUP($AB82,Competencias!$A:$A,Competencias!L:L))/$AD82,"")</f>
        <v>1</v>
      </c>
      <c r="AM82" s="727">
        <f>IFERROR(($AD82-_xlfn.XLOOKUP($AB82,Competencias!$A:$A,Competencias!M:M))/$AD82,"")</f>
        <v>1</v>
      </c>
      <c r="AN82" s="727">
        <f>IFERROR(($AD82-_xlfn.XLOOKUP($AB82,Competencias!$A:$A,Competencias!N:N))/$AD82,"")</f>
        <v>1</v>
      </c>
      <c r="AO82" s="727">
        <f>IFERROR(($AD82-_xlfn.XLOOKUP($AB82,Competencias!$A:$A,Competencias!O:O))/$AD82,"")</f>
        <v>1</v>
      </c>
      <c r="AQ82" s="246" t="str">
        <f>_xlfn.XLOOKUP(AR82,'Listas anteriores R'!$A:$A,'Listas anteriores R'!$D:$D,"")</f>
        <v>Carnes</v>
      </c>
      <c r="AR82" s="542">
        <v>276</v>
      </c>
      <c r="AS82" s="718" t="str">
        <f t="shared" si="20"/>
        <v>LENGUA VAC CONG</v>
      </c>
      <c r="AT82" s="291">
        <f t="shared" si="14"/>
        <v>9945.7013574660632</v>
      </c>
      <c r="AU82" s="1051">
        <f>ROUND(IFERROR(($AT82-_xlfn.XLOOKUP($AR82,'Listas anteriores May.'!$A:$A,'Listas anteriores May.'!$E:$E))/_xlfn.XLOOKUP($AR82,'Listas anteriores May.'!$A:$A,'Listas anteriores May.'!$E:$E),""),3)</f>
        <v>0</v>
      </c>
      <c r="AV82" s="732">
        <f>IFERROR(($AT82-(_xlfn.XLOOKUP($AR82,'Costos Unitarios'!$A:$A,'Costos Unitarios'!$E:$E)+_xlfn.XLOOKUP($AR82,'Costos Comerciales'!$A:$A,'Costos Comerciales'!$E:$E)))/AT82,"")</f>
        <v>0.27074021838034573</v>
      </c>
      <c r="AW82" s="892">
        <f>IFERROR((AT82-_xlfn.XLOOKUP(AR82,'Lista Consumo Interno'!$A:$A,'Lista Consumo Interno'!$E:$E))/AT82,"")</f>
        <v>0.3665605095541401</v>
      </c>
      <c r="AX82" s="895">
        <v>0</v>
      </c>
      <c r="AY82" s="727">
        <f>IFERROR(($AT82-_xlfn.XLOOKUP($AR82,Competencias!$A:$A,Competencias!P:P))/$AT82,"")</f>
        <v>1</v>
      </c>
      <c r="AZ82" s="727">
        <f>IFERROR(($AT82-_xlfn.XLOOKUP($AR82,Competencias!$A:$A,Competencias!Q:Q))/$AT82,"")</f>
        <v>1</v>
      </c>
      <c r="BB82" s="246" t="str">
        <f>_xlfn.XLOOKUP(BC82,'Listas anteriores R'!$A:$A,'Listas anteriores R'!$D:$D,"")</f>
        <v>Carnes</v>
      </c>
      <c r="BC82" s="760">
        <v>276</v>
      </c>
      <c r="BD82" s="800" t="str">
        <f t="shared" si="21"/>
        <v>LENGUA VAC CONG</v>
      </c>
      <c r="BE82" s="150">
        <v>9700</v>
      </c>
      <c r="BF82" s="1051">
        <f>ROUND(IFERROR((BE82-_xlfn.XLOOKUP(BC82,'Listas anteriores HORECA'!$A:$A,'Listas anteriores HORECA'!$E:$E))/_xlfn.XLOOKUP(BC82,'Listas anteriores HORECA'!$A:$A,'Listas anteriores HORECA'!$E:$E),""),3)</f>
        <v>0</v>
      </c>
      <c r="BG82" s="150">
        <f>_xlfn.XLOOKUP($BC82,'Costos Unitarios'!A:A,'Costos Unitarios'!E:E,"")</f>
        <v>6693</v>
      </c>
      <c r="BH82" s="1052">
        <f t="shared" si="23"/>
        <v>0.31</v>
      </c>
      <c r="BI82" s="892">
        <f>IFERROR((BE82-_xlfn.XLOOKUP(C82,'Lista Consumo Interno'!A:A,'Lista Consumo Interno'!E:E))/BE82,"")</f>
        <v>0.35051546391752575</v>
      </c>
    </row>
    <row r="83" spans="1:61" ht="15" thickBot="1" x14ac:dyDescent="0.35">
      <c r="A83" s="246" t="str">
        <f>_xlfn.XLOOKUP(C83,'Listas anteriores R'!$A:$A,'Listas anteriores R'!$D:$D,"")</f>
        <v>Carnes</v>
      </c>
      <c r="B83" s="1204" t="s">
        <v>131</v>
      </c>
      <c r="C83" s="262">
        <v>277</v>
      </c>
      <c r="D83" s="737" t="s">
        <v>137</v>
      </c>
      <c r="E83" s="774">
        <f t="shared" si="22"/>
        <v>6325.7918552036199</v>
      </c>
      <c r="F83" s="860">
        <v>6990</v>
      </c>
      <c r="G83" s="1197">
        <f>ROUND(IFERROR((E83-_xlfn.XLOOKUP(C83,'Listas anteriores R'!A:A,'Listas anteriores R'!E:E))/_xlfn.XLOOKUP(C83,'Listas anteriores R'!A:A,'Listas anteriores R'!E:E),""),3)</f>
        <v>0</v>
      </c>
      <c r="H83" s="732">
        <f>IFERROR((E83-(_xlfn.XLOOKUP(C83,'Costos Unitarios'!$A:$A,'Costos Unitarios'!$E:$E)+_xlfn.XLOOKUP(C83,'Costos Comerciales'!$A:$A,'Costos Comerciales'!$E:$E)))/E83,"")</f>
        <v>0.27313447782546496</v>
      </c>
      <c r="I83" s="732">
        <f>IFERROR((E83-_xlfn.XLOOKUP(C83,'Lista Consumo Interno'!$A:$A,'Lista Consumo Interno'!$E:$E))/E83,"")</f>
        <v>0.22539341917024319</v>
      </c>
      <c r="J83" s="727">
        <f>IFERROR(($E83-_xlfn.XLOOKUP($C83,Competencias!$A:$A,Competencias!R:R))/$E83,"")</f>
        <v>1</v>
      </c>
      <c r="K83" s="727">
        <f>IFERROR(($E83-_xlfn.XLOOKUP($C83,Competencias!$A:$A,Competencias!S:S))/$E83,"")</f>
        <v>1</v>
      </c>
      <c r="L83" s="727">
        <f>IFERROR(($E83-_xlfn.XLOOKUP($C83,Competencias!$A:$A,Competencias!T:T))/$E83,"")</f>
        <v>0.36924892703862661</v>
      </c>
      <c r="M83" s="727">
        <f>IFERROR(($E83-_xlfn.XLOOKUP($C83,Competencias!$A:$A,Competencias!U:U))/$E83,"")</f>
        <v>1</v>
      </c>
      <c r="N83" s="727">
        <f>IFERROR(($E83-_xlfn.XLOOKUP($C83,Competencias!$A:$A,Competencias!V:V))/$E83,"")</f>
        <v>0.3755722460658083</v>
      </c>
      <c r="O83" s="723"/>
      <c r="P83" s="246" t="str">
        <f>_xlfn.XLOOKUP(Q83,'Listas anteriores R'!$A:$A,'Listas anteriores R'!$D:$D,"")</f>
        <v>Carnes</v>
      </c>
      <c r="Q83" s="1210">
        <v>277</v>
      </c>
      <c r="R83" s="718" t="str">
        <f t="shared" si="18"/>
        <v>MONDONGO VAC CONG</v>
      </c>
      <c r="S83" s="135">
        <f t="shared" si="16"/>
        <v>6325.7918552036199</v>
      </c>
      <c r="T83" s="749">
        <v>6990</v>
      </c>
      <c r="U83" s="1172">
        <f>ROUND(IFERROR((S83-_xlfn.XLOOKUP(Q83,'Listas anteriores C'!$A:$A,'Listas anteriores C'!$E:$E))/_xlfn.XLOOKUP(Q83,'Listas anteriores C'!$A:$A,'Listas anteriores C'!$E:$E),""),3)</f>
        <v>0</v>
      </c>
      <c r="V83" s="732">
        <f>IFERROR((S83-(_xlfn.XLOOKUP(Q83,'Costos Unitarios'!$A:$A,'Costos Unitarios'!$E:$E)+_xlfn.XLOOKUP(Q83,'Costos Comerciales'!$A:$A,'Costos Comerciales'!$E:$E)))/S83,"")</f>
        <v>0.27313447782546496</v>
      </c>
      <c r="W83" s="727">
        <f>IFERROR(($S83-_xlfn.XLOOKUP($Q83,Competencias!$A:$A,Competencias!E:E))/$S83,"")</f>
        <v>-0.18562231759656653</v>
      </c>
      <c r="X83" s="727">
        <f>IFERROR(($S83-_xlfn.XLOOKUP($Q83,Competencias!$A:$A,Competencias!F:F))/$S83,"")</f>
        <v>1</v>
      </c>
      <c r="Y83" s="727">
        <f>IFERROR(($S83-_xlfn.XLOOKUP($Q83,Competencias!$A:$A,Competencias!G:G))/$S83,"")</f>
        <v>-0.18562231759656653</v>
      </c>
      <c r="AA83" s="246" t="str">
        <f>_xlfn.XLOOKUP(AB83,'Listas anteriores R'!$A:$A,'Listas anteriores R'!$D:$D,"")</f>
        <v>Carnes</v>
      </c>
      <c r="AB83" s="542">
        <v>277</v>
      </c>
      <c r="AC83" s="718" t="str">
        <f t="shared" si="19"/>
        <v>MONDONGO VAC CONG</v>
      </c>
      <c r="AD83" s="139">
        <f t="shared" si="17"/>
        <v>6325.7918552036199</v>
      </c>
      <c r="AE83" s="749">
        <v>6990</v>
      </c>
      <c r="AF83" s="1172">
        <f>ROUND(IFERROR((AD83-_xlfn.XLOOKUP(AB83,'Listas anteriores ML'!$A:$A,'Listas anteriores ML'!$E:$E))/_xlfn.XLOOKUP(AB83,'Listas anteriores ML'!$A:$A,'Listas anteriores ML'!$E:$E),""),3)</f>
        <v>0</v>
      </c>
      <c r="AG83" s="732">
        <f>IFERROR((AD83-(_xlfn.XLOOKUP(AB83,'Costos Unitarios'!$A:$A,'Costos Unitarios'!$E:$E)+_xlfn.XLOOKUP(AB83,'Costos Comerciales'!$A:$A,'Costos Comerciales'!$E:$E)))/AD83,"")</f>
        <v>0.27313447782546496</v>
      </c>
      <c r="AH83" s="727">
        <f>IFERROR(($AD83-_xlfn.XLOOKUP($AB83,Competencias!$A:$A,Competencias!H:H))/$AD83,"")</f>
        <v>1</v>
      </c>
      <c r="AI83" s="727">
        <f>IFERROR(($AD83-_xlfn.XLOOKUP($AB83,Competencias!$A:$A,Competencias!I:I))/$AD83,"")</f>
        <v>1</v>
      </c>
      <c r="AJ83" s="727">
        <f>IFERROR(($AD83-_xlfn.XLOOKUP($AB83,Competencias!$A:$A,Competencias!J:J))/$AD83,"")</f>
        <v>1</v>
      </c>
      <c r="AK83" s="727">
        <f>IFERROR(($AD83-_xlfn.XLOOKUP($AB83,Competencias!$A:$A,Competencias!K:K))/$AD83,"")</f>
        <v>-0.26450572246065807</v>
      </c>
      <c r="AL83" s="727">
        <f>IFERROR(($AD83-_xlfn.XLOOKUP($AB83,Competencias!$A:$A,Competencias!L:L))/$AD83,"")</f>
        <v>-0.34370529327610871</v>
      </c>
      <c r="AM83" s="727">
        <f>IFERROR(($AD83-_xlfn.XLOOKUP($AB83,Competencias!$A:$A,Competencias!M:M))/$AD83,"")</f>
        <v>1</v>
      </c>
      <c r="AN83" s="727">
        <f>IFERROR(($AD83-_xlfn.XLOOKUP($AB83,Competencias!$A:$A,Competencias!N:N))/$AD83,"")</f>
        <v>1</v>
      </c>
      <c r="AO83" s="727">
        <f>IFERROR(($AD83-_xlfn.XLOOKUP($AB83,Competencias!$A:$A,Competencias!O:O))/$AD83,"")</f>
        <v>-0.10642274678111588</v>
      </c>
      <c r="AQ83" s="246" t="str">
        <f>_xlfn.XLOOKUP(AR83,'Listas anteriores R'!$A:$A,'Listas anteriores R'!$D:$D,"")</f>
        <v>Carnes</v>
      </c>
      <c r="AR83" s="542">
        <v>277</v>
      </c>
      <c r="AS83" s="718" t="str">
        <f t="shared" si="20"/>
        <v>MONDONGO VAC CONG</v>
      </c>
      <c r="AT83" s="291">
        <f t="shared" si="14"/>
        <v>6325.7918552036199</v>
      </c>
      <c r="AU83" s="1051">
        <f>ROUND(IFERROR(($AT83-_xlfn.XLOOKUP($AR83,'Listas anteriores May.'!$A:$A,'Listas anteriores May.'!$E:$E))/_xlfn.XLOOKUP($AR83,'Listas anteriores May.'!$A:$A,'Listas anteriores May.'!$E:$E),""),3)</f>
        <v>0</v>
      </c>
      <c r="AV83" s="732">
        <f>IFERROR(($AT83-(_xlfn.XLOOKUP($AR83,'Costos Unitarios'!$A:$A,'Costos Unitarios'!$E:$E)+_xlfn.XLOOKUP($AR83,'Costos Comerciales'!$A:$A,'Costos Comerciales'!$E:$E)))/AT83,"")</f>
        <v>0.27313447782546496</v>
      </c>
      <c r="AW83" s="892">
        <f>IFERROR((AT83-_xlfn.XLOOKUP(AR83,'Lista Consumo Interno'!$A:$A,'Lista Consumo Interno'!$E:$E))/AT83,"")</f>
        <v>0.22539341917024319</v>
      </c>
      <c r="AX83" s="895">
        <v>0</v>
      </c>
      <c r="AY83" s="727">
        <f>IFERROR(($AT83-_xlfn.XLOOKUP($AR83,Competencias!$A:$A,Competencias!P:P))/$AT83,"")</f>
        <v>1</v>
      </c>
      <c r="AZ83" s="727">
        <f>IFERROR(($AT83-_xlfn.XLOOKUP($AR83,Competencias!$A:$A,Competencias!Q:Q))/$AT83,"")</f>
        <v>1</v>
      </c>
      <c r="BB83" s="246" t="str">
        <f>_xlfn.XLOOKUP(BC83,'Listas anteriores R'!$A:$A,'Listas anteriores R'!$D:$D,"")</f>
        <v>Carnes</v>
      </c>
      <c r="BC83" s="760">
        <v>277</v>
      </c>
      <c r="BD83" s="800" t="str">
        <f t="shared" si="21"/>
        <v>MONDONGO VAC CONG</v>
      </c>
      <c r="BE83" s="150">
        <v>6200</v>
      </c>
      <c r="BF83" s="1051">
        <f>ROUND(IFERROR((BE83-_xlfn.XLOOKUP(BC83,'Listas anteriores HORECA'!$A:$A,'Listas anteriores HORECA'!$E:$E))/_xlfn.XLOOKUP(BC83,'Listas anteriores HORECA'!$A:$A,'Listas anteriores HORECA'!$E:$E),""),3)</f>
        <v>0</v>
      </c>
      <c r="BG83" s="150">
        <f>_xlfn.XLOOKUP($BC83,'Costos Unitarios'!A:A,'Costos Unitarios'!E:E,"")</f>
        <v>4224</v>
      </c>
      <c r="BH83" s="1052">
        <f t="shared" si="23"/>
        <v>0.31870967741935485</v>
      </c>
      <c r="BI83" s="892">
        <f>IFERROR((BE83-_xlfn.XLOOKUP(C83,'Lista Consumo Interno'!A:A,'Lista Consumo Interno'!E:E))/BE83,"")</f>
        <v>0.20967741935483872</v>
      </c>
    </row>
    <row r="84" spans="1:61" ht="15" thickBot="1" x14ac:dyDescent="0.35">
      <c r="A84" s="246" t="str">
        <f>_xlfn.XLOOKUP(C84,'Listas anteriores R'!$A:$A,'Listas anteriores R'!$D:$D,"")</f>
        <v>Carnes</v>
      </c>
      <c r="B84" s="1204" t="s">
        <v>131</v>
      </c>
      <c r="C84" s="267">
        <v>291</v>
      </c>
      <c r="D84" s="737" t="s">
        <v>138</v>
      </c>
      <c r="E84" s="774">
        <f t="shared" si="22"/>
        <v>4787.3303167420818</v>
      </c>
      <c r="F84" s="860">
        <v>5290</v>
      </c>
      <c r="G84" s="1197">
        <f>ROUND(IFERROR((E84-_xlfn.XLOOKUP(C84,'Listas anteriores R'!A:A,'Listas anteriores R'!E:E))/_xlfn.XLOOKUP(C84,'Listas anteriores R'!A:A,'Listas anteriores R'!E:E),""),3)</f>
        <v>0</v>
      </c>
      <c r="H84" s="732">
        <f>IFERROR((E84-(_xlfn.XLOOKUP(C84,'Costos Unitarios'!$A:$A,'Costos Unitarios'!$E:$E)+_xlfn.XLOOKUP(C84,'Costos Comerciales'!$A:$A,'Costos Comerciales'!$E:$E)))/E84,"")</f>
        <v>0.56865311909262761</v>
      </c>
      <c r="I84" s="732">
        <f>IFERROR((E84-_xlfn.XLOOKUP(C84,'Lista Consumo Interno'!$A:$A,'Lista Consumo Interno'!$E:$E))/E84,"")</f>
        <v>0.56134215500945184</v>
      </c>
      <c r="J84" s="727">
        <f>IFERROR(($E84-_xlfn.XLOOKUP($C84,Competencias!$A:$A,Competencias!R:R))/$E84,"")</f>
        <v>1</v>
      </c>
      <c r="K84" s="727">
        <f>IFERROR(($E84-_xlfn.XLOOKUP($C84,Competencias!$A:$A,Competencias!S:S))/$E84,"")</f>
        <v>1</v>
      </c>
      <c r="L84" s="727">
        <f>IFERROR(($E84-_xlfn.XLOOKUP($C84,Competencias!$A:$A,Competencias!T:T))/$E84,"")</f>
        <v>-1.5316824196597352</v>
      </c>
      <c r="M84" s="727">
        <f>IFERROR(($E84-_xlfn.XLOOKUP($C84,Competencias!$A:$A,Competencias!U:U))/$E84,"")</f>
        <v>1</v>
      </c>
      <c r="N84" s="727">
        <f>IFERROR(($E84-_xlfn.XLOOKUP($C84,Competencias!$A:$A,Competencias!V:V))/$E84,"")</f>
        <v>-0.24704158790170125</v>
      </c>
      <c r="O84" s="723"/>
      <c r="P84" s="246" t="str">
        <f>_xlfn.XLOOKUP(Q84,'Listas anteriores R'!$A:$A,'Listas anteriores R'!$D:$D,"")</f>
        <v>Carnes</v>
      </c>
      <c r="Q84" s="1210">
        <v>291</v>
      </c>
      <c r="R84" s="718" t="str">
        <f t="shared" si="18"/>
        <v>RIÑON VAC CONG</v>
      </c>
      <c r="S84" s="135">
        <f t="shared" si="16"/>
        <v>4787.3303167420818</v>
      </c>
      <c r="T84" s="749">
        <v>5290</v>
      </c>
      <c r="U84" s="1172">
        <f>ROUND(IFERROR((S84-_xlfn.XLOOKUP(Q84,'Listas anteriores C'!$A:$A,'Listas anteriores C'!$E:$E))/_xlfn.XLOOKUP(Q84,'Listas anteriores C'!$A:$A,'Listas anteriores C'!$E:$E),""),3)</f>
        <v>0</v>
      </c>
      <c r="V84" s="732">
        <f>IFERROR((S84-(_xlfn.XLOOKUP(Q84,'Costos Unitarios'!$A:$A,'Costos Unitarios'!$E:$E)+_xlfn.XLOOKUP(Q84,'Costos Comerciales'!$A:$A,'Costos Comerciales'!$E:$E)))/S84,"")</f>
        <v>0.56865311909262761</v>
      </c>
      <c r="W84" s="727">
        <f>IFERROR(($S84-_xlfn.XLOOKUP($Q84,Competencias!$A:$A,Competencias!E:E))/$S84,"")</f>
        <v>-0.56663516068052922</v>
      </c>
      <c r="X84" s="727">
        <f>IFERROR(($S84-_xlfn.XLOOKUP($Q84,Competencias!$A:$A,Competencias!F:F))/$S84,"")</f>
        <v>1</v>
      </c>
      <c r="Y84" s="727">
        <f>IFERROR(($S84-_xlfn.XLOOKUP($Q84,Competencias!$A:$A,Competencias!G:G))/$S84,"")</f>
        <v>-0.14886578449905474</v>
      </c>
      <c r="AA84" s="246" t="str">
        <f>_xlfn.XLOOKUP(AB84,'Listas anteriores R'!$A:$A,'Listas anteriores R'!$D:$D,"")</f>
        <v>Carnes</v>
      </c>
      <c r="AB84" s="542">
        <v>291</v>
      </c>
      <c r="AC84" s="718" t="str">
        <f t="shared" si="19"/>
        <v>RIÑON VAC CONG</v>
      </c>
      <c r="AD84" s="139">
        <f t="shared" si="17"/>
        <v>4787.3303167420818</v>
      </c>
      <c r="AE84" s="749">
        <v>5290</v>
      </c>
      <c r="AF84" s="1172">
        <f>ROUND(IFERROR((AD84-_xlfn.XLOOKUP(AB84,'Listas anteriores ML'!$A:$A,'Listas anteriores ML'!$E:$E))/_xlfn.XLOOKUP(AB84,'Listas anteriores ML'!$A:$A,'Listas anteriores ML'!$E:$E),""),3)</f>
        <v>0</v>
      </c>
      <c r="AG84" s="732">
        <f>IFERROR((AD84-(_xlfn.XLOOKUP(AB84,'Costos Unitarios'!$A:$A,'Costos Unitarios'!$E:$E)+_xlfn.XLOOKUP(AB84,'Costos Comerciales'!$A:$A,'Costos Comerciales'!$E:$E)))/AD84,"")</f>
        <v>0.56865311909262761</v>
      </c>
      <c r="AH84" s="727">
        <f>IFERROR(($AD84-_xlfn.XLOOKUP($AB84,Competencias!$A:$A,Competencias!H:H))/$AD84,"")</f>
        <v>0.18534971644612483</v>
      </c>
      <c r="AI84" s="727">
        <f>IFERROR(($AD84-_xlfn.XLOOKUP($AB84,Competencias!$A:$A,Competencias!I:I))/$AD84,"")</f>
        <v>1</v>
      </c>
      <c r="AJ84" s="727">
        <f>IFERROR(($AD84-_xlfn.XLOOKUP($AB84,Competencias!$A:$A,Competencias!J:J))/$AD84,"")</f>
        <v>1</v>
      </c>
      <c r="AK84" s="727">
        <f>IFERROR(($AD84-_xlfn.XLOOKUP($AB84,Competencias!$A:$A,Competencias!K:K))/$AD84,"")</f>
        <v>-4.4214555765595388E-2</v>
      </c>
      <c r="AL84" s="727">
        <f>IFERROR(($AD84-_xlfn.XLOOKUP($AB84,Competencias!$A:$A,Competencias!L:L))/$AD84,"")</f>
        <v>6.0018903591682486E-2</v>
      </c>
      <c r="AM84" s="727">
        <f>IFERROR(($AD84-_xlfn.XLOOKUP($AB84,Competencias!$A:$A,Competencias!M:M))/$AD84,"")</f>
        <v>1</v>
      </c>
      <c r="AN84" s="727">
        <f>IFERROR(($AD84-_xlfn.XLOOKUP($AB84,Competencias!$A:$A,Competencias!N:N))/$AD84,"")</f>
        <v>1</v>
      </c>
      <c r="AO84" s="727">
        <f>IFERROR(($AD84-_xlfn.XLOOKUP($AB84,Competencias!$A:$A,Competencias!O:O))/$AD84,"")</f>
        <v>1.4273156899811032E-2</v>
      </c>
      <c r="AQ84" s="246" t="str">
        <f>_xlfn.XLOOKUP(AR84,'Listas anteriores R'!$A:$A,'Listas anteriores R'!$D:$D,"")</f>
        <v>Carnes</v>
      </c>
      <c r="AR84" s="542">
        <v>291</v>
      </c>
      <c r="AS84" s="718" t="str">
        <f t="shared" si="20"/>
        <v>RIÑON VAC CONG</v>
      </c>
      <c r="AT84" s="291">
        <f t="shared" si="14"/>
        <v>4787.3303167420818</v>
      </c>
      <c r="AU84" s="1051">
        <f>ROUND(IFERROR(($AT84-_xlfn.XLOOKUP($AR84,'Listas anteriores May.'!$A:$A,'Listas anteriores May.'!$E:$E))/_xlfn.XLOOKUP($AR84,'Listas anteriores May.'!$A:$A,'Listas anteriores May.'!$E:$E),""),3)</f>
        <v>0</v>
      </c>
      <c r="AV84" s="732">
        <f>IFERROR(($AT84-(_xlfn.XLOOKUP($AR84,'Costos Unitarios'!$A:$A,'Costos Unitarios'!$E:$E)+_xlfn.XLOOKUP($AR84,'Costos Comerciales'!$A:$A,'Costos Comerciales'!$E:$E)))/AT84,"")</f>
        <v>0.56865311909262761</v>
      </c>
      <c r="AW84" s="892">
        <f>IFERROR((AT84-_xlfn.XLOOKUP(AR84,'Lista Consumo Interno'!$A:$A,'Lista Consumo Interno'!$E:$E))/AT84,"")</f>
        <v>0.56134215500945184</v>
      </c>
      <c r="AX84" s="895">
        <v>0</v>
      </c>
      <c r="AY84" s="727">
        <f>IFERROR(($AT84-_xlfn.XLOOKUP($AR84,Competencias!$A:$A,Competencias!P:P))/$AT84,"")</f>
        <v>1</v>
      </c>
      <c r="AZ84" s="727">
        <f>IFERROR(($AT84-_xlfn.XLOOKUP($AR84,Competencias!$A:$A,Competencias!Q:Q))/$AT84,"")</f>
        <v>1</v>
      </c>
      <c r="BB84" s="246" t="str">
        <f>_xlfn.XLOOKUP(BC84,'Listas anteriores R'!$A:$A,'Listas anteriores R'!$D:$D,"")</f>
        <v>Carnes</v>
      </c>
      <c r="BC84" s="760">
        <v>291</v>
      </c>
      <c r="BD84" s="800" t="str">
        <f t="shared" si="21"/>
        <v>RIÑON VAC CONG</v>
      </c>
      <c r="BE84" s="150">
        <v>4400</v>
      </c>
      <c r="BF84" s="1051">
        <f>ROUND(IFERROR((BE84-_xlfn.XLOOKUP(BC84,'Listas anteriores HORECA'!$A:$A,'Listas anteriores HORECA'!$E:$E))/_xlfn.XLOOKUP(BC84,'Listas anteriores HORECA'!$A:$A,'Listas anteriores HORECA'!$E:$E),""),3)</f>
        <v>0</v>
      </c>
      <c r="BG84" s="150">
        <f>_xlfn.XLOOKUP($BC84,'Costos Unitarios'!A:A,'Costos Unitarios'!E:E,"")</f>
        <v>1767</v>
      </c>
      <c r="BH84" s="1052">
        <f t="shared" si="23"/>
        <v>0.59840909090909089</v>
      </c>
      <c r="BI84" s="892">
        <f>IFERROR((BE84-_xlfn.XLOOKUP(C84,'Lista Consumo Interno'!A:A,'Lista Consumo Interno'!E:E))/BE84,"")</f>
        <v>0.52272727272727271</v>
      </c>
    </row>
    <row r="85" spans="1:61" ht="15" thickBot="1" x14ac:dyDescent="0.35">
      <c r="A85" s="246" t="str">
        <f>_xlfn.XLOOKUP(C85,'Listas anteriores R'!$A:$A,'Listas anteriores R'!$D:$D,"")</f>
        <v>Carnes</v>
      </c>
      <c r="B85" s="1204" t="s">
        <v>131</v>
      </c>
      <c r="C85" s="262">
        <v>281</v>
      </c>
      <c r="D85" s="740" t="s">
        <v>139</v>
      </c>
      <c r="E85" s="774">
        <f t="shared" si="22"/>
        <v>3067.873303167421</v>
      </c>
      <c r="F85" s="860">
        <v>3390</v>
      </c>
      <c r="G85" s="1197">
        <f>ROUND(IFERROR((E85-_xlfn.XLOOKUP(C85,'Listas anteriores R'!A:A,'Listas anteriores R'!E:E))/_xlfn.XLOOKUP(C85,'Listas anteriores R'!A:A,'Listas anteriores R'!E:E),""),3)</f>
        <v>0</v>
      </c>
      <c r="H85" s="732">
        <f>IFERROR((E85-(_xlfn.XLOOKUP(C85,'Costos Unitarios'!$A:$A,'Costos Unitarios'!$E:$E)+_xlfn.XLOOKUP(C85,'Costos Comerciales'!$A:$A,'Costos Comerciales'!$E:$E)))/E85,"")</f>
        <v>0.4308761061946903</v>
      </c>
      <c r="I85" s="732">
        <f>IFERROR((E85-_xlfn.XLOOKUP(C85,'Lista Consumo Interno'!$A:$A,'Lista Consumo Interno'!$E:$E))/E85,"")</f>
        <v>0.51106194690265494</v>
      </c>
      <c r="J85" s="727">
        <f>IFERROR(($E85-_xlfn.XLOOKUP($C85,Competencias!$A:$A,Competencias!R:R))/$E85,"")</f>
        <v>1</v>
      </c>
      <c r="K85" s="727">
        <f>IFERROR(($E85-_xlfn.XLOOKUP($C85,Competencias!$A:$A,Competencias!S:S))/$E85,"")</f>
        <v>1</v>
      </c>
      <c r="L85" s="727">
        <f>IFERROR(($E85-_xlfn.XLOOKUP($C85,Competencias!$A:$A,Competencias!T:T))/$E85,"")</f>
        <v>1</v>
      </c>
      <c r="M85" s="727">
        <f>IFERROR(($E85-_xlfn.XLOOKUP($C85,Competencias!$A:$A,Competencias!U:U))/$E85,"")</f>
        <v>1</v>
      </c>
      <c r="N85" s="727">
        <f>IFERROR(($E85-_xlfn.XLOOKUP($C85,Competencias!$A:$A,Competencias!V:V))/$E85,"")</f>
        <v>-0.28753687315634213</v>
      </c>
      <c r="O85" s="723"/>
      <c r="P85" s="246" t="str">
        <f>_xlfn.XLOOKUP(Q85,'Listas anteriores R'!$A:$A,'Listas anteriores R'!$D:$D,"")</f>
        <v>Carnes</v>
      </c>
      <c r="Q85" s="1210">
        <v>281</v>
      </c>
      <c r="R85" s="718" t="str">
        <f t="shared" si="18"/>
        <v>SESOS VAC CONG</v>
      </c>
      <c r="S85" s="135">
        <f t="shared" si="16"/>
        <v>3067.873303167421</v>
      </c>
      <c r="T85" s="749">
        <v>3390</v>
      </c>
      <c r="U85" s="1172">
        <f>ROUND(IFERROR((S85-_xlfn.XLOOKUP(Q85,'Listas anteriores C'!$A:$A,'Listas anteriores C'!$E:$E))/_xlfn.XLOOKUP(Q85,'Listas anteriores C'!$A:$A,'Listas anteriores C'!$E:$E),""),3)</f>
        <v>0</v>
      </c>
      <c r="V85" s="732">
        <f>IFERROR((S85-(_xlfn.XLOOKUP(Q85,'Costos Unitarios'!$A:$A,'Costos Unitarios'!$E:$E)+_xlfn.XLOOKUP(Q85,'Costos Comerciales'!$A:$A,'Costos Comerciales'!$E:$E)))/S85,"")</f>
        <v>0.4308761061946903</v>
      </c>
      <c r="W85" s="727">
        <f>IFERROR(($S85-_xlfn.XLOOKUP($Q85,Competencias!$A:$A,Competencias!E:E))/$S85,"")</f>
        <v>1</v>
      </c>
      <c r="X85" s="727">
        <f>IFERROR(($S85-_xlfn.XLOOKUP($Q85,Competencias!$A:$A,Competencias!F:F))/$S85,"")</f>
        <v>1</v>
      </c>
      <c r="Y85" s="727">
        <f>IFERROR(($S85-_xlfn.XLOOKUP($Q85,Competencias!$A:$A,Competencias!G:G))/$S85,"")</f>
        <v>1</v>
      </c>
      <c r="AA85" s="246" t="str">
        <f>_xlfn.XLOOKUP(AB85,'Listas anteriores R'!$A:$A,'Listas anteriores R'!$D:$D,"")</f>
        <v>Carnes</v>
      </c>
      <c r="AB85" s="542">
        <v>281</v>
      </c>
      <c r="AC85" s="718" t="str">
        <f t="shared" si="19"/>
        <v>SESOS VAC CONG</v>
      </c>
      <c r="AD85" s="139">
        <f t="shared" si="17"/>
        <v>3067.873303167421</v>
      </c>
      <c r="AE85" s="749">
        <v>3390</v>
      </c>
      <c r="AF85" s="1172">
        <f>ROUND(IFERROR((AD85-_xlfn.XLOOKUP(AB85,'Listas anteriores ML'!$A:$A,'Listas anteriores ML'!$E:$E))/_xlfn.XLOOKUP(AB85,'Listas anteriores ML'!$A:$A,'Listas anteriores ML'!$E:$E),""),3)</f>
        <v>0</v>
      </c>
      <c r="AG85" s="732">
        <f>IFERROR((AD85-(_xlfn.XLOOKUP(AB85,'Costos Unitarios'!$A:$A,'Costos Unitarios'!$E:$E)+_xlfn.XLOOKUP(AB85,'Costos Comerciales'!$A:$A,'Costos Comerciales'!$E:$E)))/AD85,"")</f>
        <v>0.4308761061946903</v>
      </c>
      <c r="AH85" s="727">
        <f>IFERROR(($AD85-_xlfn.XLOOKUP($AB85,Competencias!$A:$A,Competencias!H:H))/$AD85,"")</f>
        <v>1</v>
      </c>
      <c r="AI85" s="727">
        <f>IFERROR(($AD85-_xlfn.XLOOKUP($AB85,Competencias!$A:$A,Competencias!I:I))/$AD85,"")</f>
        <v>1</v>
      </c>
      <c r="AJ85" s="727">
        <f>IFERROR(($AD85-_xlfn.XLOOKUP($AB85,Competencias!$A:$A,Competencias!J:J))/$AD85,"")</f>
        <v>1</v>
      </c>
      <c r="AK85" s="727">
        <f>IFERROR(($AD85-_xlfn.XLOOKUP($AB85,Competencias!$A:$A,Competencias!K:K))/$AD85,"")</f>
        <v>1</v>
      </c>
      <c r="AL85" s="727">
        <f>IFERROR(($AD85-_xlfn.XLOOKUP($AB85,Competencias!$A:$A,Competencias!L:L))/$AD85,"")</f>
        <v>1</v>
      </c>
      <c r="AM85" s="727">
        <f>IFERROR(($AD85-_xlfn.XLOOKUP($AB85,Competencias!$A:$A,Competencias!M:M))/$AD85,"")</f>
        <v>1</v>
      </c>
      <c r="AN85" s="727">
        <f>IFERROR(($AD85-_xlfn.XLOOKUP($AB85,Competencias!$A:$A,Competencias!N:N))/$AD85,"")</f>
        <v>1</v>
      </c>
      <c r="AO85" s="727">
        <f>IFERROR(($AD85-_xlfn.XLOOKUP($AB85,Competencias!$A:$A,Competencias!O:O))/$AD85,"")</f>
        <v>1</v>
      </c>
      <c r="AQ85" s="246" t="str">
        <f>_xlfn.XLOOKUP(AR85,'Listas anteriores R'!$A:$A,'Listas anteriores R'!$D:$D,"")</f>
        <v>Carnes</v>
      </c>
      <c r="AR85" s="542">
        <v>281</v>
      </c>
      <c r="AS85" s="718" t="str">
        <f t="shared" si="20"/>
        <v>SESOS VAC CONG</v>
      </c>
      <c r="AT85" s="291">
        <f t="shared" si="14"/>
        <v>3067.873303167421</v>
      </c>
      <c r="AU85" s="1051">
        <f>ROUND(IFERROR(($AT85-_xlfn.XLOOKUP($AR85,'Listas anteriores May.'!$A:$A,'Listas anteriores May.'!$E:$E))/_xlfn.XLOOKUP($AR85,'Listas anteriores May.'!$A:$A,'Listas anteriores May.'!$E:$E),""),3)</f>
        <v>0</v>
      </c>
      <c r="AV85" s="732">
        <f>IFERROR(($AT85-(_xlfn.XLOOKUP($AR85,'Costos Unitarios'!$A:$A,'Costos Unitarios'!$E:$E)+_xlfn.XLOOKUP($AR85,'Costos Comerciales'!$A:$A,'Costos Comerciales'!$E:$E)))/AT85,"")</f>
        <v>0.4308761061946903</v>
      </c>
      <c r="AW85" s="892">
        <f>IFERROR((AT85-_xlfn.XLOOKUP(AR85,'Lista Consumo Interno'!$A:$A,'Lista Consumo Interno'!$E:$E))/AT85,"")</f>
        <v>0.51106194690265494</v>
      </c>
      <c r="AX85" s="895">
        <v>0</v>
      </c>
      <c r="AY85" s="727">
        <f>IFERROR(($AT85-_xlfn.XLOOKUP($AR85,Competencias!$A:$A,Competencias!P:P))/$AT85,"")</f>
        <v>1</v>
      </c>
      <c r="AZ85" s="727">
        <f>IFERROR(($AT85-_xlfn.XLOOKUP($AR85,Competencias!$A:$A,Competencias!Q:Q))/$AT85,"")</f>
        <v>1</v>
      </c>
      <c r="BB85" s="246" t="str">
        <f>_xlfn.XLOOKUP(BC85,'Listas anteriores R'!$A:$A,'Listas anteriores R'!$D:$D,"")</f>
        <v>Carnes</v>
      </c>
      <c r="BC85" s="760">
        <v>281</v>
      </c>
      <c r="BD85" s="800" t="str">
        <f t="shared" si="21"/>
        <v>SESOS VAC CONG</v>
      </c>
      <c r="BE85" s="150">
        <v>3400</v>
      </c>
      <c r="BF85" s="1051">
        <f>ROUND(IFERROR((BE85-_xlfn.XLOOKUP(BC85,'Listas anteriores HORECA'!$A:$A,'Listas anteriores HORECA'!$E:$E))/_xlfn.XLOOKUP(BC85,'Listas anteriores HORECA'!$A:$A,'Listas anteriores HORECA'!$E:$E),""),3)</f>
        <v>0</v>
      </c>
      <c r="BG85" s="150">
        <f>_xlfn.XLOOKUP($BC85,'Costos Unitarios'!A:A,'Costos Unitarios'!E:E,"")</f>
        <v>1533</v>
      </c>
      <c r="BH85" s="1052">
        <f t="shared" si="23"/>
        <v>0.54911764705882349</v>
      </c>
      <c r="BI85" s="892">
        <f>IFERROR((BE85-_xlfn.XLOOKUP(C85,'Lista Consumo Interno'!A:A,'Lista Consumo Interno'!E:E))/BE85,"")</f>
        <v>0.55882352941176472</v>
      </c>
    </row>
    <row r="86" spans="1:61" ht="15" thickBot="1" x14ac:dyDescent="0.35">
      <c r="A86" s="246" t="str">
        <f>_xlfn.XLOOKUP(C86,'Listas anteriores R'!$A:$A,'Listas anteriores R'!$D:$D,"")</f>
        <v>Carnes</v>
      </c>
      <c r="B86" s="1204" t="s">
        <v>131</v>
      </c>
      <c r="C86" s="262">
        <v>185</v>
      </c>
      <c r="D86" s="737" t="s">
        <v>140</v>
      </c>
      <c r="E86" s="774">
        <f t="shared" si="22"/>
        <v>7592.7601809954749</v>
      </c>
      <c r="F86" s="860">
        <v>8390</v>
      </c>
      <c r="G86" s="1197">
        <f>ROUND(IFERROR((E86-_xlfn.XLOOKUP(C86,'Listas anteriores R'!A:A,'Listas anteriores R'!E:E))/_xlfn.XLOOKUP(C86,'Listas anteriores R'!A:A,'Listas anteriores R'!E:E),""),3)</f>
        <v>0</v>
      </c>
      <c r="H86" s="732">
        <f>IFERROR((E86-(_xlfn.XLOOKUP(C86,'Costos Unitarios'!$A:$A,'Costos Unitarios'!$E:$E)+_xlfn.XLOOKUP(C86,'Costos Comerciales'!$A:$A,'Costos Comerciales'!$E:$E)))/E86,"")</f>
        <v>0.19923718712753274</v>
      </c>
      <c r="I86" s="732">
        <f>IFERROR((E86-_xlfn.XLOOKUP(C86,'Lista Consumo Interno'!$A:$A,'Lista Consumo Interno'!$E:$E))/E86,"")</f>
        <v>0.3414779499404052</v>
      </c>
      <c r="J86" s="727">
        <f>IFERROR(($E86-_xlfn.XLOOKUP($C86,Competencias!$A:$A,Competencias!R:R))/$E86,"")</f>
        <v>1</v>
      </c>
      <c r="K86" s="727">
        <f>IFERROR(($E86-_xlfn.XLOOKUP($C86,Competencias!$A:$A,Competencias!S:S))/$E86,"")</f>
        <v>1</v>
      </c>
      <c r="L86" s="727">
        <f>IFERROR(($E86-_xlfn.XLOOKUP($C86,Competencias!$A:$A,Competencias!T:T))/$E86,"")</f>
        <v>1</v>
      </c>
      <c r="M86" s="727">
        <f>IFERROR(($E86-_xlfn.XLOOKUP($C86,Competencias!$A:$A,Competencias!U:U))/$E86,"")</f>
        <v>1</v>
      </c>
      <c r="N86" s="727">
        <f>IFERROR(($E86-_xlfn.XLOOKUP($C86,Competencias!$A:$A,Competencias!V:V))/$E86,"")</f>
        <v>0.34279499404052444</v>
      </c>
      <c r="O86" s="723"/>
      <c r="P86" s="246" t="str">
        <f>_xlfn.XLOOKUP(Q86,'Listas anteriores R'!$A:$A,'Listas anteriores R'!$D:$D,"")</f>
        <v>Carnes</v>
      </c>
      <c r="Q86" s="1210">
        <v>185</v>
      </c>
      <c r="R86" s="718" t="str">
        <f t="shared" si="18"/>
        <v>RABOS VAC CONG.</v>
      </c>
      <c r="S86" s="135">
        <f t="shared" si="16"/>
        <v>7592.7601809954749</v>
      </c>
      <c r="T86" s="749">
        <v>8390</v>
      </c>
      <c r="U86" s="1172">
        <f>ROUND(IFERROR((S86-_xlfn.XLOOKUP(Q86,'Listas anteriores C'!$A:$A,'Listas anteriores C'!$E:$E))/_xlfn.XLOOKUP(Q86,'Listas anteriores C'!$A:$A,'Listas anteriores C'!$E:$E),""),3)</f>
        <v>0</v>
      </c>
      <c r="V86" s="732">
        <f>IFERROR((S86-(_xlfn.XLOOKUP(Q86,'Costos Unitarios'!$A:$A,'Costos Unitarios'!$E:$E)+_xlfn.XLOOKUP(Q86,'Costos Comerciales'!$A:$A,'Costos Comerciales'!$E:$E)))/S86,"")</f>
        <v>0.19923718712753274</v>
      </c>
      <c r="W86" s="727">
        <f>IFERROR(($S86-_xlfn.XLOOKUP($Q86,Competencias!$A:$A,Competencias!E:E))/$S86,"")</f>
        <v>1</v>
      </c>
      <c r="X86" s="727">
        <f>IFERROR(($S86-_xlfn.XLOOKUP($Q86,Competencias!$A:$A,Competencias!F:F))/$S86,"")</f>
        <v>1</v>
      </c>
      <c r="Y86" s="727">
        <f>IFERROR(($S86-_xlfn.XLOOKUP($Q86,Competencias!$A:$A,Competencias!G:G))/$S86,"")</f>
        <v>1</v>
      </c>
      <c r="AA86" s="246" t="str">
        <f>_xlfn.XLOOKUP(AB86,'Listas anteriores R'!$A:$A,'Listas anteriores R'!$D:$D,"")</f>
        <v>Carnes</v>
      </c>
      <c r="AB86" s="542">
        <v>185</v>
      </c>
      <c r="AC86" s="718" t="str">
        <f t="shared" si="19"/>
        <v>RABOS VAC CONG.</v>
      </c>
      <c r="AD86" s="139">
        <f t="shared" si="17"/>
        <v>7592.7601809954749</v>
      </c>
      <c r="AE86" s="749">
        <v>8390</v>
      </c>
      <c r="AF86" s="1172">
        <f>ROUND(IFERROR((AD86-_xlfn.XLOOKUP(AB86,'Listas anteriores ML'!$A:$A,'Listas anteriores ML'!$E:$E))/_xlfn.XLOOKUP(AB86,'Listas anteriores ML'!$A:$A,'Listas anteriores ML'!$E:$E),""),3)</f>
        <v>0</v>
      </c>
      <c r="AG86" s="732">
        <f>IFERROR((AD86-(_xlfn.XLOOKUP(AB86,'Costos Unitarios'!$A:$A,'Costos Unitarios'!$E:$E)+_xlfn.XLOOKUP(AB86,'Costos Comerciales'!$A:$A,'Costos Comerciales'!$E:$E)))/AD86,"")</f>
        <v>0.19923718712753274</v>
      </c>
      <c r="AH86" s="727">
        <f>IFERROR(($AD86-_xlfn.XLOOKUP($AB86,Competencias!$A:$A,Competencias!H:H))/$AD86,"")</f>
        <v>1</v>
      </c>
      <c r="AI86" s="727">
        <f>IFERROR(($AD86-_xlfn.XLOOKUP($AB86,Competencias!$A:$A,Competencias!I:I))/$AD86,"")</f>
        <v>1</v>
      </c>
      <c r="AJ86" s="727">
        <f>IFERROR(($AD86-_xlfn.XLOOKUP($AB86,Competencias!$A:$A,Competencias!J:J))/$AD86,"")</f>
        <v>1</v>
      </c>
      <c r="AK86" s="727">
        <f>IFERROR(($AD86-_xlfn.XLOOKUP($AB86,Competencias!$A:$A,Competencias!K:K))/$AD86,"")</f>
        <v>1</v>
      </c>
      <c r="AL86" s="727">
        <f>IFERROR(($AD86-_xlfn.XLOOKUP($AB86,Competencias!$A:$A,Competencias!L:L))/$AD86,"")</f>
        <v>-0.71215733015494642</v>
      </c>
      <c r="AM86" s="727">
        <f>IFERROR(($AD86-_xlfn.XLOOKUP($AB86,Competencias!$A:$A,Competencias!M:M))/$AD86,"")</f>
        <v>1</v>
      </c>
      <c r="AN86" s="727">
        <f>IFERROR(($AD86-_xlfn.XLOOKUP($AB86,Competencias!$A:$A,Competencias!N:N))/$AD86,"")</f>
        <v>1</v>
      </c>
      <c r="AO86" s="727">
        <f>IFERROR(($AD86-_xlfn.XLOOKUP($AB86,Competencias!$A:$A,Competencias!O:O))/$AD86,"")</f>
        <v>1</v>
      </c>
      <c r="AQ86" s="246" t="str">
        <f>_xlfn.XLOOKUP(AR86,'Listas anteriores R'!$A:$A,'Listas anteriores R'!$D:$D,"")</f>
        <v>Carnes</v>
      </c>
      <c r="AR86" s="542">
        <v>185</v>
      </c>
      <c r="AS86" s="718" t="str">
        <f t="shared" si="20"/>
        <v>RABOS VAC CONG.</v>
      </c>
      <c r="AT86" s="291">
        <f t="shared" si="14"/>
        <v>7592.7601809954749</v>
      </c>
      <c r="AU86" s="1051">
        <f>ROUND(IFERROR(($AT86-_xlfn.XLOOKUP($AR86,'Listas anteriores May.'!$A:$A,'Listas anteriores May.'!$E:$E))/_xlfn.XLOOKUP($AR86,'Listas anteriores May.'!$A:$A,'Listas anteriores May.'!$E:$E),""),3)</f>
        <v>0</v>
      </c>
      <c r="AV86" s="732">
        <f>IFERROR(($AT86-(_xlfn.XLOOKUP($AR86,'Costos Unitarios'!$A:$A,'Costos Unitarios'!$E:$E)+_xlfn.XLOOKUP($AR86,'Costos Comerciales'!$A:$A,'Costos Comerciales'!$E:$E)))/AT86,"")</f>
        <v>0.19923718712753274</v>
      </c>
      <c r="AW86" s="892">
        <f>IFERROR((AT86-_xlfn.XLOOKUP(AR86,'Lista Consumo Interno'!$A:$A,'Lista Consumo Interno'!$E:$E))/AT86,"")</f>
        <v>0.3414779499404052</v>
      </c>
      <c r="AX86" s="895">
        <v>0</v>
      </c>
      <c r="AY86" s="727">
        <f>IFERROR(($AT86-_xlfn.XLOOKUP($AR86,Competencias!$A:$A,Competencias!P:P))/$AT86,"")</f>
        <v>1</v>
      </c>
      <c r="AZ86" s="727">
        <f>IFERROR(($AT86-_xlfn.XLOOKUP($AR86,Competencias!$A:$A,Competencias!Q:Q))/$AT86,"")</f>
        <v>1</v>
      </c>
      <c r="BB86" s="246" t="str">
        <f>_xlfn.XLOOKUP(BC86,'Listas anteriores R'!$A:$A,'Listas anteriores R'!$D:$D,"")</f>
        <v>Carnes</v>
      </c>
      <c r="BC86" s="760">
        <v>185</v>
      </c>
      <c r="BD86" s="800" t="str">
        <f t="shared" si="21"/>
        <v>RABOS VAC CONG.</v>
      </c>
      <c r="BE86" s="150">
        <v>7600</v>
      </c>
      <c r="BF86" s="1051">
        <f>ROUND(IFERROR((BE86-_xlfn.XLOOKUP(BC86,'Listas anteriores HORECA'!$A:$A,'Listas anteriores HORECA'!$E:$E))/_xlfn.XLOOKUP(BC86,'Listas anteriores HORECA'!$A:$A,'Listas anteriores HORECA'!$E:$E),""),3)</f>
        <v>0</v>
      </c>
      <c r="BG86" s="150">
        <f>_xlfn.XLOOKUP($BC86,'Costos Unitarios'!A:A,'Costos Unitarios'!E:E,"")</f>
        <v>5640</v>
      </c>
      <c r="BH86" s="1052">
        <f t="shared" si="23"/>
        <v>0.25789473684210529</v>
      </c>
      <c r="BI86" s="892">
        <f>IFERROR((BE86-_xlfn.XLOOKUP(C86,'Lista Consumo Interno'!A:A,'Lista Consumo Interno'!E:E))/BE86,"")</f>
        <v>0.34210526315789475</v>
      </c>
    </row>
    <row r="87" spans="1:61" ht="15" thickBot="1" x14ac:dyDescent="0.35">
      <c r="A87" s="246" t="str">
        <f>_xlfn.XLOOKUP(C87,'Listas anteriores R'!$A:$A,'Listas anteriores R'!$D:$D,"")</f>
        <v>Carnes</v>
      </c>
      <c r="B87" s="1204" t="s">
        <v>131</v>
      </c>
      <c r="C87" s="741">
        <v>279</v>
      </c>
      <c r="D87" s="740" t="s">
        <v>141</v>
      </c>
      <c r="E87" s="774">
        <f t="shared" si="22"/>
        <v>4063.3484162895929</v>
      </c>
      <c r="F87" s="860">
        <v>4490</v>
      </c>
      <c r="G87" s="1197">
        <f>ROUND(IFERROR((E87-_xlfn.XLOOKUP(C87,'Listas anteriores R'!A:A,'Listas anteriores R'!E:E))/_xlfn.XLOOKUP(C87,'Listas anteriores R'!A:A,'Listas anteriores R'!E:E),""),3)</f>
        <v>0</v>
      </c>
      <c r="H87" s="732">
        <f>IFERROR((E87-(_xlfn.XLOOKUP(C87,'Costos Unitarios'!$A:$A,'Costos Unitarios'!$E:$E)+_xlfn.XLOOKUP(C87,'Costos Comerciales'!$A:$A,'Costos Comerciales'!$E:$E)))/E87,"")</f>
        <v>0.34536748329621386</v>
      </c>
      <c r="I87" s="732">
        <f>IFERROR((E87-_xlfn.XLOOKUP(C87,'Lista Consumo Interno'!$A:$A,'Lista Consumo Interno'!$E:$E))/E87,"")</f>
        <v>0.2863028953229399</v>
      </c>
      <c r="J87" s="727">
        <f>IFERROR(($E87-_xlfn.XLOOKUP($C87,Competencias!$A:$A,Competencias!R:R))/$E87,"")</f>
        <v>1</v>
      </c>
      <c r="K87" s="727">
        <f>IFERROR(($E87-_xlfn.XLOOKUP($C87,Competencias!$A:$A,Competencias!S:S))/$E87,"")</f>
        <v>1</v>
      </c>
      <c r="L87" s="727">
        <f>IFERROR(($E87-_xlfn.XLOOKUP($C87,Competencias!$A:$A,Competencias!T:T))/$E87,"")</f>
        <v>-0.27973273942093535</v>
      </c>
      <c r="M87" s="727">
        <f>IFERROR(($E87-_xlfn.XLOOKUP($C87,Competencias!$A:$A,Competencias!U:U))/$E87,"")</f>
        <v>1</v>
      </c>
      <c r="N87" s="727">
        <f>IFERROR(($E87-_xlfn.XLOOKUP($C87,Competencias!$A:$A,Competencias!V:V))/$E87,"")</f>
        <v>1.5836302895322982E-2</v>
      </c>
      <c r="O87" s="723"/>
      <c r="P87" s="246" t="str">
        <f>_xlfn.XLOOKUP(Q87,'Listas anteriores R'!$A:$A,'Listas anteriores R'!$D:$D,"")</f>
        <v>Carnes</v>
      </c>
      <c r="Q87" s="1210">
        <v>279</v>
      </c>
      <c r="R87" s="718" t="str">
        <f t="shared" si="18"/>
        <v>CORAZÓN VAC CONG.</v>
      </c>
      <c r="S87" s="135">
        <f t="shared" si="16"/>
        <v>4063.3484162895929</v>
      </c>
      <c r="T87" s="749">
        <v>4490</v>
      </c>
      <c r="U87" s="1172">
        <f>ROUND(IFERROR((S87-_xlfn.XLOOKUP(Q87,'Listas anteriores C'!$A:$A,'Listas anteriores C'!$E:$E))/_xlfn.XLOOKUP(Q87,'Listas anteriores C'!$A:$A,'Listas anteriores C'!$E:$E),""),3)</f>
        <v>0</v>
      </c>
      <c r="V87" s="732">
        <f>IFERROR((S87-(_xlfn.XLOOKUP(Q87,'Costos Unitarios'!$A:$A,'Costos Unitarios'!$E:$E)+_xlfn.XLOOKUP(Q87,'Costos Comerciales'!$A:$A,'Costos Comerciales'!$E:$E)))/S87,"")</f>
        <v>0.34536748329621386</v>
      </c>
      <c r="W87" s="727">
        <f>IFERROR(($S87-_xlfn.XLOOKUP($Q87,Competencias!$A:$A,Competencias!E:E))/$S87,"")</f>
        <v>1</v>
      </c>
      <c r="X87" s="727">
        <f>IFERROR(($S87-_xlfn.XLOOKUP($Q87,Competencias!$A:$A,Competencias!F:F))/$S87,"")</f>
        <v>1</v>
      </c>
      <c r="Y87" s="727">
        <f>IFERROR(($S87-_xlfn.XLOOKUP($Q87,Competencias!$A:$A,Competencias!G:G))/$S87,"")</f>
        <v>1</v>
      </c>
      <c r="AA87" s="246" t="str">
        <f>_xlfn.XLOOKUP(AB87,'Listas anteriores R'!$A:$A,'Listas anteriores R'!$D:$D,"")</f>
        <v>Carnes</v>
      </c>
      <c r="AB87" s="542">
        <v>279</v>
      </c>
      <c r="AC87" s="718" t="str">
        <f t="shared" si="19"/>
        <v>CORAZÓN VAC CONG.</v>
      </c>
      <c r="AD87" s="139">
        <f t="shared" si="17"/>
        <v>4063.3484162895929</v>
      </c>
      <c r="AE87" s="749">
        <v>4490</v>
      </c>
      <c r="AF87" s="1172">
        <f>ROUND(IFERROR((AD87-_xlfn.XLOOKUP(AB87,'Listas anteriores ML'!$A:$A,'Listas anteriores ML'!$E:$E))/_xlfn.XLOOKUP(AB87,'Listas anteriores ML'!$A:$A,'Listas anteriores ML'!$E:$E),""),3)</f>
        <v>0</v>
      </c>
      <c r="AG87" s="732">
        <f>IFERROR((AD87-(_xlfn.XLOOKUP(AB87,'Costos Unitarios'!$A:$A,'Costos Unitarios'!$E:$E)+_xlfn.XLOOKUP(AB87,'Costos Comerciales'!$A:$A,'Costos Comerciales'!$E:$E)))/AD87,"")</f>
        <v>0.34536748329621386</v>
      </c>
      <c r="AH87" s="727">
        <f>IFERROR(($AD87-_xlfn.XLOOKUP($AB87,Competencias!$A:$A,Competencias!H:H))/$AD87,"")</f>
        <v>1</v>
      </c>
      <c r="AI87" s="727">
        <f>IFERROR(($AD87-_xlfn.XLOOKUP($AB87,Competencias!$A:$A,Competencias!I:I))/$AD87,"")</f>
        <v>1</v>
      </c>
      <c r="AJ87" s="727">
        <f>IFERROR(($AD87-_xlfn.XLOOKUP($AB87,Competencias!$A:$A,Competencias!J:J))/$AD87,"")</f>
        <v>1</v>
      </c>
      <c r="AK87" s="727">
        <f>IFERROR(($AD87-_xlfn.XLOOKUP($AB87,Competencias!$A:$A,Competencias!K:K))/$AD87,"")</f>
        <v>1</v>
      </c>
      <c r="AL87" s="727">
        <f>IFERROR(($AD87-_xlfn.XLOOKUP($AB87,Competencias!$A:$A,Competencias!L:L))/$AD87,"")</f>
        <v>1.5590200445434341E-2</v>
      </c>
      <c r="AM87" s="727">
        <f>IFERROR(($AD87-_xlfn.XLOOKUP($AB87,Competencias!$A:$A,Competencias!M:M))/$AD87,"")</f>
        <v>1</v>
      </c>
      <c r="AN87" s="727">
        <f>IFERROR(($AD87-_xlfn.XLOOKUP($AB87,Competencias!$A:$A,Competencias!N:N))/$AD87,"")</f>
        <v>1</v>
      </c>
      <c r="AO87" s="727">
        <f>IFERROR(($AD87-_xlfn.XLOOKUP($AB87,Competencias!$A:$A,Competencias!O:O))/$AD87,"")</f>
        <v>1</v>
      </c>
      <c r="AQ87" s="246" t="str">
        <f>_xlfn.XLOOKUP(AR87,'Listas anteriores R'!$A:$A,'Listas anteriores R'!$D:$D,"")</f>
        <v>Carnes</v>
      </c>
      <c r="AR87" s="542">
        <v>279</v>
      </c>
      <c r="AS87" s="718" t="str">
        <f t="shared" si="20"/>
        <v>CORAZÓN VAC CONG.</v>
      </c>
      <c r="AT87" s="291">
        <f t="shared" si="14"/>
        <v>4063.3484162895929</v>
      </c>
      <c r="AU87" s="1051">
        <f>ROUND(IFERROR(($AT87-_xlfn.XLOOKUP($AR87,'Listas anteriores May.'!$A:$A,'Listas anteriores May.'!$E:$E))/_xlfn.XLOOKUP($AR87,'Listas anteriores May.'!$A:$A,'Listas anteriores May.'!$E:$E),""),3)</f>
        <v>0</v>
      </c>
      <c r="AV87" s="732">
        <f>IFERROR(($AT87-(_xlfn.XLOOKUP($AR87,'Costos Unitarios'!$A:$A,'Costos Unitarios'!$E:$E)+_xlfn.XLOOKUP($AR87,'Costos Comerciales'!$A:$A,'Costos Comerciales'!$E:$E)))/AT87,"")</f>
        <v>0.34536748329621386</v>
      </c>
      <c r="AW87" s="892">
        <f>IFERROR((AT87-_xlfn.XLOOKUP(AR87,'Lista Consumo Interno'!$A:$A,'Lista Consumo Interno'!$E:$E))/AT87,"")</f>
        <v>0.2863028953229399</v>
      </c>
      <c r="AX87" s="895">
        <v>0</v>
      </c>
      <c r="AY87" s="727">
        <f>IFERROR(($AT87-_xlfn.XLOOKUP($AR87,Competencias!$A:$A,Competencias!P:P))/$AT87,"")</f>
        <v>1</v>
      </c>
      <c r="AZ87" s="727">
        <f>IFERROR(($AT87-_xlfn.XLOOKUP($AR87,Competencias!$A:$A,Competencias!Q:Q))/$AT87,"")</f>
        <v>1</v>
      </c>
      <c r="BB87" s="246" t="str">
        <f>_xlfn.XLOOKUP(BC87,'Listas anteriores R'!$A:$A,'Listas anteriores R'!$D:$D,"")</f>
        <v>Carnes</v>
      </c>
      <c r="BC87" s="760">
        <v>279</v>
      </c>
      <c r="BD87" s="800" t="str">
        <f t="shared" si="21"/>
        <v>CORAZÓN VAC CONG.</v>
      </c>
      <c r="BE87" s="150">
        <v>4000</v>
      </c>
      <c r="BF87" s="1051">
        <f>ROUND(IFERROR((BE87-_xlfn.XLOOKUP(BC87,'Listas anteriores HORECA'!$A:$A,'Listas anteriores HORECA'!$E:$E))/_xlfn.XLOOKUP(BC87,'Listas anteriores HORECA'!$A:$A,'Listas anteriores HORECA'!$E:$E),""),3)</f>
        <v>0</v>
      </c>
      <c r="BG87" s="150">
        <f>_xlfn.XLOOKUP($BC87,'Costos Unitarios'!A:A,'Costos Unitarios'!E:E,"")</f>
        <v>2395</v>
      </c>
      <c r="BH87" s="1052">
        <f t="shared" si="23"/>
        <v>0.40125</v>
      </c>
      <c r="BI87" s="892">
        <f>IFERROR((BE87-_xlfn.XLOOKUP(C87,'Lista Consumo Interno'!A:A,'Lista Consumo Interno'!E:E))/BE87,"")</f>
        <v>0.27500000000000002</v>
      </c>
    </row>
    <row r="88" spans="1:61" ht="15" thickBot="1" x14ac:dyDescent="0.35">
      <c r="A88" s="246" t="str">
        <f>_xlfn.XLOOKUP(C88,'Listas anteriores R'!$A:$A,'Listas anteriores R'!$D:$D,"")</f>
        <v>Carnes</v>
      </c>
      <c r="B88" s="1205" t="s">
        <v>131</v>
      </c>
      <c r="C88" s="263">
        <v>1091</v>
      </c>
      <c r="D88" s="925" t="s">
        <v>142</v>
      </c>
      <c r="E88" s="926">
        <f t="shared" si="22"/>
        <v>18995.475113122171</v>
      </c>
      <c r="F88" s="860">
        <v>20990</v>
      </c>
      <c r="G88" s="1197">
        <f>ROUND(IFERROR((E88-_xlfn.XLOOKUP(C88,'Listas anteriores R'!A:A,'Listas anteriores R'!E:E))/_xlfn.XLOOKUP(C88,'Listas anteriores R'!A:A,'Listas anteriores R'!E:E),""),3)</f>
        <v>0</v>
      </c>
      <c r="H88" s="732">
        <f>IFERROR((E88-(_xlfn.XLOOKUP(C88,'Costos Unitarios'!$A:$A,'Costos Unitarios'!$E:$E)+_xlfn.XLOOKUP(C88,'Costos Comerciales'!$A:$A,'Costos Comerciales'!$E:$E)))/E88,"")</f>
        <v>0.50067055740828958</v>
      </c>
      <c r="I88" s="732">
        <f>IFERROR((E88-_xlfn.XLOOKUP(C88,'Lista Consumo Interno'!$A:$A,'Lista Consumo Interno'!$E:$E))/E88,"")</f>
        <v>0.10505002382086703</v>
      </c>
      <c r="J88" s="727">
        <f>IFERROR(($E88-_xlfn.XLOOKUP($C88,Competencias!$A:$A,Competencias!R:R))/$E88,"")</f>
        <v>1</v>
      </c>
      <c r="K88" s="727">
        <f>IFERROR(($E88-_xlfn.XLOOKUP($C88,Competencias!$A:$A,Competencias!S:S))/$E88,"")</f>
        <v>1</v>
      </c>
      <c r="L88" s="727">
        <f>IFERROR(($E88-_xlfn.XLOOKUP($C88,Competencias!$A:$A,Competencias!T:T))/$E88,"")</f>
        <v>1</v>
      </c>
      <c r="M88" s="727">
        <f>IFERROR(($E88-_xlfn.XLOOKUP($C88,Competencias!$A:$A,Competencias!U:U))/$E88,"")</f>
        <v>1</v>
      </c>
      <c r="N88" s="727">
        <f>IFERROR(($E88-_xlfn.XLOOKUP($C88,Competencias!$A:$A,Competencias!V:V))/$E88,"")</f>
        <v>-5.2355883754168706E-2</v>
      </c>
      <c r="O88" s="723"/>
      <c r="P88" s="246" t="str">
        <f>_xlfn.XLOOKUP(Q88,'Listas anteriores R'!$A:$A,'Listas anteriores R'!$D:$D,"")</f>
        <v>Carnes</v>
      </c>
      <c r="Q88" s="1210">
        <v>1091</v>
      </c>
      <c r="R88" s="718" t="str">
        <f t="shared" si="18"/>
        <v>MOLLEJA DE COGOTE CONG.</v>
      </c>
      <c r="S88" s="135">
        <f t="shared" si="16"/>
        <v>18995.475113122171</v>
      </c>
      <c r="T88" s="749">
        <v>20990</v>
      </c>
      <c r="U88" s="1172">
        <f>ROUND(IFERROR((S88-_xlfn.XLOOKUP(Q88,'Listas anteriores C'!$A:$A,'Listas anteriores C'!$E:$E))/_xlfn.XLOOKUP(Q88,'Listas anteriores C'!$A:$A,'Listas anteriores C'!$E:$E),""),3)</f>
        <v>0</v>
      </c>
      <c r="V88" s="732">
        <f>IFERROR((S88-(_xlfn.XLOOKUP(Q88,'Costos Unitarios'!$A:$A,'Costos Unitarios'!$E:$E)+_xlfn.XLOOKUP(Q88,'Costos Comerciales'!$A:$A,'Costos Comerciales'!$E:$E)))/S88,"")</f>
        <v>0.50067055740828958</v>
      </c>
      <c r="W88" s="727">
        <f>IFERROR(($S88-_xlfn.XLOOKUP($Q88,Competencias!$A:$A,Competencias!E:E))/$S88,"")</f>
        <v>1</v>
      </c>
      <c r="X88" s="727">
        <f>IFERROR(($S88-_xlfn.XLOOKUP($Q88,Competencias!$A:$A,Competencias!F:F))/$S88,"")</f>
        <v>1</v>
      </c>
      <c r="Y88" s="727">
        <f>IFERROR(($S88-_xlfn.XLOOKUP($Q88,Competencias!$A:$A,Competencias!G:G))/$S88,"")</f>
        <v>1</v>
      </c>
      <c r="AA88" s="246" t="str">
        <f>_xlfn.XLOOKUP(AB88,'Listas anteriores R'!$A:$A,'Listas anteriores R'!$D:$D,"")</f>
        <v>Carnes</v>
      </c>
      <c r="AB88" s="542">
        <v>1091</v>
      </c>
      <c r="AC88" s="718" t="str">
        <f t="shared" si="19"/>
        <v>MOLLEJA DE COGOTE CONG.</v>
      </c>
      <c r="AD88" s="139">
        <f t="shared" si="17"/>
        <v>18995.475113122171</v>
      </c>
      <c r="AE88" s="749">
        <v>20990</v>
      </c>
      <c r="AF88" s="1172">
        <f>ROUND(IFERROR((AD88-_xlfn.XLOOKUP(AB88,'Listas anteriores ML'!$A:$A,'Listas anteriores ML'!$E:$E))/_xlfn.XLOOKUP(AB88,'Listas anteriores ML'!$A:$A,'Listas anteriores ML'!$E:$E),""),3)</f>
        <v>0</v>
      </c>
      <c r="AG88" s="732">
        <f>IFERROR((AD88-(_xlfn.XLOOKUP(AB88,'Costos Unitarios'!$A:$A,'Costos Unitarios'!$E:$E)+_xlfn.XLOOKUP(AB88,'Costos Comerciales'!$A:$A,'Costos Comerciales'!$E:$E)))/AD88,"")</f>
        <v>0.50067055740828958</v>
      </c>
      <c r="AH88" s="727">
        <f>IFERROR(($AD88-_xlfn.XLOOKUP($AB88,Competencias!$A:$A,Competencias!H:H))/$AD88,"")</f>
        <v>1</v>
      </c>
      <c r="AI88" s="727">
        <f>IFERROR(($AD88-_xlfn.XLOOKUP($AB88,Competencias!$A:$A,Competencias!I:I))/$AD88,"")</f>
        <v>1</v>
      </c>
      <c r="AJ88" s="727">
        <f>IFERROR(($AD88-_xlfn.XLOOKUP($AB88,Competencias!$A:$A,Competencias!J:J))/$AD88,"")</f>
        <v>1</v>
      </c>
      <c r="AK88" s="727">
        <f>IFERROR(($AD88-_xlfn.XLOOKUP($AB88,Competencias!$A:$A,Competencias!K:K))/$AD88,"")</f>
        <v>1</v>
      </c>
      <c r="AL88" s="727">
        <f>IFERROR(($AD88-_xlfn.XLOOKUP($AB88,Competencias!$A:$A,Competencias!L:L))/$AD88,"")</f>
        <v>1</v>
      </c>
      <c r="AM88" s="727">
        <f>IFERROR(($AD88-_xlfn.XLOOKUP($AB88,Competencias!$A:$A,Competencias!M:M))/$AD88,"")</f>
        <v>1</v>
      </c>
      <c r="AN88" s="727">
        <f>IFERROR(($AD88-_xlfn.XLOOKUP($AB88,Competencias!$A:$A,Competencias!N:N))/$AD88,"")</f>
        <v>1</v>
      </c>
      <c r="AO88" s="727">
        <f>IFERROR(($AD88-_xlfn.XLOOKUP($AB88,Competencias!$A:$A,Competencias!O:O))/$AD88,"")</f>
        <v>1</v>
      </c>
      <c r="AQ88" s="246" t="str">
        <f>_xlfn.XLOOKUP(AR88,'Listas anteriores R'!$A:$A,'Listas anteriores R'!$D:$D,"")</f>
        <v>Carnes</v>
      </c>
      <c r="AR88" s="542">
        <v>1091</v>
      </c>
      <c r="AS88" s="718" t="str">
        <f t="shared" si="20"/>
        <v>MOLLEJA DE COGOTE CONG.</v>
      </c>
      <c r="AT88" s="291">
        <f t="shared" si="14"/>
        <v>18995.475113122171</v>
      </c>
      <c r="AU88" s="1051">
        <f>ROUND(IFERROR(($AT88-_xlfn.XLOOKUP($AR88,'Listas anteriores May.'!$A:$A,'Listas anteriores May.'!$E:$E))/_xlfn.XLOOKUP($AR88,'Listas anteriores May.'!$A:$A,'Listas anteriores May.'!$E:$E),""),3)</f>
        <v>0</v>
      </c>
      <c r="AV88" s="732">
        <f>IFERROR(($AT88-(_xlfn.XLOOKUP($AR88,'Costos Unitarios'!$A:$A,'Costos Unitarios'!$E:$E)+_xlfn.XLOOKUP($AR88,'Costos Comerciales'!$A:$A,'Costos Comerciales'!$E:$E)))/AT88,"")</f>
        <v>0.50067055740828958</v>
      </c>
      <c r="AW88" s="892">
        <f>IFERROR((AT88-_xlfn.XLOOKUP(AR88,'Lista Consumo Interno'!$A:$A,'Lista Consumo Interno'!$E:$E))/AT88,"")</f>
        <v>0.10505002382086703</v>
      </c>
      <c r="AX88" s="895">
        <v>0</v>
      </c>
      <c r="AY88" s="727">
        <f>IFERROR(($AT88-_xlfn.XLOOKUP($AR88,Competencias!$A:$A,Competencias!P:P))/$AT88,"")</f>
        <v>1</v>
      </c>
      <c r="AZ88" s="727">
        <f>IFERROR(($AT88-_xlfn.XLOOKUP($AR88,Competencias!$A:$A,Competencias!Q:Q))/$AT88,"")</f>
        <v>1</v>
      </c>
      <c r="BB88" s="246" t="str">
        <f>_xlfn.XLOOKUP(BC88,'Listas anteriores R'!$A:$A,'Listas anteriores R'!$D:$D,"")</f>
        <v>Carnes</v>
      </c>
      <c r="BC88" s="760">
        <v>1091</v>
      </c>
      <c r="BD88" s="800" t="str">
        <f t="shared" si="21"/>
        <v>MOLLEJA DE COGOTE CONG.</v>
      </c>
      <c r="BE88" s="150">
        <v>17400</v>
      </c>
      <c r="BF88" s="1051">
        <f>ROUND(IFERROR((BE88-_xlfn.XLOOKUP(BC88,'Listas anteriores HORECA'!$A:$A,'Listas anteriores HORECA'!$E:$E))/_xlfn.XLOOKUP(BC88,'Listas anteriores HORECA'!$A:$A,'Listas anteriores HORECA'!$E:$E),""),3)</f>
        <v>0</v>
      </c>
      <c r="BG88" s="150">
        <f>_xlfn.XLOOKUP($BC88,'Costos Unitarios'!A:A,'Costos Unitarios'!E:E,"")</f>
        <v>8511</v>
      </c>
      <c r="BH88" s="1052">
        <f t="shared" si="23"/>
        <v>0.51086206896551722</v>
      </c>
      <c r="BI88" s="892">
        <f>IFERROR((BE88-_xlfn.XLOOKUP(C88,'Lista Consumo Interno'!A:A,'Lista Consumo Interno'!E:E))/BE88,"")</f>
        <v>2.2988505747126436E-2</v>
      </c>
    </row>
    <row r="89" spans="1:61" ht="15" thickBot="1" x14ac:dyDescent="0.35">
      <c r="A89" s="246" t="str">
        <f>_xlfn.XLOOKUP(C89,'Listas anteriores R'!$A:$A,'Listas anteriores R'!$D:$D,"")</f>
        <v>Carnes</v>
      </c>
      <c r="B89" s="1208" t="s">
        <v>131</v>
      </c>
      <c r="C89" s="262">
        <v>1086</v>
      </c>
      <c r="D89" s="740" t="s">
        <v>143</v>
      </c>
      <c r="E89" s="775">
        <f t="shared" ref="E89:E98" si="24">F89/1.105</f>
        <v>18090.497737556561</v>
      </c>
      <c r="F89" s="860">
        <v>19990</v>
      </c>
      <c r="G89" s="1197">
        <f>ROUND(IFERROR((E89-_xlfn.XLOOKUP(C89,'Listas anteriores R'!A:A,'Listas anteriores R'!E:E))/_xlfn.XLOOKUP(C89,'Listas anteriores R'!A:A,'Listas anteriores R'!E:E),""),3)</f>
        <v>0</v>
      </c>
      <c r="H89" s="732">
        <f>IFERROR((E89-(_xlfn.XLOOKUP(C89,'Costos Unitarios'!$A:$A,'Costos Unitarios'!$E:$E)+_xlfn.XLOOKUP(C89,'Costos Comerciales'!$A:$A,'Costos Comerciales'!$E:$E)))/E89,"")</f>
        <v>0.48033491745872936</v>
      </c>
      <c r="I89" s="732">
        <f>IFERROR((E89-_xlfn.XLOOKUP(C89,'Lista Consumo Interno'!$A:$A,'Lista Consumo Interno'!$E:$E))/E89,"")</f>
        <v>1</v>
      </c>
      <c r="J89" s="727" t="str">
        <f>IFERROR(($E89-_xlfn.XLOOKUP($C89,Competencias!$A:$A,Competencias!R:R))/$E89,"")</f>
        <v/>
      </c>
      <c r="K89" s="727" t="str">
        <f>IFERROR(($E89-_xlfn.XLOOKUP($C89,Competencias!$A:$A,Competencias!S:S))/$E89,"")</f>
        <v/>
      </c>
      <c r="L89" s="727" t="str">
        <f>IFERROR(($E89-_xlfn.XLOOKUP($C89,Competencias!$A:$A,Competencias!T:T))/$E89,"")</f>
        <v/>
      </c>
      <c r="M89" s="727" t="str">
        <f>IFERROR(($E89-_xlfn.XLOOKUP($C89,Competencias!$A:$A,Competencias!U:U))/$E89,"")</f>
        <v/>
      </c>
      <c r="N89" s="727" t="str">
        <f>IFERROR(($E89-_xlfn.XLOOKUP($C89,Competencias!$A:$A,Competencias!V:V))/$E89,"")</f>
        <v/>
      </c>
      <c r="O89" s="723"/>
      <c r="P89" s="246" t="str">
        <f>_xlfn.XLOOKUP(Q89,'Listas anteriores R'!$A:$A,'Listas anteriores R'!$D:$D,"")</f>
        <v>Carnes</v>
      </c>
      <c r="Q89" s="1210">
        <v>1086</v>
      </c>
      <c r="R89" s="718" t="str">
        <f t="shared" si="18"/>
        <v>MOLLEJA  VAC. ENFRIADA</v>
      </c>
      <c r="S89" s="135">
        <f t="shared" si="16"/>
        <v>18090.497737556561</v>
      </c>
      <c r="T89" s="749">
        <v>19990</v>
      </c>
      <c r="U89" s="1172">
        <f>ROUND(IFERROR((S89-_xlfn.XLOOKUP(Q89,'Listas anteriores C'!$A:$A,'Listas anteriores C'!$E:$E))/_xlfn.XLOOKUP(Q89,'Listas anteriores C'!$A:$A,'Listas anteriores C'!$E:$E),""),3)</f>
        <v>0</v>
      </c>
      <c r="V89" s="732">
        <f>IFERROR((S89-(_xlfn.XLOOKUP(Q89,'Costos Unitarios'!$A:$A,'Costos Unitarios'!$E:$E)+_xlfn.XLOOKUP(Q89,'Costos Comerciales'!$A:$A,'Costos Comerciales'!$E:$E)))/S89,"")</f>
        <v>0.48033491745872936</v>
      </c>
      <c r="W89" s="727" t="str">
        <f>IFERROR(($S89-_xlfn.XLOOKUP($Q89,Competencias!$A:$A,Competencias!E:E))/$S89,"")</f>
        <v/>
      </c>
      <c r="X89" s="727" t="str">
        <f>IFERROR(($S89-_xlfn.XLOOKUP($Q89,Competencias!$A:$A,Competencias!F:F))/$S89,"")</f>
        <v/>
      </c>
      <c r="Y89" s="727" t="str">
        <f>IFERROR(($S89-_xlfn.XLOOKUP($Q89,Competencias!$A:$A,Competencias!G:G))/$S89,"")</f>
        <v/>
      </c>
      <c r="AA89" s="246" t="str">
        <f>_xlfn.XLOOKUP(AB89,'Listas anteriores R'!$A:$A,'Listas anteriores R'!$D:$D,"")</f>
        <v>Carnes</v>
      </c>
      <c r="AB89" s="542">
        <v>1086</v>
      </c>
      <c r="AC89" s="718" t="str">
        <f t="shared" si="19"/>
        <v>MOLLEJA  VAC. ENFRIADA</v>
      </c>
      <c r="AD89" s="139">
        <f t="shared" si="17"/>
        <v>18090.497737556561</v>
      </c>
      <c r="AE89" s="749">
        <v>19990</v>
      </c>
      <c r="AF89" s="1172">
        <f>ROUND(IFERROR((AD89-_xlfn.XLOOKUP(AB89,'Listas anteriores ML'!$A:$A,'Listas anteriores ML'!$E:$E))/_xlfn.XLOOKUP(AB89,'Listas anteriores ML'!$A:$A,'Listas anteriores ML'!$E:$E),""),3)</f>
        <v>0</v>
      </c>
      <c r="AG89" s="732">
        <f>IFERROR((AD89-(_xlfn.XLOOKUP(AB89,'Costos Unitarios'!$A:$A,'Costos Unitarios'!$E:$E)+_xlfn.XLOOKUP(AB89,'Costos Comerciales'!$A:$A,'Costos Comerciales'!$E:$E)))/AD89,"")</f>
        <v>0.48033491745872936</v>
      </c>
      <c r="AH89" s="727" t="str">
        <f>IFERROR(($AD89-_xlfn.XLOOKUP($AB89,Competencias!$A:$A,Competencias!H:H))/$AD89,"")</f>
        <v/>
      </c>
      <c r="AI89" s="727" t="str">
        <f>IFERROR(($AD89-_xlfn.XLOOKUP($AB89,Competencias!$A:$A,Competencias!I:I))/$AD89,"")</f>
        <v/>
      </c>
      <c r="AJ89" s="727" t="str">
        <f>IFERROR(($AD89-_xlfn.XLOOKUP($AB89,Competencias!$A:$A,Competencias!J:J))/$AD89,"")</f>
        <v/>
      </c>
      <c r="AK89" s="727" t="str">
        <f>IFERROR(($AD89-_xlfn.XLOOKUP($AB89,Competencias!$A:$A,Competencias!K:K))/$AD89,"")</f>
        <v/>
      </c>
      <c r="AL89" s="727" t="str">
        <f>IFERROR(($AD89-_xlfn.XLOOKUP($AB89,Competencias!$A:$A,Competencias!L:L))/$AD89,"")</f>
        <v/>
      </c>
      <c r="AM89" s="727" t="str">
        <f>IFERROR(($AD89-_xlfn.XLOOKUP($AB89,Competencias!$A:$A,Competencias!M:M))/$AD89,"")</f>
        <v/>
      </c>
      <c r="AN89" s="727" t="str">
        <f>IFERROR(($AD89-_xlfn.XLOOKUP($AB89,Competencias!$A:$A,Competencias!N:N))/$AD89,"")</f>
        <v/>
      </c>
      <c r="AO89" s="727" t="str">
        <f>IFERROR(($AD89-_xlfn.XLOOKUP($AB89,Competencias!$A:$A,Competencias!O:O))/$AD89,"")</f>
        <v/>
      </c>
      <c r="AQ89" s="246" t="str">
        <f>_xlfn.XLOOKUP(AR89,'Listas anteriores R'!$A:$A,'Listas anteriores R'!$D:$D,"")</f>
        <v>Carnes</v>
      </c>
      <c r="AR89" s="542">
        <v>1086</v>
      </c>
      <c r="AS89" s="718" t="str">
        <f t="shared" si="20"/>
        <v>MOLLEJA  VAC. ENFRIADA</v>
      </c>
      <c r="AT89" s="291">
        <f t="shared" si="14"/>
        <v>18090.497737556561</v>
      </c>
      <c r="AU89" s="1051" t="e">
        <f>ROUND(IFERROR(($AT89-_xlfn.XLOOKUP($AR89,'Listas anteriores May.'!$A:$A,'Listas anteriores May.'!$E:$E))/_xlfn.XLOOKUP($AR89,'Listas anteriores May.'!$A:$A,'Listas anteriores May.'!$E:$E),""),3)</f>
        <v>#VALUE!</v>
      </c>
      <c r="AV89" s="732">
        <f>IFERROR(($AT89-(_xlfn.XLOOKUP($AR89,'Costos Unitarios'!$A:$A,'Costos Unitarios'!$E:$E)+_xlfn.XLOOKUP($AR89,'Costos Comerciales'!$A:$A,'Costos Comerciales'!$E:$E)))/AT89,"")</f>
        <v>0.48033491745872936</v>
      </c>
      <c r="AW89" s="892">
        <f>IFERROR((AT89-_xlfn.XLOOKUP(AR89,'Lista Consumo Interno'!$A:$A,'Lista Consumo Interno'!$E:$E))/AT89,"")</f>
        <v>1</v>
      </c>
      <c r="AX89" s="895">
        <v>0</v>
      </c>
      <c r="AY89" s="727" t="str">
        <f>IFERROR(($AT89-_xlfn.XLOOKUP($AR89,Competencias!$A:$A,Competencias!P:P))/$AT89,"")</f>
        <v/>
      </c>
      <c r="AZ89" s="727" t="str">
        <f>IFERROR(($AT89-_xlfn.XLOOKUP($AR89,Competencias!$A:$A,Competencias!Q:Q))/$AT89,"")</f>
        <v/>
      </c>
      <c r="BB89" s="246" t="str">
        <f>_xlfn.XLOOKUP(BC89,'Listas anteriores R'!$A:$A,'Listas anteriores R'!$D:$D,"")</f>
        <v>Carnes</v>
      </c>
      <c r="BC89" s="760">
        <v>1086</v>
      </c>
      <c r="BD89" s="800" t="str">
        <f t="shared" si="21"/>
        <v>MOLLEJA  VAC. ENFRIADA</v>
      </c>
      <c r="BE89" s="150">
        <v>0</v>
      </c>
      <c r="BF89" s="1051" t="e">
        <f>ROUND(IFERROR((BE89-_xlfn.XLOOKUP(BC89,'Listas anteriores HORECA'!$A:$A,'Listas anteriores HORECA'!$E:$E))/_xlfn.XLOOKUP(BC89,'Listas anteriores HORECA'!$A:$A,'Listas anteriores HORECA'!$E:$E),""),3)</f>
        <v>#VALUE!</v>
      </c>
      <c r="BG89" s="150">
        <f>_xlfn.XLOOKUP($BC89,'Costos Unitarios'!A:A,'Costos Unitarios'!E:E,"")</f>
        <v>8511</v>
      </c>
      <c r="BH89" s="1052" t="e">
        <f t="shared" si="23"/>
        <v>#DIV/0!</v>
      </c>
      <c r="BI89" s="892" t="str">
        <f>IFERROR((BE89-_xlfn.XLOOKUP(C89,'Lista Consumo Interno'!A:A,'Lista Consumo Interno'!E:E))/BE89,"")</f>
        <v/>
      </c>
    </row>
    <row r="90" spans="1:61" ht="15" thickBot="1" x14ac:dyDescent="0.35">
      <c r="A90" s="246" t="str">
        <f>_xlfn.XLOOKUP(C90,'Listas anteriores R'!$A:$A,'Listas anteriores R'!$D:$D,"")</f>
        <v>Carnes</v>
      </c>
      <c r="B90" s="1204" t="s">
        <v>131</v>
      </c>
      <c r="C90" s="262">
        <v>1082</v>
      </c>
      <c r="D90" s="739" t="s">
        <v>144</v>
      </c>
      <c r="E90" s="774">
        <f t="shared" si="24"/>
        <v>4523.9819004524888</v>
      </c>
      <c r="F90" s="860">
        <v>4999</v>
      </c>
      <c r="G90" s="1197">
        <f>ROUND(IFERROR((E90-_xlfn.XLOOKUP(C90,'Listas anteriores R'!A:A,'Listas anteriores R'!E:E))/_xlfn.XLOOKUP(C90,'Listas anteriores R'!A:A,'Listas anteriores R'!E:E),""),3)</f>
        <v>-0.16700000000000001</v>
      </c>
      <c r="H90" s="732">
        <f>IFERROR((E90-(_xlfn.XLOOKUP(C90,'Costos Unitarios'!$A:$A,'Costos Unitarios'!$E:$E)+_xlfn.XLOOKUP(C90,'Costos Comerciales'!$A:$A,'Costos Comerciales'!$E:$E)))/E90,"")</f>
        <v>0.40406481296259256</v>
      </c>
      <c r="I90" s="732">
        <f>IFERROR((E90-_xlfn.XLOOKUP(C90,'Lista Consumo Interno'!$A:$A,'Lista Consumo Interno'!$E:$E))/E90,"")</f>
        <v>1</v>
      </c>
      <c r="J90" s="727" t="str">
        <f>IFERROR(($E90-_xlfn.XLOOKUP($C90,Competencias!$A:$A,Competencias!R:R))/$E90,"")</f>
        <v/>
      </c>
      <c r="K90" s="727" t="str">
        <f>IFERROR(($E90-_xlfn.XLOOKUP($C90,Competencias!$A:$A,Competencias!S:S))/$E90,"")</f>
        <v/>
      </c>
      <c r="L90" s="727" t="str">
        <f>IFERROR(($E90-_xlfn.XLOOKUP($C90,Competencias!$A:$A,Competencias!T:T))/$E90,"")</f>
        <v/>
      </c>
      <c r="M90" s="727" t="str">
        <f>IFERROR(($E90-_xlfn.XLOOKUP($C90,Competencias!$A:$A,Competencias!U:U))/$E90,"")</f>
        <v/>
      </c>
      <c r="N90" s="727" t="str">
        <f>IFERROR(($E90-_xlfn.XLOOKUP($C90,Competencias!$A:$A,Competencias!V:V))/$E90,"")</f>
        <v/>
      </c>
      <c r="O90" s="723"/>
      <c r="P90" s="246" t="str">
        <f>_xlfn.XLOOKUP(Q90,'Listas anteriores R'!$A:$A,'Listas anteriores R'!$D:$D,"")</f>
        <v>Carnes</v>
      </c>
      <c r="Q90" s="1210">
        <v>1082</v>
      </c>
      <c r="R90" s="718" t="str">
        <f t="shared" si="18"/>
        <v>CHINCHULIN  VAC. ENFRIADA</v>
      </c>
      <c r="S90" s="135">
        <f t="shared" si="16"/>
        <v>4523.9819004524888</v>
      </c>
      <c r="T90" s="749">
        <v>4999</v>
      </c>
      <c r="U90" s="1172">
        <f>ROUND(IFERROR((S90-_xlfn.XLOOKUP(Q90,'Listas anteriores C'!$A:$A,'Listas anteriores C'!$E:$E))/_xlfn.XLOOKUP(Q90,'Listas anteriores C'!$A:$A,'Listas anteriores C'!$E:$E),""),3)</f>
        <v>-0.16700000000000001</v>
      </c>
      <c r="V90" s="732">
        <f>IFERROR((S90-(_xlfn.XLOOKUP(Q90,'Costos Unitarios'!$A:$A,'Costos Unitarios'!$E:$E)+_xlfn.XLOOKUP(Q90,'Costos Comerciales'!$A:$A,'Costos Comerciales'!$E:$E)))/S90,"")</f>
        <v>0.40406481296259256</v>
      </c>
      <c r="W90" s="727" t="str">
        <f>IFERROR(($S90-_xlfn.XLOOKUP($Q90,Competencias!$A:$A,Competencias!E:E))/$S90,"")</f>
        <v/>
      </c>
      <c r="X90" s="727" t="str">
        <f>IFERROR(($S90-_xlfn.XLOOKUP($Q90,Competencias!$A:$A,Competencias!F:F))/$S90,"")</f>
        <v/>
      </c>
      <c r="Y90" s="727" t="str">
        <f>IFERROR(($S90-_xlfn.XLOOKUP($Q90,Competencias!$A:$A,Competencias!G:G))/$S90,"")</f>
        <v/>
      </c>
      <c r="AA90" s="246" t="str">
        <f>_xlfn.XLOOKUP(AB90,'Listas anteriores R'!$A:$A,'Listas anteriores R'!$D:$D,"")</f>
        <v>Carnes</v>
      </c>
      <c r="AB90" s="542">
        <v>1082</v>
      </c>
      <c r="AC90" s="718" t="str">
        <f t="shared" si="19"/>
        <v>CHINCHULIN  VAC. ENFRIADA</v>
      </c>
      <c r="AD90" s="139">
        <f t="shared" si="17"/>
        <v>4523.9819004524888</v>
      </c>
      <c r="AE90" s="749">
        <v>4999</v>
      </c>
      <c r="AF90" s="1172">
        <f>ROUND(IFERROR((AD90-_xlfn.XLOOKUP(AB90,'Listas anteriores ML'!$A:$A,'Listas anteriores ML'!$E:$E))/_xlfn.XLOOKUP(AB90,'Listas anteriores ML'!$A:$A,'Listas anteriores ML'!$E:$E),""),3)</f>
        <v>-0.16700000000000001</v>
      </c>
      <c r="AG90" s="732">
        <f>IFERROR((AD90-(_xlfn.XLOOKUP(AB90,'Costos Unitarios'!$A:$A,'Costos Unitarios'!$E:$E)+_xlfn.XLOOKUP(AB90,'Costos Comerciales'!$A:$A,'Costos Comerciales'!$E:$E)))/AD90,"")</f>
        <v>0.40406481296259256</v>
      </c>
      <c r="AH90" s="727" t="str">
        <f>IFERROR(($AD90-_xlfn.XLOOKUP($AB90,Competencias!$A:$A,Competencias!H:H))/$AD90,"")</f>
        <v/>
      </c>
      <c r="AI90" s="727" t="str">
        <f>IFERROR(($AD90-_xlfn.XLOOKUP($AB90,Competencias!$A:$A,Competencias!I:I))/$AD90,"")</f>
        <v/>
      </c>
      <c r="AJ90" s="727" t="str">
        <f>IFERROR(($AD90-_xlfn.XLOOKUP($AB90,Competencias!$A:$A,Competencias!J:J))/$AD90,"")</f>
        <v/>
      </c>
      <c r="AK90" s="727" t="str">
        <f>IFERROR(($AD90-_xlfn.XLOOKUP($AB90,Competencias!$A:$A,Competencias!K:K))/$AD90,"")</f>
        <v/>
      </c>
      <c r="AL90" s="727" t="str">
        <f>IFERROR(($AD90-_xlfn.XLOOKUP($AB90,Competencias!$A:$A,Competencias!L:L))/$AD90,"")</f>
        <v/>
      </c>
      <c r="AM90" s="727" t="str">
        <f>IFERROR(($AD90-_xlfn.XLOOKUP($AB90,Competencias!$A:$A,Competencias!M:M))/$AD90,"")</f>
        <v/>
      </c>
      <c r="AN90" s="727" t="str">
        <f>IFERROR(($AD90-_xlfn.XLOOKUP($AB90,Competencias!$A:$A,Competencias!N:N))/$AD90,"")</f>
        <v/>
      </c>
      <c r="AO90" s="727" t="str">
        <f>IFERROR(($AD90-_xlfn.XLOOKUP($AB90,Competencias!$A:$A,Competencias!O:O))/$AD90,"")</f>
        <v/>
      </c>
      <c r="AQ90" s="246" t="str">
        <f>_xlfn.XLOOKUP(AR90,'Listas anteriores R'!$A:$A,'Listas anteriores R'!$D:$D,"")</f>
        <v>Carnes</v>
      </c>
      <c r="AR90" s="542">
        <v>1082</v>
      </c>
      <c r="AS90" s="718" t="str">
        <f t="shared" si="20"/>
        <v>CHINCHULIN  VAC. ENFRIADA</v>
      </c>
      <c r="AT90" s="291">
        <f t="shared" si="14"/>
        <v>4523.9819004524888</v>
      </c>
      <c r="AU90" s="1051" t="e">
        <f>ROUND(IFERROR(($AT90-_xlfn.XLOOKUP($AR90,'Listas anteriores May.'!$A:$A,'Listas anteriores May.'!$E:$E))/_xlfn.XLOOKUP($AR90,'Listas anteriores May.'!$A:$A,'Listas anteriores May.'!$E:$E),""),3)</f>
        <v>#VALUE!</v>
      </c>
      <c r="AV90" s="732">
        <f>IFERROR(($AT90-(_xlfn.XLOOKUP($AR90,'Costos Unitarios'!$A:$A,'Costos Unitarios'!$E:$E)+_xlfn.XLOOKUP($AR90,'Costos Comerciales'!$A:$A,'Costos Comerciales'!$E:$E)))/AT90,"")</f>
        <v>0.40406481296259256</v>
      </c>
      <c r="AW90" s="892">
        <f>IFERROR((AT90-_xlfn.XLOOKUP(AR90,'Lista Consumo Interno'!$A:$A,'Lista Consumo Interno'!$E:$E))/AT90,"")</f>
        <v>1</v>
      </c>
      <c r="AX90" s="895">
        <v>0</v>
      </c>
      <c r="AY90" s="727" t="str">
        <f>IFERROR(($AT90-_xlfn.XLOOKUP($AR90,Competencias!$A:$A,Competencias!P:P))/$AT90,"")</f>
        <v/>
      </c>
      <c r="AZ90" s="727" t="str">
        <f>IFERROR(($AT90-_xlfn.XLOOKUP($AR90,Competencias!$A:$A,Competencias!Q:Q))/$AT90,"")</f>
        <v/>
      </c>
      <c r="BB90" s="246" t="str">
        <f>_xlfn.XLOOKUP(BC90,'Listas anteriores R'!$A:$A,'Listas anteriores R'!$D:$D,"")</f>
        <v>Carnes</v>
      </c>
      <c r="BC90" s="760">
        <v>1082</v>
      </c>
      <c r="BD90" s="800" t="str">
        <f t="shared" si="21"/>
        <v>CHINCHULIN  VAC. ENFRIADA</v>
      </c>
      <c r="BE90" s="150">
        <v>0</v>
      </c>
      <c r="BF90" s="1051" t="e">
        <f>ROUND(IFERROR((BE90-_xlfn.XLOOKUP(BC90,'Listas anteriores HORECA'!$A:$A,'Listas anteriores HORECA'!$E:$E))/_xlfn.XLOOKUP(BC90,'Listas anteriores HORECA'!$A:$A,'Listas anteriores HORECA'!$E:$E),""),3)</f>
        <v>#VALUE!</v>
      </c>
      <c r="BG90" s="150">
        <f>_xlfn.XLOOKUP($BC90,'Costos Unitarios'!A:A,'Costos Unitarios'!E:E,"")</f>
        <v>2431</v>
      </c>
      <c r="BH90" s="1052" t="e">
        <f t="shared" si="23"/>
        <v>#DIV/0!</v>
      </c>
      <c r="BI90" s="892" t="str">
        <f>IFERROR((BE90-_xlfn.XLOOKUP(C90,'Lista Consumo Interno'!A:A,'Lista Consumo Interno'!E:E))/BE90,"")</f>
        <v/>
      </c>
    </row>
    <row r="91" spans="1:61" ht="15" thickBot="1" x14ac:dyDescent="0.35">
      <c r="A91" s="246" t="str">
        <f>_xlfn.XLOOKUP(C91,'Listas anteriores R'!$A:$A,'Listas anteriores R'!$D:$D,"")</f>
        <v>Carnes</v>
      </c>
      <c r="B91" s="1204" t="s">
        <v>131</v>
      </c>
      <c r="C91" s="262">
        <v>1094</v>
      </c>
      <c r="D91" s="737" t="s">
        <v>145</v>
      </c>
      <c r="E91" s="774">
        <f t="shared" si="24"/>
        <v>3339.3665158371041</v>
      </c>
      <c r="F91" s="860">
        <v>3690</v>
      </c>
      <c r="G91" s="1197">
        <f>ROUND(IFERROR((E91-_xlfn.XLOOKUP(C91,'Listas anteriores R'!A:A,'Listas anteriores R'!E:E))/_xlfn.XLOOKUP(C91,'Listas anteriores R'!A:A,'Listas anteriores R'!E:E),""),3)</f>
        <v>0</v>
      </c>
      <c r="H91" s="732">
        <f>IFERROR((E91-(_xlfn.XLOOKUP(C91,'Costos Unitarios'!$A:$A,'Costos Unitarios'!$E:$E)+_xlfn.XLOOKUP(C91,'Costos Comerciales'!$A:$A,'Costos Comerciales'!$E:$E)))/E91,"")</f>
        <v>0.41695528455284553</v>
      </c>
      <c r="I91" s="732">
        <f>IFERROR((E91-_xlfn.XLOOKUP(C91,'Lista Consumo Interno'!$A:$A,'Lista Consumo Interno'!$E:$E))/E91,"")</f>
        <v>1</v>
      </c>
      <c r="J91" s="727" t="str">
        <f>IFERROR(($E91-_xlfn.XLOOKUP($C91,Competencias!$A:$A,Competencias!R:R))/$E91,"")</f>
        <v/>
      </c>
      <c r="K91" s="727" t="str">
        <f>IFERROR(($E91-_xlfn.XLOOKUP($C91,Competencias!$A:$A,Competencias!S:S))/$E91,"")</f>
        <v/>
      </c>
      <c r="L91" s="727" t="str">
        <f>IFERROR(($E91-_xlfn.XLOOKUP($C91,Competencias!$A:$A,Competencias!T:T))/$E91,"")</f>
        <v/>
      </c>
      <c r="M91" s="727" t="str">
        <f>IFERROR(($E91-_xlfn.XLOOKUP($C91,Competencias!$A:$A,Competencias!U:U))/$E91,"")</f>
        <v/>
      </c>
      <c r="N91" s="727" t="str">
        <f>IFERROR(($E91-_xlfn.XLOOKUP($C91,Competencias!$A:$A,Competencias!V:V))/$E91,"")</f>
        <v/>
      </c>
      <c r="O91" s="723"/>
      <c r="P91" s="246" t="str">
        <f>_xlfn.XLOOKUP(Q91,'Listas anteriores R'!$A:$A,'Listas anteriores R'!$D:$D,"")</f>
        <v>Carnes</v>
      </c>
      <c r="Q91" s="1210">
        <v>1094</v>
      </c>
      <c r="R91" s="718" t="str">
        <f t="shared" si="18"/>
        <v>TRIPA GORDA VAC. ENFRIADA</v>
      </c>
      <c r="S91" s="135">
        <f t="shared" si="16"/>
        <v>3339.3665158371041</v>
      </c>
      <c r="T91" s="749">
        <v>3690</v>
      </c>
      <c r="U91" s="1172">
        <f>ROUND(IFERROR((S91-_xlfn.XLOOKUP(Q91,'Listas anteriores C'!$A:$A,'Listas anteriores C'!$E:$E))/_xlfn.XLOOKUP(Q91,'Listas anteriores C'!$A:$A,'Listas anteriores C'!$E:$E),""),3)</f>
        <v>0</v>
      </c>
      <c r="V91" s="732">
        <f>IFERROR((S91-(_xlfn.XLOOKUP(Q91,'Costos Unitarios'!$A:$A,'Costos Unitarios'!$E:$E)+_xlfn.XLOOKUP(Q91,'Costos Comerciales'!$A:$A,'Costos Comerciales'!$E:$E)))/S91,"")</f>
        <v>0.41695528455284553</v>
      </c>
      <c r="W91" s="727" t="str">
        <f>IFERROR(($S91-_xlfn.XLOOKUP($Q91,Competencias!$A:$A,Competencias!E:E))/$S91,"")</f>
        <v/>
      </c>
      <c r="X91" s="727" t="str">
        <f>IFERROR(($S91-_xlfn.XLOOKUP($Q91,Competencias!$A:$A,Competencias!F:F))/$S91,"")</f>
        <v/>
      </c>
      <c r="Y91" s="727" t="str">
        <f>IFERROR(($S91-_xlfn.XLOOKUP($Q91,Competencias!$A:$A,Competencias!G:G))/$S91,"")</f>
        <v/>
      </c>
      <c r="AA91" s="246" t="str">
        <f>_xlfn.XLOOKUP(AB91,'Listas anteriores R'!$A:$A,'Listas anteriores R'!$D:$D,"")</f>
        <v>Carnes</v>
      </c>
      <c r="AB91" s="542">
        <v>1094</v>
      </c>
      <c r="AC91" s="718" t="str">
        <f t="shared" si="19"/>
        <v>TRIPA GORDA VAC. ENFRIADA</v>
      </c>
      <c r="AD91" s="139">
        <f t="shared" si="17"/>
        <v>3339.3665158371041</v>
      </c>
      <c r="AE91" s="749">
        <v>3690</v>
      </c>
      <c r="AF91" s="1172">
        <f>ROUND(IFERROR((AD91-_xlfn.XLOOKUP(AB91,'Listas anteriores ML'!$A:$A,'Listas anteriores ML'!$E:$E))/_xlfn.XLOOKUP(AB91,'Listas anteriores ML'!$A:$A,'Listas anteriores ML'!$E:$E),""),3)</f>
        <v>0</v>
      </c>
      <c r="AG91" s="732">
        <f>IFERROR((AD91-(_xlfn.XLOOKUP(AB91,'Costos Unitarios'!$A:$A,'Costos Unitarios'!$E:$E)+_xlfn.XLOOKUP(AB91,'Costos Comerciales'!$A:$A,'Costos Comerciales'!$E:$E)))/AD91,"")</f>
        <v>0.41695528455284553</v>
      </c>
      <c r="AH91" s="727" t="str">
        <f>IFERROR(($AD91-_xlfn.XLOOKUP($AB91,Competencias!$A:$A,Competencias!H:H))/$AD91,"")</f>
        <v/>
      </c>
      <c r="AI91" s="727" t="str">
        <f>IFERROR(($AD91-_xlfn.XLOOKUP($AB91,Competencias!$A:$A,Competencias!I:I))/$AD91,"")</f>
        <v/>
      </c>
      <c r="AJ91" s="727" t="str">
        <f>IFERROR(($AD91-_xlfn.XLOOKUP($AB91,Competencias!$A:$A,Competencias!J:J))/$AD91,"")</f>
        <v/>
      </c>
      <c r="AK91" s="727" t="str">
        <f>IFERROR(($AD91-_xlfn.XLOOKUP($AB91,Competencias!$A:$A,Competencias!K:K))/$AD91,"")</f>
        <v/>
      </c>
      <c r="AL91" s="727" t="str">
        <f>IFERROR(($AD91-_xlfn.XLOOKUP($AB91,Competencias!$A:$A,Competencias!L:L))/$AD91,"")</f>
        <v/>
      </c>
      <c r="AM91" s="727" t="str">
        <f>IFERROR(($AD91-_xlfn.XLOOKUP($AB91,Competencias!$A:$A,Competencias!M:M))/$AD91,"")</f>
        <v/>
      </c>
      <c r="AN91" s="727" t="str">
        <f>IFERROR(($AD91-_xlfn.XLOOKUP($AB91,Competencias!$A:$A,Competencias!N:N))/$AD91,"")</f>
        <v/>
      </c>
      <c r="AO91" s="727" t="str">
        <f>IFERROR(($AD91-_xlfn.XLOOKUP($AB91,Competencias!$A:$A,Competencias!O:O))/$AD91,"")</f>
        <v/>
      </c>
      <c r="AQ91" s="246" t="str">
        <f>_xlfn.XLOOKUP(AR91,'Listas anteriores R'!$A:$A,'Listas anteriores R'!$D:$D,"")</f>
        <v>Carnes</v>
      </c>
      <c r="AR91" s="542">
        <v>1094</v>
      </c>
      <c r="AS91" s="718" t="str">
        <f t="shared" si="20"/>
        <v>TRIPA GORDA VAC. ENFRIADA</v>
      </c>
      <c r="AT91" s="291">
        <f t="shared" si="14"/>
        <v>3339.3665158371041</v>
      </c>
      <c r="AU91" s="1051" t="e">
        <f>ROUND(IFERROR(($AT91-_xlfn.XLOOKUP($AR91,'Listas anteriores May.'!$A:$A,'Listas anteriores May.'!$E:$E))/_xlfn.XLOOKUP($AR91,'Listas anteriores May.'!$A:$A,'Listas anteriores May.'!$E:$E),""),3)</f>
        <v>#VALUE!</v>
      </c>
      <c r="AV91" s="732">
        <f>IFERROR(($AT91-(_xlfn.XLOOKUP($AR91,'Costos Unitarios'!$A:$A,'Costos Unitarios'!$E:$E)+_xlfn.XLOOKUP($AR91,'Costos Comerciales'!$A:$A,'Costos Comerciales'!$E:$E)))/AT91,"")</f>
        <v>0.41695528455284553</v>
      </c>
      <c r="AW91" s="892">
        <f>IFERROR((AT91-_xlfn.XLOOKUP(AR91,'Lista Consumo Interno'!$A:$A,'Lista Consumo Interno'!$E:$E))/AT91,"")</f>
        <v>1</v>
      </c>
      <c r="AX91" s="895">
        <v>0</v>
      </c>
      <c r="AY91" s="727" t="str">
        <f>IFERROR(($AT91-_xlfn.XLOOKUP($AR91,Competencias!$A:$A,Competencias!P:P))/$AT91,"")</f>
        <v/>
      </c>
      <c r="AZ91" s="727" t="str">
        <f>IFERROR(($AT91-_xlfn.XLOOKUP($AR91,Competencias!$A:$A,Competencias!Q:Q))/$AT91,"")</f>
        <v/>
      </c>
      <c r="BB91" s="246" t="str">
        <f>_xlfn.XLOOKUP(BC91,'Listas anteriores R'!$A:$A,'Listas anteriores R'!$D:$D,"")</f>
        <v>Carnes</v>
      </c>
      <c r="BC91" s="760">
        <v>1094</v>
      </c>
      <c r="BD91" s="800" t="str">
        <f t="shared" si="21"/>
        <v>TRIPA GORDA VAC. ENFRIADA</v>
      </c>
      <c r="BE91" s="150">
        <v>0</v>
      </c>
      <c r="BF91" s="1051" t="e">
        <f>ROUND(IFERROR((BE91-_xlfn.XLOOKUP(BC91,'Listas anteriores HORECA'!$A:$A,'Listas anteriores HORECA'!$E:$E))/_xlfn.XLOOKUP(BC91,'Listas anteriores HORECA'!$A:$A,'Listas anteriores HORECA'!$E:$E),""),3)</f>
        <v>#VALUE!</v>
      </c>
      <c r="BG91" s="150">
        <f>_xlfn.XLOOKUP($BC91,'Costos Unitarios'!A:A,'Costos Unitarios'!E:E,"")</f>
        <v>1782</v>
      </c>
      <c r="BH91" s="1052" t="e">
        <f t="shared" si="23"/>
        <v>#DIV/0!</v>
      </c>
      <c r="BI91" s="892" t="str">
        <f>IFERROR((BE91-_xlfn.XLOOKUP(C91,'Lista Consumo Interno'!A:A,'Lista Consumo Interno'!E:E))/BE91,"")</f>
        <v/>
      </c>
    </row>
    <row r="92" spans="1:61" ht="15" thickBot="1" x14ac:dyDescent="0.35">
      <c r="A92" s="246" t="str">
        <f>_xlfn.XLOOKUP(C92,'Listas anteriores R'!$A:$A,'Listas anteriores R'!$D:$D,"")</f>
        <v>Carnes</v>
      </c>
      <c r="B92" s="1204" t="s">
        <v>131</v>
      </c>
      <c r="C92" s="262">
        <v>1084</v>
      </c>
      <c r="D92" s="739" t="s">
        <v>146</v>
      </c>
      <c r="E92" s="774">
        <f t="shared" si="24"/>
        <v>4063.3484162895929</v>
      </c>
      <c r="F92" s="860">
        <v>4490</v>
      </c>
      <c r="G92" s="1197">
        <f>ROUND(IFERROR((E92-_xlfn.XLOOKUP(C92,'Listas anteriores R'!A:A,'Listas anteriores R'!E:E))/_xlfn.XLOOKUP(C92,'Listas anteriores R'!A:A,'Listas anteriores R'!E:E),""),3)</f>
        <v>0</v>
      </c>
      <c r="H92" s="732">
        <f>IFERROR((E92-(_xlfn.XLOOKUP(C92,'Costos Unitarios'!$A:$A,'Costos Unitarios'!$E:$E)+_xlfn.XLOOKUP(C92,'Costos Comerciales'!$A:$A,'Costos Comerciales'!$E:$E)))/E92,"")</f>
        <v>0.33035523385300669</v>
      </c>
      <c r="I92" s="732">
        <f>IFERROR((E92-_xlfn.XLOOKUP(C92,'Lista Consumo Interno'!$A:$A,'Lista Consumo Interno'!$E:$E))/E92,"")</f>
        <v>1</v>
      </c>
      <c r="J92" s="727" t="str">
        <f>IFERROR(($E92-_xlfn.XLOOKUP($C92,Competencias!$A:$A,Competencias!R:R))/$E92,"")</f>
        <v/>
      </c>
      <c r="K92" s="727" t="str">
        <f>IFERROR(($E92-_xlfn.XLOOKUP($C92,Competencias!$A:$A,Competencias!S:S))/$E92,"")</f>
        <v/>
      </c>
      <c r="L92" s="727" t="str">
        <f>IFERROR(($E92-_xlfn.XLOOKUP($C92,Competencias!$A:$A,Competencias!T:T))/$E92,"")</f>
        <v/>
      </c>
      <c r="M92" s="727" t="str">
        <f>IFERROR(($E92-_xlfn.XLOOKUP($C92,Competencias!$A:$A,Competencias!U:U))/$E92,"")</f>
        <v/>
      </c>
      <c r="N92" s="727" t="str">
        <f>IFERROR(($E92-_xlfn.XLOOKUP($C92,Competencias!$A:$A,Competencias!V:V))/$E92,"")</f>
        <v/>
      </c>
      <c r="O92" s="723"/>
      <c r="P92" s="246" t="str">
        <f>_xlfn.XLOOKUP(Q92,'Listas anteriores R'!$A:$A,'Listas anteriores R'!$D:$D,"")</f>
        <v>Carnes</v>
      </c>
      <c r="Q92" s="1210">
        <v>1084</v>
      </c>
      <c r="R92" s="718" t="str">
        <f t="shared" si="18"/>
        <v>HIGADO VAC. ENFRIADA</v>
      </c>
      <c r="S92" s="135">
        <f t="shared" si="16"/>
        <v>4063.3484162895929</v>
      </c>
      <c r="T92" s="749">
        <v>4490</v>
      </c>
      <c r="U92" s="1172">
        <f>ROUND(IFERROR((S92-_xlfn.XLOOKUP(Q92,'Listas anteriores C'!$A:$A,'Listas anteriores C'!$E:$E))/_xlfn.XLOOKUP(Q92,'Listas anteriores C'!$A:$A,'Listas anteriores C'!$E:$E),""),3)</f>
        <v>0</v>
      </c>
      <c r="V92" s="732">
        <f>IFERROR((S92-(_xlfn.XLOOKUP(Q92,'Costos Unitarios'!$A:$A,'Costos Unitarios'!$E:$E)+_xlfn.XLOOKUP(Q92,'Costos Comerciales'!$A:$A,'Costos Comerciales'!$E:$E)))/S92,"")</f>
        <v>0.33035523385300669</v>
      </c>
      <c r="W92" s="727" t="str">
        <f>IFERROR(($S92-_xlfn.XLOOKUP($Q92,Competencias!$A:$A,Competencias!E:E))/$S92,"")</f>
        <v/>
      </c>
      <c r="X92" s="727" t="str">
        <f>IFERROR(($S92-_xlfn.XLOOKUP($Q92,Competencias!$A:$A,Competencias!F:F))/$S92,"")</f>
        <v/>
      </c>
      <c r="Y92" s="727" t="str">
        <f>IFERROR(($S92-_xlfn.XLOOKUP($Q92,Competencias!$A:$A,Competencias!G:G))/$S92,"")</f>
        <v/>
      </c>
      <c r="AA92" s="246" t="str">
        <f>_xlfn.XLOOKUP(AB92,'Listas anteriores R'!$A:$A,'Listas anteriores R'!$D:$D,"")</f>
        <v>Carnes</v>
      </c>
      <c r="AB92" s="542">
        <v>1084</v>
      </c>
      <c r="AC92" s="718" t="str">
        <f t="shared" si="19"/>
        <v>HIGADO VAC. ENFRIADA</v>
      </c>
      <c r="AD92" s="139">
        <f t="shared" si="17"/>
        <v>4063.3484162895929</v>
      </c>
      <c r="AE92" s="749">
        <v>4490</v>
      </c>
      <c r="AF92" s="1172">
        <f>ROUND(IFERROR((AD92-_xlfn.XLOOKUP(AB92,'Listas anteriores ML'!$A:$A,'Listas anteriores ML'!$E:$E))/_xlfn.XLOOKUP(AB92,'Listas anteriores ML'!$A:$A,'Listas anteriores ML'!$E:$E),""),3)</f>
        <v>0</v>
      </c>
      <c r="AG92" s="732">
        <f>IFERROR((AD92-(_xlfn.XLOOKUP(AB92,'Costos Unitarios'!$A:$A,'Costos Unitarios'!$E:$E)+_xlfn.XLOOKUP(AB92,'Costos Comerciales'!$A:$A,'Costos Comerciales'!$E:$E)))/AD92,"")</f>
        <v>0.33035523385300669</v>
      </c>
      <c r="AH92" s="727" t="str">
        <f>IFERROR(($AD92-_xlfn.XLOOKUP($AB92,Competencias!$A:$A,Competencias!H:H))/$AD92,"")</f>
        <v/>
      </c>
      <c r="AI92" s="727" t="str">
        <f>IFERROR(($AD92-_xlfn.XLOOKUP($AB92,Competencias!$A:$A,Competencias!I:I))/$AD92,"")</f>
        <v/>
      </c>
      <c r="AJ92" s="727" t="str">
        <f>IFERROR(($AD92-_xlfn.XLOOKUP($AB92,Competencias!$A:$A,Competencias!J:J))/$AD92,"")</f>
        <v/>
      </c>
      <c r="AK92" s="727" t="str">
        <f>IFERROR(($AD92-_xlfn.XLOOKUP($AB92,Competencias!$A:$A,Competencias!K:K))/$AD92,"")</f>
        <v/>
      </c>
      <c r="AL92" s="727" t="str">
        <f>IFERROR(($AD92-_xlfn.XLOOKUP($AB92,Competencias!$A:$A,Competencias!L:L))/$AD92,"")</f>
        <v/>
      </c>
      <c r="AM92" s="727" t="str">
        <f>IFERROR(($AD92-_xlfn.XLOOKUP($AB92,Competencias!$A:$A,Competencias!M:M))/$AD92,"")</f>
        <v/>
      </c>
      <c r="AN92" s="727" t="str">
        <f>IFERROR(($AD92-_xlfn.XLOOKUP($AB92,Competencias!$A:$A,Competencias!N:N))/$AD92,"")</f>
        <v/>
      </c>
      <c r="AO92" s="727" t="str">
        <f>IFERROR(($AD92-_xlfn.XLOOKUP($AB92,Competencias!$A:$A,Competencias!O:O))/$AD92,"")</f>
        <v/>
      </c>
      <c r="AQ92" s="246" t="str">
        <f>_xlfn.XLOOKUP(AR92,'Listas anteriores R'!$A:$A,'Listas anteriores R'!$D:$D,"")</f>
        <v>Carnes</v>
      </c>
      <c r="AR92" s="542">
        <v>1084</v>
      </c>
      <c r="AS92" s="718" t="str">
        <f t="shared" si="20"/>
        <v>HIGADO VAC. ENFRIADA</v>
      </c>
      <c r="AT92" s="291">
        <f t="shared" si="14"/>
        <v>4063.3484162895929</v>
      </c>
      <c r="AU92" s="1051" t="e">
        <f>ROUND(IFERROR(($AT92-_xlfn.XLOOKUP($AR92,'Listas anteriores May.'!$A:$A,'Listas anteriores May.'!$E:$E))/_xlfn.XLOOKUP($AR92,'Listas anteriores May.'!$A:$A,'Listas anteriores May.'!$E:$E),""),3)</f>
        <v>#VALUE!</v>
      </c>
      <c r="AV92" s="732">
        <f>IFERROR(($AT92-(_xlfn.XLOOKUP($AR92,'Costos Unitarios'!$A:$A,'Costos Unitarios'!$E:$E)+_xlfn.XLOOKUP($AR92,'Costos Comerciales'!$A:$A,'Costos Comerciales'!$E:$E)))/AT92,"")</f>
        <v>0.33035523385300669</v>
      </c>
      <c r="AW92" s="892">
        <f>IFERROR((AT92-_xlfn.XLOOKUP(AR92,'Lista Consumo Interno'!$A:$A,'Lista Consumo Interno'!$E:$E))/AT92,"")</f>
        <v>1</v>
      </c>
      <c r="AX92" s="895">
        <v>0</v>
      </c>
      <c r="AY92" s="727" t="str">
        <f>IFERROR(($AT92-_xlfn.XLOOKUP($AR92,Competencias!$A:$A,Competencias!P:P))/$AT92,"")</f>
        <v/>
      </c>
      <c r="AZ92" s="727" t="str">
        <f>IFERROR(($AT92-_xlfn.XLOOKUP($AR92,Competencias!$A:$A,Competencias!Q:Q))/$AT92,"")</f>
        <v/>
      </c>
      <c r="BB92" s="246" t="str">
        <f>_xlfn.XLOOKUP(BC92,'Listas anteriores R'!$A:$A,'Listas anteriores R'!$D:$D,"")</f>
        <v>Carnes</v>
      </c>
      <c r="BC92" s="760">
        <v>1084</v>
      </c>
      <c r="BD92" s="800" t="str">
        <f t="shared" si="21"/>
        <v>HIGADO VAC. ENFRIADA</v>
      </c>
      <c r="BE92" s="150">
        <v>0</v>
      </c>
      <c r="BF92" s="1051" t="e">
        <f>ROUND(IFERROR((BE92-_xlfn.XLOOKUP(BC92,'Listas anteriores HORECA'!$A:$A,'Listas anteriores HORECA'!$E:$E))/_xlfn.XLOOKUP(BC92,'Listas anteriores HORECA'!$A:$A,'Listas anteriores HORECA'!$E:$E),""),3)</f>
        <v>#VALUE!</v>
      </c>
      <c r="BG92" s="150">
        <f>_xlfn.XLOOKUP($BC92,'Costos Unitarios'!A:A,'Costos Unitarios'!E:E,"")</f>
        <v>2521</v>
      </c>
      <c r="BH92" s="1052" t="e">
        <f t="shared" si="23"/>
        <v>#DIV/0!</v>
      </c>
      <c r="BI92" s="892" t="str">
        <f>IFERROR((BE92-_xlfn.XLOOKUP(C92,'Lista Consumo Interno'!A:A,'Lista Consumo Interno'!E:E))/BE92,"")</f>
        <v/>
      </c>
    </row>
    <row r="93" spans="1:61" ht="15" thickBot="1" x14ac:dyDescent="0.35">
      <c r="A93" s="246" t="str">
        <f>_xlfn.XLOOKUP(C93,'Listas anteriores R'!$A:$A,'Listas anteriores R'!$D:$D,"")</f>
        <v>Carnes</v>
      </c>
      <c r="B93" s="1204" t="s">
        <v>131</v>
      </c>
      <c r="C93" s="262">
        <v>1085</v>
      </c>
      <c r="D93" s="739" t="s">
        <v>147</v>
      </c>
      <c r="E93" s="749">
        <f t="shared" si="24"/>
        <v>9945.7013574660632</v>
      </c>
      <c r="F93" s="860">
        <v>10990</v>
      </c>
      <c r="G93" s="1197">
        <f>ROUND(IFERROR((E93-_xlfn.XLOOKUP(C93,'Listas anteriores R'!A:A,'Listas anteriores R'!E:E))/_xlfn.XLOOKUP(C93,'Listas anteriores R'!A:A,'Listas anteriores R'!E:E),""),3)</f>
        <v>0</v>
      </c>
      <c r="H93" s="732">
        <f>IFERROR((E93-(_xlfn.XLOOKUP(C93,'Costos Unitarios'!$A:$A,'Costos Unitarios'!$E:$E)+_xlfn.XLOOKUP(C93,'Costos Comerciales'!$A:$A,'Costos Comerciales'!$E:$E)))/E93,"")</f>
        <v>0.27828116469517744</v>
      </c>
      <c r="I93" s="732">
        <f>IFERROR((E93-_xlfn.XLOOKUP(C93,'Lista Consumo Interno'!$A:$A,'Lista Consumo Interno'!$E:$E))/E93,"")</f>
        <v>1</v>
      </c>
      <c r="J93" s="727" t="str">
        <f>IFERROR(($E93-_xlfn.XLOOKUP($C93,Competencias!$A:$A,Competencias!R:R))/$E93,"")</f>
        <v/>
      </c>
      <c r="K93" s="727" t="str">
        <f>IFERROR(($E93-_xlfn.XLOOKUP($C93,Competencias!$A:$A,Competencias!S:S))/$E93,"")</f>
        <v/>
      </c>
      <c r="L93" s="727" t="str">
        <f>IFERROR(($E93-_xlfn.XLOOKUP($C93,Competencias!$A:$A,Competencias!T:T))/$E93,"")</f>
        <v/>
      </c>
      <c r="M93" s="727" t="str">
        <f>IFERROR(($E93-_xlfn.XLOOKUP($C93,Competencias!$A:$A,Competencias!U:U))/$E93,"")</f>
        <v/>
      </c>
      <c r="N93" s="727" t="str">
        <f>IFERROR(($E93-_xlfn.XLOOKUP($C93,Competencias!$A:$A,Competencias!V:V))/$E93,"")</f>
        <v/>
      </c>
      <c r="O93" s="723"/>
      <c r="P93" s="246" t="str">
        <f>_xlfn.XLOOKUP(Q93,'Listas anteriores R'!$A:$A,'Listas anteriores R'!$D:$D,"")</f>
        <v>Carnes</v>
      </c>
      <c r="Q93" s="1210">
        <v>1085</v>
      </c>
      <c r="R93" s="718" t="str">
        <f t="shared" si="18"/>
        <v>LENGUA VAC. ENFRIADA</v>
      </c>
      <c r="S93" s="135">
        <f t="shared" si="16"/>
        <v>9945.7013574660632</v>
      </c>
      <c r="T93" s="749">
        <v>10990</v>
      </c>
      <c r="U93" s="1172">
        <f>ROUND(IFERROR((S93-_xlfn.XLOOKUP(Q93,'Listas anteriores C'!$A:$A,'Listas anteriores C'!$E:$E))/_xlfn.XLOOKUP(Q93,'Listas anteriores C'!$A:$A,'Listas anteriores C'!$E:$E),""),3)</f>
        <v>0</v>
      </c>
      <c r="V93" s="732">
        <f>IFERROR((S93-(_xlfn.XLOOKUP(Q93,'Costos Unitarios'!$A:$A,'Costos Unitarios'!$E:$E)+_xlfn.XLOOKUP(Q93,'Costos Comerciales'!$A:$A,'Costos Comerciales'!$E:$E)))/S93,"")</f>
        <v>0.27828116469517744</v>
      </c>
      <c r="W93" s="727" t="str">
        <f>IFERROR(($S93-_xlfn.XLOOKUP($Q93,Competencias!$A:$A,Competencias!E:E))/$S93,"")</f>
        <v/>
      </c>
      <c r="X93" s="727" t="str">
        <f>IFERROR(($S93-_xlfn.XLOOKUP($Q93,Competencias!$A:$A,Competencias!F:F))/$S93,"")</f>
        <v/>
      </c>
      <c r="Y93" s="727" t="str">
        <f>IFERROR(($S93-_xlfn.XLOOKUP($Q93,Competencias!$A:$A,Competencias!G:G))/$S93,"")</f>
        <v/>
      </c>
      <c r="AA93" s="246" t="str">
        <f>_xlfn.XLOOKUP(AB93,'Listas anteriores R'!$A:$A,'Listas anteriores R'!$D:$D,"")</f>
        <v>Carnes</v>
      </c>
      <c r="AB93" s="542">
        <v>1085</v>
      </c>
      <c r="AC93" s="718" t="str">
        <f t="shared" si="19"/>
        <v>LENGUA VAC. ENFRIADA</v>
      </c>
      <c r="AD93" s="139">
        <f t="shared" si="17"/>
        <v>9945.7013574660632</v>
      </c>
      <c r="AE93" s="749">
        <v>10990</v>
      </c>
      <c r="AF93" s="1172">
        <f>ROUND(IFERROR((AD93-_xlfn.XLOOKUP(AB93,'Listas anteriores ML'!$A:$A,'Listas anteriores ML'!$E:$E))/_xlfn.XLOOKUP(AB93,'Listas anteriores ML'!$A:$A,'Listas anteriores ML'!$E:$E),""),3)</f>
        <v>0</v>
      </c>
      <c r="AG93" s="732">
        <f>IFERROR((AD93-(_xlfn.XLOOKUP(AB93,'Costos Unitarios'!$A:$A,'Costos Unitarios'!$E:$E)+_xlfn.XLOOKUP(AB93,'Costos Comerciales'!$A:$A,'Costos Comerciales'!$E:$E)))/AD93,"")</f>
        <v>0.27828116469517744</v>
      </c>
      <c r="AH93" s="727" t="str">
        <f>IFERROR(($AD93-_xlfn.XLOOKUP($AB93,Competencias!$A:$A,Competencias!H:H))/$AD93,"")</f>
        <v/>
      </c>
      <c r="AI93" s="727" t="str">
        <f>IFERROR(($AD93-_xlfn.XLOOKUP($AB93,Competencias!$A:$A,Competencias!I:I))/$AD93,"")</f>
        <v/>
      </c>
      <c r="AJ93" s="727" t="str">
        <f>IFERROR(($AD93-_xlfn.XLOOKUP($AB93,Competencias!$A:$A,Competencias!J:J))/$AD93,"")</f>
        <v/>
      </c>
      <c r="AK93" s="727" t="str">
        <f>IFERROR(($AD93-_xlfn.XLOOKUP($AB93,Competencias!$A:$A,Competencias!K:K))/$AD93,"")</f>
        <v/>
      </c>
      <c r="AL93" s="727" t="str">
        <f>IFERROR(($AD93-_xlfn.XLOOKUP($AB93,Competencias!$A:$A,Competencias!L:L))/$AD93,"")</f>
        <v/>
      </c>
      <c r="AM93" s="727" t="str">
        <f>IFERROR(($AD93-_xlfn.XLOOKUP($AB93,Competencias!$A:$A,Competencias!M:M))/$AD93,"")</f>
        <v/>
      </c>
      <c r="AN93" s="727" t="str">
        <f>IFERROR(($AD93-_xlfn.XLOOKUP($AB93,Competencias!$A:$A,Competencias!N:N))/$AD93,"")</f>
        <v/>
      </c>
      <c r="AO93" s="727" t="str">
        <f>IFERROR(($AD93-_xlfn.XLOOKUP($AB93,Competencias!$A:$A,Competencias!O:O))/$AD93,"")</f>
        <v/>
      </c>
      <c r="AQ93" s="246" t="str">
        <f>_xlfn.XLOOKUP(AR93,'Listas anteriores R'!$A:$A,'Listas anteriores R'!$D:$D,"")</f>
        <v>Carnes</v>
      </c>
      <c r="AR93" s="542">
        <v>1085</v>
      </c>
      <c r="AS93" s="718" t="str">
        <f t="shared" si="20"/>
        <v>LENGUA VAC. ENFRIADA</v>
      </c>
      <c r="AT93" s="291">
        <f t="shared" si="14"/>
        <v>9945.7013574660632</v>
      </c>
      <c r="AU93" s="1051" t="e">
        <f>ROUND(IFERROR(($AT93-_xlfn.XLOOKUP($AR93,'Listas anteriores May.'!$A:$A,'Listas anteriores May.'!$E:$E))/_xlfn.XLOOKUP($AR93,'Listas anteriores May.'!$A:$A,'Listas anteriores May.'!$E:$E),""),3)</f>
        <v>#VALUE!</v>
      </c>
      <c r="AV93" s="732">
        <f>IFERROR(($AT93-(_xlfn.XLOOKUP($AR93,'Costos Unitarios'!$A:$A,'Costos Unitarios'!$E:$E)+_xlfn.XLOOKUP($AR93,'Costos Comerciales'!$A:$A,'Costos Comerciales'!$E:$E)))/AT93,"")</f>
        <v>0.27828116469517744</v>
      </c>
      <c r="AW93" s="892">
        <f>IFERROR((AT93-_xlfn.XLOOKUP(AR93,'Lista Consumo Interno'!$A:$A,'Lista Consumo Interno'!$E:$E))/AT93,"")</f>
        <v>1</v>
      </c>
      <c r="AX93" s="895">
        <v>0</v>
      </c>
      <c r="AY93" s="727" t="str">
        <f>IFERROR(($AT93-_xlfn.XLOOKUP($AR93,Competencias!$A:$A,Competencias!P:P))/$AT93,"")</f>
        <v/>
      </c>
      <c r="AZ93" s="727" t="str">
        <f>IFERROR(($AT93-_xlfn.XLOOKUP($AR93,Competencias!$A:$A,Competencias!Q:Q))/$AT93,"")</f>
        <v/>
      </c>
      <c r="BB93" s="246" t="str">
        <f>_xlfn.XLOOKUP(BC93,'Listas anteriores R'!$A:$A,'Listas anteriores R'!$D:$D,"")</f>
        <v>Carnes</v>
      </c>
      <c r="BC93" s="760">
        <v>1085</v>
      </c>
      <c r="BD93" s="800" t="str">
        <f t="shared" si="21"/>
        <v>LENGUA VAC. ENFRIADA</v>
      </c>
      <c r="BE93" s="150">
        <v>0</v>
      </c>
      <c r="BF93" s="1051" t="e">
        <f>ROUND(IFERROR((BE93-_xlfn.XLOOKUP(BC93,'Listas anteriores HORECA'!$A:$A,'Listas anteriores HORECA'!$E:$E))/_xlfn.XLOOKUP(BC93,'Listas anteriores HORECA'!$A:$A,'Listas anteriores HORECA'!$E:$E),""),3)</f>
        <v>#VALUE!</v>
      </c>
      <c r="BG93" s="150">
        <f>_xlfn.XLOOKUP($BC93,'Costos Unitarios'!A:A,'Costos Unitarios'!E:E,"")</f>
        <v>6693</v>
      </c>
      <c r="BH93" s="1052" t="e">
        <f t="shared" si="23"/>
        <v>#DIV/0!</v>
      </c>
      <c r="BI93" s="892" t="str">
        <f>IFERROR((BE93-_xlfn.XLOOKUP(C93,'Lista Consumo Interno'!A:A,'Lista Consumo Interno'!E:E))/BE93,"")</f>
        <v/>
      </c>
    </row>
    <row r="94" spans="1:61" ht="15" thickBot="1" x14ac:dyDescent="0.35">
      <c r="A94" s="246" t="str">
        <f>_xlfn.XLOOKUP(C94,'Listas anteriores R'!$A:$A,'Listas anteriores R'!$D:$D,"")</f>
        <v>Carnes</v>
      </c>
      <c r="B94" s="1204" t="s">
        <v>131</v>
      </c>
      <c r="C94" s="262">
        <v>1087</v>
      </c>
      <c r="D94" s="737" t="s">
        <v>148</v>
      </c>
      <c r="E94" s="774">
        <f t="shared" si="24"/>
        <v>6325.7918552036199</v>
      </c>
      <c r="F94" s="860">
        <v>6990</v>
      </c>
      <c r="G94" s="1197">
        <f>ROUND(IFERROR((E94-_xlfn.XLOOKUP(C94,'Listas anteriores R'!A:A,'Listas anteriores R'!E:E))/_xlfn.XLOOKUP(C94,'Listas anteriores R'!A:A,'Listas anteriores R'!E:E),""),3)</f>
        <v>0</v>
      </c>
      <c r="H94" s="732">
        <f>IFERROR((E94-(_xlfn.XLOOKUP(C94,'Costos Unitarios'!$A:$A,'Costos Unitarios'!$E:$E)+_xlfn.XLOOKUP(C94,'Costos Comerciales'!$A:$A,'Costos Comerciales'!$E:$E)))/E94,"")</f>
        <v>0.28293562231759656</v>
      </c>
      <c r="I94" s="732">
        <f>IFERROR((E94-_xlfn.XLOOKUP(C94,'Lista Consumo Interno'!$A:$A,'Lista Consumo Interno'!$E:$E))/E94,"")</f>
        <v>1</v>
      </c>
      <c r="J94" s="727" t="str">
        <f>IFERROR(($E94-_xlfn.XLOOKUP($C94,Competencias!$A:$A,Competencias!R:R))/$E94,"")</f>
        <v/>
      </c>
      <c r="K94" s="727" t="str">
        <f>IFERROR(($E94-_xlfn.XLOOKUP($C94,Competencias!$A:$A,Competencias!S:S))/$E94,"")</f>
        <v/>
      </c>
      <c r="L94" s="727" t="str">
        <f>IFERROR(($E94-_xlfn.XLOOKUP($C94,Competencias!$A:$A,Competencias!T:T))/$E94,"")</f>
        <v/>
      </c>
      <c r="M94" s="727" t="str">
        <f>IFERROR(($E94-_xlfn.XLOOKUP($C94,Competencias!$A:$A,Competencias!U:U))/$E94,"")</f>
        <v/>
      </c>
      <c r="N94" s="727" t="str">
        <f>IFERROR(($E94-_xlfn.XLOOKUP($C94,Competencias!$A:$A,Competencias!V:V))/$E94,"")</f>
        <v/>
      </c>
      <c r="O94" s="723"/>
      <c r="P94" s="246" t="str">
        <f>_xlfn.XLOOKUP(Q94,'Listas anteriores R'!$A:$A,'Listas anteriores R'!$D:$D,"")</f>
        <v>Carnes</v>
      </c>
      <c r="Q94" s="1210">
        <v>1087</v>
      </c>
      <c r="R94" s="718" t="str">
        <f t="shared" si="18"/>
        <v>MONDONGO VAC. ENFRIADA</v>
      </c>
      <c r="S94" s="135">
        <f t="shared" si="16"/>
        <v>6325.7918552036199</v>
      </c>
      <c r="T94" s="749">
        <v>6990</v>
      </c>
      <c r="U94" s="1172">
        <f>ROUND(IFERROR((S94-_xlfn.XLOOKUP(Q94,'Listas anteriores C'!$A:$A,'Listas anteriores C'!$E:$E))/_xlfn.XLOOKUP(Q94,'Listas anteriores C'!$A:$A,'Listas anteriores C'!$E:$E),""),3)</f>
        <v>0</v>
      </c>
      <c r="V94" s="732">
        <f>IFERROR((S94-(_xlfn.XLOOKUP(Q94,'Costos Unitarios'!$A:$A,'Costos Unitarios'!$E:$E)+_xlfn.XLOOKUP(Q94,'Costos Comerciales'!$A:$A,'Costos Comerciales'!$E:$E)))/S94,"")</f>
        <v>0.28293562231759656</v>
      </c>
      <c r="W94" s="727" t="str">
        <f>IFERROR(($S94-_xlfn.XLOOKUP($Q94,Competencias!$A:$A,Competencias!E:E))/$S94,"")</f>
        <v/>
      </c>
      <c r="X94" s="727" t="str">
        <f>IFERROR(($S94-_xlfn.XLOOKUP($Q94,Competencias!$A:$A,Competencias!F:F))/$S94,"")</f>
        <v/>
      </c>
      <c r="Y94" s="727" t="str">
        <f>IFERROR(($S94-_xlfn.XLOOKUP($Q94,Competencias!$A:$A,Competencias!G:G))/$S94,"")</f>
        <v/>
      </c>
      <c r="AA94" s="246" t="str">
        <f>_xlfn.XLOOKUP(AB94,'Listas anteriores R'!$A:$A,'Listas anteriores R'!$D:$D,"")</f>
        <v>Carnes</v>
      </c>
      <c r="AB94" s="542">
        <v>1087</v>
      </c>
      <c r="AC94" s="718" t="str">
        <f t="shared" si="19"/>
        <v>MONDONGO VAC. ENFRIADA</v>
      </c>
      <c r="AD94" s="139">
        <f t="shared" si="17"/>
        <v>6325.7918552036199</v>
      </c>
      <c r="AE94" s="749">
        <v>6990</v>
      </c>
      <c r="AF94" s="1172">
        <f>ROUND(IFERROR((AD94-_xlfn.XLOOKUP(AB94,'Listas anteriores ML'!$A:$A,'Listas anteriores ML'!$E:$E))/_xlfn.XLOOKUP(AB94,'Listas anteriores ML'!$A:$A,'Listas anteriores ML'!$E:$E),""),3)</f>
        <v>0</v>
      </c>
      <c r="AG94" s="732">
        <f>IFERROR((AD94-(_xlfn.XLOOKUP(AB94,'Costos Unitarios'!$A:$A,'Costos Unitarios'!$E:$E)+_xlfn.XLOOKUP(AB94,'Costos Comerciales'!$A:$A,'Costos Comerciales'!$E:$E)))/AD94,"")</f>
        <v>0.28293562231759656</v>
      </c>
      <c r="AH94" s="727" t="str">
        <f>IFERROR(($AD94-_xlfn.XLOOKUP($AB94,Competencias!$A:$A,Competencias!H:H))/$AD94,"")</f>
        <v/>
      </c>
      <c r="AI94" s="727" t="str">
        <f>IFERROR(($AD94-_xlfn.XLOOKUP($AB94,Competencias!$A:$A,Competencias!I:I))/$AD94,"")</f>
        <v/>
      </c>
      <c r="AJ94" s="727" t="str">
        <f>IFERROR(($AD94-_xlfn.XLOOKUP($AB94,Competencias!$A:$A,Competencias!J:J))/$AD94,"")</f>
        <v/>
      </c>
      <c r="AK94" s="727" t="str">
        <f>IFERROR(($AD94-_xlfn.XLOOKUP($AB94,Competencias!$A:$A,Competencias!K:K))/$AD94,"")</f>
        <v/>
      </c>
      <c r="AL94" s="727" t="str">
        <f>IFERROR(($AD94-_xlfn.XLOOKUP($AB94,Competencias!$A:$A,Competencias!L:L))/$AD94,"")</f>
        <v/>
      </c>
      <c r="AM94" s="727" t="str">
        <f>IFERROR(($AD94-_xlfn.XLOOKUP($AB94,Competencias!$A:$A,Competencias!M:M))/$AD94,"")</f>
        <v/>
      </c>
      <c r="AN94" s="727" t="str">
        <f>IFERROR(($AD94-_xlfn.XLOOKUP($AB94,Competencias!$A:$A,Competencias!N:N))/$AD94,"")</f>
        <v/>
      </c>
      <c r="AO94" s="727" t="str">
        <f>IFERROR(($AD94-_xlfn.XLOOKUP($AB94,Competencias!$A:$A,Competencias!O:O))/$AD94,"")</f>
        <v/>
      </c>
      <c r="AQ94" s="246" t="str">
        <f>_xlfn.XLOOKUP(AR94,'Listas anteriores R'!$A:$A,'Listas anteriores R'!$D:$D,"")</f>
        <v>Carnes</v>
      </c>
      <c r="AR94" s="542">
        <v>1087</v>
      </c>
      <c r="AS94" s="718" t="str">
        <f t="shared" si="20"/>
        <v>MONDONGO VAC. ENFRIADA</v>
      </c>
      <c r="AT94" s="291">
        <f t="shared" si="14"/>
        <v>6325.7918552036199</v>
      </c>
      <c r="AU94" s="1051" t="e">
        <f>ROUND(IFERROR(($AT94-_xlfn.XLOOKUP($AR94,'Listas anteriores May.'!$A:$A,'Listas anteriores May.'!$E:$E))/_xlfn.XLOOKUP($AR94,'Listas anteriores May.'!$A:$A,'Listas anteriores May.'!$E:$E),""),3)</f>
        <v>#VALUE!</v>
      </c>
      <c r="AV94" s="732">
        <f>IFERROR(($AT94-(_xlfn.XLOOKUP($AR94,'Costos Unitarios'!$A:$A,'Costos Unitarios'!$E:$E)+_xlfn.XLOOKUP($AR94,'Costos Comerciales'!$A:$A,'Costos Comerciales'!$E:$E)))/AT94,"")</f>
        <v>0.28293562231759656</v>
      </c>
      <c r="AW94" s="892">
        <f>IFERROR((AT94-_xlfn.XLOOKUP(AR94,'Lista Consumo Interno'!$A:$A,'Lista Consumo Interno'!$E:$E))/AT94,"")</f>
        <v>1</v>
      </c>
      <c r="AX94" s="895">
        <v>0</v>
      </c>
      <c r="AY94" s="727" t="str">
        <f>IFERROR(($AT94-_xlfn.XLOOKUP($AR94,Competencias!$A:$A,Competencias!P:P))/$AT94,"")</f>
        <v/>
      </c>
      <c r="AZ94" s="727" t="str">
        <f>IFERROR(($AT94-_xlfn.XLOOKUP($AR94,Competencias!$A:$A,Competencias!Q:Q))/$AT94,"")</f>
        <v/>
      </c>
      <c r="BB94" s="246" t="str">
        <f>_xlfn.XLOOKUP(BC94,'Listas anteriores R'!$A:$A,'Listas anteriores R'!$D:$D,"")</f>
        <v>Carnes</v>
      </c>
      <c r="BC94" s="760">
        <v>1087</v>
      </c>
      <c r="BD94" s="800" t="str">
        <f t="shared" si="21"/>
        <v>MONDONGO VAC. ENFRIADA</v>
      </c>
      <c r="BE94" s="150">
        <v>0</v>
      </c>
      <c r="BF94" s="1051" t="e">
        <f>ROUND(IFERROR((BE94-_xlfn.XLOOKUP(BC94,'Listas anteriores HORECA'!$A:$A,'Listas anteriores HORECA'!$E:$E))/_xlfn.XLOOKUP(BC94,'Listas anteriores HORECA'!$A:$A,'Listas anteriores HORECA'!$E:$E),""),3)</f>
        <v>#VALUE!</v>
      </c>
      <c r="BG94" s="150">
        <f>_xlfn.XLOOKUP($BC94,'Costos Unitarios'!A:A,'Costos Unitarios'!E:E,"")</f>
        <v>4224</v>
      </c>
      <c r="BH94" s="1052" t="e">
        <f t="shared" si="23"/>
        <v>#DIV/0!</v>
      </c>
      <c r="BI94" s="892" t="str">
        <f>IFERROR((BE94-_xlfn.XLOOKUP(C94,'Lista Consumo Interno'!A:A,'Lista Consumo Interno'!E:E))/BE94,"")</f>
        <v/>
      </c>
    </row>
    <row r="95" spans="1:61" ht="15" thickBot="1" x14ac:dyDescent="0.35">
      <c r="A95" s="246" t="str">
        <f>_xlfn.XLOOKUP(C95,'Listas anteriores R'!$A:$A,'Listas anteriores R'!$D:$D,"")</f>
        <v>Carnes</v>
      </c>
      <c r="B95" s="1204" t="s">
        <v>131</v>
      </c>
      <c r="C95" s="267">
        <v>1092</v>
      </c>
      <c r="D95" s="737" t="s">
        <v>149</v>
      </c>
      <c r="E95" s="774">
        <f t="shared" si="24"/>
        <v>4787.3303167420818</v>
      </c>
      <c r="F95" s="860">
        <v>5290</v>
      </c>
      <c r="G95" s="1197">
        <f>ROUND(IFERROR((E95-_xlfn.XLOOKUP(C95,'Listas anteriores R'!A:A,'Listas anteriores R'!E:E))/_xlfn.XLOOKUP(C95,'Listas anteriores R'!A:A,'Listas anteriores R'!E:E),""),3)</f>
        <v>0</v>
      </c>
      <c r="H95" s="732">
        <f>IFERROR((E95-(_xlfn.XLOOKUP(C95,'Costos Unitarios'!$A:$A,'Costos Unitarios'!$E:$E)+_xlfn.XLOOKUP(C95,'Costos Comerciales'!$A:$A,'Costos Comerciales'!$E:$E)))/E95,"")</f>
        <v>0.5818128544423441</v>
      </c>
      <c r="I95" s="732">
        <f>IFERROR((E95-_xlfn.XLOOKUP(C95,'Lista Consumo Interno'!$A:$A,'Lista Consumo Interno'!$E:$E))/E95,"")</f>
        <v>1</v>
      </c>
      <c r="J95" s="727" t="str">
        <f>IFERROR(($E95-_xlfn.XLOOKUP($C95,Competencias!$A:$A,Competencias!R:R))/$E95,"")</f>
        <v/>
      </c>
      <c r="K95" s="727" t="str">
        <f>IFERROR(($E95-_xlfn.XLOOKUP($C95,Competencias!$A:$A,Competencias!S:S))/$E95,"")</f>
        <v/>
      </c>
      <c r="L95" s="727" t="str">
        <f>IFERROR(($E95-_xlfn.XLOOKUP($C95,Competencias!$A:$A,Competencias!T:T))/$E95,"")</f>
        <v/>
      </c>
      <c r="M95" s="727" t="str">
        <f>IFERROR(($E95-_xlfn.XLOOKUP($C95,Competencias!$A:$A,Competencias!U:U))/$E95,"")</f>
        <v/>
      </c>
      <c r="N95" s="727" t="str">
        <f>IFERROR(($E95-_xlfn.XLOOKUP($C95,Competencias!$A:$A,Competencias!V:V))/$E95,"")</f>
        <v/>
      </c>
      <c r="O95" s="723"/>
      <c r="P95" s="246" t="str">
        <f>_xlfn.XLOOKUP(Q95,'Listas anteriores R'!$A:$A,'Listas anteriores R'!$D:$D,"")</f>
        <v>Carnes</v>
      </c>
      <c r="Q95" s="1210">
        <v>1092</v>
      </c>
      <c r="R95" s="718" t="str">
        <f t="shared" si="18"/>
        <v>RIÑON VAC. ENFRIADA</v>
      </c>
      <c r="S95" s="135">
        <f t="shared" si="16"/>
        <v>4787.3303167420818</v>
      </c>
      <c r="T95" s="749">
        <v>5290</v>
      </c>
      <c r="U95" s="1172">
        <f>ROUND(IFERROR((S95-_xlfn.XLOOKUP(Q95,'Listas anteriores C'!$A:$A,'Listas anteriores C'!$E:$E))/_xlfn.XLOOKUP(Q95,'Listas anteriores C'!$A:$A,'Listas anteriores C'!$E:$E),""),3)</f>
        <v>0</v>
      </c>
      <c r="V95" s="732">
        <f>IFERROR((S95-(_xlfn.XLOOKUP(Q95,'Costos Unitarios'!$A:$A,'Costos Unitarios'!$E:$E)+_xlfn.XLOOKUP(Q95,'Costos Comerciales'!$A:$A,'Costos Comerciales'!$E:$E)))/S95,"")</f>
        <v>0.5818128544423441</v>
      </c>
      <c r="W95" s="727" t="str">
        <f>IFERROR(($S95-_xlfn.XLOOKUP($Q95,Competencias!$A:$A,Competencias!E:E))/$S95,"")</f>
        <v/>
      </c>
      <c r="X95" s="727" t="str">
        <f>IFERROR(($S95-_xlfn.XLOOKUP($Q95,Competencias!$A:$A,Competencias!F:F))/$S95,"")</f>
        <v/>
      </c>
      <c r="Y95" s="727" t="str">
        <f>IFERROR(($S95-_xlfn.XLOOKUP($Q95,Competencias!$A:$A,Competencias!G:G))/$S95,"")</f>
        <v/>
      </c>
      <c r="AA95" s="246" t="str">
        <f>_xlfn.XLOOKUP(AB95,'Listas anteriores R'!$A:$A,'Listas anteriores R'!$D:$D,"")</f>
        <v>Carnes</v>
      </c>
      <c r="AB95" s="542">
        <v>1092</v>
      </c>
      <c r="AC95" s="718" t="str">
        <f t="shared" si="19"/>
        <v>RIÑON VAC. ENFRIADA</v>
      </c>
      <c r="AD95" s="139">
        <f t="shared" si="17"/>
        <v>4787.3303167420818</v>
      </c>
      <c r="AE95" s="749">
        <v>5290</v>
      </c>
      <c r="AF95" s="1172">
        <f>ROUND(IFERROR((AD95-_xlfn.XLOOKUP(AB95,'Listas anteriores ML'!$A:$A,'Listas anteriores ML'!$E:$E))/_xlfn.XLOOKUP(AB95,'Listas anteriores ML'!$A:$A,'Listas anteriores ML'!$E:$E),""),3)</f>
        <v>0</v>
      </c>
      <c r="AG95" s="732">
        <f>IFERROR((AD95-(_xlfn.XLOOKUP(AB95,'Costos Unitarios'!$A:$A,'Costos Unitarios'!$E:$E)+_xlfn.XLOOKUP(AB95,'Costos Comerciales'!$A:$A,'Costos Comerciales'!$E:$E)))/AD95,"")</f>
        <v>0.5818128544423441</v>
      </c>
      <c r="AH95" s="727" t="str">
        <f>IFERROR(($AD95-_xlfn.XLOOKUP($AB95,Competencias!$A:$A,Competencias!H:H))/$AD95,"")</f>
        <v/>
      </c>
      <c r="AI95" s="727" t="str">
        <f>IFERROR(($AD95-_xlfn.XLOOKUP($AB95,Competencias!$A:$A,Competencias!I:I))/$AD95,"")</f>
        <v/>
      </c>
      <c r="AJ95" s="727" t="str">
        <f>IFERROR(($AD95-_xlfn.XLOOKUP($AB95,Competencias!$A:$A,Competencias!J:J))/$AD95,"")</f>
        <v/>
      </c>
      <c r="AK95" s="727" t="str">
        <f>IFERROR(($AD95-_xlfn.XLOOKUP($AB95,Competencias!$A:$A,Competencias!K:K))/$AD95,"")</f>
        <v/>
      </c>
      <c r="AL95" s="727" t="str">
        <f>IFERROR(($AD95-_xlfn.XLOOKUP($AB95,Competencias!$A:$A,Competencias!L:L))/$AD95,"")</f>
        <v/>
      </c>
      <c r="AM95" s="727" t="str">
        <f>IFERROR(($AD95-_xlfn.XLOOKUP($AB95,Competencias!$A:$A,Competencias!M:M))/$AD95,"")</f>
        <v/>
      </c>
      <c r="AN95" s="727" t="str">
        <f>IFERROR(($AD95-_xlfn.XLOOKUP($AB95,Competencias!$A:$A,Competencias!N:N))/$AD95,"")</f>
        <v/>
      </c>
      <c r="AO95" s="727" t="str">
        <f>IFERROR(($AD95-_xlfn.XLOOKUP($AB95,Competencias!$A:$A,Competencias!O:O))/$AD95,"")</f>
        <v/>
      </c>
      <c r="AQ95" s="246" t="str">
        <f>_xlfn.XLOOKUP(AR95,'Listas anteriores R'!$A:$A,'Listas anteriores R'!$D:$D,"")</f>
        <v>Carnes</v>
      </c>
      <c r="AR95" s="542">
        <v>1092</v>
      </c>
      <c r="AS95" s="718" t="str">
        <f t="shared" si="20"/>
        <v>RIÑON VAC. ENFRIADA</v>
      </c>
      <c r="AT95" s="291">
        <f t="shared" si="14"/>
        <v>4787.3303167420818</v>
      </c>
      <c r="AU95" s="1051" t="e">
        <f>ROUND(IFERROR(($AT95-_xlfn.XLOOKUP($AR95,'Listas anteriores May.'!$A:$A,'Listas anteriores May.'!$E:$E))/_xlfn.XLOOKUP($AR95,'Listas anteriores May.'!$A:$A,'Listas anteriores May.'!$E:$E),""),3)</f>
        <v>#VALUE!</v>
      </c>
      <c r="AV95" s="732">
        <f>IFERROR(($AT95-(_xlfn.XLOOKUP($AR95,'Costos Unitarios'!$A:$A,'Costos Unitarios'!$E:$E)+_xlfn.XLOOKUP($AR95,'Costos Comerciales'!$A:$A,'Costos Comerciales'!$E:$E)))/AT95,"")</f>
        <v>0.5818128544423441</v>
      </c>
      <c r="AW95" s="892">
        <f>IFERROR((AT95-_xlfn.XLOOKUP(AR95,'Lista Consumo Interno'!$A:$A,'Lista Consumo Interno'!$E:$E))/AT95,"")</f>
        <v>1</v>
      </c>
      <c r="AX95" s="895">
        <v>0</v>
      </c>
      <c r="AY95" s="727" t="str">
        <f>IFERROR(($AT95-_xlfn.XLOOKUP($AR95,Competencias!$A:$A,Competencias!P:P))/$AT95,"")</f>
        <v/>
      </c>
      <c r="AZ95" s="727" t="str">
        <f>IFERROR(($AT95-_xlfn.XLOOKUP($AR95,Competencias!$A:$A,Competencias!Q:Q))/$AT95,"")</f>
        <v/>
      </c>
      <c r="BB95" s="246" t="str">
        <f>_xlfn.XLOOKUP(BC95,'Listas anteriores R'!$A:$A,'Listas anteriores R'!$D:$D,"")</f>
        <v>Carnes</v>
      </c>
      <c r="BC95" s="760">
        <v>1092</v>
      </c>
      <c r="BD95" s="800" t="str">
        <f t="shared" si="21"/>
        <v>RIÑON VAC. ENFRIADA</v>
      </c>
      <c r="BE95" s="150">
        <v>0</v>
      </c>
      <c r="BF95" s="1051" t="e">
        <f>ROUND(IFERROR((BE95-_xlfn.XLOOKUP(BC95,'Listas anteriores HORECA'!$A:$A,'Listas anteriores HORECA'!$E:$E))/_xlfn.XLOOKUP(BC95,'Listas anteriores HORECA'!$A:$A,'Listas anteriores HORECA'!$E:$E),""),3)</f>
        <v>#VALUE!</v>
      </c>
      <c r="BG95" s="150">
        <f>_xlfn.XLOOKUP($BC95,'Costos Unitarios'!A:A,'Costos Unitarios'!E:E,"")</f>
        <v>1767</v>
      </c>
      <c r="BH95" s="1052" t="e">
        <f t="shared" si="23"/>
        <v>#DIV/0!</v>
      </c>
      <c r="BI95" s="892" t="str">
        <f>IFERROR((BE95-_xlfn.XLOOKUP(C95,'Lista Consumo Interno'!A:A,'Lista Consumo Interno'!E:E))/BE95,"")</f>
        <v/>
      </c>
    </row>
    <row r="96" spans="1:61" ht="15" thickBot="1" x14ac:dyDescent="0.35">
      <c r="A96" s="246" t="str">
        <f>_xlfn.XLOOKUP(C96,'Listas anteriores R'!$A:$A,'Listas anteriores R'!$D:$D,"")</f>
        <v>Carnes</v>
      </c>
      <c r="B96" s="1204" t="s">
        <v>131</v>
      </c>
      <c r="C96" s="262">
        <v>1093</v>
      </c>
      <c r="D96" s="740" t="s">
        <v>150</v>
      </c>
      <c r="E96" s="774">
        <f t="shared" si="24"/>
        <v>3067.873303167421</v>
      </c>
      <c r="F96" s="860">
        <v>3390</v>
      </c>
      <c r="G96" s="1197">
        <f>ROUND(IFERROR((E96-_xlfn.XLOOKUP(C96,'Listas anteriores R'!A:A,'Listas anteriores R'!E:E))/_xlfn.XLOOKUP(C96,'Listas anteriores R'!A:A,'Listas anteriores R'!E:E),""),3)</f>
        <v>0</v>
      </c>
      <c r="H96" s="732">
        <f>IFERROR((E96-(_xlfn.XLOOKUP(C96,'Costos Unitarios'!$A:$A,'Costos Unitarios'!$E:$E)+_xlfn.XLOOKUP(C96,'Costos Comerciales'!$A:$A,'Costos Comerciales'!$E:$E)))/E96,"")</f>
        <v>0.450759587020649</v>
      </c>
      <c r="I96" s="732">
        <f>IFERROR((E96-_xlfn.XLOOKUP(C96,'Lista Consumo Interno'!$A:$A,'Lista Consumo Interno'!$E:$E))/E96,"")</f>
        <v>1</v>
      </c>
      <c r="J96" s="727" t="str">
        <f>IFERROR(($E96-_xlfn.XLOOKUP($C96,Competencias!$A:$A,Competencias!R:R))/$E96,"")</f>
        <v/>
      </c>
      <c r="K96" s="727" t="str">
        <f>IFERROR(($E96-_xlfn.XLOOKUP($C96,Competencias!$A:$A,Competencias!S:S))/$E96,"")</f>
        <v/>
      </c>
      <c r="L96" s="727" t="str">
        <f>IFERROR(($E96-_xlfn.XLOOKUP($C96,Competencias!$A:$A,Competencias!T:T))/$E96,"")</f>
        <v/>
      </c>
      <c r="M96" s="727" t="str">
        <f>IFERROR(($E96-_xlfn.XLOOKUP($C96,Competencias!$A:$A,Competencias!U:U))/$E96,"")</f>
        <v/>
      </c>
      <c r="N96" s="727" t="str">
        <f>IFERROR(($E96-_xlfn.XLOOKUP($C96,Competencias!$A:$A,Competencias!V:V))/$E96,"")</f>
        <v/>
      </c>
      <c r="O96" s="723"/>
      <c r="P96" s="246" t="str">
        <f>_xlfn.XLOOKUP(Q96,'Listas anteriores R'!$A:$A,'Listas anteriores R'!$D:$D,"")</f>
        <v>Carnes</v>
      </c>
      <c r="Q96" s="1210">
        <v>1093</v>
      </c>
      <c r="R96" s="718" t="str">
        <f t="shared" si="18"/>
        <v>SESOS VAC. ENFRIADA</v>
      </c>
      <c r="S96" s="135">
        <f t="shared" si="16"/>
        <v>3067.873303167421</v>
      </c>
      <c r="T96" s="749">
        <v>3390</v>
      </c>
      <c r="U96" s="1172">
        <f>ROUND(IFERROR((S96-_xlfn.XLOOKUP(Q96,'Listas anteriores C'!$A:$A,'Listas anteriores C'!$E:$E))/_xlfn.XLOOKUP(Q96,'Listas anteriores C'!$A:$A,'Listas anteriores C'!$E:$E),""),3)</f>
        <v>0</v>
      </c>
      <c r="V96" s="732">
        <f>IFERROR((S96-(_xlfn.XLOOKUP(Q96,'Costos Unitarios'!$A:$A,'Costos Unitarios'!$E:$E)+_xlfn.XLOOKUP(Q96,'Costos Comerciales'!$A:$A,'Costos Comerciales'!$E:$E)))/S96,"")</f>
        <v>0.450759587020649</v>
      </c>
      <c r="W96" s="727" t="str">
        <f>IFERROR(($S96-_xlfn.XLOOKUP($Q96,Competencias!$A:$A,Competencias!E:E))/$S96,"")</f>
        <v/>
      </c>
      <c r="X96" s="727" t="str">
        <f>IFERROR(($S96-_xlfn.XLOOKUP($Q96,Competencias!$A:$A,Competencias!F:F))/$S96,"")</f>
        <v/>
      </c>
      <c r="Y96" s="727" t="str">
        <f>IFERROR(($S96-_xlfn.XLOOKUP($Q96,Competencias!$A:$A,Competencias!G:G))/$S96,"")</f>
        <v/>
      </c>
      <c r="AA96" s="246" t="str">
        <f>_xlfn.XLOOKUP(AB96,'Listas anteriores R'!$A:$A,'Listas anteriores R'!$D:$D,"")</f>
        <v>Carnes</v>
      </c>
      <c r="AB96" s="542">
        <v>1093</v>
      </c>
      <c r="AC96" s="718" t="str">
        <f t="shared" si="19"/>
        <v>SESOS VAC. ENFRIADA</v>
      </c>
      <c r="AD96" s="139">
        <f t="shared" si="17"/>
        <v>3067.873303167421</v>
      </c>
      <c r="AE96" s="749">
        <v>3390</v>
      </c>
      <c r="AF96" s="1172">
        <f>ROUND(IFERROR((AD96-_xlfn.XLOOKUP(AB96,'Listas anteriores ML'!$A:$A,'Listas anteriores ML'!$E:$E))/_xlfn.XLOOKUP(AB96,'Listas anteriores ML'!$A:$A,'Listas anteriores ML'!$E:$E),""),3)</f>
        <v>0</v>
      </c>
      <c r="AG96" s="732">
        <f>IFERROR((AD96-(_xlfn.XLOOKUP(AB96,'Costos Unitarios'!$A:$A,'Costos Unitarios'!$E:$E)+_xlfn.XLOOKUP(AB96,'Costos Comerciales'!$A:$A,'Costos Comerciales'!$E:$E)))/AD96,"")</f>
        <v>0.450759587020649</v>
      </c>
      <c r="AH96" s="727" t="str">
        <f>IFERROR(($AD96-_xlfn.XLOOKUP($AB96,Competencias!$A:$A,Competencias!H:H))/$AD96,"")</f>
        <v/>
      </c>
      <c r="AI96" s="727" t="str">
        <f>IFERROR(($AD96-_xlfn.XLOOKUP($AB96,Competencias!$A:$A,Competencias!I:I))/$AD96,"")</f>
        <v/>
      </c>
      <c r="AJ96" s="727" t="str">
        <f>IFERROR(($AD96-_xlfn.XLOOKUP($AB96,Competencias!$A:$A,Competencias!J:J))/$AD96,"")</f>
        <v/>
      </c>
      <c r="AK96" s="727" t="str">
        <f>IFERROR(($AD96-_xlfn.XLOOKUP($AB96,Competencias!$A:$A,Competencias!K:K))/$AD96,"")</f>
        <v/>
      </c>
      <c r="AL96" s="727" t="str">
        <f>IFERROR(($AD96-_xlfn.XLOOKUP($AB96,Competencias!$A:$A,Competencias!L:L))/$AD96,"")</f>
        <v/>
      </c>
      <c r="AM96" s="727" t="str">
        <f>IFERROR(($AD96-_xlfn.XLOOKUP($AB96,Competencias!$A:$A,Competencias!M:M))/$AD96,"")</f>
        <v/>
      </c>
      <c r="AN96" s="727" t="str">
        <f>IFERROR(($AD96-_xlfn.XLOOKUP($AB96,Competencias!$A:$A,Competencias!N:N))/$AD96,"")</f>
        <v/>
      </c>
      <c r="AO96" s="727" t="str">
        <f>IFERROR(($AD96-_xlfn.XLOOKUP($AB96,Competencias!$A:$A,Competencias!O:O))/$AD96,"")</f>
        <v/>
      </c>
      <c r="AQ96" s="246" t="str">
        <f>_xlfn.XLOOKUP(AR96,'Listas anteriores R'!$A:$A,'Listas anteriores R'!$D:$D,"")</f>
        <v>Carnes</v>
      </c>
      <c r="AR96" s="542">
        <v>1093</v>
      </c>
      <c r="AS96" s="718" t="str">
        <f t="shared" si="20"/>
        <v>SESOS VAC. ENFRIADA</v>
      </c>
      <c r="AT96" s="291">
        <f t="shared" si="14"/>
        <v>3067.873303167421</v>
      </c>
      <c r="AU96" s="1051" t="e">
        <f>ROUND(IFERROR(($AT96-_xlfn.XLOOKUP($AR96,'Listas anteriores May.'!$A:$A,'Listas anteriores May.'!$E:$E))/_xlfn.XLOOKUP($AR96,'Listas anteriores May.'!$A:$A,'Listas anteriores May.'!$E:$E),""),3)</f>
        <v>#VALUE!</v>
      </c>
      <c r="AV96" s="732">
        <f>IFERROR(($AT96-(_xlfn.XLOOKUP($AR96,'Costos Unitarios'!$A:$A,'Costos Unitarios'!$E:$E)+_xlfn.XLOOKUP($AR96,'Costos Comerciales'!$A:$A,'Costos Comerciales'!$E:$E)))/AT96,"")</f>
        <v>0.450759587020649</v>
      </c>
      <c r="AW96" s="892">
        <f>IFERROR((AT96-_xlfn.XLOOKUP(AR96,'Lista Consumo Interno'!$A:$A,'Lista Consumo Interno'!$E:$E))/AT96,"")</f>
        <v>1</v>
      </c>
      <c r="AX96" s="895">
        <v>0</v>
      </c>
      <c r="AY96" s="727" t="str">
        <f>IFERROR(($AT96-_xlfn.XLOOKUP($AR96,Competencias!$A:$A,Competencias!P:P))/$AT96,"")</f>
        <v/>
      </c>
      <c r="AZ96" s="727" t="str">
        <f>IFERROR(($AT96-_xlfn.XLOOKUP($AR96,Competencias!$A:$A,Competencias!Q:Q))/$AT96,"")</f>
        <v/>
      </c>
      <c r="BB96" s="246" t="str">
        <f>_xlfn.XLOOKUP(BC96,'Listas anteriores R'!$A:$A,'Listas anteriores R'!$D:$D,"")</f>
        <v>Carnes</v>
      </c>
      <c r="BC96" s="760">
        <v>1093</v>
      </c>
      <c r="BD96" s="800" t="str">
        <f t="shared" si="21"/>
        <v>SESOS VAC. ENFRIADA</v>
      </c>
      <c r="BE96" s="150">
        <v>0</v>
      </c>
      <c r="BF96" s="1051" t="e">
        <f>ROUND(IFERROR((BE96-_xlfn.XLOOKUP(BC96,'Listas anteriores HORECA'!$A:$A,'Listas anteriores HORECA'!$E:$E))/_xlfn.XLOOKUP(BC96,'Listas anteriores HORECA'!$A:$A,'Listas anteriores HORECA'!$E:$E),""),3)</f>
        <v>#VALUE!</v>
      </c>
      <c r="BG96" s="150">
        <f>_xlfn.XLOOKUP($BC96,'Costos Unitarios'!A:A,'Costos Unitarios'!E:E,"")</f>
        <v>1533</v>
      </c>
      <c r="BH96" s="1052" t="e">
        <f t="shared" si="23"/>
        <v>#DIV/0!</v>
      </c>
      <c r="BI96" s="892" t="str">
        <f>IFERROR((BE96-_xlfn.XLOOKUP(C96,'Lista Consumo Interno'!A:A,'Lista Consumo Interno'!E:E))/BE96,"")</f>
        <v/>
      </c>
    </row>
    <row r="97" spans="1:61" ht="15" thickBot="1" x14ac:dyDescent="0.35">
      <c r="A97" s="246" t="str">
        <f>_xlfn.XLOOKUP(C97,'Listas anteriores R'!$A:$A,'Listas anteriores R'!$D:$D,"")</f>
        <v>Carnes</v>
      </c>
      <c r="B97" s="1204" t="s">
        <v>131</v>
      </c>
      <c r="C97" s="262">
        <v>1088</v>
      </c>
      <c r="D97" s="737" t="s">
        <v>151</v>
      </c>
      <c r="E97" s="774">
        <f t="shared" si="24"/>
        <v>7592.7601809954749</v>
      </c>
      <c r="F97" s="860">
        <v>8390</v>
      </c>
      <c r="G97" s="1197">
        <f>ROUND(IFERROR((E97-_xlfn.XLOOKUP(C97,'Listas anteriores R'!A:A,'Listas anteriores R'!E:E))/_xlfn.XLOOKUP(C97,'Listas anteriores R'!A:A,'Listas anteriores R'!E:E),""),3)</f>
        <v>0</v>
      </c>
      <c r="H97" s="732">
        <f>IFERROR((E97-(_xlfn.XLOOKUP(C97,'Costos Unitarios'!$A:$A,'Costos Unitarios'!$E:$E)+_xlfn.XLOOKUP(C97,'Costos Comerciales'!$A:$A,'Costos Comerciales'!$E:$E)))/E97,"")</f>
        <v>0.20753456495828365</v>
      </c>
      <c r="I97" s="732">
        <f>IFERROR((E97-_xlfn.XLOOKUP(C97,'Lista Consumo Interno'!$A:$A,'Lista Consumo Interno'!$E:$E))/E97,"")</f>
        <v>1</v>
      </c>
      <c r="J97" s="727" t="str">
        <f>IFERROR(($E97-_xlfn.XLOOKUP($C97,Competencias!$A:$A,Competencias!R:R))/$E97,"")</f>
        <v/>
      </c>
      <c r="K97" s="727" t="str">
        <f>IFERROR(($E97-_xlfn.XLOOKUP($C97,Competencias!$A:$A,Competencias!S:S))/$E97,"")</f>
        <v/>
      </c>
      <c r="L97" s="727" t="str">
        <f>IFERROR(($E97-_xlfn.XLOOKUP($C97,Competencias!$A:$A,Competencias!T:T))/$E97,"")</f>
        <v/>
      </c>
      <c r="M97" s="727" t="str">
        <f>IFERROR(($E97-_xlfn.XLOOKUP($C97,Competencias!$A:$A,Competencias!U:U))/$E97,"")</f>
        <v/>
      </c>
      <c r="N97" s="727" t="str">
        <f>IFERROR(($E97-_xlfn.XLOOKUP($C97,Competencias!$A:$A,Competencias!V:V))/$E97,"")</f>
        <v/>
      </c>
      <c r="O97" s="723"/>
      <c r="P97" s="246" t="str">
        <f>_xlfn.XLOOKUP(Q97,'Listas anteriores R'!$A:$A,'Listas anteriores R'!$D:$D,"")</f>
        <v>Carnes</v>
      </c>
      <c r="Q97" s="1210">
        <v>1088</v>
      </c>
      <c r="R97" s="718" t="str">
        <f t="shared" si="18"/>
        <v>RABOS VAC. ENFRIADA</v>
      </c>
      <c r="S97" s="135">
        <f t="shared" si="16"/>
        <v>7592.7601809954749</v>
      </c>
      <c r="T97" s="749">
        <v>8390</v>
      </c>
      <c r="U97" s="1172">
        <f>ROUND(IFERROR((S97-_xlfn.XLOOKUP(Q97,'Listas anteriores C'!$A:$A,'Listas anteriores C'!$E:$E))/_xlfn.XLOOKUP(Q97,'Listas anteriores C'!$A:$A,'Listas anteriores C'!$E:$E),""),3)</f>
        <v>0</v>
      </c>
      <c r="V97" s="732">
        <f>IFERROR((S97-(_xlfn.XLOOKUP(Q97,'Costos Unitarios'!$A:$A,'Costos Unitarios'!$E:$E)+_xlfn.XLOOKUP(Q97,'Costos Comerciales'!$A:$A,'Costos Comerciales'!$E:$E)))/S97,"")</f>
        <v>0.20753456495828365</v>
      </c>
      <c r="W97" s="727" t="str">
        <f>IFERROR(($S97-_xlfn.XLOOKUP($Q97,Competencias!$A:$A,Competencias!E:E))/$S97,"")</f>
        <v/>
      </c>
      <c r="X97" s="727" t="str">
        <f>IFERROR(($S97-_xlfn.XLOOKUP($Q97,Competencias!$A:$A,Competencias!F:F))/$S97,"")</f>
        <v/>
      </c>
      <c r="Y97" s="727" t="str">
        <f>IFERROR(($S97-_xlfn.XLOOKUP($Q97,Competencias!$A:$A,Competencias!G:G))/$S97,"")</f>
        <v/>
      </c>
      <c r="AA97" s="246" t="str">
        <f>_xlfn.XLOOKUP(AB97,'Listas anteriores R'!$A:$A,'Listas anteriores R'!$D:$D,"")</f>
        <v>Carnes</v>
      </c>
      <c r="AB97" s="542">
        <v>1088</v>
      </c>
      <c r="AC97" s="718" t="str">
        <f t="shared" si="19"/>
        <v>RABOS VAC. ENFRIADA</v>
      </c>
      <c r="AD97" s="139">
        <f t="shared" si="17"/>
        <v>7592.7601809954749</v>
      </c>
      <c r="AE97" s="749">
        <v>8390</v>
      </c>
      <c r="AF97" s="1172">
        <f>ROUND(IFERROR((AD97-_xlfn.XLOOKUP(AB97,'Listas anteriores ML'!$A:$A,'Listas anteriores ML'!$E:$E))/_xlfn.XLOOKUP(AB97,'Listas anteriores ML'!$A:$A,'Listas anteriores ML'!$E:$E),""),3)</f>
        <v>0</v>
      </c>
      <c r="AG97" s="732">
        <f>IFERROR((AD97-(_xlfn.XLOOKUP(AB97,'Costos Unitarios'!$A:$A,'Costos Unitarios'!$E:$E)+_xlfn.XLOOKUP(AB97,'Costos Comerciales'!$A:$A,'Costos Comerciales'!$E:$E)))/AD97,"")</f>
        <v>0.20753456495828365</v>
      </c>
      <c r="AH97" s="727" t="str">
        <f>IFERROR(($AD97-_xlfn.XLOOKUP($AB97,Competencias!$A:$A,Competencias!H:H))/$AD97,"")</f>
        <v/>
      </c>
      <c r="AI97" s="727" t="str">
        <f>IFERROR(($AD97-_xlfn.XLOOKUP($AB97,Competencias!$A:$A,Competencias!I:I))/$AD97,"")</f>
        <v/>
      </c>
      <c r="AJ97" s="727" t="str">
        <f>IFERROR(($AD97-_xlfn.XLOOKUP($AB97,Competencias!$A:$A,Competencias!J:J))/$AD97,"")</f>
        <v/>
      </c>
      <c r="AK97" s="727" t="str">
        <f>IFERROR(($AD97-_xlfn.XLOOKUP($AB97,Competencias!$A:$A,Competencias!K:K))/$AD97,"")</f>
        <v/>
      </c>
      <c r="AL97" s="727" t="str">
        <f>IFERROR(($AD97-_xlfn.XLOOKUP($AB97,Competencias!$A:$A,Competencias!L:L))/$AD97,"")</f>
        <v/>
      </c>
      <c r="AM97" s="727" t="str">
        <f>IFERROR(($AD97-_xlfn.XLOOKUP($AB97,Competencias!$A:$A,Competencias!M:M))/$AD97,"")</f>
        <v/>
      </c>
      <c r="AN97" s="727" t="str">
        <f>IFERROR(($AD97-_xlfn.XLOOKUP($AB97,Competencias!$A:$A,Competencias!N:N))/$AD97,"")</f>
        <v/>
      </c>
      <c r="AO97" s="727" t="str">
        <f>IFERROR(($AD97-_xlfn.XLOOKUP($AB97,Competencias!$A:$A,Competencias!O:O))/$AD97,"")</f>
        <v/>
      </c>
      <c r="AQ97" s="246" t="str">
        <f>_xlfn.XLOOKUP(AR97,'Listas anteriores R'!$A:$A,'Listas anteriores R'!$D:$D,"")</f>
        <v>Carnes</v>
      </c>
      <c r="AR97" s="542">
        <v>1088</v>
      </c>
      <c r="AS97" s="718" t="str">
        <f t="shared" si="20"/>
        <v>RABOS VAC. ENFRIADA</v>
      </c>
      <c r="AT97" s="291">
        <f t="shared" si="14"/>
        <v>7592.7601809954749</v>
      </c>
      <c r="AU97" s="1051" t="e">
        <f>ROUND(IFERROR(($AT97-_xlfn.XLOOKUP($AR97,'Listas anteriores May.'!$A:$A,'Listas anteriores May.'!$E:$E))/_xlfn.XLOOKUP($AR97,'Listas anteriores May.'!$A:$A,'Listas anteriores May.'!$E:$E),""),3)</f>
        <v>#VALUE!</v>
      </c>
      <c r="AV97" s="732">
        <f>IFERROR(($AT97-(_xlfn.XLOOKUP($AR97,'Costos Unitarios'!$A:$A,'Costos Unitarios'!$E:$E)+_xlfn.XLOOKUP($AR97,'Costos Comerciales'!$A:$A,'Costos Comerciales'!$E:$E)))/AT97,"")</f>
        <v>0.20753456495828365</v>
      </c>
      <c r="AW97" s="892">
        <f>IFERROR((AT97-_xlfn.XLOOKUP(AR97,'Lista Consumo Interno'!$A:$A,'Lista Consumo Interno'!$E:$E))/AT97,"")</f>
        <v>1</v>
      </c>
      <c r="AX97" s="895">
        <v>0</v>
      </c>
      <c r="AY97" s="727" t="str">
        <f>IFERROR(($AT97-_xlfn.XLOOKUP($AR97,Competencias!$A:$A,Competencias!P:P))/$AT97,"")</f>
        <v/>
      </c>
      <c r="AZ97" s="727" t="str">
        <f>IFERROR(($AT97-_xlfn.XLOOKUP($AR97,Competencias!$A:$A,Competencias!Q:Q))/$AT97,"")</f>
        <v/>
      </c>
      <c r="BB97" s="246" t="str">
        <f>_xlfn.XLOOKUP(BC97,'Listas anteriores R'!$A:$A,'Listas anteriores R'!$D:$D,"")</f>
        <v>Carnes</v>
      </c>
      <c r="BC97" s="760">
        <v>1088</v>
      </c>
      <c r="BD97" s="800" t="str">
        <f t="shared" si="21"/>
        <v>RABOS VAC. ENFRIADA</v>
      </c>
      <c r="BE97" s="150">
        <v>0</v>
      </c>
      <c r="BF97" s="1051" t="e">
        <f>ROUND(IFERROR((BE97-_xlfn.XLOOKUP(BC97,'Listas anteriores HORECA'!$A:$A,'Listas anteriores HORECA'!$E:$E))/_xlfn.XLOOKUP(BC97,'Listas anteriores HORECA'!$A:$A,'Listas anteriores HORECA'!$E:$E),""),3)</f>
        <v>#VALUE!</v>
      </c>
      <c r="BG97" s="150">
        <f>_xlfn.XLOOKUP($BC97,'Costos Unitarios'!A:A,'Costos Unitarios'!E:E,"")</f>
        <v>5640</v>
      </c>
      <c r="BH97" s="1052" t="e">
        <f t="shared" si="23"/>
        <v>#DIV/0!</v>
      </c>
      <c r="BI97" s="892" t="str">
        <f>IFERROR((BE97-_xlfn.XLOOKUP(C97,'Lista Consumo Interno'!A:A,'Lista Consumo Interno'!E:E))/BE97,"")</f>
        <v/>
      </c>
    </row>
    <row r="98" spans="1:61" ht="15" thickBot="1" x14ac:dyDescent="0.35">
      <c r="A98" s="246" t="str">
        <f>_xlfn.XLOOKUP(C98,'Listas anteriores R'!$A:$A,'Listas anteriores R'!$D:$D,"")</f>
        <v>Carnes</v>
      </c>
      <c r="B98" s="1205" t="s">
        <v>131</v>
      </c>
      <c r="C98" s="263">
        <v>1083</v>
      </c>
      <c r="D98" s="746" t="s">
        <v>152</v>
      </c>
      <c r="E98" s="926">
        <f t="shared" si="24"/>
        <v>4063.3484162895929</v>
      </c>
      <c r="F98" s="860">
        <v>4490</v>
      </c>
      <c r="G98" s="1197">
        <f>ROUND(IFERROR((E98-_xlfn.XLOOKUP(C98,'Listas anteriores R'!A:A,'Listas anteriores R'!E:E))/_xlfn.XLOOKUP(C98,'Listas anteriores R'!A:A,'Listas anteriores R'!E:E),""),3)</f>
        <v>0</v>
      </c>
      <c r="H98" s="732">
        <f>IFERROR((E98-(_xlfn.XLOOKUP(C98,'Costos Unitarios'!$A:$A,'Costos Unitarios'!$E:$E)+_xlfn.XLOOKUP(C98,'Costos Comerciales'!$A:$A,'Costos Comerciales'!$E:$E)))/E98,"")</f>
        <v>0.36161024498886418</v>
      </c>
      <c r="I98" s="732">
        <f>IFERROR((E98-_xlfn.XLOOKUP(C98,'Lista Consumo Interno'!$A:$A,'Lista Consumo Interno'!$E:$E))/E98,"")</f>
        <v>1</v>
      </c>
      <c r="J98" s="727" t="str">
        <f>IFERROR(($E98-_xlfn.XLOOKUP($C98,Competencias!$A:$A,Competencias!R:R))/$E98,"")</f>
        <v/>
      </c>
      <c r="K98" s="727" t="str">
        <f>IFERROR(($E98-_xlfn.XLOOKUP($C98,Competencias!$A:$A,Competencias!S:S))/$E98,"")</f>
        <v/>
      </c>
      <c r="L98" s="727" t="str">
        <f>IFERROR(($E98-_xlfn.XLOOKUP($C98,Competencias!$A:$A,Competencias!T:T))/$E98,"")</f>
        <v/>
      </c>
      <c r="M98" s="727" t="str">
        <f>IFERROR(($E98-_xlfn.XLOOKUP($C98,Competencias!$A:$A,Competencias!U:U))/$E98,"")</f>
        <v/>
      </c>
      <c r="N98" s="727" t="str">
        <f>IFERROR(($E98-_xlfn.XLOOKUP($C98,Competencias!$A:$A,Competencias!V:V))/$E98,"")</f>
        <v/>
      </c>
      <c r="O98" s="723"/>
      <c r="P98" s="246" t="str">
        <f>_xlfn.XLOOKUP(Q98,'Listas anteriores R'!$A:$A,'Listas anteriores R'!$D:$D,"")</f>
        <v>Carnes</v>
      </c>
      <c r="Q98" s="1210">
        <v>1083</v>
      </c>
      <c r="R98" s="718" t="str">
        <f t="shared" si="18"/>
        <v>CORAZÓN VAC. ENFRIADA</v>
      </c>
      <c r="S98" s="135">
        <f t="shared" si="16"/>
        <v>4063.3484162895929</v>
      </c>
      <c r="T98" s="749">
        <v>4490</v>
      </c>
      <c r="U98" s="1172">
        <f>ROUND(IFERROR((S98-_xlfn.XLOOKUP(Q98,'Listas anteriores C'!$A:$A,'Listas anteriores C'!$E:$E))/_xlfn.XLOOKUP(Q98,'Listas anteriores C'!$A:$A,'Listas anteriores C'!$E:$E),""),3)</f>
        <v>0</v>
      </c>
      <c r="V98" s="732">
        <f>IFERROR((S98-(_xlfn.XLOOKUP(Q98,'Costos Unitarios'!$A:$A,'Costos Unitarios'!$E:$E)+_xlfn.XLOOKUP(Q98,'Costos Comerciales'!$A:$A,'Costos Comerciales'!$E:$E)))/S98,"")</f>
        <v>0.36161024498886418</v>
      </c>
      <c r="W98" s="727" t="str">
        <f>IFERROR(($S98-_xlfn.XLOOKUP($Q98,Competencias!$A:$A,Competencias!E:E))/$S98,"")</f>
        <v/>
      </c>
      <c r="X98" s="727" t="str">
        <f>IFERROR(($S98-_xlfn.XLOOKUP($Q98,Competencias!$A:$A,Competencias!F:F))/$S98,"")</f>
        <v/>
      </c>
      <c r="Y98" s="727" t="str">
        <f>IFERROR(($S98-_xlfn.XLOOKUP($Q98,Competencias!$A:$A,Competencias!G:G))/$S98,"")</f>
        <v/>
      </c>
      <c r="AA98" s="246" t="str">
        <f>_xlfn.XLOOKUP(AB98,'Listas anteriores R'!$A:$A,'Listas anteriores R'!$D:$D,"")</f>
        <v>Carnes</v>
      </c>
      <c r="AB98" s="542">
        <v>1083</v>
      </c>
      <c r="AC98" s="718" t="str">
        <f t="shared" si="19"/>
        <v>CORAZÓN VAC. ENFRIADA</v>
      </c>
      <c r="AD98" s="139">
        <f t="shared" si="17"/>
        <v>4063.3484162895929</v>
      </c>
      <c r="AE98" s="749">
        <v>4490</v>
      </c>
      <c r="AF98" s="1172">
        <f>ROUND(IFERROR((AD98-_xlfn.XLOOKUP(AB98,'Listas anteriores ML'!$A:$A,'Listas anteriores ML'!$E:$E))/_xlfn.XLOOKUP(AB98,'Listas anteriores ML'!$A:$A,'Listas anteriores ML'!$E:$E),""),3)</f>
        <v>0</v>
      </c>
      <c r="AG98" s="732">
        <f>IFERROR((AD98-(_xlfn.XLOOKUP(AB98,'Costos Unitarios'!$A:$A,'Costos Unitarios'!$E:$E)+_xlfn.XLOOKUP(AB98,'Costos Comerciales'!$A:$A,'Costos Comerciales'!$E:$E)))/AD98,"")</f>
        <v>0.36161024498886418</v>
      </c>
      <c r="AH98" s="727" t="str">
        <f>IFERROR(($AD98-_xlfn.XLOOKUP($AB98,Competencias!$A:$A,Competencias!H:H))/$AD98,"")</f>
        <v/>
      </c>
      <c r="AI98" s="727" t="str">
        <f>IFERROR(($AD98-_xlfn.XLOOKUP($AB98,Competencias!$A:$A,Competencias!I:I))/$AD98,"")</f>
        <v/>
      </c>
      <c r="AJ98" s="727" t="str">
        <f>IFERROR(($AD98-_xlfn.XLOOKUP($AB98,Competencias!$A:$A,Competencias!J:J))/$AD98,"")</f>
        <v/>
      </c>
      <c r="AK98" s="727" t="str">
        <f>IFERROR(($AD98-_xlfn.XLOOKUP($AB98,Competencias!$A:$A,Competencias!K:K))/$AD98,"")</f>
        <v/>
      </c>
      <c r="AL98" s="727" t="str">
        <f>IFERROR(($AD98-_xlfn.XLOOKUP($AB98,Competencias!$A:$A,Competencias!L:L))/$AD98,"")</f>
        <v/>
      </c>
      <c r="AM98" s="727" t="str">
        <f>IFERROR(($AD98-_xlfn.XLOOKUP($AB98,Competencias!$A:$A,Competencias!M:M))/$AD98,"")</f>
        <v/>
      </c>
      <c r="AN98" s="727" t="str">
        <f>IFERROR(($AD98-_xlfn.XLOOKUP($AB98,Competencias!$A:$A,Competencias!N:N))/$AD98,"")</f>
        <v/>
      </c>
      <c r="AO98" s="727" t="str">
        <f>IFERROR(($AD98-_xlfn.XLOOKUP($AB98,Competencias!$A:$A,Competencias!O:O))/$AD98,"")</f>
        <v/>
      </c>
      <c r="AQ98" s="246" t="str">
        <f>_xlfn.XLOOKUP(AR98,'Listas anteriores R'!$A:$A,'Listas anteriores R'!$D:$D,"")</f>
        <v>Carnes</v>
      </c>
      <c r="AR98" s="542">
        <v>1083</v>
      </c>
      <c r="AS98" s="718" t="str">
        <f t="shared" si="20"/>
        <v>CORAZÓN VAC. ENFRIADA</v>
      </c>
      <c r="AT98" s="291">
        <f t="shared" si="14"/>
        <v>4063.3484162895929</v>
      </c>
      <c r="AU98" s="1051" t="e">
        <f>ROUND(IFERROR(($AT98-_xlfn.XLOOKUP($AR98,'Listas anteriores May.'!$A:$A,'Listas anteriores May.'!$E:$E))/_xlfn.XLOOKUP($AR98,'Listas anteriores May.'!$A:$A,'Listas anteriores May.'!$E:$E),""),3)</f>
        <v>#VALUE!</v>
      </c>
      <c r="AV98" s="732">
        <f>IFERROR(($AT98-(_xlfn.XLOOKUP($AR98,'Costos Unitarios'!$A:$A,'Costos Unitarios'!$E:$E)+_xlfn.XLOOKUP($AR98,'Costos Comerciales'!$A:$A,'Costos Comerciales'!$E:$E)))/AT98,"")</f>
        <v>0.36161024498886418</v>
      </c>
      <c r="AW98" s="892">
        <f>IFERROR((AT98-_xlfn.XLOOKUP(AR98,'Lista Consumo Interno'!$A:$A,'Lista Consumo Interno'!$E:$E))/AT98,"")</f>
        <v>1</v>
      </c>
      <c r="AX98" s="895">
        <v>0</v>
      </c>
      <c r="AY98" s="727" t="str">
        <f>IFERROR(($AT98-_xlfn.XLOOKUP($AR98,Competencias!$A:$A,Competencias!P:P))/$AT98,"")</f>
        <v/>
      </c>
      <c r="AZ98" s="727" t="str">
        <f>IFERROR(($AT98-_xlfn.XLOOKUP($AR98,Competencias!$A:$A,Competencias!Q:Q))/$AT98,"")</f>
        <v/>
      </c>
      <c r="BB98" s="246" t="str">
        <f>_xlfn.XLOOKUP(BC98,'Listas anteriores R'!$A:$A,'Listas anteriores R'!$D:$D,"")</f>
        <v>Carnes</v>
      </c>
      <c r="BC98" s="760">
        <v>1083</v>
      </c>
      <c r="BD98" s="800" t="str">
        <f t="shared" si="21"/>
        <v>CORAZÓN VAC. ENFRIADA</v>
      </c>
      <c r="BE98" s="150">
        <v>0</v>
      </c>
      <c r="BF98" s="1051" t="e">
        <f>ROUND(IFERROR((BE98-_xlfn.XLOOKUP(BC98,'Listas anteriores HORECA'!$A:$A,'Listas anteriores HORECA'!$E:$E))/_xlfn.XLOOKUP(BC98,'Listas anteriores HORECA'!$A:$A,'Listas anteriores HORECA'!$E:$E),""),3)</f>
        <v>#VALUE!</v>
      </c>
      <c r="BG98" s="150">
        <f>_xlfn.XLOOKUP($BC98,'Costos Unitarios'!A:A,'Costos Unitarios'!E:E,"")</f>
        <v>2395</v>
      </c>
      <c r="BH98" s="1052" t="e">
        <f t="shared" si="23"/>
        <v>#DIV/0!</v>
      </c>
      <c r="BI98" s="892" t="str">
        <f>IFERROR((BE98-_xlfn.XLOOKUP(C98,'Lista Consumo Interno'!A:A,'Lista Consumo Interno'!E:E))/BE98,"")</f>
        <v/>
      </c>
    </row>
    <row r="99" spans="1:61" ht="15" thickBot="1" x14ac:dyDescent="0.35">
      <c r="A99" s="246" t="str">
        <f>_xlfn.XLOOKUP(C99,'Listas anteriores R'!$A:$A,'Listas anteriores R'!$D:$D,"")</f>
        <v>Carnes</v>
      </c>
      <c r="B99" s="1206" t="s">
        <v>153</v>
      </c>
      <c r="C99" s="275">
        <v>184</v>
      </c>
      <c r="D99" s="742" t="s">
        <v>154</v>
      </c>
      <c r="E99" s="777">
        <f>F99/1.105</f>
        <v>2705.8823529411766</v>
      </c>
      <c r="F99" s="860">
        <v>2990</v>
      </c>
      <c r="G99" s="1197">
        <f>ROUND(IFERROR((E99-_xlfn.XLOOKUP(C99,'Listas anteriores R'!A:A,'Listas anteriores R'!E:E))/_xlfn.XLOOKUP(C99,'Listas anteriores R'!A:A,'Listas anteriores R'!E:E),""),3)</f>
        <v>0</v>
      </c>
      <c r="H99" s="732">
        <f>IFERROR((E99-(_xlfn.XLOOKUP(C99,'Costos Unitarios'!$A:$A,'Costos Unitarios'!$E:$E)+_xlfn.XLOOKUP(C99,'Costos Comerciales'!$A:$A,'Costos Comerciales'!$E:$E)))/E99,"")</f>
        <v>0.34439130434782611</v>
      </c>
      <c r="I99" s="732">
        <f>IFERROR((E99-_xlfn.XLOOKUP(C99,'Lista Consumo Interno'!$A:$A,'Lista Consumo Interno'!$E:$E))/E99,"")</f>
        <v>1</v>
      </c>
      <c r="J99" s="727">
        <f>IFERROR(($E99-_xlfn.XLOOKUP($C99,Competencias!$A:$A,Competencias!R:R))/$E99,"")</f>
        <v>0.51956521739130435</v>
      </c>
      <c r="K99" s="727">
        <f>IFERROR(($E99-_xlfn.XLOOKUP($C99,Competencias!$A:$A,Competencias!S:S))/$E99,"")</f>
        <v>1</v>
      </c>
      <c r="L99" s="727">
        <f>IFERROR(($E99-_xlfn.XLOOKUP($C99,Competencias!$A:$A,Competencias!T:T))/$E99,"")</f>
        <v>-0.9568478260869564</v>
      </c>
      <c r="M99" s="727">
        <f>IFERROR(($E99-_xlfn.XLOOKUP($C99,Competencias!$A:$A,Competencias!U:U))/$E99,"")</f>
        <v>1</v>
      </c>
      <c r="N99" s="727">
        <f>IFERROR(($E99-_xlfn.XLOOKUP($C99,Competencias!$A:$A,Competencias!V:V))/$E99,"")</f>
        <v>-0.66304347826086951</v>
      </c>
      <c r="O99" s="723"/>
      <c r="P99" s="246" t="str">
        <f>_xlfn.XLOOKUP(Q99,'Listas anteriores R'!$A:$A,'Listas anteriores R'!$D:$D,"")</f>
        <v>Carnes</v>
      </c>
      <c r="Q99" s="1210">
        <v>184</v>
      </c>
      <c r="R99" s="718" t="str">
        <f t="shared" si="18"/>
        <v>HUESO CON CARNE</v>
      </c>
      <c r="S99" s="135">
        <f>T99/1.105</f>
        <v>2705.8823529411766</v>
      </c>
      <c r="T99" s="749">
        <v>2990</v>
      </c>
      <c r="U99" s="1172">
        <f>ROUND(IFERROR((S99-_xlfn.XLOOKUP(Q99,'Listas anteriores C'!$A:$A,'Listas anteriores C'!$E:$E))/_xlfn.XLOOKUP(Q99,'Listas anteriores C'!$A:$A,'Listas anteriores C'!$E:$E),""),3)</f>
        <v>0</v>
      </c>
      <c r="V99" s="732">
        <f>IFERROR((S99-(_xlfn.XLOOKUP(Q99,'Costos Unitarios'!$A:$A,'Costos Unitarios'!$E:$E)+_xlfn.XLOOKUP(Q99,'Costos Comerciales'!$A:$A,'Costos Comerciales'!$E:$E)))/S99,"")</f>
        <v>0.34439130434782611</v>
      </c>
      <c r="W99" s="727">
        <f>IFERROR(($S99-_xlfn.XLOOKUP($Q99,Competencias!$A:$A,Competencias!E:E))/$S99,"")</f>
        <v>1</v>
      </c>
      <c r="X99" s="727">
        <f>IFERROR(($S99-_xlfn.XLOOKUP($Q99,Competencias!$A:$A,Competencias!F:F))/$S99,"")</f>
        <v>1</v>
      </c>
      <c r="Y99" s="727">
        <f>IFERROR(($S99-_xlfn.XLOOKUP($Q99,Competencias!$A:$A,Competencias!G:G))/$S99,"")</f>
        <v>1</v>
      </c>
      <c r="AA99" s="246" t="str">
        <f>_xlfn.XLOOKUP(AB99,'Listas anteriores R'!$A:$A,'Listas anteriores R'!$D:$D,"")</f>
        <v>Carnes</v>
      </c>
      <c r="AB99" s="542">
        <v>184</v>
      </c>
      <c r="AC99" s="718" t="str">
        <f t="shared" si="19"/>
        <v>HUESO CON CARNE</v>
      </c>
      <c r="AD99" s="139">
        <f>AE99/1.105</f>
        <v>2705.8823529411766</v>
      </c>
      <c r="AE99" s="749">
        <v>2990</v>
      </c>
      <c r="AF99" s="1172">
        <f>ROUND(IFERROR((AD99-_xlfn.XLOOKUP(AB99,'Listas anteriores ML'!$A:$A,'Listas anteriores ML'!$E:$E))/_xlfn.XLOOKUP(AB99,'Listas anteriores ML'!$A:$A,'Listas anteriores ML'!$E:$E),""),3)</f>
        <v>0</v>
      </c>
      <c r="AG99" s="732">
        <f>IFERROR((AD99-(_xlfn.XLOOKUP(AB99,'Costos Unitarios'!$A:$A,'Costos Unitarios'!$E:$E)+_xlfn.XLOOKUP(AB99,'Costos Comerciales'!$A:$A,'Costos Comerciales'!$E:$E)))/AD99,"")</f>
        <v>0.34439130434782611</v>
      </c>
      <c r="AH99" s="727">
        <f>IFERROR(($AD99-_xlfn.XLOOKUP($AB99,Competencias!$A:$A,Competencias!H:H))/$AD99,"")</f>
        <v>1</v>
      </c>
      <c r="AI99" s="727">
        <f>IFERROR(($AD99-_xlfn.XLOOKUP($AB99,Competencias!$A:$A,Competencias!I:I))/$AD99,"")</f>
        <v>1</v>
      </c>
      <c r="AJ99" s="727">
        <f>IFERROR(($AD99-_xlfn.XLOOKUP($AB99,Competencias!$A:$A,Competencias!J:J))/$AD99,"")</f>
        <v>1</v>
      </c>
      <c r="AK99" s="727">
        <f>IFERROR(($AD99-_xlfn.XLOOKUP($AB99,Competencias!$A:$A,Competencias!K:K))/$AD99,"")</f>
        <v>1</v>
      </c>
      <c r="AL99" s="727">
        <f>IFERROR(($AD99-_xlfn.XLOOKUP($AB99,Competencias!$A:$A,Competencias!L:L))/$AD99,"")</f>
        <v>1</v>
      </c>
      <c r="AM99" s="727">
        <f>IFERROR(($AD99-_xlfn.XLOOKUP($AB99,Competencias!$A:$A,Competencias!M:M))/$AD99,"")</f>
        <v>1</v>
      </c>
      <c r="AN99" s="727">
        <f>IFERROR(($AD99-_xlfn.XLOOKUP($AB99,Competencias!$A:$A,Competencias!N:N))/$AD99,"")</f>
        <v>1</v>
      </c>
      <c r="AO99" s="727">
        <f>IFERROR(($AD99-_xlfn.XLOOKUP($AB99,Competencias!$A:$A,Competencias!O:O))/$AD99,"")</f>
        <v>1</v>
      </c>
      <c r="AQ99" s="246" t="str">
        <f>_xlfn.XLOOKUP(AR99,'Listas anteriores R'!$A:$A,'Listas anteriores R'!$D:$D,"")</f>
        <v>Carnes</v>
      </c>
      <c r="AR99" s="542">
        <v>184</v>
      </c>
      <c r="AS99" s="718" t="str">
        <f t="shared" si="20"/>
        <v>HUESO CON CARNE</v>
      </c>
      <c r="AT99" s="291">
        <f t="shared" si="14"/>
        <v>2705.8823529411766</v>
      </c>
      <c r="AU99" s="1051">
        <f>ROUND(IFERROR(($AT99-_xlfn.XLOOKUP($AR99,'Listas anteriores May.'!$A:$A,'Listas anteriores May.'!$E:$E))/_xlfn.XLOOKUP($AR99,'Listas anteriores May.'!$A:$A,'Listas anteriores May.'!$E:$E),""),3)</f>
        <v>0</v>
      </c>
      <c r="AV99" s="732">
        <f>IFERROR(($AT99-(_xlfn.XLOOKUP($AR99,'Costos Unitarios'!$A:$A,'Costos Unitarios'!$E:$E)+_xlfn.XLOOKUP($AR99,'Costos Comerciales'!$A:$A,'Costos Comerciales'!$E:$E)))/AT99,"")</f>
        <v>0.34439130434782611</v>
      </c>
      <c r="AW99" s="892">
        <f>IFERROR((AT99-_xlfn.XLOOKUP(AR99,'Lista Consumo Interno'!$A:$A,'Lista Consumo Interno'!$E:$E))/AT99,"")</f>
        <v>1</v>
      </c>
      <c r="AX99" s="895">
        <v>0</v>
      </c>
      <c r="AY99" s="727">
        <f>IFERROR(($AT99-_xlfn.XLOOKUP($AR99,Competencias!$A:$A,Competencias!P:P))/$AT99,"")</f>
        <v>1</v>
      </c>
      <c r="AZ99" s="727">
        <f>IFERROR(($AT99-_xlfn.XLOOKUP($AR99,Competencias!$A:$A,Competencias!Q:Q))/$AT99,"")</f>
        <v>1</v>
      </c>
      <c r="BB99" s="246" t="str">
        <f>_xlfn.XLOOKUP(BC99,'Listas anteriores R'!$A:$A,'Listas anteriores R'!$D:$D,"")</f>
        <v>Carnes</v>
      </c>
      <c r="BC99" s="760">
        <v>184</v>
      </c>
      <c r="BD99" s="800" t="str">
        <f t="shared" si="21"/>
        <v>HUESO CON CARNE</v>
      </c>
      <c r="BE99" s="150">
        <v>2500</v>
      </c>
      <c r="BF99" s="1051">
        <f>ROUND(IFERROR((BE99-_xlfn.XLOOKUP(BC99,'Listas anteriores HORECA'!$A:$A,'Listas anteriores HORECA'!$E:$E))/_xlfn.XLOOKUP(BC99,'Listas anteriores HORECA'!$A:$A,'Listas anteriores HORECA'!$E:$E),""),3)</f>
        <v>0</v>
      </c>
      <c r="BG99" s="150">
        <f>_xlfn.XLOOKUP($BC99,'Costos Unitarios'!A:A,'Costos Unitarios'!E:E,"")</f>
        <v>1569</v>
      </c>
      <c r="BH99" s="1052">
        <f t="shared" si="23"/>
        <v>0.37240000000000001</v>
      </c>
      <c r="BI99" s="892">
        <f>IFERROR((BE99-_xlfn.XLOOKUP(C99,'Lista Consumo Interno'!A:A,'Lista Consumo Interno'!E:E))/BE99,"")</f>
        <v>1</v>
      </c>
    </row>
    <row r="100" spans="1:61" ht="15" thickBot="1" x14ac:dyDescent="0.35">
      <c r="A100" s="246" t="str">
        <f>_xlfn.XLOOKUP(C100,'Listas anteriores R'!$A:$A,'Listas anteriores R'!$D:$D,"")</f>
        <v>Carnes</v>
      </c>
      <c r="B100" s="1204" t="s">
        <v>153</v>
      </c>
      <c r="C100" s="267">
        <v>186</v>
      </c>
      <c r="D100" s="870" t="s">
        <v>155</v>
      </c>
      <c r="E100" s="778">
        <f>F100/1.105</f>
        <v>9945.7013574660632</v>
      </c>
      <c r="F100" s="860">
        <v>10990</v>
      </c>
      <c r="G100" s="1197">
        <f>ROUND(IFERROR((E100-_xlfn.XLOOKUP(C100,'Listas anteriores R'!A:A,'Listas anteriores R'!E:E))/_xlfn.XLOOKUP(C100,'Listas anteriores R'!A:A,'Listas anteriores R'!E:E),""),3)</f>
        <v>0</v>
      </c>
      <c r="H100" s="732">
        <f>IFERROR((E100-(_xlfn.XLOOKUP(C100,'Costos Unitarios'!$A:$A,'Costos Unitarios'!$E:$E)+_xlfn.XLOOKUP(C100,'Costos Comerciales'!$A:$A,'Costos Comerciales'!$E:$E)))/E100,"")</f>
        <v>0.39310464058234756</v>
      </c>
      <c r="I100" s="732">
        <f>IFERROR((E100-_xlfn.XLOOKUP(C100,'Lista Consumo Interno'!$A:$A,'Lista Consumo Interno'!$E:$E))/E100,"")</f>
        <v>1</v>
      </c>
      <c r="J100" s="727">
        <f>IFERROR(($E100-_xlfn.XLOOKUP($C100,Competencias!$A:$A,Competencias!R:R))/$E100,"")</f>
        <v>-0.39758871701546861</v>
      </c>
      <c r="K100" s="727">
        <f>IFERROR(($E100-_xlfn.XLOOKUP($C100,Competencias!$A:$A,Competencias!S:S))/$E100,"")</f>
        <v>-0.24676979071883531</v>
      </c>
      <c r="L100" s="727">
        <f>IFERROR(($E100-_xlfn.XLOOKUP($C100,Competencias!$A:$A,Competencias!T:T))/$E100,"")</f>
        <v>4.5950864422201858E-3</v>
      </c>
      <c r="M100" s="727">
        <f>IFERROR(($E100-_xlfn.XLOOKUP($C100,Competencias!$A:$A,Competencias!U:U))/$E100,"")</f>
        <v>1</v>
      </c>
      <c r="N100" s="727">
        <f>IFERROR(($E100-_xlfn.XLOOKUP($C100,Competencias!$A:$A,Competencias!V:V))/$E100,"")</f>
        <v>-0.30609190172884443</v>
      </c>
      <c r="O100" s="723"/>
      <c r="P100" s="246" t="str">
        <f>_xlfn.XLOOKUP(Q100,'Listas anteriores R'!$A:$A,'Listas anteriores R'!$D:$D,"")</f>
        <v>Carnes</v>
      </c>
      <c r="Q100" s="1210">
        <v>186</v>
      </c>
      <c r="R100" s="718" t="str">
        <f t="shared" si="18"/>
        <v xml:space="preserve">CARNE  PICADA  </v>
      </c>
      <c r="S100" s="135">
        <f>T100/1.105</f>
        <v>9945.7013574660632</v>
      </c>
      <c r="T100" s="749">
        <v>10990</v>
      </c>
      <c r="U100" s="1172">
        <f>ROUND(IFERROR((S100-_xlfn.XLOOKUP(Q100,'Listas anteriores C'!$A:$A,'Listas anteriores C'!$E:$E))/_xlfn.XLOOKUP(Q100,'Listas anteriores C'!$A:$A,'Listas anteriores C'!$E:$E),""),3)</f>
        <v>0</v>
      </c>
      <c r="V100" s="732">
        <f>IFERROR((S100-(_xlfn.XLOOKUP(Q100,'Costos Unitarios'!$A:$A,'Costos Unitarios'!$E:$E)+_xlfn.XLOOKUP(Q100,'Costos Comerciales'!$A:$A,'Costos Comerciales'!$E:$E)))/S100,"")</f>
        <v>0.39310464058234756</v>
      </c>
      <c r="W100" s="727">
        <f>IFERROR(($S100-_xlfn.XLOOKUP($Q100,Competencias!$A:$A,Competencias!E:E))/$S100,"")</f>
        <v>-0.20655141037306643</v>
      </c>
      <c r="X100" s="727">
        <f>IFERROR(($S100-_xlfn.XLOOKUP($Q100,Competencias!$A:$A,Competencias!F:F))/$S100,"")</f>
        <v>4.5950864422201858E-3</v>
      </c>
      <c r="Y100" s="727">
        <f>IFERROR(($S100-_xlfn.XLOOKUP($Q100,Competencias!$A:$A,Competencias!G:G))/$S100,"")</f>
        <v>-5.4595086442220352E-3</v>
      </c>
      <c r="AA100" s="246" t="str">
        <f>_xlfn.XLOOKUP(AB100,'Listas anteriores R'!$A:$A,'Listas anteriores R'!$D:$D,"")</f>
        <v>Carnes</v>
      </c>
      <c r="AB100" s="542">
        <v>186</v>
      </c>
      <c r="AC100" s="718" t="str">
        <f t="shared" si="19"/>
        <v xml:space="preserve">CARNE  PICADA  </v>
      </c>
      <c r="AD100" s="139">
        <f>AE100/1.105</f>
        <v>9945.7013574660632</v>
      </c>
      <c r="AE100" s="749">
        <v>10990</v>
      </c>
      <c r="AF100" s="1172">
        <f>ROUND(IFERROR((AD100-_xlfn.XLOOKUP(AB100,'Listas anteriores ML'!$A:$A,'Listas anteriores ML'!$E:$E))/_xlfn.XLOOKUP(AB100,'Listas anteriores ML'!$A:$A,'Listas anteriores ML'!$E:$E),""),3)</f>
        <v>0</v>
      </c>
      <c r="AG100" s="732">
        <f>IFERROR((AD100-(_xlfn.XLOOKUP(AB100,'Costos Unitarios'!$A:$A,'Costos Unitarios'!$E:$E)+_xlfn.XLOOKUP(AB100,'Costos Comerciales'!$A:$A,'Costos Comerciales'!$E:$E)))/AD100,"")</f>
        <v>0.39310464058234756</v>
      </c>
      <c r="AH100" s="727">
        <f>IFERROR(($AD100-_xlfn.XLOOKUP($AB100,Competencias!$A:$A,Competencias!H:H))/$AD100,"")</f>
        <v>0.47716105550500454</v>
      </c>
      <c r="AI100" s="727">
        <f>IFERROR(($AD100-_xlfn.XLOOKUP($AB100,Competencias!$A:$A,Competencias!I:I))/$AD100,"")</f>
        <v>1</v>
      </c>
      <c r="AJ100" s="727">
        <f>IFERROR(($AD100-_xlfn.XLOOKUP($AB100,Competencias!$A:$A,Competencias!J:J))/$AD100,"")</f>
        <v>1</v>
      </c>
      <c r="AK100" s="727">
        <f>IFERROR(($AD100-_xlfn.XLOOKUP($AB100,Competencias!$A:$A,Competencias!K:K))/$AD100,"")</f>
        <v>2.4804822565969047E-2</v>
      </c>
      <c r="AL100" s="727">
        <f>IFERROR(($AD100-_xlfn.XLOOKUP($AB100,Competencias!$A:$A,Competencias!L:L))/$AD100,"")</f>
        <v>-1.5514103730664256E-2</v>
      </c>
      <c r="AM100" s="727">
        <f>IFERROR(($AD100-_xlfn.XLOOKUP($AB100,Competencias!$A:$A,Competencias!M:M))/$AD100,"")</f>
        <v>1</v>
      </c>
      <c r="AN100" s="727">
        <f>IFERROR(($AD100-_xlfn.XLOOKUP($AB100,Competencias!$A:$A,Competencias!N:N))/$AD100,"")</f>
        <v>1</v>
      </c>
      <c r="AO100" s="727">
        <f>IFERROR(($AD100-_xlfn.XLOOKUP($AB100,Competencias!$A:$A,Competencias!O:O))/$AD100,"")</f>
        <v>-0.38743357597816197</v>
      </c>
      <c r="AQ100" s="246" t="str">
        <f>_xlfn.XLOOKUP(AR100,'Listas anteriores R'!$A:$A,'Listas anteriores R'!$D:$D,"")</f>
        <v>Carnes</v>
      </c>
      <c r="AR100" s="542">
        <v>186</v>
      </c>
      <c r="AS100" s="718" t="str">
        <f t="shared" si="20"/>
        <v xml:space="preserve">CARNE  PICADA  </v>
      </c>
      <c r="AT100" s="291">
        <f t="shared" si="14"/>
        <v>9945.7013574660632</v>
      </c>
      <c r="AU100" s="1051">
        <f>ROUND(IFERROR(($AT100-_xlfn.XLOOKUP($AR100,'Listas anteriores May.'!$A:$A,'Listas anteriores May.'!$E:$E))/_xlfn.XLOOKUP($AR100,'Listas anteriores May.'!$A:$A,'Listas anteriores May.'!$E:$E),""),3)</f>
        <v>0</v>
      </c>
      <c r="AV100" s="732">
        <f>IFERROR(($AT100-(_xlfn.XLOOKUP($AR100,'Costos Unitarios'!$A:$A,'Costos Unitarios'!$E:$E)+_xlfn.XLOOKUP($AR100,'Costos Comerciales'!$A:$A,'Costos Comerciales'!$E:$E)))/AT100,"")</f>
        <v>0.39310464058234756</v>
      </c>
      <c r="AW100" s="892">
        <f>IFERROR((AT100-_xlfn.XLOOKUP(AR100,'Lista Consumo Interno'!$A:$A,'Lista Consumo Interno'!$E:$E))/AT100,"")</f>
        <v>1</v>
      </c>
      <c r="AX100" s="895">
        <v>0</v>
      </c>
      <c r="AY100" s="727">
        <f>IFERROR(($AT100-_xlfn.XLOOKUP($AR100,Competencias!$A:$A,Competencias!P:P))/$AT100,"")</f>
        <v>1</v>
      </c>
      <c r="AZ100" s="727">
        <f>IFERROR(($AT100-_xlfn.XLOOKUP($AR100,Competencias!$A:$A,Competencias!Q:Q))/$AT100,"")</f>
        <v>1</v>
      </c>
      <c r="BB100" s="246" t="str">
        <f>_xlfn.XLOOKUP(BC100,'Listas anteriores R'!$A:$A,'Listas anteriores R'!$D:$D,"")</f>
        <v>Carnes</v>
      </c>
      <c r="BC100" s="760">
        <v>186</v>
      </c>
      <c r="BD100" s="800" t="str">
        <f t="shared" si="21"/>
        <v xml:space="preserve">CARNE  PICADA  </v>
      </c>
      <c r="BE100" s="150">
        <v>8700</v>
      </c>
      <c r="BF100" s="1051">
        <f>ROUND(IFERROR((BE100-_xlfn.XLOOKUP(BC100,'Listas anteriores HORECA'!$A:$A,'Listas anteriores HORECA'!$E:$E))/_xlfn.XLOOKUP(BC100,'Listas anteriores HORECA'!$A:$A,'Listas anteriores HORECA'!$E:$E),""),3)</f>
        <v>0</v>
      </c>
      <c r="BG100" s="150">
        <f>_xlfn.XLOOKUP($BC100,'Costos Unitarios'!A:A,'Costos Unitarios'!E:E,"")</f>
        <v>5507</v>
      </c>
      <c r="BH100" s="1052">
        <f t="shared" si="23"/>
        <v>0.36701149425287355</v>
      </c>
      <c r="BI100" s="892">
        <f>IFERROR((BE100-_xlfn.XLOOKUP(C100,'Lista Consumo Interno'!A:A,'Lista Consumo Interno'!E:E))/BE100,"")</f>
        <v>1</v>
      </c>
    </row>
    <row r="101" spans="1:61" ht="15" thickBot="1" x14ac:dyDescent="0.35">
      <c r="A101" s="246" t="str">
        <f>_xlfn.XLOOKUP(C101,'Listas anteriores R'!$A:$A,'Listas anteriores R'!$D:$D,"")</f>
        <v/>
      </c>
      <c r="B101" s="1204" t="s">
        <v>153</v>
      </c>
      <c r="C101" s="262">
        <v>2015</v>
      </c>
      <c r="D101" s="870" t="s">
        <v>156</v>
      </c>
      <c r="E101" s="778" t="e">
        <f>F101/1.105</f>
        <v>#VALUE!</v>
      </c>
      <c r="F101" s="860" t="s">
        <v>157</v>
      </c>
      <c r="G101" s="1197" t="e">
        <f>ROUND(IFERROR((E101-_xlfn.XLOOKUP(C101,'Listas anteriores R'!A:A,'Listas anteriores R'!E:E))/_xlfn.XLOOKUP(C101,'Listas anteriores R'!A:A,'Listas anteriores R'!E:E),""),3)</f>
        <v>#VALUE!</v>
      </c>
      <c r="H101" s="732" t="str">
        <f>IFERROR((E101-(_xlfn.XLOOKUP(C101,'Costos Unitarios'!$A:$A,'Costos Unitarios'!$E:$E)+_xlfn.XLOOKUP(C101,'Costos Comerciales'!$A:$A,'Costos Comerciales'!$E:$E)))/E101,"")</f>
        <v/>
      </c>
      <c r="I101" s="732" t="str">
        <f>IFERROR((E101-_xlfn.XLOOKUP(C101,'Lista Consumo Interno'!$A:$A,'Lista Consumo Interno'!$E:$E))/E101,"")</f>
        <v/>
      </c>
      <c r="J101" s="727" t="str">
        <f>IFERROR(($E101-_xlfn.XLOOKUP($C101,Competencias!$A:$A,Competencias!R:R))/$E101,"")</f>
        <v/>
      </c>
      <c r="K101" s="727" t="str">
        <f>IFERROR(($E101-_xlfn.XLOOKUP($C101,Competencias!$A:$A,Competencias!S:S))/$E101,"")</f>
        <v/>
      </c>
      <c r="L101" s="727" t="str">
        <f>IFERROR(($E101-_xlfn.XLOOKUP($C101,Competencias!$A:$A,Competencias!T:T))/$E101,"")</f>
        <v/>
      </c>
      <c r="M101" s="727" t="str">
        <f>IFERROR(($E101-_xlfn.XLOOKUP($C101,Competencias!$A:$A,Competencias!U:U))/$E101,"")</f>
        <v/>
      </c>
      <c r="N101" s="727" t="str">
        <f>IFERROR(($E101-_xlfn.XLOOKUP($C101,Competencias!$A:$A,Competencias!V:V))/$E101,"")</f>
        <v/>
      </c>
      <c r="O101" s="723"/>
      <c r="P101" s="246" t="str">
        <f>_xlfn.XLOOKUP(Q101,'Listas anteriores R'!$A:$A,'Listas anteriores R'!$D:$D,"")</f>
        <v/>
      </c>
      <c r="Q101" s="1210">
        <v>2015</v>
      </c>
      <c r="R101" s="718" t="str">
        <f t="shared" si="18"/>
        <v>RECORTE PARA CARNE PICADA</v>
      </c>
      <c r="S101" s="135" t="e">
        <f>T101/1.105</f>
        <v>#VALUE!</v>
      </c>
      <c r="T101" s="749" t="s">
        <v>157</v>
      </c>
      <c r="U101" s="1172" t="e">
        <f>ROUND(IFERROR((S101-_xlfn.XLOOKUP(Q101,'Listas anteriores C'!$A:$A,'Listas anteriores C'!$E:$E))/_xlfn.XLOOKUP(Q101,'Listas anteriores C'!$A:$A,'Listas anteriores C'!$E:$E),""),3)</f>
        <v>#VALUE!</v>
      </c>
      <c r="V101" s="732" t="str">
        <f>IFERROR((S101-(_xlfn.XLOOKUP(Q101,'Costos Unitarios'!$A:$A,'Costos Unitarios'!$E:$E)+_xlfn.XLOOKUP(Q101,'Costos Comerciales'!$A:$A,'Costos Comerciales'!$E:$E)))/S101,"")</f>
        <v/>
      </c>
      <c r="W101" s="727" t="str">
        <f>IFERROR(($S101-_xlfn.XLOOKUP($Q101,Competencias!$A:$A,Competencias!E:E))/$S101,"")</f>
        <v/>
      </c>
      <c r="X101" s="727" t="str">
        <f>IFERROR(($S101-_xlfn.XLOOKUP($Q101,Competencias!$A:$A,Competencias!F:F))/$S101,"")</f>
        <v/>
      </c>
      <c r="Y101" s="727" t="str">
        <f>IFERROR(($S101-_xlfn.XLOOKUP($Q101,Competencias!$A:$A,Competencias!G:G))/$S101,"")</f>
        <v/>
      </c>
      <c r="AA101" s="246" t="str">
        <f>_xlfn.XLOOKUP(AB101,'Listas anteriores R'!$A:$A,'Listas anteriores R'!$D:$D,"")</f>
        <v/>
      </c>
      <c r="AB101" s="542">
        <v>2015</v>
      </c>
      <c r="AC101" s="718" t="str">
        <f t="shared" si="19"/>
        <v>RECORTE PARA CARNE PICADA</v>
      </c>
      <c r="AD101" s="139" t="e">
        <f>AE101/1.105</f>
        <v>#VALUE!</v>
      </c>
      <c r="AE101" s="749" t="s">
        <v>157</v>
      </c>
      <c r="AF101" s="1172" t="e">
        <f>ROUND(IFERROR((AD101-_xlfn.XLOOKUP(AB101,'Listas anteriores ML'!$A:$A,'Listas anteriores ML'!$E:$E))/_xlfn.XLOOKUP(AB101,'Listas anteriores ML'!$A:$A,'Listas anteriores ML'!$E:$E),""),3)</f>
        <v>#VALUE!</v>
      </c>
      <c r="AG101" s="732" t="str">
        <f>IFERROR((AD101-(_xlfn.XLOOKUP(AB101,'Costos Unitarios'!$A:$A,'Costos Unitarios'!$E:$E)+_xlfn.XLOOKUP(AB101,'Costos Comerciales'!$A:$A,'Costos Comerciales'!$E:$E)))/AD101,"")</f>
        <v/>
      </c>
      <c r="AH101" s="727" t="str">
        <f>IFERROR(($AD101-_xlfn.XLOOKUP($AB101,Competencias!$A:$A,Competencias!H:H))/$AD101,"")</f>
        <v/>
      </c>
      <c r="AI101" s="727" t="str">
        <f>IFERROR(($AD101-_xlfn.XLOOKUP($AB101,Competencias!$A:$A,Competencias!I:I))/$AD101,"")</f>
        <v/>
      </c>
      <c r="AJ101" s="727" t="str">
        <f>IFERROR(($AD101-_xlfn.XLOOKUP($AB101,Competencias!$A:$A,Competencias!J:J))/$AD101,"")</f>
        <v/>
      </c>
      <c r="AK101" s="727" t="str">
        <f>IFERROR(($AD101-_xlfn.XLOOKUP($AB101,Competencias!$A:$A,Competencias!K:K))/$AD101,"")</f>
        <v/>
      </c>
      <c r="AL101" s="727" t="str">
        <f>IFERROR(($AD101-_xlfn.XLOOKUP($AB101,Competencias!$A:$A,Competencias!L:L))/$AD101,"")</f>
        <v/>
      </c>
      <c r="AM101" s="727" t="str">
        <f>IFERROR(($AD101-_xlfn.XLOOKUP($AB101,Competencias!$A:$A,Competencias!M:M))/$AD101,"")</f>
        <v/>
      </c>
      <c r="AN101" s="727" t="str">
        <f>IFERROR(($AD101-_xlfn.XLOOKUP($AB101,Competencias!$A:$A,Competencias!N:N))/$AD101,"")</f>
        <v/>
      </c>
      <c r="AO101" s="727" t="str">
        <f>IFERROR(($AD101-_xlfn.XLOOKUP($AB101,Competencias!$A:$A,Competencias!O:O))/$AD101,"")</f>
        <v/>
      </c>
      <c r="AQ101" s="246" t="str">
        <f>_xlfn.XLOOKUP(AR101,'Listas anteriores R'!$A:$A,'Listas anteriores R'!$D:$D,"")</f>
        <v/>
      </c>
      <c r="AR101" s="542">
        <v>2015</v>
      </c>
      <c r="AS101" s="718" t="str">
        <f t="shared" si="20"/>
        <v>RECORTE PARA CARNE PICADA</v>
      </c>
      <c r="AT101" s="291" t="e">
        <f t="shared" si="14"/>
        <v>#VALUE!</v>
      </c>
      <c r="AU101" s="1051" t="e">
        <f>ROUND(IFERROR(($AT101-_xlfn.XLOOKUP($AR101,'Listas anteriores May.'!$A:$A,'Listas anteriores May.'!$E:$E))/_xlfn.XLOOKUP($AR101,'Listas anteriores May.'!$A:$A,'Listas anteriores May.'!$E:$E),""),3)</f>
        <v>#VALUE!</v>
      </c>
      <c r="AV101" s="732" t="str">
        <f>IFERROR(($AT101-(_xlfn.XLOOKUP($AR101,'Costos Unitarios'!$A:$A,'Costos Unitarios'!$E:$E)+_xlfn.XLOOKUP($AR101,'Costos Comerciales'!$A:$A,'Costos Comerciales'!$E:$E)))/AT101,"")</f>
        <v/>
      </c>
      <c r="AW101" s="892" t="str">
        <f>IFERROR((AT101-_xlfn.XLOOKUP(AR101,'Lista Consumo Interno'!$A:$A,'Lista Consumo Interno'!$E:$E))/AT101,"")</f>
        <v/>
      </c>
      <c r="AX101" s="895" t="e">
        <v>#N/A</v>
      </c>
      <c r="AY101" s="727" t="str">
        <f>IFERROR(($AT101-_xlfn.XLOOKUP($AR101,Competencias!$A:$A,Competencias!P:P))/$AT101,"")</f>
        <v/>
      </c>
      <c r="AZ101" s="727" t="str">
        <f>IFERROR(($AT101-_xlfn.XLOOKUP($AR101,Competencias!$A:$A,Competencias!Q:Q))/$AT101,"")</f>
        <v/>
      </c>
      <c r="BB101" s="246" t="str">
        <f>_xlfn.XLOOKUP(BC101,'Listas anteriores R'!$A:$A,'Listas anteriores R'!$D:$D,"")</f>
        <v/>
      </c>
      <c r="BC101" s="760">
        <v>2015</v>
      </c>
      <c r="BD101" s="800" t="str">
        <f t="shared" si="21"/>
        <v>RECORTE PARA CARNE PICADA</v>
      </c>
      <c r="BE101" s="150" t="e">
        <v>#N/A</v>
      </c>
      <c r="BF101" s="1051" t="e">
        <f>ROUND(IFERROR((BE101-_xlfn.XLOOKUP(BC101,'Listas anteriores HORECA'!$A:$A,'Listas anteriores HORECA'!$E:$E))/_xlfn.XLOOKUP(BC101,'Listas anteriores HORECA'!$A:$A,'Listas anteriores HORECA'!$E:$E),""),3)</f>
        <v>#VALUE!</v>
      </c>
      <c r="BG101" s="150" t="str">
        <f>_xlfn.XLOOKUP($BC101,'Costos Unitarios'!A:A,'Costos Unitarios'!E:E,"")</f>
        <v/>
      </c>
      <c r="BH101" s="1052" t="e">
        <f t="shared" si="23"/>
        <v>#N/A</v>
      </c>
      <c r="BI101" s="892" t="str">
        <f>IFERROR((BE101-_xlfn.XLOOKUP(C101,'Lista Consumo Interno'!A:A,'Lista Consumo Interno'!E:E))/BE101,"")</f>
        <v/>
      </c>
    </row>
    <row r="102" spans="1:61" ht="15" thickBot="1" x14ac:dyDescent="0.35">
      <c r="A102" s="246" t="str">
        <f>_xlfn.XLOOKUP(C102,'Listas anteriores R'!$A:$A,'Listas anteriores R'!$D:$D,"")</f>
        <v>Carnes</v>
      </c>
      <c r="B102" s="1205" t="s">
        <v>153</v>
      </c>
      <c r="C102" s="263">
        <v>9721</v>
      </c>
      <c r="D102" s="743" t="s">
        <v>158</v>
      </c>
      <c r="E102" s="779">
        <f>F102/1.105</f>
        <v>1257.9185520361991</v>
      </c>
      <c r="F102" s="860">
        <v>1390</v>
      </c>
      <c r="G102" s="1197">
        <f>ROUND(IFERROR((E102-_xlfn.XLOOKUP(C102,'Listas anteriores R'!A:A,'Listas anteriores R'!E:E))/_xlfn.XLOOKUP(C102,'Listas anteriores R'!A:A,'Listas anteriores R'!E:E),""),3)</f>
        <v>0</v>
      </c>
      <c r="H102" s="732">
        <f>IFERROR((E102-(_xlfn.XLOOKUP(C102,'Costos Unitarios'!$A:$A,'Costos Unitarios'!$E:$E)+_xlfn.XLOOKUP(C102,'Costos Comerciales'!$A:$A,'Costos Comerciales'!$E:$E)))/E102,"")</f>
        <v>0.32110071942446045</v>
      </c>
      <c r="I102" s="732" t="str">
        <f>IFERROR((E102-_xlfn.XLOOKUP(C102,'Lista Consumo Interno'!$A:$A,'Lista Consumo Interno'!$E:$E))/E102,"")</f>
        <v/>
      </c>
      <c r="J102" s="727" t="str">
        <f>IFERROR(($E102-_xlfn.XLOOKUP($C102,Competencias!$A:$A,Competencias!R:R))/$E102,"")</f>
        <v/>
      </c>
      <c r="K102" s="727" t="str">
        <f>IFERROR(($E102-_xlfn.XLOOKUP($C102,Competencias!$A:$A,Competencias!S:S))/$E102,"")</f>
        <v/>
      </c>
      <c r="L102" s="727" t="str">
        <f>IFERROR(($E102-_xlfn.XLOOKUP($C102,Competencias!$A:$A,Competencias!T:T))/$E102,"")</f>
        <v/>
      </c>
      <c r="M102" s="727" t="str">
        <f>IFERROR(($E102-_xlfn.XLOOKUP($C102,Competencias!$A:$A,Competencias!U:U))/$E102,"")</f>
        <v/>
      </c>
      <c r="N102" s="727" t="str">
        <f>IFERROR(($E102-_xlfn.XLOOKUP($C102,Competencias!$A:$A,Competencias!V:V))/$E102,"")</f>
        <v/>
      </c>
      <c r="O102" s="723"/>
      <c r="P102" s="246" t="str">
        <f>_xlfn.XLOOKUP(Q102,'Listas anteriores R'!$A:$A,'Listas anteriores R'!$D:$D,"")</f>
        <v>Carnes</v>
      </c>
      <c r="Q102" s="1210">
        <v>9721</v>
      </c>
      <c r="R102" s="718" t="str">
        <f t="shared" si="18"/>
        <v>CEBO VACUNO</v>
      </c>
      <c r="S102" s="135">
        <f>T102/1.105</f>
        <v>1257.9185520361991</v>
      </c>
      <c r="T102" s="749">
        <v>1390</v>
      </c>
      <c r="U102" s="1172">
        <f>ROUND(IFERROR((S102-_xlfn.XLOOKUP(Q102,'Listas anteriores C'!$A:$A,'Listas anteriores C'!$E:$E))/_xlfn.XLOOKUP(Q102,'Listas anteriores C'!$A:$A,'Listas anteriores C'!$E:$E),""),3)</f>
        <v>0</v>
      </c>
      <c r="V102" s="732">
        <f>IFERROR((S102-(_xlfn.XLOOKUP(Q102,'Costos Unitarios'!$A:$A,'Costos Unitarios'!$E:$E)+_xlfn.XLOOKUP(Q102,'Costos Comerciales'!$A:$A,'Costos Comerciales'!$E:$E)))/S102,"")</f>
        <v>0.32110071942446045</v>
      </c>
      <c r="W102" s="727" t="str">
        <f>IFERROR(($S102-_xlfn.XLOOKUP($Q102,Competencias!$A:$A,Competencias!E:E))/$S102,"")</f>
        <v/>
      </c>
      <c r="X102" s="727" t="str">
        <f>IFERROR(($S102-_xlfn.XLOOKUP($Q102,Competencias!$A:$A,Competencias!F:F))/$S102,"")</f>
        <v/>
      </c>
      <c r="Y102" s="727" t="str">
        <f>IFERROR(($S102-_xlfn.XLOOKUP($Q102,Competencias!$A:$A,Competencias!G:G))/$S102,"")</f>
        <v/>
      </c>
      <c r="AA102" s="246" t="str">
        <f>_xlfn.XLOOKUP(AB102,'Listas anteriores R'!$A:$A,'Listas anteriores R'!$D:$D,"")</f>
        <v>Carnes</v>
      </c>
      <c r="AB102" s="542">
        <v>9721</v>
      </c>
      <c r="AC102" s="718" t="str">
        <f t="shared" si="19"/>
        <v>CEBO VACUNO</v>
      </c>
      <c r="AD102" s="139">
        <f>AE102/1.105</f>
        <v>1257.9185520361991</v>
      </c>
      <c r="AE102" s="749">
        <v>1390</v>
      </c>
      <c r="AF102" s="1172">
        <f>ROUND(IFERROR((AD102-_xlfn.XLOOKUP(AB102,'Listas anteriores ML'!$A:$A,'Listas anteriores ML'!$E:$E))/_xlfn.XLOOKUP(AB102,'Listas anteriores ML'!$A:$A,'Listas anteriores ML'!$E:$E),""),3)</f>
        <v>0</v>
      </c>
      <c r="AG102" s="732">
        <f>IFERROR((AD102-(_xlfn.XLOOKUP(AB102,'Costos Unitarios'!$A:$A,'Costos Unitarios'!$E:$E)+_xlfn.XLOOKUP(AB102,'Costos Comerciales'!$A:$A,'Costos Comerciales'!$E:$E)))/AD102,"")</f>
        <v>0.32110071942446045</v>
      </c>
      <c r="AH102" s="727" t="str">
        <f>IFERROR(($AD102-_xlfn.XLOOKUP($AB102,Competencias!$A:$A,Competencias!H:H))/$AD102,"")</f>
        <v/>
      </c>
      <c r="AI102" s="727" t="str">
        <f>IFERROR(($AD102-_xlfn.XLOOKUP($AB102,Competencias!$A:$A,Competencias!I:I))/$AD102,"")</f>
        <v/>
      </c>
      <c r="AJ102" s="727" t="str">
        <f>IFERROR(($AD102-_xlfn.XLOOKUP($AB102,Competencias!$A:$A,Competencias!J:J))/$AD102,"")</f>
        <v/>
      </c>
      <c r="AK102" s="727" t="str">
        <f>IFERROR(($AD102-_xlfn.XLOOKUP($AB102,Competencias!$A:$A,Competencias!K:K))/$AD102,"")</f>
        <v/>
      </c>
      <c r="AL102" s="727" t="str">
        <f>IFERROR(($AD102-_xlfn.XLOOKUP($AB102,Competencias!$A:$A,Competencias!L:L))/$AD102,"")</f>
        <v/>
      </c>
      <c r="AM102" s="727" t="str">
        <f>IFERROR(($AD102-_xlfn.XLOOKUP($AB102,Competencias!$A:$A,Competencias!M:M))/$AD102,"")</f>
        <v/>
      </c>
      <c r="AN102" s="727" t="str">
        <f>IFERROR(($AD102-_xlfn.XLOOKUP($AB102,Competencias!$A:$A,Competencias!N:N))/$AD102,"")</f>
        <v/>
      </c>
      <c r="AO102" s="727" t="str">
        <f>IFERROR(($AD102-_xlfn.XLOOKUP($AB102,Competencias!$A:$A,Competencias!O:O))/$AD102,"")</f>
        <v/>
      </c>
      <c r="AQ102" s="246" t="str">
        <f>_xlfn.XLOOKUP(AR102,'Listas anteriores R'!$A:$A,'Listas anteriores R'!$D:$D,"")</f>
        <v>Carnes</v>
      </c>
      <c r="AR102" s="542">
        <v>9721</v>
      </c>
      <c r="AS102" s="718" t="str">
        <f t="shared" si="20"/>
        <v>CEBO VACUNO</v>
      </c>
      <c r="AT102" s="291">
        <f t="shared" si="14"/>
        <v>1257.9185520361991</v>
      </c>
      <c r="AU102" s="1051">
        <f>ROUND(IFERROR(($AT102-_xlfn.XLOOKUP($AR102,'Listas anteriores May.'!$A:$A,'Listas anteriores May.'!$E:$E))/_xlfn.XLOOKUP($AR102,'Listas anteriores May.'!$A:$A,'Listas anteriores May.'!$E:$E),""),3)</f>
        <v>0</v>
      </c>
      <c r="AV102" s="732">
        <f>IFERROR(($AT102-(_xlfn.XLOOKUP($AR102,'Costos Unitarios'!$A:$A,'Costos Unitarios'!$E:$E)+_xlfn.XLOOKUP($AR102,'Costos Comerciales'!$A:$A,'Costos Comerciales'!$E:$E)))/AT102,"")</f>
        <v>0.32110071942446045</v>
      </c>
      <c r="AW102" s="892" t="str">
        <f>IFERROR((AT102-_xlfn.XLOOKUP(AR102,'Lista Consumo Interno'!$A:$A,'Lista Consumo Interno'!$E:$E))/AT102,"")</f>
        <v/>
      </c>
      <c r="AX102" s="895">
        <v>0</v>
      </c>
      <c r="AY102" s="727" t="str">
        <f>IFERROR(($AT102-_xlfn.XLOOKUP($AR102,Competencias!$A:$A,Competencias!P:P))/$AT102,"")</f>
        <v/>
      </c>
      <c r="AZ102" s="727" t="str">
        <f>IFERROR(($AT102-_xlfn.XLOOKUP($AR102,Competencias!$A:$A,Competencias!Q:Q))/$AT102,"")</f>
        <v/>
      </c>
      <c r="BB102" s="246" t="str">
        <f>_xlfn.XLOOKUP(BC102,'Listas anteriores R'!$A:$A,'Listas anteriores R'!$D:$D,"")</f>
        <v>Carnes</v>
      </c>
      <c r="BC102" s="760">
        <v>9721</v>
      </c>
      <c r="BD102" s="800" t="str">
        <f t="shared" si="21"/>
        <v>CEBO VACUNO</v>
      </c>
      <c r="BE102" s="150">
        <v>1257.9185520361991</v>
      </c>
      <c r="BF102" s="1051">
        <f>ROUND(IFERROR((BE102-_xlfn.XLOOKUP(BC102,'Listas anteriores HORECA'!$A:$A,'Listas anteriores HORECA'!$E:$E))/_xlfn.XLOOKUP(BC102,'Listas anteriores HORECA'!$A:$A,'Listas anteriores HORECA'!$E:$E),""),3)</f>
        <v>0</v>
      </c>
      <c r="BG102" s="150">
        <f>_xlfn.XLOOKUP($BC102,'Costos Unitarios'!A:A,'Costos Unitarios'!E:E,"")</f>
        <v>730</v>
      </c>
      <c r="BH102" s="1052">
        <f t="shared" si="23"/>
        <v>0.41967625899280575</v>
      </c>
      <c r="BI102" s="892" t="str">
        <f>IFERROR((BE102-_xlfn.XLOOKUP(C102,'Lista Consumo Interno'!A:A,'Lista Consumo Interno'!E:E))/BE102,"")</f>
        <v/>
      </c>
    </row>
    <row r="103" spans="1:61" ht="15" thickBot="1" x14ac:dyDescent="0.35">
      <c r="A103" s="246" t="str">
        <f>_xlfn.XLOOKUP(C103,'Listas anteriores R'!$A:$A,'Listas anteriores R'!$D:$D,"")</f>
        <v>Carnes</v>
      </c>
      <c r="B103" s="1206" t="s">
        <v>159</v>
      </c>
      <c r="C103" s="275">
        <v>787</v>
      </c>
      <c r="D103" s="742" t="s">
        <v>160</v>
      </c>
      <c r="E103" s="927">
        <f t="shared" ref="E103:E178" si="25">F103/1.21</f>
        <v>9743.8016528925618</v>
      </c>
      <c r="F103" s="860">
        <v>11790</v>
      </c>
      <c r="G103" s="1197">
        <f>ROUND(IFERROR((E103-_xlfn.XLOOKUP(C103,'Listas anteriores R'!A:A,'Listas anteriores R'!E:E))/_xlfn.XLOOKUP(C103,'Listas anteriores R'!A:A,'Listas anteriores R'!E:E),""),3)</f>
        <v>0</v>
      </c>
      <c r="H103" s="732">
        <f>IFERROR((E103-(_xlfn.XLOOKUP(C103,'Costos Unitarios'!$A:$A,'Costos Unitarios'!$E:$E)+_xlfn.XLOOKUP(C103,'Costos Comerciales'!$A:$A,'Costos Comerciales'!$E:$E)))/E103,"")</f>
        <v>0.19979898218829514</v>
      </c>
      <c r="I103" s="732">
        <f>IFERROR((E103-_xlfn.XLOOKUP(C103,'Lista Consumo Interno'!$A:$A,'Lista Consumo Interno'!$E:$E))/E103,"")</f>
        <v>1</v>
      </c>
      <c r="J103" s="727">
        <f>IFERROR(($E103-_xlfn.XLOOKUP($C103,Competencias!$A:$A,Competencias!R:R))/$E103,"")</f>
        <v>1</v>
      </c>
      <c r="K103" s="727">
        <f>IFERROR(($E103-_xlfn.XLOOKUP($C103,Competencias!$A:$A,Competencias!S:S))/$E103,"")</f>
        <v>0.14920271416454622</v>
      </c>
      <c r="L103" s="727">
        <f>IFERROR(($E103-_xlfn.XLOOKUP($C103,Competencias!$A:$A,Competencias!T:T))/$E103,"")</f>
        <v>1</v>
      </c>
      <c r="M103" s="727">
        <f>IFERROR(($E103-_xlfn.XLOOKUP($C103,Competencias!$A:$A,Competencias!U:U))/$E103,"")</f>
        <v>1</v>
      </c>
      <c r="N103" s="727">
        <f>IFERROR(($E103-_xlfn.XLOOKUP($C103,Competencias!$A:$A,Competencias!V:V))/$E103,"")</f>
        <v>1</v>
      </c>
      <c r="O103" s="723"/>
      <c r="P103" s="246" t="str">
        <f>_xlfn.XLOOKUP(Q103,'Listas anteriores R'!$A:$A,'Listas anteriores R'!$D:$D,"")</f>
        <v>Carnes</v>
      </c>
      <c r="Q103" s="1210">
        <v>787</v>
      </c>
      <c r="R103" s="718" t="str">
        <f t="shared" si="18"/>
        <v>MILANESA NALGA CONGELADA</v>
      </c>
      <c r="S103" s="135">
        <f t="shared" ref="S103:S178" si="26">T103/1.21</f>
        <v>9743.8016528925618</v>
      </c>
      <c r="T103" s="749">
        <v>11790</v>
      </c>
      <c r="U103" s="1172">
        <f>ROUND(IFERROR((S103-_xlfn.XLOOKUP(Q103,'Listas anteriores C'!$A:$A,'Listas anteriores C'!$E:$E))/_xlfn.XLOOKUP(Q103,'Listas anteriores C'!$A:$A,'Listas anteriores C'!$E:$E),""),3)</f>
        <v>0</v>
      </c>
      <c r="V103" s="732">
        <f>IFERROR((S103-(_xlfn.XLOOKUP(Q103,'Costos Unitarios'!$A:$A,'Costos Unitarios'!$E:$E)+_xlfn.XLOOKUP(Q103,'Costos Comerciales'!$A:$A,'Costos Comerciales'!$E:$E)))/S103,"")</f>
        <v>0.19979898218829514</v>
      </c>
      <c r="W103" s="727">
        <f>IFERROR(($S103-_xlfn.XLOOKUP($Q103,Competencias!$A:$A,Competencias!E:E))/$S103,"")</f>
        <v>-0.43681085665818492</v>
      </c>
      <c r="X103" s="727">
        <f>IFERROR(($S103-_xlfn.XLOOKUP($Q103,Competencias!$A:$A,Competencias!F:F))/$S103,"")</f>
        <v>-2.6293469041560661E-2</v>
      </c>
      <c r="Y103" s="727">
        <f>IFERROR(($S103-_xlfn.XLOOKUP($Q103,Competencias!$A:$A,Competencias!G:G))/$S103,"")</f>
        <v>-2.6293469041560661E-2</v>
      </c>
      <c r="AA103" s="246" t="str">
        <f>_xlfn.XLOOKUP(AB103,'Listas anteriores R'!$A:$A,'Listas anteriores R'!$D:$D,"")</f>
        <v>Carnes</v>
      </c>
      <c r="AB103" s="542">
        <v>787</v>
      </c>
      <c r="AC103" s="718" t="str">
        <f t="shared" si="19"/>
        <v>MILANESA NALGA CONGELADA</v>
      </c>
      <c r="AD103" s="139">
        <f t="shared" ref="AD103:AD178" si="27">AE103/1.21</f>
        <v>9743.8016528925618</v>
      </c>
      <c r="AE103" s="749">
        <v>11790</v>
      </c>
      <c r="AF103" s="1172">
        <f>ROUND(IFERROR((AD103-_xlfn.XLOOKUP(AB103,'Listas anteriores ML'!$A:$A,'Listas anteriores ML'!$E:$E))/_xlfn.XLOOKUP(AB103,'Listas anteriores ML'!$A:$A,'Listas anteriores ML'!$E:$E),""),3)</f>
        <v>0</v>
      </c>
      <c r="AG103" s="732">
        <f>IFERROR((AD103-(_xlfn.XLOOKUP(AB103,'Costos Unitarios'!$A:$A,'Costos Unitarios'!$E:$E)+_xlfn.XLOOKUP(AB103,'Costos Comerciales'!$A:$A,'Costos Comerciales'!$E:$E)))/AD103,"")</f>
        <v>0.19979898218829514</v>
      </c>
      <c r="AH103" s="727">
        <f>IFERROR(($AD103-_xlfn.XLOOKUP($AB103,Competencias!$A:$A,Competencias!H:H))/$AD103,"")</f>
        <v>-0.41628498727735369</v>
      </c>
      <c r="AI103" s="727">
        <f>IFERROR(($AD103-_xlfn.XLOOKUP($AB103,Competencias!$A:$A,Competencias!I:I))/$AD103,"")</f>
        <v>1</v>
      </c>
      <c r="AJ103" s="727">
        <f>IFERROR(($AD103-_xlfn.XLOOKUP($AB103,Competencias!$A:$A,Competencias!J:J))/$AD103,"")</f>
        <v>-0.35982858354537745</v>
      </c>
      <c r="AK103" s="727">
        <f>IFERROR(($AD103-_xlfn.XLOOKUP($AB103,Competencias!$A:$A,Competencias!K:K))/$AD103,"")</f>
        <v>-0.36486768447837153</v>
      </c>
      <c r="AL103" s="727">
        <f>IFERROR(($AD103-_xlfn.XLOOKUP($AB103,Competencias!$A:$A,Competencias!L:L))/$AD103,"")</f>
        <v>-5.7675996607294468E-3</v>
      </c>
      <c r="AM103" s="727">
        <f>IFERROR(($AD103-_xlfn.XLOOKUP($AB103,Competencias!$A:$A,Competencias!M:M))/$AD103,"")</f>
        <v>1</v>
      </c>
      <c r="AN103" s="727">
        <f>IFERROR(($AD103-_xlfn.XLOOKUP($AB103,Competencias!$A:$A,Competencias!N:N))/$AD103,"")</f>
        <v>1</v>
      </c>
      <c r="AO103" s="727">
        <f>IFERROR(($AD103-_xlfn.XLOOKUP($AB103,Competencias!$A:$A,Competencias!O:O))/$AD103,"")</f>
        <v>-0.33407888040712469</v>
      </c>
      <c r="AQ103" s="246" t="str">
        <f>_xlfn.XLOOKUP(AR103,'Listas anteriores R'!$A:$A,'Listas anteriores R'!$D:$D,"")</f>
        <v>Carnes</v>
      </c>
      <c r="AR103" s="542">
        <v>787</v>
      </c>
      <c r="AS103" s="718" t="str">
        <f t="shared" si="20"/>
        <v>MILANESA NALGA CONGELADA</v>
      </c>
      <c r="AT103" s="291">
        <f t="shared" si="14"/>
        <v>9743.8016528925618</v>
      </c>
      <c r="AU103" s="1051">
        <f>ROUND(IFERROR(($AT103-_xlfn.XLOOKUP($AR103,'Listas anteriores May.'!$A:$A,'Listas anteriores May.'!$E:$E))/_xlfn.XLOOKUP($AR103,'Listas anteriores May.'!$A:$A,'Listas anteriores May.'!$E:$E),""),3)</f>
        <v>0</v>
      </c>
      <c r="AV103" s="732">
        <f>IFERROR(($AT103-(_xlfn.XLOOKUP($AR103,'Costos Unitarios'!$A:$A,'Costos Unitarios'!$E:$E)+_xlfn.XLOOKUP($AR103,'Costos Comerciales'!$A:$A,'Costos Comerciales'!$E:$E)))/AT103,"")</f>
        <v>0.19979898218829514</v>
      </c>
      <c r="AW103" s="892">
        <f>IFERROR((AT103-_xlfn.XLOOKUP(AR103,'Lista Consumo Interno'!$A:$A,'Lista Consumo Interno'!$E:$E))/AT103,"")</f>
        <v>1</v>
      </c>
      <c r="AX103" s="895">
        <v>0</v>
      </c>
      <c r="AY103" s="727">
        <f>IFERROR(($AT103-_xlfn.XLOOKUP($AR103,Competencias!$A:$A,Competencias!P:P))/$AT103,"")</f>
        <v>1</v>
      </c>
      <c r="AZ103" s="727">
        <f>IFERROR(($AT103-_xlfn.XLOOKUP($AR103,Competencias!$A:$A,Competencias!Q:Q))/$AT103,"")</f>
        <v>1</v>
      </c>
      <c r="BB103" s="246" t="str">
        <f>_xlfn.XLOOKUP(BC103,'Listas anteriores R'!$A:$A,'Listas anteriores R'!$D:$D,"")</f>
        <v>Carnes</v>
      </c>
      <c r="BC103" s="760">
        <v>787</v>
      </c>
      <c r="BD103" s="800" t="str">
        <f t="shared" si="21"/>
        <v>MILANESA NALGA CONGELADA</v>
      </c>
      <c r="BE103" s="150">
        <v>9743.8016528925618</v>
      </c>
      <c r="BF103" s="1051">
        <f>ROUND(IFERROR((BE103-_xlfn.XLOOKUP(BC103,'Listas anteriores HORECA'!$A:$A,'Listas anteriores HORECA'!$E:$E))/_xlfn.XLOOKUP(BC103,'Listas anteriores HORECA'!$A:$A,'Listas anteriores HORECA'!$E:$E),""),3)</f>
        <v>0</v>
      </c>
      <c r="BG103" s="150">
        <f>_xlfn.XLOOKUP($BC103,'Costos Unitarios'!A:A,'Costos Unitarios'!E:E,"")</f>
        <v>7242</v>
      </c>
      <c r="BH103" s="1052">
        <f t="shared" si="23"/>
        <v>0.25675826972010179</v>
      </c>
      <c r="BI103" s="892">
        <f>IFERROR((BE103-_xlfn.XLOOKUP(C103,'Lista Consumo Interno'!A:A,'Lista Consumo Interno'!E:E))/BE103,"")</f>
        <v>1</v>
      </c>
    </row>
    <row r="104" spans="1:61" ht="15" thickBot="1" x14ac:dyDescent="0.35">
      <c r="A104" s="246" t="str">
        <f>_xlfn.XLOOKUP(C104,'Listas anteriores R'!$A:$A,'Listas anteriores R'!$D:$D,"")</f>
        <v>Carnes</v>
      </c>
      <c r="B104" s="1204" t="s">
        <v>159</v>
      </c>
      <c r="C104" s="267">
        <v>788</v>
      </c>
      <c r="D104" s="744" t="s">
        <v>161</v>
      </c>
      <c r="E104" s="776">
        <f t="shared" si="25"/>
        <v>10404.958677685951</v>
      </c>
      <c r="F104" s="860">
        <v>12590</v>
      </c>
      <c r="G104" s="1197">
        <f>ROUND(IFERROR((E104-_xlfn.XLOOKUP(C104,'Listas anteriores R'!A:A,'Listas anteriores R'!E:E))/_xlfn.XLOOKUP(C104,'Listas anteriores R'!A:A,'Listas anteriores R'!E:E),""),3)</f>
        <v>0</v>
      </c>
      <c r="H104" s="732">
        <f>IFERROR((E104-(_xlfn.XLOOKUP(C104,'Costos Unitarios'!$A:$A,'Costos Unitarios'!$E:$E)+_xlfn.XLOOKUP(C104,'Costos Comerciales'!$A:$A,'Costos Comerciales'!$E:$E)))/E104,"")</f>
        <v>0.18961715647339158</v>
      </c>
      <c r="I104" s="732">
        <f>IFERROR((E104-_xlfn.XLOOKUP(C104,'Lista Consumo Interno'!$A:$A,'Lista Consumo Interno'!$E:$E))/E104,"")</f>
        <v>1</v>
      </c>
      <c r="J104" s="727">
        <f>IFERROR(($E104-_xlfn.XLOOKUP($C104,Competencias!$A:$A,Competencias!R:R))/$E104,"")</f>
        <v>-0.76838760921366167</v>
      </c>
      <c r="K104" s="727">
        <f>IFERROR(($E104-_xlfn.XLOOKUP($C104,Competencias!$A:$A,Competencias!S:S))/$E104,"")</f>
        <v>1</v>
      </c>
      <c r="L104" s="727">
        <f>IFERROR(($E104-_xlfn.XLOOKUP($C104,Competencias!$A:$A,Competencias!T:T))/$E104,"")</f>
        <v>-0.6242255758538523</v>
      </c>
      <c r="M104" s="727">
        <f>IFERROR(($E104-_xlfn.XLOOKUP($C104,Competencias!$A:$A,Competencias!U:U))/$E104,"")</f>
        <v>1</v>
      </c>
      <c r="N104" s="727">
        <f>IFERROR(($E104-_xlfn.XLOOKUP($C104,Competencias!$A:$A,Competencias!V:V))/$E104,"")</f>
        <v>5.8141382049245446E-2</v>
      </c>
      <c r="O104" s="723"/>
      <c r="P104" s="246" t="str">
        <f>_xlfn.XLOOKUP(Q104,'Listas anteriores R'!$A:$A,'Listas anteriores R'!$D:$D,"")</f>
        <v>Carnes</v>
      </c>
      <c r="Q104" s="1210">
        <v>788</v>
      </c>
      <c r="R104" s="718" t="str">
        <f t="shared" si="18"/>
        <v>MILANESA PECETO CONGELADA</v>
      </c>
      <c r="S104" s="135">
        <f t="shared" si="26"/>
        <v>10404.958677685951</v>
      </c>
      <c r="T104" s="749">
        <v>12590</v>
      </c>
      <c r="U104" s="1172">
        <f>ROUND(IFERROR((S104-_xlfn.XLOOKUP(Q104,'Listas anteriores C'!$A:$A,'Listas anteriores C'!$E:$E))/_xlfn.XLOOKUP(Q104,'Listas anteriores C'!$A:$A,'Listas anteriores C'!$E:$E),""),3)</f>
        <v>0</v>
      </c>
      <c r="V104" s="732">
        <f>IFERROR((S104-(_xlfn.XLOOKUP(Q104,'Costos Unitarios'!$A:$A,'Costos Unitarios'!$E:$E)+_xlfn.XLOOKUP(Q104,'Costos Comerciales'!$A:$A,'Costos Comerciales'!$E:$E)))/S104,"")</f>
        <v>0.18961715647339158</v>
      </c>
      <c r="W104" s="727">
        <f>IFERROR(($S104-_xlfn.XLOOKUP($Q104,Competencias!$A:$A,Competencias!E:E))/$S104,"")</f>
        <v>1</v>
      </c>
      <c r="X104" s="727">
        <f>IFERROR(($S104-_xlfn.XLOOKUP($Q104,Competencias!$A:$A,Competencias!F:F))/$S104,"")</f>
        <v>-0.15329626687847497</v>
      </c>
      <c r="Y104" s="727">
        <f>IFERROR(($S104-_xlfn.XLOOKUP($Q104,Competencias!$A:$A,Competencias!G:G))/$S104,"")</f>
        <v>1</v>
      </c>
      <c r="AA104" s="246" t="str">
        <f>_xlfn.XLOOKUP(AB104,'Listas anteriores R'!$A:$A,'Listas anteriores R'!$D:$D,"")</f>
        <v>Carnes</v>
      </c>
      <c r="AB104" s="542">
        <v>788</v>
      </c>
      <c r="AC104" s="718" t="str">
        <f t="shared" si="19"/>
        <v>MILANESA PECETO CONGELADA</v>
      </c>
      <c r="AD104" s="139">
        <f t="shared" si="27"/>
        <v>10404.958677685951</v>
      </c>
      <c r="AE104" s="749">
        <v>12590</v>
      </c>
      <c r="AF104" s="1172">
        <f>ROUND(IFERROR((AD104-_xlfn.XLOOKUP(AB104,'Listas anteriores ML'!$A:$A,'Listas anteriores ML'!$E:$E))/_xlfn.XLOOKUP(AB104,'Listas anteriores ML'!$A:$A,'Listas anteriores ML'!$E:$E),""),3)</f>
        <v>0</v>
      </c>
      <c r="AG104" s="732">
        <f>IFERROR((AD104-(_xlfn.XLOOKUP(AB104,'Costos Unitarios'!$A:$A,'Costos Unitarios'!$E:$E)+_xlfn.XLOOKUP(AB104,'Costos Comerciales'!$A:$A,'Costos Comerciales'!$E:$E)))/AD104,"")</f>
        <v>0.18961715647339158</v>
      </c>
      <c r="AH104" s="727">
        <f>IFERROR(($AD104-_xlfn.XLOOKUP($AB104,Competencias!$A:$A,Competencias!H:H))/$AD104,"")</f>
        <v>1</v>
      </c>
      <c r="AI104" s="727">
        <f>IFERROR(($AD104-_xlfn.XLOOKUP($AB104,Competencias!$A:$A,Competencias!I:I))/$AD104,"")</f>
        <v>1</v>
      </c>
      <c r="AJ104" s="727">
        <f>IFERROR(($AD104-_xlfn.XLOOKUP($AB104,Competencias!$A:$A,Competencias!J:J))/$AD104,"")</f>
        <v>1</v>
      </c>
      <c r="AK104" s="727">
        <f>IFERROR(($AD104-_xlfn.XLOOKUP($AB104,Competencias!$A:$A,Competencias!K:K))/$AD104,"")</f>
        <v>-0.34541620333598094</v>
      </c>
      <c r="AL104" s="727">
        <f>IFERROR(($AD104-_xlfn.XLOOKUP($AB104,Competencias!$A:$A,Competencias!L:L))/$AD104,"")</f>
        <v>1</v>
      </c>
      <c r="AM104" s="727">
        <f>IFERROR(($AD104-_xlfn.XLOOKUP($AB104,Competencias!$A:$A,Competencias!M:M))/$AD104,"")</f>
        <v>1</v>
      </c>
      <c r="AN104" s="727">
        <f>IFERROR(($AD104-_xlfn.XLOOKUP($AB104,Competencias!$A:$A,Competencias!N:N))/$AD104,"")</f>
        <v>1</v>
      </c>
      <c r="AO104" s="727">
        <f>IFERROR(($AD104-_xlfn.XLOOKUP($AB104,Competencias!$A:$A,Competencias!O:O))/$AD104,"")</f>
        <v>-0.24844320889594915</v>
      </c>
      <c r="AQ104" s="246" t="str">
        <f>_xlfn.XLOOKUP(AR104,'Listas anteriores R'!$A:$A,'Listas anteriores R'!$D:$D,"")</f>
        <v>Carnes</v>
      </c>
      <c r="AR104" s="542">
        <v>788</v>
      </c>
      <c r="AS104" s="718" t="str">
        <f t="shared" si="20"/>
        <v>MILANESA PECETO CONGELADA</v>
      </c>
      <c r="AT104" s="291">
        <f t="shared" si="14"/>
        <v>10404.958677685951</v>
      </c>
      <c r="AU104" s="1051">
        <f>ROUND(IFERROR(($AT104-_xlfn.XLOOKUP($AR104,'Listas anteriores May.'!$A:$A,'Listas anteriores May.'!$E:$E))/_xlfn.XLOOKUP($AR104,'Listas anteriores May.'!$A:$A,'Listas anteriores May.'!$E:$E),""),3)</f>
        <v>0</v>
      </c>
      <c r="AV104" s="732">
        <f>IFERROR(($AT104-(_xlfn.XLOOKUP($AR104,'Costos Unitarios'!$A:$A,'Costos Unitarios'!$E:$E)+_xlfn.XLOOKUP($AR104,'Costos Comerciales'!$A:$A,'Costos Comerciales'!$E:$E)))/AT104,"")</f>
        <v>0.18961715647339158</v>
      </c>
      <c r="AW104" s="892">
        <f>IFERROR((AT104-_xlfn.XLOOKUP(AR104,'Lista Consumo Interno'!$A:$A,'Lista Consumo Interno'!$E:$E))/AT104,"")</f>
        <v>1</v>
      </c>
      <c r="AX104" s="895">
        <v>0</v>
      </c>
      <c r="AY104" s="727">
        <f>IFERROR(($AT104-_xlfn.XLOOKUP($AR104,Competencias!$A:$A,Competencias!P:P))/$AT104,"")</f>
        <v>1</v>
      </c>
      <c r="AZ104" s="727">
        <f>IFERROR(($AT104-_xlfn.XLOOKUP($AR104,Competencias!$A:$A,Competencias!Q:Q))/$AT104,"")</f>
        <v>1</v>
      </c>
      <c r="BB104" s="246" t="str">
        <f>_xlfn.XLOOKUP(BC104,'Listas anteriores R'!$A:$A,'Listas anteriores R'!$D:$D,"")</f>
        <v>Carnes</v>
      </c>
      <c r="BC104" s="760">
        <v>788</v>
      </c>
      <c r="BD104" s="800" t="str">
        <f t="shared" si="21"/>
        <v>MILANESA PECETO CONGELADA</v>
      </c>
      <c r="BE104" s="150">
        <v>10404.958677685951</v>
      </c>
      <c r="BF104" s="1051">
        <f>ROUND(IFERROR((BE104-_xlfn.XLOOKUP(BC104,'Listas anteriores HORECA'!$A:$A,'Listas anteriores HORECA'!$E:$E))/_xlfn.XLOOKUP(BC104,'Listas anteriores HORECA'!$A:$A,'Listas anteriores HORECA'!$E:$E),""),3)</f>
        <v>0</v>
      </c>
      <c r="BG104" s="150">
        <f>_xlfn.XLOOKUP($BC104,'Costos Unitarios'!A:A,'Costos Unitarios'!E:E,"")</f>
        <v>7853</v>
      </c>
      <c r="BH104" s="1052">
        <f t="shared" si="23"/>
        <v>0.245263701350278</v>
      </c>
      <c r="BI104" s="892">
        <f>IFERROR((BE104-_xlfn.XLOOKUP(C104,'Lista Consumo Interno'!A:A,'Lista Consumo Interno'!E:E))/BE104,"")</f>
        <v>1</v>
      </c>
    </row>
    <row r="105" spans="1:61" ht="15" thickBot="1" x14ac:dyDescent="0.35">
      <c r="A105" s="246" t="str">
        <f>_xlfn.XLOOKUP(C105,'Listas anteriores R'!$A:$A,'Listas anteriores R'!$D:$D,"")</f>
        <v>Carnes</v>
      </c>
      <c r="B105" s="1204" t="s">
        <v>159</v>
      </c>
      <c r="C105" s="267">
        <v>789</v>
      </c>
      <c r="D105" s="744" t="s">
        <v>162</v>
      </c>
      <c r="E105" s="776">
        <f t="shared" si="25"/>
        <v>9330.5785123966944</v>
      </c>
      <c r="F105" s="860">
        <v>11290</v>
      </c>
      <c r="G105" s="1197">
        <f>ROUND(IFERROR((E105-_xlfn.XLOOKUP(C105,'Listas anteriores R'!A:A,'Listas anteriores R'!E:E))/_xlfn.XLOOKUP(C105,'Listas anteriores R'!A:A,'Listas anteriores R'!E:E),""),3)</f>
        <v>0</v>
      </c>
      <c r="H105" s="732">
        <f>IFERROR((E105-(_xlfn.XLOOKUP(C105,'Costos Unitarios'!$A:$A,'Costos Unitarios'!$E:$E)+_xlfn.XLOOKUP(C105,'Costos Comerciales'!$A:$A,'Costos Comerciales'!$E:$E)))/E105,"")</f>
        <v>0.32694419840566874</v>
      </c>
      <c r="I105" s="732">
        <f>IFERROR((E105-_xlfn.XLOOKUP(C105,'Lista Consumo Interno'!$A:$A,'Lista Consumo Interno'!$E:$E))/E105,"")</f>
        <v>1</v>
      </c>
      <c r="J105" s="727">
        <f>IFERROR(($E105-_xlfn.XLOOKUP($C105,Competencias!$A:$A,Competencias!R:R))/$E105,"")</f>
        <v>1</v>
      </c>
      <c r="K105" s="727">
        <f>IFERROR(($E105-_xlfn.XLOOKUP($C105,Competencias!$A:$A,Competencias!S:S))/$E105,"")</f>
        <v>1</v>
      </c>
      <c r="L105" s="727">
        <f>IFERROR(($E105-_xlfn.XLOOKUP($C105,Competencias!$A:$A,Competencias!T:T))/$E105,"")</f>
        <v>1</v>
      </c>
      <c r="M105" s="727">
        <f>IFERROR(($E105-_xlfn.XLOOKUP($C105,Competencias!$A:$A,Competencias!U:U))/$E105,"")</f>
        <v>1</v>
      </c>
      <c r="N105" s="727">
        <f>IFERROR(($E105-_xlfn.XLOOKUP($C105,Competencias!$A:$A,Competencias!V:V))/$E105,"")</f>
        <v>1</v>
      </c>
      <c r="O105" s="723"/>
      <c r="P105" s="246" t="str">
        <f>_xlfn.XLOOKUP(Q105,'Listas anteriores R'!$A:$A,'Listas anteriores R'!$D:$D,"")</f>
        <v>Carnes</v>
      </c>
      <c r="Q105" s="1210">
        <v>789</v>
      </c>
      <c r="R105" s="718" t="str">
        <f t="shared" ref="R105:R136" si="28">D105</f>
        <v>MILANESA CUADRADA CONG</v>
      </c>
      <c r="S105" s="135">
        <f t="shared" si="26"/>
        <v>9330.5785123966944</v>
      </c>
      <c r="T105" s="749">
        <v>11290</v>
      </c>
      <c r="U105" s="1172">
        <f>ROUND(IFERROR((S105-_xlfn.XLOOKUP(Q105,'Listas anteriores C'!$A:$A,'Listas anteriores C'!$E:$E))/_xlfn.XLOOKUP(Q105,'Listas anteriores C'!$A:$A,'Listas anteriores C'!$E:$E),""),3)</f>
        <v>0</v>
      </c>
      <c r="V105" s="732">
        <f>IFERROR((S105-(_xlfn.XLOOKUP(Q105,'Costos Unitarios'!$A:$A,'Costos Unitarios'!$E:$E)+_xlfn.XLOOKUP(Q105,'Costos Comerciales'!$A:$A,'Costos Comerciales'!$E:$E)))/S105,"")</f>
        <v>0.32694419840566874</v>
      </c>
      <c r="W105" s="727">
        <f>IFERROR(($S105-_xlfn.XLOOKUP($Q105,Competencias!$A:$A,Competencias!E:E))/$S105,"")</f>
        <v>1</v>
      </c>
      <c r="X105" s="727">
        <f>IFERROR(($S105-_xlfn.XLOOKUP($Q105,Competencias!$A:$A,Competencias!F:F))/$S105,"")</f>
        <v>-0.28609388839681132</v>
      </c>
      <c r="Y105" s="727">
        <f>IFERROR(($S105-_xlfn.XLOOKUP($Q105,Competencias!$A:$A,Competencias!G:G))/$S105,"")</f>
        <v>1</v>
      </c>
      <c r="AA105" s="246" t="str">
        <f>_xlfn.XLOOKUP(AB105,'Listas anteriores R'!$A:$A,'Listas anteriores R'!$D:$D,"")</f>
        <v>Carnes</v>
      </c>
      <c r="AB105" s="542">
        <v>789</v>
      </c>
      <c r="AC105" s="718" t="str">
        <f t="shared" ref="AC105:AC136" si="29">D105</f>
        <v>MILANESA CUADRADA CONG</v>
      </c>
      <c r="AD105" s="139">
        <f t="shared" si="27"/>
        <v>9330.5785123966944</v>
      </c>
      <c r="AE105" s="749">
        <v>11290</v>
      </c>
      <c r="AF105" s="1172">
        <f>ROUND(IFERROR((AD105-_xlfn.XLOOKUP(AB105,'Listas anteriores ML'!$A:$A,'Listas anteriores ML'!$E:$E))/_xlfn.XLOOKUP(AB105,'Listas anteriores ML'!$A:$A,'Listas anteriores ML'!$E:$E),""),3)</f>
        <v>0</v>
      </c>
      <c r="AG105" s="732">
        <f>IFERROR((AD105-(_xlfn.XLOOKUP(AB105,'Costos Unitarios'!$A:$A,'Costos Unitarios'!$E:$E)+_xlfn.XLOOKUP(AB105,'Costos Comerciales'!$A:$A,'Costos Comerciales'!$E:$E)))/AD105,"")</f>
        <v>0.32694419840566874</v>
      </c>
      <c r="AH105" s="727">
        <f>IFERROR(($AD105-_xlfn.XLOOKUP($AB105,Competencias!$A:$A,Competencias!H:H))/$AD105,"")</f>
        <v>-0.5754650132860939</v>
      </c>
      <c r="AI105" s="727">
        <f>IFERROR(($AD105-_xlfn.XLOOKUP($AB105,Competencias!$A:$A,Competencias!I:I))/$AD105,"")</f>
        <v>1</v>
      </c>
      <c r="AJ105" s="727">
        <f>IFERROR(($AD105-_xlfn.XLOOKUP($AB105,Competencias!$A:$A,Competencias!J:J))/$AD105,"")</f>
        <v>1</v>
      </c>
      <c r="AK105" s="727">
        <f>IFERROR(($AD105-_xlfn.XLOOKUP($AB105,Competencias!$A:$A,Competencias!K:K))/$AD105,"")</f>
        <v>1</v>
      </c>
      <c r="AL105" s="727">
        <f>IFERROR(($AD105-_xlfn.XLOOKUP($AB105,Competencias!$A:$A,Competencias!L:L))/$AD105,"")</f>
        <v>1</v>
      </c>
      <c r="AM105" s="727">
        <f>IFERROR(($AD105-_xlfn.XLOOKUP($AB105,Competencias!$A:$A,Competencias!M:M))/$AD105,"")</f>
        <v>1</v>
      </c>
      <c r="AN105" s="727">
        <f>IFERROR(($AD105-_xlfn.XLOOKUP($AB105,Competencias!$A:$A,Competencias!N:N))/$AD105,"")</f>
        <v>1</v>
      </c>
      <c r="AO105" s="727">
        <f>IFERROR(($AD105-_xlfn.XLOOKUP($AB105,Competencias!$A:$A,Competencias!O:O))/$AD105,"")</f>
        <v>1</v>
      </c>
      <c r="AQ105" s="246" t="str">
        <f>_xlfn.XLOOKUP(AR105,'Listas anteriores R'!$A:$A,'Listas anteriores R'!$D:$D,"")</f>
        <v>Carnes</v>
      </c>
      <c r="AR105" s="542">
        <v>789</v>
      </c>
      <c r="AS105" s="718" t="str">
        <f t="shared" si="20"/>
        <v>MILANESA CUADRADA CONG</v>
      </c>
      <c r="AT105" s="291">
        <f t="shared" si="14"/>
        <v>9330.5785123966944</v>
      </c>
      <c r="AU105" s="1051">
        <f>ROUND(IFERROR(($AT105-_xlfn.XLOOKUP($AR105,'Listas anteriores May.'!$A:$A,'Listas anteriores May.'!$E:$E))/_xlfn.XLOOKUP($AR105,'Listas anteriores May.'!$A:$A,'Listas anteriores May.'!$E:$E),""),3)</f>
        <v>0</v>
      </c>
      <c r="AV105" s="732">
        <f>IFERROR(($AT105-(_xlfn.XLOOKUP($AR105,'Costos Unitarios'!$A:$A,'Costos Unitarios'!$E:$E)+_xlfn.XLOOKUP($AR105,'Costos Comerciales'!$A:$A,'Costos Comerciales'!$E:$E)))/AT105,"")</f>
        <v>0.32694419840566874</v>
      </c>
      <c r="AW105" s="892">
        <f>IFERROR((AT105-_xlfn.XLOOKUP(AR105,'Lista Consumo Interno'!$A:$A,'Lista Consumo Interno'!$E:$E))/AT105,"")</f>
        <v>1</v>
      </c>
      <c r="AX105" s="895">
        <v>0</v>
      </c>
      <c r="AY105" s="727">
        <f>IFERROR(($AT105-_xlfn.XLOOKUP($AR105,Competencias!$A:$A,Competencias!P:P))/$AT105,"")</f>
        <v>1</v>
      </c>
      <c r="AZ105" s="727">
        <f>IFERROR(($AT105-_xlfn.XLOOKUP($AR105,Competencias!$A:$A,Competencias!Q:Q))/$AT105,"")</f>
        <v>1</v>
      </c>
      <c r="BB105" s="246" t="str">
        <f>_xlfn.XLOOKUP(BC105,'Listas anteriores R'!$A:$A,'Listas anteriores R'!$D:$D,"")</f>
        <v>Carnes</v>
      </c>
      <c r="BC105" s="760">
        <v>789</v>
      </c>
      <c r="BD105" s="800" t="str">
        <f t="shared" si="21"/>
        <v>MILANESA CUADRADA CONG</v>
      </c>
      <c r="BE105" s="150">
        <v>9330.5785123966944</v>
      </c>
      <c r="BF105" s="1051">
        <f>ROUND(IFERROR((BE105-_xlfn.XLOOKUP(BC105,'Listas anteriores HORECA'!$A:$A,'Listas anteriores HORECA'!$E:$E))/_xlfn.XLOOKUP(BC105,'Listas anteriores HORECA'!$A:$A,'Listas anteriores HORECA'!$E:$E),""),3)</f>
        <v>0</v>
      </c>
      <c r="BG105" s="150">
        <f>_xlfn.XLOOKUP($BC105,'Costos Unitarios'!A:A,'Costos Unitarios'!E:E,"")</f>
        <v>5826</v>
      </c>
      <c r="BH105" s="1052">
        <f t="shared" si="23"/>
        <v>0.37560141718334811</v>
      </c>
      <c r="BI105" s="892">
        <f>IFERROR((BE105-_xlfn.XLOOKUP(C105,'Lista Consumo Interno'!A:A,'Lista Consumo Interno'!E:E))/BE105,"")</f>
        <v>1</v>
      </c>
    </row>
    <row r="106" spans="1:61" ht="15" thickBot="1" x14ac:dyDescent="0.35">
      <c r="A106" s="246" t="str">
        <f>_xlfn.XLOOKUP(C106,'Listas anteriores R'!$A:$A,'Listas anteriores R'!$D:$D,"")</f>
        <v>Carnes</v>
      </c>
      <c r="B106" s="1204" t="s">
        <v>159</v>
      </c>
      <c r="C106" s="267">
        <v>790</v>
      </c>
      <c r="D106" s="744" t="s">
        <v>163</v>
      </c>
      <c r="E106" s="776">
        <f t="shared" si="25"/>
        <v>8586.7768595041325</v>
      </c>
      <c r="F106" s="860">
        <v>10390</v>
      </c>
      <c r="G106" s="1197">
        <f>ROUND(IFERROR((E106-_xlfn.XLOOKUP(C106,'Listas anteriores R'!A:A,'Listas anteriores R'!E:E))/_xlfn.XLOOKUP(C106,'Listas anteriores R'!A:A,'Listas anteriores R'!E:E),""),3)</f>
        <v>0</v>
      </c>
      <c r="H106" s="732">
        <f>IFERROR((E106-(_xlfn.XLOOKUP(C106,'Costos Unitarios'!$A:$A,'Costos Unitarios'!$E:$E)+_xlfn.XLOOKUP(C106,'Costos Comerciales'!$A:$A,'Costos Comerciales'!$E:$E)))/E106,"")</f>
        <v>0.21821655437921081</v>
      </c>
      <c r="I106" s="732">
        <f>IFERROR((E106-_xlfn.XLOOKUP(C106,'Lista Consumo Interno'!$A:$A,'Lista Consumo Interno'!$E:$E))/E106,"")</f>
        <v>1</v>
      </c>
      <c r="J106" s="727">
        <f>IFERROR(($E106-_xlfn.XLOOKUP($C106,Competencias!$A:$A,Competencias!R:R))/$E106,"")</f>
        <v>1</v>
      </c>
      <c r="K106" s="727">
        <f>IFERROR(($E106-_xlfn.XLOOKUP($C106,Competencias!$A:$A,Competencias!S:S))/$E106,"")</f>
        <v>1</v>
      </c>
      <c r="L106" s="727">
        <f>IFERROR(($E106-_xlfn.XLOOKUP($C106,Competencias!$A:$A,Competencias!T:T))/$E106,"")</f>
        <v>1</v>
      </c>
      <c r="M106" s="727">
        <f>IFERROR(($E106-_xlfn.XLOOKUP($C106,Competencias!$A:$A,Competencias!U:U))/$E106,"")</f>
        <v>1</v>
      </c>
      <c r="N106" s="727">
        <f>IFERROR(($E106-_xlfn.XLOOKUP($C106,Competencias!$A:$A,Competencias!V:V))/$E106,"")</f>
        <v>1</v>
      </c>
      <c r="O106" s="723"/>
      <c r="P106" s="246" t="str">
        <f>_xlfn.XLOOKUP(Q106,'Listas anteriores R'!$A:$A,'Listas anteriores R'!$D:$D,"")</f>
        <v>Carnes</v>
      </c>
      <c r="Q106" s="1210">
        <v>790</v>
      </c>
      <c r="R106" s="718" t="str">
        <f t="shared" si="28"/>
        <v>MILANESA CUADRIL CONG</v>
      </c>
      <c r="S106" s="135">
        <f t="shared" si="26"/>
        <v>8586.7768595041325</v>
      </c>
      <c r="T106" s="749">
        <v>10390</v>
      </c>
      <c r="U106" s="1172">
        <f>ROUND(IFERROR((S106-_xlfn.XLOOKUP(Q106,'Listas anteriores C'!$A:$A,'Listas anteriores C'!$E:$E))/_xlfn.XLOOKUP(Q106,'Listas anteriores C'!$A:$A,'Listas anteriores C'!$E:$E),""),3)</f>
        <v>0</v>
      </c>
      <c r="V106" s="732">
        <f>IFERROR((S106-(_xlfn.XLOOKUP(Q106,'Costos Unitarios'!$A:$A,'Costos Unitarios'!$E:$E)+_xlfn.XLOOKUP(Q106,'Costos Comerciales'!$A:$A,'Costos Comerciales'!$E:$E)))/S106,"")</f>
        <v>0.21821655437921081</v>
      </c>
      <c r="W106" s="727">
        <f>IFERROR(($S106-_xlfn.XLOOKUP($Q106,Competencias!$A:$A,Competencias!E:E))/$S106,"")</f>
        <v>1</v>
      </c>
      <c r="X106" s="727">
        <f>IFERROR(($S106-_xlfn.XLOOKUP($Q106,Competencias!$A:$A,Competencias!F:F))/$S106,"")</f>
        <v>1</v>
      </c>
      <c r="Y106" s="727">
        <f>IFERROR(($S106-_xlfn.XLOOKUP($Q106,Competencias!$A:$A,Competencias!G:G))/$S106,"")</f>
        <v>1</v>
      </c>
      <c r="AA106" s="246" t="str">
        <f>_xlfn.XLOOKUP(AB106,'Listas anteriores R'!$A:$A,'Listas anteriores R'!$D:$D,"")</f>
        <v>Carnes</v>
      </c>
      <c r="AB106" s="542">
        <v>790</v>
      </c>
      <c r="AC106" s="718" t="str">
        <f t="shared" si="29"/>
        <v>MILANESA CUADRIL CONG</v>
      </c>
      <c r="AD106" s="139">
        <f t="shared" si="27"/>
        <v>8586.7768595041325</v>
      </c>
      <c r="AE106" s="749">
        <v>10390</v>
      </c>
      <c r="AF106" s="1172">
        <f>ROUND(IFERROR((AD106-_xlfn.XLOOKUP(AB106,'Listas anteriores ML'!$A:$A,'Listas anteriores ML'!$E:$E))/_xlfn.XLOOKUP(AB106,'Listas anteriores ML'!$A:$A,'Listas anteriores ML'!$E:$E),""),3)</f>
        <v>0</v>
      </c>
      <c r="AG106" s="732">
        <f>IFERROR((AD106-(_xlfn.XLOOKUP(AB106,'Costos Unitarios'!$A:$A,'Costos Unitarios'!$E:$E)+_xlfn.XLOOKUP(AB106,'Costos Comerciales'!$A:$A,'Costos Comerciales'!$E:$E)))/AD106,"")</f>
        <v>0.21821655437921081</v>
      </c>
      <c r="AH106" s="727">
        <f>IFERROR(($AD106-_xlfn.XLOOKUP($AB106,Competencias!$A:$A,Competencias!H:H))/$AD106,"")</f>
        <v>-0.52560153994225212</v>
      </c>
      <c r="AI106" s="727">
        <f>IFERROR(($AD106-_xlfn.XLOOKUP($AB106,Competencias!$A:$A,Competencias!I:I))/$AD106,"")</f>
        <v>1</v>
      </c>
      <c r="AJ106" s="727">
        <f>IFERROR(($AD106-_xlfn.XLOOKUP($AB106,Competencias!$A:$A,Competencias!J:J))/$AD106,"")</f>
        <v>1</v>
      </c>
      <c r="AK106" s="727">
        <f>IFERROR(($AD106-_xlfn.XLOOKUP($AB106,Competencias!$A:$A,Competencias!K:K))/$AD106,"")</f>
        <v>1</v>
      </c>
      <c r="AL106" s="727">
        <f>IFERROR(($AD106-_xlfn.XLOOKUP($AB106,Competencias!$A:$A,Competencias!L:L))/$AD106,"")</f>
        <v>1</v>
      </c>
      <c r="AM106" s="727">
        <f>IFERROR(($AD106-_xlfn.XLOOKUP($AB106,Competencias!$A:$A,Competencias!M:M))/$AD106,"")</f>
        <v>1</v>
      </c>
      <c r="AN106" s="727">
        <f>IFERROR(($AD106-_xlfn.XLOOKUP($AB106,Competencias!$A:$A,Competencias!N:N))/$AD106,"")</f>
        <v>1</v>
      </c>
      <c r="AO106" s="727">
        <f>IFERROR(($AD106-_xlfn.XLOOKUP($AB106,Competencias!$A:$A,Competencias!O:O))/$AD106,"")</f>
        <v>1</v>
      </c>
      <c r="AQ106" s="246" t="str">
        <f>_xlfn.XLOOKUP(AR106,'Listas anteriores R'!$A:$A,'Listas anteriores R'!$D:$D,"")</f>
        <v>Carnes</v>
      </c>
      <c r="AR106" s="542">
        <v>790</v>
      </c>
      <c r="AS106" s="718" t="str">
        <f t="shared" si="20"/>
        <v>MILANESA CUADRIL CONG</v>
      </c>
      <c r="AT106" s="291">
        <f t="shared" si="14"/>
        <v>8586.7768595041325</v>
      </c>
      <c r="AU106" s="1051">
        <f>ROUND(IFERROR(($AT106-_xlfn.XLOOKUP($AR106,'Listas anteriores May.'!$A:$A,'Listas anteriores May.'!$E:$E))/_xlfn.XLOOKUP($AR106,'Listas anteriores May.'!$A:$A,'Listas anteriores May.'!$E:$E),""),3)</f>
        <v>0</v>
      </c>
      <c r="AV106" s="732">
        <f>IFERROR(($AT106-(_xlfn.XLOOKUP($AR106,'Costos Unitarios'!$A:$A,'Costos Unitarios'!$E:$E)+_xlfn.XLOOKUP($AR106,'Costos Comerciales'!$A:$A,'Costos Comerciales'!$E:$E)))/AT106,"")</f>
        <v>0.21821655437921081</v>
      </c>
      <c r="AW106" s="892">
        <f>IFERROR((AT106-_xlfn.XLOOKUP(AR106,'Lista Consumo Interno'!$A:$A,'Lista Consumo Interno'!$E:$E))/AT106,"")</f>
        <v>1</v>
      </c>
      <c r="AX106" s="895">
        <v>0</v>
      </c>
      <c r="AY106" s="727">
        <f>IFERROR(($AT106-_xlfn.XLOOKUP($AR106,Competencias!$A:$A,Competencias!P:P))/$AT106,"")</f>
        <v>1</v>
      </c>
      <c r="AZ106" s="727">
        <f>IFERROR(($AT106-_xlfn.XLOOKUP($AR106,Competencias!$A:$A,Competencias!Q:Q))/$AT106,"")</f>
        <v>1</v>
      </c>
      <c r="BB106" s="246" t="str">
        <f>_xlfn.XLOOKUP(BC106,'Listas anteriores R'!$A:$A,'Listas anteriores R'!$D:$D,"")</f>
        <v>Carnes</v>
      </c>
      <c r="BC106" s="760">
        <v>790</v>
      </c>
      <c r="BD106" s="800" t="str">
        <f t="shared" si="21"/>
        <v>MILANESA CUADRIL CONG</v>
      </c>
      <c r="BE106" s="150">
        <v>8586.7768595041325</v>
      </c>
      <c r="BF106" s="1051">
        <f>ROUND(IFERROR((BE106-_xlfn.XLOOKUP(BC106,'Listas anteriores HORECA'!$A:$A,'Listas anteriores HORECA'!$E:$E))/_xlfn.XLOOKUP(BC106,'Listas anteriores HORECA'!$A:$A,'Listas anteriores HORECA'!$E:$E),""),3)</f>
        <v>0</v>
      </c>
      <c r="BG106" s="150">
        <f>_xlfn.XLOOKUP($BC106,'Costos Unitarios'!A:A,'Costos Unitarios'!E:E,"")</f>
        <v>6307</v>
      </c>
      <c r="BH106" s="1052">
        <f t="shared" si="23"/>
        <v>0.2654985563041386</v>
      </c>
      <c r="BI106" s="892">
        <f>IFERROR((BE106-_xlfn.XLOOKUP(C106,'Lista Consumo Interno'!A:A,'Lista Consumo Interno'!E:E))/BE106,"")</f>
        <v>1</v>
      </c>
    </row>
    <row r="107" spans="1:61" ht="15" thickBot="1" x14ac:dyDescent="0.35">
      <c r="A107" s="246" t="str">
        <f>_xlfn.XLOOKUP(C107,'Listas anteriores R'!$A:$A,'Listas anteriores R'!$D:$D,"")</f>
        <v>Carnes</v>
      </c>
      <c r="B107" s="1205" t="s">
        <v>159</v>
      </c>
      <c r="C107" s="272">
        <v>511</v>
      </c>
      <c r="D107" s="745" t="s">
        <v>164</v>
      </c>
      <c r="E107" s="926">
        <f t="shared" si="25"/>
        <v>5198.3471074380168</v>
      </c>
      <c r="F107" s="860">
        <v>6290</v>
      </c>
      <c r="G107" s="1197">
        <f>ROUND(IFERROR((E107-_xlfn.XLOOKUP(C107,'Listas anteriores R'!A:A,'Listas anteriores R'!E:E))/_xlfn.XLOOKUP(C107,'Listas anteriores R'!A:A,'Listas anteriores R'!E:E),""),3)</f>
        <v>0</v>
      </c>
      <c r="H107" s="732">
        <f>IFERROR((E107-(_xlfn.XLOOKUP(C107,'Costos Unitarios'!$A:$A,'Costos Unitarios'!$E:$E)+_xlfn.XLOOKUP(C107,'Costos Comerciales'!$A:$A,'Costos Comerciales'!$E:$E)))/E107,"")</f>
        <v>0.83417806041335452</v>
      </c>
      <c r="I107" s="732">
        <f>IFERROR((E107-_xlfn.XLOOKUP(C107,'Lista Consumo Interno'!$A:$A,'Lista Consumo Interno'!$E:$E))/E107,"")</f>
        <v>0.42289348171701113</v>
      </c>
      <c r="J107" s="727" t="str">
        <f>IFERROR(($E107-_xlfn.XLOOKUP($C107,Competencias!$A:$A,Competencias!R:R))/$E107,"")</f>
        <v/>
      </c>
      <c r="K107" s="727" t="str">
        <f>IFERROR(($E107-_xlfn.XLOOKUP($C107,Competencias!$A:$A,Competencias!S:S))/$E107,"")</f>
        <v/>
      </c>
      <c r="L107" s="727" t="str">
        <f>IFERROR(($E107-_xlfn.XLOOKUP($C107,Competencias!$A:$A,Competencias!T:T))/$E107,"")</f>
        <v/>
      </c>
      <c r="M107" s="727" t="str">
        <f>IFERROR(($E107-_xlfn.XLOOKUP($C107,Competencias!$A:$A,Competencias!U:U))/$E107,"")</f>
        <v/>
      </c>
      <c r="N107" s="727" t="str">
        <f>IFERROR(($E107-_xlfn.XLOOKUP($C107,Competencias!$A:$A,Competencias!V:V))/$E107,"")</f>
        <v/>
      </c>
      <c r="O107" s="723"/>
      <c r="P107" s="246" t="str">
        <f>_xlfn.XLOOKUP(Q107,'Listas anteriores R'!$A:$A,'Listas anteriores R'!$D:$D,"")</f>
        <v>Carnes</v>
      </c>
      <c r="Q107" s="1210">
        <v>511</v>
      </c>
      <c r="R107" s="718" t="str">
        <f t="shared" si="28"/>
        <v>MILANESA RECORTE</v>
      </c>
      <c r="S107" s="135">
        <f t="shared" si="26"/>
        <v>5198.3471074380168</v>
      </c>
      <c r="T107" s="749">
        <v>6290</v>
      </c>
      <c r="U107" s="1172">
        <f>ROUND(IFERROR((S107-_xlfn.XLOOKUP(Q107,'Listas anteriores C'!$A:$A,'Listas anteriores C'!$E:$E))/_xlfn.XLOOKUP(Q107,'Listas anteriores C'!$A:$A,'Listas anteriores C'!$E:$E),""),3)</f>
        <v>0</v>
      </c>
      <c r="V107" s="732">
        <f>IFERROR((S107-(_xlfn.XLOOKUP(Q107,'Costos Unitarios'!$A:$A,'Costos Unitarios'!$E:$E)+_xlfn.XLOOKUP(Q107,'Costos Comerciales'!$A:$A,'Costos Comerciales'!$E:$E)))/S107,"")</f>
        <v>0.83417806041335452</v>
      </c>
      <c r="W107" s="727" t="str">
        <f>IFERROR(($S107-_xlfn.XLOOKUP($Q107,Competencias!$A:$A,Competencias!E:E))/$S107,"")</f>
        <v/>
      </c>
      <c r="X107" s="727" t="str">
        <f>IFERROR(($S107-_xlfn.XLOOKUP($Q107,Competencias!$A:$A,Competencias!F:F))/$S107,"")</f>
        <v/>
      </c>
      <c r="Y107" s="727" t="str">
        <f>IFERROR(($S107-_xlfn.XLOOKUP($Q107,Competencias!$A:$A,Competencias!G:G))/$S107,"")</f>
        <v/>
      </c>
      <c r="AA107" s="246" t="str">
        <f>_xlfn.XLOOKUP(AB107,'Listas anteriores R'!$A:$A,'Listas anteriores R'!$D:$D,"")</f>
        <v>Carnes</v>
      </c>
      <c r="AB107" s="542">
        <v>511</v>
      </c>
      <c r="AC107" s="718" t="str">
        <f t="shared" si="29"/>
        <v>MILANESA RECORTE</v>
      </c>
      <c r="AD107" s="139">
        <f t="shared" si="27"/>
        <v>5198.3471074380168</v>
      </c>
      <c r="AE107" s="749">
        <v>6290</v>
      </c>
      <c r="AF107" s="1172">
        <f>ROUND(IFERROR((AD107-_xlfn.XLOOKUP(AB107,'Listas anteriores ML'!$A:$A,'Listas anteriores ML'!$E:$E))/_xlfn.XLOOKUP(AB107,'Listas anteriores ML'!$A:$A,'Listas anteriores ML'!$E:$E),""),3)</f>
        <v>0</v>
      </c>
      <c r="AG107" s="732">
        <f>IFERROR((AD107-(_xlfn.XLOOKUP(AB107,'Costos Unitarios'!$A:$A,'Costos Unitarios'!$E:$E)+_xlfn.XLOOKUP(AB107,'Costos Comerciales'!$A:$A,'Costos Comerciales'!$E:$E)))/AD107,"")</f>
        <v>0.83417806041335452</v>
      </c>
      <c r="AH107" s="727" t="str">
        <f>IFERROR(($AD107-_xlfn.XLOOKUP($AB107,Competencias!$A:$A,Competencias!H:H))/$AD107,"")</f>
        <v/>
      </c>
      <c r="AI107" s="727" t="str">
        <f>IFERROR(($AD107-_xlfn.XLOOKUP($AB107,Competencias!$A:$A,Competencias!I:I))/$AD107,"")</f>
        <v/>
      </c>
      <c r="AJ107" s="727" t="str">
        <f>IFERROR(($AD107-_xlfn.XLOOKUP($AB107,Competencias!$A:$A,Competencias!J:J))/$AD107,"")</f>
        <v/>
      </c>
      <c r="AK107" s="727" t="str">
        <f>IFERROR(($AD107-_xlfn.XLOOKUP($AB107,Competencias!$A:$A,Competencias!K:K))/$AD107,"")</f>
        <v/>
      </c>
      <c r="AL107" s="727" t="str">
        <f>IFERROR(($AD107-_xlfn.XLOOKUP($AB107,Competencias!$A:$A,Competencias!L:L))/$AD107,"")</f>
        <v/>
      </c>
      <c r="AM107" s="727" t="str">
        <f>IFERROR(($AD107-_xlfn.XLOOKUP($AB107,Competencias!$A:$A,Competencias!M:M))/$AD107,"")</f>
        <v/>
      </c>
      <c r="AN107" s="727" t="str">
        <f>IFERROR(($AD107-_xlfn.XLOOKUP($AB107,Competencias!$A:$A,Competencias!N:N))/$AD107,"")</f>
        <v/>
      </c>
      <c r="AO107" s="727" t="str">
        <f>IFERROR(($AD107-_xlfn.XLOOKUP($AB107,Competencias!$A:$A,Competencias!O:O))/$AD107,"")</f>
        <v/>
      </c>
      <c r="AQ107" s="246" t="str">
        <f>_xlfn.XLOOKUP(AR107,'Listas anteriores R'!$A:$A,'Listas anteriores R'!$D:$D,"")</f>
        <v>Carnes</v>
      </c>
      <c r="AR107" s="542">
        <v>511</v>
      </c>
      <c r="AS107" s="718" t="str">
        <f t="shared" si="20"/>
        <v>MILANESA RECORTE</v>
      </c>
      <c r="AT107" s="291">
        <f t="shared" si="14"/>
        <v>5198.3471074380168</v>
      </c>
      <c r="AU107" s="1051" t="e">
        <f>ROUND(IFERROR(($AT107-_xlfn.XLOOKUP($AR107,'Listas anteriores May.'!$A:$A,'Listas anteriores May.'!$E:$E))/_xlfn.XLOOKUP($AR107,'Listas anteriores May.'!$A:$A,'Listas anteriores May.'!$E:$E),""),3)</f>
        <v>#VALUE!</v>
      </c>
      <c r="AV107" s="732">
        <f>IFERROR(($AT107-(_xlfn.XLOOKUP($AR107,'Costos Unitarios'!$A:$A,'Costos Unitarios'!$E:$E)+_xlfn.XLOOKUP($AR107,'Costos Comerciales'!$A:$A,'Costos Comerciales'!$E:$E)))/AT107,"")</f>
        <v>0.83417806041335452</v>
      </c>
      <c r="AW107" s="892">
        <f>IFERROR((AT107-_xlfn.XLOOKUP(AR107,'Lista Consumo Interno'!$A:$A,'Lista Consumo Interno'!$E:$E))/AT107,"")</f>
        <v>0.42289348171701113</v>
      </c>
      <c r="AX107" s="895">
        <v>0</v>
      </c>
      <c r="AY107" s="727" t="str">
        <f>IFERROR(($AT107-_xlfn.XLOOKUP($AR107,Competencias!$A:$A,Competencias!P:P))/$AT107,"")</f>
        <v/>
      </c>
      <c r="AZ107" s="727" t="str">
        <f>IFERROR(($AT107-_xlfn.XLOOKUP($AR107,Competencias!$A:$A,Competencias!Q:Q))/$AT107,"")</f>
        <v/>
      </c>
      <c r="BB107" s="246" t="str">
        <f>_xlfn.XLOOKUP(BC107,'Listas anteriores R'!$A:$A,'Listas anteriores R'!$D:$D,"")</f>
        <v>Carnes</v>
      </c>
      <c r="BC107" s="760">
        <v>511</v>
      </c>
      <c r="BD107" s="800" t="str">
        <f t="shared" si="21"/>
        <v>MILANESA RECORTE</v>
      </c>
      <c r="BE107" s="150">
        <v>0</v>
      </c>
      <c r="BF107" s="1051" t="e">
        <f>ROUND(IFERROR((BE107-_xlfn.XLOOKUP(BC107,'Listas anteriores HORECA'!$A:$A,'Listas anteriores HORECA'!$E:$E))/_xlfn.XLOOKUP(BC107,'Listas anteriores HORECA'!$A:$A,'Listas anteriores HORECA'!$E:$E),""),3)</f>
        <v>#VALUE!</v>
      </c>
      <c r="BG107" s="150">
        <f>_xlfn.XLOOKUP($BC107,'Costos Unitarios'!A:A,'Costos Unitarios'!E:E,"")</f>
        <v>625</v>
      </c>
      <c r="BH107" s="1052" t="e">
        <f t="shared" si="23"/>
        <v>#DIV/0!</v>
      </c>
      <c r="BI107" s="892" t="str">
        <f>IFERROR((BE107-_xlfn.XLOOKUP(C107,'Lista Consumo Interno'!A:A,'Lista Consumo Interno'!E:E))/BE107,"")</f>
        <v/>
      </c>
    </row>
    <row r="108" spans="1:61" ht="15" thickBot="1" x14ac:dyDescent="0.35">
      <c r="A108" s="246" t="str">
        <f>_xlfn.XLOOKUP(C108,'Listas anteriores R'!$A:$A,'Listas anteriores R'!$D:$D,"")</f>
        <v>Carnes</v>
      </c>
      <c r="B108" s="1206" t="s">
        <v>165</v>
      </c>
      <c r="C108" s="1060">
        <v>911</v>
      </c>
      <c r="D108" s="1020" t="s">
        <v>166</v>
      </c>
      <c r="E108" s="773">
        <f t="shared" ref="E108:E149" si="30">F108/1.105</f>
        <v>26054.298642533937</v>
      </c>
      <c r="F108" s="860">
        <v>28790</v>
      </c>
      <c r="G108" s="1197">
        <f>ROUND(IFERROR((E108-_xlfn.XLOOKUP(C108,'Listas anteriores R'!A:A,'Listas anteriores R'!E:E))/_xlfn.XLOOKUP(C108,'Listas anteriores R'!A:A,'Listas anteriores R'!E:E),""),3)</f>
        <v>0</v>
      </c>
      <c r="H108" s="732">
        <f>IFERROR((E108-(_xlfn.XLOOKUP(C108,'Costos Unitarios'!$A:$A,'Costos Unitarios'!$E:$E)+_xlfn.XLOOKUP(C108,'Costos Comerciales'!$A:$A,'Costos Comerciales'!$E:$E)))/E108,"")</f>
        <v>0.11880184091698506</v>
      </c>
      <c r="I108" s="732">
        <f>IFERROR((E108-_xlfn.XLOOKUP(C108,'Lista Consumo Interno'!$A:$A,'Lista Consumo Interno'!$E:$E))/E108,"")</f>
        <v>0.44135897881208752</v>
      </c>
      <c r="J108" s="727">
        <f>IFERROR(($E108-_xlfn.XLOOKUP($C108,Competencias!$A:$A,Competencias!R:R))/$E108,"")</f>
        <v>1</v>
      </c>
      <c r="K108" s="727">
        <f>IFERROR(($E108-_xlfn.XLOOKUP($C108,Competencias!$A:$A,Competencias!S:S))/$E108,"")</f>
        <v>1</v>
      </c>
      <c r="L108" s="727">
        <f>IFERROR(($E108-_xlfn.XLOOKUP($C108,Competencias!$A:$A,Competencias!T:T))/$E108,"")</f>
        <v>1</v>
      </c>
      <c r="M108" s="727">
        <f>IFERROR(($E108-_xlfn.XLOOKUP($C108,Competencias!$A:$A,Competencias!U:U))/$E108,"")</f>
        <v>1</v>
      </c>
      <c r="N108" s="727">
        <f>IFERROR(($E108-_xlfn.XLOOKUP($C108,Competencias!$A:$A,Competencias!V:V))/$E108,"")</f>
        <v>1</v>
      </c>
      <c r="O108" s="723"/>
      <c r="P108" s="246" t="str">
        <f>_xlfn.XLOOKUP(Q108,'Listas anteriores R'!$A:$A,'Listas anteriores R'!$D:$D,"")</f>
        <v>Carnes</v>
      </c>
      <c r="Q108" s="1210">
        <v>911</v>
      </c>
      <c r="R108" s="718" t="str">
        <f t="shared" si="28"/>
        <v>BIFE DE CHORIZO - ER</v>
      </c>
      <c r="S108" s="135">
        <f t="shared" ref="S108:S149" si="31">T108/1.105</f>
        <v>26054.298642533937</v>
      </c>
      <c r="T108" s="749">
        <v>28790</v>
      </c>
      <c r="U108" s="1172">
        <f>ROUND(IFERROR((S108-_xlfn.XLOOKUP(Q108,'Listas anteriores C'!$A:$A,'Listas anteriores C'!$E:$E))/_xlfn.XLOOKUP(Q108,'Listas anteriores C'!$A:$A,'Listas anteriores C'!$E:$E),""),3)</f>
        <v>0</v>
      </c>
      <c r="V108" s="732">
        <f>IFERROR((S108-(_xlfn.XLOOKUP(Q108,'Costos Unitarios'!$A:$A,'Costos Unitarios'!$E:$E)+_xlfn.XLOOKUP(Q108,'Costos Comerciales'!$A:$A,'Costos Comerciales'!$E:$E)))/S108,"")</f>
        <v>0.11880184091698506</v>
      </c>
      <c r="W108" s="727">
        <f>IFERROR(($S108-_xlfn.XLOOKUP($Q108,Competencias!$A:$A,Competencias!E:E))/$S108,"")</f>
        <v>1</v>
      </c>
      <c r="X108" s="727">
        <f>IFERROR(($S108-_xlfn.XLOOKUP($Q108,Competencias!$A:$A,Competencias!F:F))/$S108,"")</f>
        <v>1</v>
      </c>
      <c r="Y108" s="727">
        <f>IFERROR(($S108-_xlfn.XLOOKUP($Q108,Competencias!$A:$A,Competencias!G:G))/$S108,"")</f>
        <v>1</v>
      </c>
      <c r="AA108" s="246" t="str">
        <f>_xlfn.XLOOKUP(AB108,'Listas anteriores R'!$A:$A,'Listas anteriores R'!$D:$D,"")</f>
        <v>Carnes</v>
      </c>
      <c r="AB108" s="542">
        <v>911</v>
      </c>
      <c r="AC108" s="718" t="str">
        <f t="shared" si="29"/>
        <v>BIFE DE CHORIZO - ER</v>
      </c>
      <c r="AD108" s="139">
        <f t="shared" ref="AD108:AD149" si="32">AE108/1.105</f>
        <v>26054.298642533937</v>
      </c>
      <c r="AE108" s="749">
        <v>28790</v>
      </c>
      <c r="AF108" s="1172">
        <f>ROUND(IFERROR((AD108-_xlfn.XLOOKUP(AB108,'Listas anteriores ML'!$A:$A,'Listas anteriores ML'!$E:$E))/_xlfn.XLOOKUP(AB108,'Listas anteriores ML'!$A:$A,'Listas anteriores ML'!$E:$E),""),3)</f>
        <v>0</v>
      </c>
      <c r="AG108" s="732">
        <f>IFERROR((AD108-(_xlfn.XLOOKUP(AB108,'Costos Unitarios'!$A:$A,'Costos Unitarios'!$E:$E)+_xlfn.XLOOKUP(AB108,'Costos Comerciales'!$A:$A,'Costos Comerciales'!$E:$E)))/AD108,"")</f>
        <v>0.11880184091698506</v>
      </c>
      <c r="AH108" s="727">
        <f>IFERROR(($AD108-_xlfn.XLOOKUP($AB108,Competencias!$A:$A,Competencias!H:H))/$AD108,"")</f>
        <v>1</v>
      </c>
      <c r="AI108" s="727">
        <f>IFERROR(($AD108-_xlfn.XLOOKUP($AB108,Competencias!$A:$A,Competencias!I:I))/$AD108,"")</f>
        <v>1</v>
      </c>
      <c r="AJ108" s="727">
        <f>IFERROR(($AD108-_xlfn.XLOOKUP($AB108,Competencias!$A:$A,Competencias!J:J))/$AD108,"")</f>
        <v>1</v>
      </c>
      <c r="AK108" s="727">
        <f>IFERROR(($AD108-_xlfn.XLOOKUP($AB108,Competencias!$A:$A,Competencias!K:K))/$AD108,"")</f>
        <v>1</v>
      </c>
      <c r="AL108" s="727">
        <f>IFERROR(($AD108-_xlfn.XLOOKUP($AB108,Competencias!$A:$A,Competencias!L:L))/$AD108,"")</f>
        <v>1</v>
      </c>
      <c r="AM108" s="727">
        <f>IFERROR(($AD108-_xlfn.XLOOKUP($AB108,Competencias!$A:$A,Competencias!M:M))/$AD108,"")</f>
        <v>1</v>
      </c>
      <c r="AN108" s="727">
        <f>IFERROR(($AD108-_xlfn.XLOOKUP($AB108,Competencias!$A:$A,Competencias!N:N))/$AD108,"")</f>
        <v>1</v>
      </c>
      <c r="AO108" s="727">
        <f>IFERROR(($AD108-_xlfn.XLOOKUP($AB108,Competencias!$A:$A,Competencias!O:O))/$AD108,"")</f>
        <v>1</v>
      </c>
      <c r="AQ108" s="246" t="str">
        <f>_xlfn.XLOOKUP(AR108,'Listas anteriores R'!$A:$A,'Listas anteriores R'!$D:$D,"")</f>
        <v>Carnes</v>
      </c>
      <c r="AR108" s="542">
        <v>911</v>
      </c>
      <c r="AS108" s="718" t="str">
        <f t="shared" si="20"/>
        <v>BIFE DE CHORIZO - ER</v>
      </c>
      <c r="AT108" s="291">
        <f t="shared" ref="AT108:AT171" si="33">E108*(1-AX108)</f>
        <v>26054.298642533937</v>
      </c>
      <c r="AU108" s="1051">
        <f>ROUND(IFERROR(($AT108-_xlfn.XLOOKUP($AR108,'Listas anteriores May.'!$A:$A,'Listas anteriores May.'!$E:$E))/_xlfn.XLOOKUP($AR108,'Listas anteriores May.'!$A:$A,'Listas anteriores May.'!$E:$E),""),3)</f>
        <v>0</v>
      </c>
      <c r="AV108" s="732">
        <f>IFERROR(($AT108-(_xlfn.XLOOKUP($AR108,'Costos Unitarios'!$A:$A,'Costos Unitarios'!$E:$E)+_xlfn.XLOOKUP($AR108,'Costos Comerciales'!$A:$A,'Costos Comerciales'!$E:$E)))/AT108,"")</f>
        <v>0.11880184091698506</v>
      </c>
      <c r="AW108" s="892">
        <f>IFERROR((AT108-_xlfn.XLOOKUP(AR108,'Lista Consumo Interno'!$A:$A,'Lista Consumo Interno'!$E:$E))/AT108,"")</f>
        <v>0.44135897881208752</v>
      </c>
      <c r="AX108" s="895">
        <v>0</v>
      </c>
      <c r="AY108" s="727">
        <f>IFERROR(($AT108-_xlfn.XLOOKUP($AR108,Competencias!$A:$A,Competencias!P:P))/$AT108,"")</f>
        <v>0.43732893365751996</v>
      </c>
      <c r="AZ108" s="727">
        <f>IFERROR(($AT108-_xlfn.XLOOKUP($AR108,Competencias!$A:$A,Competencias!Q:Q))/$AT108,"")</f>
        <v>1</v>
      </c>
      <c r="BB108" s="246" t="str">
        <f>_xlfn.XLOOKUP(BC108,'Listas anteriores R'!$A:$A,'Listas anteriores R'!$D:$D,"")</f>
        <v>Carnes</v>
      </c>
      <c r="BC108" s="760">
        <v>911</v>
      </c>
      <c r="BD108" s="800" t="str">
        <f t="shared" si="21"/>
        <v>BIFE DE CHORIZO - ER</v>
      </c>
      <c r="BE108" s="150">
        <v>23448.868778280543</v>
      </c>
      <c r="BF108" s="1051">
        <f>ROUND(IFERROR((BE108-_xlfn.XLOOKUP(BC108,'Listas anteriores HORECA'!$A:$A,'Listas anteriores HORECA'!$E:$E))/_xlfn.XLOOKUP(BC108,'Listas anteriores HORECA'!$A:$A,'Listas anteriores HORECA'!$E:$E),""),3)</f>
        <v>0</v>
      </c>
      <c r="BG108" s="150">
        <f>_xlfn.XLOOKUP($BC108,'Costos Unitarios'!A:A,'Costos Unitarios'!E:E,"")</f>
        <v>21602</v>
      </c>
      <c r="BH108" s="1052">
        <f t="shared" si="23"/>
        <v>7.8761529852186318E-2</v>
      </c>
      <c r="BI108" s="892">
        <f>IFERROR((BE108-_xlfn.XLOOKUP(C108,'Lista Consumo Interno'!A:A,'Lista Consumo Interno'!E:E))/BE108,"")</f>
        <v>0.37928775423565281</v>
      </c>
    </row>
    <row r="109" spans="1:61" ht="15" thickBot="1" x14ac:dyDescent="0.35">
      <c r="A109" s="246" t="str">
        <f>_xlfn.XLOOKUP(C109,'Listas anteriores R'!$A:$A,'Listas anteriores R'!$D:$D,"")</f>
        <v>Carnes</v>
      </c>
      <c r="B109" s="1204" t="s">
        <v>165</v>
      </c>
      <c r="C109" s="1061">
        <v>912</v>
      </c>
      <c r="D109" s="805" t="s">
        <v>167</v>
      </c>
      <c r="E109" s="774">
        <f t="shared" si="30"/>
        <v>28950.226244343892</v>
      </c>
      <c r="F109" s="860">
        <v>31990</v>
      </c>
      <c r="G109" s="1197">
        <f>ROUND(IFERROR((E109-_xlfn.XLOOKUP(C109,'Listas anteriores R'!A:A,'Listas anteriores R'!E:E))/_xlfn.XLOOKUP(C109,'Listas anteriores R'!A:A,'Listas anteriores R'!E:E),""),3)</f>
        <v>0</v>
      </c>
      <c r="H109" s="732">
        <f>IFERROR((E109-(_xlfn.XLOOKUP(C109,'Costos Unitarios'!$A:$A,'Costos Unitarios'!$E:$E)+_xlfn.XLOOKUP(C109,'Costos Comerciales'!$A:$A,'Costos Comerciales'!$E:$E)))/E109,"")</f>
        <v>0.37741419193497971</v>
      </c>
      <c r="I109" s="732">
        <f>IFERROR((E109-_xlfn.XLOOKUP(C109,'Lista Consumo Interno'!$A:$A,'Lista Consumo Interno'!$E:$E))/E109,"")</f>
        <v>0.60335370428258828</v>
      </c>
      <c r="J109" s="727" t="str">
        <f>IFERROR(($E109-_xlfn.XLOOKUP($C109,Competencias!$A:$A,Competencias!R:R))/$E109,"")</f>
        <v/>
      </c>
      <c r="K109" s="727" t="str">
        <f>IFERROR(($E109-_xlfn.XLOOKUP($C109,Competencias!$A:$A,Competencias!S:S))/$E109,"")</f>
        <v/>
      </c>
      <c r="L109" s="727" t="str">
        <f>IFERROR(($E109-_xlfn.XLOOKUP($C109,Competencias!$A:$A,Competencias!T:T))/$E109,"")</f>
        <v/>
      </c>
      <c r="M109" s="727" t="str">
        <f>IFERROR(($E109-_xlfn.XLOOKUP($C109,Competencias!$A:$A,Competencias!U:U))/$E109,"")</f>
        <v/>
      </c>
      <c r="N109" s="727" t="str">
        <f>IFERROR(($E109-_xlfn.XLOOKUP($C109,Competencias!$A:$A,Competencias!V:V))/$E109,"")</f>
        <v/>
      </c>
      <c r="O109" s="723"/>
      <c r="P109" s="246" t="str">
        <f>_xlfn.XLOOKUP(Q109,'Listas anteriores R'!$A:$A,'Listas anteriores R'!$D:$D,"")</f>
        <v>Carnes</v>
      </c>
      <c r="Q109" s="1210">
        <v>912</v>
      </c>
      <c r="R109" s="718" t="str">
        <f t="shared" si="28"/>
        <v>BIFE DE VACIO - ER</v>
      </c>
      <c r="S109" s="135">
        <f t="shared" si="31"/>
        <v>28950.226244343892</v>
      </c>
      <c r="T109" s="749">
        <v>31990</v>
      </c>
      <c r="U109" s="1172">
        <f>ROUND(IFERROR((S109-_xlfn.XLOOKUP(Q109,'Listas anteriores C'!$A:$A,'Listas anteriores C'!$E:$E))/_xlfn.XLOOKUP(Q109,'Listas anteriores C'!$A:$A,'Listas anteriores C'!$E:$E),""),3)</f>
        <v>0</v>
      </c>
      <c r="V109" s="732">
        <f>IFERROR((S109-(_xlfn.XLOOKUP(Q109,'Costos Unitarios'!$A:$A,'Costos Unitarios'!$E:$E)+_xlfn.XLOOKUP(Q109,'Costos Comerciales'!$A:$A,'Costos Comerciales'!$E:$E)))/S109,"")</f>
        <v>0.37741419193497971</v>
      </c>
      <c r="W109" s="727" t="str">
        <f>IFERROR(($S109-_xlfn.XLOOKUP($Q109,Competencias!$A:$A,Competencias!E:E))/$S109,"")</f>
        <v/>
      </c>
      <c r="X109" s="727" t="str">
        <f>IFERROR(($S109-_xlfn.XLOOKUP($Q109,Competencias!$A:$A,Competencias!F:F))/$S109,"")</f>
        <v/>
      </c>
      <c r="Y109" s="727" t="str">
        <f>IFERROR(($S109-_xlfn.XLOOKUP($Q109,Competencias!$A:$A,Competencias!G:G))/$S109,"")</f>
        <v/>
      </c>
      <c r="AA109" s="246" t="str">
        <f>_xlfn.XLOOKUP(AB109,'Listas anteriores R'!$A:$A,'Listas anteriores R'!$D:$D,"")</f>
        <v>Carnes</v>
      </c>
      <c r="AB109" s="542">
        <v>912</v>
      </c>
      <c r="AC109" s="718" t="str">
        <f t="shared" si="29"/>
        <v>BIFE DE VACIO - ER</v>
      </c>
      <c r="AD109" s="139">
        <f t="shared" si="32"/>
        <v>28950.226244343892</v>
      </c>
      <c r="AE109" s="749">
        <v>31990</v>
      </c>
      <c r="AF109" s="1172">
        <f>ROUND(IFERROR((AD109-_xlfn.XLOOKUP(AB109,'Listas anteriores ML'!$A:$A,'Listas anteriores ML'!$E:$E))/_xlfn.XLOOKUP(AB109,'Listas anteriores ML'!$A:$A,'Listas anteriores ML'!$E:$E),""),3)</f>
        <v>0</v>
      </c>
      <c r="AG109" s="732">
        <f>IFERROR((AD109-(_xlfn.XLOOKUP(AB109,'Costos Unitarios'!$A:$A,'Costos Unitarios'!$E:$E)+_xlfn.XLOOKUP(AB109,'Costos Comerciales'!$A:$A,'Costos Comerciales'!$E:$E)))/AD109,"")</f>
        <v>0.37741419193497971</v>
      </c>
      <c r="AH109" s="727" t="str">
        <f>IFERROR(($AD109-_xlfn.XLOOKUP($AB109,Competencias!$A:$A,Competencias!H:H))/$AD109,"")</f>
        <v/>
      </c>
      <c r="AI109" s="727" t="str">
        <f>IFERROR(($AD109-_xlfn.XLOOKUP($AB109,Competencias!$A:$A,Competencias!I:I))/$AD109,"")</f>
        <v/>
      </c>
      <c r="AJ109" s="727" t="str">
        <f>IFERROR(($AD109-_xlfn.XLOOKUP($AB109,Competencias!$A:$A,Competencias!J:J))/$AD109,"")</f>
        <v/>
      </c>
      <c r="AK109" s="727" t="str">
        <f>IFERROR(($AD109-_xlfn.XLOOKUP($AB109,Competencias!$A:$A,Competencias!K:K))/$AD109,"")</f>
        <v/>
      </c>
      <c r="AL109" s="727" t="str">
        <f>IFERROR(($AD109-_xlfn.XLOOKUP($AB109,Competencias!$A:$A,Competencias!L:L))/$AD109,"")</f>
        <v/>
      </c>
      <c r="AM109" s="727" t="str">
        <f>IFERROR(($AD109-_xlfn.XLOOKUP($AB109,Competencias!$A:$A,Competencias!M:M))/$AD109,"")</f>
        <v/>
      </c>
      <c r="AN109" s="727" t="str">
        <f>IFERROR(($AD109-_xlfn.XLOOKUP($AB109,Competencias!$A:$A,Competencias!N:N))/$AD109,"")</f>
        <v/>
      </c>
      <c r="AO109" s="727" t="str">
        <f>IFERROR(($AD109-_xlfn.XLOOKUP($AB109,Competencias!$A:$A,Competencias!O:O))/$AD109,"")</f>
        <v/>
      </c>
      <c r="AQ109" s="246" t="str">
        <f>_xlfn.XLOOKUP(AR109,'Listas anteriores R'!$A:$A,'Listas anteriores R'!$D:$D,"")</f>
        <v>Carnes</v>
      </c>
      <c r="AR109" s="542">
        <v>912</v>
      </c>
      <c r="AS109" s="718" t="str">
        <f t="shared" si="20"/>
        <v>BIFE DE VACIO - ER</v>
      </c>
      <c r="AT109" s="291">
        <f t="shared" si="33"/>
        <v>28950.226244343892</v>
      </c>
      <c r="AU109" s="1051">
        <f>ROUND(IFERROR(($AT109-_xlfn.XLOOKUP($AR109,'Listas anteriores May.'!$A:$A,'Listas anteriores May.'!$E:$E))/_xlfn.XLOOKUP($AR109,'Listas anteriores May.'!$A:$A,'Listas anteriores May.'!$E:$E),""),3)</f>
        <v>0</v>
      </c>
      <c r="AV109" s="732">
        <f>IFERROR(($AT109-(_xlfn.XLOOKUP($AR109,'Costos Unitarios'!$A:$A,'Costos Unitarios'!$E:$E)+_xlfn.XLOOKUP($AR109,'Costos Comerciales'!$A:$A,'Costos Comerciales'!$E:$E)))/AT109,"")</f>
        <v>0.37741419193497971</v>
      </c>
      <c r="AW109" s="892">
        <f>IFERROR((AT109-_xlfn.XLOOKUP(AR109,'Lista Consumo Interno'!$A:$A,'Lista Consumo Interno'!$E:$E))/AT109,"")</f>
        <v>0.60335370428258828</v>
      </c>
      <c r="AX109" s="895">
        <v>0</v>
      </c>
      <c r="AY109" s="727" t="str">
        <f>IFERROR(($AT109-_xlfn.XLOOKUP($AR109,Competencias!$A:$A,Competencias!P:P))/$AT109,"")</f>
        <v/>
      </c>
      <c r="AZ109" s="727" t="str">
        <f>IFERROR(($AT109-_xlfn.XLOOKUP($AR109,Competencias!$A:$A,Competencias!Q:Q))/$AT109,"")</f>
        <v/>
      </c>
      <c r="BB109" s="246" t="str">
        <f>_xlfn.XLOOKUP(BC109,'Listas anteriores R'!$A:$A,'Listas anteriores R'!$D:$D,"")</f>
        <v>Carnes</v>
      </c>
      <c r="BC109" s="760">
        <v>912</v>
      </c>
      <c r="BD109" s="800" t="str">
        <f t="shared" si="21"/>
        <v>BIFE DE VACIO - ER</v>
      </c>
      <c r="BE109" s="150">
        <v>26055.203619909502</v>
      </c>
      <c r="BF109" s="1051">
        <f>ROUND(IFERROR((BE109-_xlfn.XLOOKUP(BC109,'Listas anteriores HORECA'!$A:$A,'Listas anteriores HORECA'!$E:$E))/_xlfn.XLOOKUP(BC109,'Listas anteriores HORECA'!$A:$A,'Listas anteriores HORECA'!$E:$E),""),3)</f>
        <v>0</v>
      </c>
      <c r="BG109" s="150">
        <f>_xlfn.XLOOKUP($BC109,'Costos Unitarios'!A:A,'Costos Unitarios'!E:E,"")</f>
        <v>16579</v>
      </c>
      <c r="BH109" s="1052">
        <f t="shared" si="23"/>
        <v>0.36369716230766558</v>
      </c>
      <c r="BI109" s="892">
        <f>IFERROR((BE109-_xlfn.XLOOKUP(C109,'Lista Consumo Interno'!A:A,'Lista Consumo Interno'!E:E))/BE109,"")</f>
        <v>0.55928189364732028</v>
      </c>
    </row>
    <row r="110" spans="1:61" ht="15" thickBot="1" x14ac:dyDescent="0.35">
      <c r="A110" s="246" t="str">
        <f>_xlfn.XLOOKUP(C110,'Listas anteriores R'!$A:$A,'Listas anteriores R'!$D:$D,"")</f>
        <v>Carnes</v>
      </c>
      <c r="B110" s="1204" t="s">
        <v>165</v>
      </c>
      <c r="C110" s="16">
        <v>913</v>
      </c>
      <c r="D110" s="806" t="s">
        <v>168</v>
      </c>
      <c r="E110" s="774">
        <f t="shared" si="30"/>
        <v>26054.298642533937</v>
      </c>
      <c r="F110" s="860">
        <v>28790</v>
      </c>
      <c r="G110" s="1197">
        <f>ROUND(IFERROR((E110-_xlfn.XLOOKUP(C110,'Listas anteriores R'!A:A,'Listas anteriores R'!E:E))/_xlfn.XLOOKUP(C110,'Listas anteriores R'!A:A,'Listas anteriores R'!E:E),""),3)</f>
        <v>0</v>
      </c>
      <c r="H110" s="732">
        <f>IFERROR((E110-(_xlfn.XLOOKUP(C110,'Costos Unitarios'!$A:$A,'Costos Unitarios'!$E:$E)+_xlfn.XLOOKUP(C110,'Costos Comerciales'!$A:$A,'Costos Comerciales'!$E:$E)))/E110,"")</f>
        <v>0.11907051059395624</v>
      </c>
      <c r="I110" s="732">
        <f>IFERROR((E110-_xlfn.XLOOKUP(C110,'Lista Consumo Interno'!$A:$A,'Lista Consumo Interno'!$E:$E))/E110,"")</f>
        <v>0.45321882598124347</v>
      </c>
      <c r="J110" s="727" t="str">
        <f>IFERROR(($E110-_xlfn.XLOOKUP($C110,Competencias!$A:$A,Competencias!R:R))/$E110,"")</f>
        <v/>
      </c>
      <c r="K110" s="727" t="str">
        <f>IFERROR(($E110-_xlfn.XLOOKUP($C110,Competencias!$A:$A,Competencias!S:S))/$E110,"")</f>
        <v/>
      </c>
      <c r="L110" s="727" t="str">
        <f>IFERROR(($E110-_xlfn.XLOOKUP($C110,Competencias!$A:$A,Competencias!T:T))/$E110,"")</f>
        <v/>
      </c>
      <c r="M110" s="727" t="str">
        <f>IFERROR(($E110-_xlfn.XLOOKUP($C110,Competencias!$A:$A,Competencias!U:U))/$E110,"")</f>
        <v/>
      </c>
      <c r="N110" s="727" t="str">
        <f>IFERROR(($E110-_xlfn.XLOOKUP($C110,Competencias!$A:$A,Competencias!V:V))/$E110,"")</f>
        <v/>
      </c>
      <c r="O110" s="723"/>
      <c r="P110" s="246" t="str">
        <f>_xlfn.XLOOKUP(Q110,'Listas anteriores R'!$A:$A,'Listas anteriores R'!$D:$D,"")</f>
        <v>Carnes</v>
      </c>
      <c r="Q110" s="1210">
        <v>913</v>
      </c>
      <c r="R110" s="718" t="str">
        <f t="shared" si="28"/>
        <v>CHURRASCO DE BIFE DE CHORIZO - ER</v>
      </c>
      <c r="S110" s="135">
        <f t="shared" si="31"/>
        <v>26054.298642533937</v>
      </c>
      <c r="T110" s="749">
        <v>28790</v>
      </c>
      <c r="U110" s="1172">
        <f>ROUND(IFERROR((S110-_xlfn.XLOOKUP(Q110,'Listas anteriores C'!$A:$A,'Listas anteriores C'!$E:$E))/_xlfn.XLOOKUP(Q110,'Listas anteriores C'!$A:$A,'Listas anteriores C'!$E:$E),""),3)</f>
        <v>0</v>
      </c>
      <c r="V110" s="732">
        <f>IFERROR((S110-(_xlfn.XLOOKUP(Q110,'Costos Unitarios'!$A:$A,'Costos Unitarios'!$E:$E)+_xlfn.XLOOKUP(Q110,'Costos Comerciales'!$A:$A,'Costos Comerciales'!$E:$E)))/S110,"")</f>
        <v>0.11907051059395624</v>
      </c>
      <c r="W110" s="727" t="str">
        <f>IFERROR(($S110-_xlfn.XLOOKUP($Q110,Competencias!$A:$A,Competencias!E:E))/$S110,"")</f>
        <v/>
      </c>
      <c r="X110" s="727" t="str">
        <f>IFERROR(($S110-_xlfn.XLOOKUP($Q110,Competencias!$A:$A,Competencias!F:F))/$S110,"")</f>
        <v/>
      </c>
      <c r="Y110" s="727" t="str">
        <f>IFERROR(($S110-_xlfn.XLOOKUP($Q110,Competencias!$A:$A,Competencias!G:G))/$S110,"")</f>
        <v/>
      </c>
      <c r="AA110" s="246" t="str">
        <f>_xlfn.XLOOKUP(AB110,'Listas anteriores R'!$A:$A,'Listas anteriores R'!$D:$D,"")</f>
        <v>Carnes</v>
      </c>
      <c r="AB110" s="542">
        <v>913</v>
      </c>
      <c r="AC110" s="718" t="str">
        <f t="shared" si="29"/>
        <v>CHURRASCO DE BIFE DE CHORIZO - ER</v>
      </c>
      <c r="AD110" s="139">
        <f t="shared" si="32"/>
        <v>26054.298642533937</v>
      </c>
      <c r="AE110" s="749">
        <v>28790</v>
      </c>
      <c r="AF110" s="1172">
        <f>ROUND(IFERROR((AD110-_xlfn.XLOOKUP(AB110,'Listas anteriores ML'!$A:$A,'Listas anteriores ML'!$E:$E))/_xlfn.XLOOKUP(AB110,'Listas anteriores ML'!$A:$A,'Listas anteriores ML'!$E:$E),""),3)</f>
        <v>0</v>
      </c>
      <c r="AG110" s="732">
        <f>IFERROR((AD110-(_xlfn.XLOOKUP(AB110,'Costos Unitarios'!$A:$A,'Costos Unitarios'!$E:$E)+_xlfn.XLOOKUP(AB110,'Costos Comerciales'!$A:$A,'Costos Comerciales'!$E:$E)))/AD110,"")</f>
        <v>0.11907051059395624</v>
      </c>
      <c r="AH110" s="727" t="str">
        <f>IFERROR(($AD110-_xlfn.XLOOKUP($AB110,Competencias!$A:$A,Competencias!H:H))/$AD110,"")</f>
        <v/>
      </c>
      <c r="AI110" s="727" t="str">
        <f>IFERROR(($AD110-_xlfn.XLOOKUP($AB110,Competencias!$A:$A,Competencias!I:I))/$AD110,"")</f>
        <v/>
      </c>
      <c r="AJ110" s="727" t="str">
        <f>IFERROR(($AD110-_xlfn.XLOOKUP($AB110,Competencias!$A:$A,Competencias!J:J))/$AD110,"")</f>
        <v/>
      </c>
      <c r="AK110" s="727" t="str">
        <f>IFERROR(($AD110-_xlfn.XLOOKUP($AB110,Competencias!$A:$A,Competencias!K:K))/$AD110,"")</f>
        <v/>
      </c>
      <c r="AL110" s="727" t="str">
        <f>IFERROR(($AD110-_xlfn.XLOOKUP($AB110,Competencias!$A:$A,Competencias!L:L))/$AD110,"")</f>
        <v/>
      </c>
      <c r="AM110" s="727" t="str">
        <f>IFERROR(($AD110-_xlfn.XLOOKUP($AB110,Competencias!$A:$A,Competencias!M:M))/$AD110,"")</f>
        <v/>
      </c>
      <c r="AN110" s="727" t="str">
        <f>IFERROR(($AD110-_xlfn.XLOOKUP($AB110,Competencias!$A:$A,Competencias!N:N))/$AD110,"")</f>
        <v/>
      </c>
      <c r="AO110" s="727" t="str">
        <f>IFERROR(($AD110-_xlfn.XLOOKUP($AB110,Competencias!$A:$A,Competencias!O:O))/$AD110,"")</f>
        <v/>
      </c>
      <c r="AQ110" s="246" t="str">
        <f>_xlfn.XLOOKUP(AR110,'Listas anteriores R'!$A:$A,'Listas anteriores R'!$D:$D,"")</f>
        <v>Carnes</v>
      </c>
      <c r="AR110" s="542">
        <v>913</v>
      </c>
      <c r="AS110" s="718" t="str">
        <f t="shared" si="20"/>
        <v>CHURRASCO DE BIFE DE CHORIZO - ER</v>
      </c>
      <c r="AT110" s="291">
        <f t="shared" si="33"/>
        <v>26054.298642533937</v>
      </c>
      <c r="AU110" s="1051">
        <f>ROUND(IFERROR(($AT110-_xlfn.XLOOKUP($AR110,'Listas anteriores May.'!$A:$A,'Listas anteriores May.'!$E:$E))/_xlfn.XLOOKUP($AR110,'Listas anteriores May.'!$A:$A,'Listas anteriores May.'!$E:$E),""),3)</f>
        <v>0</v>
      </c>
      <c r="AV110" s="732">
        <f>IFERROR(($AT110-(_xlfn.XLOOKUP($AR110,'Costos Unitarios'!$A:$A,'Costos Unitarios'!$E:$E)+_xlfn.XLOOKUP($AR110,'Costos Comerciales'!$A:$A,'Costos Comerciales'!$E:$E)))/AT110,"")</f>
        <v>0.11907051059395624</v>
      </c>
      <c r="AW110" s="892">
        <f>IFERROR((AT110-_xlfn.XLOOKUP(AR110,'Lista Consumo Interno'!$A:$A,'Lista Consumo Interno'!$E:$E))/AT110,"")</f>
        <v>0.45321882598124347</v>
      </c>
      <c r="AX110" s="895">
        <v>0</v>
      </c>
      <c r="AY110" s="727" t="str">
        <f>IFERROR(($AT110-_xlfn.XLOOKUP($AR110,Competencias!$A:$A,Competencias!P:P))/$AT110,"")</f>
        <v/>
      </c>
      <c r="AZ110" s="727" t="str">
        <f>IFERROR(($AT110-_xlfn.XLOOKUP($AR110,Competencias!$A:$A,Competencias!Q:Q))/$AT110,"")</f>
        <v/>
      </c>
      <c r="BB110" s="246" t="str">
        <f>_xlfn.XLOOKUP(BC110,'Listas anteriores R'!$A:$A,'Listas anteriores R'!$D:$D,"")</f>
        <v>Carnes</v>
      </c>
      <c r="BC110" s="760">
        <v>913</v>
      </c>
      <c r="BD110" s="800" t="str">
        <f t="shared" si="21"/>
        <v>CHURRASCO DE BIFE DE CHORIZO - ER</v>
      </c>
      <c r="BE110" s="150">
        <v>23448.868778280543</v>
      </c>
      <c r="BF110" s="1051">
        <f>ROUND(IFERROR((BE110-_xlfn.XLOOKUP(BC110,'Listas anteriores HORECA'!$A:$A,'Listas anteriores HORECA'!$E:$E))/_xlfn.XLOOKUP(BC110,'Listas anteriores HORECA'!$A:$A,'Listas anteriores HORECA'!$E:$E),""),3)</f>
        <v>0</v>
      </c>
      <c r="BG110" s="150">
        <f>_xlfn.XLOOKUP($BC110,'Costos Unitarios'!A:A,'Costos Unitarios'!E:E,"")</f>
        <v>21602</v>
      </c>
      <c r="BH110" s="1052">
        <f t="shared" si="23"/>
        <v>7.8761529852186318E-2</v>
      </c>
      <c r="BI110" s="892">
        <f>IFERROR((BE110-_xlfn.XLOOKUP(C110,'Lista Consumo Interno'!A:A,'Lista Consumo Interno'!E:E))/BE110,"")</f>
        <v>0.39246536220138167</v>
      </c>
    </row>
    <row r="111" spans="1:61" ht="15" thickBot="1" x14ac:dyDescent="0.35">
      <c r="A111" s="246" t="str">
        <f>_xlfn.XLOOKUP(C111,'Listas anteriores R'!$A:$A,'Listas anteriores R'!$D:$D,"")</f>
        <v>Carnes</v>
      </c>
      <c r="B111" s="1204" t="s">
        <v>165</v>
      </c>
      <c r="C111" s="16">
        <v>914</v>
      </c>
      <c r="D111" s="806" t="s">
        <v>169</v>
      </c>
      <c r="E111" s="774">
        <f t="shared" si="30"/>
        <v>25330.31674208145</v>
      </c>
      <c r="F111" s="860">
        <v>27990</v>
      </c>
      <c r="G111" s="1197">
        <f>ROUND(IFERROR((E111-_xlfn.XLOOKUP(C111,'Listas anteriores R'!A:A,'Listas anteriores R'!E:E))/_xlfn.XLOOKUP(C111,'Listas anteriores R'!A:A,'Listas anteriores R'!E:E),""),3)</f>
        <v>0</v>
      </c>
      <c r="H111" s="732">
        <f>IFERROR((E111-(_xlfn.XLOOKUP(C111,'Costos Unitarios'!$A:$A,'Costos Unitarios'!$E:$E)+_xlfn.XLOOKUP(C111,'Costos Comerciales'!$A:$A,'Costos Comerciales'!$E:$E)))/E111,"")</f>
        <v>0.1618344051446946</v>
      </c>
      <c r="I111" s="732">
        <f>IFERROR((E111-_xlfn.XLOOKUP(C111,'Lista Consumo Interno'!$A:$A,'Lista Consumo Interno'!$E:$E))/E111,"")</f>
        <v>0.47296355841371923</v>
      </c>
      <c r="J111" s="727">
        <f>IFERROR(($E111-_xlfn.XLOOKUP($C111,Competencias!$A:$A,Competencias!R:R))/$E111,"")</f>
        <v>1</v>
      </c>
      <c r="K111" s="727">
        <f>IFERROR(($E111-_xlfn.XLOOKUP($C111,Competencias!$A:$A,Competencias!S:S))/$E111,"")</f>
        <v>1</v>
      </c>
      <c r="L111" s="727">
        <f>IFERROR(($E111-_xlfn.XLOOKUP($C111,Competencias!$A:$A,Competencias!T:T))/$E111,"")</f>
        <v>1</v>
      </c>
      <c r="M111" s="727">
        <f>IFERROR(($E111-_xlfn.XLOOKUP($C111,Competencias!$A:$A,Competencias!U:U))/$E111,"")</f>
        <v>1</v>
      </c>
      <c r="N111" s="727">
        <f>IFERROR(($E111-_xlfn.XLOOKUP($C111,Competencias!$A:$A,Competencias!V:V))/$E111,"")</f>
        <v>1</v>
      </c>
      <c r="O111" s="723"/>
      <c r="P111" s="246" t="str">
        <f>_xlfn.XLOOKUP(Q111,'Listas anteriores R'!$A:$A,'Listas anteriores R'!$D:$D,"")</f>
        <v>Carnes</v>
      </c>
      <c r="Q111" s="1210">
        <v>914</v>
      </c>
      <c r="R111" s="718" t="str">
        <f t="shared" si="28"/>
        <v>COLITA DE CUADRIL - ER</v>
      </c>
      <c r="S111" s="135">
        <f t="shared" si="31"/>
        <v>25330.31674208145</v>
      </c>
      <c r="T111" s="749">
        <v>27990</v>
      </c>
      <c r="U111" s="1172">
        <f>ROUND(IFERROR((S111-_xlfn.XLOOKUP(Q111,'Listas anteriores C'!$A:$A,'Listas anteriores C'!$E:$E))/_xlfn.XLOOKUP(Q111,'Listas anteriores C'!$A:$A,'Listas anteriores C'!$E:$E),""),3)</f>
        <v>0</v>
      </c>
      <c r="V111" s="732">
        <f>IFERROR((S111-(_xlfn.XLOOKUP(Q111,'Costos Unitarios'!$A:$A,'Costos Unitarios'!$E:$E)+_xlfn.XLOOKUP(Q111,'Costos Comerciales'!$A:$A,'Costos Comerciales'!$E:$E)))/S111,"")</f>
        <v>0.1618344051446946</v>
      </c>
      <c r="W111" s="727">
        <f>IFERROR(($S111-_xlfn.XLOOKUP($Q111,Competencias!$A:$A,Competencias!E:E))/$S111,"")</f>
        <v>1</v>
      </c>
      <c r="X111" s="727">
        <f>IFERROR(($S111-_xlfn.XLOOKUP($Q111,Competencias!$A:$A,Competencias!F:F))/$S111,"")</f>
        <v>1</v>
      </c>
      <c r="Y111" s="727">
        <f>IFERROR(($S111-_xlfn.XLOOKUP($Q111,Competencias!$A:$A,Competencias!G:G))/$S111,"")</f>
        <v>1</v>
      </c>
      <c r="AA111" s="246" t="str">
        <f>_xlfn.XLOOKUP(AB111,'Listas anteriores R'!$A:$A,'Listas anteriores R'!$D:$D,"")</f>
        <v>Carnes</v>
      </c>
      <c r="AB111" s="542">
        <v>914</v>
      </c>
      <c r="AC111" s="718" t="str">
        <f t="shared" si="29"/>
        <v>COLITA DE CUADRIL - ER</v>
      </c>
      <c r="AD111" s="139">
        <f t="shared" si="32"/>
        <v>25330.31674208145</v>
      </c>
      <c r="AE111" s="749">
        <v>27990</v>
      </c>
      <c r="AF111" s="1172">
        <f>ROUND(IFERROR((AD111-_xlfn.XLOOKUP(AB111,'Listas anteriores ML'!$A:$A,'Listas anteriores ML'!$E:$E))/_xlfn.XLOOKUP(AB111,'Listas anteriores ML'!$A:$A,'Listas anteriores ML'!$E:$E),""),3)</f>
        <v>0</v>
      </c>
      <c r="AG111" s="732">
        <f>IFERROR((AD111-(_xlfn.XLOOKUP(AB111,'Costos Unitarios'!$A:$A,'Costos Unitarios'!$E:$E)+_xlfn.XLOOKUP(AB111,'Costos Comerciales'!$A:$A,'Costos Comerciales'!$E:$E)))/AD111,"")</f>
        <v>0.1618344051446946</v>
      </c>
      <c r="AH111" s="727">
        <f>IFERROR(($AD111-_xlfn.XLOOKUP($AB111,Competencias!$A:$A,Competencias!H:H))/$AD111,"")</f>
        <v>1</v>
      </c>
      <c r="AI111" s="727">
        <f>IFERROR(($AD111-_xlfn.XLOOKUP($AB111,Competencias!$A:$A,Competencias!I:I))/$AD111,"")</f>
        <v>1</v>
      </c>
      <c r="AJ111" s="727">
        <f>IFERROR(($AD111-_xlfn.XLOOKUP($AB111,Competencias!$A:$A,Competencias!J:J))/$AD111,"")</f>
        <v>1</v>
      </c>
      <c r="AK111" s="727">
        <f>IFERROR(($AD111-_xlfn.XLOOKUP($AB111,Competencias!$A:$A,Competencias!K:K))/$AD111,"")</f>
        <v>1</v>
      </c>
      <c r="AL111" s="727">
        <f>IFERROR(($AD111-_xlfn.XLOOKUP($AB111,Competencias!$A:$A,Competencias!L:L))/$AD111,"")</f>
        <v>1</v>
      </c>
      <c r="AM111" s="727">
        <f>IFERROR(($AD111-_xlfn.XLOOKUP($AB111,Competencias!$A:$A,Competencias!M:M))/$AD111,"")</f>
        <v>1</v>
      </c>
      <c r="AN111" s="727">
        <f>IFERROR(($AD111-_xlfn.XLOOKUP($AB111,Competencias!$A:$A,Competencias!N:N))/$AD111,"")</f>
        <v>1</v>
      </c>
      <c r="AO111" s="727">
        <f>IFERROR(($AD111-_xlfn.XLOOKUP($AB111,Competencias!$A:$A,Competencias!O:O))/$AD111,"")</f>
        <v>1</v>
      </c>
      <c r="AQ111" s="246" t="str">
        <f>_xlfn.XLOOKUP(AR111,'Listas anteriores R'!$A:$A,'Listas anteriores R'!$D:$D,"")</f>
        <v>Carnes</v>
      </c>
      <c r="AR111" s="542">
        <v>914</v>
      </c>
      <c r="AS111" s="718" t="str">
        <f t="shared" si="20"/>
        <v>COLITA DE CUADRIL - ER</v>
      </c>
      <c r="AT111" s="291">
        <f t="shared" si="33"/>
        <v>25330.31674208145</v>
      </c>
      <c r="AU111" s="1051">
        <f>ROUND(IFERROR(($AT111-_xlfn.XLOOKUP($AR111,'Listas anteriores May.'!$A:$A,'Listas anteriores May.'!$E:$E))/_xlfn.XLOOKUP($AR111,'Listas anteriores May.'!$A:$A,'Listas anteriores May.'!$E:$E),""),3)</f>
        <v>0</v>
      </c>
      <c r="AV111" s="732">
        <f>IFERROR(($AT111-(_xlfn.XLOOKUP($AR111,'Costos Unitarios'!$A:$A,'Costos Unitarios'!$E:$E)+_xlfn.XLOOKUP($AR111,'Costos Comerciales'!$A:$A,'Costos Comerciales'!$E:$E)))/AT111,"")</f>
        <v>0.1618344051446946</v>
      </c>
      <c r="AW111" s="892">
        <f>IFERROR((AT111-_xlfn.XLOOKUP(AR111,'Lista Consumo Interno'!$A:$A,'Lista Consumo Interno'!$E:$E))/AT111,"")</f>
        <v>0.47296355841371923</v>
      </c>
      <c r="AX111" s="895">
        <v>0</v>
      </c>
      <c r="AY111" s="727">
        <f>IFERROR(($AT111-_xlfn.XLOOKUP($AR111,Competencias!$A:$A,Competencias!P:P))/$AT111,"")</f>
        <v>0.39795462665237591</v>
      </c>
      <c r="AZ111" s="727">
        <f>IFERROR(($AT111-_xlfn.XLOOKUP($AR111,Competencias!$A:$A,Competencias!Q:Q))/$AT111,"")</f>
        <v>1</v>
      </c>
      <c r="BB111" s="246" t="str">
        <f>_xlfn.XLOOKUP(BC111,'Listas anteriores R'!$A:$A,'Listas anteriores R'!$D:$D,"")</f>
        <v>Carnes</v>
      </c>
      <c r="BC111" s="760">
        <v>914</v>
      </c>
      <c r="BD111" s="800" t="str">
        <f t="shared" si="21"/>
        <v>COLITA DE CUADRIL - ER</v>
      </c>
      <c r="BE111" s="150">
        <v>22797.285067873305</v>
      </c>
      <c r="BF111" s="1051">
        <f>ROUND(IFERROR((BE111-_xlfn.XLOOKUP(BC111,'Listas anteriores HORECA'!$A:$A,'Listas anteriores HORECA'!$E:$E))/_xlfn.XLOOKUP(BC111,'Listas anteriores HORECA'!$A:$A,'Listas anteriores HORECA'!$E:$E),""),3)</f>
        <v>0</v>
      </c>
      <c r="BG111" s="150">
        <f>_xlfn.XLOOKUP($BC111,'Costos Unitarios'!A:A,'Costos Unitarios'!E:E,"")</f>
        <v>19928</v>
      </c>
      <c r="BH111" s="1052">
        <f t="shared" si="23"/>
        <v>0.12586082330991233</v>
      </c>
      <c r="BI111" s="892">
        <f>IFERROR((BE111-_xlfn.XLOOKUP(C111,'Lista Consumo Interno'!A:A,'Lista Consumo Interno'!E:E))/BE111,"")</f>
        <v>0.41440395379302136</v>
      </c>
    </row>
    <row r="112" spans="1:61" ht="15" thickBot="1" x14ac:dyDescent="0.35">
      <c r="A112" s="246" t="str">
        <f>_xlfn.XLOOKUP(C112,'Listas anteriores R'!$A:$A,'Listas anteriores R'!$D:$D,"")</f>
        <v>Carnes</v>
      </c>
      <c r="B112" s="1204" t="s">
        <v>165</v>
      </c>
      <c r="C112" s="16">
        <v>915</v>
      </c>
      <c r="D112" s="806" t="s">
        <v>170</v>
      </c>
      <c r="E112" s="774">
        <f t="shared" si="30"/>
        <v>30760.180995475115</v>
      </c>
      <c r="F112" s="860">
        <v>33990</v>
      </c>
      <c r="G112" s="1197">
        <f>ROUND(IFERROR((E112-_xlfn.XLOOKUP(C112,'Listas anteriores R'!A:A,'Listas anteriores R'!E:E))/_xlfn.XLOOKUP(C112,'Listas anteriores R'!A:A,'Listas anteriores R'!E:E),""),3)</f>
        <v>0</v>
      </c>
      <c r="H112" s="732">
        <f>IFERROR((E112-(_xlfn.XLOOKUP(C112,'Costos Unitarios'!$A:$A,'Costos Unitarios'!$E:$E)+_xlfn.XLOOKUP(C112,'Costos Comerciales'!$A:$A,'Costos Comerciales'!$E:$E)))/E112,"")</f>
        <v>0.19269005589879382</v>
      </c>
      <c r="I112" s="732">
        <f>IFERROR((E112-_xlfn.XLOOKUP(C112,'Lista Consumo Interno'!$A:$A,'Lista Consumo Interno'!$E:$E))/E112,"")</f>
        <v>0.47123197999411598</v>
      </c>
      <c r="J112" s="727">
        <f>IFERROR(($E112-_xlfn.XLOOKUP($C112,Competencias!$A:$A,Competencias!R:R))/$E112,"")</f>
        <v>1</v>
      </c>
      <c r="K112" s="727">
        <f>IFERROR(($E112-_xlfn.XLOOKUP($C112,Competencias!$A:$A,Competencias!S:S))/$E112,"")</f>
        <v>1</v>
      </c>
      <c r="L112" s="727">
        <f>IFERROR(($E112-_xlfn.XLOOKUP($C112,Competencias!$A:$A,Competencias!T:T))/$E112,"")</f>
        <v>1</v>
      </c>
      <c r="M112" s="727">
        <f>IFERROR(($E112-_xlfn.XLOOKUP($C112,Competencias!$A:$A,Competencias!U:U))/$E112,"")</f>
        <v>1</v>
      </c>
      <c r="N112" s="727">
        <f>IFERROR(($E112-_xlfn.XLOOKUP($C112,Competencias!$A:$A,Competencias!V:V))/$E112,"")</f>
        <v>1</v>
      </c>
      <c r="O112" s="723"/>
      <c r="P112" s="246" t="str">
        <f>_xlfn.XLOOKUP(Q112,'Listas anteriores R'!$A:$A,'Listas anteriores R'!$D:$D,"")</f>
        <v>Carnes</v>
      </c>
      <c r="Q112" s="1210">
        <v>915</v>
      </c>
      <c r="R112" s="718" t="str">
        <f t="shared" si="28"/>
        <v>ENTRAÑA - ER</v>
      </c>
      <c r="S112" s="135">
        <f t="shared" si="31"/>
        <v>30760.180995475115</v>
      </c>
      <c r="T112" s="749">
        <v>33990</v>
      </c>
      <c r="U112" s="1172">
        <f>ROUND(IFERROR((S112-_xlfn.XLOOKUP(Q112,'Listas anteriores C'!$A:$A,'Listas anteriores C'!$E:$E))/_xlfn.XLOOKUP(Q112,'Listas anteriores C'!$A:$A,'Listas anteriores C'!$E:$E),""),3)</f>
        <v>0</v>
      </c>
      <c r="V112" s="732">
        <f>IFERROR((S112-(_xlfn.XLOOKUP(Q112,'Costos Unitarios'!$A:$A,'Costos Unitarios'!$E:$E)+_xlfn.XLOOKUP(Q112,'Costos Comerciales'!$A:$A,'Costos Comerciales'!$E:$E)))/S112,"")</f>
        <v>0.19269005589879382</v>
      </c>
      <c r="W112" s="727">
        <f>IFERROR(($S112-_xlfn.XLOOKUP($Q112,Competencias!$A:$A,Competencias!E:E))/$S112,"")</f>
        <v>1</v>
      </c>
      <c r="X112" s="727">
        <f>IFERROR(($S112-_xlfn.XLOOKUP($Q112,Competencias!$A:$A,Competencias!F:F))/$S112,"")</f>
        <v>1</v>
      </c>
      <c r="Y112" s="727">
        <f>IFERROR(($S112-_xlfn.XLOOKUP($Q112,Competencias!$A:$A,Competencias!G:G))/$S112,"")</f>
        <v>1</v>
      </c>
      <c r="AA112" s="246" t="str">
        <f>_xlfn.XLOOKUP(AB112,'Listas anteriores R'!$A:$A,'Listas anteriores R'!$D:$D,"")</f>
        <v>Carnes</v>
      </c>
      <c r="AB112" s="542">
        <v>915</v>
      </c>
      <c r="AC112" s="718" t="str">
        <f t="shared" si="29"/>
        <v>ENTRAÑA - ER</v>
      </c>
      <c r="AD112" s="139">
        <f t="shared" si="32"/>
        <v>30760.180995475115</v>
      </c>
      <c r="AE112" s="749">
        <v>33990</v>
      </c>
      <c r="AF112" s="1172">
        <f>ROUND(IFERROR((AD112-_xlfn.XLOOKUP(AB112,'Listas anteriores ML'!$A:$A,'Listas anteriores ML'!$E:$E))/_xlfn.XLOOKUP(AB112,'Listas anteriores ML'!$A:$A,'Listas anteriores ML'!$E:$E),""),3)</f>
        <v>0</v>
      </c>
      <c r="AG112" s="732">
        <f>IFERROR((AD112-(_xlfn.XLOOKUP(AB112,'Costos Unitarios'!$A:$A,'Costos Unitarios'!$E:$E)+_xlfn.XLOOKUP(AB112,'Costos Comerciales'!$A:$A,'Costos Comerciales'!$E:$E)))/AD112,"")</f>
        <v>0.19269005589879382</v>
      </c>
      <c r="AH112" s="727">
        <f>IFERROR(($AD112-_xlfn.XLOOKUP($AB112,Competencias!$A:$A,Competencias!H:H))/$AD112,"")</f>
        <v>1</v>
      </c>
      <c r="AI112" s="727">
        <f>IFERROR(($AD112-_xlfn.XLOOKUP($AB112,Competencias!$A:$A,Competencias!I:I))/$AD112,"")</f>
        <v>1</v>
      </c>
      <c r="AJ112" s="727">
        <f>IFERROR(($AD112-_xlfn.XLOOKUP($AB112,Competencias!$A:$A,Competencias!J:J))/$AD112,"")</f>
        <v>1</v>
      </c>
      <c r="AK112" s="727">
        <f>IFERROR(($AD112-_xlfn.XLOOKUP($AB112,Competencias!$A:$A,Competencias!K:K))/$AD112,"")</f>
        <v>1</v>
      </c>
      <c r="AL112" s="727">
        <f>IFERROR(($AD112-_xlfn.XLOOKUP($AB112,Competencias!$A:$A,Competencias!L:L))/$AD112,"")</f>
        <v>1</v>
      </c>
      <c r="AM112" s="727">
        <f>IFERROR(($AD112-_xlfn.XLOOKUP($AB112,Competencias!$A:$A,Competencias!M:M))/$AD112,"")</f>
        <v>1</v>
      </c>
      <c r="AN112" s="727">
        <f>IFERROR(($AD112-_xlfn.XLOOKUP($AB112,Competencias!$A:$A,Competencias!N:N))/$AD112,"")</f>
        <v>1</v>
      </c>
      <c r="AO112" s="727">
        <f>IFERROR(($AD112-_xlfn.XLOOKUP($AB112,Competencias!$A:$A,Competencias!O:O))/$AD112,"")</f>
        <v>1</v>
      </c>
      <c r="AQ112" s="246" t="str">
        <f>_xlfn.XLOOKUP(AR112,'Listas anteriores R'!$A:$A,'Listas anteriores R'!$D:$D,"")</f>
        <v>Carnes</v>
      </c>
      <c r="AR112" s="542">
        <v>915</v>
      </c>
      <c r="AS112" s="718" t="str">
        <f t="shared" si="20"/>
        <v>ENTRAÑA - ER</v>
      </c>
      <c r="AT112" s="291">
        <f t="shared" si="33"/>
        <v>30760.180995475115</v>
      </c>
      <c r="AU112" s="1051">
        <f>ROUND(IFERROR(($AT112-_xlfn.XLOOKUP($AR112,'Listas anteriores May.'!$A:$A,'Listas anteriores May.'!$E:$E))/_xlfn.XLOOKUP($AR112,'Listas anteriores May.'!$A:$A,'Listas anteriores May.'!$E:$E),""),3)</f>
        <v>0</v>
      </c>
      <c r="AV112" s="732">
        <f>IFERROR(($AT112-(_xlfn.XLOOKUP($AR112,'Costos Unitarios'!$A:$A,'Costos Unitarios'!$E:$E)+_xlfn.XLOOKUP($AR112,'Costos Comerciales'!$A:$A,'Costos Comerciales'!$E:$E)))/AT112,"")</f>
        <v>0.19269005589879382</v>
      </c>
      <c r="AW112" s="892">
        <f>IFERROR((AT112-_xlfn.XLOOKUP(AR112,'Lista Consumo Interno'!$A:$A,'Lista Consumo Interno'!$E:$E))/AT112,"")</f>
        <v>0.47123197999411598</v>
      </c>
      <c r="AX112" s="895">
        <v>0</v>
      </c>
      <c r="AY112" s="727">
        <f>IFERROR(($AT112-_xlfn.XLOOKUP($AR112,Competencias!$A:$A,Competencias!P:P))/$AT112,"")</f>
        <v>0.5253604001176817</v>
      </c>
      <c r="AZ112" s="727">
        <f>IFERROR(($AT112-_xlfn.XLOOKUP($AR112,Competencias!$A:$A,Competencias!Q:Q))/$AT112,"")</f>
        <v>1</v>
      </c>
      <c r="BB112" s="246" t="str">
        <f>_xlfn.XLOOKUP(BC112,'Listas anteriores R'!$A:$A,'Listas anteriores R'!$D:$D,"")</f>
        <v>Carnes</v>
      </c>
      <c r="BC112" s="760">
        <v>915</v>
      </c>
      <c r="BD112" s="800" t="str">
        <f t="shared" si="21"/>
        <v>ENTRAÑA - ER</v>
      </c>
      <c r="BE112" s="150">
        <v>27684.162895927606</v>
      </c>
      <c r="BF112" s="1051">
        <f>ROUND(IFERROR((BE112-_xlfn.XLOOKUP(BC112,'Listas anteriores HORECA'!$A:$A,'Listas anteriores HORECA'!$E:$E))/_xlfn.XLOOKUP(BC112,'Listas anteriores HORECA'!$A:$A,'Listas anteriores HORECA'!$E:$E),""),3)</f>
        <v>0</v>
      </c>
      <c r="BG112" s="150">
        <f>_xlfn.XLOOKUP($BC112,'Costos Unitarios'!A:A,'Costos Unitarios'!E:E,"")</f>
        <v>23277</v>
      </c>
      <c r="BH112" s="1052">
        <f t="shared" si="23"/>
        <v>0.15919437089340013</v>
      </c>
      <c r="BI112" s="892">
        <f>IFERROR((BE112-_xlfn.XLOOKUP(C112,'Lista Consumo Interno'!A:A,'Lista Consumo Interno'!E:E))/BE112,"")</f>
        <v>0.41247997777124001</v>
      </c>
    </row>
    <row r="113" spans="1:61" ht="15" thickBot="1" x14ac:dyDescent="0.35">
      <c r="A113" s="246" t="str">
        <f>_xlfn.XLOOKUP(C113,'Listas anteriores R'!$A:$A,'Listas anteriores R'!$D:$D,"")</f>
        <v>Carnes</v>
      </c>
      <c r="B113" s="1204" t="s">
        <v>165</v>
      </c>
      <c r="C113" s="16">
        <v>916</v>
      </c>
      <c r="D113" s="806" t="s">
        <v>171</v>
      </c>
      <c r="E113" s="774">
        <f t="shared" si="30"/>
        <v>29855.203619909502</v>
      </c>
      <c r="F113" s="860">
        <v>32990</v>
      </c>
      <c r="G113" s="1197">
        <f>ROUND(IFERROR((E113-_xlfn.XLOOKUP(C113,'Listas anteriores R'!A:A,'Listas anteriores R'!E:E))/_xlfn.XLOOKUP(C113,'Listas anteriores R'!A:A,'Listas anteriores R'!E:E),""),3)</f>
        <v>0</v>
      </c>
      <c r="H113" s="732">
        <f>IFERROR((E113-(_xlfn.XLOOKUP(C113,'Costos Unitarios'!$A:$A,'Costos Unitarios'!$E:$E)+_xlfn.XLOOKUP(C113,'Costos Comerciales'!$A:$A,'Costos Comerciales'!$E:$E)))/E113,"")</f>
        <v>0.15585904819642316</v>
      </c>
      <c r="I113" s="732">
        <f>IFERROR((E113-_xlfn.XLOOKUP(C113,'Lista Consumo Interno'!$A:$A,'Lista Consumo Interno'!$E:$E))/E113,"")</f>
        <v>0.4528257047590179</v>
      </c>
      <c r="J113" s="727">
        <f>IFERROR(($E113-_xlfn.XLOOKUP($C113,Competencias!$A:$A,Competencias!R:R))/$E113,"")</f>
        <v>1</v>
      </c>
      <c r="K113" s="727">
        <f>IFERROR(($E113-_xlfn.XLOOKUP($C113,Competencias!$A:$A,Competencias!S:S))/$E113,"")</f>
        <v>1</v>
      </c>
      <c r="L113" s="727">
        <f>IFERROR(($E113-_xlfn.XLOOKUP($C113,Competencias!$A:$A,Competencias!T:T))/$E113,"")</f>
        <v>1</v>
      </c>
      <c r="M113" s="727">
        <f>IFERROR(($E113-_xlfn.XLOOKUP($C113,Competencias!$A:$A,Competencias!U:U))/$E113,"")</f>
        <v>1</v>
      </c>
      <c r="N113" s="727">
        <f>IFERROR(($E113-_xlfn.XLOOKUP($C113,Competencias!$A:$A,Competencias!V:V))/$E113,"")</f>
        <v>1</v>
      </c>
      <c r="O113" s="723"/>
      <c r="P113" s="246" t="str">
        <f>_xlfn.XLOOKUP(Q113,'Listas anteriores R'!$A:$A,'Listas anteriores R'!$D:$D,"")</f>
        <v>Carnes</v>
      </c>
      <c r="Q113" s="1210">
        <v>916</v>
      </c>
      <c r="R113" s="718" t="str">
        <f t="shared" si="28"/>
        <v>LOMO SIN CORDON - ER</v>
      </c>
      <c r="S113" s="135">
        <f t="shared" si="31"/>
        <v>29855.203619909502</v>
      </c>
      <c r="T113" s="749">
        <v>32990</v>
      </c>
      <c r="U113" s="1172">
        <f>ROUND(IFERROR((S113-_xlfn.XLOOKUP(Q113,'Listas anteriores C'!$A:$A,'Listas anteriores C'!$E:$E))/_xlfn.XLOOKUP(Q113,'Listas anteriores C'!$A:$A,'Listas anteriores C'!$E:$E),""),3)</f>
        <v>0</v>
      </c>
      <c r="V113" s="732">
        <f>IFERROR((S113-(_xlfn.XLOOKUP(Q113,'Costos Unitarios'!$A:$A,'Costos Unitarios'!$E:$E)+_xlfn.XLOOKUP(Q113,'Costos Comerciales'!$A:$A,'Costos Comerciales'!$E:$E)))/S113,"")</f>
        <v>0.15585904819642316</v>
      </c>
      <c r="W113" s="727">
        <f>IFERROR(($S113-_xlfn.XLOOKUP($Q113,Competencias!$A:$A,Competencias!E:E))/$S113,"")</f>
        <v>1</v>
      </c>
      <c r="X113" s="727">
        <f>IFERROR(($S113-_xlfn.XLOOKUP($Q113,Competencias!$A:$A,Competencias!F:F))/$S113,"")</f>
        <v>1</v>
      </c>
      <c r="Y113" s="727">
        <f>IFERROR(($S113-_xlfn.XLOOKUP($Q113,Competencias!$A:$A,Competencias!G:G))/$S113,"")</f>
        <v>1</v>
      </c>
      <c r="AA113" s="246" t="str">
        <f>_xlfn.XLOOKUP(AB113,'Listas anteriores R'!$A:$A,'Listas anteriores R'!$D:$D,"")</f>
        <v>Carnes</v>
      </c>
      <c r="AB113" s="542">
        <v>916</v>
      </c>
      <c r="AC113" s="718" t="str">
        <f t="shared" si="29"/>
        <v>LOMO SIN CORDON - ER</v>
      </c>
      <c r="AD113" s="139">
        <f t="shared" si="32"/>
        <v>29855.203619909502</v>
      </c>
      <c r="AE113" s="749">
        <v>32990</v>
      </c>
      <c r="AF113" s="1172">
        <f>ROUND(IFERROR((AD113-_xlfn.XLOOKUP(AB113,'Listas anteriores ML'!$A:$A,'Listas anteriores ML'!$E:$E))/_xlfn.XLOOKUP(AB113,'Listas anteriores ML'!$A:$A,'Listas anteriores ML'!$E:$E),""),3)</f>
        <v>0</v>
      </c>
      <c r="AG113" s="732">
        <f>IFERROR((AD113-(_xlfn.XLOOKUP(AB113,'Costos Unitarios'!$A:$A,'Costos Unitarios'!$E:$E)+_xlfn.XLOOKUP(AB113,'Costos Comerciales'!$A:$A,'Costos Comerciales'!$E:$E)))/AD113,"")</f>
        <v>0.15585904819642316</v>
      </c>
      <c r="AH113" s="727">
        <f>IFERROR(($AD113-_xlfn.XLOOKUP($AB113,Competencias!$A:$A,Competencias!H:H))/$AD113,"")</f>
        <v>1</v>
      </c>
      <c r="AI113" s="727">
        <f>IFERROR(($AD113-_xlfn.XLOOKUP($AB113,Competencias!$A:$A,Competencias!I:I))/$AD113,"")</f>
        <v>1</v>
      </c>
      <c r="AJ113" s="727">
        <f>IFERROR(($AD113-_xlfn.XLOOKUP($AB113,Competencias!$A:$A,Competencias!J:J))/$AD113,"")</f>
        <v>1</v>
      </c>
      <c r="AK113" s="727">
        <f>IFERROR(($AD113-_xlfn.XLOOKUP($AB113,Competencias!$A:$A,Competencias!K:K))/$AD113,"")</f>
        <v>1</v>
      </c>
      <c r="AL113" s="727">
        <f>IFERROR(($AD113-_xlfn.XLOOKUP($AB113,Competencias!$A:$A,Competencias!L:L))/$AD113,"")</f>
        <v>1</v>
      </c>
      <c r="AM113" s="727">
        <f>IFERROR(($AD113-_xlfn.XLOOKUP($AB113,Competencias!$A:$A,Competencias!M:M))/$AD113,"")</f>
        <v>1</v>
      </c>
      <c r="AN113" s="727">
        <f>IFERROR(($AD113-_xlfn.XLOOKUP($AB113,Competencias!$A:$A,Competencias!N:N))/$AD113,"")</f>
        <v>1</v>
      </c>
      <c r="AO113" s="727">
        <f>IFERROR(($AD113-_xlfn.XLOOKUP($AB113,Competencias!$A:$A,Competencias!O:O))/$AD113,"")</f>
        <v>1</v>
      </c>
      <c r="AQ113" s="246" t="str">
        <f>_xlfn.XLOOKUP(AR113,'Listas anteriores R'!$A:$A,'Listas anteriores R'!$D:$D,"")</f>
        <v>Carnes</v>
      </c>
      <c r="AR113" s="542">
        <v>916</v>
      </c>
      <c r="AS113" s="718" t="str">
        <f t="shared" si="20"/>
        <v>LOMO SIN CORDON - ER</v>
      </c>
      <c r="AT113" s="291">
        <f t="shared" si="33"/>
        <v>29855.203619909502</v>
      </c>
      <c r="AU113" s="1051">
        <f>ROUND(IFERROR(($AT113-_xlfn.XLOOKUP($AR113,'Listas anteriores May.'!$A:$A,'Listas anteriores May.'!$E:$E))/_xlfn.XLOOKUP($AR113,'Listas anteriores May.'!$A:$A,'Listas anteriores May.'!$E:$E),""),3)</f>
        <v>0</v>
      </c>
      <c r="AV113" s="732">
        <f>IFERROR(($AT113-(_xlfn.XLOOKUP($AR113,'Costos Unitarios'!$A:$A,'Costos Unitarios'!$E:$E)+_xlfn.XLOOKUP($AR113,'Costos Comerciales'!$A:$A,'Costos Comerciales'!$E:$E)))/AT113,"")</f>
        <v>0.15585904819642316</v>
      </c>
      <c r="AW113" s="892">
        <f>IFERROR((AT113-_xlfn.XLOOKUP(AR113,'Lista Consumo Interno'!$A:$A,'Lista Consumo Interno'!$E:$E))/AT113,"")</f>
        <v>0.4528257047590179</v>
      </c>
      <c r="AX113" s="895">
        <v>0</v>
      </c>
      <c r="AY113" s="727">
        <f>IFERROR(($AT113-_xlfn.XLOOKUP($AR113,Competencias!$A:$A,Competencias!P:P))/$AT113,"")</f>
        <v>0.46408002424977263</v>
      </c>
      <c r="AZ113" s="727">
        <f>IFERROR(($AT113-_xlfn.XLOOKUP($AR113,Competencias!$A:$A,Competencias!Q:Q))/$AT113,"")</f>
        <v>1</v>
      </c>
      <c r="BB113" s="246" t="str">
        <f>_xlfn.XLOOKUP(BC113,'Listas anteriores R'!$A:$A,'Listas anteriores R'!$D:$D,"")</f>
        <v>Carnes</v>
      </c>
      <c r="BC113" s="760">
        <v>916</v>
      </c>
      <c r="BD113" s="800" t="str">
        <f t="shared" si="21"/>
        <v>LOMO SIN CORDON - ER</v>
      </c>
      <c r="BE113" s="150">
        <v>26869.683257918554</v>
      </c>
      <c r="BF113" s="1051">
        <f>ROUND(IFERROR((BE113-_xlfn.XLOOKUP(BC113,'Listas anteriores HORECA'!$A:$A,'Listas anteriores HORECA'!$E:$E))/_xlfn.XLOOKUP(BC113,'Listas anteriores HORECA'!$A:$A,'Listas anteriores HORECA'!$E:$E),""),3)</f>
        <v>0</v>
      </c>
      <c r="BG113" s="150">
        <f>_xlfn.XLOOKUP($BC113,'Costos Unitarios'!A:A,'Costos Unitarios'!E:E,"")</f>
        <v>23791</v>
      </c>
      <c r="BH113" s="1052">
        <f t="shared" si="23"/>
        <v>0.11457832339766265</v>
      </c>
      <c r="BI113" s="892">
        <f>IFERROR((BE113-_xlfn.XLOOKUP(C113,'Lista Consumo Interno'!A:A,'Lista Consumo Interno'!E:E))/BE113,"")</f>
        <v>0.39202856084335325</v>
      </c>
    </row>
    <row r="114" spans="1:61" ht="15" thickBot="1" x14ac:dyDescent="0.35">
      <c r="A114" s="246" t="str">
        <f>_xlfn.XLOOKUP(C114,'Listas anteriores R'!$A:$A,'Listas anteriores R'!$D:$D,"")</f>
        <v>Carnes</v>
      </c>
      <c r="B114" s="1204" t="s">
        <v>165</v>
      </c>
      <c r="C114" s="16">
        <v>917</v>
      </c>
      <c r="D114" s="806" t="s">
        <v>172</v>
      </c>
      <c r="E114" s="774">
        <f t="shared" si="30"/>
        <v>29855.203619909502</v>
      </c>
      <c r="F114" s="860">
        <v>32990</v>
      </c>
      <c r="G114" s="1197">
        <f>ROUND(IFERROR((E114-_xlfn.XLOOKUP(C114,'Listas anteriores R'!A:A,'Listas anteriores R'!E:E))/_xlfn.XLOOKUP(C114,'Listas anteriores R'!A:A,'Listas anteriores R'!E:E),""),3)</f>
        <v>0</v>
      </c>
      <c r="H114" s="732">
        <f>IFERROR((E114-(_xlfn.XLOOKUP(C114,'Costos Unitarios'!$A:$A,'Costos Unitarios'!$E:$E)+_xlfn.XLOOKUP(C114,'Costos Comerciales'!$A:$A,'Costos Comerciales'!$E:$E)))/E114,"")</f>
        <v>0.15304546832373445</v>
      </c>
      <c r="I114" s="732">
        <f>IFERROR((E114-_xlfn.XLOOKUP(C114,'Lista Consumo Interno'!$A:$A,'Lista Consumo Interno'!$E:$E))/E114,"")</f>
        <v>0.48196635344043648</v>
      </c>
      <c r="J114" s="727">
        <f>IFERROR(($E114-_xlfn.XLOOKUP($C114,Competencias!$A:$A,Competencias!R:R))/$E114,"")</f>
        <v>1</v>
      </c>
      <c r="K114" s="727">
        <f>IFERROR(($E114-_xlfn.XLOOKUP($C114,Competencias!$A:$A,Competencias!S:S))/$E114,"")</f>
        <v>1</v>
      </c>
      <c r="L114" s="727">
        <f>IFERROR(($E114-_xlfn.XLOOKUP($C114,Competencias!$A:$A,Competencias!T:T))/$E114,"")</f>
        <v>1</v>
      </c>
      <c r="M114" s="727">
        <f>IFERROR(($E114-_xlfn.XLOOKUP($C114,Competencias!$A:$A,Competencias!U:U))/$E114,"")</f>
        <v>1</v>
      </c>
      <c r="N114" s="727">
        <f>IFERROR(($E114-_xlfn.XLOOKUP($C114,Competencias!$A:$A,Competencias!V:V))/$E114,"")</f>
        <v>1</v>
      </c>
      <c r="O114" s="723"/>
      <c r="P114" s="246" t="str">
        <f>_xlfn.XLOOKUP(Q114,'Listas anteriores R'!$A:$A,'Listas anteriores R'!$D:$D,"")</f>
        <v>Carnes</v>
      </c>
      <c r="Q114" s="1210">
        <v>917</v>
      </c>
      <c r="R114" s="718" t="str">
        <f t="shared" si="28"/>
        <v>LOMO SIN CORDON PORCIONADO - ER</v>
      </c>
      <c r="S114" s="135">
        <f t="shared" si="31"/>
        <v>29855.203619909502</v>
      </c>
      <c r="T114" s="749">
        <v>32990</v>
      </c>
      <c r="U114" s="1172">
        <f>ROUND(IFERROR((S114-_xlfn.XLOOKUP(Q114,'Listas anteriores C'!$A:$A,'Listas anteriores C'!$E:$E))/_xlfn.XLOOKUP(Q114,'Listas anteriores C'!$A:$A,'Listas anteriores C'!$E:$E),""),3)</f>
        <v>0</v>
      </c>
      <c r="V114" s="732">
        <f>IFERROR((S114-(_xlfn.XLOOKUP(Q114,'Costos Unitarios'!$A:$A,'Costos Unitarios'!$E:$E)+_xlfn.XLOOKUP(Q114,'Costos Comerciales'!$A:$A,'Costos Comerciales'!$E:$E)))/S114,"")</f>
        <v>0.15304546832373445</v>
      </c>
      <c r="W114" s="727">
        <f>IFERROR(($S114-_xlfn.XLOOKUP($Q114,Competencias!$A:$A,Competencias!E:E))/$S114,"")</f>
        <v>1</v>
      </c>
      <c r="X114" s="727">
        <f>IFERROR(($S114-_xlfn.XLOOKUP($Q114,Competencias!$A:$A,Competencias!F:F))/$S114,"")</f>
        <v>1</v>
      </c>
      <c r="Y114" s="727">
        <f>IFERROR(($S114-_xlfn.XLOOKUP($Q114,Competencias!$A:$A,Competencias!G:G))/$S114,"")</f>
        <v>1</v>
      </c>
      <c r="AA114" s="246" t="str">
        <f>_xlfn.XLOOKUP(AB114,'Listas anteriores R'!$A:$A,'Listas anteriores R'!$D:$D,"")</f>
        <v>Carnes</v>
      </c>
      <c r="AB114" s="542">
        <v>917</v>
      </c>
      <c r="AC114" s="718" t="str">
        <f t="shared" si="29"/>
        <v>LOMO SIN CORDON PORCIONADO - ER</v>
      </c>
      <c r="AD114" s="139">
        <f t="shared" si="32"/>
        <v>29855.203619909502</v>
      </c>
      <c r="AE114" s="749">
        <v>32990</v>
      </c>
      <c r="AF114" s="1172">
        <f>ROUND(IFERROR((AD114-_xlfn.XLOOKUP(AB114,'Listas anteriores ML'!$A:$A,'Listas anteriores ML'!$E:$E))/_xlfn.XLOOKUP(AB114,'Listas anteriores ML'!$A:$A,'Listas anteriores ML'!$E:$E),""),3)</f>
        <v>0</v>
      </c>
      <c r="AG114" s="732">
        <f>IFERROR((AD114-(_xlfn.XLOOKUP(AB114,'Costos Unitarios'!$A:$A,'Costos Unitarios'!$E:$E)+_xlfn.XLOOKUP(AB114,'Costos Comerciales'!$A:$A,'Costos Comerciales'!$E:$E)))/AD114,"")</f>
        <v>0.15304546832373445</v>
      </c>
      <c r="AH114" s="727">
        <f>IFERROR(($AD114-_xlfn.XLOOKUP($AB114,Competencias!$A:$A,Competencias!H:H))/$AD114,"")</f>
        <v>1</v>
      </c>
      <c r="AI114" s="727">
        <f>IFERROR(($AD114-_xlfn.XLOOKUP($AB114,Competencias!$A:$A,Competencias!I:I))/$AD114,"")</f>
        <v>1</v>
      </c>
      <c r="AJ114" s="727">
        <f>IFERROR(($AD114-_xlfn.XLOOKUP($AB114,Competencias!$A:$A,Competencias!J:J))/$AD114,"")</f>
        <v>1</v>
      </c>
      <c r="AK114" s="727">
        <f>IFERROR(($AD114-_xlfn.XLOOKUP($AB114,Competencias!$A:$A,Competencias!K:K))/$AD114,"")</f>
        <v>1</v>
      </c>
      <c r="AL114" s="727">
        <f>IFERROR(($AD114-_xlfn.XLOOKUP($AB114,Competencias!$A:$A,Competencias!L:L))/$AD114,"")</f>
        <v>1</v>
      </c>
      <c r="AM114" s="727">
        <f>IFERROR(($AD114-_xlfn.XLOOKUP($AB114,Competencias!$A:$A,Competencias!M:M))/$AD114,"")</f>
        <v>1</v>
      </c>
      <c r="AN114" s="727">
        <f>IFERROR(($AD114-_xlfn.XLOOKUP($AB114,Competencias!$A:$A,Competencias!N:N))/$AD114,"")</f>
        <v>1</v>
      </c>
      <c r="AO114" s="727">
        <f>IFERROR(($AD114-_xlfn.XLOOKUP($AB114,Competencias!$A:$A,Competencias!O:O))/$AD114,"")</f>
        <v>1</v>
      </c>
      <c r="AQ114" s="246" t="str">
        <f>_xlfn.XLOOKUP(AR114,'Listas anteriores R'!$A:$A,'Listas anteriores R'!$D:$D,"")</f>
        <v>Carnes</v>
      </c>
      <c r="AR114" s="542">
        <v>917</v>
      </c>
      <c r="AS114" s="718" t="str">
        <f t="shared" si="20"/>
        <v>LOMO SIN CORDON PORCIONADO - ER</v>
      </c>
      <c r="AT114" s="291">
        <f t="shared" si="33"/>
        <v>29855.203619909502</v>
      </c>
      <c r="AU114" s="1051">
        <f>ROUND(IFERROR(($AT114-_xlfn.XLOOKUP($AR114,'Listas anteriores May.'!$A:$A,'Listas anteriores May.'!$E:$E))/_xlfn.XLOOKUP($AR114,'Listas anteriores May.'!$A:$A,'Listas anteriores May.'!$E:$E),""),3)</f>
        <v>0</v>
      </c>
      <c r="AV114" s="732">
        <f>IFERROR(($AT114-(_xlfn.XLOOKUP($AR114,'Costos Unitarios'!$A:$A,'Costos Unitarios'!$E:$E)+_xlfn.XLOOKUP($AR114,'Costos Comerciales'!$A:$A,'Costos Comerciales'!$E:$E)))/AT114,"")</f>
        <v>0.15304546832373445</v>
      </c>
      <c r="AW114" s="892">
        <f>IFERROR((AT114-_xlfn.XLOOKUP(AR114,'Lista Consumo Interno'!$A:$A,'Lista Consumo Interno'!$E:$E))/AT114,"")</f>
        <v>0.48196635344043648</v>
      </c>
      <c r="AX114" s="895">
        <v>0</v>
      </c>
      <c r="AY114" s="727">
        <f>IFERROR(($AT114-_xlfn.XLOOKUP($AR114,Competencias!$A:$A,Competencias!P:P))/$AT114,"")</f>
        <v>0.46408002424977263</v>
      </c>
      <c r="AZ114" s="727">
        <f>IFERROR(($AT114-_xlfn.XLOOKUP($AR114,Competencias!$A:$A,Competencias!Q:Q))/$AT114,"")</f>
        <v>1</v>
      </c>
      <c r="BB114" s="246" t="str">
        <f>_xlfn.XLOOKUP(BC114,'Listas anteriores R'!$A:$A,'Listas anteriores R'!$D:$D,"")</f>
        <v>Carnes</v>
      </c>
      <c r="BC114" s="760">
        <v>917</v>
      </c>
      <c r="BD114" s="800" t="str">
        <f t="shared" si="21"/>
        <v>LOMO SIN CORDON PORCIONADO - ER</v>
      </c>
      <c r="BE114" s="150">
        <v>26869.683257918554</v>
      </c>
      <c r="BF114" s="1051">
        <f>ROUND(IFERROR((BE114-_xlfn.XLOOKUP(BC114,'Listas anteriores HORECA'!$A:$A,'Listas anteriores HORECA'!$E:$E))/_xlfn.XLOOKUP(BC114,'Listas anteriores HORECA'!$A:$A,'Listas anteriores HORECA'!$E:$E),""),3)</f>
        <v>0</v>
      </c>
      <c r="BG114" s="150">
        <f>_xlfn.XLOOKUP($BC114,'Costos Unitarios'!A:A,'Costos Unitarios'!E:E,"")</f>
        <v>23791</v>
      </c>
      <c r="BH114" s="1052">
        <f t="shared" si="23"/>
        <v>0.11457832339766265</v>
      </c>
      <c r="BI114" s="892">
        <f>IFERROR((BE114-_xlfn.XLOOKUP(C114,'Lista Consumo Interno'!A:A,'Lista Consumo Interno'!E:E))/BE114,"")</f>
        <v>0.42440705937826279</v>
      </c>
    </row>
    <row r="115" spans="1:61" ht="15" thickBot="1" x14ac:dyDescent="0.35">
      <c r="A115" s="246" t="str">
        <f>_xlfn.XLOOKUP(C115,'Listas anteriores R'!$A:$A,'Listas anteriores R'!$D:$D,"")</f>
        <v>Carnes</v>
      </c>
      <c r="B115" s="1204" t="s">
        <v>165</v>
      </c>
      <c r="C115" s="16">
        <v>918</v>
      </c>
      <c r="D115" s="806" t="s">
        <v>173</v>
      </c>
      <c r="E115" s="774">
        <f t="shared" si="30"/>
        <v>15375.565610859729</v>
      </c>
      <c r="F115" s="860">
        <v>16990</v>
      </c>
      <c r="G115" s="1197">
        <f>ROUND(IFERROR((E115-_xlfn.XLOOKUP(C115,'Listas anteriores R'!A:A,'Listas anteriores R'!E:E))/_xlfn.XLOOKUP(C115,'Listas anteriores R'!A:A,'Listas anteriores R'!E:E),""),3)</f>
        <v>0</v>
      </c>
      <c r="H115" s="732">
        <f>IFERROR((E115-(_xlfn.XLOOKUP(C115,'Costos Unitarios'!$A:$A,'Costos Unitarios'!$E:$E)+_xlfn.XLOOKUP(C115,'Costos Comerciales'!$A:$A,'Costos Comerciales'!$E:$E)))/E115,"")</f>
        <v>8.6472630959387883E-2</v>
      </c>
      <c r="I115" s="732">
        <f>IFERROR((E115-_xlfn.XLOOKUP(C115,'Lista Consumo Interno'!$A:$A,'Lista Consumo Interno'!$E:$E))/E115,"")</f>
        <v>0.41296468510888756</v>
      </c>
      <c r="J115" s="727">
        <f>IFERROR(($E115-_xlfn.XLOOKUP($C115,Competencias!$A:$A,Competencias!R:R))/$E115,"")</f>
        <v>1</v>
      </c>
      <c r="K115" s="727">
        <f>IFERROR(($E115-_xlfn.XLOOKUP($C115,Competencias!$A:$A,Competencias!S:S))/$E115,"")</f>
        <v>1</v>
      </c>
      <c r="L115" s="727">
        <f>IFERROR(($E115-_xlfn.XLOOKUP($C115,Competencias!$A:$A,Competencias!T:T))/$E115,"")</f>
        <v>1</v>
      </c>
      <c r="M115" s="727">
        <f>IFERROR(($E115-_xlfn.XLOOKUP($C115,Competencias!$A:$A,Competencias!U:U))/$E115,"")</f>
        <v>1</v>
      </c>
      <c r="N115" s="727">
        <f>IFERROR(($E115-_xlfn.XLOOKUP($C115,Competencias!$A:$A,Competencias!V:V))/$E115,"")</f>
        <v>1</v>
      </c>
      <c r="O115" s="723"/>
      <c r="P115" s="246" t="str">
        <f>_xlfn.XLOOKUP(Q115,'Listas anteriores R'!$A:$A,'Listas anteriores R'!$D:$D,"")</f>
        <v>Carnes</v>
      </c>
      <c r="Q115" s="1210">
        <v>918</v>
      </c>
      <c r="R115" s="718" t="str">
        <f t="shared" si="28"/>
        <v>MATAMBRE - ER</v>
      </c>
      <c r="S115" s="135">
        <f t="shared" si="31"/>
        <v>15375.565610859729</v>
      </c>
      <c r="T115" s="749">
        <v>16990</v>
      </c>
      <c r="U115" s="1172">
        <f>ROUND(IFERROR((S115-_xlfn.XLOOKUP(Q115,'Listas anteriores C'!$A:$A,'Listas anteriores C'!$E:$E))/_xlfn.XLOOKUP(Q115,'Listas anteriores C'!$A:$A,'Listas anteriores C'!$E:$E),""),3)</f>
        <v>0</v>
      </c>
      <c r="V115" s="732">
        <f>IFERROR((S115-(_xlfn.XLOOKUP(Q115,'Costos Unitarios'!$A:$A,'Costos Unitarios'!$E:$E)+_xlfn.XLOOKUP(Q115,'Costos Comerciales'!$A:$A,'Costos Comerciales'!$E:$E)))/S115,"")</f>
        <v>8.6472630959387883E-2</v>
      </c>
      <c r="W115" s="727">
        <f>IFERROR(($S115-_xlfn.XLOOKUP($Q115,Competencias!$A:$A,Competencias!E:E))/$S115,"")</f>
        <v>1</v>
      </c>
      <c r="X115" s="727">
        <f>IFERROR(($S115-_xlfn.XLOOKUP($Q115,Competencias!$A:$A,Competencias!F:F))/$S115,"")</f>
        <v>1</v>
      </c>
      <c r="Y115" s="727">
        <f>IFERROR(($S115-_xlfn.XLOOKUP($Q115,Competencias!$A:$A,Competencias!G:G))/$S115,"")</f>
        <v>1</v>
      </c>
      <c r="AA115" s="246" t="str">
        <f>_xlfn.XLOOKUP(AB115,'Listas anteriores R'!$A:$A,'Listas anteriores R'!$D:$D,"")</f>
        <v>Carnes</v>
      </c>
      <c r="AB115" s="542">
        <v>918</v>
      </c>
      <c r="AC115" s="718" t="str">
        <f t="shared" si="29"/>
        <v>MATAMBRE - ER</v>
      </c>
      <c r="AD115" s="139">
        <f t="shared" si="32"/>
        <v>15375.565610859729</v>
      </c>
      <c r="AE115" s="749">
        <v>16990</v>
      </c>
      <c r="AF115" s="1172">
        <f>ROUND(IFERROR((AD115-_xlfn.XLOOKUP(AB115,'Listas anteriores ML'!$A:$A,'Listas anteriores ML'!$E:$E))/_xlfn.XLOOKUP(AB115,'Listas anteriores ML'!$A:$A,'Listas anteriores ML'!$E:$E),""),3)</f>
        <v>0</v>
      </c>
      <c r="AG115" s="732">
        <f>IFERROR((AD115-(_xlfn.XLOOKUP(AB115,'Costos Unitarios'!$A:$A,'Costos Unitarios'!$E:$E)+_xlfn.XLOOKUP(AB115,'Costos Comerciales'!$A:$A,'Costos Comerciales'!$E:$E)))/AD115,"")</f>
        <v>8.6472630959387883E-2</v>
      </c>
      <c r="AH115" s="727">
        <f>IFERROR(($AD115-_xlfn.XLOOKUP($AB115,Competencias!$A:$A,Competencias!H:H))/$AD115,"")</f>
        <v>1</v>
      </c>
      <c r="AI115" s="727">
        <f>IFERROR(($AD115-_xlfn.XLOOKUP($AB115,Competencias!$A:$A,Competencias!I:I))/$AD115,"")</f>
        <v>1</v>
      </c>
      <c r="AJ115" s="727">
        <f>IFERROR(($AD115-_xlfn.XLOOKUP($AB115,Competencias!$A:$A,Competencias!J:J))/$AD115,"")</f>
        <v>1</v>
      </c>
      <c r="AK115" s="727">
        <f>IFERROR(($AD115-_xlfn.XLOOKUP($AB115,Competencias!$A:$A,Competencias!K:K))/$AD115,"")</f>
        <v>1</v>
      </c>
      <c r="AL115" s="727">
        <f>IFERROR(($AD115-_xlfn.XLOOKUP($AB115,Competencias!$A:$A,Competencias!L:L))/$AD115,"")</f>
        <v>1</v>
      </c>
      <c r="AM115" s="727">
        <f>IFERROR(($AD115-_xlfn.XLOOKUP($AB115,Competencias!$A:$A,Competencias!M:M))/$AD115,"")</f>
        <v>1</v>
      </c>
      <c r="AN115" s="727">
        <f>IFERROR(($AD115-_xlfn.XLOOKUP($AB115,Competencias!$A:$A,Competencias!N:N))/$AD115,"")</f>
        <v>1</v>
      </c>
      <c r="AO115" s="727">
        <f>IFERROR(($AD115-_xlfn.XLOOKUP($AB115,Competencias!$A:$A,Competencias!O:O))/$AD115,"")</f>
        <v>1</v>
      </c>
      <c r="AQ115" s="246" t="str">
        <f>_xlfn.XLOOKUP(AR115,'Listas anteriores R'!$A:$A,'Listas anteriores R'!$D:$D,"")</f>
        <v>Carnes</v>
      </c>
      <c r="AR115" s="542">
        <v>918</v>
      </c>
      <c r="AS115" s="718" t="str">
        <f t="shared" si="20"/>
        <v>MATAMBRE - ER</v>
      </c>
      <c r="AT115" s="291">
        <f t="shared" si="33"/>
        <v>15375.565610859729</v>
      </c>
      <c r="AU115" s="1051">
        <f>ROUND(IFERROR(($AT115-_xlfn.XLOOKUP($AR115,'Listas anteriores May.'!$A:$A,'Listas anteriores May.'!$E:$E))/_xlfn.XLOOKUP($AR115,'Listas anteriores May.'!$A:$A,'Listas anteriores May.'!$E:$E),""),3)</f>
        <v>0</v>
      </c>
      <c r="AV115" s="732">
        <f>IFERROR(($AT115-(_xlfn.XLOOKUP($AR115,'Costos Unitarios'!$A:$A,'Costos Unitarios'!$E:$E)+_xlfn.XLOOKUP($AR115,'Costos Comerciales'!$A:$A,'Costos Comerciales'!$E:$E)))/AT115,"")</f>
        <v>8.6472630959387883E-2</v>
      </c>
      <c r="AW115" s="892">
        <f>IFERROR((AT115-_xlfn.XLOOKUP(AR115,'Lista Consumo Interno'!$A:$A,'Lista Consumo Interno'!$E:$E))/AT115,"")</f>
        <v>0.41296468510888756</v>
      </c>
      <c r="AX115" s="895">
        <v>0</v>
      </c>
      <c r="AY115" s="727">
        <f>IFERROR(($AT115-_xlfn.XLOOKUP($AR115,Competencias!$A:$A,Competencias!P:P))/$AT115,"")</f>
        <v>0.18051795173631549</v>
      </c>
      <c r="AZ115" s="727">
        <f>IFERROR(($AT115-_xlfn.XLOOKUP($AR115,Competencias!$A:$A,Competencias!Q:Q))/$AT115,"")</f>
        <v>1</v>
      </c>
      <c r="BB115" s="246" t="str">
        <f>_xlfn.XLOOKUP(BC115,'Listas anteriores R'!$A:$A,'Listas anteriores R'!$D:$D,"")</f>
        <v>Carnes</v>
      </c>
      <c r="BC115" s="760">
        <v>918</v>
      </c>
      <c r="BD115" s="800" t="str">
        <f t="shared" si="21"/>
        <v>MATAMBRE - ER</v>
      </c>
      <c r="BE115" s="150">
        <v>14299.276018099548</v>
      </c>
      <c r="BF115" s="1051">
        <f>ROUND(IFERROR((BE115-_xlfn.XLOOKUP(BC115,'Listas anteriores HORECA'!$A:$A,'Listas anteriores HORECA'!$E:$E))/_xlfn.XLOOKUP(BC115,'Listas anteriores HORECA'!$A:$A,'Listas anteriores HORECA'!$E:$E),""),3)</f>
        <v>0</v>
      </c>
      <c r="BG115" s="150">
        <f>_xlfn.XLOOKUP($BC115,'Costos Unitarios'!A:A,'Costos Unitarios'!E:E,"")</f>
        <v>13229</v>
      </c>
      <c r="BH115" s="1052">
        <f t="shared" si="23"/>
        <v>7.4848266216053769E-2</v>
      </c>
      <c r="BI115" s="892">
        <f>IFERROR((BE115-_xlfn.XLOOKUP(C115,'Lista Consumo Interno'!A:A,'Lista Consumo Interno'!E:E))/BE115,"")</f>
        <v>0.36877923129987916</v>
      </c>
    </row>
    <row r="116" spans="1:61" ht="15" thickBot="1" x14ac:dyDescent="0.35">
      <c r="A116" s="246" t="str">
        <f>_xlfn.XLOOKUP(C116,'Listas anteriores R'!$A:$A,'Listas anteriores R'!$D:$D,"")</f>
        <v>Carnes</v>
      </c>
      <c r="B116" s="1204" t="s">
        <v>165</v>
      </c>
      <c r="C116" s="16">
        <v>919</v>
      </c>
      <c r="D116" s="806" t="s">
        <v>174</v>
      </c>
      <c r="E116" s="774">
        <f t="shared" si="30"/>
        <v>26778.280542986427</v>
      </c>
      <c r="F116" s="860">
        <v>29590</v>
      </c>
      <c r="G116" s="1197">
        <f>ROUND(IFERROR((E116-_xlfn.XLOOKUP(C116,'Listas anteriores R'!A:A,'Listas anteriores R'!E:E))/_xlfn.XLOOKUP(C116,'Listas anteriores R'!A:A,'Listas anteriores R'!E:E),""),3)</f>
        <v>0</v>
      </c>
      <c r="H116" s="732">
        <f>IFERROR((E116-(_xlfn.XLOOKUP(C116,'Costos Unitarios'!$A:$A,'Costos Unitarios'!$E:$E)+_xlfn.XLOOKUP(C116,'Costos Comerciales'!$A:$A,'Costos Comerciales'!$E:$E)))/E116,"")</f>
        <v>0.12940638729300447</v>
      </c>
      <c r="I116" s="732">
        <f>IFERROR((E116-_xlfn.XLOOKUP(C116,'Lista Consumo Interno'!$A:$A,'Lista Consumo Interno'!$E:$E))/E116,"")</f>
        <v>0.38819820885434275</v>
      </c>
      <c r="J116" s="727">
        <f>IFERROR(($E116-_xlfn.XLOOKUP($C116,Competencias!$A:$A,Competencias!R:R))/$E116,"")</f>
        <v>1</v>
      </c>
      <c r="K116" s="727">
        <f>IFERROR(($E116-_xlfn.XLOOKUP($C116,Competencias!$A:$A,Competencias!S:S))/$E116,"")</f>
        <v>1</v>
      </c>
      <c r="L116" s="727">
        <f>IFERROR(($E116-_xlfn.XLOOKUP($C116,Competencias!$A:$A,Competencias!T:T))/$E116,"")</f>
        <v>1</v>
      </c>
      <c r="M116" s="727">
        <f>IFERROR(($E116-_xlfn.XLOOKUP($C116,Competencias!$A:$A,Competencias!U:U))/$E116,"")</f>
        <v>1</v>
      </c>
      <c r="N116" s="727">
        <f>IFERROR(($E116-_xlfn.XLOOKUP($C116,Competencias!$A:$A,Competencias!V:V))/$E116,"")</f>
        <v>1</v>
      </c>
      <c r="O116" s="723"/>
      <c r="P116" s="246" t="str">
        <f>_xlfn.XLOOKUP(Q116,'Listas anteriores R'!$A:$A,'Listas anteriores R'!$D:$D,"")</f>
        <v>Carnes</v>
      </c>
      <c r="Q116" s="1210">
        <v>919</v>
      </c>
      <c r="R116" s="718" t="str">
        <f t="shared" si="28"/>
        <v>OJO DE BIFE MEDALLON - ER</v>
      </c>
      <c r="S116" s="135">
        <f t="shared" si="31"/>
        <v>26778.280542986427</v>
      </c>
      <c r="T116" s="749">
        <v>29590</v>
      </c>
      <c r="U116" s="1172">
        <f>ROUND(IFERROR((S116-_xlfn.XLOOKUP(Q116,'Listas anteriores C'!$A:$A,'Listas anteriores C'!$E:$E))/_xlfn.XLOOKUP(Q116,'Listas anteriores C'!$A:$A,'Listas anteriores C'!$E:$E),""),3)</f>
        <v>0</v>
      </c>
      <c r="V116" s="732">
        <f>IFERROR((S116-(_xlfn.XLOOKUP(Q116,'Costos Unitarios'!$A:$A,'Costos Unitarios'!$E:$E)+_xlfn.XLOOKUP(Q116,'Costos Comerciales'!$A:$A,'Costos Comerciales'!$E:$E)))/S116,"")</f>
        <v>0.12940638729300447</v>
      </c>
      <c r="W116" s="727">
        <f>IFERROR(($S116-_xlfn.XLOOKUP($Q116,Competencias!$A:$A,Competencias!E:E))/$S116,"")</f>
        <v>1</v>
      </c>
      <c r="X116" s="727">
        <f>IFERROR(($S116-_xlfn.XLOOKUP($Q116,Competencias!$A:$A,Competencias!F:F))/$S116,"")</f>
        <v>1</v>
      </c>
      <c r="Y116" s="727">
        <f>IFERROR(($S116-_xlfn.XLOOKUP($Q116,Competencias!$A:$A,Competencias!G:G))/$S116,"")</f>
        <v>1</v>
      </c>
      <c r="AA116" s="246" t="str">
        <f>_xlfn.XLOOKUP(AB116,'Listas anteriores R'!$A:$A,'Listas anteriores R'!$D:$D,"")</f>
        <v>Carnes</v>
      </c>
      <c r="AB116" s="542">
        <v>919</v>
      </c>
      <c r="AC116" s="718" t="str">
        <f t="shared" si="29"/>
        <v>OJO DE BIFE MEDALLON - ER</v>
      </c>
      <c r="AD116" s="139">
        <f t="shared" si="32"/>
        <v>26778.280542986427</v>
      </c>
      <c r="AE116" s="749">
        <v>29590</v>
      </c>
      <c r="AF116" s="1172">
        <f>ROUND(IFERROR((AD116-_xlfn.XLOOKUP(AB116,'Listas anteriores ML'!$A:$A,'Listas anteriores ML'!$E:$E))/_xlfn.XLOOKUP(AB116,'Listas anteriores ML'!$A:$A,'Listas anteriores ML'!$E:$E),""),3)</f>
        <v>0</v>
      </c>
      <c r="AG116" s="732">
        <f>IFERROR((AD116-(_xlfn.XLOOKUP(AB116,'Costos Unitarios'!$A:$A,'Costos Unitarios'!$E:$E)+_xlfn.XLOOKUP(AB116,'Costos Comerciales'!$A:$A,'Costos Comerciales'!$E:$E)))/AD116,"")</f>
        <v>0.12940638729300447</v>
      </c>
      <c r="AH116" s="727">
        <f>IFERROR(($AD116-_xlfn.XLOOKUP($AB116,Competencias!$A:$A,Competencias!H:H))/$AD116,"")</f>
        <v>1</v>
      </c>
      <c r="AI116" s="727">
        <f>IFERROR(($AD116-_xlfn.XLOOKUP($AB116,Competencias!$A:$A,Competencias!I:I))/$AD116,"")</f>
        <v>1</v>
      </c>
      <c r="AJ116" s="727">
        <f>IFERROR(($AD116-_xlfn.XLOOKUP($AB116,Competencias!$A:$A,Competencias!J:J))/$AD116,"")</f>
        <v>1</v>
      </c>
      <c r="AK116" s="727">
        <f>IFERROR(($AD116-_xlfn.XLOOKUP($AB116,Competencias!$A:$A,Competencias!K:K))/$AD116,"")</f>
        <v>1</v>
      </c>
      <c r="AL116" s="727">
        <f>IFERROR(($AD116-_xlfn.XLOOKUP($AB116,Competencias!$A:$A,Competencias!L:L))/$AD116,"")</f>
        <v>1</v>
      </c>
      <c r="AM116" s="727">
        <f>IFERROR(($AD116-_xlfn.XLOOKUP($AB116,Competencias!$A:$A,Competencias!M:M))/$AD116,"")</f>
        <v>1</v>
      </c>
      <c r="AN116" s="727">
        <f>IFERROR(($AD116-_xlfn.XLOOKUP($AB116,Competencias!$A:$A,Competencias!N:N))/$AD116,"")</f>
        <v>1</v>
      </c>
      <c r="AO116" s="727">
        <f>IFERROR(($AD116-_xlfn.XLOOKUP($AB116,Competencias!$A:$A,Competencias!O:O))/$AD116,"")</f>
        <v>1</v>
      </c>
      <c r="AQ116" s="246" t="str">
        <f>_xlfn.XLOOKUP(AR116,'Listas anteriores R'!$A:$A,'Listas anteriores R'!$D:$D,"")</f>
        <v>Carnes</v>
      </c>
      <c r="AR116" s="542">
        <v>919</v>
      </c>
      <c r="AS116" s="718" t="str">
        <f t="shared" si="20"/>
        <v>OJO DE BIFE MEDALLON - ER</v>
      </c>
      <c r="AT116" s="291">
        <f t="shared" si="33"/>
        <v>26778.280542986427</v>
      </c>
      <c r="AU116" s="1051">
        <f>ROUND(IFERROR(($AT116-_xlfn.XLOOKUP($AR116,'Listas anteriores May.'!$A:$A,'Listas anteriores May.'!$E:$E))/_xlfn.XLOOKUP($AR116,'Listas anteriores May.'!$A:$A,'Listas anteriores May.'!$E:$E),""),3)</f>
        <v>0</v>
      </c>
      <c r="AV116" s="732">
        <f>IFERROR(($AT116-(_xlfn.XLOOKUP($AR116,'Costos Unitarios'!$A:$A,'Costos Unitarios'!$E:$E)+_xlfn.XLOOKUP($AR116,'Costos Comerciales'!$A:$A,'Costos Comerciales'!$E:$E)))/AT116,"")</f>
        <v>0.12940638729300447</v>
      </c>
      <c r="AW116" s="892">
        <f>IFERROR((AT116-_xlfn.XLOOKUP(AR116,'Lista Consumo Interno'!$A:$A,'Lista Consumo Interno'!$E:$E))/AT116,"")</f>
        <v>0.38819820885434275</v>
      </c>
      <c r="AX116" s="895">
        <v>0</v>
      </c>
      <c r="AY116" s="727">
        <f>IFERROR(($AT116-_xlfn.XLOOKUP($AR116,Competencias!$A:$A,Competencias!P:P))/$AT116,"")</f>
        <v>0.4305086177762758</v>
      </c>
      <c r="AZ116" s="727">
        <f>IFERROR(($AT116-_xlfn.XLOOKUP($AR116,Competencias!$A:$A,Competencias!Q:Q))/$AT116,"")</f>
        <v>1</v>
      </c>
      <c r="BB116" s="246" t="str">
        <f>_xlfn.XLOOKUP(BC116,'Listas anteriores R'!$A:$A,'Listas anteriores R'!$D:$D,"")</f>
        <v>Carnes</v>
      </c>
      <c r="BC116" s="760">
        <v>919</v>
      </c>
      <c r="BD116" s="800" t="str">
        <f t="shared" si="21"/>
        <v>OJO DE BIFE MEDALLON - ER</v>
      </c>
      <c r="BE116" s="150">
        <v>24100.452488687784</v>
      </c>
      <c r="BF116" s="1051">
        <f>ROUND(IFERROR((BE116-_xlfn.XLOOKUP(BC116,'Listas anteriores HORECA'!$A:$A,'Listas anteriores HORECA'!$E:$E))/_xlfn.XLOOKUP(BC116,'Listas anteriores HORECA'!$A:$A,'Listas anteriores HORECA'!$E:$E),""),3)</f>
        <v>0</v>
      </c>
      <c r="BG116" s="150">
        <f>_xlfn.XLOOKUP($BC116,'Costos Unitarios'!A:A,'Costos Unitarios'!E:E,"")</f>
        <v>21928</v>
      </c>
      <c r="BH116" s="1052">
        <f t="shared" si="23"/>
        <v>9.0141564342307898E-2</v>
      </c>
      <c r="BI116" s="892">
        <f>IFERROR((BE116-_xlfn.XLOOKUP(C116,'Lista Consumo Interno'!A:A,'Lista Consumo Interno'!E:E))/BE116,"")</f>
        <v>0.32022023206038081</v>
      </c>
    </row>
    <row r="117" spans="1:61" ht="15" thickBot="1" x14ac:dyDescent="0.35">
      <c r="A117" s="246" t="str">
        <f>_xlfn.XLOOKUP(C117,'Listas anteriores R'!$A:$A,'Listas anteriores R'!$D:$D,"")</f>
        <v>Carnes</v>
      </c>
      <c r="B117" s="1204" t="s">
        <v>165</v>
      </c>
      <c r="C117" s="16">
        <v>920</v>
      </c>
      <c r="D117" s="806" t="s">
        <v>175</v>
      </c>
      <c r="E117" s="774">
        <f t="shared" si="30"/>
        <v>29855.203619909502</v>
      </c>
      <c r="F117" s="860">
        <v>32990</v>
      </c>
      <c r="G117" s="1197">
        <f>ROUND(IFERROR((E117-_xlfn.XLOOKUP(C117,'Listas anteriores R'!A:A,'Listas anteriores R'!E:E))/_xlfn.XLOOKUP(C117,'Listas anteriores R'!A:A,'Listas anteriores R'!E:E),""),3)</f>
        <v>0</v>
      </c>
      <c r="H117" s="732">
        <f>IFERROR((E117-(_xlfn.XLOOKUP(C117,'Costos Unitarios'!$A:$A,'Costos Unitarios'!$E:$E)+_xlfn.XLOOKUP(C117,'Costos Comerciales'!$A:$A,'Costos Comerciales'!$E:$E)))/E117,"")</f>
        <v>0.33870824492270385</v>
      </c>
      <c r="I117" s="732">
        <f>IFERROR((E117-_xlfn.XLOOKUP(C117,'Lista Consumo Interno'!$A:$A,'Lista Consumo Interno'!$E:$E))/E117,"")</f>
        <v>0.57843194907547746</v>
      </c>
      <c r="J117" s="727" t="str">
        <f>IFERROR(($E117-_xlfn.XLOOKUP($C117,Competencias!$A:$A,Competencias!R:R))/$E117,"")</f>
        <v/>
      </c>
      <c r="K117" s="727" t="str">
        <f>IFERROR(($E117-_xlfn.XLOOKUP($C117,Competencias!$A:$A,Competencias!S:S))/$E117,"")</f>
        <v/>
      </c>
      <c r="L117" s="727" t="str">
        <f>IFERROR(($E117-_xlfn.XLOOKUP($C117,Competencias!$A:$A,Competencias!T:T))/$E117,"")</f>
        <v/>
      </c>
      <c r="M117" s="727" t="str">
        <f>IFERROR(($E117-_xlfn.XLOOKUP($C117,Competencias!$A:$A,Competencias!U:U))/$E117,"")</f>
        <v/>
      </c>
      <c r="N117" s="727" t="str">
        <f>IFERROR(($E117-_xlfn.XLOOKUP($C117,Competencias!$A:$A,Competencias!V:V))/$E117,"")</f>
        <v/>
      </c>
      <c r="O117" s="723"/>
      <c r="P117" s="246" t="str">
        <f>_xlfn.XLOOKUP(Q117,'Listas anteriores R'!$A:$A,'Listas anteriores R'!$D:$D,"")</f>
        <v>Carnes</v>
      </c>
      <c r="Q117" s="1210">
        <v>920</v>
      </c>
      <c r="R117" s="718" t="str">
        <f t="shared" si="28"/>
        <v>MEDIALUNA DE VACIO - ER</v>
      </c>
      <c r="S117" s="135">
        <f t="shared" si="31"/>
        <v>29855.203619909502</v>
      </c>
      <c r="T117" s="749">
        <v>32990</v>
      </c>
      <c r="U117" s="1172">
        <f>ROUND(IFERROR((S117-_xlfn.XLOOKUP(Q117,'Listas anteriores C'!$A:$A,'Listas anteriores C'!$E:$E))/_xlfn.XLOOKUP(Q117,'Listas anteriores C'!$A:$A,'Listas anteriores C'!$E:$E),""),3)</f>
        <v>0</v>
      </c>
      <c r="V117" s="732">
        <f>IFERROR((S117-(_xlfn.XLOOKUP(Q117,'Costos Unitarios'!$A:$A,'Costos Unitarios'!$E:$E)+_xlfn.XLOOKUP(Q117,'Costos Comerciales'!$A:$A,'Costos Comerciales'!$E:$E)))/S117,"")</f>
        <v>0.33870824492270385</v>
      </c>
      <c r="W117" s="727" t="str">
        <f>IFERROR(($S117-_xlfn.XLOOKUP($Q117,Competencias!$A:$A,Competencias!E:E))/$S117,"")</f>
        <v/>
      </c>
      <c r="X117" s="727" t="str">
        <f>IFERROR(($S117-_xlfn.XLOOKUP($Q117,Competencias!$A:$A,Competencias!F:F))/$S117,"")</f>
        <v/>
      </c>
      <c r="Y117" s="727" t="str">
        <f>IFERROR(($S117-_xlfn.XLOOKUP($Q117,Competencias!$A:$A,Competencias!G:G))/$S117,"")</f>
        <v/>
      </c>
      <c r="AA117" s="246" t="str">
        <f>_xlfn.XLOOKUP(AB117,'Listas anteriores R'!$A:$A,'Listas anteriores R'!$D:$D,"")</f>
        <v>Carnes</v>
      </c>
      <c r="AB117" s="542">
        <v>920</v>
      </c>
      <c r="AC117" s="718" t="str">
        <f t="shared" si="29"/>
        <v>MEDIALUNA DE VACIO - ER</v>
      </c>
      <c r="AD117" s="139">
        <f t="shared" si="32"/>
        <v>29855.203619909502</v>
      </c>
      <c r="AE117" s="749">
        <v>32990</v>
      </c>
      <c r="AF117" s="1172">
        <f>ROUND(IFERROR((AD117-_xlfn.XLOOKUP(AB117,'Listas anteriores ML'!$A:$A,'Listas anteriores ML'!$E:$E))/_xlfn.XLOOKUP(AB117,'Listas anteriores ML'!$A:$A,'Listas anteriores ML'!$E:$E),""),3)</f>
        <v>0</v>
      </c>
      <c r="AG117" s="732">
        <f>IFERROR((AD117-(_xlfn.XLOOKUP(AB117,'Costos Unitarios'!$A:$A,'Costos Unitarios'!$E:$E)+_xlfn.XLOOKUP(AB117,'Costos Comerciales'!$A:$A,'Costos Comerciales'!$E:$E)))/AD117,"")</f>
        <v>0.33870824492270385</v>
      </c>
      <c r="AH117" s="727" t="str">
        <f>IFERROR(($AD117-_xlfn.XLOOKUP($AB117,Competencias!$A:$A,Competencias!H:H))/$AD117,"")</f>
        <v/>
      </c>
      <c r="AI117" s="727" t="str">
        <f>IFERROR(($AD117-_xlfn.XLOOKUP($AB117,Competencias!$A:$A,Competencias!I:I))/$AD117,"")</f>
        <v/>
      </c>
      <c r="AJ117" s="727" t="str">
        <f>IFERROR(($AD117-_xlfn.XLOOKUP($AB117,Competencias!$A:$A,Competencias!J:J))/$AD117,"")</f>
        <v/>
      </c>
      <c r="AK117" s="727" t="str">
        <f>IFERROR(($AD117-_xlfn.XLOOKUP($AB117,Competencias!$A:$A,Competencias!K:K))/$AD117,"")</f>
        <v/>
      </c>
      <c r="AL117" s="727" t="str">
        <f>IFERROR(($AD117-_xlfn.XLOOKUP($AB117,Competencias!$A:$A,Competencias!L:L))/$AD117,"")</f>
        <v/>
      </c>
      <c r="AM117" s="727" t="str">
        <f>IFERROR(($AD117-_xlfn.XLOOKUP($AB117,Competencias!$A:$A,Competencias!M:M))/$AD117,"")</f>
        <v/>
      </c>
      <c r="AN117" s="727" t="str">
        <f>IFERROR(($AD117-_xlfn.XLOOKUP($AB117,Competencias!$A:$A,Competencias!N:N))/$AD117,"")</f>
        <v/>
      </c>
      <c r="AO117" s="727" t="str">
        <f>IFERROR(($AD117-_xlfn.XLOOKUP($AB117,Competencias!$A:$A,Competencias!O:O))/$AD117,"")</f>
        <v/>
      </c>
      <c r="AQ117" s="246" t="str">
        <f>_xlfn.XLOOKUP(AR117,'Listas anteriores R'!$A:$A,'Listas anteriores R'!$D:$D,"")</f>
        <v>Carnes</v>
      </c>
      <c r="AR117" s="542">
        <v>920</v>
      </c>
      <c r="AS117" s="718" t="str">
        <f t="shared" si="20"/>
        <v>MEDIALUNA DE VACIO - ER</v>
      </c>
      <c r="AT117" s="291">
        <f t="shared" si="33"/>
        <v>29855.203619909502</v>
      </c>
      <c r="AU117" s="1051">
        <f>ROUND(IFERROR(($AT117-_xlfn.XLOOKUP($AR117,'Listas anteriores May.'!$A:$A,'Listas anteriores May.'!$E:$E))/_xlfn.XLOOKUP($AR117,'Listas anteriores May.'!$A:$A,'Listas anteriores May.'!$E:$E),""),3)</f>
        <v>0</v>
      </c>
      <c r="AV117" s="732">
        <f>IFERROR(($AT117-(_xlfn.XLOOKUP($AR117,'Costos Unitarios'!$A:$A,'Costos Unitarios'!$E:$E)+_xlfn.XLOOKUP($AR117,'Costos Comerciales'!$A:$A,'Costos Comerciales'!$E:$E)))/AT117,"")</f>
        <v>0.33870824492270385</v>
      </c>
      <c r="AW117" s="892">
        <f>IFERROR((AT117-_xlfn.XLOOKUP(AR117,'Lista Consumo Interno'!$A:$A,'Lista Consumo Interno'!$E:$E))/AT117,"")</f>
        <v>0.57843194907547746</v>
      </c>
      <c r="AX117" s="895">
        <v>0</v>
      </c>
      <c r="AY117" s="727" t="str">
        <f>IFERROR(($AT117-_xlfn.XLOOKUP($AR117,Competencias!$A:$A,Competencias!P:P))/$AT117,"")</f>
        <v/>
      </c>
      <c r="AZ117" s="727" t="str">
        <f>IFERROR(($AT117-_xlfn.XLOOKUP($AR117,Competencias!$A:$A,Competencias!Q:Q))/$AT117,"")</f>
        <v/>
      </c>
      <c r="BB117" s="246" t="str">
        <f>_xlfn.XLOOKUP(BC117,'Listas anteriores R'!$A:$A,'Listas anteriores R'!$D:$D,"")</f>
        <v>Carnes</v>
      </c>
      <c r="BC117" s="760">
        <v>920</v>
      </c>
      <c r="BD117" s="800" t="str">
        <f t="shared" si="21"/>
        <v>MEDIALUNA DE VACIO - ER</v>
      </c>
      <c r="BE117" s="150">
        <v>26869.683257918554</v>
      </c>
      <c r="BF117" s="1051">
        <f>ROUND(IFERROR((BE117-_xlfn.XLOOKUP(BC117,'Listas anteriores HORECA'!$A:$A,'Listas anteriores HORECA'!$E:$E))/_xlfn.XLOOKUP(BC117,'Listas anteriores HORECA'!$A:$A,'Listas anteriores HORECA'!$E:$E),""),3)</f>
        <v>0</v>
      </c>
      <c r="BG117" s="150">
        <f>_xlfn.XLOOKUP($BC117,'Costos Unitarios'!A:A,'Costos Unitarios'!E:E,"")</f>
        <v>18253</v>
      </c>
      <c r="BH117" s="1052">
        <f t="shared" si="23"/>
        <v>0.32068421407160425</v>
      </c>
      <c r="BI117" s="892">
        <f>IFERROR((BE117-_xlfn.XLOOKUP(C117,'Lista Consumo Interno'!A:A,'Lista Consumo Interno'!E:E))/BE117,"")</f>
        <v>0.53159105452830824</v>
      </c>
    </row>
    <row r="118" spans="1:61" ht="15" thickBot="1" x14ac:dyDescent="0.35">
      <c r="A118" s="246" t="str">
        <f>_xlfn.XLOOKUP(C118,'Listas anteriores R'!$A:$A,'Listas anteriores R'!$D:$D,"")</f>
        <v>Carnes</v>
      </c>
      <c r="B118" s="1204" t="s">
        <v>165</v>
      </c>
      <c r="C118" s="16">
        <v>921</v>
      </c>
      <c r="D118" s="806" t="s">
        <v>176</v>
      </c>
      <c r="E118" s="774">
        <f t="shared" si="30"/>
        <v>26778.280542986427</v>
      </c>
      <c r="F118" s="860">
        <v>29590</v>
      </c>
      <c r="G118" s="1197">
        <f>ROUND(IFERROR((E118-_xlfn.XLOOKUP(C118,'Listas anteriores R'!A:A,'Listas anteriores R'!E:E))/_xlfn.XLOOKUP(C118,'Listas anteriores R'!A:A,'Listas anteriores R'!E:E),""),3)</f>
        <v>0</v>
      </c>
      <c r="H118" s="732">
        <f>IFERROR((E118-(_xlfn.XLOOKUP(C118,'Costos Unitarios'!$A:$A,'Costos Unitarios'!$E:$E)+_xlfn.XLOOKUP(C118,'Costos Comerciales'!$A:$A,'Costos Comerciales'!$E:$E)))/E118,"")</f>
        <v>0.12963044947617444</v>
      </c>
      <c r="I118" s="732">
        <f>IFERROR((E118-_xlfn.XLOOKUP(C118,'Lista Consumo Interno'!$A:$A,'Lista Consumo Interno'!$E:$E))/E118,"")</f>
        <v>0.4456328151402501</v>
      </c>
      <c r="J118" s="727">
        <f>IFERROR(($E118-_xlfn.XLOOKUP($C118,Competencias!$A:$A,Competencias!R:R))/$E118,"")</f>
        <v>1</v>
      </c>
      <c r="K118" s="727">
        <f>IFERROR(($E118-_xlfn.XLOOKUP($C118,Competencias!$A:$A,Competencias!S:S))/$E118,"")</f>
        <v>1</v>
      </c>
      <c r="L118" s="727">
        <f>IFERROR(($E118-_xlfn.XLOOKUP($C118,Competencias!$A:$A,Competencias!T:T))/$E118,"")</f>
        <v>1</v>
      </c>
      <c r="M118" s="727">
        <f>IFERROR(($E118-_xlfn.XLOOKUP($C118,Competencias!$A:$A,Competencias!U:U))/$E118,"")</f>
        <v>1</v>
      </c>
      <c r="N118" s="727">
        <f>IFERROR(($E118-_xlfn.XLOOKUP($C118,Competencias!$A:$A,Competencias!V:V))/$E118,"")</f>
        <v>1</v>
      </c>
      <c r="O118" s="723"/>
      <c r="P118" s="246" t="str">
        <f>_xlfn.XLOOKUP(Q118,'Listas anteriores R'!$A:$A,'Listas anteriores R'!$D:$D,"")</f>
        <v>Carnes</v>
      </c>
      <c r="Q118" s="1210">
        <v>921</v>
      </c>
      <c r="R118" s="718" t="str">
        <f t="shared" si="28"/>
        <v>OJO DE BIFE - ER</v>
      </c>
      <c r="S118" s="135">
        <f t="shared" si="31"/>
        <v>26778.280542986427</v>
      </c>
      <c r="T118" s="749">
        <v>29590</v>
      </c>
      <c r="U118" s="1172">
        <f>ROUND(IFERROR((S118-_xlfn.XLOOKUP(Q118,'Listas anteriores C'!$A:$A,'Listas anteriores C'!$E:$E))/_xlfn.XLOOKUP(Q118,'Listas anteriores C'!$A:$A,'Listas anteriores C'!$E:$E),""),3)</f>
        <v>0</v>
      </c>
      <c r="V118" s="732">
        <f>IFERROR((S118-(_xlfn.XLOOKUP(Q118,'Costos Unitarios'!$A:$A,'Costos Unitarios'!$E:$E)+_xlfn.XLOOKUP(Q118,'Costos Comerciales'!$A:$A,'Costos Comerciales'!$E:$E)))/S118,"")</f>
        <v>0.12963044947617444</v>
      </c>
      <c r="W118" s="727">
        <f>IFERROR(($S118-_xlfn.XLOOKUP($Q118,Competencias!$A:$A,Competencias!E:E))/$S118,"")</f>
        <v>1</v>
      </c>
      <c r="X118" s="727">
        <f>IFERROR(($S118-_xlfn.XLOOKUP($Q118,Competencias!$A:$A,Competencias!F:F))/$S118,"")</f>
        <v>1</v>
      </c>
      <c r="Y118" s="727">
        <f>IFERROR(($S118-_xlfn.XLOOKUP($Q118,Competencias!$A:$A,Competencias!G:G))/$S118,"")</f>
        <v>1</v>
      </c>
      <c r="AA118" s="246" t="str">
        <f>_xlfn.XLOOKUP(AB118,'Listas anteriores R'!$A:$A,'Listas anteriores R'!$D:$D,"")</f>
        <v>Carnes</v>
      </c>
      <c r="AB118" s="542">
        <v>921</v>
      </c>
      <c r="AC118" s="718" t="str">
        <f t="shared" si="29"/>
        <v>OJO DE BIFE - ER</v>
      </c>
      <c r="AD118" s="139">
        <f t="shared" si="32"/>
        <v>26778.280542986427</v>
      </c>
      <c r="AE118" s="749">
        <v>29590</v>
      </c>
      <c r="AF118" s="1172">
        <f>ROUND(IFERROR((AD118-_xlfn.XLOOKUP(AB118,'Listas anteriores ML'!$A:$A,'Listas anteriores ML'!$E:$E))/_xlfn.XLOOKUP(AB118,'Listas anteriores ML'!$A:$A,'Listas anteriores ML'!$E:$E),""),3)</f>
        <v>0</v>
      </c>
      <c r="AG118" s="732">
        <f>IFERROR((AD118-(_xlfn.XLOOKUP(AB118,'Costos Unitarios'!$A:$A,'Costos Unitarios'!$E:$E)+_xlfn.XLOOKUP(AB118,'Costos Comerciales'!$A:$A,'Costos Comerciales'!$E:$E)))/AD118,"")</f>
        <v>0.12963044947617444</v>
      </c>
      <c r="AH118" s="727">
        <f>IFERROR(($AD118-_xlfn.XLOOKUP($AB118,Competencias!$A:$A,Competencias!H:H))/$AD118,"")</f>
        <v>1</v>
      </c>
      <c r="AI118" s="727">
        <f>IFERROR(($AD118-_xlfn.XLOOKUP($AB118,Competencias!$A:$A,Competencias!I:I))/$AD118,"")</f>
        <v>1</v>
      </c>
      <c r="AJ118" s="727">
        <f>IFERROR(($AD118-_xlfn.XLOOKUP($AB118,Competencias!$A:$A,Competencias!J:J))/$AD118,"")</f>
        <v>1</v>
      </c>
      <c r="AK118" s="727">
        <f>IFERROR(($AD118-_xlfn.XLOOKUP($AB118,Competencias!$A:$A,Competencias!K:K))/$AD118,"")</f>
        <v>1</v>
      </c>
      <c r="AL118" s="727">
        <f>IFERROR(($AD118-_xlfn.XLOOKUP($AB118,Competencias!$A:$A,Competencias!L:L))/$AD118,"")</f>
        <v>1</v>
      </c>
      <c r="AM118" s="727">
        <f>IFERROR(($AD118-_xlfn.XLOOKUP($AB118,Competencias!$A:$A,Competencias!M:M))/$AD118,"")</f>
        <v>1</v>
      </c>
      <c r="AN118" s="727">
        <f>IFERROR(($AD118-_xlfn.XLOOKUP($AB118,Competencias!$A:$A,Competencias!N:N))/$AD118,"")</f>
        <v>1</v>
      </c>
      <c r="AO118" s="727">
        <f>IFERROR(($AD118-_xlfn.XLOOKUP($AB118,Competencias!$A:$A,Competencias!O:O))/$AD118,"")</f>
        <v>1</v>
      </c>
      <c r="AQ118" s="246" t="str">
        <f>_xlfn.XLOOKUP(AR118,'Listas anteriores R'!$A:$A,'Listas anteriores R'!$D:$D,"")</f>
        <v>Carnes</v>
      </c>
      <c r="AR118" s="542">
        <v>921</v>
      </c>
      <c r="AS118" s="718" t="str">
        <f t="shared" si="20"/>
        <v>OJO DE BIFE - ER</v>
      </c>
      <c r="AT118" s="291">
        <f t="shared" si="33"/>
        <v>26778.280542986427</v>
      </c>
      <c r="AU118" s="1051">
        <f>ROUND(IFERROR(($AT118-_xlfn.XLOOKUP($AR118,'Listas anteriores May.'!$A:$A,'Listas anteriores May.'!$E:$E))/_xlfn.XLOOKUP($AR118,'Listas anteriores May.'!$A:$A,'Listas anteriores May.'!$E:$E),""),3)</f>
        <v>0</v>
      </c>
      <c r="AV118" s="732">
        <f>IFERROR(($AT118-(_xlfn.XLOOKUP($AR118,'Costos Unitarios'!$A:$A,'Costos Unitarios'!$E:$E)+_xlfn.XLOOKUP($AR118,'Costos Comerciales'!$A:$A,'Costos Comerciales'!$E:$E)))/AT118,"")</f>
        <v>0.12963044947617444</v>
      </c>
      <c r="AW118" s="892">
        <f>IFERROR((AT118-_xlfn.XLOOKUP(AR118,'Lista Consumo Interno'!$A:$A,'Lista Consumo Interno'!$E:$E))/AT118,"")</f>
        <v>0.4456328151402501</v>
      </c>
      <c r="AX118" s="895">
        <v>0</v>
      </c>
      <c r="AY118" s="727">
        <f>IFERROR(($AT118-_xlfn.XLOOKUP($AR118,Competencias!$A:$A,Competencias!P:P))/$AT118,"")</f>
        <v>0.4305086177762758</v>
      </c>
      <c r="AZ118" s="727">
        <f>IFERROR(($AT118-_xlfn.XLOOKUP($AR118,Competencias!$A:$A,Competencias!Q:Q))/$AT118,"")</f>
        <v>1</v>
      </c>
      <c r="BB118" s="246" t="str">
        <f>_xlfn.XLOOKUP(BC118,'Listas anteriores R'!$A:$A,'Listas anteriores R'!$D:$D,"")</f>
        <v>Carnes</v>
      </c>
      <c r="BC118" s="760">
        <v>921</v>
      </c>
      <c r="BD118" s="800" t="str">
        <f t="shared" si="21"/>
        <v>OJO DE BIFE - ER</v>
      </c>
      <c r="BE118" s="150">
        <v>24100.452488687784</v>
      </c>
      <c r="BF118" s="1051">
        <f>ROUND(IFERROR((BE118-_xlfn.XLOOKUP(BC118,'Listas anteriores HORECA'!$A:$A,'Listas anteriores HORECA'!$E:$E))/_xlfn.XLOOKUP(BC118,'Listas anteriores HORECA'!$A:$A,'Listas anteriores HORECA'!$E:$E),""),3)</f>
        <v>0</v>
      </c>
      <c r="BG118" s="150">
        <f>_xlfn.XLOOKUP($BC118,'Costos Unitarios'!A:A,'Costos Unitarios'!E:E,"")</f>
        <v>21928</v>
      </c>
      <c r="BH118" s="1052">
        <f t="shared" si="23"/>
        <v>9.0141564342307898E-2</v>
      </c>
      <c r="BI118" s="892">
        <f>IFERROR((BE118-_xlfn.XLOOKUP(C118,'Lista Consumo Interno'!A:A,'Lista Consumo Interno'!E:E))/BE118,"")</f>
        <v>0.38403646126694457</v>
      </c>
    </row>
    <row r="119" spans="1:61" ht="15" thickBot="1" x14ac:dyDescent="0.35">
      <c r="A119" s="246" t="str">
        <f>_xlfn.XLOOKUP(C119,'Listas anteriores R'!$A:$A,'Listas anteriores R'!$D:$D,"")</f>
        <v>Carnes</v>
      </c>
      <c r="B119" s="1204" t="s">
        <v>165</v>
      </c>
      <c r="C119" s="16">
        <v>922</v>
      </c>
      <c r="D119" s="806" t="s">
        <v>177</v>
      </c>
      <c r="E119" s="774">
        <f t="shared" si="30"/>
        <v>24425.339366515836</v>
      </c>
      <c r="F119" s="860">
        <v>26990</v>
      </c>
      <c r="G119" s="1197">
        <f>ROUND(IFERROR((E119-_xlfn.XLOOKUP(C119,'Listas anteriores R'!A:A,'Listas anteriores R'!E:E))/_xlfn.XLOOKUP(C119,'Listas anteriores R'!A:A,'Listas anteriores R'!E:E),""),3)</f>
        <v>0</v>
      </c>
      <c r="H119" s="732">
        <f>IFERROR((E119-(_xlfn.XLOOKUP(C119,'Costos Unitarios'!$A:$A,'Costos Unitarios'!$E:$E)+_xlfn.XLOOKUP(C119,'Costos Comerciales'!$A:$A,'Costos Comerciales'!$E:$E)))/E119,"")</f>
        <v>0.13262208225268615</v>
      </c>
      <c r="I119" s="732">
        <f>IFERROR((E119-_xlfn.XLOOKUP(C119,'Lista Consumo Interno'!$A:$A,'Lista Consumo Interno'!$E:$E))/E119,"")</f>
        <v>0.44115413115968877</v>
      </c>
      <c r="J119" s="727">
        <f>IFERROR(($E119-_xlfn.XLOOKUP($C119,Competencias!$A:$A,Competencias!R:R))/$E119,"")</f>
        <v>1</v>
      </c>
      <c r="K119" s="727">
        <f>IFERROR(($E119-_xlfn.XLOOKUP($C119,Competencias!$A:$A,Competencias!S:S))/$E119,"")</f>
        <v>1</v>
      </c>
      <c r="L119" s="727">
        <f>IFERROR(($E119-_xlfn.XLOOKUP($C119,Competencias!$A:$A,Competencias!T:T))/$E119,"")</f>
        <v>1</v>
      </c>
      <c r="M119" s="727">
        <f>IFERROR(($E119-_xlfn.XLOOKUP($C119,Competencias!$A:$A,Competencias!U:U))/$E119,"")</f>
        <v>1</v>
      </c>
      <c r="N119" s="727">
        <f>IFERROR(($E119-_xlfn.XLOOKUP($C119,Competencias!$A:$A,Competencias!V:V))/$E119,"")</f>
        <v>1</v>
      </c>
      <c r="O119" s="723"/>
      <c r="P119" s="246" t="str">
        <f>_xlfn.XLOOKUP(Q119,'Listas anteriores R'!$A:$A,'Listas anteriores R'!$D:$D,"")</f>
        <v>Carnes</v>
      </c>
      <c r="Q119" s="1210">
        <v>922</v>
      </c>
      <c r="R119" s="718" t="str">
        <f t="shared" si="28"/>
        <v>PECETO - ER</v>
      </c>
      <c r="S119" s="135">
        <f t="shared" si="31"/>
        <v>24425.339366515836</v>
      </c>
      <c r="T119" s="749">
        <v>26990</v>
      </c>
      <c r="U119" s="1172">
        <f>ROUND(IFERROR((S119-_xlfn.XLOOKUP(Q119,'Listas anteriores C'!$A:$A,'Listas anteriores C'!$E:$E))/_xlfn.XLOOKUP(Q119,'Listas anteriores C'!$A:$A,'Listas anteriores C'!$E:$E),""),3)</f>
        <v>0</v>
      </c>
      <c r="V119" s="732">
        <f>IFERROR((S119-(_xlfn.XLOOKUP(Q119,'Costos Unitarios'!$A:$A,'Costos Unitarios'!$E:$E)+_xlfn.XLOOKUP(Q119,'Costos Comerciales'!$A:$A,'Costos Comerciales'!$E:$E)))/S119,"")</f>
        <v>0.13262208225268615</v>
      </c>
      <c r="W119" s="727">
        <f>IFERROR(($S119-_xlfn.XLOOKUP($Q119,Competencias!$A:$A,Competencias!E:E))/$S119,"")</f>
        <v>1</v>
      </c>
      <c r="X119" s="727">
        <f>IFERROR(($S119-_xlfn.XLOOKUP($Q119,Competencias!$A:$A,Competencias!F:F))/$S119,"")</f>
        <v>1</v>
      </c>
      <c r="Y119" s="727">
        <f>IFERROR(($S119-_xlfn.XLOOKUP($Q119,Competencias!$A:$A,Competencias!G:G))/$S119,"")</f>
        <v>1</v>
      </c>
      <c r="AA119" s="246" t="str">
        <f>_xlfn.XLOOKUP(AB119,'Listas anteriores R'!$A:$A,'Listas anteriores R'!$D:$D,"")</f>
        <v>Carnes</v>
      </c>
      <c r="AB119" s="542">
        <v>922</v>
      </c>
      <c r="AC119" s="718" t="str">
        <f t="shared" si="29"/>
        <v>PECETO - ER</v>
      </c>
      <c r="AD119" s="139">
        <f t="shared" si="32"/>
        <v>24425.339366515836</v>
      </c>
      <c r="AE119" s="749">
        <v>26990</v>
      </c>
      <c r="AF119" s="1172">
        <f>ROUND(IFERROR((AD119-_xlfn.XLOOKUP(AB119,'Listas anteriores ML'!$A:$A,'Listas anteriores ML'!$E:$E))/_xlfn.XLOOKUP(AB119,'Listas anteriores ML'!$A:$A,'Listas anteriores ML'!$E:$E),""),3)</f>
        <v>0</v>
      </c>
      <c r="AG119" s="732">
        <f>IFERROR((AD119-(_xlfn.XLOOKUP(AB119,'Costos Unitarios'!$A:$A,'Costos Unitarios'!$E:$E)+_xlfn.XLOOKUP(AB119,'Costos Comerciales'!$A:$A,'Costos Comerciales'!$E:$E)))/AD119,"")</f>
        <v>0.13262208225268615</v>
      </c>
      <c r="AH119" s="727">
        <f>IFERROR(($AD119-_xlfn.XLOOKUP($AB119,Competencias!$A:$A,Competencias!H:H))/$AD119,"")</f>
        <v>1</v>
      </c>
      <c r="AI119" s="727">
        <f>IFERROR(($AD119-_xlfn.XLOOKUP($AB119,Competencias!$A:$A,Competencias!I:I))/$AD119,"")</f>
        <v>1</v>
      </c>
      <c r="AJ119" s="727">
        <f>IFERROR(($AD119-_xlfn.XLOOKUP($AB119,Competencias!$A:$A,Competencias!J:J))/$AD119,"")</f>
        <v>1</v>
      </c>
      <c r="AK119" s="727">
        <f>IFERROR(($AD119-_xlfn.XLOOKUP($AB119,Competencias!$A:$A,Competencias!K:K))/$AD119,"")</f>
        <v>1</v>
      </c>
      <c r="AL119" s="727">
        <f>IFERROR(($AD119-_xlfn.XLOOKUP($AB119,Competencias!$A:$A,Competencias!L:L))/$AD119,"")</f>
        <v>1</v>
      </c>
      <c r="AM119" s="727">
        <f>IFERROR(($AD119-_xlfn.XLOOKUP($AB119,Competencias!$A:$A,Competencias!M:M))/$AD119,"")</f>
        <v>1</v>
      </c>
      <c r="AN119" s="727">
        <f>IFERROR(($AD119-_xlfn.XLOOKUP($AB119,Competencias!$A:$A,Competencias!N:N))/$AD119,"")</f>
        <v>1</v>
      </c>
      <c r="AO119" s="727">
        <f>IFERROR(($AD119-_xlfn.XLOOKUP($AB119,Competencias!$A:$A,Competencias!O:O))/$AD119,"")</f>
        <v>1</v>
      </c>
      <c r="AQ119" s="246" t="str">
        <f>_xlfn.XLOOKUP(AR119,'Listas anteriores R'!$A:$A,'Listas anteriores R'!$D:$D,"")</f>
        <v>Carnes</v>
      </c>
      <c r="AR119" s="542">
        <v>922</v>
      </c>
      <c r="AS119" s="718" t="str">
        <f t="shared" si="20"/>
        <v>PECETO - ER</v>
      </c>
      <c r="AT119" s="291">
        <f t="shared" si="33"/>
        <v>24425.339366515836</v>
      </c>
      <c r="AU119" s="1051">
        <f>ROUND(IFERROR(($AT119-_xlfn.XLOOKUP($AR119,'Listas anteriores May.'!$A:$A,'Listas anteriores May.'!$E:$E))/_xlfn.XLOOKUP($AR119,'Listas anteriores May.'!$A:$A,'Listas anteriores May.'!$E:$E),""),3)</f>
        <v>0</v>
      </c>
      <c r="AV119" s="732">
        <f>IFERROR(($AT119-(_xlfn.XLOOKUP($AR119,'Costos Unitarios'!$A:$A,'Costos Unitarios'!$E:$E)+_xlfn.XLOOKUP($AR119,'Costos Comerciales'!$A:$A,'Costos Comerciales'!$E:$E)))/AT119,"")</f>
        <v>0.13262208225268615</v>
      </c>
      <c r="AW119" s="892">
        <f>IFERROR((AT119-_xlfn.XLOOKUP(AR119,'Lista Consumo Interno'!$A:$A,'Lista Consumo Interno'!$E:$E))/AT119,"")</f>
        <v>0.44115413115968877</v>
      </c>
      <c r="AX119" s="895">
        <v>0</v>
      </c>
      <c r="AY119" s="727">
        <f>IFERROR(($AT119-_xlfn.XLOOKUP($AR119,Competencias!$A:$A,Competencias!P:P))/$AT119,"")</f>
        <v>0.4206835865135235</v>
      </c>
      <c r="AZ119" s="727">
        <f>IFERROR(($AT119-_xlfn.XLOOKUP($AR119,Competencias!$A:$A,Competencias!Q:Q))/$AT119,"")</f>
        <v>1</v>
      </c>
      <c r="BB119" s="246" t="str">
        <f>_xlfn.XLOOKUP(BC119,'Listas anteriores R'!$A:$A,'Listas anteriores R'!$D:$D,"")</f>
        <v>Carnes</v>
      </c>
      <c r="BC119" s="760">
        <v>922</v>
      </c>
      <c r="BD119" s="800" t="str">
        <f t="shared" si="21"/>
        <v>PECETO - ER</v>
      </c>
      <c r="BE119" s="150">
        <v>21982.805429864253</v>
      </c>
      <c r="BF119" s="1051">
        <f>ROUND(IFERROR((BE119-_xlfn.XLOOKUP(BC119,'Listas anteriores HORECA'!$A:$A,'Listas anteriores HORECA'!$E:$E))/_xlfn.XLOOKUP(BC119,'Listas anteriores HORECA'!$A:$A,'Listas anteriores HORECA'!$E:$E),""),3)</f>
        <v>0</v>
      </c>
      <c r="BG119" s="150">
        <f>_xlfn.XLOOKUP($BC119,'Costos Unitarios'!A:A,'Costos Unitarios'!E:E,"")</f>
        <v>19928</v>
      </c>
      <c r="BH119" s="1052">
        <f t="shared" si="23"/>
        <v>9.3473302869375469E-2</v>
      </c>
      <c r="BI119" s="892">
        <f>IFERROR((BE119-_xlfn.XLOOKUP(C119,'Lista Consumo Interno'!A:A,'Lista Consumo Interno'!E:E))/BE119,"")</f>
        <v>0.37906014573298752</v>
      </c>
    </row>
    <row r="120" spans="1:61" ht="15" thickBot="1" x14ac:dyDescent="0.35">
      <c r="A120" s="246" t="str">
        <f>_xlfn.XLOOKUP(C120,'Listas anteriores R'!$A:$A,'Listas anteriores R'!$D:$D,"")</f>
        <v>Carnes</v>
      </c>
      <c r="B120" s="1204" t="s">
        <v>165</v>
      </c>
      <c r="C120" s="16">
        <v>923</v>
      </c>
      <c r="D120" s="806" t="s">
        <v>178</v>
      </c>
      <c r="E120" s="774">
        <f t="shared" si="30"/>
        <v>25330.31674208145</v>
      </c>
      <c r="F120" s="860">
        <v>27990</v>
      </c>
      <c r="G120" s="1197">
        <f>ROUND(IFERROR((E120-_xlfn.XLOOKUP(C120,'Listas anteriores R'!A:A,'Listas anteriores R'!E:E))/_xlfn.XLOOKUP(C120,'Listas anteriores R'!A:A,'Listas anteriores R'!E:E),""),3)</f>
        <v>0</v>
      </c>
      <c r="H120" s="732">
        <f>IFERROR((E120-(_xlfn.XLOOKUP(C120,'Costos Unitarios'!$A:$A,'Costos Unitarios'!$E:$E)+_xlfn.XLOOKUP(C120,'Costos Comerciales'!$A:$A,'Costos Comerciales'!$E:$E)))/E120,"")</f>
        <v>9.6181850660950405E-2</v>
      </c>
      <c r="I120" s="732">
        <f>IFERROR((E120-_xlfn.XLOOKUP(C120,'Lista Consumo Interno'!$A:$A,'Lista Consumo Interno'!$E:$E))/E120,"")</f>
        <v>0.4337220435869954</v>
      </c>
      <c r="J120" s="727" t="str">
        <f>IFERROR(($E120-_xlfn.XLOOKUP($C120,Competencias!$A:$A,Competencias!R:R))/$E120,"")</f>
        <v/>
      </c>
      <c r="K120" s="727" t="str">
        <f>IFERROR(($E120-_xlfn.XLOOKUP($C120,Competencias!$A:$A,Competencias!S:S))/$E120,"")</f>
        <v/>
      </c>
      <c r="L120" s="727" t="str">
        <f>IFERROR(($E120-_xlfn.XLOOKUP($C120,Competencias!$A:$A,Competencias!T:T))/$E120,"")</f>
        <v/>
      </c>
      <c r="M120" s="727" t="str">
        <f>IFERROR(($E120-_xlfn.XLOOKUP($C120,Competencias!$A:$A,Competencias!U:U))/$E120,"")</f>
        <v/>
      </c>
      <c r="N120" s="727" t="str">
        <f>IFERROR(($E120-_xlfn.XLOOKUP($C120,Competencias!$A:$A,Competencias!V:V))/$E120,"")</f>
        <v/>
      </c>
      <c r="O120" s="723"/>
      <c r="P120" s="246" t="str">
        <f>_xlfn.XLOOKUP(Q120,'Listas anteriores R'!$A:$A,'Listas anteriores R'!$D:$D,"")</f>
        <v>Carnes</v>
      </c>
      <c r="Q120" s="1210">
        <v>923</v>
      </c>
      <c r="R120" s="718" t="str">
        <f t="shared" si="28"/>
        <v>TAPA DE CUADRIL - ER</v>
      </c>
      <c r="S120" s="135">
        <f t="shared" si="31"/>
        <v>25330.31674208145</v>
      </c>
      <c r="T120" s="749">
        <v>27990</v>
      </c>
      <c r="U120" s="1172">
        <f>ROUND(IFERROR((S120-_xlfn.XLOOKUP(Q120,'Listas anteriores C'!$A:$A,'Listas anteriores C'!$E:$E))/_xlfn.XLOOKUP(Q120,'Listas anteriores C'!$A:$A,'Listas anteriores C'!$E:$E),""),3)</f>
        <v>0</v>
      </c>
      <c r="V120" s="732">
        <f>IFERROR((S120-(_xlfn.XLOOKUP(Q120,'Costos Unitarios'!$A:$A,'Costos Unitarios'!$E:$E)+_xlfn.XLOOKUP(Q120,'Costos Comerciales'!$A:$A,'Costos Comerciales'!$E:$E)))/S120,"")</f>
        <v>9.6181850660950405E-2</v>
      </c>
      <c r="W120" s="727" t="str">
        <f>IFERROR(($S120-_xlfn.XLOOKUP($Q120,Competencias!$A:$A,Competencias!E:E))/$S120,"")</f>
        <v/>
      </c>
      <c r="X120" s="727" t="str">
        <f>IFERROR(($S120-_xlfn.XLOOKUP($Q120,Competencias!$A:$A,Competencias!F:F))/$S120,"")</f>
        <v/>
      </c>
      <c r="Y120" s="727" t="str">
        <f>IFERROR(($S120-_xlfn.XLOOKUP($Q120,Competencias!$A:$A,Competencias!G:G))/$S120,"")</f>
        <v/>
      </c>
      <c r="AA120" s="246" t="str">
        <f>_xlfn.XLOOKUP(AB120,'Listas anteriores R'!$A:$A,'Listas anteriores R'!$D:$D,"")</f>
        <v>Carnes</v>
      </c>
      <c r="AB120" s="542">
        <v>923</v>
      </c>
      <c r="AC120" s="718" t="str">
        <f t="shared" si="29"/>
        <v>TAPA DE CUADRIL - ER</v>
      </c>
      <c r="AD120" s="139">
        <f t="shared" si="32"/>
        <v>25330.31674208145</v>
      </c>
      <c r="AE120" s="749">
        <v>27990</v>
      </c>
      <c r="AF120" s="1172">
        <f>ROUND(IFERROR((AD120-_xlfn.XLOOKUP(AB120,'Listas anteriores ML'!$A:$A,'Listas anteriores ML'!$E:$E))/_xlfn.XLOOKUP(AB120,'Listas anteriores ML'!$A:$A,'Listas anteriores ML'!$E:$E),""),3)</f>
        <v>0</v>
      </c>
      <c r="AG120" s="732">
        <f>IFERROR((AD120-(_xlfn.XLOOKUP(AB120,'Costos Unitarios'!$A:$A,'Costos Unitarios'!$E:$E)+_xlfn.XLOOKUP(AB120,'Costos Comerciales'!$A:$A,'Costos Comerciales'!$E:$E)))/AD120,"")</f>
        <v>9.6181850660950405E-2</v>
      </c>
      <c r="AH120" s="727" t="str">
        <f>IFERROR(($AD120-_xlfn.XLOOKUP($AB120,Competencias!$A:$A,Competencias!H:H))/$AD120,"")</f>
        <v/>
      </c>
      <c r="AI120" s="727" t="str">
        <f>IFERROR(($AD120-_xlfn.XLOOKUP($AB120,Competencias!$A:$A,Competencias!I:I))/$AD120,"")</f>
        <v/>
      </c>
      <c r="AJ120" s="727" t="str">
        <f>IFERROR(($AD120-_xlfn.XLOOKUP($AB120,Competencias!$A:$A,Competencias!J:J))/$AD120,"")</f>
        <v/>
      </c>
      <c r="AK120" s="727" t="str">
        <f>IFERROR(($AD120-_xlfn.XLOOKUP($AB120,Competencias!$A:$A,Competencias!K:K))/$AD120,"")</f>
        <v/>
      </c>
      <c r="AL120" s="727" t="str">
        <f>IFERROR(($AD120-_xlfn.XLOOKUP($AB120,Competencias!$A:$A,Competencias!L:L))/$AD120,"")</f>
        <v/>
      </c>
      <c r="AM120" s="727" t="str">
        <f>IFERROR(($AD120-_xlfn.XLOOKUP($AB120,Competencias!$A:$A,Competencias!M:M))/$AD120,"")</f>
        <v/>
      </c>
      <c r="AN120" s="727" t="str">
        <f>IFERROR(($AD120-_xlfn.XLOOKUP($AB120,Competencias!$A:$A,Competencias!N:N))/$AD120,"")</f>
        <v/>
      </c>
      <c r="AO120" s="727" t="str">
        <f>IFERROR(($AD120-_xlfn.XLOOKUP($AB120,Competencias!$A:$A,Competencias!O:O))/$AD120,"")</f>
        <v/>
      </c>
      <c r="AQ120" s="246" t="str">
        <f>_xlfn.XLOOKUP(AR120,'Listas anteriores R'!$A:$A,'Listas anteriores R'!$D:$D,"")</f>
        <v>Carnes</v>
      </c>
      <c r="AR120" s="542">
        <v>923</v>
      </c>
      <c r="AS120" s="718" t="str">
        <f t="shared" si="20"/>
        <v>TAPA DE CUADRIL - ER</v>
      </c>
      <c r="AT120" s="291">
        <f t="shared" si="33"/>
        <v>25330.31674208145</v>
      </c>
      <c r="AU120" s="1051">
        <f>ROUND(IFERROR(($AT120-_xlfn.XLOOKUP($AR120,'Listas anteriores May.'!$A:$A,'Listas anteriores May.'!$E:$E))/_xlfn.XLOOKUP($AR120,'Listas anteriores May.'!$A:$A,'Listas anteriores May.'!$E:$E),""),3)</f>
        <v>0</v>
      </c>
      <c r="AV120" s="732">
        <f>IFERROR(($AT120-(_xlfn.XLOOKUP($AR120,'Costos Unitarios'!$A:$A,'Costos Unitarios'!$E:$E)+_xlfn.XLOOKUP($AR120,'Costos Comerciales'!$A:$A,'Costos Comerciales'!$E:$E)))/AT120,"")</f>
        <v>9.6181850660950405E-2</v>
      </c>
      <c r="AW120" s="892">
        <f>IFERROR((AT120-_xlfn.XLOOKUP(AR120,'Lista Consumo Interno'!$A:$A,'Lista Consumo Interno'!$E:$E))/AT120,"")</f>
        <v>0.4337220435869954</v>
      </c>
      <c r="AX120" s="895">
        <v>0</v>
      </c>
      <c r="AY120" s="727" t="str">
        <f>IFERROR(($AT120-_xlfn.XLOOKUP($AR120,Competencias!$A:$A,Competencias!P:P))/$AT120,"")</f>
        <v/>
      </c>
      <c r="AZ120" s="727" t="str">
        <f>IFERROR(($AT120-_xlfn.XLOOKUP($AR120,Competencias!$A:$A,Competencias!Q:Q))/$AT120,"")</f>
        <v/>
      </c>
      <c r="BB120" s="246" t="str">
        <f>_xlfn.XLOOKUP(BC120,'Listas anteriores R'!$A:$A,'Listas anteriores R'!$D:$D,"")</f>
        <v>Carnes</v>
      </c>
      <c r="BC120" s="760">
        <v>923</v>
      </c>
      <c r="BD120" s="800" t="str">
        <f t="shared" si="21"/>
        <v>TAPA DE CUADRIL - ER</v>
      </c>
      <c r="BE120" s="150">
        <v>23557.194570135751</v>
      </c>
      <c r="BF120" s="1051">
        <f>ROUND(IFERROR((BE120-_xlfn.XLOOKUP(BC120,'Listas anteriores HORECA'!$A:$A,'Listas anteriores HORECA'!$E:$E))/_xlfn.XLOOKUP(BC120,'Listas anteriores HORECA'!$A:$A,'Listas anteriores HORECA'!$E:$E),""),3)</f>
        <v>0</v>
      </c>
      <c r="BG120" s="150">
        <f>_xlfn.XLOOKUP($BC120,'Costos Unitarios'!A:A,'Costos Unitarios'!E:E,"")</f>
        <v>21602</v>
      </c>
      <c r="BH120" s="1052">
        <f t="shared" si="23"/>
        <v>8.299776802006878E-2</v>
      </c>
      <c r="BI120" s="892">
        <f>IFERROR((BE120-_xlfn.XLOOKUP(C120,'Lista Consumo Interno'!A:A,'Lista Consumo Interno'!E:E))/BE120,"")</f>
        <v>0.39109897159891982</v>
      </c>
    </row>
    <row r="121" spans="1:61" ht="15" thickBot="1" x14ac:dyDescent="0.35">
      <c r="A121" s="246" t="str">
        <f>_xlfn.XLOOKUP(C121,'Listas anteriores R'!$A:$A,'Listas anteriores R'!$D:$D,"")</f>
        <v>Carnes</v>
      </c>
      <c r="B121" s="1204" t="s">
        <v>165</v>
      </c>
      <c r="C121" s="16">
        <v>924</v>
      </c>
      <c r="D121" s="808" t="s">
        <v>179</v>
      </c>
      <c r="E121" s="749">
        <f t="shared" si="30"/>
        <v>23520.361990950227</v>
      </c>
      <c r="F121" s="860">
        <v>25990</v>
      </c>
      <c r="G121" s="1197">
        <f>ROUND(IFERROR((E121-_xlfn.XLOOKUP(C121,'Listas anteriores R'!A:A,'Listas anteriores R'!E:E))/_xlfn.XLOOKUP(C121,'Listas anteriores R'!A:A,'Listas anteriores R'!E:E),""),3)</f>
        <v>0</v>
      </c>
      <c r="H121" s="732">
        <f>IFERROR((E121-(_xlfn.XLOOKUP(C121,'Costos Unitarios'!$A:$A,'Costos Unitarios'!$E:$E)+_xlfn.XLOOKUP(C121,'Costos Comerciales'!$A:$A,'Costos Comerciales'!$E:$E)))/E121,"")</f>
        <v>0.22722277799153523</v>
      </c>
      <c r="I121" s="732">
        <f>IFERROR((E121-_xlfn.XLOOKUP(C121,'Lista Consumo Interno'!$A:$A,'Lista Consumo Interno'!$E:$E))/E121,"")</f>
        <v>0.5102966525586764</v>
      </c>
      <c r="J121" s="727">
        <f>IFERROR(($E121-_xlfn.XLOOKUP($C121,Competencias!$A:$A,Competencias!R:R))/$E121,"")</f>
        <v>1</v>
      </c>
      <c r="K121" s="727">
        <f>IFERROR(($E121-_xlfn.XLOOKUP($C121,Competencias!$A:$A,Competencias!S:S))/$E121,"")</f>
        <v>1</v>
      </c>
      <c r="L121" s="727">
        <f>IFERROR(($E121-_xlfn.XLOOKUP($C121,Competencias!$A:$A,Competencias!T:T))/$E121,"")</f>
        <v>1</v>
      </c>
      <c r="M121" s="727">
        <f>IFERROR(($E121-_xlfn.XLOOKUP($C121,Competencias!$A:$A,Competencias!U:U))/$E121,"")</f>
        <v>1</v>
      </c>
      <c r="N121" s="727">
        <f>IFERROR(($E121-_xlfn.XLOOKUP($C121,Competencias!$A:$A,Competencias!V:V))/$E121,"")</f>
        <v>1</v>
      </c>
      <c r="O121" s="723"/>
      <c r="P121" s="246" t="str">
        <f>_xlfn.XLOOKUP(Q121,'Listas anteriores R'!$A:$A,'Listas anteriores R'!$D:$D,"")</f>
        <v>Carnes</v>
      </c>
      <c r="Q121" s="1210">
        <v>924</v>
      </c>
      <c r="R121" s="718" t="str">
        <f t="shared" si="28"/>
        <v>VACIO - ER</v>
      </c>
      <c r="S121" s="135">
        <f t="shared" si="31"/>
        <v>23520.361990950227</v>
      </c>
      <c r="T121" s="749">
        <v>25990</v>
      </c>
      <c r="U121" s="1172">
        <f>ROUND(IFERROR((S121-_xlfn.XLOOKUP(Q121,'Listas anteriores C'!$A:$A,'Listas anteriores C'!$E:$E))/_xlfn.XLOOKUP(Q121,'Listas anteriores C'!$A:$A,'Listas anteriores C'!$E:$E),""),3)</f>
        <v>0</v>
      </c>
      <c r="V121" s="732">
        <f>IFERROR((S121-(_xlfn.XLOOKUP(Q121,'Costos Unitarios'!$A:$A,'Costos Unitarios'!$E:$E)+_xlfn.XLOOKUP(Q121,'Costos Comerciales'!$A:$A,'Costos Comerciales'!$E:$E)))/S121,"")</f>
        <v>0.22722277799153523</v>
      </c>
      <c r="W121" s="727">
        <f>IFERROR(($S121-_xlfn.XLOOKUP($Q121,Competencias!$A:$A,Competencias!E:E))/$S121,"")</f>
        <v>1</v>
      </c>
      <c r="X121" s="727">
        <f>IFERROR(($S121-_xlfn.XLOOKUP($Q121,Competencias!$A:$A,Competencias!F:F))/$S121,"")</f>
        <v>1</v>
      </c>
      <c r="Y121" s="727">
        <f>IFERROR(($S121-_xlfn.XLOOKUP($Q121,Competencias!$A:$A,Competencias!G:G))/$S121,"")</f>
        <v>1</v>
      </c>
      <c r="AA121" s="246" t="str">
        <f>_xlfn.XLOOKUP(AB121,'Listas anteriores R'!$A:$A,'Listas anteriores R'!$D:$D,"")</f>
        <v>Carnes</v>
      </c>
      <c r="AB121" s="542">
        <v>924</v>
      </c>
      <c r="AC121" s="718" t="str">
        <f t="shared" si="29"/>
        <v>VACIO - ER</v>
      </c>
      <c r="AD121" s="139">
        <f t="shared" si="32"/>
        <v>23520.361990950227</v>
      </c>
      <c r="AE121" s="749">
        <v>25990</v>
      </c>
      <c r="AF121" s="1172">
        <f>ROUND(IFERROR((AD121-_xlfn.XLOOKUP(AB121,'Listas anteriores ML'!$A:$A,'Listas anteriores ML'!$E:$E))/_xlfn.XLOOKUP(AB121,'Listas anteriores ML'!$A:$A,'Listas anteriores ML'!$E:$E),""),3)</f>
        <v>0</v>
      </c>
      <c r="AG121" s="732">
        <f>IFERROR((AD121-(_xlfn.XLOOKUP(AB121,'Costos Unitarios'!$A:$A,'Costos Unitarios'!$E:$E)+_xlfn.XLOOKUP(AB121,'Costos Comerciales'!$A:$A,'Costos Comerciales'!$E:$E)))/AD121,"")</f>
        <v>0.22722277799153523</v>
      </c>
      <c r="AH121" s="727">
        <f>IFERROR(($AD121-_xlfn.XLOOKUP($AB121,Competencias!$A:$A,Competencias!H:H))/$AD121,"")</f>
        <v>1</v>
      </c>
      <c r="AI121" s="727">
        <f>IFERROR(($AD121-_xlfn.XLOOKUP($AB121,Competencias!$A:$A,Competencias!I:I))/$AD121,"")</f>
        <v>1</v>
      </c>
      <c r="AJ121" s="727">
        <f>IFERROR(($AD121-_xlfn.XLOOKUP($AB121,Competencias!$A:$A,Competencias!J:J))/$AD121,"")</f>
        <v>1</v>
      </c>
      <c r="AK121" s="727">
        <f>IFERROR(($AD121-_xlfn.XLOOKUP($AB121,Competencias!$A:$A,Competencias!K:K))/$AD121,"")</f>
        <v>1</v>
      </c>
      <c r="AL121" s="727">
        <f>IFERROR(($AD121-_xlfn.XLOOKUP($AB121,Competencias!$A:$A,Competencias!L:L))/$AD121,"")</f>
        <v>1</v>
      </c>
      <c r="AM121" s="727">
        <f>IFERROR(($AD121-_xlfn.XLOOKUP($AB121,Competencias!$A:$A,Competencias!M:M))/$AD121,"")</f>
        <v>1</v>
      </c>
      <c r="AN121" s="727">
        <f>IFERROR(($AD121-_xlfn.XLOOKUP($AB121,Competencias!$A:$A,Competencias!N:N))/$AD121,"")</f>
        <v>1</v>
      </c>
      <c r="AO121" s="727">
        <f>IFERROR(($AD121-_xlfn.XLOOKUP($AB121,Competencias!$A:$A,Competencias!O:O))/$AD121,"")</f>
        <v>1</v>
      </c>
      <c r="AQ121" s="246" t="str">
        <f>_xlfn.XLOOKUP(AR121,'Listas anteriores R'!$A:$A,'Listas anteriores R'!$D:$D,"")</f>
        <v>Carnes</v>
      </c>
      <c r="AR121" s="542">
        <v>924</v>
      </c>
      <c r="AS121" s="718" t="str">
        <f t="shared" si="20"/>
        <v>VACIO - ER</v>
      </c>
      <c r="AT121" s="291">
        <f t="shared" si="33"/>
        <v>23520.361990950227</v>
      </c>
      <c r="AU121" s="1051">
        <f>ROUND(IFERROR(($AT121-_xlfn.XLOOKUP($AR121,'Listas anteriores May.'!$A:$A,'Listas anteriores May.'!$E:$E))/_xlfn.XLOOKUP($AR121,'Listas anteriores May.'!$A:$A,'Listas anteriores May.'!$E:$E),""),3)</f>
        <v>0</v>
      </c>
      <c r="AV121" s="732">
        <f>IFERROR(($AT121-(_xlfn.XLOOKUP($AR121,'Costos Unitarios'!$A:$A,'Costos Unitarios'!$E:$E)+_xlfn.XLOOKUP($AR121,'Costos Comerciales'!$A:$A,'Costos Comerciales'!$E:$E)))/AT121,"")</f>
        <v>0.22722277799153523</v>
      </c>
      <c r="AW121" s="892">
        <f>IFERROR((AT121-_xlfn.XLOOKUP(AR121,'Lista Consumo Interno'!$A:$A,'Lista Consumo Interno'!$E:$E))/AT121,"")</f>
        <v>0.5102966525586764</v>
      </c>
      <c r="AX121" s="895">
        <v>0</v>
      </c>
      <c r="AY121" s="727">
        <f>IFERROR(($AT121-_xlfn.XLOOKUP($AR121,Competencias!$A:$A,Competencias!P:P))/$AT121,"")</f>
        <v>0.35800307810696425</v>
      </c>
      <c r="AZ121" s="727">
        <f>IFERROR(($AT121-_xlfn.XLOOKUP($AR121,Competencias!$A:$A,Competencias!Q:Q))/$AT121,"")</f>
        <v>1</v>
      </c>
      <c r="BB121" s="246" t="str">
        <f>_xlfn.XLOOKUP(BC121,'Listas anteriores R'!$A:$A,'Listas anteriores R'!$D:$D,"")</f>
        <v>Carnes</v>
      </c>
      <c r="BC121" s="760">
        <v>924</v>
      </c>
      <c r="BD121" s="800" t="str">
        <f t="shared" si="21"/>
        <v>VACIO - ER</v>
      </c>
      <c r="BE121" s="150">
        <v>21168.325791855204</v>
      </c>
      <c r="BF121" s="1051">
        <f>ROUND(IFERROR((BE121-_xlfn.XLOOKUP(BC121,'Listas anteriores HORECA'!$A:$A,'Listas anteriores HORECA'!$E:$E))/_xlfn.XLOOKUP(BC121,'Listas anteriores HORECA'!$A:$A,'Listas anteriores HORECA'!$E:$E),""),3)</f>
        <v>0</v>
      </c>
      <c r="BG121" s="150">
        <f>_xlfn.XLOOKUP($BC121,'Costos Unitarios'!A:A,'Costos Unitarios'!E:E,"")</f>
        <v>16945</v>
      </c>
      <c r="BH121" s="1052">
        <f t="shared" si="23"/>
        <v>0.19951156427685865</v>
      </c>
      <c r="BI121" s="892">
        <f>IFERROR((BE121-_xlfn.XLOOKUP(C121,'Lista Consumo Interno'!A:A,'Lista Consumo Interno'!E:E))/BE121,"")</f>
        <v>0.45588516950964048</v>
      </c>
    </row>
    <row r="122" spans="1:61" ht="15" thickBot="1" x14ac:dyDescent="0.35">
      <c r="A122" s="246" t="str">
        <f>_xlfn.XLOOKUP(C122,'Listas anteriores R'!$A:$A,'Listas anteriores R'!$D:$D,"")</f>
        <v>Carnes</v>
      </c>
      <c r="B122" s="1204" t="s">
        <v>165</v>
      </c>
      <c r="C122" s="16">
        <v>2070</v>
      </c>
      <c r="D122" s="178" t="s">
        <v>180</v>
      </c>
      <c r="E122" s="749">
        <f t="shared" si="30"/>
        <v>22615.384615384617</v>
      </c>
      <c r="F122" s="860">
        <v>24990</v>
      </c>
      <c r="G122" s="1197">
        <f>ROUND(IFERROR((E122-_xlfn.XLOOKUP(C122,'Listas anteriores R'!A:A,'Listas anteriores R'!E:E))/_xlfn.XLOOKUP(C122,'Listas anteriores R'!A:A,'Listas anteriores R'!E:E),""),3)</f>
        <v>0</v>
      </c>
      <c r="H122" s="732">
        <f>IFERROR((E122-(_xlfn.XLOOKUP(C122,'Costos Unitarios'!$A:$A,'Costos Unitarios'!$E:$E)+_xlfn.XLOOKUP(C122,'Costos Comerciales'!$A:$A,'Costos Comerciales'!$E:$E)))/E122,"")</f>
        <v>0.23043537414965992</v>
      </c>
      <c r="I122" s="732">
        <f>IFERROR((E122-_xlfn.XLOOKUP(C122,'Lista Consumo Interno'!$A:$A,'Lista Consumo Interno'!$E:$E))/E122,"")</f>
        <v>0.47177551020408165</v>
      </c>
      <c r="J122" s="727" t="str">
        <f>IFERROR(($E122-_xlfn.XLOOKUP($C122,Competencias!$A:$A,Competencias!R:R))/$E122,"")</f>
        <v/>
      </c>
      <c r="K122" s="727" t="str">
        <f>IFERROR(($E122-_xlfn.XLOOKUP($C122,Competencias!$A:$A,Competencias!S:S))/$E122,"")</f>
        <v/>
      </c>
      <c r="L122" s="727" t="str">
        <f>IFERROR(($E122-_xlfn.XLOOKUP($C122,Competencias!$A:$A,Competencias!T:T))/$E122,"")</f>
        <v/>
      </c>
      <c r="M122" s="727" t="str">
        <f>IFERROR(($E122-_xlfn.XLOOKUP($C122,Competencias!$A:$A,Competencias!U:U))/$E122,"")</f>
        <v/>
      </c>
      <c r="N122" s="727" t="str">
        <f>IFERROR(($E122-_xlfn.XLOOKUP($C122,Competencias!$A:$A,Competencias!V:V))/$E122,"")</f>
        <v/>
      </c>
      <c r="O122" s="723"/>
      <c r="P122" s="246" t="str">
        <f>_xlfn.XLOOKUP(Q122,'Listas anteriores R'!$A:$A,'Listas anteriores R'!$D:$D,"")</f>
        <v>Carnes</v>
      </c>
      <c r="Q122" s="1210">
        <v>2070</v>
      </c>
      <c r="R122" s="718" t="str">
        <f t="shared" si="28"/>
        <v>ASADO 9 COSTILLAS - ER</v>
      </c>
      <c r="S122" s="135">
        <f t="shared" si="31"/>
        <v>22615.384615384617</v>
      </c>
      <c r="T122" s="749">
        <v>24990</v>
      </c>
      <c r="U122" s="1172">
        <f>ROUND(IFERROR((S122-_xlfn.XLOOKUP(Q122,'Listas anteriores C'!$A:$A,'Listas anteriores C'!$E:$E))/_xlfn.XLOOKUP(Q122,'Listas anteriores C'!$A:$A,'Listas anteriores C'!$E:$E),""),3)</f>
        <v>0</v>
      </c>
      <c r="V122" s="732">
        <f>IFERROR((S122-(_xlfn.XLOOKUP(Q122,'Costos Unitarios'!$A:$A,'Costos Unitarios'!$E:$E)+_xlfn.XLOOKUP(Q122,'Costos Comerciales'!$A:$A,'Costos Comerciales'!$E:$E)))/S122,"")</f>
        <v>0.23043537414965992</v>
      </c>
      <c r="W122" s="727" t="str">
        <f>IFERROR(($S122-_xlfn.XLOOKUP($Q122,Competencias!$A:$A,Competencias!E:E))/$S122,"")</f>
        <v/>
      </c>
      <c r="X122" s="727" t="str">
        <f>IFERROR(($S122-_xlfn.XLOOKUP($Q122,Competencias!$A:$A,Competencias!F:F))/$S122,"")</f>
        <v/>
      </c>
      <c r="Y122" s="727" t="str">
        <f>IFERROR(($S122-_xlfn.XLOOKUP($Q122,Competencias!$A:$A,Competencias!G:G))/$S122,"")</f>
        <v/>
      </c>
      <c r="AA122" s="246" t="str">
        <f>_xlfn.XLOOKUP(AB122,'Listas anteriores R'!$A:$A,'Listas anteriores R'!$D:$D,"")</f>
        <v>Carnes</v>
      </c>
      <c r="AB122" s="542">
        <v>2070</v>
      </c>
      <c r="AC122" s="718" t="str">
        <f t="shared" si="29"/>
        <v>ASADO 9 COSTILLAS - ER</v>
      </c>
      <c r="AD122" s="139">
        <f t="shared" si="32"/>
        <v>22615.384615384617</v>
      </c>
      <c r="AE122" s="749">
        <v>24990</v>
      </c>
      <c r="AF122" s="1172">
        <f>ROUND(IFERROR((AD122-_xlfn.XLOOKUP(AB122,'Listas anteriores ML'!$A:$A,'Listas anteriores ML'!$E:$E))/_xlfn.XLOOKUP(AB122,'Listas anteriores ML'!$A:$A,'Listas anteriores ML'!$E:$E),""),3)</f>
        <v>0</v>
      </c>
      <c r="AG122" s="732">
        <f>IFERROR((AD122-(_xlfn.XLOOKUP(AB122,'Costos Unitarios'!$A:$A,'Costos Unitarios'!$E:$E)+_xlfn.XLOOKUP(AB122,'Costos Comerciales'!$A:$A,'Costos Comerciales'!$E:$E)))/AD122,"")</f>
        <v>0.23043537414965992</v>
      </c>
      <c r="AH122" s="727" t="str">
        <f>IFERROR(($AD122-_xlfn.XLOOKUP($AB122,Competencias!$A:$A,Competencias!H:H))/$AD122,"")</f>
        <v/>
      </c>
      <c r="AI122" s="727" t="str">
        <f>IFERROR(($AD122-_xlfn.XLOOKUP($AB122,Competencias!$A:$A,Competencias!I:I))/$AD122,"")</f>
        <v/>
      </c>
      <c r="AJ122" s="727" t="str">
        <f>IFERROR(($AD122-_xlfn.XLOOKUP($AB122,Competencias!$A:$A,Competencias!J:J))/$AD122,"")</f>
        <v/>
      </c>
      <c r="AK122" s="727" t="str">
        <f>IFERROR(($AD122-_xlfn.XLOOKUP($AB122,Competencias!$A:$A,Competencias!K:K))/$AD122,"")</f>
        <v/>
      </c>
      <c r="AL122" s="727" t="str">
        <f>IFERROR(($AD122-_xlfn.XLOOKUP($AB122,Competencias!$A:$A,Competencias!L:L))/$AD122,"")</f>
        <v/>
      </c>
      <c r="AM122" s="727" t="str">
        <f>IFERROR(($AD122-_xlfn.XLOOKUP($AB122,Competencias!$A:$A,Competencias!M:M))/$AD122,"")</f>
        <v/>
      </c>
      <c r="AN122" s="727" t="str">
        <f>IFERROR(($AD122-_xlfn.XLOOKUP($AB122,Competencias!$A:$A,Competencias!N:N))/$AD122,"")</f>
        <v/>
      </c>
      <c r="AO122" s="727" t="str">
        <f>IFERROR(($AD122-_xlfn.XLOOKUP($AB122,Competencias!$A:$A,Competencias!O:O))/$AD122,"")</f>
        <v/>
      </c>
      <c r="AQ122" s="246" t="str">
        <f>_xlfn.XLOOKUP(AR122,'Listas anteriores R'!$A:$A,'Listas anteriores R'!$D:$D,"")</f>
        <v>Carnes</v>
      </c>
      <c r="AR122" s="542">
        <v>2070</v>
      </c>
      <c r="AS122" s="718" t="str">
        <f t="shared" si="20"/>
        <v>ASADO 9 COSTILLAS - ER</v>
      </c>
      <c r="AT122" s="291">
        <f t="shared" si="33"/>
        <v>22615.384615384617</v>
      </c>
      <c r="AU122" s="1051">
        <f>ROUND(IFERROR(($AT122-_xlfn.XLOOKUP($AR122,'Listas anteriores May.'!$A:$A,'Listas anteriores May.'!$E:$E))/_xlfn.XLOOKUP($AR122,'Listas anteriores May.'!$A:$A,'Listas anteriores May.'!$E:$E),""),3)</f>
        <v>0</v>
      </c>
      <c r="AV122" s="732">
        <f>IFERROR(($AT122-(_xlfn.XLOOKUP($AR122,'Costos Unitarios'!$A:$A,'Costos Unitarios'!$E:$E)+_xlfn.XLOOKUP($AR122,'Costos Comerciales'!$A:$A,'Costos Comerciales'!$E:$E)))/AT122,"")</f>
        <v>0.23043537414965992</v>
      </c>
      <c r="AW122" s="892">
        <f>IFERROR((AT122-_xlfn.XLOOKUP(AR122,'Lista Consumo Interno'!$A:$A,'Lista Consumo Interno'!$E:$E))/AT122,"")</f>
        <v>0.47177551020408165</v>
      </c>
      <c r="AX122" s="895">
        <v>0</v>
      </c>
      <c r="AY122" s="727" t="str">
        <f>IFERROR(($AT122-_xlfn.XLOOKUP($AR122,Competencias!$A:$A,Competencias!P:P))/$AT122,"")</f>
        <v/>
      </c>
      <c r="AZ122" s="727" t="str">
        <f>IFERROR(($AT122-_xlfn.XLOOKUP($AR122,Competencias!$A:$A,Competencias!Q:Q))/$AT122,"")</f>
        <v/>
      </c>
      <c r="BB122" s="246" t="str">
        <f>_xlfn.XLOOKUP(BC122,'Listas anteriores R'!$A:$A,'Listas anteriores R'!$D:$D,"")</f>
        <v>Carnes</v>
      </c>
      <c r="BC122" s="760">
        <v>2070</v>
      </c>
      <c r="BD122" s="800" t="str">
        <f t="shared" si="21"/>
        <v>ASADO 9 COSTILLAS - ER</v>
      </c>
      <c r="BE122" s="150">
        <v>20353.846153846156</v>
      </c>
      <c r="BF122" s="1051">
        <f>ROUND(IFERROR((BE122-_xlfn.XLOOKUP(BC122,'Listas anteriores HORECA'!$A:$A,'Listas anteriores HORECA'!$E:$E))/_xlfn.XLOOKUP(BC122,'Listas anteriores HORECA'!$A:$A,'Listas anteriores HORECA'!$E:$E),""),3)</f>
        <v>0</v>
      </c>
      <c r="BG122" s="150">
        <f>_xlfn.XLOOKUP($BC122,'Costos Unitarios'!A:A,'Costos Unitarios'!E:E,"")</f>
        <v>16260</v>
      </c>
      <c r="BH122" s="1052">
        <f t="shared" si="23"/>
        <v>0.20113378684807265</v>
      </c>
      <c r="BI122" s="892">
        <f>IFERROR((BE122-_xlfn.XLOOKUP(C122,'Lista Consumo Interno'!A:A,'Lista Consumo Interno'!E:E))/BE122,"")</f>
        <v>0.41308390022675745</v>
      </c>
    </row>
    <row r="123" spans="1:61" ht="15" thickBot="1" x14ac:dyDescent="0.35">
      <c r="A123" s="246" t="str">
        <f>_xlfn.XLOOKUP(C123,'Listas anteriores R'!$A:$A,'Listas anteriores R'!$D:$D,"")</f>
        <v>Carnes</v>
      </c>
      <c r="B123" s="1204" t="s">
        <v>165</v>
      </c>
      <c r="C123" s="1062">
        <v>1065</v>
      </c>
      <c r="D123" s="178" t="s">
        <v>181</v>
      </c>
      <c r="E123" s="749">
        <f t="shared" si="30"/>
        <v>22615.384615384617</v>
      </c>
      <c r="F123" s="860">
        <v>24990</v>
      </c>
      <c r="G123" s="1197">
        <f>ROUND(IFERROR((E123-_xlfn.XLOOKUP(C123,'Listas anteriores R'!A:A,'Listas anteriores R'!E:E))/_xlfn.XLOOKUP(C123,'Listas anteriores R'!A:A,'Listas anteriores R'!E:E),""),3)</f>
        <v>0</v>
      </c>
      <c r="H123" s="732">
        <f>IFERROR((E123-(_xlfn.XLOOKUP(C123,'Costos Unitarios'!$A:$A,'Costos Unitarios'!$E:$E)+_xlfn.XLOOKUP(C123,'Costos Comerciales'!$A:$A,'Costos Comerciales'!$E:$E)))/E123,"")</f>
        <v>0.36865986394557826</v>
      </c>
      <c r="I123" s="732">
        <f>IFERROR((E123-_xlfn.XLOOKUP(C123,'Lista Consumo Interno'!$A:$A,'Lista Consumo Interno'!$E:$E))/E123,"")</f>
        <v>0.59125170068027211</v>
      </c>
      <c r="J123" s="727">
        <f>IFERROR(($E123-_xlfn.XLOOKUP($C123,Competencias!$A:$A,Competencias!R:R))/$E123,"")</f>
        <v>1</v>
      </c>
      <c r="K123" s="727">
        <f>IFERROR(($E123-_xlfn.XLOOKUP($C123,Competencias!$A:$A,Competencias!S:S))/$E123,"")</f>
        <v>1</v>
      </c>
      <c r="L123" s="727">
        <f>IFERROR(($E123-_xlfn.XLOOKUP($C123,Competencias!$A:$A,Competencias!T:T))/$E123,"")</f>
        <v>1</v>
      </c>
      <c r="M123" s="727">
        <f>IFERROR(($E123-_xlfn.XLOOKUP($C123,Competencias!$A:$A,Competencias!U:U))/$E123,"")</f>
        <v>1</v>
      </c>
      <c r="N123" s="727">
        <f>IFERROR(($E123-_xlfn.XLOOKUP($C123,Competencias!$A:$A,Competencias!V:V))/$E123,"")</f>
        <v>1</v>
      </c>
      <c r="O123" s="723"/>
      <c r="P123" s="246" t="str">
        <f>_xlfn.XLOOKUP(Q123,'Listas anteriores R'!$A:$A,'Listas anteriores R'!$D:$D,"")</f>
        <v>Carnes</v>
      </c>
      <c r="Q123" s="1210">
        <v>1065</v>
      </c>
      <c r="R123" s="718" t="str">
        <f t="shared" si="28"/>
        <v>ASADO DEL CENTRO ENTERO - ER</v>
      </c>
      <c r="S123" s="135">
        <f t="shared" si="31"/>
        <v>22615.384615384617</v>
      </c>
      <c r="T123" s="749">
        <v>24990</v>
      </c>
      <c r="U123" s="1172">
        <f>ROUND(IFERROR((S123-_xlfn.XLOOKUP(Q123,'Listas anteriores C'!$A:$A,'Listas anteriores C'!$E:$E))/_xlfn.XLOOKUP(Q123,'Listas anteriores C'!$A:$A,'Listas anteriores C'!$E:$E),""),3)</f>
        <v>0</v>
      </c>
      <c r="V123" s="732">
        <f>IFERROR((S123-(_xlfn.XLOOKUP(Q123,'Costos Unitarios'!$A:$A,'Costos Unitarios'!$E:$E)+_xlfn.XLOOKUP(Q123,'Costos Comerciales'!$A:$A,'Costos Comerciales'!$E:$E)))/S123,"")</f>
        <v>0.36865986394557826</v>
      </c>
      <c r="W123" s="727">
        <f>IFERROR(($S123-_xlfn.XLOOKUP($Q123,Competencias!$A:$A,Competencias!E:E))/$S123,"")</f>
        <v>1</v>
      </c>
      <c r="X123" s="727">
        <f>IFERROR(($S123-_xlfn.XLOOKUP($Q123,Competencias!$A:$A,Competencias!F:F))/$S123,"")</f>
        <v>1</v>
      </c>
      <c r="Y123" s="727">
        <f>IFERROR(($S123-_xlfn.XLOOKUP($Q123,Competencias!$A:$A,Competencias!G:G))/$S123,"")</f>
        <v>1</v>
      </c>
      <c r="AA123" s="246" t="str">
        <f>_xlfn.XLOOKUP(AB123,'Listas anteriores R'!$A:$A,'Listas anteriores R'!$D:$D,"")</f>
        <v>Carnes</v>
      </c>
      <c r="AB123" s="542">
        <v>1065</v>
      </c>
      <c r="AC123" s="718" t="str">
        <f t="shared" si="29"/>
        <v>ASADO DEL CENTRO ENTERO - ER</v>
      </c>
      <c r="AD123" s="139">
        <f t="shared" si="32"/>
        <v>22615.384615384617</v>
      </c>
      <c r="AE123" s="749">
        <v>24990</v>
      </c>
      <c r="AF123" s="1172">
        <f>ROUND(IFERROR((AD123-_xlfn.XLOOKUP(AB123,'Listas anteriores ML'!$A:$A,'Listas anteriores ML'!$E:$E))/_xlfn.XLOOKUP(AB123,'Listas anteriores ML'!$A:$A,'Listas anteriores ML'!$E:$E),""),3)</f>
        <v>0</v>
      </c>
      <c r="AG123" s="732">
        <f>IFERROR((AD123-(_xlfn.XLOOKUP(AB123,'Costos Unitarios'!$A:$A,'Costos Unitarios'!$E:$E)+_xlfn.XLOOKUP(AB123,'Costos Comerciales'!$A:$A,'Costos Comerciales'!$E:$E)))/AD123,"")</f>
        <v>0.36865986394557826</v>
      </c>
      <c r="AH123" s="727">
        <f>IFERROR(($AD123-_xlfn.XLOOKUP($AB123,Competencias!$A:$A,Competencias!H:H))/$AD123,"")</f>
        <v>1</v>
      </c>
      <c r="AI123" s="727">
        <f>IFERROR(($AD123-_xlfn.XLOOKUP($AB123,Competencias!$A:$A,Competencias!I:I))/$AD123,"")</f>
        <v>1</v>
      </c>
      <c r="AJ123" s="727">
        <f>IFERROR(($AD123-_xlfn.XLOOKUP($AB123,Competencias!$A:$A,Competencias!J:J))/$AD123,"")</f>
        <v>1</v>
      </c>
      <c r="AK123" s="727">
        <f>IFERROR(($AD123-_xlfn.XLOOKUP($AB123,Competencias!$A:$A,Competencias!K:K))/$AD123,"")</f>
        <v>1</v>
      </c>
      <c r="AL123" s="727">
        <f>IFERROR(($AD123-_xlfn.XLOOKUP($AB123,Competencias!$A:$A,Competencias!L:L))/$AD123,"")</f>
        <v>1</v>
      </c>
      <c r="AM123" s="727">
        <f>IFERROR(($AD123-_xlfn.XLOOKUP($AB123,Competencias!$A:$A,Competencias!M:M))/$AD123,"")</f>
        <v>1</v>
      </c>
      <c r="AN123" s="727">
        <f>IFERROR(($AD123-_xlfn.XLOOKUP($AB123,Competencias!$A:$A,Competencias!N:N))/$AD123,"")</f>
        <v>1</v>
      </c>
      <c r="AO123" s="727">
        <f>IFERROR(($AD123-_xlfn.XLOOKUP($AB123,Competencias!$A:$A,Competencias!O:O))/$AD123,"")</f>
        <v>1</v>
      </c>
      <c r="AQ123" s="246" t="str">
        <f>_xlfn.XLOOKUP(AR123,'Listas anteriores R'!$A:$A,'Listas anteriores R'!$D:$D,"")</f>
        <v>Carnes</v>
      </c>
      <c r="AR123" s="542">
        <v>1065</v>
      </c>
      <c r="AS123" s="718" t="str">
        <f t="shared" si="20"/>
        <v>ASADO DEL CENTRO ENTERO - ER</v>
      </c>
      <c r="AT123" s="291">
        <f t="shared" si="33"/>
        <v>22615.384615384617</v>
      </c>
      <c r="AU123" s="1051">
        <f>ROUND(IFERROR(($AT123-_xlfn.XLOOKUP($AR123,'Listas anteriores May.'!$A:$A,'Listas anteriores May.'!$E:$E))/_xlfn.XLOOKUP($AR123,'Listas anteriores May.'!$A:$A,'Listas anteriores May.'!$E:$E),""),3)</f>
        <v>0</v>
      </c>
      <c r="AV123" s="732">
        <f>IFERROR(($AT123-(_xlfn.XLOOKUP($AR123,'Costos Unitarios'!$A:$A,'Costos Unitarios'!$E:$E)+_xlfn.XLOOKUP($AR123,'Costos Comerciales'!$A:$A,'Costos Comerciales'!$E:$E)))/AT123,"")</f>
        <v>0.36865986394557826</v>
      </c>
      <c r="AW123" s="892">
        <f>IFERROR((AT123-_xlfn.XLOOKUP(AR123,'Lista Consumo Interno'!$A:$A,'Lista Consumo Interno'!$E:$E))/AT123,"")</f>
        <v>0.59125170068027211</v>
      </c>
      <c r="AX123" s="895">
        <v>0</v>
      </c>
      <c r="AY123" s="727">
        <f>IFERROR(($AT123-_xlfn.XLOOKUP($AR123,Competencias!$A:$A,Competencias!P:P))/$AT123,"")</f>
        <v>0.35442176870748304</v>
      </c>
      <c r="AZ123" s="727">
        <f>IFERROR(($AT123-_xlfn.XLOOKUP($AR123,Competencias!$A:$A,Competencias!Q:Q))/$AT123,"")</f>
        <v>1</v>
      </c>
      <c r="BB123" s="246" t="str">
        <f>_xlfn.XLOOKUP(BC123,'Listas anteriores R'!$A:$A,'Listas anteriores R'!$D:$D,"")</f>
        <v>Carnes</v>
      </c>
      <c r="BC123" s="760">
        <v>1065</v>
      </c>
      <c r="BD123" s="800" t="str">
        <f t="shared" si="21"/>
        <v>ASADO DEL CENTRO ENTERO - ER</v>
      </c>
      <c r="BE123" s="150">
        <v>20353.846153846156</v>
      </c>
      <c r="BF123" s="1051">
        <f>ROUND(IFERROR((BE123-_xlfn.XLOOKUP(BC123,'Listas anteriores HORECA'!$A:$A,'Listas anteriores HORECA'!$E:$E))/_xlfn.XLOOKUP(BC123,'Listas anteriores HORECA'!$A:$A,'Listas anteriores HORECA'!$E:$E),""),3)</f>
        <v>0</v>
      </c>
      <c r="BG123" s="150">
        <f>_xlfn.XLOOKUP($BC123,'Costos Unitarios'!A:A,'Costos Unitarios'!E:E,"")</f>
        <v>13208</v>
      </c>
      <c r="BH123" s="1052">
        <f t="shared" si="23"/>
        <v>0.35108087679516259</v>
      </c>
      <c r="BI123" s="892">
        <f>IFERROR((BE123-_xlfn.XLOOKUP(C123,'Lista Consumo Interno'!A:A,'Lista Consumo Interno'!E:E))/BE123,"")</f>
        <v>0.54583522297808018</v>
      </c>
    </row>
    <row r="124" spans="1:61" ht="15" thickBot="1" x14ac:dyDescent="0.35">
      <c r="A124" s="246" t="str">
        <f>_xlfn.XLOOKUP(C124,'Listas anteriores R'!$A:$A,'Listas anteriores R'!$D:$D,"")</f>
        <v>Carnes</v>
      </c>
      <c r="B124" s="1204" t="s">
        <v>165</v>
      </c>
      <c r="C124" s="16">
        <v>1066</v>
      </c>
      <c r="D124" s="178" t="s">
        <v>182</v>
      </c>
      <c r="E124" s="774">
        <f t="shared" si="30"/>
        <v>22615.384615384617</v>
      </c>
      <c r="F124" s="860">
        <v>24990</v>
      </c>
      <c r="G124" s="1197">
        <f>ROUND(IFERROR((E124-_xlfn.XLOOKUP(C124,'Listas anteriores R'!A:A,'Listas anteriores R'!E:E))/_xlfn.XLOOKUP(C124,'Listas anteriores R'!A:A,'Listas anteriores R'!E:E),""),3)</f>
        <v>0</v>
      </c>
      <c r="H124" s="732">
        <f>IFERROR((E124-(_xlfn.XLOOKUP(C124,'Costos Unitarios'!$A:$A,'Costos Unitarios'!$E:$E)+_xlfn.XLOOKUP(C124,'Costos Comerciales'!$A:$A,'Costos Comerciales'!$E:$E)))/E124,"")</f>
        <v>0.35791496598639461</v>
      </c>
      <c r="I124" s="732">
        <f>IFERROR((E124-_xlfn.XLOOKUP(C124,'Lista Consumo Interno'!$A:$A,'Lista Consumo Interno'!$E:$E))/E124,"")</f>
        <v>0.59085374149659864</v>
      </c>
      <c r="J124" s="727">
        <f>IFERROR(($E124-_xlfn.XLOOKUP($C124,Competencias!$A:$A,Competencias!R:R))/$E124,"")</f>
        <v>1</v>
      </c>
      <c r="K124" s="727">
        <f>IFERROR(($E124-_xlfn.XLOOKUP($C124,Competencias!$A:$A,Competencias!S:S))/$E124,"")</f>
        <v>1</v>
      </c>
      <c r="L124" s="727">
        <f>IFERROR(($E124-_xlfn.XLOOKUP($C124,Competencias!$A:$A,Competencias!T:T))/$E124,"")</f>
        <v>1</v>
      </c>
      <c r="M124" s="727">
        <f>IFERROR(($E124-_xlfn.XLOOKUP($C124,Competencias!$A:$A,Competencias!U:U))/$E124,"")</f>
        <v>1</v>
      </c>
      <c r="N124" s="727">
        <f>IFERROR(($E124-_xlfn.XLOOKUP($C124,Competencias!$A:$A,Competencias!V:V))/$E124,"")</f>
        <v>1</v>
      </c>
      <c r="O124" s="723"/>
      <c r="P124" s="246" t="str">
        <f>_xlfn.XLOOKUP(Q124,'Listas anteriores R'!$A:$A,'Listas anteriores R'!$D:$D,"")</f>
        <v>Carnes</v>
      </c>
      <c r="Q124" s="1210">
        <v>1066</v>
      </c>
      <c r="R124" s="718" t="str">
        <f t="shared" si="28"/>
        <v>ASADO DEL CENTRO EN MITADES - ER</v>
      </c>
      <c r="S124" s="135">
        <f t="shared" si="31"/>
        <v>22615.384615384617</v>
      </c>
      <c r="T124" s="749">
        <v>24990</v>
      </c>
      <c r="U124" s="1172">
        <f>ROUND(IFERROR((S124-_xlfn.XLOOKUP(Q124,'Listas anteriores C'!$A:$A,'Listas anteriores C'!$E:$E))/_xlfn.XLOOKUP(Q124,'Listas anteriores C'!$A:$A,'Listas anteriores C'!$E:$E),""),3)</f>
        <v>0</v>
      </c>
      <c r="V124" s="732">
        <f>IFERROR((S124-(_xlfn.XLOOKUP(Q124,'Costos Unitarios'!$A:$A,'Costos Unitarios'!$E:$E)+_xlfn.XLOOKUP(Q124,'Costos Comerciales'!$A:$A,'Costos Comerciales'!$E:$E)))/S124,"")</f>
        <v>0.35791496598639461</v>
      </c>
      <c r="W124" s="727">
        <f>IFERROR(($S124-_xlfn.XLOOKUP($Q124,Competencias!$A:$A,Competencias!E:E))/$S124,"")</f>
        <v>1</v>
      </c>
      <c r="X124" s="727">
        <f>IFERROR(($S124-_xlfn.XLOOKUP($Q124,Competencias!$A:$A,Competencias!F:F))/$S124,"")</f>
        <v>1</v>
      </c>
      <c r="Y124" s="727">
        <f>IFERROR(($S124-_xlfn.XLOOKUP($Q124,Competencias!$A:$A,Competencias!G:G))/$S124,"")</f>
        <v>1</v>
      </c>
      <c r="AA124" s="246" t="str">
        <f>_xlfn.XLOOKUP(AB124,'Listas anteriores R'!$A:$A,'Listas anteriores R'!$D:$D,"")</f>
        <v>Carnes</v>
      </c>
      <c r="AB124" s="542">
        <v>1066</v>
      </c>
      <c r="AC124" s="718" t="str">
        <f t="shared" si="29"/>
        <v>ASADO DEL CENTRO EN MITADES - ER</v>
      </c>
      <c r="AD124" s="139">
        <f t="shared" si="32"/>
        <v>22615.384615384617</v>
      </c>
      <c r="AE124" s="749">
        <v>24990</v>
      </c>
      <c r="AF124" s="1172">
        <f>ROUND(IFERROR((AD124-_xlfn.XLOOKUP(AB124,'Listas anteriores ML'!$A:$A,'Listas anteriores ML'!$E:$E))/_xlfn.XLOOKUP(AB124,'Listas anteriores ML'!$A:$A,'Listas anteriores ML'!$E:$E),""),3)</f>
        <v>0</v>
      </c>
      <c r="AG124" s="732">
        <f>IFERROR((AD124-(_xlfn.XLOOKUP(AB124,'Costos Unitarios'!$A:$A,'Costos Unitarios'!$E:$E)+_xlfn.XLOOKUP(AB124,'Costos Comerciales'!$A:$A,'Costos Comerciales'!$E:$E)))/AD124,"")</f>
        <v>0.35791496598639461</v>
      </c>
      <c r="AH124" s="727">
        <f>IFERROR(($AD124-_xlfn.XLOOKUP($AB124,Competencias!$A:$A,Competencias!H:H))/$AD124,"")</f>
        <v>1</v>
      </c>
      <c r="AI124" s="727">
        <f>IFERROR(($AD124-_xlfn.XLOOKUP($AB124,Competencias!$A:$A,Competencias!I:I))/$AD124,"")</f>
        <v>1</v>
      </c>
      <c r="AJ124" s="727">
        <f>IFERROR(($AD124-_xlfn.XLOOKUP($AB124,Competencias!$A:$A,Competencias!J:J))/$AD124,"")</f>
        <v>1</v>
      </c>
      <c r="AK124" s="727">
        <f>IFERROR(($AD124-_xlfn.XLOOKUP($AB124,Competencias!$A:$A,Competencias!K:K))/$AD124,"")</f>
        <v>1</v>
      </c>
      <c r="AL124" s="727">
        <f>IFERROR(($AD124-_xlfn.XLOOKUP($AB124,Competencias!$A:$A,Competencias!L:L))/$AD124,"")</f>
        <v>1</v>
      </c>
      <c r="AM124" s="727">
        <f>IFERROR(($AD124-_xlfn.XLOOKUP($AB124,Competencias!$A:$A,Competencias!M:M))/$AD124,"")</f>
        <v>1</v>
      </c>
      <c r="AN124" s="727">
        <f>IFERROR(($AD124-_xlfn.XLOOKUP($AB124,Competencias!$A:$A,Competencias!N:N))/$AD124,"")</f>
        <v>1</v>
      </c>
      <c r="AO124" s="727">
        <f>IFERROR(($AD124-_xlfn.XLOOKUP($AB124,Competencias!$A:$A,Competencias!O:O))/$AD124,"")</f>
        <v>1</v>
      </c>
      <c r="AQ124" s="246" t="str">
        <f>_xlfn.XLOOKUP(AR124,'Listas anteriores R'!$A:$A,'Listas anteriores R'!$D:$D,"")</f>
        <v>Carnes</v>
      </c>
      <c r="AR124" s="542">
        <v>1066</v>
      </c>
      <c r="AS124" s="718" t="str">
        <f t="shared" si="20"/>
        <v>ASADO DEL CENTRO EN MITADES - ER</v>
      </c>
      <c r="AT124" s="291">
        <f t="shared" si="33"/>
        <v>22615.384615384617</v>
      </c>
      <c r="AU124" s="1051">
        <f>ROUND(IFERROR(($AT124-_xlfn.XLOOKUP($AR124,'Listas anteriores May.'!$A:$A,'Listas anteriores May.'!$E:$E))/_xlfn.XLOOKUP($AR124,'Listas anteriores May.'!$A:$A,'Listas anteriores May.'!$E:$E),""),3)</f>
        <v>0</v>
      </c>
      <c r="AV124" s="732">
        <f>IFERROR(($AT124-(_xlfn.XLOOKUP($AR124,'Costos Unitarios'!$A:$A,'Costos Unitarios'!$E:$E)+_xlfn.XLOOKUP($AR124,'Costos Comerciales'!$A:$A,'Costos Comerciales'!$E:$E)))/AT124,"")</f>
        <v>0.35791496598639461</v>
      </c>
      <c r="AW124" s="892">
        <f>IFERROR((AT124-_xlfn.XLOOKUP(AR124,'Lista Consumo Interno'!$A:$A,'Lista Consumo Interno'!$E:$E))/AT124,"")</f>
        <v>0.59085374149659864</v>
      </c>
      <c r="AX124" s="895">
        <v>0</v>
      </c>
      <c r="AY124" s="727">
        <f>IFERROR(($AT124-_xlfn.XLOOKUP($AR124,Competencias!$A:$A,Competencias!P:P))/$AT124,"")</f>
        <v>0.35442176870748304</v>
      </c>
      <c r="AZ124" s="727">
        <f>IFERROR(($AT124-_xlfn.XLOOKUP($AR124,Competencias!$A:$A,Competencias!Q:Q))/$AT124,"")</f>
        <v>1</v>
      </c>
      <c r="BB124" s="246" t="str">
        <f>_xlfn.XLOOKUP(BC124,'Listas anteriores R'!$A:$A,'Listas anteriores R'!$D:$D,"")</f>
        <v>Carnes</v>
      </c>
      <c r="BC124" s="760">
        <v>1066</v>
      </c>
      <c r="BD124" s="800" t="str">
        <f t="shared" si="21"/>
        <v>ASADO DEL CENTRO EN MITADES - ER</v>
      </c>
      <c r="BE124" s="150">
        <v>20353.846153846156</v>
      </c>
      <c r="BF124" s="1051">
        <f>ROUND(IFERROR((BE124-_xlfn.XLOOKUP(BC124,'Listas anteriores HORECA'!$A:$A,'Listas anteriores HORECA'!$E:$E))/_xlfn.XLOOKUP(BC124,'Listas anteriores HORECA'!$A:$A,'Listas anteriores HORECA'!$E:$E),""),3)</f>
        <v>0</v>
      </c>
      <c r="BG124" s="150">
        <f>_xlfn.XLOOKUP($BC124,'Costos Unitarios'!A:A,'Costos Unitarios'!E:E,"")</f>
        <v>13350</v>
      </c>
      <c r="BH124" s="1052">
        <f t="shared" si="23"/>
        <v>0.34410430839002276</v>
      </c>
      <c r="BI124" s="892">
        <f>IFERROR((BE124-_xlfn.XLOOKUP(C124,'Lista Consumo Interno'!A:A,'Lista Consumo Interno'!E:E))/BE124,"")</f>
        <v>0.54539304610733186</v>
      </c>
    </row>
    <row r="125" spans="1:61" ht="15" thickBot="1" x14ac:dyDescent="0.35">
      <c r="A125" s="246" t="str">
        <f>_xlfn.XLOOKUP(C125,'Listas anteriores R'!$A:$A,'Listas anteriores R'!$D:$D,"")</f>
        <v>Carnes</v>
      </c>
      <c r="B125" s="1204" t="s">
        <v>165</v>
      </c>
      <c r="C125" s="16">
        <v>1067</v>
      </c>
      <c r="D125" s="178" t="s">
        <v>183</v>
      </c>
      <c r="E125" s="774" t="e">
        <f t="shared" si="30"/>
        <v>#VALUE!</v>
      </c>
      <c r="F125" s="860" t="s">
        <v>157</v>
      </c>
      <c r="G125" s="1197" t="e">
        <f>ROUND(IFERROR((E125-_xlfn.XLOOKUP(C125,'Listas anteriores R'!A:A,'Listas anteriores R'!E:E))/_xlfn.XLOOKUP(C125,'Listas anteriores R'!A:A,'Listas anteriores R'!E:E),""),3)</f>
        <v>#VALUE!</v>
      </c>
      <c r="H125" s="732" t="str">
        <f>IFERROR((E125-(_xlfn.XLOOKUP(C125,'Costos Unitarios'!$A:$A,'Costos Unitarios'!$E:$E)+_xlfn.XLOOKUP(C125,'Costos Comerciales'!$A:$A,'Costos Comerciales'!$E:$E)))/E125,"")</f>
        <v/>
      </c>
      <c r="I125" s="732" t="str">
        <f>IFERROR((E125-_xlfn.XLOOKUP(C125,'Lista Consumo Interno'!$A:$A,'Lista Consumo Interno'!$E:$E))/E125,"")</f>
        <v/>
      </c>
      <c r="J125" s="727" t="str">
        <f>IFERROR(($E125-_xlfn.XLOOKUP($C125,Competencias!$A:$A,Competencias!R:R))/$E125,"")</f>
        <v/>
      </c>
      <c r="K125" s="727" t="str">
        <f>IFERROR(($E125-_xlfn.XLOOKUP($C125,Competencias!$A:$A,Competencias!S:S))/$E125,"")</f>
        <v/>
      </c>
      <c r="L125" s="727" t="str">
        <f>IFERROR(($E125-_xlfn.XLOOKUP($C125,Competencias!$A:$A,Competencias!T:T))/$E125,"")</f>
        <v/>
      </c>
      <c r="M125" s="727" t="str">
        <f>IFERROR(($E125-_xlfn.XLOOKUP($C125,Competencias!$A:$A,Competencias!U:U))/$E125,"")</f>
        <v/>
      </c>
      <c r="N125" s="727" t="str">
        <f>IFERROR(($E125-_xlfn.XLOOKUP($C125,Competencias!$A:$A,Competencias!V:V))/$E125,"")</f>
        <v/>
      </c>
      <c r="O125" s="723"/>
      <c r="P125" s="246" t="str">
        <f>_xlfn.XLOOKUP(Q125,'Listas anteriores R'!$A:$A,'Listas anteriores R'!$D:$D,"")</f>
        <v>Carnes</v>
      </c>
      <c r="Q125" s="1210">
        <v>1067</v>
      </c>
      <c r="R125" s="718" t="str">
        <f t="shared" si="28"/>
        <v>RIB 3 COSTILLAS - ER</v>
      </c>
      <c r="S125" s="135" t="e">
        <f t="shared" si="31"/>
        <v>#VALUE!</v>
      </c>
      <c r="T125" s="749" t="s">
        <v>157</v>
      </c>
      <c r="U125" s="1172" t="e">
        <f>ROUND(IFERROR((S125-_xlfn.XLOOKUP(Q125,'Listas anteriores C'!$A:$A,'Listas anteriores C'!$E:$E))/_xlfn.XLOOKUP(Q125,'Listas anteriores C'!$A:$A,'Listas anteriores C'!$E:$E),""),3)</f>
        <v>#VALUE!</v>
      </c>
      <c r="V125" s="732" t="str">
        <f>IFERROR((S125-(_xlfn.XLOOKUP(Q125,'Costos Unitarios'!$A:$A,'Costos Unitarios'!$E:$E)+_xlfn.XLOOKUP(Q125,'Costos Comerciales'!$A:$A,'Costos Comerciales'!$E:$E)))/S125,"")</f>
        <v/>
      </c>
      <c r="W125" s="727" t="str">
        <f>IFERROR(($S125-_xlfn.XLOOKUP($Q125,Competencias!$A:$A,Competencias!E:E))/$S125,"")</f>
        <v/>
      </c>
      <c r="X125" s="727" t="str">
        <f>IFERROR(($S125-_xlfn.XLOOKUP($Q125,Competencias!$A:$A,Competencias!F:F))/$S125,"")</f>
        <v/>
      </c>
      <c r="Y125" s="727" t="str">
        <f>IFERROR(($S125-_xlfn.XLOOKUP($Q125,Competencias!$A:$A,Competencias!G:G))/$S125,"")</f>
        <v/>
      </c>
      <c r="AA125" s="246" t="str">
        <f>_xlfn.XLOOKUP(AB125,'Listas anteriores R'!$A:$A,'Listas anteriores R'!$D:$D,"")</f>
        <v>Carnes</v>
      </c>
      <c r="AB125" s="542">
        <v>1067</v>
      </c>
      <c r="AC125" s="718" t="str">
        <f t="shared" si="29"/>
        <v>RIB 3 COSTILLAS - ER</v>
      </c>
      <c r="AD125" s="139" t="e">
        <f t="shared" si="32"/>
        <v>#VALUE!</v>
      </c>
      <c r="AE125" s="749" t="s">
        <v>157</v>
      </c>
      <c r="AF125" s="1172" t="e">
        <f>ROUND(IFERROR((AD125-_xlfn.XLOOKUP(AB125,'Listas anteriores ML'!$A:$A,'Listas anteriores ML'!$E:$E))/_xlfn.XLOOKUP(AB125,'Listas anteriores ML'!$A:$A,'Listas anteriores ML'!$E:$E),""),3)</f>
        <v>#VALUE!</v>
      </c>
      <c r="AG125" s="732" t="str">
        <f>IFERROR((AD125-(_xlfn.XLOOKUP(AB125,'Costos Unitarios'!$A:$A,'Costos Unitarios'!$E:$E)+_xlfn.XLOOKUP(AB125,'Costos Comerciales'!$A:$A,'Costos Comerciales'!$E:$E)))/AD125,"")</f>
        <v/>
      </c>
      <c r="AH125" s="727" t="str">
        <f>IFERROR(($AD125-_xlfn.XLOOKUP($AB125,Competencias!$A:$A,Competencias!H:H))/$AD125,"")</f>
        <v/>
      </c>
      <c r="AI125" s="727" t="str">
        <f>IFERROR(($AD125-_xlfn.XLOOKUP($AB125,Competencias!$A:$A,Competencias!I:I))/$AD125,"")</f>
        <v/>
      </c>
      <c r="AJ125" s="727" t="str">
        <f>IFERROR(($AD125-_xlfn.XLOOKUP($AB125,Competencias!$A:$A,Competencias!J:J))/$AD125,"")</f>
        <v/>
      </c>
      <c r="AK125" s="727" t="str">
        <f>IFERROR(($AD125-_xlfn.XLOOKUP($AB125,Competencias!$A:$A,Competencias!K:K))/$AD125,"")</f>
        <v/>
      </c>
      <c r="AL125" s="727" t="str">
        <f>IFERROR(($AD125-_xlfn.XLOOKUP($AB125,Competencias!$A:$A,Competencias!L:L))/$AD125,"")</f>
        <v/>
      </c>
      <c r="AM125" s="727" t="str">
        <f>IFERROR(($AD125-_xlfn.XLOOKUP($AB125,Competencias!$A:$A,Competencias!M:M))/$AD125,"")</f>
        <v/>
      </c>
      <c r="AN125" s="727" t="str">
        <f>IFERROR(($AD125-_xlfn.XLOOKUP($AB125,Competencias!$A:$A,Competencias!N:N))/$AD125,"")</f>
        <v/>
      </c>
      <c r="AO125" s="727" t="str">
        <f>IFERROR(($AD125-_xlfn.XLOOKUP($AB125,Competencias!$A:$A,Competencias!O:O))/$AD125,"")</f>
        <v/>
      </c>
      <c r="AQ125" s="246" t="str">
        <f>_xlfn.XLOOKUP(AR125,'Listas anteriores R'!$A:$A,'Listas anteriores R'!$D:$D,"")</f>
        <v>Carnes</v>
      </c>
      <c r="AR125" s="542">
        <v>1067</v>
      </c>
      <c r="AS125" s="718" t="str">
        <f t="shared" si="20"/>
        <v>RIB 3 COSTILLAS - ER</v>
      </c>
      <c r="AT125" s="291" t="e">
        <f t="shared" si="33"/>
        <v>#VALUE!</v>
      </c>
      <c r="AU125" s="1051" t="e">
        <f>ROUND(IFERROR(($AT125-_xlfn.XLOOKUP($AR125,'Listas anteriores May.'!$A:$A,'Listas anteriores May.'!$E:$E))/_xlfn.XLOOKUP($AR125,'Listas anteriores May.'!$A:$A,'Listas anteriores May.'!$E:$E),""),3)</f>
        <v>#VALUE!</v>
      </c>
      <c r="AV125" s="732" t="str">
        <f>IFERROR(($AT125-(_xlfn.XLOOKUP($AR125,'Costos Unitarios'!$A:$A,'Costos Unitarios'!$E:$E)+_xlfn.XLOOKUP($AR125,'Costos Comerciales'!$A:$A,'Costos Comerciales'!$E:$E)))/AT125,"")</f>
        <v/>
      </c>
      <c r="AW125" s="892" t="str">
        <f>IFERROR((AT125-_xlfn.XLOOKUP(AR125,'Lista Consumo Interno'!$A:$A,'Lista Consumo Interno'!$E:$E))/AT125,"")</f>
        <v/>
      </c>
      <c r="AX125" s="895" t="e">
        <v>#N/A</v>
      </c>
      <c r="AY125" s="727" t="str">
        <f>IFERROR(($AT125-_xlfn.XLOOKUP($AR125,Competencias!$A:$A,Competencias!P:P))/$AT125,"")</f>
        <v/>
      </c>
      <c r="AZ125" s="727" t="str">
        <f>IFERROR(($AT125-_xlfn.XLOOKUP($AR125,Competencias!$A:$A,Competencias!Q:Q))/$AT125,"")</f>
        <v/>
      </c>
      <c r="BB125" s="246" t="str">
        <f>_xlfn.XLOOKUP(BC125,'Listas anteriores R'!$A:$A,'Listas anteriores R'!$D:$D,"")</f>
        <v>Carnes</v>
      </c>
      <c r="BC125" s="760">
        <v>1067</v>
      </c>
      <c r="BD125" s="800" t="str">
        <f t="shared" si="21"/>
        <v>RIB 3 COSTILLAS - ER</v>
      </c>
      <c r="BE125" s="150" t="e">
        <v>#N/A</v>
      </c>
      <c r="BF125" s="1051" t="e">
        <f>ROUND(IFERROR((BE125-_xlfn.XLOOKUP(BC125,'Listas anteriores HORECA'!$A:$A,'Listas anteriores HORECA'!$E:$E))/_xlfn.XLOOKUP(BC125,'Listas anteriores HORECA'!$A:$A,'Listas anteriores HORECA'!$E:$E),""),3)</f>
        <v>#VALUE!</v>
      </c>
      <c r="BG125" s="150">
        <f>_xlfn.XLOOKUP($BC125,'Costos Unitarios'!A:A,'Costos Unitarios'!E:E,"")</f>
        <v>10958</v>
      </c>
      <c r="BH125" s="1052" t="e">
        <f t="shared" si="23"/>
        <v>#N/A</v>
      </c>
      <c r="BI125" s="892" t="str">
        <f>IFERROR((BE125-_xlfn.XLOOKUP(C125,'Lista Consumo Interno'!A:A,'Lista Consumo Interno'!E:E))/BE125,"")</f>
        <v/>
      </c>
    </row>
    <row r="126" spans="1:61" ht="15" thickBot="1" x14ac:dyDescent="0.35">
      <c r="A126" s="246" t="str">
        <f>_xlfn.XLOOKUP(C126,'Listas anteriores R'!$A:$A,'Listas anteriores R'!$D:$D,"")</f>
        <v>Carnes</v>
      </c>
      <c r="B126" s="1204" t="s">
        <v>165</v>
      </c>
      <c r="C126" s="16">
        <v>1068</v>
      </c>
      <c r="D126" s="178" t="s">
        <v>184</v>
      </c>
      <c r="E126" s="774">
        <f t="shared" si="30"/>
        <v>22615.384615384617</v>
      </c>
      <c r="F126" s="860">
        <v>24990</v>
      </c>
      <c r="G126" s="1197">
        <f>ROUND(IFERROR((E126-_xlfn.XLOOKUP(C126,'Listas anteriores R'!A:A,'Listas anteriores R'!E:E))/_xlfn.XLOOKUP(C126,'Listas anteriores R'!A:A,'Listas anteriores R'!E:E),""),3)</f>
        <v>0</v>
      </c>
      <c r="H126" s="732">
        <f>IFERROR((E126-(_xlfn.XLOOKUP(C126,'Costos Unitarios'!$A:$A,'Costos Unitarios'!$E:$E)+_xlfn.XLOOKUP(C126,'Costos Comerciales'!$A:$A,'Costos Comerciales'!$E:$E)))/E126,"")</f>
        <v>0.25276530612244902</v>
      </c>
      <c r="I126" s="732">
        <f>IFERROR((E126-_xlfn.XLOOKUP(C126,'Lista Consumo Interno'!$A:$A,'Lista Consumo Interno'!$E:$E))/E126,"")</f>
        <v>0.51661224489795921</v>
      </c>
      <c r="J126" s="727" t="str">
        <f>IFERROR(($E126-_xlfn.XLOOKUP($C126,Competencias!$A:$A,Competencias!R:R))/$E126,"")</f>
        <v/>
      </c>
      <c r="K126" s="727" t="str">
        <f>IFERROR(($E126-_xlfn.XLOOKUP($C126,Competencias!$A:$A,Competencias!S:S))/$E126,"")</f>
        <v/>
      </c>
      <c r="L126" s="727" t="str">
        <f>IFERROR(($E126-_xlfn.XLOOKUP($C126,Competencias!$A:$A,Competencias!T:T))/$E126,"")</f>
        <v/>
      </c>
      <c r="M126" s="727" t="str">
        <f>IFERROR(($E126-_xlfn.XLOOKUP($C126,Competencias!$A:$A,Competencias!U:U))/$E126,"")</f>
        <v/>
      </c>
      <c r="N126" s="727" t="str">
        <f>IFERROR(($E126-_xlfn.XLOOKUP($C126,Competencias!$A:$A,Competencias!V:V))/$E126,"")</f>
        <v/>
      </c>
      <c r="O126" s="723"/>
      <c r="P126" s="246" t="str">
        <f>_xlfn.XLOOKUP(Q126,'Listas anteriores R'!$A:$A,'Listas anteriores R'!$D:$D,"")</f>
        <v>Carnes</v>
      </c>
      <c r="Q126" s="1210">
        <v>1068</v>
      </c>
      <c r="R126" s="718" t="str">
        <f t="shared" si="28"/>
        <v>T-BONE - ER</v>
      </c>
      <c r="S126" s="135">
        <f t="shared" si="31"/>
        <v>22615.384615384617</v>
      </c>
      <c r="T126" s="749">
        <v>24990</v>
      </c>
      <c r="U126" s="1172">
        <f>ROUND(IFERROR((S126-_xlfn.XLOOKUP(Q126,'Listas anteriores C'!$A:$A,'Listas anteriores C'!$E:$E))/_xlfn.XLOOKUP(Q126,'Listas anteriores C'!$A:$A,'Listas anteriores C'!$E:$E),""),3)</f>
        <v>0</v>
      </c>
      <c r="V126" s="732">
        <f>IFERROR((S126-(_xlfn.XLOOKUP(Q126,'Costos Unitarios'!$A:$A,'Costos Unitarios'!$E:$E)+_xlfn.XLOOKUP(Q126,'Costos Comerciales'!$A:$A,'Costos Comerciales'!$E:$E)))/S126,"")</f>
        <v>0.25276530612244902</v>
      </c>
      <c r="W126" s="727" t="str">
        <f>IFERROR(($S126-_xlfn.XLOOKUP($Q126,Competencias!$A:$A,Competencias!E:E))/$S126,"")</f>
        <v/>
      </c>
      <c r="X126" s="727" t="str">
        <f>IFERROR(($S126-_xlfn.XLOOKUP($Q126,Competencias!$A:$A,Competencias!F:F))/$S126,"")</f>
        <v/>
      </c>
      <c r="Y126" s="727" t="str">
        <f>IFERROR(($S126-_xlfn.XLOOKUP($Q126,Competencias!$A:$A,Competencias!G:G))/$S126,"")</f>
        <v/>
      </c>
      <c r="AA126" s="246" t="str">
        <f>_xlfn.XLOOKUP(AB126,'Listas anteriores R'!$A:$A,'Listas anteriores R'!$D:$D,"")</f>
        <v>Carnes</v>
      </c>
      <c r="AB126" s="542">
        <v>1068</v>
      </c>
      <c r="AC126" s="718" t="str">
        <f t="shared" si="29"/>
        <v>T-BONE - ER</v>
      </c>
      <c r="AD126" s="139">
        <f t="shared" si="32"/>
        <v>22615.384615384617</v>
      </c>
      <c r="AE126" s="749">
        <v>24990</v>
      </c>
      <c r="AF126" s="1172">
        <f>ROUND(IFERROR((AD126-_xlfn.XLOOKUP(AB126,'Listas anteriores ML'!$A:$A,'Listas anteriores ML'!$E:$E))/_xlfn.XLOOKUP(AB126,'Listas anteriores ML'!$A:$A,'Listas anteriores ML'!$E:$E),""),3)</f>
        <v>0</v>
      </c>
      <c r="AG126" s="732">
        <f>IFERROR((AD126-(_xlfn.XLOOKUP(AB126,'Costos Unitarios'!$A:$A,'Costos Unitarios'!$E:$E)+_xlfn.XLOOKUP(AB126,'Costos Comerciales'!$A:$A,'Costos Comerciales'!$E:$E)))/AD126,"")</f>
        <v>0.25276530612244902</v>
      </c>
      <c r="AH126" s="727" t="str">
        <f>IFERROR(($AD126-_xlfn.XLOOKUP($AB126,Competencias!$A:$A,Competencias!H:H))/$AD126,"")</f>
        <v/>
      </c>
      <c r="AI126" s="727" t="str">
        <f>IFERROR(($AD126-_xlfn.XLOOKUP($AB126,Competencias!$A:$A,Competencias!I:I))/$AD126,"")</f>
        <v/>
      </c>
      <c r="AJ126" s="727" t="str">
        <f>IFERROR(($AD126-_xlfn.XLOOKUP($AB126,Competencias!$A:$A,Competencias!J:J))/$AD126,"")</f>
        <v/>
      </c>
      <c r="AK126" s="727" t="str">
        <f>IFERROR(($AD126-_xlfn.XLOOKUP($AB126,Competencias!$A:$A,Competencias!K:K))/$AD126,"")</f>
        <v/>
      </c>
      <c r="AL126" s="727" t="str">
        <f>IFERROR(($AD126-_xlfn.XLOOKUP($AB126,Competencias!$A:$A,Competencias!L:L))/$AD126,"")</f>
        <v/>
      </c>
      <c r="AM126" s="727" t="str">
        <f>IFERROR(($AD126-_xlfn.XLOOKUP($AB126,Competencias!$A:$A,Competencias!M:M))/$AD126,"")</f>
        <v/>
      </c>
      <c r="AN126" s="727" t="str">
        <f>IFERROR(($AD126-_xlfn.XLOOKUP($AB126,Competencias!$A:$A,Competencias!N:N))/$AD126,"")</f>
        <v/>
      </c>
      <c r="AO126" s="727" t="str">
        <f>IFERROR(($AD126-_xlfn.XLOOKUP($AB126,Competencias!$A:$A,Competencias!O:O))/$AD126,"")</f>
        <v/>
      </c>
      <c r="AQ126" s="246" t="str">
        <f>_xlfn.XLOOKUP(AR126,'Listas anteriores R'!$A:$A,'Listas anteriores R'!$D:$D,"")</f>
        <v>Carnes</v>
      </c>
      <c r="AR126" s="542">
        <v>1068</v>
      </c>
      <c r="AS126" s="718" t="str">
        <f t="shared" si="20"/>
        <v>T-BONE - ER</v>
      </c>
      <c r="AT126" s="291">
        <f t="shared" si="33"/>
        <v>22615.384615384617</v>
      </c>
      <c r="AU126" s="1051">
        <f>ROUND(IFERROR(($AT126-_xlfn.XLOOKUP($AR126,'Listas anteriores May.'!$A:$A,'Listas anteriores May.'!$E:$E))/_xlfn.XLOOKUP($AR126,'Listas anteriores May.'!$A:$A,'Listas anteriores May.'!$E:$E),""),3)</f>
        <v>0</v>
      </c>
      <c r="AV126" s="732">
        <f>IFERROR(($AT126-(_xlfn.XLOOKUP($AR126,'Costos Unitarios'!$A:$A,'Costos Unitarios'!$E:$E)+_xlfn.XLOOKUP($AR126,'Costos Comerciales'!$A:$A,'Costos Comerciales'!$E:$E)))/AT126,"")</f>
        <v>0.25276530612244902</v>
      </c>
      <c r="AW126" s="892">
        <f>IFERROR((AT126-_xlfn.XLOOKUP(AR126,'Lista Consumo Interno'!$A:$A,'Lista Consumo Interno'!$E:$E))/AT126,"")</f>
        <v>0.51661224489795921</v>
      </c>
      <c r="AX126" s="895">
        <v>0</v>
      </c>
      <c r="AY126" s="727" t="str">
        <f>IFERROR(($AT126-_xlfn.XLOOKUP($AR126,Competencias!$A:$A,Competencias!P:P))/$AT126,"")</f>
        <v/>
      </c>
      <c r="AZ126" s="727" t="str">
        <f>IFERROR(($AT126-_xlfn.XLOOKUP($AR126,Competencias!$A:$A,Competencias!Q:Q))/$AT126,"")</f>
        <v/>
      </c>
      <c r="BB126" s="246" t="str">
        <f>_xlfn.XLOOKUP(BC126,'Listas anteriores R'!$A:$A,'Listas anteriores R'!$D:$D,"")</f>
        <v>Carnes</v>
      </c>
      <c r="BC126" s="760">
        <v>1068</v>
      </c>
      <c r="BD126" s="800" t="str">
        <f t="shared" si="21"/>
        <v>T-BONE - ER</v>
      </c>
      <c r="BE126" s="150">
        <v>20353.846153846156</v>
      </c>
      <c r="BF126" s="1051">
        <f>ROUND(IFERROR((BE126-_xlfn.XLOOKUP(BC126,'Listas anteriores HORECA'!$A:$A,'Listas anteriores HORECA'!$E:$E))/_xlfn.XLOOKUP(BC126,'Listas anteriores HORECA'!$A:$A,'Listas anteriores HORECA'!$E:$E),""),3)</f>
        <v>0</v>
      </c>
      <c r="BG126" s="150">
        <f>_xlfn.XLOOKUP($BC126,'Costos Unitarios'!A:A,'Costos Unitarios'!E:E,"")</f>
        <v>15741</v>
      </c>
      <c r="BH126" s="1052">
        <f t="shared" si="23"/>
        <v>0.22663265306122457</v>
      </c>
      <c r="BI126" s="892">
        <f>IFERROR((BE126-_xlfn.XLOOKUP(C126,'Lista Consumo Interno'!A:A,'Lista Consumo Interno'!E:E))/BE126,"")</f>
        <v>0.46290249433106584</v>
      </c>
    </row>
    <row r="127" spans="1:61" ht="15" thickBot="1" x14ac:dyDescent="0.35">
      <c r="A127" s="246" t="str">
        <f>_xlfn.XLOOKUP(C127,'Listas anteriores R'!$A:$A,'Listas anteriores R'!$D:$D,"")</f>
        <v>Carnes</v>
      </c>
      <c r="B127" s="1204" t="s">
        <v>165</v>
      </c>
      <c r="C127" s="16">
        <v>1069</v>
      </c>
      <c r="D127" s="178" t="s">
        <v>185</v>
      </c>
      <c r="E127" s="774">
        <f t="shared" si="30"/>
        <v>22615.384615384617</v>
      </c>
      <c r="F127" s="860">
        <v>24990</v>
      </c>
      <c r="G127" s="1197">
        <f>ROUND(IFERROR((E127-_xlfn.XLOOKUP(C127,'Listas anteriores R'!A:A,'Listas anteriores R'!E:E))/_xlfn.XLOOKUP(C127,'Listas anteriores R'!A:A,'Listas anteriores R'!E:E),""),3)</f>
        <v>0</v>
      </c>
      <c r="H127" s="732">
        <f>IFERROR((E127-(_xlfn.XLOOKUP(C127,'Costos Unitarios'!$A:$A,'Costos Unitarios'!$E:$E)+_xlfn.XLOOKUP(C127,'Costos Comerciales'!$A:$A,'Costos Comerciales'!$E:$E)))/E127,"")</f>
        <v>0.2567448979591837</v>
      </c>
      <c r="I127" s="732">
        <f>IFERROR((E127-_xlfn.XLOOKUP(C127,'Lista Consumo Interno'!$A:$A,'Lista Consumo Interno'!$E:$E))/E127,"")</f>
        <v>0.53323809523809529</v>
      </c>
      <c r="J127" s="727">
        <f>IFERROR(($E127-_xlfn.XLOOKUP($C127,Competencias!$A:$A,Competencias!R:R))/$E127,"")</f>
        <v>1</v>
      </c>
      <c r="K127" s="727">
        <f>IFERROR(($E127-_xlfn.XLOOKUP($C127,Competencias!$A:$A,Competencias!S:S))/$E127,"")</f>
        <v>1</v>
      </c>
      <c r="L127" s="727">
        <f>IFERROR(($E127-_xlfn.XLOOKUP($C127,Competencias!$A:$A,Competencias!T:T))/$E127,"")</f>
        <v>1</v>
      </c>
      <c r="M127" s="727">
        <f>IFERROR(($E127-_xlfn.XLOOKUP($C127,Competencias!$A:$A,Competencias!U:U))/$E127,"")</f>
        <v>1</v>
      </c>
      <c r="N127" s="727">
        <f>IFERROR(($E127-_xlfn.XLOOKUP($C127,Competencias!$A:$A,Competencias!V:V))/$E127,"")</f>
        <v>1</v>
      </c>
      <c r="O127" s="723"/>
      <c r="P127" s="246" t="str">
        <f>_xlfn.XLOOKUP(Q127,'Listas anteriores R'!$A:$A,'Listas anteriores R'!$D:$D,"")</f>
        <v>Carnes</v>
      </c>
      <c r="Q127" s="1210">
        <v>1069</v>
      </c>
      <c r="R127" s="718" t="str">
        <f t="shared" si="28"/>
        <v>TOMAHAWK - ER</v>
      </c>
      <c r="S127" s="135">
        <f t="shared" si="31"/>
        <v>22615.384615384617</v>
      </c>
      <c r="T127" s="749">
        <v>24990</v>
      </c>
      <c r="U127" s="1172">
        <f>ROUND(IFERROR((S127-_xlfn.XLOOKUP(Q127,'Listas anteriores C'!$A:$A,'Listas anteriores C'!$E:$E))/_xlfn.XLOOKUP(Q127,'Listas anteriores C'!$A:$A,'Listas anteriores C'!$E:$E),""),3)</f>
        <v>0</v>
      </c>
      <c r="V127" s="732">
        <f>IFERROR((S127-(_xlfn.XLOOKUP(Q127,'Costos Unitarios'!$A:$A,'Costos Unitarios'!$E:$E)+_xlfn.XLOOKUP(Q127,'Costos Comerciales'!$A:$A,'Costos Comerciales'!$E:$E)))/S127,"")</f>
        <v>0.2567448979591837</v>
      </c>
      <c r="W127" s="727">
        <f>IFERROR(($S127-_xlfn.XLOOKUP($Q127,Competencias!$A:$A,Competencias!E:E))/$S127,"")</f>
        <v>1</v>
      </c>
      <c r="X127" s="727">
        <f>IFERROR(($S127-_xlfn.XLOOKUP($Q127,Competencias!$A:$A,Competencias!F:F))/$S127,"")</f>
        <v>1</v>
      </c>
      <c r="Y127" s="727">
        <f>IFERROR(($S127-_xlfn.XLOOKUP($Q127,Competencias!$A:$A,Competencias!G:G))/$S127,"")</f>
        <v>1</v>
      </c>
      <c r="AA127" s="246" t="str">
        <f>_xlfn.XLOOKUP(AB127,'Listas anteriores R'!$A:$A,'Listas anteriores R'!$D:$D,"")</f>
        <v>Carnes</v>
      </c>
      <c r="AB127" s="542">
        <v>1069</v>
      </c>
      <c r="AC127" s="718" t="str">
        <f t="shared" si="29"/>
        <v>TOMAHAWK - ER</v>
      </c>
      <c r="AD127" s="139">
        <f t="shared" si="32"/>
        <v>22615.384615384617</v>
      </c>
      <c r="AE127" s="749">
        <v>24990</v>
      </c>
      <c r="AF127" s="1172">
        <f>ROUND(IFERROR((AD127-_xlfn.XLOOKUP(AB127,'Listas anteriores ML'!$A:$A,'Listas anteriores ML'!$E:$E))/_xlfn.XLOOKUP(AB127,'Listas anteriores ML'!$A:$A,'Listas anteriores ML'!$E:$E),""),3)</f>
        <v>0</v>
      </c>
      <c r="AG127" s="732">
        <f>IFERROR((AD127-(_xlfn.XLOOKUP(AB127,'Costos Unitarios'!$A:$A,'Costos Unitarios'!$E:$E)+_xlfn.XLOOKUP(AB127,'Costos Comerciales'!$A:$A,'Costos Comerciales'!$E:$E)))/AD127,"")</f>
        <v>0.2567448979591837</v>
      </c>
      <c r="AH127" s="727">
        <f>IFERROR(($AD127-_xlfn.XLOOKUP($AB127,Competencias!$A:$A,Competencias!H:H))/$AD127,"")</f>
        <v>1</v>
      </c>
      <c r="AI127" s="727">
        <f>IFERROR(($AD127-_xlfn.XLOOKUP($AB127,Competencias!$A:$A,Competencias!I:I))/$AD127,"")</f>
        <v>1</v>
      </c>
      <c r="AJ127" s="727">
        <f>IFERROR(($AD127-_xlfn.XLOOKUP($AB127,Competencias!$A:$A,Competencias!J:J))/$AD127,"")</f>
        <v>1</v>
      </c>
      <c r="AK127" s="727">
        <f>IFERROR(($AD127-_xlfn.XLOOKUP($AB127,Competencias!$A:$A,Competencias!K:K))/$AD127,"")</f>
        <v>1</v>
      </c>
      <c r="AL127" s="727">
        <f>IFERROR(($AD127-_xlfn.XLOOKUP($AB127,Competencias!$A:$A,Competencias!L:L))/$AD127,"")</f>
        <v>1</v>
      </c>
      <c r="AM127" s="727">
        <f>IFERROR(($AD127-_xlfn.XLOOKUP($AB127,Competencias!$A:$A,Competencias!M:M))/$AD127,"")</f>
        <v>1</v>
      </c>
      <c r="AN127" s="727">
        <f>IFERROR(($AD127-_xlfn.XLOOKUP($AB127,Competencias!$A:$A,Competencias!N:N))/$AD127,"")</f>
        <v>1</v>
      </c>
      <c r="AO127" s="727">
        <f>IFERROR(($AD127-_xlfn.XLOOKUP($AB127,Competencias!$A:$A,Competencias!O:O))/$AD127,"")</f>
        <v>1</v>
      </c>
      <c r="AQ127" s="246" t="str">
        <f>_xlfn.XLOOKUP(AR127,'Listas anteriores R'!$A:$A,'Listas anteriores R'!$D:$D,"")</f>
        <v>Carnes</v>
      </c>
      <c r="AR127" s="542">
        <v>1069</v>
      </c>
      <c r="AS127" s="718" t="str">
        <f t="shared" si="20"/>
        <v>TOMAHAWK - ER</v>
      </c>
      <c r="AT127" s="291">
        <f t="shared" si="33"/>
        <v>22615.384615384617</v>
      </c>
      <c r="AU127" s="1051">
        <f>ROUND(IFERROR(($AT127-_xlfn.XLOOKUP($AR127,'Listas anteriores May.'!$A:$A,'Listas anteriores May.'!$E:$E))/_xlfn.XLOOKUP($AR127,'Listas anteriores May.'!$A:$A,'Listas anteriores May.'!$E:$E),""),3)</f>
        <v>0</v>
      </c>
      <c r="AV127" s="732">
        <f>IFERROR(($AT127-(_xlfn.XLOOKUP($AR127,'Costos Unitarios'!$A:$A,'Costos Unitarios'!$E:$E)+_xlfn.XLOOKUP($AR127,'Costos Comerciales'!$A:$A,'Costos Comerciales'!$E:$E)))/AT127,"")</f>
        <v>0.2567448979591837</v>
      </c>
      <c r="AW127" s="892">
        <f>IFERROR((AT127-_xlfn.XLOOKUP(AR127,'Lista Consumo Interno'!$A:$A,'Lista Consumo Interno'!$E:$E))/AT127,"")</f>
        <v>0.53323809523809529</v>
      </c>
      <c r="AX127" s="895">
        <v>0</v>
      </c>
      <c r="AY127" s="727">
        <f>IFERROR(($AT127-_xlfn.XLOOKUP($AR127,Competencias!$A:$A,Competencias!P:P))/$AT127,"")</f>
        <v>0.46938775510204084</v>
      </c>
      <c r="AZ127" s="727">
        <f>IFERROR(($AT127-_xlfn.XLOOKUP($AR127,Competencias!$A:$A,Competencias!Q:Q))/$AT127,"")</f>
        <v>1</v>
      </c>
      <c r="BB127" s="246" t="str">
        <f>_xlfn.XLOOKUP(BC127,'Listas anteriores R'!$A:$A,'Listas anteriores R'!$D:$D,"")</f>
        <v>Carnes</v>
      </c>
      <c r="BC127" s="760">
        <v>1069</v>
      </c>
      <c r="BD127" s="800" t="str">
        <f t="shared" si="21"/>
        <v>TOMAHAWK - ER</v>
      </c>
      <c r="BE127" s="150">
        <v>20353.846153846156</v>
      </c>
      <c r="BF127" s="1051">
        <f>ROUND(IFERROR((BE127-_xlfn.XLOOKUP(BC127,'Listas anteriores HORECA'!$A:$A,'Listas anteriores HORECA'!$E:$E))/_xlfn.XLOOKUP(BC127,'Listas anteriores HORECA'!$A:$A,'Listas anteriores HORECA'!$E:$E),""),3)</f>
        <v>0</v>
      </c>
      <c r="BG127" s="150">
        <f>_xlfn.XLOOKUP($BC127,'Costos Unitarios'!A:A,'Costos Unitarios'!E:E,"")</f>
        <v>15741</v>
      </c>
      <c r="BH127" s="1052">
        <f t="shared" si="23"/>
        <v>0.22663265306122457</v>
      </c>
      <c r="BI127" s="892">
        <f>IFERROR((BE127-_xlfn.XLOOKUP(C127,'Lista Consumo Interno'!A:A,'Lista Consumo Interno'!E:E))/BE127,"")</f>
        <v>0.48137566137566146</v>
      </c>
    </row>
    <row r="128" spans="1:61" ht="15" thickBot="1" x14ac:dyDescent="0.35">
      <c r="A128" s="246" t="str">
        <f>_xlfn.XLOOKUP(C128,'Listas anteriores R'!$A:$A,'Listas anteriores R'!$D:$D,"")</f>
        <v>Carnes</v>
      </c>
      <c r="B128" s="1204" t="s">
        <v>165</v>
      </c>
      <c r="C128" s="16">
        <v>1070</v>
      </c>
      <c r="D128" s="178" t="s">
        <v>186</v>
      </c>
      <c r="E128" s="774">
        <f t="shared" si="30"/>
        <v>22615.384615384617</v>
      </c>
      <c r="F128" s="860">
        <v>24990</v>
      </c>
      <c r="G128" s="1197">
        <f>ROUND(IFERROR((E128-_xlfn.XLOOKUP(C128,'Listas anteriores R'!A:A,'Listas anteriores R'!E:E))/_xlfn.XLOOKUP(C128,'Listas anteriores R'!A:A,'Listas anteriores R'!E:E),""),3)</f>
        <v>0</v>
      </c>
      <c r="H128" s="732">
        <f>IFERROR((E128-(_xlfn.XLOOKUP(C128,'Costos Unitarios'!$A:$A,'Costos Unitarios'!$E:$E)+_xlfn.XLOOKUP(C128,'Costos Comerciales'!$A:$A,'Costos Comerciales'!$E:$E)))/E128,"")</f>
        <v>0.22857823129251706</v>
      </c>
      <c r="I128" s="732">
        <f>IFERROR((E128-_xlfn.XLOOKUP(C128,'Lista Consumo Interno'!$A:$A,'Lista Consumo Interno'!$E:$E))/E128,"")</f>
        <v>0.52479251700680274</v>
      </c>
      <c r="J128" s="727" t="str">
        <f>IFERROR(($E128-_xlfn.XLOOKUP($C128,Competencias!$A:$A,Competencias!R:R))/$E128,"")</f>
        <v/>
      </c>
      <c r="K128" s="727" t="str">
        <f>IFERROR(($E128-_xlfn.XLOOKUP($C128,Competencias!$A:$A,Competencias!S:S))/$E128,"")</f>
        <v/>
      </c>
      <c r="L128" s="727" t="str">
        <f>IFERROR(($E128-_xlfn.XLOOKUP($C128,Competencias!$A:$A,Competencias!T:T))/$E128,"")</f>
        <v/>
      </c>
      <c r="M128" s="727" t="str">
        <f>IFERROR(($E128-_xlfn.XLOOKUP($C128,Competencias!$A:$A,Competencias!U:U))/$E128,"")</f>
        <v/>
      </c>
      <c r="N128" s="727" t="str">
        <f>IFERROR(($E128-_xlfn.XLOOKUP($C128,Competencias!$A:$A,Competencias!V:V))/$E128,"")</f>
        <v/>
      </c>
      <c r="O128" s="723"/>
      <c r="P128" s="246" t="str">
        <f>_xlfn.XLOOKUP(Q128,'Listas anteriores R'!$A:$A,'Listas anteriores R'!$D:$D,"")</f>
        <v>Carnes</v>
      </c>
      <c r="Q128" s="1210">
        <v>1070</v>
      </c>
      <c r="R128" s="718" t="str">
        <f t="shared" si="28"/>
        <v>ASADO AMERICANO - ER</v>
      </c>
      <c r="S128" s="135">
        <f t="shared" si="31"/>
        <v>22615.384615384617</v>
      </c>
      <c r="T128" s="749">
        <v>24990</v>
      </c>
      <c r="U128" s="1172">
        <f>ROUND(IFERROR((S128-_xlfn.XLOOKUP(Q128,'Listas anteriores C'!$A:$A,'Listas anteriores C'!$E:$E))/_xlfn.XLOOKUP(Q128,'Listas anteriores C'!$A:$A,'Listas anteriores C'!$E:$E),""),3)</f>
        <v>0</v>
      </c>
      <c r="V128" s="732">
        <f>IFERROR((S128-(_xlfn.XLOOKUP(Q128,'Costos Unitarios'!$A:$A,'Costos Unitarios'!$E:$E)+_xlfn.XLOOKUP(Q128,'Costos Comerciales'!$A:$A,'Costos Comerciales'!$E:$E)))/S128,"")</f>
        <v>0.22857823129251706</v>
      </c>
      <c r="W128" s="727" t="str">
        <f>IFERROR(($S128-_xlfn.XLOOKUP($Q128,Competencias!$A:$A,Competencias!E:E))/$S128,"")</f>
        <v/>
      </c>
      <c r="X128" s="727" t="str">
        <f>IFERROR(($S128-_xlfn.XLOOKUP($Q128,Competencias!$A:$A,Competencias!F:F))/$S128,"")</f>
        <v/>
      </c>
      <c r="Y128" s="727" t="str">
        <f>IFERROR(($S128-_xlfn.XLOOKUP($Q128,Competencias!$A:$A,Competencias!G:G))/$S128,"")</f>
        <v/>
      </c>
      <c r="AA128" s="246" t="str">
        <f>_xlfn.XLOOKUP(AB128,'Listas anteriores R'!$A:$A,'Listas anteriores R'!$D:$D,"")</f>
        <v>Carnes</v>
      </c>
      <c r="AB128" s="542">
        <v>1070</v>
      </c>
      <c r="AC128" s="718" t="str">
        <f t="shared" si="29"/>
        <v>ASADO AMERICANO - ER</v>
      </c>
      <c r="AD128" s="139">
        <f t="shared" si="32"/>
        <v>22615.384615384617</v>
      </c>
      <c r="AE128" s="749">
        <v>24990</v>
      </c>
      <c r="AF128" s="1172">
        <f>ROUND(IFERROR((AD128-_xlfn.XLOOKUP(AB128,'Listas anteriores ML'!$A:$A,'Listas anteriores ML'!$E:$E))/_xlfn.XLOOKUP(AB128,'Listas anteriores ML'!$A:$A,'Listas anteriores ML'!$E:$E),""),3)</f>
        <v>0</v>
      </c>
      <c r="AG128" s="732">
        <f>IFERROR((AD128-(_xlfn.XLOOKUP(AB128,'Costos Unitarios'!$A:$A,'Costos Unitarios'!$E:$E)+_xlfn.XLOOKUP(AB128,'Costos Comerciales'!$A:$A,'Costos Comerciales'!$E:$E)))/AD128,"")</f>
        <v>0.22857823129251706</v>
      </c>
      <c r="AH128" s="727" t="str">
        <f>IFERROR(($AD128-_xlfn.XLOOKUP($AB128,Competencias!$A:$A,Competencias!H:H))/$AD128,"")</f>
        <v/>
      </c>
      <c r="AI128" s="727" t="str">
        <f>IFERROR(($AD128-_xlfn.XLOOKUP($AB128,Competencias!$A:$A,Competencias!I:I))/$AD128,"")</f>
        <v/>
      </c>
      <c r="AJ128" s="727" t="str">
        <f>IFERROR(($AD128-_xlfn.XLOOKUP($AB128,Competencias!$A:$A,Competencias!J:J))/$AD128,"")</f>
        <v/>
      </c>
      <c r="AK128" s="727" t="str">
        <f>IFERROR(($AD128-_xlfn.XLOOKUP($AB128,Competencias!$A:$A,Competencias!K:K))/$AD128,"")</f>
        <v/>
      </c>
      <c r="AL128" s="727" t="str">
        <f>IFERROR(($AD128-_xlfn.XLOOKUP($AB128,Competencias!$A:$A,Competencias!L:L))/$AD128,"")</f>
        <v/>
      </c>
      <c r="AM128" s="727" t="str">
        <f>IFERROR(($AD128-_xlfn.XLOOKUP($AB128,Competencias!$A:$A,Competencias!M:M))/$AD128,"")</f>
        <v/>
      </c>
      <c r="AN128" s="727" t="str">
        <f>IFERROR(($AD128-_xlfn.XLOOKUP($AB128,Competencias!$A:$A,Competencias!N:N))/$AD128,"")</f>
        <v/>
      </c>
      <c r="AO128" s="727" t="str">
        <f>IFERROR(($AD128-_xlfn.XLOOKUP($AB128,Competencias!$A:$A,Competencias!O:O))/$AD128,"")</f>
        <v/>
      </c>
      <c r="AQ128" s="246" t="str">
        <f>_xlfn.XLOOKUP(AR128,'Listas anteriores R'!$A:$A,'Listas anteriores R'!$D:$D,"")</f>
        <v>Carnes</v>
      </c>
      <c r="AR128" s="542">
        <v>1070</v>
      </c>
      <c r="AS128" s="718" t="str">
        <f t="shared" si="20"/>
        <v>ASADO AMERICANO - ER</v>
      </c>
      <c r="AT128" s="291">
        <f t="shared" si="33"/>
        <v>22615.384615384617</v>
      </c>
      <c r="AU128" s="1051">
        <f>ROUND(IFERROR(($AT128-_xlfn.XLOOKUP($AR128,'Listas anteriores May.'!$A:$A,'Listas anteriores May.'!$E:$E))/_xlfn.XLOOKUP($AR128,'Listas anteriores May.'!$A:$A,'Listas anteriores May.'!$E:$E),""),3)</f>
        <v>0</v>
      </c>
      <c r="AV128" s="732">
        <f>IFERROR(($AT128-(_xlfn.XLOOKUP($AR128,'Costos Unitarios'!$A:$A,'Costos Unitarios'!$E:$E)+_xlfn.XLOOKUP($AR128,'Costos Comerciales'!$A:$A,'Costos Comerciales'!$E:$E)))/AT128,"")</f>
        <v>0.22857823129251706</v>
      </c>
      <c r="AW128" s="892">
        <f>IFERROR((AT128-_xlfn.XLOOKUP(AR128,'Lista Consumo Interno'!$A:$A,'Lista Consumo Interno'!$E:$E))/AT128,"")</f>
        <v>0.52479251700680274</v>
      </c>
      <c r="AX128" s="895">
        <v>0</v>
      </c>
      <c r="AY128" s="727" t="str">
        <f>IFERROR(($AT128-_xlfn.XLOOKUP($AR128,Competencias!$A:$A,Competencias!P:P))/$AT128,"")</f>
        <v/>
      </c>
      <c r="AZ128" s="727" t="str">
        <f>IFERROR(($AT128-_xlfn.XLOOKUP($AR128,Competencias!$A:$A,Competencias!Q:Q))/$AT128,"")</f>
        <v/>
      </c>
      <c r="BB128" s="246" t="str">
        <f>_xlfn.XLOOKUP(BC128,'Listas anteriores R'!$A:$A,'Listas anteriores R'!$D:$D,"")</f>
        <v>Carnes</v>
      </c>
      <c r="BC128" s="760">
        <v>1070</v>
      </c>
      <c r="BD128" s="800" t="str">
        <f t="shared" si="21"/>
        <v>ASADO AMERICANO - ER</v>
      </c>
      <c r="BE128" s="150">
        <v>20353.846153846156</v>
      </c>
      <c r="BF128" s="1051">
        <f>ROUND(IFERROR((BE128-_xlfn.XLOOKUP(BC128,'Listas anteriores HORECA'!$A:$A,'Listas anteriores HORECA'!$E:$E))/_xlfn.XLOOKUP(BC128,'Listas anteriores HORECA'!$A:$A,'Listas anteriores HORECA'!$E:$E),""),3)</f>
        <v>0</v>
      </c>
      <c r="BG128" s="150">
        <f>_xlfn.XLOOKUP($BC128,'Costos Unitarios'!A:A,'Costos Unitarios'!E:E,"")</f>
        <v>16260</v>
      </c>
      <c r="BH128" s="1052">
        <f t="shared" si="23"/>
        <v>0.20113378684807265</v>
      </c>
      <c r="BI128" s="892">
        <f>IFERROR((BE128-_xlfn.XLOOKUP(C128,'Lista Consumo Interno'!A:A,'Lista Consumo Interno'!E:E))/BE128,"")</f>
        <v>0.47199168556311422</v>
      </c>
    </row>
    <row r="129" spans="1:61" ht="15" thickBot="1" x14ac:dyDescent="0.35">
      <c r="A129" s="246" t="str">
        <f>_xlfn.XLOOKUP(C129,'Listas anteriores R'!$A:$A,'Listas anteriores R'!$D:$D,"")</f>
        <v>Carnes</v>
      </c>
      <c r="B129" s="1204" t="s">
        <v>165</v>
      </c>
      <c r="C129" s="16">
        <v>1071</v>
      </c>
      <c r="D129" s="178" t="s">
        <v>187</v>
      </c>
      <c r="E129" s="774">
        <f t="shared" si="30"/>
        <v>22615.384615384617</v>
      </c>
      <c r="F129" s="860">
        <v>24990</v>
      </c>
      <c r="G129" s="1197">
        <f>ROUND(IFERROR((E129-_xlfn.XLOOKUP(C129,'Listas anteriores R'!A:A,'Listas anteriores R'!E:E))/_xlfn.XLOOKUP(C129,'Listas anteriores R'!A:A,'Listas anteriores R'!E:E),""),3)</f>
        <v>0</v>
      </c>
      <c r="H129" s="732">
        <f>IFERROR((E129-(_xlfn.XLOOKUP(C129,'Costos Unitarios'!$A:$A,'Costos Unitarios'!$E:$E)+_xlfn.XLOOKUP(C129,'Costos Comerciales'!$A:$A,'Costos Comerciales'!$E:$E)))/E129,"")</f>
        <v>0.24135714285714291</v>
      </c>
      <c r="I129" s="732">
        <f>IFERROR((E129-_xlfn.XLOOKUP(C129,'Lista Consumo Interno'!$A:$A,'Lista Consumo Interno'!$E:$E))/E129,"")</f>
        <v>0.47177551020408165</v>
      </c>
      <c r="J129" s="727">
        <f>IFERROR(($E129-_xlfn.XLOOKUP($C129,Competencias!$A:$A,Competencias!R:R))/$E129,"")</f>
        <v>1</v>
      </c>
      <c r="K129" s="727">
        <f>IFERROR(($E129-_xlfn.XLOOKUP($C129,Competencias!$A:$A,Competencias!S:S))/$E129,"")</f>
        <v>1</v>
      </c>
      <c r="L129" s="727">
        <f>IFERROR(($E129-_xlfn.XLOOKUP($C129,Competencias!$A:$A,Competencias!T:T))/$E129,"")</f>
        <v>1</v>
      </c>
      <c r="M129" s="727">
        <f>IFERROR(($E129-_xlfn.XLOOKUP($C129,Competencias!$A:$A,Competencias!U:U))/$E129,"")</f>
        <v>1</v>
      </c>
      <c r="N129" s="727">
        <f>IFERROR(($E129-_xlfn.XLOOKUP($C129,Competencias!$A:$A,Competencias!V:V))/$E129,"")</f>
        <v>1</v>
      </c>
      <c r="O129" s="723"/>
      <c r="P129" s="246" t="str">
        <f>_xlfn.XLOOKUP(Q129,'Listas anteriores R'!$A:$A,'Listas anteriores R'!$D:$D,"")</f>
        <v>Carnes</v>
      </c>
      <c r="Q129" s="1210">
        <v>1071</v>
      </c>
      <c r="R129" s="718" t="str">
        <f t="shared" si="28"/>
        <v>ASADO EN TIRA -ER</v>
      </c>
      <c r="S129" s="135">
        <f t="shared" si="31"/>
        <v>22615.384615384617</v>
      </c>
      <c r="T129" s="749">
        <v>24990</v>
      </c>
      <c r="U129" s="1172">
        <f>ROUND(IFERROR((S129-_xlfn.XLOOKUP(Q129,'Listas anteriores C'!$A:$A,'Listas anteriores C'!$E:$E))/_xlfn.XLOOKUP(Q129,'Listas anteriores C'!$A:$A,'Listas anteriores C'!$E:$E),""),3)</f>
        <v>0</v>
      </c>
      <c r="V129" s="732">
        <f>IFERROR((S129-(_xlfn.XLOOKUP(Q129,'Costos Unitarios'!$A:$A,'Costos Unitarios'!$E:$E)+_xlfn.XLOOKUP(Q129,'Costos Comerciales'!$A:$A,'Costos Comerciales'!$E:$E)))/S129,"")</f>
        <v>0.24135714285714291</v>
      </c>
      <c r="W129" s="727">
        <f>IFERROR(($S129-_xlfn.XLOOKUP($Q129,Competencias!$A:$A,Competencias!E:E))/$S129,"")</f>
        <v>1</v>
      </c>
      <c r="X129" s="727">
        <f>IFERROR(($S129-_xlfn.XLOOKUP($Q129,Competencias!$A:$A,Competencias!F:F))/$S129,"")</f>
        <v>1</v>
      </c>
      <c r="Y129" s="727">
        <f>IFERROR(($S129-_xlfn.XLOOKUP($Q129,Competencias!$A:$A,Competencias!G:G))/$S129,"")</f>
        <v>1</v>
      </c>
      <c r="AA129" s="246" t="str">
        <f>_xlfn.XLOOKUP(AB129,'Listas anteriores R'!$A:$A,'Listas anteriores R'!$D:$D,"")</f>
        <v>Carnes</v>
      </c>
      <c r="AB129" s="542">
        <v>1071</v>
      </c>
      <c r="AC129" s="718" t="str">
        <f t="shared" si="29"/>
        <v>ASADO EN TIRA -ER</v>
      </c>
      <c r="AD129" s="139">
        <f t="shared" si="32"/>
        <v>22615.384615384617</v>
      </c>
      <c r="AE129" s="749">
        <v>24990</v>
      </c>
      <c r="AF129" s="1172">
        <f>ROUND(IFERROR((AD129-_xlfn.XLOOKUP(AB129,'Listas anteriores ML'!$A:$A,'Listas anteriores ML'!$E:$E))/_xlfn.XLOOKUP(AB129,'Listas anteriores ML'!$A:$A,'Listas anteriores ML'!$E:$E),""),3)</f>
        <v>0</v>
      </c>
      <c r="AG129" s="732">
        <f>IFERROR((AD129-(_xlfn.XLOOKUP(AB129,'Costos Unitarios'!$A:$A,'Costos Unitarios'!$E:$E)+_xlfn.XLOOKUP(AB129,'Costos Comerciales'!$A:$A,'Costos Comerciales'!$E:$E)))/AD129,"")</f>
        <v>0.24135714285714291</v>
      </c>
      <c r="AH129" s="727">
        <f>IFERROR(($AD129-_xlfn.XLOOKUP($AB129,Competencias!$A:$A,Competencias!H:H))/$AD129,"")</f>
        <v>1</v>
      </c>
      <c r="AI129" s="727">
        <f>IFERROR(($AD129-_xlfn.XLOOKUP($AB129,Competencias!$A:$A,Competencias!I:I))/$AD129,"")</f>
        <v>1</v>
      </c>
      <c r="AJ129" s="727">
        <f>IFERROR(($AD129-_xlfn.XLOOKUP($AB129,Competencias!$A:$A,Competencias!J:J))/$AD129,"")</f>
        <v>1</v>
      </c>
      <c r="AK129" s="727">
        <f>IFERROR(($AD129-_xlfn.XLOOKUP($AB129,Competencias!$A:$A,Competencias!K:K))/$AD129,"")</f>
        <v>1</v>
      </c>
      <c r="AL129" s="727">
        <f>IFERROR(($AD129-_xlfn.XLOOKUP($AB129,Competencias!$A:$A,Competencias!L:L))/$AD129,"")</f>
        <v>1</v>
      </c>
      <c r="AM129" s="727">
        <f>IFERROR(($AD129-_xlfn.XLOOKUP($AB129,Competencias!$A:$A,Competencias!M:M))/$AD129,"")</f>
        <v>1</v>
      </c>
      <c r="AN129" s="727">
        <f>IFERROR(($AD129-_xlfn.XLOOKUP($AB129,Competencias!$A:$A,Competencias!N:N))/$AD129,"")</f>
        <v>1</v>
      </c>
      <c r="AO129" s="727">
        <f>IFERROR(($AD129-_xlfn.XLOOKUP($AB129,Competencias!$A:$A,Competencias!O:O))/$AD129,"")</f>
        <v>1</v>
      </c>
      <c r="AQ129" s="246" t="str">
        <f>_xlfn.XLOOKUP(AR129,'Listas anteriores R'!$A:$A,'Listas anteriores R'!$D:$D,"")</f>
        <v>Carnes</v>
      </c>
      <c r="AR129" s="542">
        <v>1071</v>
      </c>
      <c r="AS129" s="718" t="str">
        <f t="shared" si="20"/>
        <v>ASADO EN TIRA -ER</v>
      </c>
      <c r="AT129" s="291">
        <f t="shared" si="33"/>
        <v>22615.384615384617</v>
      </c>
      <c r="AU129" s="1051">
        <f>ROUND(IFERROR(($AT129-_xlfn.XLOOKUP($AR129,'Listas anteriores May.'!$A:$A,'Listas anteriores May.'!$E:$E))/_xlfn.XLOOKUP($AR129,'Listas anteriores May.'!$A:$A,'Listas anteriores May.'!$E:$E),""),3)</f>
        <v>0</v>
      </c>
      <c r="AV129" s="732">
        <f>IFERROR(($AT129-(_xlfn.XLOOKUP($AR129,'Costos Unitarios'!$A:$A,'Costos Unitarios'!$E:$E)+_xlfn.XLOOKUP($AR129,'Costos Comerciales'!$A:$A,'Costos Comerciales'!$E:$E)))/AT129,"")</f>
        <v>0.24135714285714291</v>
      </c>
      <c r="AW129" s="892">
        <f>IFERROR((AT129-_xlfn.XLOOKUP(AR129,'Lista Consumo Interno'!$A:$A,'Lista Consumo Interno'!$E:$E))/AT129,"")</f>
        <v>0.47177551020408165</v>
      </c>
      <c r="AX129" s="895">
        <v>0</v>
      </c>
      <c r="AY129" s="727">
        <f>IFERROR(($AT129-_xlfn.XLOOKUP($AR129,Competencias!$A:$A,Competencias!P:P))/$AT129,"")</f>
        <v>0.35442176870748304</v>
      </c>
      <c r="AZ129" s="727">
        <f>IFERROR(($AT129-_xlfn.XLOOKUP($AR129,Competencias!$A:$A,Competencias!Q:Q))/$AT129,"")</f>
        <v>1</v>
      </c>
      <c r="BB129" s="246" t="str">
        <f>_xlfn.XLOOKUP(BC129,'Listas anteriores R'!$A:$A,'Listas anteriores R'!$D:$D,"")</f>
        <v>Carnes</v>
      </c>
      <c r="BC129" s="760">
        <v>1071</v>
      </c>
      <c r="BD129" s="800" t="str">
        <f t="shared" si="21"/>
        <v>ASADO EN TIRA -ER</v>
      </c>
      <c r="BE129" s="150">
        <v>20353.846153846156</v>
      </c>
      <c r="BF129" s="1051">
        <f>ROUND(IFERROR((BE129-_xlfn.XLOOKUP(BC129,'Listas anteriores HORECA'!$A:$A,'Listas anteriores HORECA'!$E:$E))/_xlfn.XLOOKUP(BC129,'Listas anteriores HORECA'!$A:$A,'Listas anteriores HORECA'!$E:$E),""),3)</f>
        <v>0</v>
      </c>
      <c r="BG129" s="150">
        <f>_xlfn.XLOOKUP($BC129,'Costos Unitarios'!A:A,'Costos Unitarios'!E:E,"")</f>
        <v>16087</v>
      </c>
      <c r="BH129" s="1052">
        <f t="shared" si="23"/>
        <v>0.2096334089191233</v>
      </c>
      <c r="BI129" s="892">
        <f>IFERROR((BE129-_xlfn.XLOOKUP(C129,'Lista Consumo Interno'!A:A,'Lista Consumo Interno'!E:E))/BE129,"")</f>
        <v>0.41308390022675745</v>
      </c>
    </row>
    <row r="130" spans="1:61" ht="15" thickBot="1" x14ac:dyDescent="0.35">
      <c r="A130" s="246" t="str">
        <f>_xlfn.XLOOKUP(C130,'Listas anteriores R'!$A:$A,'Listas anteriores R'!$D:$D,"")</f>
        <v>Carnes</v>
      </c>
      <c r="B130" s="1204" t="s">
        <v>165</v>
      </c>
      <c r="C130" s="16">
        <v>1072</v>
      </c>
      <c r="D130" s="178" t="s">
        <v>188</v>
      </c>
      <c r="E130" s="774">
        <f t="shared" si="30"/>
        <v>22615.384615384617</v>
      </c>
      <c r="F130" s="860">
        <v>24990</v>
      </c>
      <c r="G130" s="1197">
        <f>ROUND(IFERROR((E130-_xlfn.XLOOKUP(C130,'Listas anteriores R'!A:A,'Listas anteriores R'!E:E))/_xlfn.XLOOKUP(C130,'Listas anteriores R'!A:A,'Listas anteriores R'!E:E),""),3)</f>
        <v>0</v>
      </c>
      <c r="H130" s="732">
        <f>IFERROR((E130-(_xlfn.XLOOKUP(C130,'Costos Unitarios'!$A:$A,'Costos Unitarios'!$E:$E)+_xlfn.XLOOKUP(C130,'Costos Comerciales'!$A:$A,'Costos Comerciales'!$E:$E)))/E130,"")</f>
        <v>0.16570068027210891</v>
      </c>
      <c r="I130" s="732">
        <f>IFERROR((E130-_xlfn.XLOOKUP(C130,'Lista Consumo Interno'!$A:$A,'Lista Consumo Interno'!$E:$E))/E130,"")</f>
        <v>0.4675748299319728</v>
      </c>
      <c r="J130" s="727" t="str">
        <f>IFERROR(($E130-_xlfn.XLOOKUP($C130,Competencias!$A:$A,Competencias!R:R))/$E130,"")</f>
        <v/>
      </c>
      <c r="K130" s="727" t="str">
        <f>IFERROR(($E130-_xlfn.XLOOKUP($C130,Competencias!$A:$A,Competencias!S:S))/$E130,"")</f>
        <v/>
      </c>
      <c r="L130" s="727" t="str">
        <f>IFERROR(($E130-_xlfn.XLOOKUP($C130,Competencias!$A:$A,Competencias!T:T))/$E130,"")</f>
        <v/>
      </c>
      <c r="M130" s="727" t="str">
        <f>IFERROR(($E130-_xlfn.XLOOKUP($C130,Competencias!$A:$A,Competencias!U:U))/$E130,"")</f>
        <v/>
      </c>
      <c r="N130" s="727" t="str">
        <f>IFERROR(($E130-_xlfn.XLOOKUP($C130,Competencias!$A:$A,Competencias!V:V))/$E130,"")</f>
        <v/>
      </c>
      <c r="O130" s="723"/>
      <c r="P130" s="246" t="str">
        <f>_xlfn.XLOOKUP(Q130,'Listas anteriores R'!$A:$A,'Listas anteriores R'!$D:$D,"")</f>
        <v>Carnes</v>
      </c>
      <c r="Q130" s="1210">
        <v>1072</v>
      </c>
      <c r="R130" s="718" t="str">
        <f t="shared" si="28"/>
        <v>PRIME-RIB 1 COSTILLA - ER</v>
      </c>
      <c r="S130" s="135">
        <f t="shared" si="31"/>
        <v>22615.384615384617</v>
      </c>
      <c r="T130" s="749">
        <v>24990</v>
      </c>
      <c r="U130" s="1172">
        <f>ROUND(IFERROR((S130-_xlfn.XLOOKUP(Q130,'Listas anteriores C'!$A:$A,'Listas anteriores C'!$E:$E))/_xlfn.XLOOKUP(Q130,'Listas anteriores C'!$A:$A,'Listas anteriores C'!$E:$E),""),3)</f>
        <v>0</v>
      </c>
      <c r="V130" s="732">
        <f>IFERROR((S130-(_xlfn.XLOOKUP(Q130,'Costos Unitarios'!$A:$A,'Costos Unitarios'!$E:$E)+_xlfn.XLOOKUP(Q130,'Costos Comerciales'!$A:$A,'Costos Comerciales'!$E:$E)))/S130,"")</f>
        <v>0.16570068027210891</v>
      </c>
      <c r="W130" s="727" t="str">
        <f>IFERROR(($S130-_xlfn.XLOOKUP($Q130,Competencias!$A:$A,Competencias!E:E))/$S130,"")</f>
        <v/>
      </c>
      <c r="X130" s="727" t="str">
        <f>IFERROR(($S130-_xlfn.XLOOKUP($Q130,Competencias!$A:$A,Competencias!F:F))/$S130,"")</f>
        <v/>
      </c>
      <c r="Y130" s="727" t="str">
        <f>IFERROR(($S130-_xlfn.XLOOKUP($Q130,Competencias!$A:$A,Competencias!G:G))/$S130,"")</f>
        <v/>
      </c>
      <c r="AA130" s="246" t="str">
        <f>_xlfn.XLOOKUP(AB130,'Listas anteriores R'!$A:$A,'Listas anteriores R'!$D:$D,"")</f>
        <v>Carnes</v>
      </c>
      <c r="AB130" s="542">
        <v>1072</v>
      </c>
      <c r="AC130" s="718" t="str">
        <f t="shared" si="29"/>
        <v>PRIME-RIB 1 COSTILLA - ER</v>
      </c>
      <c r="AD130" s="139">
        <f t="shared" si="32"/>
        <v>22615.384615384617</v>
      </c>
      <c r="AE130" s="749">
        <v>24990</v>
      </c>
      <c r="AF130" s="1172">
        <f>ROUND(IFERROR((AD130-_xlfn.XLOOKUP(AB130,'Listas anteriores ML'!$A:$A,'Listas anteriores ML'!$E:$E))/_xlfn.XLOOKUP(AB130,'Listas anteriores ML'!$A:$A,'Listas anteriores ML'!$E:$E),""),3)</f>
        <v>0</v>
      </c>
      <c r="AG130" s="732">
        <f>IFERROR((AD130-(_xlfn.XLOOKUP(AB130,'Costos Unitarios'!$A:$A,'Costos Unitarios'!$E:$E)+_xlfn.XLOOKUP(AB130,'Costos Comerciales'!$A:$A,'Costos Comerciales'!$E:$E)))/AD130,"")</f>
        <v>0.16570068027210891</v>
      </c>
      <c r="AH130" s="727" t="str">
        <f>IFERROR(($AD130-_xlfn.XLOOKUP($AB130,Competencias!$A:$A,Competencias!H:H))/$AD130,"")</f>
        <v/>
      </c>
      <c r="AI130" s="727" t="str">
        <f>IFERROR(($AD130-_xlfn.XLOOKUP($AB130,Competencias!$A:$A,Competencias!I:I))/$AD130,"")</f>
        <v/>
      </c>
      <c r="AJ130" s="727" t="str">
        <f>IFERROR(($AD130-_xlfn.XLOOKUP($AB130,Competencias!$A:$A,Competencias!J:J))/$AD130,"")</f>
        <v/>
      </c>
      <c r="AK130" s="727" t="str">
        <f>IFERROR(($AD130-_xlfn.XLOOKUP($AB130,Competencias!$A:$A,Competencias!K:K))/$AD130,"")</f>
        <v/>
      </c>
      <c r="AL130" s="727" t="str">
        <f>IFERROR(($AD130-_xlfn.XLOOKUP($AB130,Competencias!$A:$A,Competencias!L:L))/$AD130,"")</f>
        <v/>
      </c>
      <c r="AM130" s="727" t="str">
        <f>IFERROR(($AD130-_xlfn.XLOOKUP($AB130,Competencias!$A:$A,Competencias!M:M))/$AD130,"")</f>
        <v/>
      </c>
      <c r="AN130" s="727" t="str">
        <f>IFERROR(($AD130-_xlfn.XLOOKUP($AB130,Competencias!$A:$A,Competencias!N:N))/$AD130,"")</f>
        <v/>
      </c>
      <c r="AO130" s="727" t="str">
        <f>IFERROR(($AD130-_xlfn.XLOOKUP($AB130,Competencias!$A:$A,Competencias!O:O))/$AD130,"")</f>
        <v/>
      </c>
      <c r="AQ130" s="246" t="str">
        <f>_xlfn.XLOOKUP(AR130,'Listas anteriores R'!$A:$A,'Listas anteriores R'!$D:$D,"")</f>
        <v>Carnes</v>
      </c>
      <c r="AR130" s="542">
        <v>1072</v>
      </c>
      <c r="AS130" s="718" t="str">
        <f t="shared" si="20"/>
        <v>PRIME-RIB 1 COSTILLA - ER</v>
      </c>
      <c r="AT130" s="291">
        <f t="shared" si="33"/>
        <v>22615.384615384617</v>
      </c>
      <c r="AU130" s="1051">
        <f>ROUND(IFERROR(($AT130-_xlfn.XLOOKUP($AR130,'Listas anteriores May.'!$A:$A,'Listas anteriores May.'!$E:$E))/_xlfn.XLOOKUP($AR130,'Listas anteriores May.'!$A:$A,'Listas anteriores May.'!$E:$E),""),3)</f>
        <v>0</v>
      </c>
      <c r="AV130" s="732">
        <f>IFERROR(($AT130-(_xlfn.XLOOKUP($AR130,'Costos Unitarios'!$A:$A,'Costos Unitarios'!$E:$E)+_xlfn.XLOOKUP($AR130,'Costos Comerciales'!$A:$A,'Costos Comerciales'!$E:$E)))/AT130,"")</f>
        <v>0.16570068027210891</v>
      </c>
      <c r="AW130" s="892">
        <f>IFERROR((AT130-_xlfn.XLOOKUP(AR130,'Lista Consumo Interno'!$A:$A,'Lista Consumo Interno'!$E:$E))/AT130,"")</f>
        <v>0.4675748299319728</v>
      </c>
      <c r="AX130" s="895">
        <v>0</v>
      </c>
      <c r="AY130" s="727" t="str">
        <f>IFERROR(($AT130-_xlfn.XLOOKUP($AR130,Competencias!$A:$A,Competencias!P:P))/$AT130,"")</f>
        <v/>
      </c>
      <c r="AZ130" s="727" t="str">
        <f>IFERROR(($AT130-_xlfn.XLOOKUP($AR130,Competencias!$A:$A,Competencias!Q:Q))/$AT130,"")</f>
        <v/>
      </c>
      <c r="BB130" s="246" t="str">
        <f>_xlfn.XLOOKUP(BC130,'Listas anteriores R'!$A:$A,'Listas anteriores R'!$D:$D,"")</f>
        <v>Carnes</v>
      </c>
      <c r="BC130" s="760">
        <v>1072</v>
      </c>
      <c r="BD130" s="800" t="str">
        <f t="shared" si="21"/>
        <v>PRIME-RIB 1 COSTILLA - ER</v>
      </c>
      <c r="BE130" s="150">
        <v>20353.846153846156</v>
      </c>
      <c r="BF130" s="1051">
        <f>ROUND(IFERROR((BE130-_xlfn.XLOOKUP(BC130,'Listas anteriores HORECA'!$A:$A,'Listas anteriores HORECA'!$E:$E))/_xlfn.XLOOKUP(BC130,'Listas anteriores HORECA'!$A:$A,'Listas anteriores HORECA'!$E:$E),""),3)</f>
        <v>0</v>
      </c>
      <c r="BG130" s="150">
        <f>_xlfn.XLOOKUP($BC130,'Costos Unitarios'!A:A,'Costos Unitarios'!E:E,"")</f>
        <v>17800</v>
      </c>
      <c r="BH130" s="1052">
        <f t="shared" si="23"/>
        <v>0.125472411186697</v>
      </c>
      <c r="BI130" s="892">
        <f>IFERROR((BE130-_xlfn.XLOOKUP(C130,'Lista Consumo Interno'!A:A,'Lista Consumo Interno'!E:E))/BE130,"")</f>
        <v>0.40841647770219203</v>
      </c>
    </row>
    <row r="131" spans="1:61" ht="15" thickBot="1" x14ac:dyDescent="0.35">
      <c r="A131" s="246" t="str">
        <f>_xlfn.XLOOKUP(C131,'Listas anteriores R'!$A:$A,'Listas anteriores R'!$D:$D,"")</f>
        <v>Carnes</v>
      </c>
      <c r="B131" s="1204" t="s">
        <v>165</v>
      </c>
      <c r="C131" s="16">
        <v>1073</v>
      </c>
      <c r="D131" s="178" t="s">
        <v>189</v>
      </c>
      <c r="E131" s="774">
        <f t="shared" si="30"/>
        <v>22615.384615384617</v>
      </c>
      <c r="F131" s="860">
        <v>24990</v>
      </c>
      <c r="G131" s="1197">
        <f>ROUND(IFERROR((E131-_xlfn.XLOOKUP(C131,'Listas anteriores R'!A:A,'Listas anteriores R'!E:E))/_xlfn.XLOOKUP(C131,'Listas anteriores R'!A:A,'Listas anteriores R'!E:E),""),3)</f>
        <v>0</v>
      </c>
      <c r="H131" s="732">
        <f>IFERROR((E131-(_xlfn.XLOOKUP(C131,'Costos Unitarios'!$A:$A,'Costos Unitarios'!$E:$E)+_xlfn.XLOOKUP(C131,'Costos Comerciales'!$A:$A,'Costos Comerciales'!$E:$E)))/E131,"")</f>
        <v>0.13138775510204087</v>
      </c>
      <c r="I131" s="732">
        <f>IFERROR((E131-_xlfn.XLOOKUP(C131,'Lista Consumo Interno'!$A:$A,'Lista Consumo Interno'!$E:$E))/E131,"")</f>
        <v>0.44648299319727897</v>
      </c>
      <c r="J131" s="727" t="str">
        <f>IFERROR(($E131-_xlfn.XLOOKUP($C131,Competencias!$A:$A,Competencias!R:R))/$E131,"")</f>
        <v/>
      </c>
      <c r="K131" s="727" t="str">
        <f>IFERROR(($E131-_xlfn.XLOOKUP($C131,Competencias!$A:$A,Competencias!S:S))/$E131,"")</f>
        <v/>
      </c>
      <c r="L131" s="727" t="str">
        <f>IFERROR(($E131-_xlfn.XLOOKUP($C131,Competencias!$A:$A,Competencias!T:T))/$E131,"")</f>
        <v/>
      </c>
      <c r="M131" s="727" t="str">
        <f>IFERROR(($E131-_xlfn.XLOOKUP($C131,Competencias!$A:$A,Competencias!U:U))/$E131,"")</f>
        <v/>
      </c>
      <c r="N131" s="727" t="str">
        <f>IFERROR(($E131-_xlfn.XLOOKUP($C131,Competencias!$A:$A,Competencias!V:V))/$E131,"")</f>
        <v/>
      </c>
      <c r="O131" s="723"/>
      <c r="P131" s="246" t="str">
        <f>_xlfn.XLOOKUP(Q131,'Listas anteriores R'!$A:$A,'Listas anteriores R'!$D:$D,"")</f>
        <v>Carnes</v>
      </c>
      <c r="Q131" s="1210">
        <v>1073</v>
      </c>
      <c r="R131" s="718" t="str">
        <f t="shared" si="28"/>
        <v>PRIME-RIB 2 COSTILLAS - ER</v>
      </c>
      <c r="S131" s="135">
        <f t="shared" si="31"/>
        <v>22615.384615384617</v>
      </c>
      <c r="T131" s="749">
        <v>24990</v>
      </c>
      <c r="U131" s="1172">
        <f>ROUND(IFERROR((S131-_xlfn.XLOOKUP(Q131,'Listas anteriores C'!$A:$A,'Listas anteriores C'!$E:$E))/_xlfn.XLOOKUP(Q131,'Listas anteriores C'!$A:$A,'Listas anteriores C'!$E:$E),""),3)</f>
        <v>0</v>
      </c>
      <c r="V131" s="732">
        <f>IFERROR((S131-(_xlfn.XLOOKUP(Q131,'Costos Unitarios'!$A:$A,'Costos Unitarios'!$E:$E)+_xlfn.XLOOKUP(Q131,'Costos Comerciales'!$A:$A,'Costos Comerciales'!$E:$E)))/S131,"")</f>
        <v>0.13138775510204087</v>
      </c>
      <c r="W131" s="727" t="str">
        <f>IFERROR(($S131-_xlfn.XLOOKUP($Q131,Competencias!$A:$A,Competencias!E:E))/$S131,"")</f>
        <v/>
      </c>
      <c r="X131" s="727" t="str">
        <f>IFERROR(($S131-_xlfn.XLOOKUP($Q131,Competencias!$A:$A,Competencias!F:F))/$S131,"")</f>
        <v/>
      </c>
      <c r="Y131" s="727" t="str">
        <f>IFERROR(($S131-_xlfn.XLOOKUP($Q131,Competencias!$A:$A,Competencias!G:G))/$S131,"")</f>
        <v/>
      </c>
      <c r="AA131" s="246" t="str">
        <f>_xlfn.XLOOKUP(AB131,'Listas anteriores R'!$A:$A,'Listas anteriores R'!$D:$D,"")</f>
        <v>Carnes</v>
      </c>
      <c r="AB131" s="542">
        <v>1073</v>
      </c>
      <c r="AC131" s="718" t="str">
        <f t="shared" si="29"/>
        <v>PRIME-RIB 2 COSTILLAS - ER</v>
      </c>
      <c r="AD131" s="139">
        <f t="shared" si="32"/>
        <v>22615.384615384617</v>
      </c>
      <c r="AE131" s="749">
        <v>24990</v>
      </c>
      <c r="AF131" s="1172">
        <f>ROUND(IFERROR((AD131-_xlfn.XLOOKUP(AB131,'Listas anteriores ML'!$A:$A,'Listas anteriores ML'!$E:$E))/_xlfn.XLOOKUP(AB131,'Listas anteriores ML'!$A:$A,'Listas anteriores ML'!$E:$E),""),3)</f>
        <v>0</v>
      </c>
      <c r="AG131" s="732">
        <f>IFERROR((AD131-(_xlfn.XLOOKUP(AB131,'Costos Unitarios'!$A:$A,'Costos Unitarios'!$E:$E)+_xlfn.XLOOKUP(AB131,'Costos Comerciales'!$A:$A,'Costos Comerciales'!$E:$E)))/AD131,"")</f>
        <v>0.13138775510204087</v>
      </c>
      <c r="AH131" s="727" t="str">
        <f>IFERROR(($AD131-_xlfn.XLOOKUP($AB131,Competencias!$A:$A,Competencias!H:H))/$AD131,"")</f>
        <v/>
      </c>
      <c r="AI131" s="727" t="str">
        <f>IFERROR(($AD131-_xlfn.XLOOKUP($AB131,Competencias!$A:$A,Competencias!I:I))/$AD131,"")</f>
        <v/>
      </c>
      <c r="AJ131" s="727" t="str">
        <f>IFERROR(($AD131-_xlfn.XLOOKUP($AB131,Competencias!$A:$A,Competencias!J:J))/$AD131,"")</f>
        <v/>
      </c>
      <c r="AK131" s="727" t="str">
        <f>IFERROR(($AD131-_xlfn.XLOOKUP($AB131,Competencias!$A:$A,Competencias!K:K))/$AD131,"")</f>
        <v/>
      </c>
      <c r="AL131" s="727" t="str">
        <f>IFERROR(($AD131-_xlfn.XLOOKUP($AB131,Competencias!$A:$A,Competencias!L:L))/$AD131,"")</f>
        <v/>
      </c>
      <c r="AM131" s="727" t="str">
        <f>IFERROR(($AD131-_xlfn.XLOOKUP($AB131,Competencias!$A:$A,Competencias!M:M))/$AD131,"")</f>
        <v/>
      </c>
      <c r="AN131" s="727" t="str">
        <f>IFERROR(($AD131-_xlfn.XLOOKUP($AB131,Competencias!$A:$A,Competencias!N:N))/$AD131,"")</f>
        <v/>
      </c>
      <c r="AO131" s="727" t="str">
        <f>IFERROR(($AD131-_xlfn.XLOOKUP($AB131,Competencias!$A:$A,Competencias!O:O))/$AD131,"")</f>
        <v/>
      </c>
      <c r="AQ131" s="246" t="str">
        <f>_xlfn.XLOOKUP(AR131,'Listas anteriores R'!$A:$A,'Listas anteriores R'!$D:$D,"")</f>
        <v>Carnes</v>
      </c>
      <c r="AR131" s="542">
        <v>1073</v>
      </c>
      <c r="AS131" s="718" t="str">
        <f t="shared" si="20"/>
        <v>PRIME-RIB 2 COSTILLAS - ER</v>
      </c>
      <c r="AT131" s="291">
        <f t="shared" si="33"/>
        <v>22615.384615384617</v>
      </c>
      <c r="AU131" s="1051">
        <f>ROUND(IFERROR(($AT131-_xlfn.XLOOKUP($AR131,'Listas anteriores May.'!$A:$A,'Listas anteriores May.'!$E:$E))/_xlfn.XLOOKUP($AR131,'Listas anteriores May.'!$A:$A,'Listas anteriores May.'!$E:$E),""),3)</f>
        <v>0</v>
      </c>
      <c r="AV131" s="732">
        <f>IFERROR(($AT131-(_xlfn.XLOOKUP($AR131,'Costos Unitarios'!$A:$A,'Costos Unitarios'!$E:$E)+_xlfn.XLOOKUP($AR131,'Costos Comerciales'!$A:$A,'Costos Comerciales'!$E:$E)))/AT131,"")</f>
        <v>0.13138775510204087</v>
      </c>
      <c r="AW131" s="892">
        <f>IFERROR((AT131-_xlfn.XLOOKUP(AR131,'Lista Consumo Interno'!$A:$A,'Lista Consumo Interno'!$E:$E))/AT131,"")</f>
        <v>0.44648299319727897</v>
      </c>
      <c r="AX131" s="895">
        <v>0</v>
      </c>
      <c r="AY131" s="727" t="str">
        <f>IFERROR(($AT131-_xlfn.XLOOKUP($AR131,Competencias!$A:$A,Competencias!P:P))/$AT131,"")</f>
        <v/>
      </c>
      <c r="AZ131" s="727" t="str">
        <f>IFERROR(($AT131-_xlfn.XLOOKUP($AR131,Competencias!$A:$A,Competencias!Q:Q))/$AT131,"")</f>
        <v/>
      </c>
      <c r="BB131" s="246" t="str">
        <f>_xlfn.XLOOKUP(BC131,'Listas anteriores R'!$A:$A,'Listas anteriores R'!$D:$D,"")</f>
        <v>Carnes</v>
      </c>
      <c r="BC131" s="760">
        <v>1073</v>
      </c>
      <c r="BD131" s="800" t="str">
        <f t="shared" si="21"/>
        <v>PRIME-RIB 2 COSTILLAS - ER</v>
      </c>
      <c r="BE131" s="150">
        <v>20353.846153846156</v>
      </c>
      <c r="BF131" s="1051">
        <f>ROUND(IFERROR((BE131-_xlfn.XLOOKUP(BC131,'Listas anteriores HORECA'!$A:$A,'Listas anteriores HORECA'!$E:$E))/_xlfn.XLOOKUP(BC131,'Listas anteriores HORECA'!$A:$A,'Listas anteriores HORECA'!$E:$E),""),3)</f>
        <v>0</v>
      </c>
      <c r="BG131" s="150">
        <f>_xlfn.XLOOKUP($BC131,'Costos Unitarios'!A:A,'Costos Unitarios'!E:E,"")</f>
        <v>18459</v>
      </c>
      <c r="BH131" s="1052">
        <f t="shared" si="23"/>
        <v>9.3095238095238189E-2</v>
      </c>
      <c r="BI131" s="892">
        <f>IFERROR((BE131-_xlfn.XLOOKUP(C131,'Lista Consumo Interno'!A:A,'Lista Consumo Interno'!E:E))/BE131,"")</f>
        <v>0.38498110355253218</v>
      </c>
    </row>
    <row r="132" spans="1:61" ht="15" thickBot="1" x14ac:dyDescent="0.35">
      <c r="A132" s="246" t="str">
        <f>_xlfn.XLOOKUP(C132,'Listas anteriores R'!$A:$A,'Listas anteriores R'!$D:$D,"")</f>
        <v>Carnes</v>
      </c>
      <c r="B132" s="1204" t="s">
        <v>165</v>
      </c>
      <c r="C132" s="16">
        <v>1074</v>
      </c>
      <c r="D132" s="178" t="s">
        <v>190</v>
      </c>
      <c r="E132" s="774">
        <f t="shared" si="30"/>
        <v>23520.361990950227</v>
      </c>
      <c r="F132" s="860">
        <v>25990</v>
      </c>
      <c r="G132" s="1197">
        <f>ROUND(IFERROR((E132-_xlfn.XLOOKUP(C132,'Listas anteriores R'!A:A,'Listas anteriores R'!E:E))/_xlfn.XLOOKUP(C132,'Listas anteriores R'!A:A,'Listas anteriores R'!E:E),""),3)</f>
        <v>0</v>
      </c>
      <c r="H132" s="732">
        <f>IFERROR((E132-(_xlfn.XLOOKUP(C132,'Costos Unitarios'!$A:$A,'Costos Unitarios'!$E:$E)+_xlfn.XLOOKUP(C132,'Costos Comerciales'!$A:$A,'Costos Comerciales'!$E:$E)))/E132,"")</f>
        <v>0.15826125432858792</v>
      </c>
      <c r="I132" s="732">
        <f>IFERROR((E132-_xlfn.XLOOKUP(C132,'Lista Consumo Interno'!$A:$A,'Lista Consumo Interno'!$E:$E))/E132,"")</f>
        <v>0.44048480184686417</v>
      </c>
      <c r="J132" s="727" t="str">
        <f>IFERROR(($E132-_xlfn.XLOOKUP($C132,Competencias!$A:$A,Competencias!R:R))/$E132,"")</f>
        <v/>
      </c>
      <c r="K132" s="727" t="str">
        <f>IFERROR(($E132-_xlfn.XLOOKUP($C132,Competencias!$A:$A,Competencias!S:S))/$E132,"")</f>
        <v/>
      </c>
      <c r="L132" s="727" t="str">
        <f>IFERROR(($E132-_xlfn.XLOOKUP($C132,Competencias!$A:$A,Competencias!T:T))/$E132,"")</f>
        <v/>
      </c>
      <c r="M132" s="727" t="str">
        <f>IFERROR(($E132-_xlfn.XLOOKUP($C132,Competencias!$A:$A,Competencias!U:U))/$E132,"")</f>
        <v/>
      </c>
      <c r="N132" s="727" t="str">
        <f>IFERROR(($E132-_xlfn.XLOOKUP($C132,Competencias!$A:$A,Competencias!V:V))/$E132,"")</f>
        <v/>
      </c>
      <c r="O132" s="723"/>
      <c r="P132" s="246" t="str">
        <f>_xlfn.XLOOKUP(Q132,'Listas anteriores R'!$A:$A,'Listas anteriores R'!$D:$D,"")</f>
        <v>Carnes</v>
      </c>
      <c r="Q132" s="1210">
        <v>1074</v>
      </c>
      <c r="R132" s="718" t="str">
        <f t="shared" si="28"/>
        <v>ASADO BANDERITA - ER</v>
      </c>
      <c r="S132" s="135">
        <f t="shared" si="31"/>
        <v>23520.361990950227</v>
      </c>
      <c r="T132" s="749">
        <v>25990</v>
      </c>
      <c r="U132" s="1172">
        <f>ROUND(IFERROR((S132-_xlfn.XLOOKUP(Q132,'Listas anteriores C'!$A:$A,'Listas anteriores C'!$E:$E))/_xlfn.XLOOKUP(Q132,'Listas anteriores C'!$A:$A,'Listas anteriores C'!$E:$E),""),3)</f>
        <v>0</v>
      </c>
      <c r="V132" s="732">
        <f>IFERROR((S132-(_xlfn.XLOOKUP(Q132,'Costos Unitarios'!$A:$A,'Costos Unitarios'!$E:$E)+_xlfn.XLOOKUP(Q132,'Costos Comerciales'!$A:$A,'Costos Comerciales'!$E:$E)))/S132,"")</f>
        <v>0.15826125432858792</v>
      </c>
      <c r="W132" s="727" t="str">
        <f>IFERROR(($S132-_xlfn.XLOOKUP($Q132,Competencias!$A:$A,Competencias!E:E))/$S132,"")</f>
        <v/>
      </c>
      <c r="X132" s="727" t="str">
        <f>IFERROR(($S132-_xlfn.XLOOKUP($Q132,Competencias!$A:$A,Competencias!F:F))/$S132,"")</f>
        <v/>
      </c>
      <c r="Y132" s="727" t="str">
        <f>IFERROR(($S132-_xlfn.XLOOKUP($Q132,Competencias!$A:$A,Competencias!G:G))/$S132,"")</f>
        <v/>
      </c>
      <c r="AA132" s="246" t="str">
        <f>_xlfn.XLOOKUP(AB132,'Listas anteriores R'!$A:$A,'Listas anteriores R'!$D:$D,"")</f>
        <v>Carnes</v>
      </c>
      <c r="AB132" s="542">
        <v>1074</v>
      </c>
      <c r="AC132" s="718" t="str">
        <f t="shared" si="29"/>
        <v>ASADO BANDERITA - ER</v>
      </c>
      <c r="AD132" s="139">
        <f t="shared" si="32"/>
        <v>23520.361990950227</v>
      </c>
      <c r="AE132" s="749">
        <v>25990</v>
      </c>
      <c r="AF132" s="1172">
        <f>ROUND(IFERROR((AD132-_xlfn.XLOOKUP(AB132,'Listas anteriores ML'!$A:$A,'Listas anteriores ML'!$E:$E))/_xlfn.XLOOKUP(AB132,'Listas anteriores ML'!$A:$A,'Listas anteriores ML'!$E:$E),""),3)</f>
        <v>0</v>
      </c>
      <c r="AG132" s="732">
        <f>IFERROR((AD132-(_xlfn.XLOOKUP(AB132,'Costos Unitarios'!$A:$A,'Costos Unitarios'!$E:$E)+_xlfn.XLOOKUP(AB132,'Costos Comerciales'!$A:$A,'Costos Comerciales'!$E:$E)))/AD132,"")</f>
        <v>0.15826125432858792</v>
      </c>
      <c r="AH132" s="727" t="str">
        <f>IFERROR(($AD132-_xlfn.XLOOKUP($AB132,Competencias!$A:$A,Competencias!H:H))/$AD132,"")</f>
        <v/>
      </c>
      <c r="AI132" s="727" t="str">
        <f>IFERROR(($AD132-_xlfn.XLOOKUP($AB132,Competencias!$A:$A,Competencias!I:I))/$AD132,"")</f>
        <v/>
      </c>
      <c r="AJ132" s="727" t="str">
        <f>IFERROR(($AD132-_xlfn.XLOOKUP($AB132,Competencias!$A:$A,Competencias!J:J))/$AD132,"")</f>
        <v/>
      </c>
      <c r="AK132" s="727" t="str">
        <f>IFERROR(($AD132-_xlfn.XLOOKUP($AB132,Competencias!$A:$A,Competencias!K:K))/$AD132,"")</f>
        <v/>
      </c>
      <c r="AL132" s="727" t="str">
        <f>IFERROR(($AD132-_xlfn.XLOOKUP($AB132,Competencias!$A:$A,Competencias!L:L))/$AD132,"")</f>
        <v/>
      </c>
      <c r="AM132" s="727" t="str">
        <f>IFERROR(($AD132-_xlfn.XLOOKUP($AB132,Competencias!$A:$A,Competencias!M:M))/$AD132,"")</f>
        <v/>
      </c>
      <c r="AN132" s="727" t="str">
        <f>IFERROR(($AD132-_xlfn.XLOOKUP($AB132,Competencias!$A:$A,Competencias!N:N))/$AD132,"")</f>
        <v/>
      </c>
      <c r="AO132" s="727" t="str">
        <f>IFERROR(($AD132-_xlfn.XLOOKUP($AB132,Competencias!$A:$A,Competencias!O:O))/$AD132,"")</f>
        <v/>
      </c>
      <c r="AQ132" s="246" t="str">
        <f>_xlfn.XLOOKUP(AR132,'Listas anteriores R'!$A:$A,'Listas anteriores R'!$D:$D,"")</f>
        <v>Carnes</v>
      </c>
      <c r="AR132" s="542">
        <v>1074</v>
      </c>
      <c r="AS132" s="718" t="str">
        <f t="shared" si="20"/>
        <v>ASADO BANDERITA - ER</v>
      </c>
      <c r="AT132" s="291">
        <f t="shared" si="33"/>
        <v>23520.361990950227</v>
      </c>
      <c r="AU132" s="1051">
        <f>ROUND(IFERROR(($AT132-_xlfn.XLOOKUP($AR132,'Listas anteriores May.'!$A:$A,'Listas anteriores May.'!$E:$E))/_xlfn.XLOOKUP($AR132,'Listas anteriores May.'!$A:$A,'Listas anteriores May.'!$E:$E),""),3)</f>
        <v>0</v>
      </c>
      <c r="AV132" s="732">
        <f>IFERROR(($AT132-(_xlfn.XLOOKUP($AR132,'Costos Unitarios'!$A:$A,'Costos Unitarios'!$E:$E)+_xlfn.XLOOKUP($AR132,'Costos Comerciales'!$A:$A,'Costos Comerciales'!$E:$E)))/AT132,"")</f>
        <v>0.15826125432858792</v>
      </c>
      <c r="AW132" s="892">
        <f>IFERROR((AT132-_xlfn.XLOOKUP(AR132,'Lista Consumo Interno'!$A:$A,'Lista Consumo Interno'!$E:$E))/AT132,"")</f>
        <v>0.44048480184686417</v>
      </c>
      <c r="AX132" s="895">
        <v>0</v>
      </c>
      <c r="AY132" s="727" t="str">
        <f>IFERROR(($AT132-_xlfn.XLOOKUP($AR132,Competencias!$A:$A,Competencias!P:P))/$AT132,"")</f>
        <v/>
      </c>
      <c r="AZ132" s="727" t="str">
        <f>IFERROR(($AT132-_xlfn.XLOOKUP($AR132,Competencias!$A:$A,Competencias!Q:Q))/$AT132,"")</f>
        <v/>
      </c>
      <c r="BB132" s="246" t="str">
        <f>_xlfn.XLOOKUP(BC132,'Listas anteriores R'!$A:$A,'Listas anteriores R'!$D:$D,"")</f>
        <v>Carnes</v>
      </c>
      <c r="BC132" s="760">
        <v>1074</v>
      </c>
      <c r="BD132" s="800" t="str">
        <f t="shared" si="21"/>
        <v>ASADO BANDERITA - ER</v>
      </c>
      <c r="BE132" s="150">
        <v>21168.325791855204</v>
      </c>
      <c r="BF132" s="1051">
        <f>ROUND(IFERROR((BE132-_xlfn.XLOOKUP(BC132,'Listas anteriores HORECA'!$A:$A,'Listas anteriores HORECA'!$E:$E))/_xlfn.XLOOKUP(BC132,'Listas anteriores HORECA'!$A:$A,'Listas anteriores HORECA'!$E:$E),""),3)</f>
        <v>0</v>
      </c>
      <c r="BG132" s="150">
        <f>_xlfn.XLOOKUP($BC132,'Costos Unitarios'!A:A,'Costos Unitarios'!E:E,"")</f>
        <v>18656</v>
      </c>
      <c r="BH132" s="1052">
        <f t="shared" si="23"/>
        <v>0.11868325424308498</v>
      </c>
      <c r="BI132" s="892">
        <f>IFERROR((BE132-_xlfn.XLOOKUP(C132,'Lista Consumo Interno'!A:A,'Lista Consumo Interno'!E:E))/BE132,"")</f>
        <v>0.3783164464965158</v>
      </c>
    </row>
    <row r="133" spans="1:61" ht="15" customHeight="1" thickBot="1" x14ac:dyDescent="0.35">
      <c r="A133" s="246" t="str">
        <f>_xlfn.XLOOKUP(C133,'Listas anteriores R'!$A:$A,'Listas anteriores R'!$D:$D,"")</f>
        <v>Carnes</v>
      </c>
      <c r="B133" s="1204" t="s">
        <v>165</v>
      </c>
      <c r="C133" s="16">
        <v>1408</v>
      </c>
      <c r="D133" s="178" t="s">
        <v>191</v>
      </c>
      <c r="E133" s="774">
        <f t="shared" si="30"/>
        <v>22615.384615384617</v>
      </c>
      <c r="F133" s="860">
        <v>24990</v>
      </c>
      <c r="G133" s="1197">
        <f>ROUND(IFERROR((E133-_xlfn.XLOOKUP(C133,'Listas anteriores R'!A:A,'Listas anteriores R'!E:E))/_xlfn.XLOOKUP(C133,'Listas anteriores R'!A:A,'Listas anteriores R'!E:E),""),3)</f>
        <v>0</v>
      </c>
      <c r="H133" s="732" t="str">
        <f>IFERROR((E133-(_xlfn.XLOOKUP(C133,'Costos Unitarios'!$A:$A,'Costos Unitarios'!$E:$E)+_xlfn.XLOOKUP(C133,'Costos Comerciales'!$A:$A,'Costos Comerciales'!$E:$E)))/E133,"")</f>
        <v/>
      </c>
      <c r="I133" s="732">
        <f>IFERROR((E133-_xlfn.XLOOKUP(C133,'Lista Consumo Interno'!$A:$A,'Lista Consumo Interno'!$E:$E))/E133,"")</f>
        <v>1</v>
      </c>
      <c r="J133" s="727" t="str">
        <f>IFERROR(($E133-_xlfn.XLOOKUP($C133,Competencias!$A:$A,Competencias!R:R))/$E133,"")</f>
        <v/>
      </c>
      <c r="K133" s="727" t="str">
        <f>IFERROR(($E133-_xlfn.XLOOKUP($C133,Competencias!$A:$A,Competencias!S:S))/$E133,"")</f>
        <v/>
      </c>
      <c r="L133" s="727" t="str">
        <f>IFERROR(($E133-_xlfn.XLOOKUP($C133,Competencias!$A:$A,Competencias!T:T))/$E133,"")</f>
        <v/>
      </c>
      <c r="M133" s="727" t="str">
        <f>IFERROR(($E133-_xlfn.XLOOKUP($C133,Competencias!$A:$A,Competencias!U:U))/$E133,"")</f>
        <v/>
      </c>
      <c r="N133" s="727" t="str">
        <f>IFERROR(($E133-_xlfn.XLOOKUP($C133,Competencias!$A:$A,Competencias!V:V))/$E133,"")</f>
        <v/>
      </c>
      <c r="O133" s="723"/>
      <c r="P133" s="246" t="str">
        <f>_xlfn.XLOOKUP(Q133,'Listas anteriores R'!$A:$A,'Listas anteriores R'!$D:$D,"")</f>
        <v>Carnes</v>
      </c>
      <c r="Q133" s="1210">
        <v>1408</v>
      </c>
      <c r="R133" s="718" t="str">
        <f t="shared" si="28"/>
        <v>ASADO 9 COSTILLAS CONG. - ER</v>
      </c>
      <c r="S133" s="135">
        <f t="shared" si="31"/>
        <v>22615.384615384617</v>
      </c>
      <c r="T133" s="749">
        <v>24990</v>
      </c>
      <c r="U133" s="1172">
        <f>ROUND(IFERROR((S133-_xlfn.XLOOKUP(Q133,'Listas anteriores C'!$A:$A,'Listas anteriores C'!$E:$E))/_xlfn.XLOOKUP(Q133,'Listas anteriores C'!$A:$A,'Listas anteriores C'!$E:$E),""),3)</f>
        <v>0</v>
      </c>
      <c r="V133" s="732" t="str">
        <f>IFERROR((S133-(_xlfn.XLOOKUP(Q133,'Costos Unitarios'!$A:$A,'Costos Unitarios'!$E:$E)+_xlfn.XLOOKUP(Q133,'Costos Comerciales'!$A:$A,'Costos Comerciales'!$E:$E)))/S133,"")</f>
        <v/>
      </c>
      <c r="W133" s="727" t="str">
        <f>IFERROR(($S133-_xlfn.XLOOKUP($Q133,Competencias!$A:$A,Competencias!E:E))/$S133,"")</f>
        <v/>
      </c>
      <c r="X133" s="727" t="str">
        <f>IFERROR(($S133-_xlfn.XLOOKUP($Q133,Competencias!$A:$A,Competencias!F:F))/$S133,"")</f>
        <v/>
      </c>
      <c r="Y133" s="727" t="str">
        <f>IFERROR(($S133-_xlfn.XLOOKUP($Q133,Competencias!$A:$A,Competencias!G:G))/$S133,"")</f>
        <v/>
      </c>
      <c r="AA133" s="246" t="str">
        <f>_xlfn.XLOOKUP(AB133,'Listas anteriores R'!$A:$A,'Listas anteriores R'!$D:$D,"")</f>
        <v>Carnes</v>
      </c>
      <c r="AB133" s="542">
        <v>1408</v>
      </c>
      <c r="AC133" s="718" t="str">
        <f t="shared" si="29"/>
        <v>ASADO 9 COSTILLAS CONG. - ER</v>
      </c>
      <c r="AD133" s="139">
        <f t="shared" si="32"/>
        <v>22615.384615384617</v>
      </c>
      <c r="AE133" s="749">
        <v>24990</v>
      </c>
      <c r="AF133" s="1172">
        <f>ROUND(IFERROR((AD133-_xlfn.XLOOKUP(AB133,'Listas anteriores ML'!$A:$A,'Listas anteriores ML'!$E:$E))/_xlfn.XLOOKUP(AB133,'Listas anteriores ML'!$A:$A,'Listas anteriores ML'!$E:$E),""),3)</f>
        <v>0</v>
      </c>
      <c r="AG133" s="732" t="str">
        <f>IFERROR((AD133-(_xlfn.XLOOKUP(AB133,'Costos Unitarios'!$A:$A,'Costos Unitarios'!$E:$E)+_xlfn.XLOOKUP(AB133,'Costos Comerciales'!$A:$A,'Costos Comerciales'!$E:$E)))/AD133,"")</f>
        <v/>
      </c>
      <c r="AH133" s="727" t="str">
        <f>IFERROR(($AD133-_xlfn.XLOOKUP($AB133,Competencias!$A:$A,Competencias!H:H))/$AD133,"")</f>
        <v/>
      </c>
      <c r="AI133" s="727" t="str">
        <f>IFERROR(($AD133-_xlfn.XLOOKUP($AB133,Competencias!$A:$A,Competencias!I:I))/$AD133,"")</f>
        <v/>
      </c>
      <c r="AJ133" s="727" t="str">
        <f>IFERROR(($AD133-_xlfn.XLOOKUP($AB133,Competencias!$A:$A,Competencias!J:J))/$AD133,"")</f>
        <v/>
      </c>
      <c r="AK133" s="727" t="str">
        <f>IFERROR(($AD133-_xlfn.XLOOKUP($AB133,Competencias!$A:$A,Competencias!K:K))/$AD133,"")</f>
        <v/>
      </c>
      <c r="AL133" s="727" t="str">
        <f>IFERROR(($AD133-_xlfn.XLOOKUP($AB133,Competencias!$A:$A,Competencias!L:L))/$AD133,"")</f>
        <v/>
      </c>
      <c r="AM133" s="727" t="str">
        <f>IFERROR(($AD133-_xlfn.XLOOKUP($AB133,Competencias!$A:$A,Competencias!M:M))/$AD133,"")</f>
        <v/>
      </c>
      <c r="AN133" s="727" t="str">
        <f>IFERROR(($AD133-_xlfn.XLOOKUP($AB133,Competencias!$A:$A,Competencias!N:N))/$AD133,"")</f>
        <v/>
      </c>
      <c r="AO133" s="727" t="str">
        <f>IFERROR(($AD133-_xlfn.XLOOKUP($AB133,Competencias!$A:$A,Competencias!O:O))/$AD133,"")</f>
        <v/>
      </c>
      <c r="AQ133" s="246" t="str">
        <f>_xlfn.XLOOKUP(AR133,'Listas anteriores R'!$A:$A,'Listas anteriores R'!$D:$D,"")</f>
        <v>Carnes</v>
      </c>
      <c r="AR133" s="542">
        <v>1408</v>
      </c>
      <c r="AS133" s="718" t="str">
        <f t="shared" si="20"/>
        <v>ASADO 9 COSTILLAS CONG. - ER</v>
      </c>
      <c r="AT133" s="291">
        <f t="shared" si="33"/>
        <v>22615.384615384617</v>
      </c>
      <c r="AU133" s="1051">
        <f>ROUND(IFERROR(($AT133-_xlfn.XLOOKUP($AR133,'Listas anteriores May.'!$A:$A,'Listas anteriores May.'!$E:$E))/_xlfn.XLOOKUP($AR133,'Listas anteriores May.'!$A:$A,'Listas anteriores May.'!$E:$E),""),3)</f>
        <v>0</v>
      </c>
      <c r="AV133" s="732" t="str">
        <f>IFERROR(($AT133-(_xlfn.XLOOKUP($AR133,'Costos Unitarios'!$A:$A,'Costos Unitarios'!$E:$E)+_xlfn.XLOOKUP($AR133,'Costos Comerciales'!$A:$A,'Costos Comerciales'!$E:$E)))/AT133,"")</f>
        <v/>
      </c>
      <c r="AW133" s="892">
        <f>IFERROR((AT133-_xlfn.XLOOKUP(AR133,'Lista Consumo Interno'!$A:$A,'Lista Consumo Interno'!$E:$E))/AT133,"")</f>
        <v>1</v>
      </c>
      <c r="AX133" s="895">
        <v>0</v>
      </c>
      <c r="AY133" s="727" t="str">
        <f>IFERROR(($AT133-_xlfn.XLOOKUP($AR133,Competencias!$A:$A,Competencias!P:P))/$AT133,"")</f>
        <v/>
      </c>
      <c r="AZ133" s="727" t="str">
        <f>IFERROR(($AT133-_xlfn.XLOOKUP($AR133,Competencias!$A:$A,Competencias!Q:Q))/$AT133,"")</f>
        <v/>
      </c>
      <c r="BB133" s="246" t="str">
        <f>_xlfn.XLOOKUP(BC133,'Listas anteriores R'!$A:$A,'Listas anteriores R'!$D:$D,"")</f>
        <v>Carnes</v>
      </c>
      <c r="BC133" s="760">
        <v>1408</v>
      </c>
      <c r="BD133" s="800" t="str">
        <f t="shared" si="21"/>
        <v>ASADO 9 COSTILLAS CONG. - ER</v>
      </c>
      <c r="BE133" s="150">
        <v>20353.846153846156</v>
      </c>
      <c r="BF133" s="1051">
        <f>ROUND(IFERROR((BE133-_xlfn.XLOOKUP(BC133,'Listas anteriores HORECA'!$A:$A,'Listas anteriores HORECA'!$E:$E))/_xlfn.XLOOKUP(BC133,'Listas anteriores HORECA'!$A:$A,'Listas anteriores HORECA'!$E:$E),""),3)</f>
        <v>0</v>
      </c>
      <c r="BG133" s="150" t="str">
        <f>_xlfn.XLOOKUP($BC133,'Costos Unitarios'!A:A,'Costos Unitarios'!E:E,"")</f>
        <v/>
      </c>
      <c r="BH133" s="1052" t="e">
        <f t="shared" si="23"/>
        <v>#VALUE!</v>
      </c>
      <c r="BI133" s="892">
        <f>IFERROR((BE133-_xlfn.XLOOKUP(C133,'Lista Consumo Interno'!A:A,'Lista Consumo Interno'!E:E))/BE133,"")</f>
        <v>1</v>
      </c>
    </row>
    <row r="134" spans="1:61" ht="15" customHeight="1" thickBot="1" x14ac:dyDescent="0.35">
      <c r="A134" s="246" t="str">
        <f>_xlfn.XLOOKUP(C134,'Listas anteriores R'!$A:$A,'Listas anteriores R'!$D:$D,"")</f>
        <v>Carnes</v>
      </c>
      <c r="B134" s="1204" t="s">
        <v>165</v>
      </c>
      <c r="C134" s="16">
        <v>1409</v>
      </c>
      <c r="D134" s="178" t="s">
        <v>192</v>
      </c>
      <c r="E134" s="774">
        <f t="shared" si="30"/>
        <v>22615.384615384617</v>
      </c>
      <c r="F134" s="860">
        <v>24990</v>
      </c>
      <c r="G134" s="1197">
        <f>ROUND(IFERROR((E134-_xlfn.XLOOKUP(C134,'Listas anteriores R'!A:A,'Listas anteriores R'!E:E))/_xlfn.XLOOKUP(C134,'Listas anteriores R'!A:A,'Listas anteriores R'!E:E),""),3)</f>
        <v>0</v>
      </c>
      <c r="H134" s="732">
        <f>IFERROR((E134-(_xlfn.XLOOKUP(C134,'Costos Unitarios'!$A:$A,'Costos Unitarios'!$E:$E)+_xlfn.XLOOKUP(C134,'Costos Comerciales'!$A:$A,'Costos Comerciales'!$E:$E)))/E134,"")</f>
        <v>0.35725170068027218</v>
      </c>
      <c r="I134" s="732">
        <f>IFERROR((E134-_xlfn.XLOOKUP(C134,'Lista Consumo Interno'!$A:$A,'Lista Consumo Interno'!$E:$E))/E134,"")</f>
        <v>1</v>
      </c>
      <c r="J134" s="727" t="str">
        <f>IFERROR(($E134-_xlfn.XLOOKUP($C134,Competencias!$A:$A,Competencias!R:R))/$E134,"")</f>
        <v/>
      </c>
      <c r="K134" s="727" t="str">
        <f>IFERROR(($E134-_xlfn.XLOOKUP($C134,Competencias!$A:$A,Competencias!S:S))/$E134,"")</f>
        <v/>
      </c>
      <c r="L134" s="727" t="str">
        <f>IFERROR(($E134-_xlfn.XLOOKUP($C134,Competencias!$A:$A,Competencias!T:T))/$E134,"")</f>
        <v/>
      </c>
      <c r="M134" s="727" t="str">
        <f>IFERROR(($E134-_xlfn.XLOOKUP($C134,Competencias!$A:$A,Competencias!U:U))/$E134,"")</f>
        <v/>
      </c>
      <c r="N134" s="727" t="str">
        <f>IFERROR(($E134-_xlfn.XLOOKUP($C134,Competencias!$A:$A,Competencias!V:V))/$E134,"")</f>
        <v/>
      </c>
      <c r="O134" s="723"/>
      <c r="P134" s="246" t="str">
        <f>_xlfn.XLOOKUP(Q134,'Listas anteriores R'!$A:$A,'Listas anteriores R'!$D:$D,"")</f>
        <v>Carnes</v>
      </c>
      <c r="Q134" s="1210">
        <v>1409</v>
      </c>
      <c r="R134" s="718" t="str">
        <f t="shared" si="28"/>
        <v>ASADO DEL CENTRO ENTERO CONG. - ER</v>
      </c>
      <c r="S134" s="135">
        <f t="shared" si="31"/>
        <v>22615.384615384617</v>
      </c>
      <c r="T134" s="749">
        <v>24990</v>
      </c>
      <c r="U134" s="1172">
        <f>ROUND(IFERROR((S134-_xlfn.XLOOKUP(Q134,'Listas anteriores C'!$A:$A,'Listas anteriores C'!$E:$E))/_xlfn.XLOOKUP(Q134,'Listas anteriores C'!$A:$A,'Listas anteriores C'!$E:$E),""),3)</f>
        <v>0</v>
      </c>
      <c r="V134" s="732">
        <f>IFERROR((S134-(_xlfn.XLOOKUP(Q134,'Costos Unitarios'!$A:$A,'Costos Unitarios'!$E:$E)+_xlfn.XLOOKUP(Q134,'Costos Comerciales'!$A:$A,'Costos Comerciales'!$E:$E)))/S134,"")</f>
        <v>0.35725170068027218</v>
      </c>
      <c r="W134" s="727" t="str">
        <f>IFERROR(($S134-_xlfn.XLOOKUP($Q134,Competencias!$A:$A,Competencias!E:E))/$S134,"")</f>
        <v/>
      </c>
      <c r="X134" s="727" t="str">
        <f>IFERROR(($S134-_xlfn.XLOOKUP($Q134,Competencias!$A:$A,Competencias!F:F))/$S134,"")</f>
        <v/>
      </c>
      <c r="Y134" s="727" t="str">
        <f>IFERROR(($S134-_xlfn.XLOOKUP($Q134,Competencias!$A:$A,Competencias!G:G))/$S134,"")</f>
        <v/>
      </c>
      <c r="AA134" s="246" t="str">
        <f>_xlfn.XLOOKUP(AB134,'Listas anteriores R'!$A:$A,'Listas anteriores R'!$D:$D,"")</f>
        <v>Carnes</v>
      </c>
      <c r="AB134" s="542">
        <v>1409</v>
      </c>
      <c r="AC134" s="718" t="str">
        <f t="shared" si="29"/>
        <v>ASADO DEL CENTRO ENTERO CONG. - ER</v>
      </c>
      <c r="AD134" s="139">
        <f t="shared" si="32"/>
        <v>22615.384615384617</v>
      </c>
      <c r="AE134" s="749">
        <v>24990</v>
      </c>
      <c r="AF134" s="1172">
        <f>ROUND(IFERROR((AD134-_xlfn.XLOOKUP(AB134,'Listas anteriores ML'!$A:$A,'Listas anteriores ML'!$E:$E))/_xlfn.XLOOKUP(AB134,'Listas anteriores ML'!$A:$A,'Listas anteriores ML'!$E:$E),""),3)</f>
        <v>0</v>
      </c>
      <c r="AG134" s="732">
        <f>IFERROR((AD134-(_xlfn.XLOOKUP(AB134,'Costos Unitarios'!$A:$A,'Costos Unitarios'!$E:$E)+_xlfn.XLOOKUP(AB134,'Costos Comerciales'!$A:$A,'Costos Comerciales'!$E:$E)))/AD134,"")</f>
        <v>0.35725170068027218</v>
      </c>
      <c r="AH134" s="727" t="str">
        <f>IFERROR(($AD134-_xlfn.XLOOKUP($AB134,Competencias!$A:$A,Competencias!H:H))/$AD134,"")</f>
        <v/>
      </c>
      <c r="AI134" s="727" t="str">
        <f>IFERROR(($AD134-_xlfn.XLOOKUP($AB134,Competencias!$A:$A,Competencias!I:I))/$AD134,"")</f>
        <v/>
      </c>
      <c r="AJ134" s="727" t="str">
        <f>IFERROR(($AD134-_xlfn.XLOOKUP($AB134,Competencias!$A:$A,Competencias!J:J))/$AD134,"")</f>
        <v/>
      </c>
      <c r="AK134" s="727" t="str">
        <f>IFERROR(($AD134-_xlfn.XLOOKUP($AB134,Competencias!$A:$A,Competencias!K:K))/$AD134,"")</f>
        <v/>
      </c>
      <c r="AL134" s="727" t="str">
        <f>IFERROR(($AD134-_xlfn.XLOOKUP($AB134,Competencias!$A:$A,Competencias!L:L))/$AD134,"")</f>
        <v/>
      </c>
      <c r="AM134" s="727" t="str">
        <f>IFERROR(($AD134-_xlfn.XLOOKUP($AB134,Competencias!$A:$A,Competencias!M:M))/$AD134,"")</f>
        <v/>
      </c>
      <c r="AN134" s="727" t="str">
        <f>IFERROR(($AD134-_xlfn.XLOOKUP($AB134,Competencias!$A:$A,Competencias!N:N))/$AD134,"")</f>
        <v/>
      </c>
      <c r="AO134" s="727" t="str">
        <f>IFERROR(($AD134-_xlfn.XLOOKUP($AB134,Competencias!$A:$A,Competencias!O:O))/$AD134,"")</f>
        <v/>
      </c>
      <c r="AQ134" s="246" t="str">
        <f>_xlfn.XLOOKUP(AR134,'Listas anteriores R'!$A:$A,'Listas anteriores R'!$D:$D,"")</f>
        <v>Carnes</v>
      </c>
      <c r="AR134" s="542">
        <v>1409</v>
      </c>
      <c r="AS134" s="718" t="str">
        <f t="shared" si="20"/>
        <v>ASADO DEL CENTRO ENTERO CONG. - ER</v>
      </c>
      <c r="AT134" s="291">
        <f t="shared" si="33"/>
        <v>22615.384615384617</v>
      </c>
      <c r="AU134" s="1051">
        <f>ROUND(IFERROR(($AT134-_xlfn.XLOOKUP($AR134,'Listas anteriores May.'!$A:$A,'Listas anteriores May.'!$E:$E))/_xlfn.XLOOKUP($AR134,'Listas anteriores May.'!$A:$A,'Listas anteriores May.'!$E:$E),""),3)</f>
        <v>0</v>
      </c>
      <c r="AV134" s="732">
        <f>IFERROR(($AT134-(_xlfn.XLOOKUP($AR134,'Costos Unitarios'!$A:$A,'Costos Unitarios'!$E:$E)+_xlfn.XLOOKUP($AR134,'Costos Comerciales'!$A:$A,'Costos Comerciales'!$E:$E)))/AT134,"")</f>
        <v>0.35725170068027218</v>
      </c>
      <c r="AW134" s="892">
        <f>IFERROR((AT134-_xlfn.XLOOKUP(AR134,'Lista Consumo Interno'!$A:$A,'Lista Consumo Interno'!$E:$E))/AT134,"")</f>
        <v>1</v>
      </c>
      <c r="AX134" s="895">
        <v>0</v>
      </c>
      <c r="AY134" s="727" t="str">
        <f>IFERROR(($AT134-_xlfn.XLOOKUP($AR134,Competencias!$A:$A,Competencias!P:P))/$AT134,"")</f>
        <v/>
      </c>
      <c r="AZ134" s="727" t="str">
        <f>IFERROR(($AT134-_xlfn.XLOOKUP($AR134,Competencias!$A:$A,Competencias!Q:Q))/$AT134,"")</f>
        <v/>
      </c>
      <c r="BB134" s="246" t="str">
        <f>_xlfn.XLOOKUP(BC134,'Listas anteriores R'!$A:$A,'Listas anteriores R'!$D:$D,"")</f>
        <v>Carnes</v>
      </c>
      <c r="BC134" s="760">
        <v>1409</v>
      </c>
      <c r="BD134" s="800" t="str">
        <f t="shared" si="21"/>
        <v>ASADO DEL CENTRO ENTERO CONG. - ER</v>
      </c>
      <c r="BE134" s="150">
        <v>20353.846153846156</v>
      </c>
      <c r="BF134" s="1051">
        <f>ROUND(IFERROR((BE134-_xlfn.XLOOKUP(BC134,'Listas anteriores HORECA'!$A:$A,'Listas anteriores HORECA'!$E:$E))/_xlfn.XLOOKUP(BC134,'Listas anteriores HORECA'!$A:$A,'Listas anteriores HORECA'!$E:$E),""),3)</f>
        <v>0</v>
      </c>
      <c r="BG134" s="150">
        <f>_xlfn.XLOOKUP($BC134,'Costos Unitarios'!A:A,'Costos Unitarios'!E:E,"")</f>
        <v>13350</v>
      </c>
      <c r="BH134" s="1052">
        <f t="shared" si="23"/>
        <v>0.34410430839002276</v>
      </c>
      <c r="BI134" s="892">
        <f>IFERROR((BE134-_xlfn.XLOOKUP(C134,'Lista Consumo Interno'!A:A,'Lista Consumo Interno'!E:E))/BE134,"")</f>
        <v>1</v>
      </c>
    </row>
    <row r="135" spans="1:61" ht="15" customHeight="1" thickBot="1" x14ac:dyDescent="0.35">
      <c r="A135" s="246" t="str">
        <f>_xlfn.XLOOKUP(C135,'Listas anteriores R'!$A:$A,'Listas anteriores R'!$D:$D,"")</f>
        <v>Carnes</v>
      </c>
      <c r="B135" s="1204" t="s">
        <v>165</v>
      </c>
      <c r="C135" s="16">
        <v>1410</v>
      </c>
      <c r="D135" s="178" t="s">
        <v>193</v>
      </c>
      <c r="E135" s="774">
        <f t="shared" si="30"/>
        <v>22615.384615384617</v>
      </c>
      <c r="F135" s="860">
        <v>24990</v>
      </c>
      <c r="G135" s="1197">
        <f>ROUND(IFERROR((E135-_xlfn.XLOOKUP(C135,'Listas anteriores R'!A:A,'Listas anteriores R'!E:E))/_xlfn.XLOOKUP(C135,'Listas anteriores R'!A:A,'Listas anteriores R'!E:E),""),3)</f>
        <v>0</v>
      </c>
      <c r="H135" s="732">
        <f>IFERROR((E135-(_xlfn.XLOOKUP(C135,'Costos Unitarios'!$A:$A,'Costos Unitarios'!$E:$E)+_xlfn.XLOOKUP(C135,'Costos Comerciales'!$A:$A,'Costos Comerciales'!$E:$E)))/E135,"")</f>
        <v>0.35725170068027218</v>
      </c>
      <c r="I135" s="732">
        <f>IFERROR((E135-_xlfn.XLOOKUP(C135,'Lista Consumo Interno'!$A:$A,'Lista Consumo Interno'!$E:$E))/E135,"")</f>
        <v>1</v>
      </c>
      <c r="J135" s="727" t="str">
        <f>IFERROR(($E135-_xlfn.XLOOKUP($C135,Competencias!$A:$A,Competencias!R:R))/$E135,"")</f>
        <v/>
      </c>
      <c r="K135" s="727" t="str">
        <f>IFERROR(($E135-_xlfn.XLOOKUP($C135,Competencias!$A:$A,Competencias!S:S))/$E135,"")</f>
        <v/>
      </c>
      <c r="L135" s="727" t="str">
        <f>IFERROR(($E135-_xlfn.XLOOKUP($C135,Competencias!$A:$A,Competencias!T:T))/$E135,"")</f>
        <v/>
      </c>
      <c r="M135" s="727" t="str">
        <f>IFERROR(($E135-_xlfn.XLOOKUP($C135,Competencias!$A:$A,Competencias!U:U))/$E135,"")</f>
        <v/>
      </c>
      <c r="N135" s="727" t="str">
        <f>IFERROR(($E135-_xlfn.XLOOKUP($C135,Competencias!$A:$A,Competencias!V:V))/$E135,"")</f>
        <v/>
      </c>
      <c r="O135" s="723"/>
      <c r="P135" s="246" t="str">
        <f>_xlfn.XLOOKUP(Q135,'Listas anteriores R'!$A:$A,'Listas anteriores R'!$D:$D,"")</f>
        <v>Carnes</v>
      </c>
      <c r="Q135" s="1210">
        <v>1410</v>
      </c>
      <c r="R135" s="718" t="str">
        <f t="shared" si="28"/>
        <v>ASADO DEL CENTRO EN MITADES CONG. - ER</v>
      </c>
      <c r="S135" s="135">
        <f t="shared" si="31"/>
        <v>22615.384615384617</v>
      </c>
      <c r="T135" s="749">
        <v>24990</v>
      </c>
      <c r="U135" s="1172">
        <f>ROUND(IFERROR((S135-_xlfn.XLOOKUP(Q135,'Listas anteriores C'!$A:$A,'Listas anteriores C'!$E:$E))/_xlfn.XLOOKUP(Q135,'Listas anteriores C'!$A:$A,'Listas anteriores C'!$E:$E),""),3)</f>
        <v>0</v>
      </c>
      <c r="V135" s="732">
        <f>IFERROR((S135-(_xlfn.XLOOKUP(Q135,'Costos Unitarios'!$A:$A,'Costos Unitarios'!$E:$E)+_xlfn.XLOOKUP(Q135,'Costos Comerciales'!$A:$A,'Costos Comerciales'!$E:$E)))/S135,"")</f>
        <v>0.35725170068027218</v>
      </c>
      <c r="W135" s="727" t="str">
        <f>IFERROR(($S135-_xlfn.XLOOKUP($Q135,Competencias!$A:$A,Competencias!E:E))/$S135,"")</f>
        <v/>
      </c>
      <c r="X135" s="727" t="str">
        <f>IFERROR(($S135-_xlfn.XLOOKUP($Q135,Competencias!$A:$A,Competencias!F:F))/$S135,"")</f>
        <v/>
      </c>
      <c r="Y135" s="727" t="str">
        <f>IFERROR(($S135-_xlfn.XLOOKUP($Q135,Competencias!$A:$A,Competencias!G:G))/$S135,"")</f>
        <v/>
      </c>
      <c r="AA135" s="246" t="str">
        <f>_xlfn.XLOOKUP(AB135,'Listas anteriores R'!$A:$A,'Listas anteriores R'!$D:$D,"")</f>
        <v>Carnes</v>
      </c>
      <c r="AB135" s="542">
        <v>1410</v>
      </c>
      <c r="AC135" s="718" t="str">
        <f t="shared" si="29"/>
        <v>ASADO DEL CENTRO EN MITADES CONG. - ER</v>
      </c>
      <c r="AD135" s="139">
        <f t="shared" si="32"/>
        <v>22615.384615384617</v>
      </c>
      <c r="AE135" s="749">
        <v>24990</v>
      </c>
      <c r="AF135" s="1172">
        <f>ROUND(IFERROR((AD135-_xlfn.XLOOKUP(AB135,'Listas anteriores ML'!$A:$A,'Listas anteriores ML'!$E:$E))/_xlfn.XLOOKUP(AB135,'Listas anteriores ML'!$A:$A,'Listas anteriores ML'!$E:$E),""),3)</f>
        <v>0</v>
      </c>
      <c r="AG135" s="732">
        <f>IFERROR((AD135-(_xlfn.XLOOKUP(AB135,'Costos Unitarios'!$A:$A,'Costos Unitarios'!$E:$E)+_xlfn.XLOOKUP(AB135,'Costos Comerciales'!$A:$A,'Costos Comerciales'!$E:$E)))/AD135,"")</f>
        <v>0.35725170068027218</v>
      </c>
      <c r="AH135" s="727" t="str">
        <f>IFERROR(($AD135-_xlfn.XLOOKUP($AB135,Competencias!$A:$A,Competencias!H:H))/$AD135,"")</f>
        <v/>
      </c>
      <c r="AI135" s="727" t="str">
        <f>IFERROR(($AD135-_xlfn.XLOOKUP($AB135,Competencias!$A:$A,Competencias!I:I))/$AD135,"")</f>
        <v/>
      </c>
      <c r="AJ135" s="727" t="str">
        <f>IFERROR(($AD135-_xlfn.XLOOKUP($AB135,Competencias!$A:$A,Competencias!J:J))/$AD135,"")</f>
        <v/>
      </c>
      <c r="AK135" s="727" t="str">
        <f>IFERROR(($AD135-_xlfn.XLOOKUP($AB135,Competencias!$A:$A,Competencias!K:K))/$AD135,"")</f>
        <v/>
      </c>
      <c r="AL135" s="727" t="str">
        <f>IFERROR(($AD135-_xlfn.XLOOKUP($AB135,Competencias!$A:$A,Competencias!L:L))/$AD135,"")</f>
        <v/>
      </c>
      <c r="AM135" s="727" t="str">
        <f>IFERROR(($AD135-_xlfn.XLOOKUP($AB135,Competencias!$A:$A,Competencias!M:M))/$AD135,"")</f>
        <v/>
      </c>
      <c r="AN135" s="727" t="str">
        <f>IFERROR(($AD135-_xlfn.XLOOKUP($AB135,Competencias!$A:$A,Competencias!N:N))/$AD135,"")</f>
        <v/>
      </c>
      <c r="AO135" s="727" t="str">
        <f>IFERROR(($AD135-_xlfn.XLOOKUP($AB135,Competencias!$A:$A,Competencias!O:O))/$AD135,"")</f>
        <v/>
      </c>
      <c r="AQ135" s="246" t="str">
        <f>_xlfn.XLOOKUP(AR135,'Listas anteriores R'!$A:$A,'Listas anteriores R'!$D:$D,"")</f>
        <v>Carnes</v>
      </c>
      <c r="AR135" s="542">
        <v>1410</v>
      </c>
      <c r="AS135" s="718" t="str">
        <f t="shared" si="20"/>
        <v>ASADO DEL CENTRO EN MITADES CONG. - ER</v>
      </c>
      <c r="AT135" s="291">
        <f t="shared" si="33"/>
        <v>22615.384615384617</v>
      </c>
      <c r="AU135" s="1051">
        <f>ROUND(IFERROR(($AT135-_xlfn.XLOOKUP($AR135,'Listas anteriores May.'!$A:$A,'Listas anteriores May.'!$E:$E))/_xlfn.XLOOKUP($AR135,'Listas anteriores May.'!$A:$A,'Listas anteriores May.'!$E:$E),""),3)</f>
        <v>0</v>
      </c>
      <c r="AV135" s="732">
        <f>IFERROR(($AT135-(_xlfn.XLOOKUP($AR135,'Costos Unitarios'!$A:$A,'Costos Unitarios'!$E:$E)+_xlfn.XLOOKUP($AR135,'Costos Comerciales'!$A:$A,'Costos Comerciales'!$E:$E)))/AT135,"")</f>
        <v>0.35725170068027218</v>
      </c>
      <c r="AW135" s="892">
        <f>IFERROR((AT135-_xlfn.XLOOKUP(AR135,'Lista Consumo Interno'!$A:$A,'Lista Consumo Interno'!$E:$E))/AT135,"")</f>
        <v>1</v>
      </c>
      <c r="AX135" s="895">
        <v>0</v>
      </c>
      <c r="AY135" s="727" t="str">
        <f>IFERROR(($AT135-_xlfn.XLOOKUP($AR135,Competencias!$A:$A,Competencias!P:P))/$AT135,"")</f>
        <v/>
      </c>
      <c r="AZ135" s="727" t="str">
        <f>IFERROR(($AT135-_xlfn.XLOOKUP($AR135,Competencias!$A:$A,Competencias!Q:Q))/$AT135,"")</f>
        <v/>
      </c>
      <c r="BB135" s="246" t="str">
        <f>_xlfn.XLOOKUP(BC135,'Listas anteriores R'!$A:$A,'Listas anteriores R'!$D:$D,"")</f>
        <v>Carnes</v>
      </c>
      <c r="BC135" s="760">
        <v>1410</v>
      </c>
      <c r="BD135" s="800" t="str">
        <f t="shared" si="21"/>
        <v>ASADO DEL CENTRO EN MITADES CONG. - ER</v>
      </c>
      <c r="BE135" s="150">
        <v>20353.846153846156</v>
      </c>
      <c r="BF135" s="1051">
        <f>ROUND(IFERROR((BE135-_xlfn.XLOOKUP(BC135,'Listas anteriores HORECA'!$A:$A,'Listas anteriores HORECA'!$E:$E))/_xlfn.XLOOKUP(BC135,'Listas anteriores HORECA'!$A:$A,'Listas anteriores HORECA'!$E:$E),""),3)</f>
        <v>0</v>
      </c>
      <c r="BG135" s="150">
        <f>_xlfn.XLOOKUP($BC135,'Costos Unitarios'!A:A,'Costos Unitarios'!E:E,"")</f>
        <v>13350</v>
      </c>
      <c r="BH135" s="1052">
        <f t="shared" si="23"/>
        <v>0.34410430839002276</v>
      </c>
      <c r="BI135" s="892">
        <f>IFERROR((BE135-_xlfn.XLOOKUP(C135,'Lista Consumo Interno'!A:A,'Lista Consumo Interno'!E:E))/BE135,"")</f>
        <v>1</v>
      </c>
    </row>
    <row r="136" spans="1:61" ht="15" customHeight="1" thickBot="1" x14ac:dyDescent="0.35">
      <c r="A136" s="246" t="str">
        <f>_xlfn.XLOOKUP(C136,'Listas anteriores R'!$A:$A,'Listas anteriores R'!$D:$D,"")</f>
        <v>Carnes</v>
      </c>
      <c r="B136" s="1204" t="s">
        <v>165</v>
      </c>
      <c r="C136" s="16">
        <v>1412</v>
      </c>
      <c r="D136" s="178" t="s">
        <v>194</v>
      </c>
      <c r="E136" s="774">
        <f t="shared" si="30"/>
        <v>22615.384615384617</v>
      </c>
      <c r="F136" s="860">
        <v>24990</v>
      </c>
      <c r="G136" s="1197">
        <f>ROUND(IFERROR((E136-_xlfn.XLOOKUP(C136,'Listas anteriores R'!A:A,'Listas anteriores R'!E:E))/_xlfn.XLOOKUP(C136,'Listas anteriores R'!A:A,'Listas anteriores R'!E:E),""),3)</f>
        <v>0</v>
      </c>
      <c r="H136" s="732">
        <f>IFERROR((E136-(_xlfn.XLOOKUP(C136,'Costos Unitarios'!$A:$A,'Costos Unitarios'!$E:$E)+_xlfn.XLOOKUP(C136,'Costos Comerciales'!$A:$A,'Costos Comerciales'!$E:$E)))/E136,"")</f>
        <v>0.25152721088435381</v>
      </c>
      <c r="I136" s="732">
        <f>IFERROR((E136-_xlfn.XLOOKUP(C136,'Lista Consumo Interno'!$A:$A,'Lista Consumo Interno'!$E:$E))/E136,"")</f>
        <v>1</v>
      </c>
      <c r="J136" s="727" t="str">
        <f>IFERROR(($E136-_xlfn.XLOOKUP($C136,Competencias!$A:$A,Competencias!R:R))/$E136,"")</f>
        <v/>
      </c>
      <c r="K136" s="727" t="str">
        <f>IFERROR(($E136-_xlfn.XLOOKUP($C136,Competencias!$A:$A,Competencias!S:S))/$E136,"")</f>
        <v/>
      </c>
      <c r="L136" s="727" t="str">
        <f>IFERROR(($E136-_xlfn.XLOOKUP($C136,Competencias!$A:$A,Competencias!T:T))/$E136,"")</f>
        <v/>
      </c>
      <c r="M136" s="727" t="str">
        <f>IFERROR(($E136-_xlfn.XLOOKUP($C136,Competencias!$A:$A,Competencias!U:U))/$E136,"")</f>
        <v/>
      </c>
      <c r="N136" s="727" t="str">
        <f>IFERROR(($E136-_xlfn.XLOOKUP($C136,Competencias!$A:$A,Competencias!V:V))/$E136,"")</f>
        <v/>
      </c>
      <c r="O136" s="723"/>
      <c r="P136" s="246" t="str">
        <f>_xlfn.XLOOKUP(Q136,'Listas anteriores R'!$A:$A,'Listas anteriores R'!$D:$D,"")</f>
        <v>Carnes</v>
      </c>
      <c r="Q136" s="1210">
        <v>1412</v>
      </c>
      <c r="R136" s="718" t="str">
        <f t="shared" si="28"/>
        <v>T-BONE CONG. - ER</v>
      </c>
      <c r="S136" s="135">
        <f t="shared" si="31"/>
        <v>22615.384615384617</v>
      </c>
      <c r="T136" s="749">
        <v>24990</v>
      </c>
      <c r="U136" s="1172">
        <f>ROUND(IFERROR((S136-_xlfn.XLOOKUP(Q136,'Listas anteriores C'!$A:$A,'Listas anteriores C'!$E:$E))/_xlfn.XLOOKUP(Q136,'Listas anteriores C'!$A:$A,'Listas anteriores C'!$E:$E),""),3)</f>
        <v>0</v>
      </c>
      <c r="V136" s="732">
        <f>IFERROR((S136-(_xlfn.XLOOKUP(Q136,'Costos Unitarios'!$A:$A,'Costos Unitarios'!$E:$E)+_xlfn.XLOOKUP(Q136,'Costos Comerciales'!$A:$A,'Costos Comerciales'!$E:$E)))/S136,"")</f>
        <v>0.25152721088435381</v>
      </c>
      <c r="W136" s="727" t="str">
        <f>IFERROR(($S136-_xlfn.XLOOKUP($Q136,Competencias!$A:$A,Competencias!E:E))/$S136,"")</f>
        <v/>
      </c>
      <c r="X136" s="727" t="str">
        <f>IFERROR(($S136-_xlfn.XLOOKUP($Q136,Competencias!$A:$A,Competencias!F:F))/$S136,"")</f>
        <v/>
      </c>
      <c r="Y136" s="727" t="str">
        <f>IFERROR(($S136-_xlfn.XLOOKUP($Q136,Competencias!$A:$A,Competencias!G:G))/$S136,"")</f>
        <v/>
      </c>
      <c r="AA136" s="246" t="str">
        <f>_xlfn.XLOOKUP(AB136,'Listas anteriores R'!$A:$A,'Listas anteriores R'!$D:$D,"")</f>
        <v>Carnes</v>
      </c>
      <c r="AB136" s="542">
        <v>1412</v>
      </c>
      <c r="AC136" s="718" t="str">
        <f t="shared" si="29"/>
        <v>T-BONE CONG. - ER</v>
      </c>
      <c r="AD136" s="139">
        <f t="shared" si="32"/>
        <v>22615.384615384617</v>
      </c>
      <c r="AE136" s="749">
        <v>24990</v>
      </c>
      <c r="AF136" s="1172">
        <f>ROUND(IFERROR((AD136-_xlfn.XLOOKUP(AB136,'Listas anteriores ML'!$A:$A,'Listas anteriores ML'!$E:$E))/_xlfn.XLOOKUP(AB136,'Listas anteriores ML'!$A:$A,'Listas anteriores ML'!$E:$E),""),3)</f>
        <v>0</v>
      </c>
      <c r="AG136" s="732">
        <f>IFERROR((AD136-(_xlfn.XLOOKUP(AB136,'Costos Unitarios'!$A:$A,'Costos Unitarios'!$E:$E)+_xlfn.XLOOKUP(AB136,'Costos Comerciales'!$A:$A,'Costos Comerciales'!$E:$E)))/AD136,"")</f>
        <v>0.25152721088435381</v>
      </c>
      <c r="AH136" s="727" t="str">
        <f>IFERROR(($AD136-_xlfn.XLOOKUP($AB136,Competencias!$A:$A,Competencias!H:H))/$AD136,"")</f>
        <v/>
      </c>
      <c r="AI136" s="727" t="str">
        <f>IFERROR(($AD136-_xlfn.XLOOKUP($AB136,Competencias!$A:$A,Competencias!I:I))/$AD136,"")</f>
        <v/>
      </c>
      <c r="AJ136" s="727" t="str">
        <f>IFERROR(($AD136-_xlfn.XLOOKUP($AB136,Competencias!$A:$A,Competencias!J:J))/$AD136,"")</f>
        <v/>
      </c>
      <c r="AK136" s="727" t="str">
        <f>IFERROR(($AD136-_xlfn.XLOOKUP($AB136,Competencias!$A:$A,Competencias!K:K))/$AD136,"")</f>
        <v/>
      </c>
      <c r="AL136" s="727" t="str">
        <f>IFERROR(($AD136-_xlfn.XLOOKUP($AB136,Competencias!$A:$A,Competencias!L:L))/$AD136,"")</f>
        <v/>
      </c>
      <c r="AM136" s="727" t="str">
        <f>IFERROR(($AD136-_xlfn.XLOOKUP($AB136,Competencias!$A:$A,Competencias!M:M))/$AD136,"")</f>
        <v/>
      </c>
      <c r="AN136" s="727" t="str">
        <f>IFERROR(($AD136-_xlfn.XLOOKUP($AB136,Competencias!$A:$A,Competencias!N:N))/$AD136,"")</f>
        <v/>
      </c>
      <c r="AO136" s="727" t="str">
        <f>IFERROR(($AD136-_xlfn.XLOOKUP($AB136,Competencias!$A:$A,Competencias!O:O))/$AD136,"")</f>
        <v/>
      </c>
      <c r="AQ136" s="246" t="str">
        <f>_xlfn.XLOOKUP(AR136,'Listas anteriores R'!$A:$A,'Listas anteriores R'!$D:$D,"")</f>
        <v>Carnes</v>
      </c>
      <c r="AR136" s="542">
        <v>1412</v>
      </c>
      <c r="AS136" s="718" t="str">
        <f t="shared" si="20"/>
        <v>T-BONE CONG. - ER</v>
      </c>
      <c r="AT136" s="291">
        <f t="shared" si="33"/>
        <v>22615.384615384617</v>
      </c>
      <c r="AU136" s="1051">
        <f>ROUND(IFERROR(($AT136-_xlfn.XLOOKUP($AR136,'Listas anteriores May.'!$A:$A,'Listas anteriores May.'!$E:$E))/_xlfn.XLOOKUP($AR136,'Listas anteriores May.'!$A:$A,'Listas anteriores May.'!$E:$E),""),3)</f>
        <v>0</v>
      </c>
      <c r="AV136" s="732">
        <f>IFERROR(($AT136-(_xlfn.XLOOKUP($AR136,'Costos Unitarios'!$A:$A,'Costos Unitarios'!$E:$E)+_xlfn.XLOOKUP($AR136,'Costos Comerciales'!$A:$A,'Costos Comerciales'!$E:$E)))/AT136,"")</f>
        <v>0.25152721088435381</v>
      </c>
      <c r="AW136" s="892">
        <f>IFERROR((AT136-_xlfn.XLOOKUP(AR136,'Lista Consumo Interno'!$A:$A,'Lista Consumo Interno'!$E:$E))/AT136,"")</f>
        <v>1</v>
      </c>
      <c r="AX136" s="895">
        <v>0</v>
      </c>
      <c r="AY136" s="727" t="str">
        <f>IFERROR(($AT136-_xlfn.XLOOKUP($AR136,Competencias!$A:$A,Competencias!P:P))/$AT136,"")</f>
        <v/>
      </c>
      <c r="AZ136" s="727" t="str">
        <f>IFERROR(($AT136-_xlfn.XLOOKUP($AR136,Competencias!$A:$A,Competencias!Q:Q))/$AT136,"")</f>
        <v/>
      </c>
      <c r="BB136" s="246" t="str">
        <f>_xlfn.XLOOKUP(BC136,'Listas anteriores R'!$A:$A,'Listas anteriores R'!$D:$D,"")</f>
        <v>Carnes</v>
      </c>
      <c r="BC136" s="760">
        <v>1412</v>
      </c>
      <c r="BD136" s="800" t="str">
        <f t="shared" si="21"/>
        <v>T-BONE CONG. - ER</v>
      </c>
      <c r="BE136" s="150">
        <v>20353.846153846156</v>
      </c>
      <c r="BF136" s="1051">
        <f>ROUND(IFERROR((BE136-_xlfn.XLOOKUP(BC136,'Listas anteriores HORECA'!$A:$A,'Listas anteriores HORECA'!$E:$E))/_xlfn.XLOOKUP(BC136,'Listas anteriores HORECA'!$A:$A,'Listas anteriores HORECA'!$E:$E),""),3)</f>
        <v>0</v>
      </c>
      <c r="BG136" s="150">
        <f>_xlfn.XLOOKUP($BC136,'Costos Unitarios'!A:A,'Costos Unitarios'!E:E,"")</f>
        <v>15741</v>
      </c>
      <c r="BH136" s="1052">
        <f t="shared" si="23"/>
        <v>0.22663265306122457</v>
      </c>
      <c r="BI136" s="892">
        <f>IFERROR((BE136-_xlfn.XLOOKUP(C136,'Lista Consumo Interno'!A:A,'Lista Consumo Interno'!E:E))/BE136,"")</f>
        <v>1</v>
      </c>
    </row>
    <row r="137" spans="1:61" ht="15" customHeight="1" thickBot="1" x14ac:dyDescent="0.35">
      <c r="A137" s="246" t="str">
        <f>_xlfn.XLOOKUP(C137,'Listas anteriores R'!$A:$A,'Listas anteriores R'!$D:$D,"")</f>
        <v>Carnes</v>
      </c>
      <c r="B137" s="1204" t="s">
        <v>165</v>
      </c>
      <c r="C137" s="16">
        <v>1413</v>
      </c>
      <c r="D137" s="178" t="s">
        <v>195</v>
      </c>
      <c r="E137" s="774">
        <f t="shared" si="30"/>
        <v>22615.384615384617</v>
      </c>
      <c r="F137" s="860">
        <v>24990</v>
      </c>
      <c r="G137" s="1197">
        <f>ROUND(IFERROR((E137-_xlfn.XLOOKUP(C137,'Listas anteriores R'!A:A,'Listas anteriores R'!E:E))/_xlfn.XLOOKUP(C137,'Listas anteriores R'!A:A,'Listas anteriores R'!E:E),""),3)</f>
        <v>0</v>
      </c>
      <c r="H137" s="732">
        <f>IFERROR((E137-(_xlfn.XLOOKUP(C137,'Costos Unitarios'!$A:$A,'Costos Unitarios'!$E:$E)+_xlfn.XLOOKUP(C137,'Costos Comerciales'!$A:$A,'Costos Comerciales'!$E:$E)))/E137,"")</f>
        <v>0.25152721088435381</v>
      </c>
      <c r="I137" s="732">
        <f>IFERROR((E137-_xlfn.XLOOKUP(C137,'Lista Consumo Interno'!$A:$A,'Lista Consumo Interno'!$E:$E))/E137,"")</f>
        <v>1</v>
      </c>
      <c r="J137" s="727" t="str">
        <f>IFERROR(($E137-_xlfn.XLOOKUP($C137,Competencias!$A:$A,Competencias!R:R))/$E137,"")</f>
        <v/>
      </c>
      <c r="K137" s="727" t="str">
        <f>IFERROR(($E137-_xlfn.XLOOKUP($C137,Competencias!$A:$A,Competencias!S:S))/$E137,"")</f>
        <v/>
      </c>
      <c r="L137" s="727" t="str">
        <f>IFERROR(($E137-_xlfn.XLOOKUP($C137,Competencias!$A:$A,Competencias!T:T))/$E137,"")</f>
        <v/>
      </c>
      <c r="M137" s="727" t="str">
        <f>IFERROR(($E137-_xlfn.XLOOKUP($C137,Competencias!$A:$A,Competencias!U:U))/$E137,"")</f>
        <v/>
      </c>
      <c r="N137" s="727" t="str">
        <f>IFERROR(($E137-_xlfn.XLOOKUP($C137,Competencias!$A:$A,Competencias!V:V))/$E137,"")</f>
        <v/>
      </c>
      <c r="O137" s="723"/>
      <c r="P137" s="246" t="str">
        <f>_xlfn.XLOOKUP(Q137,'Listas anteriores R'!$A:$A,'Listas anteriores R'!$D:$D,"")</f>
        <v>Carnes</v>
      </c>
      <c r="Q137" s="1210">
        <v>1413</v>
      </c>
      <c r="R137" s="718" t="str">
        <f t="shared" ref="R137:R168" si="34">D137</f>
        <v>TOMAHAWK CONG. - ER</v>
      </c>
      <c r="S137" s="135">
        <f t="shared" si="31"/>
        <v>22615.384615384617</v>
      </c>
      <c r="T137" s="749">
        <v>24990</v>
      </c>
      <c r="U137" s="1172">
        <f>ROUND(IFERROR((S137-_xlfn.XLOOKUP(Q137,'Listas anteriores C'!$A:$A,'Listas anteriores C'!$E:$E))/_xlfn.XLOOKUP(Q137,'Listas anteriores C'!$A:$A,'Listas anteriores C'!$E:$E),""),3)</f>
        <v>0</v>
      </c>
      <c r="V137" s="732">
        <f>IFERROR((S137-(_xlfn.XLOOKUP(Q137,'Costos Unitarios'!$A:$A,'Costos Unitarios'!$E:$E)+_xlfn.XLOOKUP(Q137,'Costos Comerciales'!$A:$A,'Costos Comerciales'!$E:$E)))/S137,"")</f>
        <v>0.25152721088435381</v>
      </c>
      <c r="W137" s="727" t="str">
        <f>IFERROR(($S137-_xlfn.XLOOKUP($Q137,Competencias!$A:$A,Competencias!E:E))/$S137,"")</f>
        <v/>
      </c>
      <c r="X137" s="727" t="str">
        <f>IFERROR(($S137-_xlfn.XLOOKUP($Q137,Competencias!$A:$A,Competencias!F:F))/$S137,"")</f>
        <v/>
      </c>
      <c r="Y137" s="727" t="str">
        <f>IFERROR(($S137-_xlfn.XLOOKUP($Q137,Competencias!$A:$A,Competencias!G:G))/$S137,"")</f>
        <v/>
      </c>
      <c r="AA137" s="246" t="str">
        <f>_xlfn.XLOOKUP(AB137,'Listas anteriores R'!$A:$A,'Listas anteriores R'!$D:$D,"")</f>
        <v>Carnes</v>
      </c>
      <c r="AB137" s="542">
        <v>1413</v>
      </c>
      <c r="AC137" s="718" t="str">
        <f t="shared" ref="AC137:AC168" si="35">D137</f>
        <v>TOMAHAWK CONG. - ER</v>
      </c>
      <c r="AD137" s="139">
        <f t="shared" si="32"/>
        <v>22615.384615384617</v>
      </c>
      <c r="AE137" s="749">
        <v>24990</v>
      </c>
      <c r="AF137" s="1172">
        <f>ROUND(IFERROR((AD137-_xlfn.XLOOKUP(AB137,'Listas anteriores ML'!$A:$A,'Listas anteriores ML'!$E:$E))/_xlfn.XLOOKUP(AB137,'Listas anteriores ML'!$A:$A,'Listas anteriores ML'!$E:$E),""),3)</f>
        <v>0</v>
      </c>
      <c r="AG137" s="732">
        <f>IFERROR((AD137-(_xlfn.XLOOKUP(AB137,'Costos Unitarios'!$A:$A,'Costos Unitarios'!$E:$E)+_xlfn.XLOOKUP(AB137,'Costos Comerciales'!$A:$A,'Costos Comerciales'!$E:$E)))/AD137,"")</f>
        <v>0.25152721088435381</v>
      </c>
      <c r="AH137" s="727" t="str">
        <f>IFERROR(($AD137-_xlfn.XLOOKUP($AB137,Competencias!$A:$A,Competencias!H:H))/$AD137,"")</f>
        <v/>
      </c>
      <c r="AI137" s="727" t="str">
        <f>IFERROR(($AD137-_xlfn.XLOOKUP($AB137,Competencias!$A:$A,Competencias!I:I))/$AD137,"")</f>
        <v/>
      </c>
      <c r="AJ137" s="727" t="str">
        <f>IFERROR(($AD137-_xlfn.XLOOKUP($AB137,Competencias!$A:$A,Competencias!J:J))/$AD137,"")</f>
        <v/>
      </c>
      <c r="AK137" s="727" t="str">
        <f>IFERROR(($AD137-_xlfn.XLOOKUP($AB137,Competencias!$A:$A,Competencias!K:K))/$AD137,"")</f>
        <v/>
      </c>
      <c r="AL137" s="727" t="str">
        <f>IFERROR(($AD137-_xlfn.XLOOKUP($AB137,Competencias!$A:$A,Competencias!L:L))/$AD137,"")</f>
        <v/>
      </c>
      <c r="AM137" s="727" t="str">
        <f>IFERROR(($AD137-_xlfn.XLOOKUP($AB137,Competencias!$A:$A,Competencias!M:M))/$AD137,"")</f>
        <v/>
      </c>
      <c r="AN137" s="727" t="str">
        <f>IFERROR(($AD137-_xlfn.XLOOKUP($AB137,Competencias!$A:$A,Competencias!N:N))/$AD137,"")</f>
        <v/>
      </c>
      <c r="AO137" s="727" t="str">
        <f>IFERROR(($AD137-_xlfn.XLOOKUP($AB137,Competencias!$A:$A,Competencias!O:O))/$AD137,"")</f>
        <v/>
      </c>
      <c r="AQ137" s="246" t="str">
        <f>_xlfn.XLOOKUP(AR137,'Listas anteriores R'!$A:$A,'Listas anteriores R'!$D:$D,"")</f>
        <v>Carnes</v>
      </c>
      <c r="AR137" s="542">
        <v>1413</v>
      </c>
      <c r="AS137" s="718" t="str">
        <f t="shared" ref="AS137:AS200" si="36">D137</f>
        <v>TOMAHAWK CONG. - ER</v>
      </c>
      <c r="AT137" s="291">
        <f t="shared" si="33"/>
        <v>22615.384615384617</v>
      </c>
      <c r="AU137" s="1051">
        <f>ROUND(IFERROR(($AT137-_xlfn.XLOOKUP($AR137,'Listas anteriores May.'!$A:$A,'Listas anteriores May.'!$E:$E))/_xlfn.XLOOKUP($AR137,'Listas anteriores May.'!$A:$A,'Listas anteriores May.'!$E:$E),""),3)</f>
        <v>0</v>
      </c>
      <c r="AV137" s="732">
        <f>IFERROR(($AT137-(_xlfn.XLOOKUP($AR137,'Costos Unitarios'!$A:$A,'Costos Unitarios'!$E:$E)+_xlfn.XLOOKUP($AR137,'Costos Comerciales'!$A:$A,'Costos Comerciales'!$E:$E)))/AT137,"")</f>
        <v>0.25152721088435381</v>
      </c>
      <c r="AW137" s="892">
        <f>IFERROR((AT137-_xlfn.XLOOKUP(AR137,'Lista Consumo Interno'!$A:$A,'Lista Consumo Interno'!$E:$E))/AT137,"")</f>
        <v>1</v>
      </c>
      <c r="AX137" s="895">
        <v>0</v>
      </c>
      <c r="AY137" s="727" t="str">
        <f>IFERROR(($AT137-_xlfn.XLOOKUP($AR137,Competencias!$A:$A,Competencias!P:P))/$AT137,"")</f>
        <v/>
      </c>
      <c r="AZ137" s="727" t="str">
        <f>IFERROR(($AT137-_xlfn.XLOOKUP($AR137,Competencias!$A:$A,Competencias!Q:Q))/$AT137,"")</f>
        <v/>
      </c>
      <c r="BB137" s="246" t="str">
        <f>_xlfn.XLOOKUP(BC137,'Listas anteriores R'!$A:$A,'Listas anteriores R'!$D:$D,"")</f>
        <v>Carnes</v>
      </c>
      <c r="BC137" s="760">
        <v>1413</v>
      </c>
      <c r="BD137" s="800" t="str">
        <f t="shared" ref="BD137:BD200" si="37">D137</f>
        <v>TOMAHAWK CONG. - ER</v>
      </c>
      <c r="BE137" s="150">
        <v>20353.846153846156</v>
      </c>
      <c r="BF137" s="1051">
        <f>ROUND(IFERROR((BE137-_xlfn.XLOOKUP(BC137,'Listas anteriores HORECA'!$A:$A,'Listas anteriores HORECA'!$E:$E))/_xlfn.XLOOKUP(BC137,'Listas anteriores HORECA'!$A:$A,'Listas anteriores HORECA'!$E:$E),""),3)</f>
        <v>0</v>
      </c>
      <c r="BG137" s="150">
        <f>_xlfn.XLOOKUP($BC137,'Costos Unitarios'!A:A,'Costos Unitarios'!E:E,"")</f>
        <v>15741</v>
      </c>
      <c r="BH137" s="1052">
        <f t="shared" si="23"/>
        <v>0.22663265306122457</v>
      </c>
      <c r="BI137" s="892">
        <f>IFERROR((BE137-_xlfn.XLOOKUP(C137,'Lista Consumo Interno'!A:A,'Lista Consumo Interno'!E:E))/BE137,"")</f>
        <v>1</v>
      </c>
    </row>
    <row r="138" spans="1:61" ht="15" customHeight="1" thickBot="1" x14ac:dyDescent="0.35">
      <c r="A138" s="246" t="str">
        <f>_xlfn.XLOOKUP(C138,'Listas anteriores R'!$A:$A,'Listas anteriores R'!$D:$D,"")</f>
        <v>Carnes</v>
      </c>
      <c r="B138" s="1204" t="s">
        <v>165</v>
      </c>
      <c r="C138" s="16">
        <v>1414</v>
      </c>
      <c r="D138" s="178" t="s">
        <v>196</v>
      </c>
      <c r="E138" s="774">
        <f t="shared" si="30"/>
        <v>22615.384615384617</v>
      </c>
      <c r="F138" s="860">
        <v>24990</v>
      </c>
      <c r="G138" s="1197">
        <f>ROUND(IFERROR((E138-_xlfn.XLOOKUP(C138,'Listas anteriores R'!A:A,'Listas anteriores R'!E:E))/_xlfn.XLOOKUP(C138,'Listas anteriores R'!A:A,'Listas anteriores R'!E:E),""),3)</f>
        <v>0</v>
      </c>
      <c r="H138" s="732">
        <f>IFERROR((E138-(_xlfn.XLOOKUP(C138,'Costos Unitarios'!$A:$A,'Costos Unitarios'!$E:$E)+_xlfn.XLOOKUP(C138,'Costos Comerciales'!$A:$A,'Costos Comerciales'!$E:$E)))/E138,"")</f>
        <v>0.22924149659863952</v>
      </c>
      <c r="I138" s="732">
        <f>IFERROR((E138-_xlfn.XLOOKUP(C138,'Lista Consumo Interno'!$A:$A,'Lista Consumo Interno'!$E:$E))/E138,"")</f>
        <v>1</v>
      </c>
      <c r="J138" s="727" t="str">
        <f>IFERROR(($E138-_xlfn.XLOOKUP($C138,Competencias!$A:$A,Competencias!R:R))/$E138,"")</f>
        <v/>
      </c>
      <c r="K138" s="727" t="str">
        <f>IFERROR(($E138-_xlfn.XLOOKUP($C138,Competencias!$A:$A,Competencias!S:S))/$E138,"")</f>
        <v/>
      </c>
      <c r="L138" s="727" t="str">
        <f>IFERROR(($E138-_xlfn.XLOOKUP($C138,Competencias!$A:$A,Competencias!T:T))/$E138,"")</f>
        <v/>
      </c>
      <c r="M138" s="727" t="str">
        <f>IFERROR(($E138-_xlfn.XLOOKUP($C138,Competencias!$A:$A,Competencias!U:U))/$E138,"")</f>
        <v/>
      </c>
      <c r="N138" s="727" t="str">
        <f>IFERROR(($E138-_xlfn.XLOOKUP($C138,Competencias!$A:$A,Competencias!V:V))/$E138,"")</f>
        <v/>
      </c>
      <c r="O138" s="723"/>
      <c r="P138" s="246" t="str">
        <f>_xlfn.XLOOKUP(Q138,'Listas anteriores R'!$A:$A,'Listas anteriores R'!$D:$D,"")</f>
        <v>Carnes</v>
      </c>
      <c r="Q138" s="1210">
        <v>1414</v>
      </c>
      <c r="R138" s="718" t="str">
        <f t="shared" si="34"/>
        <v>ASADO AMERICANO CONG. - ER</v>
      </c>
      <c r="S138" s="135">
        <f t="shared" si="31"/>
        <v>22615.384615384617</v>
      </c>
      <c r="T138" s="749">
        <v>24990</v>
      </c>
      <c r="U138" s="1172">
        <f>ROUND(IFERROR((S138-_xlfn.XLOOKUP(Q138,'Listas anteriores C'!$A:$A,'Listas anteriores C'!$E:$E))/_xlfn.XLOOKUP(Q138,'Listas anteriores C'!$A:$A,'Listas anteriores C'!$E:$E),""),3)</f>
        <v>0</v>
      </c>
      <c r="V138" s="732">
        <f>IFERROR((S138-(_xlfn.XLOOKUP(Q138,'Costos Unitarios'!$A:$A,'Costos Unitarios'!$E:$E)+_xlfn.XLOOKUP(Q138,'Costos Comerciales'!$A:$A,'Costos Comerciales'!$E:$E)))/S138,"")</f>
        <v>0.22924149659863952</v>
      </c>
      <c r="W138" s="727" t="str">
        <f>IFERROR(($S138-_xlfn.XLOOKUP($Q138,Competencias!$A:$A,Competencias!E:E))/$S138,"")</f>
        <v/>
      </c>
      <c r="X138" s="727" t="str">
        <f>IFERROR(($S138-_xlfn.XLOOKUP($Q138,Competencias!$A:$A,Competencias!F:F))/$S138,"")</f>
        <v/>
      </c>
      <c r="Y138" s="727" t="str">
        <f>IFERROR(($S138-_xlfn.XLOOKUP($Q138,Competencias!$A:$A,Competencias!G:G))/$S138,"")</f>
        <v/>
      </c>
      <c r="AA138" s="246" t="str">
        <f>_xlfn.XLOOKUP(AB138,'Listas anteriores R'!$A:$A,'Listas anteriores R'!$D:$D,"")</f>
        <v>Carnes</v>
      </c>
      <c r="AB138" s="542">
        <v>1414</v>
      </c>
      <c r="AC138" s="718" t="str">
        <f t="shared" si="35"/>
        <v>ASADO AMERICANO CONG. - ER</v>
      </c>
      <c r="AD138" s="139">
        <f t="shared" si="32"/>
        <v>22615.384615384617</v>
      </c>
      <c r="AE138" s="749">
        <v>24990</v>
      </c>
      <c r="AF138" s="1172">
        <f>ROUND(IFERROR((AD138-_xlfn.XLOOKUP(AB138,'Listas anteriores ML'!$A:$A,'Listas anteriores ML'!$E:$E))/_xlfn.XLOOKUP(AB138,'Listas anteriores ML'!$A:$A,'Listas anteriores ML'!$E:$E),""),3)</f>
        <v>0</v>
      </c>
      <c r="AG138" s="732">
        <f>IFERROR((AD138-(_xlfn.XLOOKUP(AB138,'Costos Unitarios'!$A:$A,'Costos Unitarios'!$E:$E)+_xlfn.XLOOKUP(AB138,'Costos Comerciales'!$A:$A,'Costos Comerciales'!$E:$E)))/AD138,"")</f>
        <v>0.22924149659863952</v>
      </c>
      <c r="AH138" s="727" t="str">
        <f>IFERROR(($AD138-_xlfn.XLOOKUP($AB138,Competencias!$A:$A,Competencias!H:H))/$AD138,"")</f>
        <v/>
      </c>
      <c r="AI138" s="727" t="str">
        <f>IFERROR(($AD138-_xlfn.XLOOKUP($AB138,Competencias!$A:$A,Competencias!I:I))/$AD138,"")</f>
        <v/>
      </c>
      <c r="AJ138" s="727" t="str">
        <f>IFERROR(($AD138-_xlfn.XLOOKUP($AB138,Competencias!$A:$A,Competencias!J:J))/$AD138,"")</f>
        <v/>
      </c>
      <c r="AK138" s="727" t="str">
        <f>IFERROR(($AD138-_xlfn.XLOOKUP($AB138,Competencias!$A:$A,Competencias!K:K))/$AD138,"")</f>
        <v/>
      </c>
      <c r="AL138" s="727" t="str">
        <f>IFERROR(($AD138-_xlfn.XLOOKUP($AB138,Competencias!$A:$A,Competencias!L:L))/$AD138,"")</f>
        <v/>
      </c>
      <c r="AM138" s="727" t="str">
        <f>IFERROR(($AD138-_xlfn.XLOOKUP($AB138,Competencias!$A:$A,Competencias!M:M))/$AD138,"")</f>
        <v/>
      </c>
      <c r="AN138" s="727" t="str">
        <f>IFERROR(($AD138-_xlfn.XLOOKUP($AB138,Competencias!$A:$A,Competencias!N:N))/$AD138,"")</f>
        <v/>
      </c>
      <c r="AO138" s="727" t="str">
        <f>IFERROR(($AD138-_xlfn.XLOOKUP($AB138,Competencias!$A:$A,Competencias!O:O))/$AD138,"")</f>
        <v/>
      </c>
      <c r="AQ138" s="246" t="str">
        <f>_xlfn.XLOOKUP(AR138,'Listas anteriores R'!$A:$A,'Listas anteriores R'!$D:$D,"")</f>
        <v>Carnes</v>
      </c>
      <c r="AR138" s="542">
        <v>1414</v>
      </c>
      <c r="AS138" s="718" t="str">
        <f t="shared" si="36"/>
        <v>ASADO AMERICANO CONG. - ER</v>
      </c>
      <c r="AT138" s="291">
        <f t="shared" si="33"/>
        <v>22615.384615384617</v>
      </c>
      <c r="AU138" s="1051">
        <f>ROUND(IFERROR(($AT138-_xlfn.XLOOKUP($AR138,'Listas anteriores May.'!$A:$A,'Listas anteriores May.'!$E:$E))/_xlfn.XLOOKUP($AR138,'Listas anteriores May.'!$A:$A,'Listas anteriores May.'!$E:$E),""),3)</f>
        <v>0</v>
      </c>
      <c r="AV138" s="732">
        <f>IFERROR(($AT138-(_xlfn.XLOOKUP($AR138,'Costos Unitarios'!$A:$A,'Costos Unitarios'!$E:$E)+_xlfn.XLOOKUP($AR138,'Costos Comerciales'!$A:$A,'Costos Comerciales'!$E:$E)))/AT138,"")</f>
        <v>0.22924149659863952</v>
      </c>
      <c r="AW138" s="892">
        <f>IFERROR((AT138-_xlfn.XLOOKUP(AR138,'Lista Consumo Interno'!$A:$A,'Lista Consumo Interno'!$E:$E))/AT138,"")</f>
        <v>1</v>
      </c>
      <c r="AX138" s="895">
        <v>0</v>
      </c>
      <c r="AY138" s="727" t="str">
        <f>IFERROR(($AT138-_xlfn.XLOOKUP($AR138,Competencias!$A:$A,Competencias!P:P))/$AT138,"")</f>
        <v/>
      </c>
      <c r="AZ138" s="727" t="str">
        <f>IFERROR(($AT138-_xlfn.XLOOKUP($AR138,Competencias!$A:$A,Competencias!Q:Q))/$AT138,"")</f>
        <v/>
      </c>
      <c r="BB138" s="246" t="str">
        <f>_xlfn.XLOOKUP(BC138,'Listas anteriores R'!$A:$A,'Listas anteriores R'!$D:$D,"")</f>
        <v>Carnes</v>
      </c>
      <c r="BC138" s="760">
        <v>1414</v>
      </c>
      <c r="BD138" s="800" t="str">
        <f t="shared" si="37"/>
        <v>ASADO AMERICANO CONG. - ER</v>
      </c>
      <c r="BE138" s="150">
        <v>20353.846153846156</v>
      </c>
      <c r="BF138" s="1051">
        <f>ROUND(IFERROR((BE138-_xlfn.XLOOKUP(BC138,'Listas anteriores HORECA'!$A:$A,'Listas anteriores HORECA'!$E:$E))/_xlfn.XLOOKUP(BC138,'Listas anteriores HORECA'!$A:$A,'Listas anteriores HORECA'!$E:$E),""),3)</f>
        <v>0</v>
      </c>
      <c r="BG138" s="150">
        <f>_xlfn.XLOOKUP($BC138,'Costos Unitarios'!A:A,'Costos Unitarios'!E:E,"")</f>
        <v>16260</v>
      </c>
      <c r="BH138" s="1052">
        <f t="shared" ref="BH138:BH201" si="38">(BE138-BG138)/BE138</f>
        <v>0.20113378684807265</v>
      </c>
      <c r="BI138" s="892">
        <f>IFERROR((BE138-_xlfn.XLOOKUP(C138,'Lista Consumo Interno'!A:A,'Lista Consumo Interno'!E:E))/BE138,"")</f>
        <v>1</v>
      </c>
    </row>
    <row r="139" spans="1:61" ht="15" customHeight="1" thickBot="1" x14ac:dyDescent="0.35">
      <c r="A139" s="246" t="str">
        <f>_xlfn.XLOOKUP(C139,'Listas anteriores R'!$A:$A,'Listas anteriores R'!$D:$D,"")</f>
        <v>Carnes</v>
      </c>
      <c r="B139" s="1204" t="s">
        <v>165</v>
      </c>
      <c r="C139" s="16">
        <v>1415</v>
      </c>
      <c r="D139" s="178" t="s">
        <v>197</v>
      </c>
      <c r="E139" s="774">
        <f t="shared" si="30"/>
        <v>22615.384615384617</v>
      </c>
      <c r="F139" s="860">
        <v>24990</v>
      </c>
      <c r="G139" s="1197">
        <f>ROUND(IFERROR((E139-_xlfn.XLOOKUP(C139,'Listas anteriores R'!A:A,'Listas anteriores R'!E:E))/_xlfn.XLOOKUP(C139,'Listas anteriores R'!A:A,'Listas anteriores R'!E:E),""),3)</f>
        <v>0</v>
      </c>
      <c r="H139" s="732">
        <f>IFERROR((E139-(_xlfn.XLOOKUP(C139,'Costos Unitarios'!$A:$A,'Costos Unitarios'!$E:$E)+_xlfn.XLOOKUP(C139,'Costos Comerciales'!$A:$A,'Costos Comerciales'!$E:$E)))/E139,"")</f>
        <v>0.22857823129251706</v>
      </c>
      <c r="I139" s="732">
        <f>IFERROR((E139-_xlfn.XLOOKUP(C139,'Lista Consumo Interno'!$A:$A,'Lista Consumo Interno'!$E:$E))/E139,"")</f>
        <v>1</v>
      </c>
      <c r="J139" s="727" t="str">
        <f>IFERROR(($E139-_xlfn.XLOOKUP($C139,Competencias!$A:$A,Competencias!R:R))/$E139,"")</f>
        <v/>
      </c>
      <c r="K139" s="727" t="str">
        <f>IFERROR(($E139-_xlfn.XLOOKUP($C139,Competencias!$A:$A,Competencias!S:S))/$E139,"")</f>
        <v/>
      </c>
      <c r="L139" s="727" t="str">
        <f>IFERROR(($E139-_xlfn.XLOOKUP($C139,Competencias!$A:$A,Competencias!T:T))/$E139,"")</f>
        <v/>
      </c>
      <c r="M139" s="727" t="str">
        <f>IFERROR(($E139-_xlfn.XLOOKUP($C139,Competencias!$A:$A,Competencias!U:U))/$E139,"")</f>
        <v/>
      </c>
      <c r="N139" s="727" t="str">
        <f>IFERROR(($E139-_xlfn.XLOOKUP($C139,Competencias!$A:$A,Competencias!V:V))/$E139,"")</f>
        <v/>
      </c>
      <c r="O139" s="723"/>
      <c r="P139" s="246" t="str">
        <f>_xlfn.XLOOKUP(Q139,'Listas anteriores R'!$A:$A,'Listas anteriores R'!$D:$D,"")</f>
        <v>Carnes</v>
      </c>
      <c r="Q139" s="1210">
        <v>1415</v>
      </c>
      <c r="R139" s="718" t="str">
        <f t="shared" si="34"/>
        <v>ASADO EN TIRAS CONG. - ER</v>
      </c>
      <c r="S139" s="135">
        <f t="shared" si="31"/>
        <v>22615.384615384617</v>
      </c>
      <c r="T139" s="749">
        <v>24990</v>
      </c>
      <c r="U139" s="1172">
        <f>ROUND(IFERROR((S139-_xlfn.XLOOKUP(Q139,'Listas anteriores C'!$A:$A,'Listas anteriores C'!$E:$E))/_xlfn.XLOOKUP(Q139,'Listas anteriores C'!$A:$A,'Listas anteriores C'!$E:$E),""),3)</f>
        <v>0</v>
      </c>
      <c r="V139" s="732">
        <f>IFERROR((S139-(_xlfn.XLOOKUP(Q139,'Costos Unitarios'!$A:$A,'Costos Unitarios'!$E:$E)+_xlfn.XLOOKUP(Q139,'Costos Comerciales'!$A:$A,'Costos Comerciales'!$E:$E)))/S139,"")</f>
        <v>0.22857823129251706</v>
      </c>
      <c r="W139" s="727" t="str">
        <f>IFERROR(($S139-_xlfn.XLOOKUP($Q139,Competencias!$A:$A,Competencias!E:E))/$S139,"")</f>
        <v/>
      </c>
      <c r="X139" s="727" t="str">
        <f>IFERROR(($S139-_xlfn.XLOOKUP($Q139,Competencias!$A:$A,Competencias!F:F))/$S139,"")</f>
        <v/>
      </c>
      <c r="Y139" s="727" t="str">
        <f>IFERROR(($S139-_xlfn.XLOOKUP($Q139,Competencias!$A:$A,Competencias!G:G))/$S139,"")</f>
        <v/>
      </c>
      <c r="AA139" s="246" t="str">
        <f>_xlfn.XLOOKUP(AB139,'Listas anteriores R'!$A:$A,'Listas anteriores R'!$D:$D,"")</f>
        <v>Carnes</v>
      </c>
      <c r="AB139" s="542">
        <v>1415</v>
      </c>
      <c r="AC139" s="718" t="str">
        <f t="shared" si="35"/>
        <v>ASADO EN TIRAS CONG. - ER</v>
      </c>
      <c r="AD139" s="139">
        <f t="shared" si="32"/>
        <v>22615.384615384617</v>
      </c>
      <c r="AE139" s="749">
        <v>24990</v>
      </c>
      <c r="AF139" s="1172">
        <f>ROUND(IFERROR((AD139-_xlfn.XLOOKUP(AB139,'Listas anteriores ML'!$A:$A,'Listas anteriores ML'!$E:$E))/_xlfn.XLOOKUP(AB139,'Listas anteriores ML'!$A:$A,'Listas anteriores ML'!$E:$E),""),3)</f>
        <v>0</v>
      </c>
      <c r="AG139" s="732">
        <f>IFERROR((AD139-(_xlfn.XLOOKUP(AB139,'Costos Unitarios'!$A:$A,'Costos Unitarios'!$E:$E)+_xlfn.XLOOKUP(AB139,'Costos Comerciales'!$A:$A,'Costos Comerciales'!$E:$E)))/AD139,"")</f>
        <v>0.22857823129251706</v>
      </c>
      <c r="AH139" s="727" t="str">
        <f>IFERROR(($AD139-_xlfn.XLOOKUP($AB139,Competencias!$A:$A,Competencias!H:H))/$AD139,"")</f>
        <v/>
      </c>
      <c r="AI139" s="727" t="str">
        <f>IFERROR(($AD139-_xlfn.XLOOKUP($AB139,Competencias!$A:$A,Competencias!I:I))/$AD139,"")</f>
        <v/>
      </c>
      <c r="AJ139" s="727" t="str">
        <f>IFERROR(($AD139-_xlfn.XLOOKUP($AB139,Competencias!$A:$A,Competencias!J:J))/$AD139,"")</f>
        <v/>
      </c>
      <c r="AK139" s="727" t="str">
        <f>IFERROR(($AD139-_xlfn.XLOOKUP($AB139,Competencias!$A:$A,Competencias!K:K))/$AD139,"")</f>
        <v/>
      </c>
      <c r="AL139" s="727" t="str">
        <f>IFERROR(($AD139-_xlfn.XLOOKUP($AB139,Competencias!$A:$A,Competencias!L:L))/$AD139,"")</f>
        <v/>
      </c>
      <c r="AM139" s="727" t="str">
        <f>IFERROR(($AD139-_xlfn.XLOOKUP($AB139,Competencias!$A:$A,Competencias!M:M))/$AD139,"")</f>
        <v/>
      </c>
      <c r="AN139" s="727" t="str">
        <f>IFERROR(($AD139-_xlfn.XLOOKUP($AB139,Competencias!$A:$A,Competencias!N:N))/$AD139,"")</f>
        <v/>
      </c>
      <c r="AO139" s="727" t="str">
        <f>IFERROR(($AD139-_xlfn.XLOOKUP($AB139,Competencias!$A:$A,Competencias!O:O))/$AD139,"")</f>
        <v/>
      </c>
      <c r="AQ139" s="246" t="str">
        <f>_xlfn.XLOOKUP(AR139,'Listas anteriores R'!$A:$A,'Listas anteriores R'!$D:$D,"")</f>
        <v>Carnes</v>
      </c>
      <c r="AR139" s="542">
        <v>1415</v>
      </c>
      <c r="AS139" s="718" t="str">
        <f t="shared" si="36"/>
        <v>ASADO EN TIRAS CONG. - ER</v>
      </c>
      <c r="AT139" s="291">
        <f t="shared" si="33"/>
        <v>22615.384615384617</v>
      </c>
      <c r="AU139" s="1051">
        <f>ROUND(IFERROR(($AT139-_xlfn.XLOOKUP($AR139,'Listas anteriores May.'!$A:$A,'Listas anteriores May.'!$E:$E))/_xlfn.XLOOKUP($AR139,'Listas anteriores May.'!$A:$A,'Listas anteriores May.'!$E:$E),""),3)</f>
        <v>0</v>
      </c>
      <c r="AV139" s="732">
        <f>IFERROR(($AT139-(_xlfn.XLOOKUP($AR139,'Costos Unitarios'!$A:$A,'Costos Unitarios'!$E:$E)+_xlfn.XLOOKUP($AR139,'Costos Comerciales'!$A:$A,'Costos Comerciales'!$E:$E)))/AT139,"")</f>
        <v>0.22857823129251706</v>
      </c>
      <c r="AW139" s="892">
        <f>IFERROR((AT139-_xlfn.XLOOKUP(AR139,'Lista Consumo Interno'!$A:$A,'Lista Consumo Interno'!$E:$E))/AT139,"")</f>
        <v>1</v>
      </c>
      <c r="AX139" s="895">
        <v>0</v>
      </c>
      <c r="AY139" s="727" t="str">
        <f>IFERROR(($AT139-_xlfn.XLOOKUP($AR139,Competencias!$A:$A,Competencias!P:P))/$AT139,"")</f>
        <v/>
      </c>
      <c r="AZ139" s="727" t="str">
        <f>IFERROR(($AT139-_xlfn.XLOOKUP($AR139,Competencias!$A:$A,Competencias!Q:Q))/$AT139,"")</f>
        <v/>
      </c>
      <c r="BB139" s="246" t="str">
        <f>_xlfn.XLOOKUP(BC139,'Listas anteriores R'!$A:$A,'Listas anteriores R'!$D:$D,"")</f>
        <v>Carnes</v>
      </c>
      <c r="BC139" s="760">
        <v>1415</v>
      </c>
      <c r="BD139" s="800" t="str">
        <f t="shared" si="37"/>
        <v>ASADO EN TIRAS CONG. - ER</v>
      </c>
      <c r="BE139" s="150">
        <v>20353.846153846156</v>
      </c>
      <c r="BF139" s="1051">
        <f>ROUND(IFERROR((BE139-_xlfn.XLOOKUP(BC139,'Listas anteriores HORECA'!$A:$A,'Listas anteriores HORECA'!$E:$E))/_xlfn.XLOOKUP(BC139,'Listas anteriores HORECA'!$A:$A,'Listas anteriores HORECA'!$E:$E),""),3)</f>
        <v>0</v>
      </c>
      <c r="BG139" s="150">
        <f>_xlfn.XLOOKUP($BC139,'Costos Unitarios'!A:A,'Costos Unitarios'!E:E,"")</f>
        <v>16260</v>
      </c>
      <c r="BH139" s="1052">
        <f t="shared" si="38"/>
        <v>0.20113378684807265</v>
      </c>
      <c r="BI139" s="892">
        <f>IFERROR((BE139-_xlfn.XLOOKUP(C139,'Lista Consumo Interno'!A:A,'Lista Consumo Interno'!E:E))/BE139,"")</f>
        <v>1</v>
      </c>
    </row>
    <row r="140" spans="1:61" ht="15" customHeight="1" thickBot="1" x14ac:dyDescent="0.35">
      <c r="A140" s="246" t="str">
        <f>_xlfn.XLOOKUP(C140,'Listas anteriores R'!$A:$A,'Listas anteriores R'!$D:$D,"")</f>
        <v>Carnes</v>
      </c>
      <c r="B140" s="1204" t="s">
        <v>165</v>
      </c>
      <c r="C140" s="16">
        <v>1416</v>
      </c>
      <c r="D140" s="178" t="s">
        <v>198</v>
      </c>
      <c r="E140" s="774">
        <f t="shared" si="30"/>
        <v>23520.361990950227</v>
      </c>
      <c r="F140" s="860">
        <v>25990</v>
      </c>
      <c r="G140" s="1197">
        <f>ROUND(IFERROR((E140-_xlfn.XLOOKUP(C140,'Listas anteriores R'!A:A,'Listas anteriores R'!E:E))/_xlfn.XLOOKUP(C140,'Listas anteriores R'!A:A,'Listas anteriores R'!E:E),""),3)</f>
        <v>0</v>
      </c>
      <c r="H140" s="732">
        <f>IFERROR((E140-(_xlfn.XLOOKUP(C140,'Costos Unitarios'!$A:$A,'Costos Unitarios'!$E:$E)+_xlfn.XLOOKUP(C140,'Costos Comerciales'!$A:$A,'Costos Comerciales'!$E:$E)))/E140,"")</f>
        <v>0.15447729896113893</v>
      </c>
      <c r="I140" s="732">
        <f>IFERROR((E140-_xlfn.XLOOKUP(C140,'Lista Consumo Interno'!$A:$A,'Lista Consumo Interno'!$E:$E))/E140,"")</f>
        <v>1</v>
      </c>
      <c r="J140" s="727" t="str">
        <f>IFERROR(($E140-_xlfn.XLOOKUP($C140,Competencias!$A:$A,Competencias!R:R))/$E140,"")</f>
        <v/>
      </c>
      <c r="K140" s="727" t="str">
        <f>IFERROR(($E140-_xlfn.XLOOKUP($C140,Competencias!$A:$A,Competencias!S:S))/$E140,"")</f>
        <v/>
      </c>
      <c r="L140" s="727" t="str">
        <f>IFERROR(($E140-_xlfn.XLOOKUP($C140,Competencias!$A:$A,Competencias!T:T))/$E140,"")</f>
        <v/>
      </c>
      <c r="M140" s="727" t="str">
        <f>IFERROR(($E140-_xlfn.XLOOKUP($C140,Competencias!$A:$A,Competencias!U:U))/$E140,"")</f>
        <v/>
      </c>
      <c r="N140" s="727" t="str">
        <f>IFERROR(($E140-_xlfn.XLOOKUP($C140,Competencias!$A:$A,Competencias!V:V))/$E140,"")</f>
        <v/>
      </c>
      <c r="O140" s="723"/>
      <c r="P140" s="246" t="str">
        <f>_xlfn.XLOOKUP(Q140,'Listas anteriores R'!$A:$A,'Listas anteriores R'!$D:$D,"")</f>
        <v>Carnes</v>
      </c>
      <c r="Q140" s="1210">
        <v>1416</v>
      </c>
      <c r="R140" s="718" t="str">
        <f t="shared" si="34"/>
        <v>ASADO BANDERITA CONG. - ER</v>
      </c>
      <c r="S140" s="135">
        <f t="shared" si="31"/>
        <v>23520.361990950227</v>
      </c>
      <c r="T140" s="749">
        <v>25990</v>
      </c>
      <c r="U140" s="1172">
        <f>ROUND(IFERROR((S140-_xlfn.XLOOKUP(Q140,'Listas anteriores C'!$A:$A,'Listas anteriores C'!$E:$E))/_xlfn.XLOOKUP(Q140,'Listas anteriores C'!$A:$A,'Listas anteriores C'!$E:$E),""),3)</f>
        <v>0</v>
      </c>
      <c r="V140" s="732">
        <f>IFERROR((S140-(_xlfn.XLOOKUP(Q140,'Costos Unitarios'!$A:$A,'Costos Unitarios'!$E:$E)+_xlfn.XLOOKUP(Q140,'Costos Comerciales'!$A:$A,'Costos Comerciales'!$E:$E)))/S140,"")</f>
        <v>0.15447729896113893</v>
      </c>
      <c r="W140" s="727" t="str">
        <f>IFERROR(($S140-_xlfn.XLOOKUP($Q140,Competencias!$A:$A,Competencias!E:E))/$S140,"")</f>
        <v/>
      </c>
      <c r="X140" s="727" t="str">
        <f>IFERROR(($S140-_xlfn.XLOOKUP($Q140,Competencias!$A:$A,Competencias!F:F))/$S140,"")</f>
        <v/>
      </c>
      <c r="Y140" s="727" t="str">
        <f>IFERROR(($S140-_xlfn.XLOOKUP($Q140,Competencias!$A:$A,Competencias!G:G))/$S140,"")</f>
        <v/>
      </c>
      <c r="AA140" s="246" t="str">
        <f>_xlfn.XLOOKUP(AB140,'Listas anteriores R'!$A:$A,'Listas anteriores R'!$D:$D,"")</f>
        <v>Carnes</v>
      </c>
      <c r="AB140" s="542">
        <v>1416</v>
      </c>
      <c r="AC140" s="718" t="str">
        <f t="shared" si="35"/>
        <v>ASADO BANDERITA CONG. - ER</v>
      </c>
      <c r="AD140" s="139">
        <f t="shared" si="32"/>
        <v>23520.361990950227</v>
      </c>
      <c r="AE140" s="749">
        <v>25990</v>
      </c>
      <c r="AF140" s="1172">
        <f>ROUND(IFERROR((AD140-_xlfn.XLOOKUP(AB140,'Listas anteriores ML'!$A:$A,'Listas anteriores ML'!$E:$E))/_xlfn.XLOOKUP(AB140,'Listas anteriores ML'!$A:$A,'Listas anteriores ML'!$E:$E),""),3)</f>
        <v>0</v>
      </c>
      <c r="AG140" s="732">
        <f>IFERROR((AD140-(_xlfn.XLOOKUP(AB140,'Costos Unitarios'!$A:$A,'Costos Unitarios'!$E:$E)+_xlfn.XLOOKUP(AB140,'Costos Comerciales'!$A:$A,'Costos Comerciales'!$E:$E)))/AD140,"")</f>
        <v>0.15447729896113893</v>
      </c>
      <c r="AH140" s="727" t="str">
        <f>IFERROR(($AD140-_xlfn.XLOOKUP($AB140,Competencias!$A:$A,Competencias!H:H))/$AD140,"")</f>
        <v/>
      </c>
      <c r="AI140" s="727" t="str">
        <f>IFERROR(($AD140-_xlfn.XLOOKUP($AB140,Competencias!$A:$A,Competencias!I:I))/$AD140,"")</f>
        <v/>
      </c>
      <c r="AJ140" s="727" t="str">
        <f>IFERROR(($AD140-_xlfn.XLOOKUP($AB140,Competencias!$A:$A,Competencias!J:J))/$AD140,"")</f>
        <v/>
      </c>
      <c r="AK140" s="727" t="str">
        <f>IFERROR(($AD140-_xlfn.XLOOKUP($AB140,Competencias!$A:$A,Competencias!K:K))/$AD140,"")</f>
        <v/>
      </c>
      <c r="AL140" s="727" t="str">
        <f>IFERROR(($AD140-_xlfn.XLOOKUP($AB140,Competencias!$A:$A,Competencias!L:L))/$AD140,"")</f>
        <v/>
      </c>
      <c r="AM140" s="727" t="str">
        <f>IFERROR(($AD140-_xlfn.XLOOKUP($AB140,Competencias!$A:$A,Competencias!M:M))/$AD140,"")</f>
        <v/>
      </c>
      <c r="AN140" s="727" t="str">
        <f>IFERROR(($AD140-_xlfn.XLOOKUP($AB140,Competencias!$A:$A,Competencias!N:N))/$AD140,"")</f>
        <v/>
      </c>
      <c r="AO140" s="727" t="str">
        <f>IFERROR(($AD140-_xlfn.XLOOKUP($AB140,Competencias!$A:$A,Competencias!O:O))/$AD140,"")</f>
        <v/>
      </c>
      <c r="AQ140" s="246" t="str">
        <f>_xlfn.XLOOKUP(AR140,'Listas anteriores R'!$A:$A,'Listas anteriores R'!$D:$D,"")</f>
        <v>Carnes</v>
      </c>
      <c r="AR140" s="542">
        <v>1416</v>
      </c>
      <c r="AS140" s="718" t="str">
        <f t="shared" si="36"/>
        <v>ASADO BANDERITA CONG. - ER</v>
      </c>
      <c r="AT140" s="291">
        <f t="shared" si="33"/>
        <v>23520.361990950227</v>
      </c>
      <c r="AU140" s="1051">
        <f>ROUND(IFERROR(($AT140-_xlfn.XLOOKUP($AR140,'Listas anteriores May.'!$A:$A,'Listas anteriores May.'!$E:$E))/_xlfn.XLOOKUP($AR140,'Listas anteriores May.'!$A:$A,'Listas anteriores May.'!$E:$E),""),3)</f>
        <v>0</v>
      </c>
      <c r="AV140" s="732">
        <f>IFERROR(($AT140-(_xlfn.XLOOKUP($AR140,'Costos Unitarios'!$A:$A,'Costos Unitarios'!$E:$E)+_xlfn.XLOOKUP($AR140,'Costos Comerciales'!$A:$A,'Costos Comerciales'!$E:$E)))/AT140,"")</f>
        <v>0.15447729896113893</v>
      </c>
      <c r="AW140" s="892">
        <f>IFERROR((AT140-_xlfn.XLOOKUP(AR140,'Lista Consumo Interno'!$A:$A,'Lista Consumo Interno'!$E:$E))/AT140,"")</f>
        <v>1</v>
      </c>
      <c r="AX140" s="895">
        <v>0</v>
      </c>
      <c r="AY140" s="727" t="str">
        <f>IFERROR(($AT140-_xlfn.XLOOKUP($AR140,Competencias!$A:$A,Competencias!P:P))/$AT140,"")</f>
        <v/>
      </c>
      <c r="AZ140" s="727" t="str">
        <f>IFERROR(($AT140-_xlfn.XLOOKUP($AR140,Competencias!$A:$A,Competencias!Q:Q))/$AT140,"")</f>
        <v/>
      </c>
      <c r="BB140" s="246" t="str">
        <f>_xlfn.XLOOKUP(BC140,'Listas anteriores R'!$A:$A,'Listas anteriores R'!$D:$D,"")</f>
        <v>Carnes</v>
      </c>
      <c r="BC140" s="760">
        <v>1416</v>
      </c>
      <c r="BD140" s="800" t="str">
        <f t="shared" si="37"/>
        <v>ASADO BANDERITA CONG. - ER</v>
      </c>
      <c r="BE140" s="150">
        <v>21168.325791855204</v>
      </c>
      <c r="BF140" s="1051">
        <f>ROUND(IFERROR((BE140-_xlfn.XLOOKUP(BC140,'Listas anteriores HORECA'!$A:$A,'Listas anteriores HORECA'!$E:$E))/_xlfn.XLOOKUP(BC140,'Listas anteriores HORECA'!$A:$A,'Listas anteriores HORECA'!$E:$E),""),3)</f>
        <v>0</v>
      </c>
      <c r="BG140" s="150">
        <f>_xlfn.XLOOKUP($BC140,'Costos Unitarios'!A:A,'Costos Unitarios'!E:E,"")</f>
        <v>18656</v>
      </c>
      <c r="BH140" s="1052">
        <f t="shared" si="38"/>
        <v>0.11868325424308498</v>
      </c>
      <c r="BI140" s="892">
        <f>IFERROR((BE140-_xlfn.XLOOKUP(C140,'Lista Consumo Interno'!A:A,'Lista Consumo Interno'!E:E))/BE140,"")</f>
        <v>1</v>
      </c>
    </row>
    <row r="141" spans="1:61" ht="15" thickBot="1" x14ac:dyDescent="0.35">
      <c r="A141" s="246" t="str">
        <f>_xlfn.XLOOKUP(C141,'Listas anteriores R'!$A:$A,'Listas anteriores R'!$D:$D,"")</f>
        <v>Carnes</v>
      </c>
      <c r="B141" s="1204" t="s">
        <v>165</v>
      </c>
      <c r="C141" s="16">
        <v>1417</v>
      </c>
      <c r="D141" s="178" t="s">
        <v>199</v>
      </c>
      <c r="E141" s="774">
        <f t="shared" si="30"/>
        <v>22615.384615384617</v>
      </c>
      <c r="F141" s="860">
        <v>24990</v>
      </c>
      <c r="G141" s="1197">
        <f>ROUND(IFERROR((E141-_xlfn.XLOOKUP(C141,'Listas anteriores R'!A:A,'Listas anteriores R'!E:E))/_xlfn.XLOOKUP(C141,'Listas anteriores R'!A:A,'Listas anteriores R'!E:E),""),3)</f>
        <v>0</v>
      </c>
      <c r="H141" s="732">
        <f>IFERROR((E141-(_xlfn.XLOOKUP(C141,'Costos Unitarios'!$A:$A,'Costos Unitarios'!$E:$E)+_xlfn.XLOOKUP(C141,'Costos Comerciales'!$A:$A,'Costos Comerciales'!$E:$E)))/E141,"")</f>
        <v>0.16295918367346945</v>
      </c>
      <c r="I141" s="732">
        <f>IFERROR((E141-_xlfn.XLOOKUP(C141,'Lista Consumo Interno'!$A:$A,'Lista Consumo Interno'!$E:$E))/E141,"")</f>
        <v>1</v>
      </c>
      <c r="J141" s="727" t="str">
        <f>IFERROR(($E141-_xlfn.XLOOKUP($C141,Competencias!$A:$A,Competencias!R:R))/$E141,"")</f>
        <v/>
      </c>
      <c r="K141" s="727" t="str">
        <f>IFERROR(($E141-_xlfn.XLOOKUP($C141,Competencias!$A:$A,Competencias!S:S))/$E141,"")</f>
        <v/>
      </c>
      <c r="L141" s="727" t="str">
        <f>IFERROR(($E141-_xlfn.XLOOKUP($C141,Competencias!$A:$A,Competencias!T:T))/$E141,"")</f>
        <v/>
      </c>
      <c r="M141" s="727" t="str">
        <f>IFERROR(($E141-_xlfn.XLOOKUP($C141,Competencias!$A:$A,Competencias!U:U))/$E141,"")</f>
        <v/>
      </c>
      <c r="N141" s="727" t="str">
        <f>IFERROR(($E141-_xlfn.XLOOKUP($C141,Competencias!$A:$A,Competencias!V:V))/$E141,"")</f>
        <v/>
      </c>
      <c r="O141" s="723"/>
      <c r="P141" s="246" t="str">
        <f>_xlfn.XLOOKUP(Q141,'Listas anteriores R'!$A:$A,'Listas anteriores R'!$D:$D,"")</f>
        <v>Carnes</v>
      </c>
      <c r="Q141" s="1210">
        <v>1417</v>
      </c>
      <c r="R141" s="718" t="str">
        <f t="shared" si="34"/>
        <v>PRIME RIB 1 COSTILLAS CONG. - ER</v>
      </c>
      <c r="S141" s="135">
        <f t="shared" si="31"/>
        <v>22615.384615384617</v>
      </c>
      <c r="T141" s="749">
        <v>24990</v>
      </c>
      <c r="U141" s="1172">
        <f>ROUND(IFERROR((S141-_xlfn.XLOOKUP(Q141,'Listas anteriores C'!$A:$A,'Listas anteriores C'!$E:$E))/_xlfn.XLOOKUP(Q141,'Listas anteriores C'!$A:$A,'Listas anteriores C'!$E:$E),""),3)</f>
        <v>0</v>
      </c>
      <c r="V141" s="732">
        <f>IFERROR((S141-(_xlfn.XLOOKUP(Q141,'Costos Unitarios'!$A:$A,'Costos Unitarios'!$E:$E)+_xlfn.XLOOKUP(Q141,'Costos Comerciales'!$A:$A,'Costos Comerciales'!$E:$E)))/S141,"")</f>
        <v>0.16295918367346945</v>
      </c>
      <c r="W141" s="727" t="str">
        <f>IFERROR(($S141-_xlfn.XLOOKUP($Q141,Competencias!$A:$A,Competencias!E:E))/$S141,"")</f>
        <v/>
      </c>
      <c r="X141" s="727" t="str">
        <f>IFERROR(($S141-_xlfn.XLOOKUP($Q141,Competencias!$A:$A,Competencias!F:F))/$S141,"")</f>
        <v/>
      </c>
      <c r="Y141" s="727" t="str">
        <f>IFERROR(($S141-_xlfn.XLOOKUP($Q141,Competencias!$A:$A,Competencias!G:G))/$S141,"")</f>
        <v/>
      </c>
      <c r="AA141" s="246" t="str">
        <f>_xlfn.XLOOKUP(AB141,'Listas anteriores R'!$A:$A,'Listas anteriores R'!$D:$D,"")</f>
        <v>Carnes</v>
      </c>
      <c r="AB141" s="542">
        <v>1417</v>
      </c>
      <c r="AC141" s="718" t="str">
        <f t="shared" si="35"/>
        <v>PRIME RIB 1 COSTILLAS CONG. - ER</v>
      </c>
      <c r="AD141" s="139">
        <f t="shared" si="32"/>
        <v>22615.384615384617</v>
      </c>
      <c r="AE141" s="749">
        <v>24990</v>
      </c>
      <c r="AF141" s="1172">
        <f>ROUND(IFERROR((AD141-_xlfn.XLOOKUP(AB141,'Listas anteriores ML'!$A:$A,'Listas anteriores ML'!$E:$E))/_xlfn.XLOOKUP(AB141,'Listas anteriores ML'!$A:$A,'Listas anteriores ML'!$E:$E),""),3)</f>
        <v>0</v>
      </c>
      <c r="AG141" s="732">
        <f>IFERROR((AD141-(_xlfn.XLOOKUP(AB141,'Costos Unitarios'!$A:$A,'Costos Unitarios'!$E:$E)+_xlfn.XLOOKUP(AB141,'Costos Comerciales'!$A:$A,'Costos Comerciales'!$E:$E)))/AD141,"")</f>
        <v>0.16295918367346945</v>
      </c>
      <c r="AH141" s="727" t="str">
        <f>IFERROR(($AD141-_xlfn.XLOOKUP($AB141,Competencias!$A:$A,Competencias!H:H))/$AD141,"")</f>
        <v/>
      </c>
      <c r="AI141" s="727" t="str">
        <f>IFERROR(($AD141-_xlfn.XLOOKUP($AB141,Competencias!$A:$A,Competencias!I:I))/$AD141,"")</f>
        <v/>
      </c>
      <c r="AJ141" s="727" t="str">
        <f>IFERROR(($AD141-_xlfn.XLOOKUP($AB141,Competencias!$A:$A,Competencias!J:J))/$AD141,"")</f>
        <v/>
      </c>
      <c r="AK141" s="727" t="str">
        <f>IFERROR(($AD141-_xlfn.XLOOKUP($AB141,Competencias!$A:$A,Competencias!K:K))/$AD141,"")</f>
        <v/>
      </c>
      <c r="AL141" s="727" t="str">
        <f>IFERROR(($AD141-_xlfn.XLOOKUP($AB141,Competencias!$A:$A,Competencias!L:L))/$AD141,"")</f>
        <v/>
      </c>
      <c r="AM141" s="727" t="str">
        <f>IFERROR(($AD141-_xlfn.XLOOKUP($AB141,Competencias!$A:$A,Competencias!M:M))/$AD141,"")</f>
        <v/>
      </c>
      <c r="AN141" s="727" t="str">
        <f>IFERROR(($AD141-_xlfn.XLOOKUP($AB141,Competencias!$A:$A,Competencias!N:N))/$AD141,"")</f>
        <v/>
      </c>
      <c r="AO141" s="727" t="str">
        <f>IFERROR(($AD141-_xlfn.XLOOKUP($AB141,Competencias!$A:$A,Competencias!O:O))/$AD141,"")</f>
        <v/>
      </c>
      <c r="AQ141" s="246" t="str">
        <f>_xlfn.XLOOKUP(AR141,'Listas anteriores R'!$A:$A,'Listas anteriores R'!$D:$D,"")</f>
        <v>Carnes</v>
      </c>
      <c r="AR141" s="542">
        <v>1417</v>
      </c>
      <c r="AS141" s="718" t="str">
        <f t="shared" si="36"/>
        <v>PRIME RIB 1 COSTILLAS CONG. - ER</v>
      </c>
      <c r="AT141" s="291">
        <f t="shared" si="33"/>
        <v>22615.384615384617</v>
      </c>
      <c r="AU141" s="1051">
        <f>ROUND(IFERROR(($AT141-_xlfn.XLOOKUP($AR141,'Listas anteriores May.'!$A:$A,'Listas anteriores May.'!$E:$E))/_xlfn.XLOOKUP($AR141,'Listas anteriores May.'!$A:$A,'Listas anteriores May.'!$E:$E),""),3)</f>
        <v>0</v>
      </c>
      <c r="AV141" s="732">
        <f>IFERROR(($AT141-(_xlfn.XLOOKUP($AR141,'Costos Unitarios'!$A:$A,'Costos Unitarios'!$E:$E)+_xlfn.XLOOKUP($AR141,'Costos Comerciales'!$A:$A,'Costos Comerciales'!$E:$E)))/AT141,"")</f>
        <v>0.16295918367346945</v>
      </c>
      <c r="AW141" s="892">
        <f>IFERROR((AT141-_xlfn.XLOOKUP(AR141,'Lista Consumo Interno'!$A:$A,'Lista Consumo Interno'!$E:$E))/AT141,"")</f>
        <v>1</v>
      </c>
      <c r="AX141" s="895">
        <v>0</v>
      </c>
      <c r="AY141" s="727" t="str">
        <f>IFERROR(($AT141-_xlfn.XLOOKUP($AR141,Competencias!$A:$A,Competencias!P:P))/$AT141,"")</f>
        <v/>
      </c>
      <c r="AZ141" s="727" t="str">
        <f>IFERROR(($AT141-_xlfn.XLOOKUP($AR141,Competencias!$A:$A,Competencias!Q:Q))/$AT141,"")</f>
        <v/>
      </c>
      <c r="BB141" s="246" t="str">
        <f>_xlfn.XLOOKUP(BC141,'Listas anteriores R'!$A:$A,'Listas anteriores R'!$D:$D,"")</f>
        <v>Carnes</v>
      </c>
      <c r="BC141" s="760">
        <v>1417</v>
      </c>
      <c r="BD141" s="800" t="str">
        <f t="shared" si="37"/>
        <v>PRIME RIB 1 COSTILLAS CONG. - ER</v>
      </c>
      <c r="BE141" s="150">
        <v>20353.846153846156</v>
      </c>
      <c r="BF141" s="1051">
        <f>ROUND(IFERROR((BE141-_xlfn.XLOOKUP(BC141,'Listas anteriores HORECA'!$A:$A,'Listas anteriores HORECA'!$E:$E))/_xlfn.XLOOKUP(BC141,'Listas anteriores HORECA'!$A:$A,'Listas anteriores HORECA'!$E:$E),""),3)</f>
        <v>0</v>
      </c>
      <c r="BG141" s="150">
        <f>_xlfn.XLOOKUP($BC141,'Costos Unitarios'!A:A,'Costos Unitarios'!E:E,"")</f>
        <v>17800</v>
      </c>
      <c r="BH141" s="1052">
        <f t="shared" si="38"/>
        <v>0.125472411186697</v>
      </c>
      <c r="BI141" s="892">
        <f>IFERROR((BE141-_xlfn.XLOOKUP(C141,'Lista Consumo Interno'!A:A,'Lista Consumo Interno'!E:E))/BE141,"")</f>
        <v>1</v>
      </c>
    </row>
    <row r="142" spans="1:61" ht="15" thickBot="1" x14ac:dyDescent="0.35">
      <c r="A142" s="246" t="str">
        <f>_xlfn.XLOOKUP(C142,'Listas anteriores R'!$A:$A,'Listas anteriores R'!$D:$D,"")</f>
        <v>Carnes</v>
      </c>
      <c r="B142" s="1204" t="s">
        <v>165</v>
      </c>
      <c r="C142" s="16">
        <v>1418</v>
      </c>
      <c r="D142" s="178" t="s">
        <v>200</v>
      </c>
      <c r="E142" s="774">
        <f t="shared" si="30"/>
        <v>22615.384615384617</v>
      </c>
      <c r="F142" s="860">
        <v>24990</v>
      </c>
      <c r="G142" s="1197">
        <f>ROUND(IFERROR((E142-_xlfn.XLOOKUP(C142,'Listas anteriores R'!A:A,'Listas anteriores R'!E:E))/_xlfn.XLOOKUP(C142,'Listas anteriores R'!A:A,'Listas anteriores R'!E:E),""),3)</f>
        <v>0</v>
      </c>
      <c r="H142" s="732" t="str">
        <f>IFERROR((E142-(_xlfn.XLOOKUP(C142,'Costos Unitarios'!$A:$A,'Costos Unitarios'!$E:$E)+_xlfn.XLOOKUP(C142,'Costos Comerciales'!$A:$A,'Costos Comerciales'!$E:$E)))/E142,"")</f>
        <v/>
      </c>
      <c r="I142" s="732">
        <f>IFERROR((E142-_xlfn.XLOOKUP(C142,'Lista Consumo Interno'!$A:$A,'Lista Consumo Interno'!$E:$E))/E142,"")</f>
        <v>1</v>
      </c>
      <c r="J142" s="727" t="str">
        <f>IFERROR(($E142-_xlfn.XLOOKUP($C142,Competencias!$A:$A,Competencias!R:R))/$E142,"")</f>
        <v/>
      </c>
      <c r="K142" s="727" t="str">
        <f>IFERROR(($E142-_xlfn.XLOOKUP($C142,Competencias!$A:$A,Competencias!S:S))/$E142,"")</f>
        <v/>
      </c>
      <c r="L142" s="727" t="str">
        <f>IFERROR(($E142-_xlfn.XLOOKUP($C142,Competencias!$A:$A,Competencias!T:T))/$E142,"")</f>
        <v/>
      </c>
      <c r="M142" s="727" t="str">
        <f>IFERROR(($E142-_xlfn.XLOOKUP($C142,Competencias!$A:$A,Competencias!U:U))/$E142,"")</f>
        <v/>
      </c>
      <c r="N142" s="727" t="str">
        <f>IFERROR(($E142-_xlfn.XLOOKUP($C142,Competencias!$A:$A,Competencias!V:V))/$E142,"")</f>
        <v/>
      </c>
      <c r="O142" s="723"/>
      <c r="P142" s="246" t="str">
        <f>_xlfn.XLOOKUP(Q142,'Listas anteriores R'!$A:$A,'Listas anteriores R'!$D:$D,"")</f>
        <v>Carnes</v>
      </c>
      <c r="Q142" s="1210">
        <v>1418</v>
      </c>
      <c r="R142" s="718" t="str">
        <f t="shared" si="34"/>
        <v>PRIME RIB 2 COSTILLAS CONG. - ER</v>
      </c>
      <c r="S142" s="135">
        <f t="shared" si="31"/>
        <v>22615.384615384617</v>
      </c>
      <c r="T142" s="749">
        <v>24990</v>
      </c>
      <c r="U142" s="1172">
        <f>ROUND(IFERROR((S142-_xlfn.XLOOKUP(Q142,'Listas anteriores C'!$A:$A,'Listas anteriores C'!$E:$E))/_xlfn.XLOOKUP(Q142,'Listas anteriores C'!$A:$A,'Listas anteriores C'!$E:$E),""),3)</f>
        <v>0</v>
      </c>
      <c r="V142" s="732" t="str">
        <f>IFERROR((S142-(_xlfn.XLOOKUP(Q142,'Costos Unitarios'!$A:$A,'Costos Unitarios'!$E:$E)+_xlfn.XLOOKUP(Q142,'Costos Comerciales'!$A:$A,'Costos Comerciales'!$E:$E)))/S142,"")</f>
        <v/>
      </c>
      <c r="W142" s="727" t="str">
        <f>IFERROR(($S142-_xlfn.XLOOKUP($Q142,Competencias!$A:$A,Competencias!E:E))/$S142,"")</f>
        <v/>
      </c>
      <c r="X142" s="727" t="str">
        <f>IFERROR(($S142-_xlfn.XLOOKUP($Q142,Competencias!$A:$A,Competencias!F:F))/$S142,"")</f>
        <v/>
      </c>
      <c r="Y142" s="727" t="str">
        <f>IFERROR(($S142-_xlfn.XLOOKUP($Q142,Competencias!$A:$A,Competencias!G:G))/$S142,"")</f>
        <v/>
      </c>
      <c r="AA142" s="246" t="str">
        <f>_xlfn.XLOOKUP(AB142,'Listas anteriores R'!$A:$A,'Listas anteriores R'!$D:$D,"")</f>
        <v>Carnes</v>
      </c>
      <c r="AB142" s="542">
        <v>1418</v>
      </c>
      <c r="AC142" s="718" t="str">
        <f t="shared" si="35"/>
        <v>PRIME RIB 2 COSTILLAS CONG. - ER</v>
      </c>
      <c r="AD142" s="139">
        <f t="shared" si="32"/>
        <v>22615.384615384617</v>
      </c>
      <c r="AE142" s="749">
        <v>24990</v>
      </c>
      <c r="AF142" s="1172">
        <f>ROUND(IFERROR((AD142-_xlfn.XLOOKUP(AB142,'Listas anteriores ML'!$A:$A,'Listas anteriores ML'!$E:$E))/_xlfn.XLOOKUP(AB142,'Listas anteriores ML'!$A:$A,'Listas anteriores ML'!$E:$E),""),3)</f>
        <v>0</v>
      </c>
      <c r="AG142" s="732" t="str">
        <f>IFERROR((AD142-(_xlfn.XLOOKUP(AB142,'Costos Unitarios'!$A:$A,'Costos Unitarios'!$E:$E)+_xlfn.XLOOKUP(AB142,'Costos Comerciales'!$A:$A,'Costos Comerciales'!$E:$E)))/AD142,"")</f>
        <v/>
      </c>
      <c r="AH142" s="727" t="str">
        <f>IFERROR(($AD142-_xlfn.XLOOKUP($AB142,Competencias!$A:$A,Competencias!H:H))/$AD142,"")</f>
        <v/>
      </c>
      <c r="AI142" s="727" t="str">
        <f>IFERROR(($AD142-_xlfn.XLOOKUP($AB142,Competencias!$A:$A,Competencias!I:I))/$AD142,"")</f>
        <v/>
      </c>
      <c r="AJ142" s="727" t="str">
        <f>IFERROR(($AD142-_xlfn.XLOOKUP($AB142,Competencias!$A:$A,Competencias!J:J))/$AD142,"")</f>
        <v/>
      </c>
      <c r="AK142" s="727" t="str">
        <f>IFERROR(($AD142-_xlfn.XLOOKUP($AB142,Competencias!$A:$A,Competencias!K:K))/$AD142,"")</f>
        <v/>
      </c>
      <c r="AL142" s="727" t="str">
        <f>IFERROR(($AD142-_xlfn.XLOOKUP($AB142,Competencias!$A:$A,Competencias!L:L))/$AD142,"")</f>
        <v/>
      </c>
      <c r="AM142" s="727" t="str">
        <f>IFERROR(($AD142-_xlfn.XLOOKUP($AB142,Competencias!$A:$A,Competencias!M:M))/$AD142,"")</f>
        <v/>
      </c>
      <c r="AN142" s="727" t="str">
        <f>IFERROR(($AD142-_xlfn.XLOOKUP($AB142,Competencias!$A:$A,Competencias!N:N))/$AD142,"")</f>
        <v/>
      </c>
      <c r="AO142" s="727" t="str">
        <f>IFERROR(($AD142-_xlfn.XLOOKUP($AB142,Competencias!$A:$A,Competencias!O:O))/$AD142,"")</f>
        <v/>
      </c>
      <c r="AQ142" s="246" t="str">
        <f>_xlfn.XLOOKUP(AR142,'Listas anteriores R'!$A:$A,'Listas anteriores R'!$D:$D,"")</f>
        <v>Carnes</v>
      </c>
      <c r="AR142" s="542">
        <v>1418</v>
      </c>
      <c r="AS142" s="718" t="str">
        <f t="shared" si="36"/>
        <v>PRIME RIB 2 COSTILLAS CONG. - ER</v>
      </c>
      <c r="AT142" s="291">
        <f t="shared" si="33"/>
        <v>22615.384615384617</v>
      </c>
      <c r="AU142" s="1051">
        <f>ROUND(IFERROR(($AT142-_xlfn.XLOOKUP($AR142,'Listas anteriores May.'!$A:$A,'Listas anteriores May.'!$E:$E))/_xlfn.XLOOKUP($AR142,'Listas anteriores May.'!$A:$A,'Listas anteriores May.'!$E:$E),""),3)</f>
        <v>0</v>
      </c>
      <c r="AV142" s="732" t="str">
        <f>IFERROR(($AT142-(_xlfn.XLOOKUP($AR142,'Costos Unitarios'!$A:$A,'Costos Unitarios'!$E:$E)+_xlfn.XLOOKUP($AR142,'Costos Comerciales'!$A:$A,'Costos Comerciales'!$E:$E)))/AT142,"")</f>
        <v/>
      </c>
      <c r="AW142" s="892">
        <f>IFERROR((AT142-_xlfn.XLOOKUP(AR142,'Lista Consumo Interno'!$A:$A,'Lista Consumo Interno'!$E:$E))/AT142,"")</f>
        <v>1</v>
      </c>
      <c r="AX142" s="895">
        <v>0</v>
      </c>
      <c r="AY142" s="727" t="str">
        <f>IFERROR(($AT142-_xlfn.XLOOKUP($AR142,Competencias!$A:$A,Competencias!P:P))/$AT142,"")</f>
        <v/>
      </c>
      <c r="AZ142" s="727" t="str">
        <f>IFERROR(($AT142-_xlfn.XLOOKUP($AR142,Competencias!$A:$A,Competencias!Q:Q))/$AT142,"")</f>
        <v/>
      </c>
      <c r="BB142" s="246" t="str">
        <f>_xlfn.XLOOKUP(BC142,'Listas anteriores R'!$A:$A,'Listas anteriores R'!$D:$D,"")</f>
        <v>Carnes</v>
      </c>
      <c r="BC142" s="760">
        <v>1418</v>
      </c>
      <c r="BD142" s="800" t="str">
        <f t="shared" si="37"/>
        <v>PRIME RIB 2 COSTILLAS CONG. - ER</v>
      </c>
      <c r="BE142" s="150">
        <v>20353.846153846156</v>
      </c>
      <c r="BF142" s="1051">
        <f>ROUND(IFERROR((BE142-_xlfn.XLOOKUP(BC142,'Listas anteriores HORECA'!$A:$A,'Listas anteriores HORECA'!$E:$E))/_xlfn.XLOOKUP(BC142,'Listas anteriores HORECA'!$A:$A,'Listas anteriores HORECA'!$E:$E),""),3)</f>
        <v>0</v>
      </c>
      <c r="BG142" s="150" t="str">
        <f>_xlfn.XLOOKUP($BC142,'Costos Unitarios'!A:A,'Costos Unitarios'!E:E,"")</f>
        <v/>
      </c>
      <c r="BH142" s="1052" t="e">
        <f t="shared" si="38"/>
        <v>#VALUE!</v>
      </c>
      <c r="BI142" s="892">
        <f>IFERROR((BE142-_xlfn.XLOOKUP(C142,'Lista Consumo Interno'!A:A,'Lista Consumo Interno'!E:E))/BE142,"")</f>
        <v>1</v>
      </c>
    </row>
    <row r="143" spans="1:61" ht="15" thickBot="1" x14ac:dyDescent="0.35">
      <c r="A143" s="246" t="str">
        <f>_xlfn.XLOOKUP(C143,'Listas anteriores R'!$A:$A,'Listas anteriores R'!$D:$D,"")</f>
        <v>Carnes</v>
      </c>
      <c r="B143" s="1204" t="s">
        <v>165</v>
      </c>
      <c r="C143" s="1062">
        <v>925</v>
      </c>
      <c r="D143" s="178" t="s">
        <v>201</v>
      </c>
      <c r="E143" s="780">
        <f t="shared" si="30"/>
        <v>11574.660633484164</v>
      </c>
      <c r="F143" s="860">
        <v>12790</v>
      </c>
      <c r="G143" s="1197">
        <f>ROUND(IFERROR((E143-_xlfn.XLOOKUP(C143,'Listas anteriores R'!A:A,'Listas anteriores R'!E:E))/_xlfn.XLOOKUP(C143,'Listas anteriores R'!A:A,'Listas anteriores R'!E:E),""),3)</f>
        <v>0</v>
      </c>
      <c r="H143" s="732">
        <f>IFERROR((E143-(_xlfn.XLOOKUP(C143,'Costos Unitarios'!$A:$A,'Costos Unitarios'!$E:$E)+_xlfn.XLOOKUP(C143,'Costos Comerciales'!$A:$A,'Costos Comerciales'!$E:$E)))/E143,"")</f>
        <v>0.29820836591086791</v>
      </c>
      <c r="I143" s="732">
        <f>IFERROR((E143-_xlfn.XLOOKUP(C143,'Lista Consumo Interno'!$A:$A,'Lista Consumo Interno'!$E:$E))/E143,"")</f>
        <v>0.45164698983580925</v>
      </c>
      <c r="J143" s="727">
        <f>IFERROR(($E143-_xlfn.XLOOKUP($C143,Competencias!$A:$A,Competencias!R:R))/$E143,"")</f>
        <v>1</v>
      </c>
      <c r="K143" s="727">
        <f>IFERROR(($E143-_xlfn.XLOOKUP($C143,Competencias!$A:$A,Competencias!S:S))/$E143,"")</f>
        <v>1</v>
      </c>
      <c r="L143" s="727">
        <f>IFERROR(($E143-_xlfn.XLOOKUP($C143,Competencias!$A:$A,Competencias!T:T))/$E143,"")</f>
        <v>1</v>
      </c>
      <c r="M143" s="727">
        <f>IFERROR(($E143-_xlfn.XLOOKUP($C143,Competencias!$A:$A,Competencias!U:U))/$E143,"")</f>
        <v>1</v>
      </c>
      <c r="N143" s="727">
        <f>IFERROR(($E143-_xlfn.XLOOKUP($C143,Competencias!$A:$A,Competencias!V:V))/$E143,"")</f>
        <v>1</v>
      </c>
      <c r="O143" s="723"/>
      <c r="P143" s="246" t="str">
        <f>_xlfn.XLOOKUP(Q143,'Listas anteriores R'!$A:$A,'Listas anteriores R'!$D:$D,"")</f>
        <v>Carnes</v>
      </c>
      <c r="Q143" s="1210">
        <v>925</v>
      </c>
      <c r="R143" s="718" t="str">
        <f t="shared" si="34"/>
        <v>BONDIOLA DE CERDO E.R.</v>
      </c>
      <c r="S143" s="135">
        <f t="shared" si="31"/>
        <v>11574.660633484164</v>
      </c>
      <c r="T143" s="749">
        <v>12790</v>
      </c>
      <c r="U143" s="1172">
        <f>ROUND(IFERROR((S143-_xlfn.XLOOKUP(Q143,'Listas anteriores C'!$A:$A,'Listas anteriores C'!$E:$E))/_xlfn.XLOOKUP(Q143,'Listas anteriores C'!$A:$A,'Listas anteriores C'!$E:$E),""),3)</f>
        <v>0</v>
      </c>
      <c r="V143" s="732">
        <f>IFERROR((S143-(_xlfn.XLOOKUP(Q143,'Costos Unitarios'!$A:$A,'Costos Unitarios'!$E:$E)+_xlfn.XLOOKUP(Q143,'Costos Comerciales'!$A:$A,'Costos Comerciales'!$E:$E)))/S143,"")</f>
        <v>0.29820836591086791</v>
      </c>
      <c r="W143" s="727">
        <f>IFERROR(($S143-_xlfn.XLOOKUP($Q143,Competencias!$A:$A,Competencias!E:E))/$S143,"")</f>
        <v>1</v>
      </c>
      <c r="X143" s="727">
        <f>IFERROR(($S143-_xlfn.XLOOKUP($Q143,Competencias!$A:$A,Competencias!F:F))/$S143,"")</f>
        <v>1</v>
      </c>
      <c r="Y143" s="727">
        <f>IFERROR(($S143-_xlfn.XLOOKUP($Q143,Competencias!$A:$A,Competencias!G:G))/$S143,"")</f>
        <v>1</v>
      </c>
      <c r="AA143" s="246" t="str">
        <f>_xlfn.XLOOKUP(AB143,'Listas anteriores R'!$A:$A,'Listas anteriores R'!$D:$D,"")</f>
        <v>Carnes</v>
      </c>
      <c r="AB143" s="542">
        <v>925</v>
      </c>
      <c r="AC143" s="718" t="str">
        <f t="shared" si="35"/>
        <v>BONDIOLA DE CERDO E.R.</v>
      </c>
      <c r="AD143" s="139">
        <f t="shared" si="32"/>
        <v>11574.660633484164</v>
      </c>
      <c r="AE143" s="749">
        <v>12790</v>
      </c>
      <c r="AF143" s="1172">
        <f>ROUND(IFERROR((AD143-_xlfn.XLOOKUP(AB143,'Listas anteriores ML'!$A:$A,'Listas anteriores ML'!$E:$E))/_xlfn.XLOOKUP(AB143,'Listas anteriores ML'!$A:$A,'Listas anteriores ML'!$E:$E),""),3)</f>
        <v>0</v>
      </c>
      <c r="AG143" s="732">
        <f>IFERROR((AD143-(_xlfn.XLOOKUP(AB143,'Costos Unitarios'!$A:$A,'Costos Unitarios'!$E:$E)+_xlfn.XLOOKUP(AB143,'Costos Comerciales'!$A:$A,'Costos Comerciales'!$E:$E)))/AD143,"")</f>
        <v>0.29820836591086791</v>
      </c>
      <c r="AH143" s="727">
        <f>IFERROR(($AD143-_xlfn.XLOOKUP($AB143,Competencias!$A:$A,Competencias!H:H))/$AD143,"")</f>
        <v>1</v>
      </c>
      <c r="AI143" s="727">
        <f>IFERROR(($AD143-_xlfn.XLOOKUP($AB143,Competencias!$A:$A,Competencias!I:I))/$AD143,"")</f>
        <v>1</v>
      </c>
      <c r="AJ143" s="727">
        <f>IFERROR(($AD143-_xlfn.XLOOKUP($AB143,Competencias!$A:$A,Competencias!J:J))/$AD143,"")</f>
        <v>1</v>
      </c>
      <c r="AK143" s="727">
        <f>IFERROR(($AD143-_xlfn.XLOOKUP($AB143,Competencias!$A:$A,Competencias!K:K))/$AD143,"")</f>
        <v>1</v>
      </c>
      <c r="AL143" s="727">
        <f>IFERROR(($AD143-_xlfn.XLOOKUP($AB143,Competencias!$A:$A,Competencias!L:L))/$AD143,"")</f>
        <v>1</v>
      </c>
      <c r="AM143" s="727">
        <f>IFERROR(($AD143-_xlfn.XLOOKUP($AB143,Competencias!$A:$A,Competencias!M:M))/$AD143,"")</f>
        <v>1</v>
      </c>
      <c r="AN143" s="727">
        <f>IFERROR(($AD143-_xlfn.XLOOKUP($AB143,Competencias!$A:$A,Competencias!N:N))/$AD143,"")</f>
        <v>1</v>
      </c>
      <c r="AO143" s="727">
        <f>IFERROR(($AD143-_xlfn.XLOOKUP($AB143,Competencias!$A:$A,Competencias!O:O))/$AD143,"")</f>
        <v>1</v>
      </c>
      <c r="AQ143" s="246" t="str">
        <f>_xlfn.XLOOKUP(AR143,'Listas anteriores R'!$A:$A,'Listas anteriores R'!$D:$D,"")</f>
        <v>Carnes</v>
      </c>
      <c r="AR143" s="542">
        <v>925</v>
      </c>
      <c r="AS143" s="718" t="str">
        <f t="shared" si="36"/>
        <v>BONDIOLA DE CERDO E.R.</v>
      </c>
      <c r="AT143" s="291">
        <f t="shared" si="33"/>
        <v>11574.660633484164</v>
      </c>
      <c r="AU143" s="1051">
        <f>ROUND(IFERROR(($AT143-_xlfn.XLOOKUP($AR143,'Listas anteriores May.'!$A:$A,'Listas anteriores May.'!$E:$E))/_xlfn.XLOOKUP($AR143,'Listas anteriores May.'!$A:$A,'Listas anteriores May.'!$E:$E),""),3)</f>
        <v>0</v>
      </c>
      <c r="AV143" s="732">
        <f>IFERROR(($AT143-(_xlfn.XLOOKUP($AR143,'Costos Unitarios'!$A:$A,'Costos Unitarios'!$E:$E)+_xlfn.XLOOKUP($AR143,'Costos Comerciales'!$A:$A,'Costos Comerciales'!$E:$E)))/AT143,"")</f>
        <v>0.29820836591086791</v>
      </c>
      <c r="AW143" s="892">
        <f>IFERROR((AT143-_xlfn.XLOOKUP(AR143,'Lista Consumo Interno'!$A:$A,'Lista Consumo Interno'!$E:$E))/AT143,"")</f>
        <v>0.45164698983580925</v>
      </c>
      <c r="AX143" s="895">
        <v>0</v>
      </c>
      <c r="AY143" s="727">
        <f>IFERROR(($AT143-_xlfn.XLOOKUP($AR143,Competencias!$A:$A,Competencias!P:P))/$AT143,"")</f>
        <v>0.2129358874120407</v>
      </c>
      <c r="AZ143" s="727">
        <f>IFERROR(($AT143-_xlfn.XLOOKUP($AR143,Competencias!$A:$A,Competencias!Q:Q))/$AT143,"")</f>
        <v>1</v>
      </c>
      <c r="BB143" s="246" t="str">
        <f>_xlfn.XLOOKUP(BC143,'Listas anteriores R'!$A:$A,'Listas anteriores R'!$D:$D,"")</f>
        <v>Carnes</v>
      </c>
      <c r="BC143" s="760">
        <v>925</v>
      </c>
      <c r="BD143" s="800" t="str">
        <f t="shared" si="37"/>
        <v>BONDIOLA DE CERDO E.R.</v>
      </c>
      <c r="BE143" s="150">
        <v>9838.461538461539</v>
      </c>
      <c r="BF143" s="1051">
        <f>ROUND(IFERROR((BE143-_xlfn.XLOOKUP(BC143,'Listas anteriores HORECA'!$A:$A,'Listas anteriores HORECA'!$E:$E))/_xlfn.XLOOKUP(BC143,'Listas anteriores HORECA'!$A:$A,'Listas anteriores HORECA'!$E:$E),""),3)</f>
        <v>0</v>
      </c>
      <c r="BG143" s="150">
        <f>_xlfn.XLOOKUP($BC143,'Costos Unitarios'!A:A,'Costos Unitarios'!E:E,"")</f>
        <v>7494</v>
      </c>
      <c r="BH143" s="1052">
        <f t="shared" si="38"/>
        <v>0.23829554339327605</v>
      </c>
      <c r="BI143" s="892">
        <f>IFERROR((BE143-_xlfn.XLOOKUP(C143,'Lista Consumo Interno'!A:A,'Lista Consumo Interno'!E:E))/BE143,"")</f>
        <v>0.35487881157154028</v>
      </c>
    </row>
    <row r="144" spans="1:61" ht="15" thickBot="1" x14ac:dyDescent="0.35">
      <c r="A144" s="246" t="str">
        <f>_xlfn.XLOOKUP(C144,'Listas anteriores R'!$A:$A,'Listas anteriores R'!$D:$D,"")</f>
        <v>Carnes</v>
      </c>
      <c r="B144" s="1204" t="s">
        <v>165</v>
      </c>
      <c r="C144" s="16">
        <v>926</v>
      </c>
      <c r="D144" s="178" t="s">
        <v>202</v>
      </c>
      <c r="E144" s="86">
        <f t="shared" si="30"/>
        <v>12479.638009049773</v>
      </c>
      <c r="F144" s="860">
        <v>13790</v>
      </c>
      <c r="G144" s="1197">
        <f>ROUND(IFERROR((E144-_xlfn.XLOOKUP(C144,'Listas anteriores R'!A:A,'Listas anteriores R'!E:E))/_xlfn.XLOOKUP(C144,'Listas anteriores R'!A:A,'Listas anteriores R'!E:E),""),3)</f>
        <v>0</v>
      </c>
      <c r="H144" s="732">
        <f>IFERROR((E144-(_xlfn.XLOOKUP(C144,'Costos Unitarios'!$A:$A,'Costos Unitarios'!$E:$E)+_xlfn.XLOOKUP(C144,'Costos Comerciales'!$A:$A,'Costos Comerciales'!$E:$E)))/E144,"")</f>
        <v>0.41705039883973893</v>
      </c>
      <c r="I144" s="732">
        <f>IFERROR((E144-_xlfn.XLOOKUP(C144,'Lista Consumo Interno'!$A:$A,'Lista Consumo Interno'!$E:$E))/E144,"")</f>
        <v>0.55094851341551843</v>
      </c>
      <c r="J144" s="727">
        <f>IFERROR(($E144-_xlfn.XLOOKUP($C144,Competencias!$A:$A,Competencias!R:R))/$E144,"")</f>
        <v>1</v>
      </c>
      <c r="K144" s="727">
        <f>IFERROR(($E144-_xlfn.XLOOKUP($C144,Competencias!$A:$A,Competencias!S:S))/$E144,"")</f>
        <v>1</v>
      </c>
      <c r="L144" s="727">
        <f>IFERROR(($E144-_xlfn.XLOOKUP($C144,Competencias!$A:$A,Competencias!T:T))/$E144,"")</f>
        <v>1</v>
      </c>
      <c r="M144" s="727">
        <f>IFERROR(($E144-_xlfn.XLOOKUP($C144,Competencias!$A:$A,Competencias!U:U))/$E144,"")</f>
        <v>1</v>
      </c>
      <c r="N144" s="727">
        <f>IFERROR(($E144-_xlfn.XLOOKUP($C144,Competencias!$A:$A,Competencias!V:V))/$E144,"")</f>
        <v>1</v>
      </c>
      <c r="O144" s="723"/>
      <c r="P144" s="246" t="str">
        <f>_xlfn.XLOOKUP(Q144,'Listas anteriores R'!$A:$A,'Listas anteriores R'!$D:$D,"")</f>
        <v>Carnes</v>
      </c>
      <c r="Q144" s="1210">
        <v>926</v>
      </c>
      <c r="R144" s="718" t="str">
        <f t="shared" si="34"/>
        <v>CHURRASQUITO DE CERDO E.R.</v>
      </c>
      <c r="S144" s="135">
        <f t="shared" si="31"/>
        <v>12479.638009049773</v>
      </c>
      <c r="T144" s="749">
        <v>13790</v>
      </c>
      <c r="U144" s="1172">
        <f>ROUND(IFERROR((S144-_xlfn.XLOOKUP(Q144,'Listas anteriores C'!$A:$A,'Listas anteriores C'!$E:$E))/_xlfn.XLOOKUP(Q144,'Listas anteriores C'!$A:$A,'Listas anteriores C'!$E:$E),""),3)</f>
        <v>0</v>
      </c>
      <c r="V144" s="732">
        <f>IFERROR((S144-(_xlfn.XLOOKUP(Q144,'Costos Unitarios'!$A:$A,'Costos Unitarios'!$E:$E)+_xlfn.XLOOKUP(Q144,'Costos Comerciales'!$A:$A,'Costos Comerciales'!$E:$E)))/S144,"")</f>
        <v>0.41705039883973893</v>
      </c>
      <c r="W144" s="727">
        <f>IFERROR(($S144-_xlfn.XLOOKUP($Q144,Competencias!$A:$A,Competencias!E:E))/$S144,"")</f>
        <v>1</v>
      </c>
      <c r="X144" s="727">
        <f>IFERROR(($S144-_xlfn.XLOOKUP($Q144,Competencias!$A:$A,Competencias!F:F))/$S144,"")</f>
        <v>1</v>
      </c>
      <c r="Y144" s="727">
        <f>IFERROR(($S144-_xlfn.XLOOKUP($Q144,Competencias!$A:$A,Competencias!G:G))/$S144,"")</f>
        <v>1</v>
      </c>
      <c r="AA144" s="246" t="str">
        <f>_xlfn.XLOOKUP(AB144,'Listas anteriores R'!$A:$A,'Listas anteriores R'!$D:$D,"")</f>
        <v>Carnes</v>
      </c>
      <c r="AB144" s="542">
        <v>926</v>
      </c>
      <c r="AC144" s="718" t="str">
        <f t="shared" si="35"/>
        <v>CHURRASQUITO DE CERDO E.R.</v>
      </c>
      <c r="AD144" s="139">
        <f t="shared" si="32"/>
        <v>12479.638009049773</v>
      </c>
      <c r="AE144" s="749">
        <v>13790</v>
      </c>
      <c r="AF144" s="1172">
        <f>ROUND(IFERROR((AD144-_xlfn.XLOOKUP(AB144,'Listas anteriores ML'!$A:$A,'Listas anteriores ML'!$E:$E))/_xlfn.XLOOKUP(AB144,'Listas anteriores ML'!$A:$A,'Listas anteriores ML'!$E:$E),""),3)</f>
        <v>0</v>
      </c>
      <c r="AG144" s="732">
        <f>IFERROR((AD144-(_xlfn.XLOOKUP(AB144,'Costos Unitarios'!$A:$A,'Costos Unitarios'!$E:$E)+_xlfn.XLOOKUP(AB144,'Costos Comerciales'!$A:$A,'Costos Comerciales'!$E:$E)))/AD144,"")</f>
        <v>0.41705039883973893</v>
      </c>
      <c r="AH144" s="727">
        <f>IFERROR(($AD144-_xlfn.XLOOKUP($AB144,Competencias!$A:$A,Competencias!H:H))/$AD144,"")</f>
        <v>1</v>
      </c>
      <c r="AI144" s="727">
        <f>IFERROR(($AD144-_xlfn.XLOOKUP($AB144,Competencias!$A:$A,Competencias!I:I))/$AD144,"")</f>
        <v>1</v>
      </c>
      <c r="AJ144" s="727">
        <f>IFERROR(($AD144-_xlfn.XLOOKUP($AB144,Competencias!$A:$A,Competencias!J:J))/$AD144,"")</f>
        <v>1</v>
      </c>
      <c r="AK144" s="727">
        <f>IFERROR(($AD144-_xlfn.XLOOKUP($AB144,Competencias!$A:$A,Competencias!K:K))/$AD144,"")</f>
        <v>1</v>
      </c>
      <c r="AL144" s="727">
        <f>IFERROR(($AD144-_xlfn.XLOOKUP($AB144,Competencias!$A:$A,Competencias!L:L))/$AD144,"")</f>
        <v>1</v>
      </c>
      <c r="AM144" s="727">
        <f>IFERROR(($AD144-_xlfn.XLOOKUP($AB144,Competencias!$A:$A,Competencias!M:M))/$AD144,"")</f>
        <v>1</v>
      </c>
      <c r="AN144" s="727">
        <f>IFERROR(($AD144-_xlfn.XLOOKUP($AB144,Competencias!$A:$A,Competencias!N:N))/$AD144,"")</f>
        <v>1</v>
      </c>
      <c r="AO144" s="727">
        <f>IFERROR(($AD144-_xlfn.XLOOKUP($AB144,Competencias!$A:$A,Competencias!O:O))/$AD144,"")</f>
        <v>1</v>
      </c>
      <c r="AQ144" s="246" t="str">
        <f>_xlfn.XLOOKUP(AR144,'Listas anteriores R'!$A:$A,'Listas anteriores R'!$D:$D,"")</f>
        <v>Carnes</v>
      </c>
      <c r="AR144" s="542">
        <v>926</v>
      </c>
      <c r="AS144" s="718" t="str">
        <f t="shared" si="36"/>
        <v>CHURRASQUITO DE CERDO E.R.</v>
      </c>
      <c r="AT144" s="291">
        <f t="shared" si="33"/>
        <v>12479.638009049773</v>
      </c>
      <c r="AU144" s="1051">
        <f>ROUND(IFERROR(($AT144-_xlfn.XLOOKUP($AR144,'Listas anteriores May.'!$A:$A,'Listas anteriores May.'!$E:$E))/_xlfn.XLOOKUP($AR144,'Listas anteriores May.'!$A:$A,'Listas anteriores May.'!$E:$E),""),3)</f>
        <v>0</v>
      </c>
      <c r="AV144" s="732">
        <f>IFERROR(($AT144-(_xlfn.XLOOKUP($AR144,'Costos Unitarios'!$A:$A,'Costos Unitarios'!$E:$E)+_xlfn.XLOOKUP($AR144,'Costos Comerciales'!$A:$A,'Costos Comerciales'!$E:$E)))/AT144,"")</f>
        <v>0.41705039883973893</v>
      </c>
      <c r="AW144" s="892">
        <f>IFERROR((AT144-_xlfn.XLOOKUP(AR144,'Lista Consumo Interno'!$A:$A,'Lista Consumo Interno'!$E:$E))/AT144,"")</f>
        <v>0.55094851341551843</v>
      </c>
      <c r="AX144" s="895">
        <v>0</v>
      </c>
      <c r="AY144" s="727">
        <f>IFERROR(($AT144-_xlfn.XLOOKUP($AR144,Competencias!$A:$A,Competencias!P:P))/$AT144,"")</f>
        <v>0.19068165337200868</v>
      </c>
      <c r="AZ144" s="727">
        <f>IFERROR(($AT144-_xlfn.XLOOKUP($AR144,Competencias!$A:$A,Competencias!Q:Q))/$AT144,"")</f>
        <v>1</v>
      </c>
      <c r="BB144" s="246" t="str">
        <f>_xlfn.XLOOKUP(BC144,'Listas anteriores R'!$A:$A,'Listas anteriores R'!$D:$D,"")</f>
        <v>Carnes</v>
      </c>
      <c r="BC144" s="760">
        <v>926</v>
      </c>
      <c r="BD144" s="800" t="str">
        <f t="shared" si="37"/>
        <v>CHURRASQUITO DE CERDO E.R.</v>
      </c>
      <c r="BE144" s="150">
        <v>10607.692307692307</v>
      </c>
      <c r="BF144" s="1051">
        <f>ROUND(IFERROR((BE144-_xlfn.XLOOKUP(BC144,'Listas anteriores HORECA'!$A:$A,'Listas anteriores HORECA'!$E:$E))/_xlfn.XLOOKUP(BC144,'Listas anteriores HORECA'!$A:$A,'Listas anteriores HORECA'!$E:$E),""),3)</f>
        <v>0</v>
      </c>
      <c r="BG144" s="150">
        <f>_xlfn.XLOOKUP($BC144,'Costos Unitarios'!A:A,'Costos Unitarios'!E:E,"")</f>
        <v>6616</v>
      </c>
      <c r="BH144" s="1052">
        <f t="shared" si="38"/>
        <v>0.37630166787527186</v>
      </c>
      <c r="BI144" s="892">
        <f>IFERROR((BE144-_xlfn.XLOOKUP(C144,'Lista Consumo Interno'!A:A,'Lista Consumo Interno'!E:E))/BE144,"")</f>
        <v>0.47170413343002171</v>
      </c>
    </row>
    <row r="145" spans="1:61" ht="15" thickBot="1" x14ac:dyDescent="0.35">
      <c r="A145" s="246" t="str">
        <f>_xlfn.XLOOKUP(C145,'Listas anteriores R'!$A:$A,'Listas anteriores R'!$D:$D,"")</f>
        <v>Carnes</v>
      </c>
      <c r="B145" s="1204" t="s">
        <v>165</v>
      </c>
      <c r="C145" s="16">
        <v>927</v>
      </c>
      <c r="D145" s="178" t="s">
        <v>203</v>
      </c>
      <c r="E145" s="86">
        <f t="shared" si="30"/>
        <v>12479.638009049773</v>
      </c>
      <c r="F145" s="860">
        <v>13790</v>
      </c>
      <c r="G145" s="1197">
        <f>ROUND(IFERROR((E145-_xlfn.XLOOKUP(C145,'Listas anteriores R'!A:A,'Listas anteriores R'!E:E))/_xlfn.XLOOKUP(C145,'Listas anteriores R'!A:A,'Listas anteriores R'!E:E),""),3)</f>
        <v>0</v>
      </c>
      <c r="H145" s="732">
        <f>IFERROR((E145-(_xlfn.XLOOKUP(C145,'Costos Unitarios'!$A:$A,'Costos Unitarios'!$E:$E)+_xlfn.XLOOKUP(C145,'Costos Comerciales'!$A:$A,'Costos Comerciales'!$E:$E)))/E145,"")</f>
        <v>0.27185387962291513</v>
      </c>
      <c r="I145" s="732">
        <f>IFERROR((E145-_xlfn.XLOOKUP(C145,'Lista Consumo Interno'!$A:$A,'Lista Consumo Interno'!$E:$E))/E145,"")</f>
        <v>0.42955076142131976</v>
      </c>
      <c r="J145" s="727">
        <f>IFERROR(($E145-_xlfn.XLOOKUP($C145,Competencias!$A:$A,Competencias!R:R))/$E145,"")</f>
        <v>1</v>
      </c>
      <c r="K145" s="727">
        <f>IFERROR(($E145-_xlfn.XLOOKUP($C145,Competencias!$A:$A,Competencias!S:S))/$E145,"")</f>
        <v>1</v>
      </c>
      <c r="L145" s="727">
        <f>IFERROR(($E145-_xlfn.XLOOKUP($C145,Competencias!$A:$A,Competencias!T:T))/$E145,"")</f>
        <v>1</v>
      </c>
      <c r="M145" s="727">
        <f>IFERROR(($E145-_xlfn.XLOOKUP($C145,Competencias!$A:$A,Competencias!U:U))/$E145,"")</f>
        <v>1</v>
      </c>
      <c r="N145" s="727">
        <f>IFERROR(($E145-_xlfn.XLOOKUP($C145,Competencias!$A:$A,Competencias!V:V))/$E145,"")</f>
        <v>1</v>
      </c>
      <c r="O145" s="723"/>
      <c r="P145" s="246" t="str">
        <f>_xlfn.XLOOKUP(Q145,'Listas anteriores R'!$A:$A,'Listas anteriores R'!$D:$D,"")</f>
        <v>Carnes</v>
      </c>
      <c r="Q145" s="1210">
        <v>927</v>
      </c>
      <c r="R145" s="718" t="str">
        <f t="shared" si="34"/>
        <v>SOLOMILLO DE CERDO E.R.</v>
      </c>
      <c r="S145" s="135">
        <f t="shared" si="31"/>
        <v>12479.638009049773</v>
      </c>
      <c r="T145" s="749">
        <v>13790</v>
      </c>
      <c r="U145" s="1172">
        <f>ROUND(IFERROR((S145-_xlfn.XLOOKUP(Q145,'Listas anteriores C'!$A:$A,'Listas anteriores C'!$E:$E))/_xlfn.XLOOKUP(Q145,'Listas anteriores C'!$A:$A,'Listas anteriores C'!$E:$E),""),3)</f>
        <v>0</v>
      </c>
      <c r="V145" s="732">
        <f>IFERROR((S145-(_xlfn.XLOOKUP(Q145,'Costos Unitarios'!$A:$A,'Costos Unitarios'!$E:$E)+_xlfn.XLOOKUP(Q145,'Costos Comerciales'!$A:$A,'Costos Comerciales'!$E:$E)))/S145,"")</f>
        <v>0.27185387962291513</v>
      </c>
      <c r="W145" s="727">
        <f>IFERROR(($S145-_xlfn.XLOOKUP($Q145,Competencias!$A:$A,Competencias!E:E))/$S145,"")</f>
        <v>1</v>
      </c>
      <c r="X145" s="727">
        <f>IFERROR(($S145-_xlfn.XLOOKUP($Q145,Competencias!$A:$A,Competencias!F:F))/$S145,"")</f>
        <v>1</v>
      </c>
      <c r="Y145" s="727">
        <f>IFERROR(($S145-_xlfn.XLOOKUP($Q145,Competencias!$A:$A,Competencias!G:G))/$S145,"")</f>
        <v>1</v>
      </c>
      <c r="AA145" s="246" t="str">
        <f>_xlfn.XLOOKUP(AB145,'Listas anteriores R'!$A:$A,'Listas anteriores R'!$D:$D,"")</f>
        <v>Carnes</v>
      </c>
      <c r="AB145" s="542">
        <v>927</v>
      </c>
      <c r="AC145" s="718" t="str">
        <f t="shared" si="35"/>
        <v>SOLOMILLO DE CERDO E.R.</v>
      </c>
      <c r="AD145" s="139">
        <f t="shared" si="32"/>
        <v>12479.638009049773</v>
      </c>
      <c r="AE145" s="749">
        <v>13790</v>
      </c>
      <c r="AF145" s="1172">
        <f>ROUND(IFERROR((AD145-_xlfn.XLOOKUP(AB145,'Listas anteriores ML'!$A:$A,'Listas anteriores ML'!$E:$E))/_xlfn.XLOOKUP(AB145,'Listas anteriores ML'!$A:$A,'Listas anteriores ML'!$E:$E),""),3)</f>
        <v>0</v>
      </c>
      <c r="AG145" s="732">
        <f>IFERROR((AD145-(_xlfn.XLOOKUP(AB145,'Costos Unitarios'!$A:$A,'Costos Unitarios'!$E:$E)+_xlfn.XLOOKUP(AB145,'Costos Comerciales'!$A:$A,'Costos Comerciales'!$E:$E)))/AD145,"")</f>
        <v>0.27185387962291513</v>
      </c>
      <c r="AH145" s="727">
        <f>IFERROR(($AD145-_xlfn.XLOOKUP($AB145,Competencias!$A:$A,Competencias!H:H))/$AD145,"")</f>
        <v>1</v>
      </c>
      <c r="AI145" s="727">
        <f>IFERROR(($AD145-_xlfn.XLOOKUP($AB145,Competencias!$A:$A,Competencias!I:I))/$AD145,"")</f>
        <v>1</v>
      </c>
      <c r="AJ145" s="727">
        <f>IFERROR(($AD145-_xlfn.XLOOKUP($AB145,Competencias!$A:$A,Competencias!J:J))/$AD145,"")</f>
        <v>1</v>
      </c>
      <c r="AK145" s="727">
        <f>IFERROR(($AD145-_xlfn.XLOOKUP($AB145,Competencias!$A:$A,Competencias!K:K))/$AD145,"")</f>
        <v>1</v>
      </c>
      <c r="AL145" s="727">
        <f>IFERROR(($AD145-_xlfn.XLOOKUP($AB145,Competencias!$A:$A,Competencias!L:L))/$AD145,"")</f>
        <v>1</v>
      </c>
      <c r="AM145" s="727">
        <f>IFERROR(($AD145-_xlfn.XLOOKUP($AB145,Competencias!$A:$A,Competencias!M:M))/$AD145,"")</f>
        <v>1</v>
      </c>
      <c r="AN145" s="727">
        <f>IFERROR(($AD145-_xlfn.XLOOKUP($AB145,Competencias!$A:$A,Competencias!N:N))/$AD145,"")</f>
        <v>1</v>
      </c>
      <c r="AO145" s="727">
        <f>IFERROR(($AD145-_xlfn.XLOOKUP($AB145,Competencias!$A:$A,Competencias!O:O))/$AD145,"")</f>
        <v>1</v>
      </c>
      <c r="AQ145" s="246" t="str">
        <f>_xlfn.XLOOKUP(AR145,'Listas anteriores R'!$A:$A,'Listas anteriores R'!$D:$D,"")</f>
        <v>Carnes</v>
      </c>
      <c r="AR145" s="542">
        <v>927</v>
      </c>
      <c r="AS145" s="718" t="str">
        <f t="shared" si="36"/>
        <v>SOLOMILLO DE CERDO E.R.</v>
      </c>
      <c r="AT145" s="291">
        <f t="shared" si="33"/>
        <v>12479.638009049773</v>
      </c>
      <c r="AU145" s="1051">
        <f>ROUND(IFERROR(($AT145-_xlfn.XLOOKUP($AR145,'Listas anteriores May.'!$A:$A,'Listas anteriores May.'!$E:$E))/_xlfn.XLOOKUP($AR145,'Listas anteriores May.'!$A:$A,'Listas anteriores May.'!$E:$E),""),3)</f>
        <v>0</v>
      </c>
      <c r="AV145" s="732">
        <f>IFERROR(($AT145-(_xlfn.XLOOKUP($AR145,'Costos Unitarios'!$A:$A,'Costos Unitarios'!$E:$E)+_xlfn.XLOOKUP($AR145,'Costos Comerciales'!$A:$A,'Costos Comerciales'!$E:$E)))/AT145,"")</f>
        <v>0.27185387962291513</v>
      </c>
      <c r="AW145" s="892">
        <f>IFERROR((AT145-_xlfn.XLOOKUP(AR145,'Lista Consumo Interno'!$A:$A,'Lista Consumo Interno'!$E:$E))/AT145,"")</f>
        <v>0.42955076142131976</v>
      </c>
      <c r="AX145" s="895">
        <v>0</v>
      </c>
      <c r="AY145" s="727">
        <f>IFERROR(($AT145-_xlfn.XLOOKUP($AR145,Competencias!$A:$A,Competencias!P:P))/$AT145,"")</f>
        <v>0.3124800580130529</v>
      </c>
      <c r="AZ145" s="727">
        <f>IFERROR(($AT145-_xlfn.XLOOKUP($AR145,Competencias!$A:$A,Competencias!Q:Q))/$AT145,"")</f>
        <v>1</v>
      </c>
      <c r="BB145" s="246" t="str">
        <f>_xlfn.XLOOKUP(BC145,'Listas anteriores R'!$A:$A,'Listas anteriores R'!$D:$D,"")</f>
        <v>Carnes</v>
      </c>
      <c r="BC145" s="760">
        <v>927</v>
      </c>
      <c r="BD145" s="800" t="str">
        <f t="shared" si="37"/>
        <v>SOLOMILLO DE CERDO E.R.</v>
      </c>
      <c r="BE145" s="150">
        <v>10607.692307692307</v>
      </c>
      <c r="BF145" s="1051">
        <f>ROUND(IFERROR((BE145-_xlfn.XLOOKUP(BC145,'Listas anteriores HORECA'!$A:$A,'Listas anteriores HORECA'!$E:$E))/_xlfn.XLOOKUP(BC145,'Listas anteriores HORECA'!$A:$A,'Listas anteriores HORECA'!$E:$E),""),3)</f>
        <v>0</v>
      </c>
      <c r="BG145" s="150">
        <f>_xlfn.XLOOKUP($BC145,'Costos Unitarios'!A:A,'Costos Unitarios'!E:E,"")</f>
        <v>8405</v>
      </c>
      <c r="BH145" s="1052">
        <f t="shared" si="38"/>
        <v>0.20765047135605505</v>
      </c>
      <c r="BI145" s="892">
        <f>IFERROR((BE145-_xlfn.XLOOKUP(C145,'Lista Consumo Interno'!A:A,'Lista Consumo Interno'!E:E))/BE145,"")</f>
        <v>0.32888324873096442</v>
      </c>
    </row>
    <row r="146" spans="1:61" ht="15" thickBot="1" x14ac:dyDescent="0.35">
      <c r="A146" s="246" t="str">
        <f>_xlfn.XLOOKUP(C146,'Listas anteriores R'!$A:$A,'Listas anteriores R'!$D:$D,"")</f>
        <v>Carnes</v>
      </c>
      <c r="B146" s="1204" t="s">
        <v>165</v>
      </c>
      <c r="C146" s="16">
        <v>928</v>
      </c>
      <c r="D146" s="178" t="s">
        <v>204</v>
      </c>
      <c r="E146" s="86">
        <f t="shared" si="30"/>
        <v>17185.520361990952</v>
      </c>
      <c r="F146" s="860">
        <v>18990</v>
      </c>
      <c r="G146" s="1197">
        <f>ROUND(IFERROR((E146-_xlfn.XLOOKUP(C146,'Listas anteriores R'!A:A,'Listas anteriores R'!E:E))/_xlfn.XLOOKUP(C146,'Listas anteriores R'!A:A,'Listas anteriores R'!E:E),""),3)</f>
        <v>0</v>
      </c>
      <c r="H146" s="732">
        <f>IFERROR((E146-(_xlfn.XLOOKUP(C146,'Costos Unitarios'!$A:$A,'Costos Unitarios'!$E:$E)+_xlfn.XLOOKUP(C146,'Costos Comerciales'!$A:$A,'Costos Comerciales'!$E:$E)))/E146,"")</f>
        <v>0.42591205897840972</v>
      </c>
      <c r="I146" s="732">
        <f>IFERROR((E146-_xlfn.XLOOKUP(C146,'Lista Consumo Interno'!$A:$A,'Lista Consumo Interno'!$E:$E))/E146,"")</f>
        <v>0.55846550816219065</v>
      </c>
      <c r="J146" s="727" t="str">
        <f>IFERROR(($E146-_xlfn.XLOOKUP($C146,Competencias!$A:$A,Competencias!R:R))/$E146,"")</f>
        <v/>
      </c>
      <c r="K146" s="727" t="str">
        <f>IFERROR(($E146-_xlfn.XLOOKUP($C146,Competencias!$A:$A,Competencias!S:S))/$E146,"")</f>
        <v/>
      </c>
      <c r="L146" s="727" t="str">
        <f>IFERROR(($E146-_xlfn.XLOOKUP($C146,Competencias!$A:$A,Competencias!T:T))/$E146,"")</f>
        <v/>
      </c>
      <c r="M146" s="727" t="str">
        <f>IFERROR(($E146-_xlfn.XLOOKUP($C146,Competencias!$A:$A,Competencias!U:U))/$E146,"")</f>
        <v/>
      </c>
      <c r="N146" s="727" t="str">
        <f>IFERROR(($E146-_xlfn.XLOOKUP($C146,Competencias!$A:$A,Competencias!V:V))/$E146,"")</f>
        <v/>
      </c>
      <c r="O146" s="723"/>
      <c r="P146" s="246" t="str">
        <f>_xlfn.XLOOKUP(Q146,'Listas anteriores R'!$A:$A,'Listas anteriores R'!$D:$D,"")</f>
        <v>Carnes</v>
      </c>
      <c r="Q146" s="1210">
        <v>928</v>
      </c>
      <c r="R146" s="718" t="str">
        <f t="shared" si="34"/>
        <v>MATAMBRITO DE CERDO E.R.</v>
      </c>
      <c r="S146" s="135">
        <f t="shared" si="31"/>
        <v>17185.520361990952</v>
      </c>
      <c r="T146" s="749">
        <v>18990</v>
      </c>
      <c r="U146" s="1172">
        <f>ROUND(IFERROR((S146-_xlfn.XLOOKUP(Q146,'Listas anteriores C'!$A:$A,'Listas anteriores C'!$E:$E))/_xlfn.XLOOKUP(Q146,'Listas anteriores C'!$A:$A,'Listas anteriores C'!$E:$E),""),3)</f>
        <v>0</v>
      </c>
      <c r="V146" s="732">
        <f>IFERROR((S146-(_xlfn.XLOOKUP(Q146,'Costos Unitarios'!$A:$A,'Costos Unitarios'!$E:$E)+_xlfn.XLOOKUP(Q146,'Costos Comerciales'!$A:$A,'Costos Comerciales'!$E:$E)))/S146,"")</f>
        <v>0.42591205897840972</v>
      </c>
      <c r="W146" s="727" t="str">
        <f>IFERROR(($S146-_xlfn.XLOOKUP($Q146,Competencias!$A:$A,Competencias!E:E))/$S146,"")</f>
        <v/>
      </c>
      <c r="X146" s="727" t="str">
        <f>IFERROR(($S146-_xlfn.XLOOKUP($Q146,Competencias!$A:$A,Competencias!F:F))/$S146,"")</f>
        <v/>
      </c>
      <c r="Y146" s="727" t="str">
        <f>IFERROR(($S146-_xlfn.XLOOKUP($Q146,Competencias!$A:$A,Competencias!G:G))/$S146,"")</f>
        <v/>
      </c>
      <c r="AA146" s="246" t="str">
        <f>_xlfn.XLOOKUP(AB146,'Listas anteriores R'!$A:$A,'Listas anteriores R'!$D:$D,"")</f>
        <v>Carnes</v>
      </c>
      <c r="AB146" s="542">
        <v>928</v>
      </c>
      <c r="AC146" s="718" t="str">
        <f t="shared" si="35"/>
        <v>MATAMBRITO DE CERDO E.R.</v>
      </c>
      <c r="AD146" s="139">
        <f t="shared" si="32"/>
        <v>17185.520361990952</v>
      </c>
      <c r="AE146" s="749">
        <v>18990</v>
      </c>
      <c r="AF146" s="1172">
        <f>ROUND(IFERROR((AD146-_xlfn.XLOOKUP(AB146,'Listas anteriores ML'!$A:$A,'Listas anteriores ML'!$E:$E))/_xlfn.XLOOKUP(AB146,'Listas anteriores ML'!$A:$A,'Listas anteriores ML'!$E:$E),""),3)</f>
        <v>0</v>
      </c>
      <c r="AG146" s="732">
        <f>IFERROR((AD146-(_xlfn.XLOOKUP(AB146,'Costos Unitarios'!$A:$A,'Costos Unitarios'!$E:$E)+_xlfn.XLOOKUP(AB146,'Costos Comerciales'!$A:$A,'Costos Comerciales'!$E:$E)))/AD146,"")</f>
        <v>0.42591205897840972</v>
      </c>
      <c r="AH146" s="727" t="str">
        <f>IFERROR(($AD146-_xlfn.XLOOKUP($AB146,Competencias!$A:$A,Competencias!H:H))/$AD146,"")</f>
        <v/>
      </c>
      <c r="AI146" s="727" t="str">
        <f>IFERROR(($AD146-_xlfn.XLOOKUP($AB146,Competencias!$A:$A,Competencias!I:I))/$AD146,"")</f>
        <v/>
      </c>
      <c r="AJ146" s="727" t="str">
        <f>IFERROR(($AD146-_xlfn.XLOOKUP($AB146,Competencias!$A:$A,Competencias!J:J))/$AD146,"")</f>
        <v/>
      </c>
      <c r="AK146" s="727" t="str">
        <f>IFERROR(($AD146-_xlfn.XLOOKUP($AB146,Competencias!$A:$A,Competencias!K:K))/$AD146,"")</f>
        <v/>
      </c>
      <c r="AL146" s="727" t="str">
        <f>IFERROR(($AD146-_xlfn.XLOOKUP($AB146,Competencias!$A:$A,Competencias!L:L))/$AD146,"")</f>
        <v/>
      </c>
      <c r="AM146" s="727" t="str">
        <f>IFERROR(($AD146-_xlfn.XLOOKUP($AB146,Competencias!$A:$A,Competencias!M:M))/$AD146,"")</f>
        <v/>
      </c>
      <c r="AN146" s="727" t="str">
        <f>IFERROR(($AD146-_xlfn.XLOOKUP($AB146,Competencias!$A:$A,Competencias!N:N))/$AD146,"")</f>
        <v/>
      </c>
      <c r="AO146" s="727" t="str">
        <f>IFERROR(($AD146-_xlfn.XLOOKUP($AB146,Competencias!$A:$A,Competencias!O:O))/$AD146,"")</f>
        <v/>
      </c>
      <c r="AQ146" s="246" t="str">
        <f>_xlfn.XLOOKUP(AR146,'Listas anteriores R'!$A:$A,'Listas anteriores R'!$D:$D,"")</f>
        <v>Carnes</v>
      </c>
      <c r="AR146" s="542">
        <v>928</v>
      </c>
      <c r="AS146" s="718" t="str">
        <f t="shared" si="36"/>
        <v>MATAMBRITO DE CERDO E.R.</v>
      </c>
      <c r="AT146" s="291">
        <f t="shared" si="33"/>
        <v>17185.520361990952</v>
      </c>
      <c r="AU146" s="1051">
        <f>ROUND(IFERROR(($AT146-_xlfn.XLOOKUP($AR146,'Listas anteriores May.'!$A:$A,'Listas anteriores May.'!$E:$E))/_xlfn.XLOOKUP($AR146,'Listas anteriores May.'!$A:$A,'Listas anteriores May.'!$E:$E),""),3)</f>
        <v>0</v>
      </c>
      <c r="AV146" s="732">
        <f>IFERROR(($AT146-(_xlfn.XLOOKUP($AR146,'Costos Unitarios'!$A:$A,'Costos Unitarios'!$E:$E)+_xlfn.XLOOKUP($AR146,'Costos Comerciales'!$A:$A,'Costos Comerciales'!$E:$E)))/AT146,"")</f>
        <v>0.42591205897840972</v>
      </c>
      <c r="AW146" s="892">
        <f>IFERROR((AT146-_xlfn.XLOOKUP(AR146,'Lista Consumo Interno'!$A:$A,'Lista Consumo Interno'!$E:$E))/AT146,"")</f>
        <v>0.55846550816219065</v>
      </c>
      <c r="AX146" s="895">
        <v>0</v>
      </c>
      <c r="AY146" s="727" t="str">
        <f>IFERROR(($AT146-_xlfn.XLOOKUP($AR146,Competencias!$A:$A,Competencias!P:P))/$AT146,"")</f>
        <v/>
      </c>
      <c r="AZ146" s="727" t="str">
        <f>IFERROR(($AT146-_xlfn.XLOOKUP($AR146,Competencias!$A:$A,Competencias!Q:Q))/$AT146,"")</f>
        <v/>
      </c>
      <c r="BB146" s="246" t="str">
        <f>_xlfn.XLOOKUP(BC146,'Listas anteriores R'!$A:$A,'Listas anteriores R'!$D:$D,"")</f>
        <v>Carnes</v>
      </c>
      <c r="BC146" s="760">
        <v>928</v>
      </c>
      <c r="BD146" s="800" t="str">
        <f t="shared" si="37"/>
        <v>MATAMBRITO DE CERDO E.R.</v>
      </c>
      <c r="BE146" s="150">
        <v>14607.692307692309</v>
      </c>
      <c r="BF146" s="1051">
        <f>ROUND(IFERROR((BE146-_xlfn.XLOOKUP(BC146,'Listas anteriores HORECA'!$A:$A,'Listas anteriores HORECA'!$E:$E))/_xlfn.XLOOKUP(BC146,'Listas anteriores HORECA'!$A:$A,'Listas anteriores HORECA'!$E:$E),""),3)</f>
        <v>0</v>
      </c>
      <c r="BG146" s="150">
        <f>_xlfn.XLOOKUP($BC146,'Costos Unitarios'!A:A,'Costos Unitarios'!E:E,"")</f>
        <v>8959</v>
      </c>
      <c r="BH146" s="1052">
        <f t="shared" si="38"/>
        <v>0.3866929963138494</v>
      </c>
      <c r="BI146" s="892">
        <f>IFERROR((BE146-_xlfn.XLOOKUP(C146,'Lista Consumo Interno'!A:A,'Lista Consumo Interno'!E:E))/BE146,"")</f>
        <v>0.48054765666140076</v>
      </c>
    </row>
    <row r="147" spans="1:61" ht="15" thickBot="1" x14ac:dyDescent="0.35">
      <c r="A147" s="246" t="str">
        <f>_xlfn.XLOOKUP(C147,'Listas anteriores R'!$A:$A,'Listas anteriores R'!$D:$D,"")</f>
        <v>Carnes</v>
      </c>
      <c r="B147" s="1207" t="s">
        <v>165</v>
      </c>
      <c r="C147" s="16">
        <v>929</v>
      </c>
      <c r="D147" s="276" t="s">
        <v>205</v>
      </c>
      <c r="E147" s="307">
        <f t="shared" si="30"/>
        <v>9583.7104072398197</v>
      </c>
      <c r="F147" s="860">
        <v>10590</v>
      </c>
      <c r="G147" s="1197">
        <f>ROUND(IFERROR((E147-_xlfn.XLOOKUP(C147,'Listas anteriores R'!A:A,'Listas anteriores R'!E:E))/_xlfn.XLOOKUP(C147,'Listas anteriores R'!A:A,'Listas anteriores R'!E:E),""),3)</f>
        <v>0</v>
      </c>
      <c r="H147" s="732">
        <f>IFERROR((E147-(_xlfn.XLOOKUP(C147,'Costos Unitarios'!$A:$A,'Costos Unitarios'!$E:$E)+_xlfn.XLOOKUP(C147,'Costos Comerciales'!$A:$A,'Costos Comerciales'!$E:$E)))/E147,"")</f>
        <v>0.38844145420207749</v>
      </c>
      <c r="I147" s="732">
        <f>IFERROR((E147-_xlfn.XLOOKUP(C147,'Lista Consumo Interno'!$A:$A,'Lista Consumo Interno'!$E:$E))/E147,"")</f>
        <v>0.50248914069877249</v>
      </c>
      <c r="J147" s="727" t="str">
        <f>IFERROR(($E147-_xlfn.XLOOKUP($C147,Competencias!$A:$A,Competencias!R:R))/$E147,"")</f>
        <v/>
      </c>
      <c r="K147" s="727" t="str">
        <f>IFERROR(($E147-_xlfn.XLOOKUP($C147,Competencias!$A:$A,Competencias!S:S))/$E147,"")</f>
        <v/>
      </c>
      <c r="L147" s="727" t="str">
        <f>IFERROR(($E147-_xlfn.XLOOKUP($C147,Competencias!$A:$A,Competencias!T:T))/$E147,"")</f>
        <v/>
      </c>
      <c r="M147" s="727" t="str">
        <f>IFERROR(($E147-_xlfn.XLOOKUP($C147,Competencias!$A:$A,Competencias!U:U))/$E147,"")</f>
        <v/>
      </c>
      <c r="N147" s="727" t="str">
        <f>IFERROR(($E147-_xlfn.XLOOKUP($C147,Competencias!$A:$A,Competencias!V:V))/$E147,"")</f>
        <v/>
      </c>
      <c r="O147" s="723"/>
      <c r="P147" s="246" t="str">
        <f>_xlfn.XLOOKUP(Q147,'Listas anteriores R'!$A:$A,'Listas anteriores R'!$D:$D,"")</f>
        <v>Carnes</v>
      </c>
      <c r="Q147" s="1210">
        <v>929</v>
      </c>
      <c r="R147" s="718" t="str">
        <f t="shared" si="34"/>
        <v>COSTILLITAS (RIBS) DE CERDO E.R.</v>
      </c>
      <c r="S147" s="135">
        <f t="shared" si="31"/>
        <v>9583.7104072398197</v>
      </c>
      <c r="T147" s="749">
        <v>10590</v>
      </c>
      <c r="U147" s="1172">
        <f>ROUND(IFERROR((S147-_xlfn.XLOOKUP(Q147,'Listas anteriores C'!$A:$A,'Listas anteriores C'!$E:$E))/_xlfn.XLOOKUP(Q147,'Listas anteriores C'!$A:$A,'Listas anteriores C'!$E:$E),""),3)</f>
        <v>0</v>
      </c>
      <c r="V147" s="732">
        <f>IFERROR((S147-(_xlfn.XLOOKUP(Q147,'Costos Unitarios'!$A:$A,'Costos Unitarios'!$E:$E)+_xlfn.XLOOKUP(Q147,'Costos Comerciales'!$A:$A,'Costos Comerciales'!$E:$E)))/S147,"")</f>
        <v>0.38844145420207749</v>
      </c>
      <c r="W147" s="727" t="str">
        <f>IFERROR(($S147-_xlfn.XLOOKUP($Q147,Competencias!$A:$A,Competencias!E:E))/$S147,"")</f>
        <v/>
      </c>
      <c r="X147" s="727" t="str">
        <f>IFERROR(($S147-_xlfn.XLOOKUP($Q147,Competencias!$A:$A,Competencias!F:F))/$S147,"")</f>
        <v/>
      </c>
      <c r="Y147" s="727" t="str">
        <f>IFERROR(($S147-_xlfn.XLOOKUP($Q147,Competencias!$A:$A,Competencias!G:G))/$S147,"")</f>
        <v/>
      </c>
      <c r="AA147" s="246" t="str">
        <f>_xlfn.XLOOKUP(AB147,'Listas anteriores R'!$A:$A,'Listas anteriores R'!$D:$D,"")</f>
        <v>Carnes</v>
      </c>
      <c r="AB147" s="542">
        <v>929</v>
      </c>
      <c r="AC147" s="718" t="str">
        <f t="shared" si="35"/>
        <v>COSTILLITAS (RIBS) DE CERDO E.R.</v>
      </c>
      <c r="AD147" s="139">
        <f t="shared" si="32"/>
        <v>9583.7104072398197</v>
      </c>
      <c r="AE147" s="749">
        <v>10590</v>
      </c>
      <c r="AF147" s="1172">
        <f>ROUND(IFERROR((AD147-_xlfn.XLOOKUP(AB147,'Listas anteriores ML'!$A:$A,'Listas anteriores ML'!$E:$E))/_xlfn.XLOOKUP(AB147,'Listas anteriores ML'!$A:$A,'Listas anteriores ML'!$E:$E),""),3)</f>
        <v>0</v>
      </c>
      <c r="AG147" s="732">
        <f>IFERROR((AD147-(_xlfn.XLOOKUP(AB147,'Costos Unitarios'!$A:$A,'Costos Unitarios'!$E:$E)+_xlfn.XLOOKUP(AB147,'Costos Comerciales'!$A:$A,'Costos Comerciales'!$E:$E)))/AD147,"")</f>
        <v>0.38844145420207749</v>
      </c>
      <c r="AH147" s="727" t="str">
        <f>IFERROR(($AD147-_xlfn.XLOOKUP($AB147,Competencias!$A:$A,Competencias!H:H))/$AD147,"")</f>
        <v/>
      </c>
      <c r="AI147" s="727" t="str">
        <f>IFERROR(($AD147-_xlfn.XLOOKUP($AB147,Competencias!$A:$A,Competencias!I:I))/$AD147,"")</f>
        <v/>
      </c>
      <c r="AJ147" s="727" t="str">
        <f>IFERROR(($AD147-_xlfn.XLOOKUP($AB147,Competencias!$A:$A,Competencias!J:J))/$AD147,"")</f>
        <v/>
      </c>
      <c r="AK147" s="727" t="str">
        <f>IFERROR(($AD147-_xlfn.XLOOKUP($AB147,Competencias!$A:$A,Competencias!K:K))/$AD147,"")</f>
        <v/>
      </c>
      <c r="AL147" s="727" t="str">
        <f>IFERROR(($AD147-_xlfn.XLOOKUP($AB147,Competencias!$A:$A,Competencias!L:L))/$AD147,"")</f>
        <v/>
      </c>
      <c r="AM147" s="727" t="str">
        <f>IFERROR(($AD147-_xlfn.XLOOKUP($AB147,Competencias!$A:$A,Competencias!M:M))/$AD147,"")</f>
        <v/>
      </c>
      <c r="AN147" s="727" t="str">
        <f>IFERROR(($AD147-_xlfn.XLOOKUP($AB147,Competencias!$A:$A,Competencias!N:N))/$AD147,"")</f>
        <v/>
      </c>
      <c r="AO147" s="727" t="str">
        <f>IFERROR(($AD147-_xlfn.XLOOKUP($AB147,Competencias!$A:$A,Competencias!O:O))/$AD147,"")</f>
        <v/>
      </c>
      <c r="AQ147" s="246" t="str">
        <f>_xlfn.XLOOKUP(AR147,'Listas anteriores R'!$A:$A,'Listas anteriores R'!$D:$D,"")</f>
        <v>Carnes</v>
      </c>
      <c r="AR147" s="542">
        <v>929</v>
      </c>
      <c r="AS147" s="718" t="str">
        <f t="shared" si="36"/>
        <v>COSTILLITAS (RIBS) DE CERDO E.R.</v>
      </c>
      <c r="AT147" s="291">
        <f t="shared" si="33"/>
        <v>9583.7104072398197</v>
      </c>
      <c r="AU147" s="1051">
        <f>ROUND(IFERROR(($AT147-_xlfn.XLOOKUP($AR147,'Listas anteriores May.'!$A:$A,'Listas anteriores May.'!$E:$E))/_xlfn.XLOOKUP($AR147,'Listas anteriores May.'!$A:$A,'Listas anteriores May.'!$E:$E),""),3)</f>
        <v>0</v>
      </c>
      <c r="AV147" s="732">
        <f>IFERROR(($AT147-(_xlfn.XLOOKUP($AR147,'Costos Unitarios'!$A:$A,'Costos Unitarios'!$E:$E)+_xlfn.XLOOKUP($AR147,'Costos Comerciales'!$A:$A,'Costos Comerciales'!$E:$E)))/AT147,"")</f>
        <v>0.38844145420207749</v>
      </c>
      <c r="AW147" s="892">
        <f>IFERROR((AT147-_xlfn.XLOOKUP(AR147,'Lista Consumo Interno'!$A:$A,'Lista Consumo Interno'!$E:$E))/AT147,"")</f>
        <v>0.50248914069877249</v>
      </c>
      <c r="AX147" s="895">
        <v>0</v>
      </c>
      <c r="AY147" s="727" t="str">
        <f>IFERROR(($AT147-_xlfn.XLOOKUP($AR147,Competencias!$A:$A,Competencias!P:P))/$AT147,"")</f>
        <v/>
      </c>
      <c r="AZ147" s="727" t="str">
        <f>IFERROR(($AT147-_xlfn.XLOOKUP($AR147,Competencias!$A:$A,Competencias!Q:Q))/$AT147,"")</f>
        <v/>
      </c>
      <c r="BB147" s="246" t="str">
        <f>_xlfn.XLOOKUP(BC147,'Listas anteriores R'!$A:$A,'Listas anteriores R'!$D:$D,"")</f>
        <v>Carnes</v>
      </c>
      <c r="BC147" s="760">
        <v>929</v>
      </c>
      <c r="BD147" s="800" t="str">
        <f t="shared" si="37"/>
        <v>COSTILLITAS (RIBS) DE CERDO E.R.</v>
      </c>
      <c r="BE147" s="150">
        <v>8146.1538461538466</v>
      </c>
      <c r="BF147" s="1051">
        <f>ROUND(IFERROR((BE147-_xlfn.XLOOKUP(BC147,'Listas anteriores HORECA'!$A:$A,'Listas anteriores HORECA'!$E:$E))/_xlfn.XLOOKUP(BC147,'Listas anteriores HORECA'!$A:$A,'Listas anteriores HORECA'!$E:$E),""),3)</f>
        <v>0</v>
      </c>
      <c r="BG147" s="150">
        <f>_xlfn.XLOOKUP($BC147,'Costos Unitarios'!A:A,'Costos Unitarios'!E:E,"")</f>
        <v>5357</v>
      </c>
      <c r="BH147" s="1052">
        <f t="shared" si="38"/>
        <v>0.34238904627006617</v>
      </c>
      <c r="BI147" s="892">
        <f>IFERROR((BE147-_xlfn.XLOOKUP(C147,'Lista Consumo Interno'!A:A,'Lista Consumo Interno'!E:E))/BE147,"")</f>
        <v>0.41469310670443821</v>
      </c>
    </row>
    <row r="148" spans="1:61" ht="15" thickBot="1" x14ac:dyDescent="0.35">
      <c r="A148" s="246" t="str">
        <f>_xlfn.XLOOKUP(C148,'Listas anteriores R'!$A:$A,'Listas anteriores R'!$D:$D,"")</f>
        <v>Carnes</v>
      </c>
      <c r="B148" s="1207" t="s">
        <v>165</v>
      </c>
      <c r="C148" s="73">
        <v>1393</v>
      </c>
      <c r="D148" s="718" t="s">
        <v>206</v>
      </c>
      <c r="E148" s="86">
        <f t="shared" si="30"/>
        <v>9040.7239819004535</v>
      </c>
      <c r="F148" s="860">
        <v>9990</v>
      </c>
      <c r="G148" s="1197">
        <f>ROUND(IFERROR((E148-_xlfn.XLOOKUP(C148,'Listas anteriores R'!A:A,'Listas anteriores R'!E:E))/_xlfn.XLOOKUP(C148,'Listas anteriores R'!A:A,'Listas anteriores R'!E:E),""),3)</f>
        <v>0</v>
      </c>
      <c r="H148" s="732">
        <f>IFERROR((E148-(_xlfn.XLOOKUP(C148,'Costos Unitarios'!$A:$A,'Costos Unitarios'!$E:$E)+_xlfn.XLOOKUP(C148,'Costos Comerciales'!$A:$A,'Costos Comerciales'!$E:$E)))/E148,"")</f>
        <v>0.58841791791791798</v>
      </c>
      <c r="I148" s="732">
        <f>IFERROR((E148-_xlfn.XLOOKUP(C148,'Lista Consumo Interno'!$A:$A,'Lista Consumo Interno'!$E:$E))/E148,"")</f>
        <v>0.76030680680680685</v>
      </c>
      <c r="J148" s="727" t="str">
        <f>IFERROR(($E148-_xlfn.XLOOKUP($C148,Competencias!$A:$A,Competencias!R:R))/$E148,"")</f>
        <v/>
      </c>
      <c r="K148" s="727" t="str">
        <f>IFERROR(($E148-_xlfn.XLOOKUP($C148,Competencias!$A:$A,Competencias!S:S))/$E148,"")</f>
        <v/>
      </c>
      <c r="L148" s="727" t="str">
        <f>IFERROR(($E148-_xlfn.XLOOKUP($C148,Competencias!$A:$A,Competencias!T:T))/$E148,"")</f>
        <v/>
      </c>
      <c r="M148" s="727" t="str">
        <f>IFERROR(($E148-_xlfn.XLOOKUP($C148,Competencias!$A:$A,Competencias!U:U))/$E148,"")</f>
        <v/>
      </c>
      <c r="N148" s="727" t="str">
        <f>IFERROR(($E148-_xlfn.XLOOKUP($C148,Competencias!$A:$A,Competencias!V:V))/$E148,"")</f>
        <v/>
      </c>
      <c r="O148" s="723"/>
      <c r="P148" s="246" t="str">
        <f>_xlfn.XLOOKUP(Q148,'Listas anteriores R'!$A:$A,'Listas anteriores R'!$D:$D,"")</f>
        <v>Carnes</v>
      </c>
      <c r="Q148" s="1210">
        <v>1393</v>
      </c>
      <c r="R148" s="718" t="str">
        <f t="shared" si="34"/>
        <v>CHINCHIULIN</v>
      </c>
      <c r="S148" s="135">
        <f t="shared" si="31"/>
        <v>9040.7239819004535</v>
      </c>
      <c r="T148" s="749">
        <v>9990</v>
      </c>
      <c r="U148" s="1172">
        <f>ROUND(IFERROR((S148-_xlfn.XLOOKUP(Q148,'Listas anteriores C'!$A:$A,'Listas anteriores C'!$E:$E))/_xlfn.XLOOKUP(Q148,'Listas anteriores C'!$A:$A,'Listas anteriores C'!$E:$E),""),3)</f>
        <v>0</v>
      </c>
      <c r="V148" s="732">
        <f>IFERROR((S148-(_xlfn.XLOOKUP(Q148,'Costos Unitarios'!$A:$A,'Costos Unitarios'!$E:$E)+_xlfn.XLOOKUP(Q148,'Costos Comerciales'!$A:$A,'Costos Comerciales'!$E:$E)))/S148,"")</f>
        <v>0.58841791791791798</v>
      </c>
      <c r="W148" s="727" t="str">
        <f>IFERROR(($S148-_xlfn.XLOOKUP($Q148,Competencias!$A:$A,Competencias!E:E))/$S148,"")</f>
        <v/>
      </c>
      <c r="X148" s="727" t="str">
        <f>IFERROR(($S148-_xlfn.XLOOKUP($Q148,Competencias!$A:$A,Competencias!F:F))/$S148,"")</f>
        <v/>
      </c>
      <c r="Y148" s="727" t="str">
        <f>IFERROR(($S148-_xlfn.XLOOKUP($Q148,Competencias!$A:$A,Competencias!G:G))/$S148,"")</f>
        <v/>
      </c>
      <c r="AA148" s="246" t="str">
        <f>_xlfn.XLOOKUP(AB148,'Listas anteriores R'!$A:$A,'Listas anteriores R'!$D:$D,"")</f>
        <v>Carnes</v>
      </c>
      <c r="AB148" s="542">
        <v>1393</v>
      </c>
      <c r="AC148" s="718" t="str">
        <f t="shared" si="35"/>
        <v>CHINCHIULIN</v>
      </c>
      <c r="AD148" s="139">
        <f t="shared" si="32"/>
        <v>9040.7239819004535</v>
      </c>
      <c r="AE148" s="749">
        <v>9990</v>
      </c>
      <c r="AF148" s="1172">
        <f>ROUND(IFERROR((AD148-_xlfn.XLOOKUP(AB148,'Listas anteriores ML'!$A:$A,'Listas anteriores ML'!$E:$E))/_xlfn.XLOOKUP(AB148,'Listas anteriores ML'!$A:$A,'Listas anteriores ML'!$E:$E),""),3)</f>
        <v>0</v>
      </c>
      <c r="AG148" s="732">
        <f>IFERROR((AD148-(_xlfn.XLOOKUP(AB148,'Costos Unitarios'!$A:$A,'Costos Unitarios'!$E:$E)+_xlfn.XLOOKUP(AB148,'Costos Comerciales'!$A:$A,'Costos Comerciales'!$E:$E)))/AD148,"")</f>
        <v>0.58841791791791798</v>
      </c>
      <c r="AH148" s="727" t="str">
        <f>IFERROR(($AD148-_xlfn.XLOOKUP($AB148,Competencias!$A:$A,Competencias!H:H))/$AD148,"")</f>
        <v/>
      </c>
      <c r="AI148" s="727" t="str">
        <f>IFERROR(($AD148-_xlfn.XLOOKUP($AB148,Competencias!$A:$A,Competencias!I:I))/$AD148,"")</f>
        <v/>
      </c>
      <c r="AJ148" s="727" t="str">
        <f>IFERROR(($AD148-_xlfn.XLOOKUP($AB148,Competencias!$A:$A,Competencias!J:J))/$AD148,"")</f>
        <v/>
      </c>
      <c r="AK148" s="727" t="str">
        <f>IFERROR(($AD148-_xlfn.XLOOKUP($AB148,Competencias!$A:$A,Competencias!K:K))/$AD148,"")</f>
        <v/>
      </c>
      <c r="AL148" s="727" t="str">
        <f>IFERROR(($AD148-_xlfn.XLOOKUP($AB148,Competencias!$A:$A,Competencias!L:L))/$AD148,"")</f>
        <v/>
      </c>
      <c r="AM148" s="727" t="str">
        <f>IFERROR(($AD148-_xlfn.XLOOKUP($AB148,Competencias!$A:$A,Competencias!M:M))/$AD148,"")</f>
        <v/>
      </c>
      <c r="AN148" s="727" t="str">
        <f>IFERROR(($AD148-_xlfn.XLOOKUP($AB148,Competencias!$A:$A,Competencias!N:N))/$AD148,"")</f>
        <v/>
      </c>
      <c r="AO148" s="727" t="str">
        <f>IFERROR(($AD148-_xlfn.XLOOKUP($AB148,Competencias!$A:$A,Competencias!O:O))/$AD148,"")</f>
        <v/>
      </c>
      <c r="AQ148" s="246" t="str">
        <f>_xlfn.XLOOKUP(AR148,'Listas anteriores R'!$A:$A,'Listas anteriores R'!$D:$D,"")</f>
        <v>Carnes</v>
      </c>
      <c r="AR148" s="542">
        <v>1393</v>
      </c>
      <c r="AS148" s="718" t="str">
        <f t="shared" si="36"/>
        <v>CHINCHIULIN</v>
      </c>
      <c r="AT148" s="291">
        <f t="shared" si="33"/>
        <v>9040.7239819004535</v>
      </c>
      <c r="AU148" s="1051">
        <f>ROUND(IFERROR(($AT148-_xlfn.XLOOKUP($AR148,'Listas anteriores May.'!$A:$A,'Listas anteriores May.'!$E:$E))/_xlfn.XLOOKUP($AR148,'Listas anteriores May.'!$A:$A,'Listas anteriores May.'!$E:$E),""),3)</f>
        <v>-0.27600000000000002</v>
      </c>
      <c r="AV148" s="732">
        <f>IFERROR(($AT148-(_xlfn.XLOOKUP($AR148,'Costos Unitarios'!$A:$A,'Costos Unitarios'!$E:$E)+_xlfn.XLOOKUP($AR148,'Costos Comerciales'!$A:$A,'Costos Comerciales'!$E:$E)))/AT148,"")</f>
        <v>0.58841791791791798</v>
      </c>
      <c r="AW148" s="892">
        <f>IFERROR((AT148-_xlfn.XLOOKUP(AR148,'Lista Consumo Interno'!$A:$A,'Lista Consumo Interno'!$E:$E))/AT148,"")</f>
        <v>0.76030680680680685</v>
      </c>
      <c r="AX148" s="895">
        <v>0</v>
      </c>
      <c r="AY148" s="727" t="str">
        <f>IFERROR(($AT148-_xlfn.XLOOKUP($AR148,Competencias!$A:$A,Competencias!P:P))/$AT148,"")</f>
        <v/>
      </c>
      <c r="AZ148" s="727" t="str">
        <f>IFERROR(($AT148-_xlfn.XLOOKUP($AR148,Competencias!$A:$A,Competencias!Q:Q))/$AT148,"")</f>
        <v/>
      </c>
      <c r="BB148" s="246" t="str">
        <f>_xlfn.XLOOKUP(BC148,'Listas anteriores R'!$A:$A,'Listas anteriores R'!$D:$D,"")</f>
        <v>Carnes</v>
      </c>
      <c r="BC148" s="760">
        <v>1393</v>
      </c>
      <c r="BD148" s="800" t="str">
        <f t="shared" si="37"/>
        <v>CHINCHIULIN</v>
      </c>
      <c r="BE148" s="150" t="e">
        <v>#N/A</v>
      </c>
      <c r="BF148" s="1051" t="e">
        <f>ROUND(IFERROR((BE148-_xlfn.XLOOKUP(BC148,'Listas anteriores HORECA'!$A:$A,'Listas anteriores HORECA'!$E:$E))/_xlfn.XLOOKUP(BC148,'Listas anteriores HORECA'!$A:$A,'Listas anteriores HORECA'!$E:$E),""),3)</f>
        <v>#VALUE!</v>
      </c>
      <c r="BG148" s="150">
        <f>_xlfn.XLOOKUP($BC148,'Costos Unitarios'!A:A,'Costos Unitarios'!E:E,"")</f>
        <v>3209</v>
      </c>
      <c r="BH148" s="1052" t="e">
        <f t="shared" si="38"/>
        <v>#N/A</v>
      </c>
      <c r="BI148" s="892" t="str">
        <f>IFERROR((BE148-_xlfn.XLOOKUP(C148,'Lista Consumo Interno'!A:A,'Lista Consumo Interno'!E:E))/BE148,"")</f>
        <v/>
      </c>
    </row>
    <row r="149" spans="1:61" ht="15" thickBot="1" x14ac:dyDescent="0.35">
      <c r="A149" s="246" t="str">
        <f>_xlfn.XLOOKUP(C149,'Listas anteriores R'!$A:$A,'Listas anteriores R'!$D:$D,"")</f>
        <v>Carnes</v>
      </c>
      <c r="B149" s="1207" t="s">
        <v>165</v>
      </c>
      <c r="C149" s="73">
        <v>1394</v>
      </c>
      <c r="D149" s="718" t="s">
        <v>207</v>
      </c>
      <c r="E149" s="86">
        <f t="shared" si="30"/>
        <v>7230.7692307692305</v>
      </c>
      <c r="F149" s="860">
        <v>7990</v>
      </c>
      <c r="G149" s="1197">
        <f>ROUND(IFERROR((E149-_xlfn.XLOOKUP(C149,'Listas anteriores R'!A:A,'Listas anteriores R'!E:E))/_xlfn.XLOOKUP(C149,'Listas anteriores R'!A:A,'Listas anteriores R'!E:E),""),3)</f>
        <v>0</v>
      </c>
      <c r="H149" s="732">
        <f>IFERROR((E149-(_xlfn.XLOOKUP(C149,'Costos Unitarios'!$A:$A,'Costos Unitarios'!$E:$E)+_xlfn.XLOOKUP(C149,'Costos Comerciales'!$A:$A,'Costos Comerciales'!$E:$E)))/E149,"")</f>
        <v>0.62064893617021277</v>
      </c>
      <c r="I149" s="732">
        <f>IFERROR((E149-_xlfn.XLOOKUP(C149,'Lista Consumo Interno'!$A:$A,'Lista Consumo Interno'!$E:$E))/E149,"")</f>
        <v>0.77872340425531916</v>
      </c>
      <c r="J149" s="727" t="str">
        <f>IFERROR(($E149-_xlfn.XLOOKUP($C149,Competencias!$A:$A,Competencias!R:R))/$E149,"")</f>
        <v/>
      </c>
      <c r="K149" s="727" t="str">
        <f>IFERROR(($E149-_xlfn.XLOOKUP($C149,Competencias!$A:$A,Competencias!S:S))/$E149,"")</f>
        <v/>
      </c>
      <c r="L149" s="727" t="str">
        <f>IFERROR(($E149-_xlfn.XLOOKUP($C149,Competencias!$A:$A,Competencias!T:T))/$E149,"")</f>
        <v/>
      </c>
      <c r="M149" s="727" t="str">
        <f>IFERROR(($E149-_xlfn.XLOOKUP($C149,Competencias!$A:$A,Competencias!U:U))/$E149,"")</f>
        <v/>
      </c>
      <c r="N149" s="727" t="str">
        <f>IFERROR(($E149-_xlfn.XLOOKUP($C149,Competencias!$A:$A,Competencias!V:V))/$E149,"")</f>
        <v/>
      </c>
      <c r="O149" s="723"/>
      <c r="P149" s="246" t="str">
        <f>_xlfn.XLOOKUP(Q149,'Listas anteriores R'!$A:$A,'Listas anteriores R'!$D:$D,"")</f>
        <v>Carnes</v>
      </c>
      <c r="Q149" s="1210">
        <v>1394</v>
      </c>
      <c r="R149" s="718" t="str">
        <f t="shared" si="34"/>
        <v>RIÑON</v>
      </c>
      <c r="S149" s="135">
        <f t="shared" si="31"/>
        <v>7230.7692307692305</v>
      </c>
      <c r="T149" s="749">
        <v>7990</v>
      </c>
      <c r="U149" s="1172">
        <f>ROUND(IFERROR((S149-_xlfn.XLOOKUP(Q149,'Listas anteriores C'!$A:$A,'Listas anteriores C'!$E:$E))/_xlfn.XLOOKUP(Q149,'Listas anteriores C'!$A:$A,'Listas anteriores C'!$E:$E),""),3)</f>
        <v>0</v>
      </c>
      <c r="V149" s="732">
        <f>IFERROR((S149-(_xlfn.XLOOKUP(Q149,'Costos Unitarios'!$A:$A,'Costos Unitarios'!$E:$E)+_xlfn.XLOOKUP(Q149,'Costos Comerciales'!$A:$A,'Costos Comerciales'!$E:$E)))/S149,"")</f>
        <v>0.62064893617021277</v>
      </c>
      <c r="W149" s="727" t="str">
        <f>IFERROR(($S149-_xlfn.XLOOKUP($Q149,Competencias!$A:$A,Competencias!E:E))/$S149,"")</f>
        <v/>
      </c>
      <c r="X149" s="727" t="str">
        <f>IFERROR(($S149-_xlfn.XLOOKUP($Q149,Competencias!$A:$A,Competencias!F:F))/$S149,"")</f>
        <v/>
      </c>
      <c r="Y149" s="727" t="str">
        <f>IFERROR(($S149-_xlfn.XLOOKUP($Q149,Competencias!$A:$A,Competencias!G:G))/$S149,"")</f>
        <v/>
      </c>
      <c r="AA149" s="246" t="str">
        <f>_xlfn.XLOOKUP(AB149,'Listas anteriores R'!$A:$A,'Listas anteriores R'!$D:$D,"")</f>
        <v>Carnes</v>
      </c>
      <c r="AB149" s="542">
        <v>1394</v>
      </c>
      <c r="AC149" s="718" t="str">
        <f t="shared" si="35"/>
        <v>RIÑON</v>
      </c>
      <c r="AD149" s="139">
        <f t="shared" si="32"/>
        <v>7230.7692307692305</v>
      </c>
      <c r="AE149" s="749">
        <v>7990</v>
      </c>
      <c r="AF149" s="1172">
        <f>ROUND(IFERROR((AD149-_xlfn.XLOOKUP(AB149,'Listas anteriores ML'!$A:$A,'Listas anteriores ML'!$E:$E))/_xlfn.XLOOKUP(AB149,'Listas anteriores ML'!$A:$A,'Listas anteriores ML'!$E:$E),""),3)</f>
        <v>0</v>
      </c>
      <c r="AG149" s="732">
        <f>IFERROR((AD149-(_xlfn.XLOOKUP(AB149,'Costos Unitarios'!$A:$A,'Costos Unitarios'!$E:$E)+_xlfn.XLOOKUP(AB149,'Costos Comerciales'!$A:$A,'Costos Comerciales'!$E:$E)))/AD149,"")</f>
        <v>0.62064893617021277</v>
      </c>
      <c r="AH149" s="727" t="str">
        <f>IFERROR(($AD149-_xlfn.XLOOKUP($AB149,Competencias!$A:$A,Competencias!H:H))/$AD149,"")</f>
        <v/>
      </c>
      <c r="AI149" s="727" t="str">
        <f>IFERROR(($AD149-_xlfn.XLOOKUP($AB149,Competencias!$A:$A,Competencias!I:I))/$AD149,"")</f>
        <v/>
      </c>
      <c r="AJ149" s="727" t="str">
        <f>IFERROR(($AD149-_xlfn.XLOOKUP($AB149,Competencias!$A:$A,Competencias!J:J))/$AD149,"")</f>
        <v/>
      </c>
      <c r="AK149" s="727" t="str">
        <f>IFERROR(($AD149-_xlfn.XLOOKUP($AB149,Competencias!$A:$A,Competencias!K:K))/$AD149,"")</f>
        <v/>
      </c>
      <c r="AL149" s="727" t="str">
        <f>IFERROR(($AD149-_xlfn.XLOOKUP($AB149,Competencias!$A:$A,Competencias!L:L))/$AD149,"")</f>
        <v/>
      </c>
      <c r="AM149" s="727" t="str">
        <f>IFERROR(($AD149-_xlfn.XLOOKUP($AB149,Competencias!$A:$A,Competencias!M:M))/$AD149,"")</f>
        <v/>
      </c>
      <c r="AN149" s="727" t="str">
        <f>IFERROR(($AD149-_xlfn.XLOOKUP($AB149,Competencias!$A:$A,Competencias!N:N))/$AD149,"")</f>
        <v/>
      </c>
      <c r="AO149" s="727" t="str">
        <f>IFERROR(($AD149-_xlfn.XLOOKUP($AB149,Competencias!$A:$A,Competencias!O:O))/$AD149,"")</f>
        <v/>
      </c>
      <c r="AQ149" s="246" t="str">
        <f>_xlfn.XLOOKUP(AR149,'Listas anteriores R'!$A:$A,'Listas anteriores R'!$D:$D,"")</f>
        <v>Carnes</v>
      </c>
      <c r="AR149" s="542">
        <v>1394</v>
      </c>
      <c r="AS149" s="718" t="str">
        <f t="shared" si="36"/>
        <v>RIÑON</v>
      </c>
      <c r="AT149" s="291">
        <f t="shared" si="33"/>
        <v>7230.7692307692305</v>
      </c>
      <c r="AU149" s="1051">
        <f>ROUND(IFERROR(($AT149-_xlfn.XLOOKUP($AR149,'Listas anteriores May.'!$A:$A,'Listas anteriores May.'!$E:$E))/_xlfn.XLOOKUP($AR149,'Listas anteriores May.'!$A:$A,'Listas anteriores May.'!$E:$E),""),3)</f>
        <v>-0.57899999999999996</v>
      </c>
      <c r="AV149" s="732">
        <f>IFERROR(($AT149-(_xlfn.XLOOKUP($AR149,'Costos Unitarios'!$A:$A,'Costos Unitarios'!$E:$E)+_xlfn.XLOOKUP($AR149,'Costos Comerciales'!$A:$A,'Costos Comerciales'!$E:$E)))/AT149,"")</f>
        <v>0.62064893617021277</v>
      </c>
      <c r="AW149" s="892">
        <f>IFERROR((AT149-_xlfn.XLOOKUP(AR149,'Lista Consumo Interno'!$A:$A,'Lista Consumo Interno'!$E:$E))/AT149,"")</f>
        <v>0.77872340425531916</v>
      </c>
      <c r="AX149" s="895">
        <v>0</v>
      </c>
      <c r="AY149" s="727" t="str">
        <f>IFERROR(($AT149-_xlfn.XLOOKUP($AR149,Competencias!$A:$A,Competencias!P:P))/$AT149,"")</f>
        <v/>
      </c>
      <c r="AZ149" s="727" t="str">
        <f>IFERROR(($AT149-_xlfn.XLOOKUP($AR149,Competencias!$A:$A,Competencias!Q:Q))/$AT149,"")</f>
        <v/>
      </c>
      <c r="BB149" s="246" t="str">
        <f>_xlfn.XLOOKUP(BC149,'Listas anteriores R'!$A:$A,'Listas anteriores R'!$D:$D,"")</f>
        <v>Carnes</v>
      </c>
      <c r="BC149" s="760">
        <v>1394</v>
      </c>
      <c r="BD149" s="800" t="str">
        <f t="shared" si="37"/>
        <v>RIÑON</v>
      </c>
      <c r="BE149" s="150" t="e">
        <v>#N/A</v>
      </c>
      <c r="BF149" s="1051" t="e">
        <f>ROUND(IFERROR((BE149-_xlfn.XLOOKUP(BC149,'Listas anteriores HORECA'!$A:$A,'Listas anteriores HORECA'!$E:$E))/_xlfn.XLOOKUP(BC149,'Listas anteriores HORECA'!$A:$A,'Listas anteriores HORECA'!$E:$E),""),3)</f>
        <v>#VALUE!</v>
      </c>
      <c r="BG149" s="150">
        <f>_xlfn.XLOOKUP($BC149,'Costos Unitarios'!A:A,'Costos Unitarios'!E:E,"")</f>
        <v>2328</v>
      </c>
      <c r="BH149" s="1052" t="e">
        <f t="shared" si="38"/>
        <v>#N/A</v>
      </c>
      <c r="BI149" s="892" t="str">
        <f>IFERROR((BE149-_xlfn.XLOOKUP(C149,'Lista Consumo Interno'!A:A,'Lista Consumo Interno'!E:E))/BE149,"")</f>
        <v/>
      </c>
    </row>
    <row r="150" spans="1:61" ht="15" thickBot="1" x14ac:dyDescent="0.35">
      <c r="A150" s="246" t="str">
        <f>_xlfn.XLOOKUP(C150,'Listas anteriores R'!$A:$A,'Listas anteriores R'!$D:$D,"")</f>
        <v>Carnes</v>
      </c>
      <c r="B150" s="1207" t="s">
        <v>165</v>
      </c>
      <c r="C150" s="73">
        <v>1395</v>
      </c>
      <c r="D150" s="718" t="s">
        <v>208</v>
      </c>
      <c r="E150" s="86">
        <f>F150/1.105</f>
        <v>21710.407239819004</v>
      </c>
      <c r="F150" s="860">
        <v>23990</v>
      </c>
      <c r="G150" s="1197">
        <f>ROUND(IFERROR((E150-_xlfn.XLOOKUP(C150,'Listas anteriores R'!A:A,'Listas anteriores R'!E:E))/_xlfn.XLOOKUP(C150,'Listas anteriores R'!A:A,'Listas anteriores R'!E:E),""),3)</f>
        <v>0</v>
      </c>
      <c r="H150" s="732">
        <f>IFERROR((E150-(_xlfn.XLOOKUP(C150,'Costos Unitarios'!$A:$A,'Costos Unitarios'!$E:$E)+_xlfn.XLOOKUP(C150,'Costos Comerciales'!$A:$A,'Costos Comerciales'!$E:$E)))/E150,"")</f>
        <v>0.43096415172988745</v>
      </c>
      <c r="I150" s="732">
        <f>IFERROR((E150-_xlfn.XLOOKUP(C150,'Lista Consumo Interno'!$A:$A,'Lista Consumo Interno'!$E:$E))/E150,"")</f>
        <v>0.61078574406002495</v>
      </c>
      <c r="J150" s="727" t="str">
        <f>IFERROR(($E150-_xlfn.XLOOKUP($C150,Competencias!$A:$A,Competencias!R:R))/$E150,"")</f>
        <v/>
      </c>
      <c r="K150" s="727" t="str">
        <f>IFERROR(($E150-_xlfn.XLOOKUP($C150,Competencias!$A:$A,Competencias!S:S))/$E150,"")</f>
        <v/>
      </c>
      <c r="L150" s="727" t="str">
        <f>IFERROR(($E150-_xlfn.XLOOKUP($C150,Competencias!$A:$A,Competencias!T:T))/$E150,"")</f>
        <v/>
      </c>
      <c r="M150" s="727" t="str">
        <f>IFERROR(($E150-_xlfn.XLOOKUP($C150,Competencias!$A:$A,Competencias!U:U))/$E150,"")</f>
        <v/>
      </c>
      <c r="N150" s="727" t="str">
        <f>IFERROR(($E150-_xlfn.XLOOKUP($C150,Competencias!$A:$A,Competencias!V:V))/$E150,"")</f>
        <v/>
      </c>
      <c r="O150" s="723"/>
      <c r="P150" s="246" t="str">
        <f>_xlfn.XLOOKUP(Q150,'Listas anteriores R'!$A:$A,'Listas anteriores R'!$D:$D,"")</f>
        <v>Carnes</v>
      </c>
      <c r="Q150" s="1210">
        <v>1395</v>
      </c>
      <c r="R150" s="718" t="str">
        <f t="shared" si="34"/>
        <v>MOLLEJA DE CORAZON</v>
      </c>
      <c r="S150" s="135">
        <f>T150/1.105</f>
        <v>21710.407239819004</v>
      </c>
      <c r="T150" s="749">
        <v>23990</v>
      </c>
      <c r="U150" s="1172">
        <f>ROUND(IFERROR((S150-_xlfn.XLOOKUP(Q150,'Listas anteriores C'!$A:$A,'Listas anteriores C'!$E:$E))/_xlfn.XLOOKUP(Q150,'Listas anteriores C'!$A:$A,'Listas anteriores C'!$E:$E),""),3)</f>
        <v>0</v>
      </c>
      <c r="V150" s="732">
        <f>IFERROR((S150-(_xlfn.XLOOKUP(Q150,'Costos Unitarios'!$A:$A,'Costos Unitarios'!$E:$E)+_xlfn.XLOOKUP(Q150,'Costos Comerciales'!$A:$A,'Costos Comerciales'!$E:$E)))/S150,"")</f>
        <v>0.43096415172988745</v>
      </c>
      <c r="W150" s="727" t="str">
        <f>IFERROR(($S150-_xlfn.XLOOKUP($Q150,Competencias!$A:$A,Competencias!E:E))/$S150,"")</f>
        <v/>
      </c>
      <c r="X150" s="727" t="str">
        <f>IFERROR(($S150-_xlfn.XLOOKUP($Q150,Competencias!$A:$A,Competencias!F:F))/$S150,"")</f>
        <v/>
      </c>
      <c r="Y150" s="727" t="str">
        <f>IFERROR(($S150-_xlfn.XLOOKUP($Q150,Competencias!$A:$A,Competencias!G:G))/$S150,"")</f>
        <v/>
      </c>
      <c r="AA150" s="246" t="str">
        <f>_xlfn.XLOOKUP(AB150,'Listas anteriores R'!$A:$A,'Listas anteriores R'!$D:$D,"")</f>
        <v>Carnes</v>
      </c>
      <c r="AB150" s="542">
        <v>1395</v>
      </c>
      <c r="AC150" s="718" t="str">
        <f t="shared" si="35"/>
        <v>MOLLEJA DE CORAZON</v>
      </c>
      <c r="AD150" s="139">
        <f>AE150/1.105</f>
        <v>21710.407239819004</v>
      </c>
      <c r="AE150" s="749">
        <v>23990</v>
      </c>
      <c r="AF150" s="1172">
        <f>ROUND(IFERROR((AD150-_xlfn.XLOOKUP(AB150,'Listas anteriores ML'!$A:$A,'Listas anteriores ML'!$E:$E))/_xlfn.XLOOKUP(AB150,'Listas anteriores ML'!$A:$A,'Listas anteriores ML'!$E:$E),""),3)</f>
        <v>0</v>
      </c>
      <c r="AG150" s="732">
        <f>IFERROR((AD150-(_xlfn.XLOOKUP(AB150,'Costos Unitarios'!$A:$A,'Costos Unitarios'!$E:$E)+_xlfn.XLOOKUP(AB150,'Costos Comerciales'!$A:$A,'Costos Comerciales'!$E:$E)))/AD150,"")</f>
        <v>0.43096415172988745</v>
      </c>
      <c r="AH150" s="727" t="str">
        <f>IFERROR(($AD150-_xlfn.XLOOKUP($AB150,Competencias!$A:$A,Competencias!H:H))/$AD150,"")</f>
        <v/>
      </c>
      <c r="AI150" s="727" t="str">
        <f>IFERROR(($AD150-_xlfn.XLOOKUP($AB150,Competencias!$A:$A,Competencias!I:I))/$AD150,"")</f>
        <v/>
      </c>
      <c r="AJ150" s="727" t="str">
        <f>IFERROR(($AD150-_xlfn.XLOOKUP($AB150,Competencias!$A:$A,Competencias!J:J))/$AD150,"")</f>
        <v/>
      </c>
      <c r="AK150" s="727" t="str">
        <f>IFERROR(($AD150-_xlfn.XLOOKUP($AB150,Competencias!$A:$A,Competencias!K:K))/$AD150,"")</f>
        <v/>
      </c>
      <c r="AL150" s="727" t="str">
        <f>IFERROR(($AD150-_xlfn.XLOOKUP($AB150,Competencias!$A:$A,Competencias!L:L))/$AD150,"")</f>
        <v/>
      </c>
      <c r="AM150" s="727" t="str">
        <f>IFERROR(($AD150-_xlfn.XLOOKUP($AB150,Competencias!$A:$A,Competencias!M:M))/$AD150,"")</f>
        <v/>
      </c>
      <c r="AN150" s="727" t="str">
        <f>IFERROR(($AD150-_xlfn.XLOOKUP($AB150,Competencias!$A:$A,Competencias!N:N))/$AD150,"")</f>
        <v/>
      </c>
      <c r="AO150" s="727" t="str">
        <f>IFERROR(($AD150-_xlfn.XLOOKUP($AB150,Competencias!$A:$A,Competencias!O:O))/$AD150,"")</f>
        <v/>
      </c>
      <c r="AQ150" s="246" t="str">
        <f>_xlfn.XLOOKUP(AR150,'Listas anteriores R'!$A:$A,'Listas anteriores R'!$D:$D,"")</f>
        <v>Carnes</v>
      </c>
      <c r="AR150" s="542">
        <v>1395</v>
      </c>
      <c r="AS150" s="718" t="str">
        <f t="shared" si="36"/>
        <v>MOLLEJA DE CORAZON</v>
      </c>
      <c r="AT150" s="291">
        <f t="shared" si="33"/>
        <v>21710.407239819004</v>
      </c>
      <c r="AU150" s="1051">
        <f>ROUND(IFERROR(($AT150-_xlfn.XLOOKUP($AR150,'Listas anteriores May.'!$A:$A,'Listas anteriores May.'!$E:$E))/_xlfn.XLOOKUP($AR150,'Listas anteriores May.'!$A:$A,'Listas anteriores May.'!$E:$E),""),3)</f>
        <v>1.2649999999999999</v>
      </c>
      <c r="AV150" s="732">
        <f>IFERROR(($AT150-(_xlfn.XLOOKUP($AR150,'Costos Unitarios'!$A:$A,'Costos Unitarios'!$E:$E)+_xlfn.XLOOKUP($AR150,'Costos Comerciales'!$A:$A,'Costos Comerciales'!$E:$E)))/AT150,"")</f>
        <v>0.43096415172988745</v>
      </c>
      <c r="AW150" s="892">
        <f>IFERROR((AT150-_xlfn.XLOOKUP(AR150,'Lista Consumo Interno'!$A:$A,'Lista Consumo Interno'!$E:$E))/AT150,"")</f>
        <v>0.61078574406002495</v>
      </c>
      <c r="AX150" s="895">
        <v>0</v>
      </c>
      <c r="AY150" s="727" t="str">
        <f>IFERROR(($AT150-_xlfn.XLOOKUP($AR150,Competencias!$A:$A,Competencias!P:P))/$AT150,"")</f>
        <v/>
      </c>
      <c r="AZ150" s="727" t="str">
        <f>IFERROR(($AT150-_xlfn.XLOOKUP($AR150,Competencias!$A:$A,Competencias!Q:Q))/$AT150,"")</f>
        <v/>
      </c>
      <c r="BB150" s="246" t="str">
        <f>_xlfn.XLOOKUP(BC150,'Listas anteriores R'!$A:$A,'Listas anteriores R'!$D:$D,"")</f>
        <v>Carnes</v>
      </c>
      <c r="BC150" s="760">
        <v>1395</v>
      </c>
      <c r="BD150" s="800" t="str">
        <f t="shared" si="37"/>
        <v>MOLLEJA DE CORAZON</v>
      </c>
      <c r="BE150" s="150" t="e">
        <v>#N/A</v>
      </c>
      <c r="BF150" s="1051" t="e">
        <f>ROUND(IFERROR((BE150-_xlfn.XLOOKUP(BC150,'Listas anteriores HORECA'!$A:$A,'Listas anteriores HORECA'!$E:$E))/_xlfn.XLOOKUP(BC150,'Listas anteriores HORECA'!$A:$A,'Listas anteriores HORECA'!$E:$E),""),3)</f>
        <v>#VALUE!</v>
      </c>
      <c r="BG150" s="150">
        <f>_xlfn.XLOOKUP($BC150,'Costos Unitarios'!A:A,'Costos Unitarios'!E:E,"")</f>
        <v>11213</v>
      </c>
      <c r="BH150" s="1052" t="e">
        <f t="shared" si="38"/>
        <v>#N/A</v>
      </c>
      <c r="BI150" s="892" t="str">
        <f>IFERROR((BE150-_xlfn.XLOOKUP(C150,'Lista Consumo Interno'!A:A,'Lista Consumo Interno'!E:E))/BE150,"")</f>
        <v/>
      </c>
    </row>
    <row r="151" spans="1:61" ht="15" thickBot="1" x14ac:dyDescent="0.35">
      <c r="A151" s="246" t="str">
        <f>_xlfn.XLOOKUP(C151,'Listas anteriores R'!$A:$A,'Listas anteriores R'!$D:$D,"")</f>
        <v>Fiambres</v>
      </c>
      <c r="B151" s="1207" t="s">
        <v>165</v>
      </c>
      <c r="C151" s="73">
        <v>1047</v>
      </c>
      <c r="D151" s="718" t="s">
        <v>209</v>
      </c>
      <c r="E151" s="775">
        <f t="shared" si="25"/>
        <v>12719.008264462811</v>
      </c>
      <c r="F151" s="860">
        <v>15390</v>
      </c>
      <c r="G151" s="1197">
        <f>ROUND(IFERROR((E151-_xlfn.XLOOKUP(C151,'Listas anteriores R'!A:A,'Listas anteriores R'!E:E))/_xlfn.XLOOKUP(C151,'Listas anteriores R'!A:A,'Listas anteriores R'!E:E),""),3)</f>
        <v>0</v>
      </c>
      <c r="H151" s="732">
        <f>IFERROR((E151-(_xlfn.XLOOKUP(C151,'Costos Unitarios'!$A:$A,'Costos Unitarios'!$E:$E)+_xlfn.XLOOKUP(C151,'Costos Comerciales'!$A:$A,'Costos Comerciales'!$E:$E)))/E151,"")</f>
        <v>0.5579057829759585</v>
      </c>
      <c r="I151" s="732" t="str">
        <f>IFERROR((E151-_xlfn.XLOOKUP(C151,'Lista Consumo Interno'!$A:$A,'Lista Consumo Interno'!$E:$E))/E151,"")</f>
        <v/>
      </c>
      <c r="J151" s="727" t="str">
        <f>IFERROR(($E151-_xlfn.XLOOKUP($C151,Competencias!$A:$A,Competencias!R:R))/$E151,"")</f>
        <v/>
      </c>
      <c r="K151" s="727" t="str">
        <f>IFERROR(($E151-_xlfn.XLOOKUP($C151,Competencias!$A:$A,Competencias!S:S))/$E151,"")</f>
        <v/>
      </c>
      <c r="L151" s="727" t="str">
        <f>IFERROR(($E151-_xlfn.XLOOKUP($C151,Competencias!$A:$A,Competencias!T:T))/$E151,"")</f>
        <v/>
      </c>
      <c r="M151" s="727" t="str">
        <f>IFERROR(($E151-_xlfn.XLOOKUP($C151,Competencias!$A:$A,Competencias!U:U))/$E151,"")</f>
        <v/>
      </c>
      <c r="N151" s="727" t="str">
        <f>IFERROR(($E151-_xlfn.XLOOKUP($C151,Competencias!$A:$A,Competencias!V:V))/$E151,"")</f>
        <v/>
      </c>
      <c r="O151" s="723"/>
      <c r="P151" s="246" t="str">
        <f>_xlfn.XLOOKUP(Q151,'Listas anteriores R'!$A:$A,'Listas anteriores R'!$D:$D,"")</f>
        <v>Fiambres</v>
      </c>
      <c r="Q151" s="1210">
        <v>1047</v>
      </c>
      <c r="R151" s="718" t="str">
        <f t="shared" si="34"/>
        <v>CHORIZO ER - 300gr</v>
      </c>
      <c r="S151" s="135">
        <f t="shared" si="26"/>
        <v>12719.008264462811</v>
      </c>
      <c r="T151" s="749">
        <v>15390</v>
      </c>
      <c r="U151" s="1172">
        <f>ROUND(IFERROR((S151-_xlfn.XLOOKUP(Q151,'Listas anteriores C'!$A:$A,'Listas anteriores C'!$E:$E))/_xlfn.XLOOKUP(Q151,'Listas anteriores C'!$A:$A,'Listas anteriores C'!$E:$E),""),3)</f>
        <v>0</v>
      </c>
      <c r="V151" s="732">
        <f>IFERROR((S151-(_xlfn.XLOOKUP(Q151,'Costos Unitarios'!$A:$A,'Costos Unitarios'!$E:$E)+_xlfn.XLOOKUP(Q151,'Costos Comerciales'!$A:$A,'Costos Comerciales'!$E:$E)))/S151,"")</f>
        <v>0.5579057829759585</v>
      </c>
      <c r="W151" s="727" t="str">
        <f>IFERROR(($S151-_xlfn.XLOOKUP($Q151,Competencias!$A:$A,Competencias!E:E))/$S151,"")</f>
        <v/>
      </c>
      <c r="X151" s="727" t="str">
        <f>IFERROR(($S151-_xlfn.XLOOKUP($Q151,Competencias!$A:$A,Competencias!F:F))/$S151,"")</f>
        <v/>
      </c>
      <c r="Y151" s="727" t="str">
        <f>IFERROR(($S151-_xlfn.XLOOKUP($Q151,Competencias!$A:$A,Competencias!G:G))/$S151,"")</f>
        <v/>
      </c>
      <c r="AA151" s="246" t="str">
        <f>_xlfn.XLOOKUP(AB151,'Listas anteriores R'!$A:$A,'Listas anteriores R'!$D:$D,"")</f>
        <v>Fiambres</v>
      </c>
      <c r="AB151" s="542">
        <v>1047</v>
      </c>
      <c r="AC151" s="718" t="str">
        <f t="shared" si="35"/>
        <v>CHORIZO ER - 300gr</v>
      </c>
      <c r="AD151" s="139">
        <f t="shared" si="27"/>
        <v>12719.008264462811</v>
      </c>
      <c r="AE151" s="749">
        <v>15390</v>
      </c>
      <c r="AF151" s="1172">
        <f>ROUND(IFERROR((AD151-_xlfn.XLOOKUP(AB151,'Listas anteriores ML'!$A:$A,'Listas anteriores ML'!$E:$E))/_xlfn.XLOOKUP(AB151,'Listas anteriores ML'!$A:$A,'Listas anteriores ML'!$E:$E),""),3)</f>
        <v>0</v>
      </c>
      <c r="AG151" s="732">
        <f>IFERROR((AD151-(_xlfn.XLOOKUP(AB151,'Costos Unitarios'!$A:$A,'Costos Unitarios'!$E:$E)+_xlfn.XLOOKUP(AB151,'Costos Comerciales'!$A:$A,'Costos Comerciales'!$E:$E)))/AD151,"")</f>
        <v>0.5579057829759585</v>
      </c>
      <c r="AH151" s="727" t="str">
        <f>IFERROR(($AD151-_xlfn.XLOOKUP($AB151,Competencias!$A:$A,Competencias!H:H))/$AD151,"")</f>
        <v/>
      </c>
      <c r="AI151" s="727" t="str">
        <f>IFERROR(($AD151-_xlfn.XLOOKUP($AB151,Competencias!$A:$A,Competencias!I:I))/$AD151,"")</f>
        <v/>
      </c>
      <c r="AJ151" s="727" t="str">
        <f>IFERROR(($AD151-_xlfn.XLOOKUP($AB151,Competencias!$A:$A,Competencias!J:J))/$AD151,"")</f>
        <v/>
      </c>
      <c r="AK151" s="727" t="str">
        <f>IFERROR(($AD151-_xlfn.XLOOKUP($AB151,Competencias!$A:$A,Competencias!K:K))/$AD151,"")</f>
        <v/>
      </c>
      <c r="AL151" s="727" t="str">
        <f>IFERROR(($AD151-_xlfn.XLOOKUP($AB151,Competencias!$A:$A,Competencias!L:L))/$AD151,"")</f>
        <v/>
      </c>
      <c r="AM151" s="727" t="str">
        <f>IFERROR(($AD151-_xlfn.XLOOKUP($AB151,Competencias!$A:$A,Competencias!M:M))/$AD151,"")</f>
        <v/>
      </c>
      <c r="AN151" s="727" t="str">
        <f>IFERROR(($AD151-_xlfn.XLOOKUP($AB151,Competencias!$A:$A,Competencias!N:N))/$AD151,"")</f>
        <v/>
      </c>
      <c r="AO151" s="727" t="str">
        <f>IFERROR(($AD151-_xlfn.XLOOKUP($AB151,Competencias!$A:$A,Competencias!O:O))/$AD151,"")</f>
        <v/>
      </c>
      <c r="AQ151" s="246" t="str">
        <f>_xlfn.XLOOKUP(AR151,'Listas anteriores R'!$A:$A,'Listas anteriores R'!$D:$D,"")</f>
        <v>Fiambres</v>
      </c>
      <c r="AR151" s="542">
        <v>1047</v>
      </c>
      <c r="AS151" s="718" t="str">
        <f t="shared" si="36"/>
        <v>CHORIZO ER - 300gr</v>
      </c>
      <c r="AT151" s="291">
        <f t="shared" si="33"/>
        <v>12719.008264462811</v>
      </c>
      <c r="AU151" s="1051">
        <f>ROUND(IFERROR(($AT151-_xlfn.XLOOKUP($AR151,'Listas anteriores May.'!$A:$A,'Listas anteriores May.'!$E:$E))/_xlfn.XLOOKUP($AR151,'Listas anteriores May.'!$A:$A,'Listas anteriores May.'!$E:$E),""),3)</f>
        <v>0</v>
      </c>
      <c r="AV151" s="732">
        <f>IFERROR(($AT151-(_xlfn.XLOOKUP($AR151,'Costos Unitarios'!$A:$A,'Costos Unitarios'!$E:$E)+_xlfn.XLOOKUP($AR151,'Costos Comerciales'!$A:$A,'Costos Comerciales'!$E:$E)))/AT151,"")</f>
        <v>0.5579057829759585</v>
      </c>
      <c r="AW151" s="892" t="str">
        <f>IFERROR((AT151-_xlfn.XLOOKUP(AR151,'Lista Consumo Interno'!$A:$A,'Lista Consumo Interno'!$E:$E))/AT151,"")</f>
        <v/>
      </c>
      <c r="AX151" s="895">
        <v>0</v>
      </c>
      <c r="AY151" s="727" t="str">
        <f>IFERROR(($AT151-_xlfn.XLOOKUP($AR151,Competencias!$A:$A,Competencias!P:P))/$AT151,"")</f>
        <v/>
      </c>
      <c r="AZ151" s="727" t="str">
        <f>IFERROR(($AT151-_xlfn.XLOOKUP($AR151,Competencias!$A:$A,Competencias!Q:Q))/$AT151,"")</f>
        <v/>
      </c>
      <c r="BB151" s="246" t="str">
        <f>_xlfn.XLOOKUP(BC151,'Listas anteriores R'!$A:$A,'Listas anteriores R'!$D:$D,"")</f>
        <v>Fiambres</v>
      </c>
      <c r="BC151" s="760">
        <v>1047</v>
      </c>
      <c r="BD151" s="800" t="str">
        <f t="shared" si="37"/>
        <v>CHORIZO ER - 300gr</v>
      </c>
      <c r="BE151" s="150" t="e">
        <v>#N/A</v>
      </c>
      <c r="BF151" s="1051" t="e">
        <f>ROUND(IFERROR((BE151-_xlfn.XLOOKUP(BC151,'Listas anteriores HORECA'!$A:$A,'Listas anteriores HORECA'!$E:$E))/_xlfn.XLOOKUP(BC151,'Listas anteriores HORECA'!$A:$A,'Listas anteriores HORECA'!$E:$E),""),3)</f>
        <v>#VALUE!</v>
      </c>
      <c r="BG151" s="150">
        <f>_xlfn.XLOOKUP($BC151,'Costos Unitarios'!A:A,'Costos Unitarios'!E:E,"")</f>
        <v>4930</v>
      </c>
      <c r="BH151" s="1052" t="e">
        <f t="shared" si="38"/>
        <v>#N/A</v>
      </c>
      <c r="BI151" s="892" t="str">
        <f>IFERROR((BE151-_xlfn.XLOOKUP(C151,'Lista Consumo Interno'!A:A,'Lista Consumo Interno'!E:E))/BE151,"")</f>
        <v/>
      </c>
    </row>
    <row r="152" spans="1:61" ht="15" thickBot="1" x14ac:dyDescent="0.35">
      <c r="A152" s="246" t="str">
        <f>_xlfn.XLOOKUP(C152,'Listas anteriores R'!$A:$A,'Listas anteriores R'!$D:$D,"")</f>
        <v>Fiambres</v>
      </c>
      <c r="B152" s="1207" t="s">
        <v>165</v>
      </c>
      <c r="C152" s="73">
        <v>1048</v>
      </c>
      <c r="D152" s="802" t="s">
        <v>210</v>
      </c>
      <c r="E152" s="775">
        <f t="shared" si="25"/>
        <v>11892.561983471074</v>
      </c>
      <c r="F152" s="860">
        <v>14390</v>
      </c>
      <c r="G152" s="1197">
        <f>ROUND(IFERROR((E152-_xlfn.XLOOKUP(C152,'Listas anteriores R'!A:A,'Listas anteriores R'!E:E))/_xlfn.XLOOKUP(C152,'Listas anteriores R'!A:A,'Listas anteriores R'!E:E),""),3)</f>
        <v>0</v>
      </c>
      <c r="H152" s="732">
        <f>IFERROR((E152-(_xlfn.XLOOKUP(C152,'Costos Unitarios'!$A:$A,'Costos Unitarios'!$E:$E)+_xlfn.XLOOKUP(C152,'Costos Comerciales'!$A:$A,'Costos Comerciales'!$E:$E)))/E152,"")</f>
        <v>0.44376997915218902</v>
      </c>
      <c r="I152" s="732" t="str">
        <f>IFERROR((E152-_xlfn.XLOOKUP(C152,'Lista Consumo Interno'!$A:$A,'Lista Consumo Interno'!$E:$E))/E152,"")</f>
        <v/>
      </c>
      <c r="J152" s="727" t="str">
        <f>IFERROR(($E152-_xlfn.XLOOKUP($C152,Competencias!$A:$A,Competencias!R:R))/$E152,"")</f>
        <v/>
      </c>
      <c r="K152" s="727" t="str">
        <f>IFERROR(($E152-_xlfn.XLOOKUP($C152,Competencias!$A:$A,Competencias!S:S))/$E152,"")</f>
        <v/>
      </c>
      <c r="L152" s="727" t="str">
        <f>IFERROR(($E152-_xlfn.XLOOKUP($C152,Competencias!$A:$A,Competencias!T:T))/$E152,"")</f>
        <v/>
      </c>
      <c r="M152" s="727" t="str">
        <f>IFERROR(($E152-_xlfn.XLOOKUP($C152,Competencias!$A:$A,Competencias!U:U))/$E152,"")</f>
        <v/>
      </c>
      <c r="N152" s="727" t="str">
        <f>IFERROR(($E152-_xlfn.XLOOKUP($C152,Competencias!$A:$A,Competencias!V:V))/$E152,"")</f>
        <v/>
      </c>
      <c r="O152" s="723"/>
      <c r="P152" s="246" t="str">
        <f>_xlfn.XLOOKUP(Q152,'Listas anteriores R'!$A:$A,'Listas anteriores R'!$D:$D,"")</f>
        <v>Fiambres</v>
      </c>
      <c r="Q152" s="1210">
        <v>1048</v>
      </c>
      <c r="R152" s="718" t="str">
        <f t="shared" si="34"/>
        <v>SALCHICHA PARRILLERA ER - 300gr</v>
      </c>
      <c r="S152" s="135">
        <f t="shared" si="26"/>
        <v>11892.561983471074</v>
      </c>
      <c r="T152" s="749">
        <v>14390</v>
      </c>
      <c r="U152" s="1172">
        <f>ROUND(IFERROR((S152-_xlfn.XLOOKUP(Q152,'Listas anteriores C'!$A:$A,'Listas anteriores C'!$E:$E))/_xlfn.XLOOKUP(Q152,'Listas anteriores C'!$A:$A,'Listas anteriores C'!$E:$E),""),3)</f>
        <v>0</v>
      </c>
      <c r="V152" s="732">
        <f>IFERROR((S152-(_xlfn.XLOOKUP(Q152,'Costos Unitarios'!$A:$A,'Costos Unitarios'!$E:$E)+_xlfn.XLOOKUP(Q152,'Costos Comerciales'!$A:$A,'Costos Comerciales'!$E:$E)))/S152,"")</f>
        <v>0.44376997915218902</v>
      </c>
      <c r="W152" s="727" t="str">
        <f>IFERROR(($S152-_xlfn.XLOOKUP($Q152,Competencias!$A:$A,Competencias!E:E))/$S152,"")</f>
        <v/>
      </c>
      <c r="X152" s="727" t="str">
        <f>IFERROR(($S152-_xlfn.XLOOKUP($Q152,Competencias!$A:$A,Competencias!F:F))/$S152,"")</f>
        <v/>
      </c>
      <c r="Y152" s="727" t="str">
        <f>IFERROR(($S152-_xlfn.XLOOKUP($Q152,Competencias!$A:$A,Competencias!G:G))/$S152,"")</f>
        <v/>
      </c>
      <c r="AA152" s="246" t="str">
        <f>_xlfn.XLOOKUP(AB152,'Listas anteriores R'!$A:$A,'Listas anteriores R'!$D:$D,"")</f>
        <v>Fiambres</v>
      </c>
      <c r="AB152" s="542">
        <v>1048</v>
      </c>
      <c r="AC152" s="718" t="str">
        <f t="shared" si="35"/>
        <v>SALCHICHA PARRILLERA ER - 300gr</v>
      </c>
      <c r="AD152" s="139">
        <f t="shared" si="27"/>
        <v>11892.561983471074</v>
      </c>
      <c r="AE152" s="749">
        <v>14390</v>
      </c>
      <c r="AF152" s="1172">
        <f>ROUND(IFERROR((AD152-_xlfn.XLOOKUP(AB152,'Listas anteriores ML'!$A:$A,'Listas anteriores ML'!$E:$E))/_xlfn.XLOOKUP(AB152,'Listas anteriores ML'!$A:$A,'Listas anteriores ML'!$E:$E),""),3)</f>
        <v>0</v>
      </c>
      <c r="AG152" s="732">
        <f>IFERROR((AD152-(_xlfn.XLOOKUP(AB152,'Costos Unitarios'!$A:$A,'Costos Unitarios'!$E:$E)+_xlfn.XLOOKUP(AB152,'Costos Comerciales'!$A:$A,'Costos Comerciales'!$E:$E)))/AD152,"")</f>
        <v>0.44376997915218902</v>
      </c>
      <c r="AH152" s="727" t="str">
        <f>IFERROR(($AD152-_xlfn.XLOOKUP($AB152,Competencias!$A:$A,Competencias!H:H))/$AD152,"")</f>
        <v/>
      </c>
      <c r="AI152" s="727" t="str">
        <f>IFERROR(($AD152-_xlfn.XLOOKUP($AB152,Competencias!$A:$A,Competencias!I:I))/$AD152,"")</f>
        <v/>
      </c>
      <c r="AJ152" s="727" t="str">
        <f>IFERROR(($AD152-_xlfn.XLOOKUP($AB152,Competencias!$A:$A,Competencias!J:J))/$AD152,"")</f>
        <v/>
      </c>
      <c r="AK152" s="727" t="str">
        <f>IFERROR(($AD152-_xlfn.XLOOKUP($AB152,Competencias!$A:$A,Competencias!K:K))/$AD152,"")</f>
        <v/>
      </c>
      <c r="AL152" s="727" t="str">
        <f>IFERROR(($AD152-_xlfn.XLOOKUP($AB152,Competencias!$A:$A,Competencias!L:L))/$AD152,"")</f>
        <v/>
      </c>
      <c r="AM152" s="727" t="str">
        <f>IFERROR(($AD152-_xlfn.XLOOKUP($AB152,Competencias!$A:$A,Competencias!M:M))/$AD152,"")</f>
        <v/>
      </c>
      <c r="AN152" s="727" t="str">
        <f>IFERROR(($AD152-_xlfn.XLOOKUP($AB152,Competencias!$A:$A,Competencias!N:N))/$AD152,"")</f>
        <v/>
      </c>
      <c r="AO152" s="727" t="str">
        <f>IFERROR(($AD152-_xlfn.XLOOKUP($AB152,Competencias!$A:$A,Competencias!O:O))/$AD152,"")</f>
        <v/>
      </c>
      <c r="AQ152" s="246" t="str">
        <f>_xlfn.XLOOKUP(AR152,'Listas anteriores R'!$A:$A,'Listas anteriores R'!$D:$D,"")</f>
        <v>Fiambres</v>
      </c>
      <c r="AR152" s="542">
        <v>1048</v>
      </c>
      <c r="AS152" s="718" t="str">
        <f t="shared" si="36"/>
        <v>SALCHICHA PARRILLERA ER - 300gr</v>
      </c>
      <c r="AT152" s="291">
        <f t="shared" si="33"/>
        <v>11892.561983471074</v>
      </c>
      <c r="AU152" s="1051">
        <f>ROUND(IFERROR(($AT152-_xlfn.XLOOKUP($AR152,'Listas anteriores May.'!$A:$A,'Listas anteriores May.'!$E:$E))/_xlfn.XLOOKUP($AR152,'Listas anteriores May.'!$A:$A,'Listas anteriores May.'!$E:$E),""),3)</f>
        <v>0</v>
      </c>
      <c r="AV152" s="732">
        <f>IFERROR(($AT152-(_xlfn.XLOOKUP($AR152,'Costos Unitarios'!$A:$A,'Costos Unitarios'!$E:$E)+_xlfn.XLOOKUP($AR152,'Costos Comerciales'!$A:$A,'Costos Comerciales'!$E:$E)))/AT152,"")</f>
        <v>0.44376997915218902</v>
      </c>
      <c r="AW152" s="892" t="str">
        <f>IFERROR((AT152-_xlfn.XLOOKUP(AR152,'Lista Consumo Interno'!$A:$A,'Lista Consumo Interno'!$E:$E))/AT152,"")</f>
        <v/>
      </c>
      <c r="AX152" s="895">
        <v>0</v>
      </c>
      <c r="AY152" s="727" t="str">
        <f>IFERROR(($AT152-_xlfn.XLOOKUP($AR152,Competencias!$A:$A,Competencias!P:P))/$AT152,"")</f>
        <v/>
      </c>
      <c r="AZ152" s="727" t="str">
        <f>IFERROR(($AT152-_xlfn.XLOOKUP($AR152,Competencias!$A:$A,Competencias!Q:Q))/$AT152,"")</f>
        <v/>
      </c>
      <c r="BB152" s="246" t="str">
        <f>_xlfn.XLOOKUP(BC152,'Listas anteriores R'!$A:$A,'Listas anteriores R'!$D:$D,"")</f>
        <v>Fiambres</v>
      </c>
      <c r="BC152" s="760">
        <v>1048</v>
      </c>
      <c r="BD152" s="800" t="str">
        <f t="shared" si="37"/>
        <v>SALCHICHA PARRILLERA ER - 300gr</v>
      </c>
      <c r="BE152" s="150" t="e">
        <v>#N/A</v>
      </c>
      <c r="BF152" s="1051" t="e">
        <f>ROUND(IFERROR((BE152-_xlfn.XLOOKUP(BC152,'Listas anteriores HORECA'!$A:$A,'Listas anteriores HORECA'!$E:$E))/_xlfn.XLOOKUP(BC152,'Listas anteriores HORECA'!$A:$A,'Listas anteriores HORECA'!$E:$E),""),3)</f>
        <v>#VALUE!</v>
      </c>
      <c r="BG152" s="150">
        <f>_xlfn.XLOOKUP($BC152,'Costos Unitarios'!A:A,'Costos Unitarios'!E:E,"")</f>
        <v>5963</v>
      </c>
      <c r="BH152" s="1052" t="e">
        <f t="shared" si="38"/>
        <v>#N/A</v>
      </c>
      <c r="BI152" s="892" t="str">
        <f>IFERROR((BE152-_xlfn.XLOOKUP(C152,'Lista Consumo Interno'!A:A,'Lista Consumo Interno'!E:E))/BE152,"")</f>
        <v/>
      </c>
    </row>
    <row r="153" spans="1:61" ht="15" thickBot="1" x14ac:dyDescent="0.35">
      <c r="A153" s="246" t="str">
        <f>_xlfn.XLOOKUP(C153,'Listas anteriores R'!$A:$A,'Listas anteriores R'!$D:$D,"")</f>
        <v>Fiambres</v>
      </c>
      <c r="B153" s="1205" t="s">
        <v>165</v>
      </c>
      <c r="C153" s="287">
        <v>1046</v>
      </c>
      <c r="D153" s="720" t="s">
        <v>211</v>
      </c>
      <c r="E153" s="775">
        <f t="shared" si="25"/>
        <v>8256.1983471074382</v>
      </c>
      <c r="F153" s="860">
        <v>9990</v>
      </c>
      <c r="G153" s="1197">
        <f>ROUND(IFERROR((E153-_xlfn.XLOOKUP(C153,'Listas anteriores R'!A:A,'Listas anteriores R'!E:E))/_xlfn.XLOOKUP(C153,'Listas anteriores R'!A:A,'Listas anteriores R'!E:E),""),3)</f>
        <v>0</v>
      </c>
      <c r="H153" s="732">
        <f>IFERROR((E153-(_xlfn.XLOOKUP(C153,'Costos Unitarios'!$A:$A,'Costos Unitarios'!$E:$E)+_xlfn.XLOOKUP(C153,'Costos Comerciales'!$A:$A,'Costos Comerciales'!$E:$E)))/E153,"")</f>
        <v>0.63385085085085091</v>
      </c>
      <c r="I153" s="732" t="str">
        <f>IFERROR((E153-_xlfn.XLOOKUP(C153,'Lista Consumo Interno'!$A:$A,'Lista Consumo Interno'!$E:$E))/E153,"")</f>
        <v/>
      </c>
      <c r="J153" s="727" t="str">
        <f>IFERROR(($E153-_xlfn.XLOOKUP($C153,Competencias!$A:$A,Competencias!R:R))/$E153,"")</f>
        <v/>
      </c>
      <c r="K153" s="727" t="str">
        <f>IFERROR(($E153-_xlfn.XLOOKUP($C153,Competencias!$A:$A,Competencias!S:S))/$E153,"")</f>
        <v/>
      </c>
      <c r="L153" s="727" t="str">
        <f>IFERROR(($E153-_xlfn.XLOOKUP($C153,Competencias!$A:$A,Competencias!T:T))/$E153,"")</f>
        <v/>
      </c>
      <c r="M153" s="727" t="str">
        <f>IFERROR(($E153-_xlfn.XLOOKUP($C153,Competencias!$A:$A,Competencias!U:U))/$E153,"")</f>
        <v/>
      </c>
      <c r="N153" s="727" t="str">
        <f>IFERROR(($E153-_xlfn.XLOOKUP($C153,Competencias!$A:$A,Competencias!V:V))/$E153,"")</f>
        <v/>
      </c>
      <c r="O153" s="723"/>
      <c r="P153" s="246" t="str">
        <f>_xlfn.XLOOKUP(Q153,'Listas anteriores R'!$A:$A,'Listas anteriores R'!$D:$D,"")</f>
        <v>Fiambres</v>
      </c>
      <c r="Q153" s="1210">
        <v>1046</v>
      </c>
      <c r="R153" s="718" t="str">
        <f t="shared" si="34"/>
        <v>MORCILLA NEGRA ER - 350gr</v>
      </c>
      <c r="S153" s="135">
        <f t="shared" si="26"/>
        <v>8256.1983471074382</v>
      </c>
      <c r="T153" s="749">
        <v>9990</v>
      </c>
      <c r="U153" s="1172">
        <f>ROUND(IFERROR((S153-_xlfn.XLOOKUP(Q153,'Listas anteriores C'!$A:$A,'Listas anteriores C'!$E:$E))/_xlfn.XLOOKUP(Q153,'Listas anteriores C'!$A:$A,'Listas anteriores C'!$E:$E),""),3)</f>
        <v>0</v>
      </c>
      <c r="V153" s="732">
        <f>IFERROR((S153-(_xlfn.XLOOKUP(Q153,'Costos Unitarios'!$A:$A,'Costos Unitarios'!$E:$E)+_xlfn.XLOOKUP(Q153,'Costos Comerciales'!$A:$A,'Costos Comerciales'!$E:$E)))/S153,"")</f>
        <v>0.63385085085085091</v>
      </c>
      <c r="W153" s="727" t="str">
        <f>IFERROR(($S153-_xlfn.XLOOKUP($Q153,Competencias!$A:$A,Competencias!E:E))/$S153,"")</f>
        <v/>
      </c>
      <c r="X153" s="727" t="str">
        <f>IFERROR(($S153-_xlfn.XLOOKUP($Q153,Competencias!$A:$A,Competencias!F:F))/$S153,"")</f>
        <v/>
      </c>
      <c r="Y153" s="727" t="str">
        <f>IFERROR(($S153-_xlfn.XLOOKUP($Q153,Competencias!$A:$A,Competencias!G:G))/$S153,"")</f>
        <v/>
      </c>
      <c r="AA153" s="246" t="str">
        <f>_xlfn.XLOOKUP(AB153,'Listas anteriores R'!$A:$A,'Listas anteriores R'!$D:$D,"")</f>
        <v>Fiambres</v>
      </c>
      <c r="AB153" s="542">
        <v>1046</v>
      </c>
      <c r="AC153" s="718" t="str">
        <f t="shared" si="35"/>
        <v>MORCILLA NEGRA ER - 350gr</v>
      </c>
      <c r="AD153" s="139">
        <f t="shared" si="27"/>
        <v>8256.1983471074382</v>
      </c>
      <c r="AE153" s="749">
        <v>9990</v>
      </c>
      <c r="AF153" s="1172">
        <f>ROUND(IFERROR((AD153-_xlfn.XLOOKUP(AB153,'Listas anteriores ML'!$A:$A,'Listas anteriores ML'!$E:$E))/_xlfn.XLOOKUP(AB153,'Listas anteriores ML'!$A:$A,'Listas anteriores ML'!$E:$E),""),3)</f>
        <v>0</v>
      </c>
      <c r="AG153" s="732">
        <f>IFERROR((AD153-(_xlfn.XLOOKUP(AB153,'Costos Unitarios'!$A:$A,'Costos Unitarios'!$E:$E)+_xlfn.XLOOKUP(AB153,'Costos Comerciales'!$A:$A,'Costos Comerciales'!$E:$E)))/AD153,"")</f>
        <v>0.63385085085085091</v>
      </c>
      <c r="AH153" s="727" t="str">
        <f>IFERROR(($AD153-_xlfn.XLOOKUP($AB153,Competencias!$A:$A,Competencias!H:H))/$AD153,"")</f>
        <v/>
      </c>
      <c r="AI153" s="727" t="str">
        <f>IFERROR(($AD153-_xlfn.XLOOKUP($AB153,Competencias!$A:$A,Competencias!I:I))/$AD153,"")</f>
        <v/>
      </c>
      <c r="AJ153" s="727" t="str">
        <f>IFERROR(($AD153-_xlfn.XLOOKUP($AB153,Competencias!$A:$A,Competencias!J:J))/$AD153,"")</f>
        <v/>
      </c>
      <c r="AK153" s="727" t="str">
        <f>IFERROR(($AD153-_xlfn.XLOOKUP($AB153,Competencias!$A:$A,Competencias!K:K))/$AD153,"")</f>
        <v/>
      </c>
      <c r="AL153" s="727" t="str">
        <f>IFERROR(($AD153-_xlfn.XLOOKUP($AB153,Competencias!$A:$A,Competencias!L:L))/$AD153,"")</f>
        <v/>
      </c>
      <c r="AM153" s="727" t="str">
        <f>IFERROR(($AD153-_xlfn.XLOOKUP($AB153,Competencias!$A:$A,Competencias!M:M))/$AD153,"")</f>
        <v/>
      </c>
      <c r="AN153" s="727" t="str">
        <f>IFERROR(($AD153-_xlfn.XLOOKUP($AB153,Competencias!$A:$A,Competencias!N:N))/$AD153,"")</f>
        <v/>
      </c>
      <c r="AO153" s="727" t="str">
        <f>IFERROR(($AD153-_xlfn.XLOOKUP($AB153,Competencias!$A:$A,Competencias!O:O))/$AD153,"")</f>
        <v/>
      </c>
      <c r="AQ153" s="246" t="str">
        <f>_xlfn.XLOOKUP(AR153,'Listas anteriores R'!$A:$A,'Listas anteriores R'!$D:$D,"")</f>
        <v>Fiambres</v>
      </c>
      <c r="AR153" s="542">
        <v>1046</v>
      </c>
      <c r="AS153" s="718" t="str">
        <f t="shared" si="36"/>
        <v>MORCILLA NEGRA ER - 350gr</v>
      </c>
      <c r="AT153" s="291">
        <f t="shared" si="33"/>
        <v>8256.1983471074382</v>
      </c>
      <c r="AU153" s="1051">
        <f>ROUND(IFERROR(($AT153-_xlfn.XLOOKUP($AR153,'Listas anteriores May.'!$A:$A,'Listas anteriores May.'!$E:$E))/_xlfn.XLOOKUP($AR153,'Listas anteriores May.'!$A:$A,'Listas anteriores May.'!$E:$E),""),3)</f>
        <v>0</v>
      </c>
      <c r="AV153" s="732">
        <f>IFERROR(($AT153-(_xlfn.XLOOKUP($AR153,'Costos Unitarios'!$A:$A,'Costos Unitarios'!$E:$E)+_xlfn.XLOOKUP($AR153,'Costos Comerciales'!$A:$A,'Costos Comerciales'!$E:$E)))/AT153,"")</f>
        <v>0.63385085085085091</v>
      </c>
      <c r="AW153" s="892" t="str">
        <f>IFERROR((AT153-_xlfn.XLOOKUP(AR153,'Lista Consumo Interno'!$A:$A,'Lista Consumo Interno'!$E:$E))/AT153,"")</f>
        <v/>
      </c>
      <c r="AX153" s="895">
        <v>0</v>
      </c>
      <c r="AY153" s="727" t="str">
        <f>IFERROR(($AT153-_xlfn.XLOOKUP($AR153,Competencias!$A:$A,Competencias!P:P))/$AT153,"")</f>
        <v/>
      </c>
      <c r="AZ153" s="727" t="str">
        <f>IFERROR(($AT153-_xlfn.XLOOKUP($AR153,Competencias!$A:$A,Competencias!Q:Q))/$AT153,"")</f>
        <v/>
      </c>
      <c r="BB153" s="246" t="str">
        <f>_xlfn.XLOOKUP(BC153,'Listas anteriores R'!$A:$A,'Listas anteriores R'!$D:$D,"")</f>
        <v>Fiambres</v>
      </c>
      <c r="BC153" s="760">
        <v>1046</v>
      </c>
      <c r="BD153" s="800" t="str">
        <f t="shared" si="37"/>
        <v>MORCILLA NEGRA ER - 350gr</v>
      </c>
      <c r="BE153" s="150" t="e">
        <v>#N/A</v>
      </c>
      <c r="BF153" s="1051" t="e">
        <f>ROUND(IFERROR((BE153-_xlfn.XLOOKUP(BC153,'Listas anteriores HORECA'!$A:$A,'Listas anteriores HORECA'!$E:$E))/_xlfn.XLOOKUP(BC153,'Listas anteriores HORECA'!$A:$A,'Listas anteriores HORECA'!$E:$E),""),3)</f>
        <v>#VALUE!</v>
      </c>
      <c r="BG153" s="150">
        <f>_xlfn.XLOOKUP($BC153,'Costos Unitarios'!A:A,'Costos Unitarios'!E:E,"")</f>
        <v>2552</v>
      </c>
      <c r="BH153" s="1052" t="e">
        <f t="shared" si="38"/>
        <v>#N/A</v>
      </c>
      <c r="BI153" s="892" t="str">
        <f>IFERROR((BE153-_xlfn.XLOOKUP(C153,'Lista Consumo Interno'!A:A,'Lista Consumo Interno'!E:E))/BE153,"")</f>
        <v/>
      </c>
    </row>
    <row r="154" spans="1:61" ht="15" thickBot="1" x14ac:dyDescent="0.35">
      <c r="A154" s="246" t="str">
        <f>_xlfn.XLOOKUP(C154,'Listas anteriores R'!$A:$A,'Listas anteriores R'!$D:$D,"")</f>
        <v>Dira</v>
      </c>
      <c r="B154" s="1207" t="s">
        <v>165</v>
      </c>
      <c r="C154" s="73">
        <v>1376</v>
      </c>
      <c r="D154" s="718" t="s">
        <v>212</v>
      </c>
      <c r="E154" s="775">
        <f t="shared" si="25"/>
        <v>7000</v>
      </c>
      <c r="F154" s="860">
        <v>8470</v>
      </c>
      <c r="G154" s="1197">
        <f>ROUND(IFERROR((E154-_xlfn.XLOOKUP(C154,'Listas anteriores R'!A:A,'Listas anteriores R'!E:E))/_xlfn.XLOOKUP(C154,'Listas anteriores R'!A:A,'Listas anteriores R'!E:E),""),3)</f>
        <v>-0.29099999999999998</v>
      </c>
      <c r="H154" s="732">
        <f>IFERROR((E154-(_xlfn.XLOOKUP(C154,'Costos Unitarios'!$A:$A,'Costos Unitarios'!$E:$E)+_xlfn.XLOOKUP(C154,'Costos Comerciales'!$A:$A,'Costos Comerciales'!$E:$E)))/E154,"")</f>
        <v>0.43614285714285717</v>
      </c>
      <c r="I154" s="732" t="str">
        <f>IFERROR((E154-_xlfn.XLOOKUP(C154,'Lista Consumo Interno'!$A:$A,'Lista Consumo Interno'!$E:$E))/E154,"")</f>
        <v/>
      </c>
      <c r="J154" s="727" t="str">
        <f>IFERROR(($E154-_xlfn.XLOOKUP($C154,Competencias!$A:$A,Competencias!R:R))/$E154,"")</f>
        <v/>
      </c>
      <c r="K154" s="727" t="str">
        <f>IFERROR(($E154-_xlfn.XLOOKUP($C154,Competencias!$A:$A,Competencias!S:S))/$E154,"")</f>
        <v/>
      </c>
      <c r="L154" s="727" t="str">
        <f>IFERROR(($E154-_xlfn.XLOOKUP($C154,Competencias!$A:$A,Competencias!T:T))/$E154,"")</f>
        <v/>
      </c>
      <c r="M154" s="727" t="str">
        <f>IFERROR(($E154-_xlfn.XLOOKUP($C154,Competencias!$A:$A,Competencias!U:U))/$E154,"")</f>
        <v/>
      </c>
      <c r="N154" s="727" t="str">
        <f>IFERROR(($E154-_xlfn.XLOOKUP($C154,Competencias!$A:$A,Competencias!V:V))/$E154,"")</f>
        <v/>
      </c>
      <c r="O154" s="723"/>
      <c r="P154" s="246" t="str">
        <f>_xlfn.XLOOKUP(Q154,'Listas anteriores R'!$A:$A,'Listas anteriores R'!$D:$D,"")</f>
        <v>Dira</v>
      </c>
      <c r="Q154" s="1210">
        <v>1376</v>
      </c>
      <c r="R154" s="718" t="str">
        <f t="shared" si="34"/>
        <v>QUESO CAMEMBERT - 200gr</v>
      </c>
      <c r="S154" s="135">
        <f t="shared" si="26"/>
        <v>7000</v>
      </c>
      <c r="T154" s="749">
        <v>8470</v>
      </c>
      <c r="U154" s="1172">
        <f>ROUND(IFERROR((S154-_xlfn.XLOOKUP(Q154,'Listas anteriores C'!$A:$A,'Listas anteriores C'!$E:$E))/_xlfn.XLOOKUP(Q154,'Listas anteriores C'!$A:$A,'Listas anteriores C'!$E:$E),""),3)</f>
        <v>-0.35199999999999998</v>
      </c>
      <c r="V154" s="732">
        <f>IFERROR((S154-(_xlfn.XLOOKUP(Q154,'Costos Unitarios'!$A:$A,'Costos Unitarios'!$E:$E)+_xlfn.XLOOKUP(Q154,'Costos Comerciales'!$A:$A,'Costos Comerciales'!$E:$E)))/S154,"")</f>
        <v>0.43614285714285717</v>
      </c>
      <c r="W154" s="727" t="str">
        <f>IFERROR(($S154-_xlfn.XLOOKUP($Q154,Competencias!$A:$A,Competencias!E:E))/$S154,"")</f>
        <v/>
      </c>
      <c r="X154" s="727" t="str">
        <f>IFERROR(($S154-_xlfn.XLOOKUP($Q154,Competencias!$A:$A,Competencias!F:F))/$S154,"")</f>
        <v/>
      </c>
      <c r="Y154" s="727" t="str">
        <f>IFERROR(($S154-_xlfn.XLOOKUP($Q154,Competencias!$A:$A,Competencias!G:G))/$S154,"")</f>
        <v/>
      </c>
      <c r="AA154" s="246" t="str">
        <f>_xlfn.XLOOKUP(AB154,'Listas anteriores R'!$A:$A,'Listas anteriores R'!$D:$D,"")</f>
        <v>Dira</v>
      </c>
      <c r="AB154" s="542">
        <v>1376</v>
      </c>
      <c r="AC154" s="718" t="str">
        <f t="shared" si="35"/>
        <v>QUESO CAMEMBERT - 200gr</v>
      </c>
      <c r="AD154" s="139">
        <f t="shared" si="27"/>
        <v>7000</v>
      </c>
      <c r="AE154" s="749">
        <v>8470</v>
      </c>
      <c r="AF154" s="1172">
        <f>ROUND(IFERROR((AD154-_xlfn.XLOOKUP(AB154,'Listas anteriores ML'!$A:$A,'Listas anteriores ML'!$E:$E))/_xlfn.XLOOKUP(AB154,'Listas anteriores ML'!$A:$A,'Listas anteriores ML'!$E:$E),""),3)</f>
        <v>-0.35199999999999998</v>
      </c>
      <c r="AG154" s="732">
        <f>IFERROR((AD154-(_xlfn.XLOOKUP(AB154,'Costos Unitarios'!$A:$A,'Costos Unitarios'!$E:$E)+_xlfn.XLOOKUP(AB154,'Costos Comerciales'!$A:$A,'Costos Comerciales'!$E:$E)))/AD154,"")</f>
        <v>0.43614285714285717</v>
      </c>
      <c r="AH154" s="727" t="str">
        <f>IFERROR(($AD154-_xlfn.XLOOKUP($AB154,Competencias!$A:$A,Competencias!H:H))/$AD154,"")</f>
        <v/>
      </c>
      <c r="AI154" s="727" t="str">
        <f>IFERROR(($AD154-_xlfn.XLOOKUP($AB154,Competencias!$A:$A,Competencias!I:I))/$AD154,"")</f>
        <v/>
      </c>
      <c r="AJ154" s="727" t="str">
        <f>IFERROR(($AD154-_xlfn.XLOOKUP($AB154,Competencias!$A:$A,Competencias!J:J))/$AD154,"")</f>
        <v/>
      </c>
      <c r="AK154" s="727" t="str">
        <f>IFERROR(($AD154-_xlfn.XLOOKUP($AB154,Competencias!$A:$A,Competencias!K:K))/$AD154,"")</f>
        <v/>
      </c>
      <c r="AL154" s="727" t="str">
        <f>IFERROR(($AD154-_xlfn.XLOOKUP($AB154,Competencias!$A:$A,Competencias!L:L))/$AD154,"")</f>
        <v/>
      </c>
      <c r="AM154" s="727" t="str">
        <f>IFERROR(($AD154-_xlfn.XLOOKUP($AB154,Competencias!$A:$A,Competencias!M:M))/$AD154,"")</f>
        <v/>
      </c>
      <c r="AN154" s="727" t="str">
        <f>IFERROR(($AD154-_xlfn.XLOOKUP($AB154,Competencias!$A:$A,Competencias!N:N))/$AD154,"")</f>
        <v/>
      </c>
      <c r="AO154" s="727" t="str">
        <f>IFERROR(($AD154-_xlfn.XLOOKUP($AB154,Competencias!$A:$A,Competencias!O:O))/$AD154,"")</f>
        <v/>
      </c>
      <c r="AQ154" s="246" t="str">
        <f>_xlfn.XLOOKUP(AR154,'Listas anteriores R'!$A:$A,'Listas anteriores R'!$D:$D,"")</f>
        <v>Dira</v>
      </c>
      <c r="AR154" s="542">
        <v>1376</v>
      </c>
      <c r="AS154" s="718" t="str">
        <f t="shared" si="36"/>
        <v>QUESO CAMEMBERT - 200gr</v>
      </c>
      <c r="AT154" s="291">
        <f t="shared" si="33"/>
        <v>7000</v>
      </c>
      <c r="AU154" s="1051">
        <f>ROUND(IFERROR(($AT154-_xlfn.XLOOKUP($AR154,'Listas anteriores May.'!$A:$A,'Listas anteriores May.'!$E:$E))/_xlfn.XLOOKUP($AR154,'Listas anteriores May.'!$A:$A,'Listas anteriores May.'!$E:$E),""),3)</f>
        <v>-0.29099999999999998</v>
      </c>
      <c r="AV154" s="732">
        <f>IFERROR(($AT154-(_xlfn.XLOOKUP($AR154,'Costos Unitarios'!$A:$A,'Costos Unitarios'!$E:$E)+_xlfn.XLOOKUP($AR154,'Costos Comerciales'!$A:$A,'Costos Comerciales'!$E:$E)))/AT154,"")</f>
        <v>0.43614285714285717</v>
      </c>
      <c r="AW154" s="892" t="str">
        <f>IFERROR((AT154-_xlfn.XLOOKUP(AR154,'Lista Consumo Interno'!$A:$A,'Lista Consumo Interno'!$E:$E))/AT154,"")</f>
        <v/>
      </c>
      <c r="AX154" s="895">
        <v>0</v>
      </c>
      <c r="AY154" s="727" t="str">
        <f>IFERROR(($AT154-_xlfn.XLOOKUP($AR154,Competencias!$A:$A,Competencias!P:P))/$AT154,"")</f>
        <v/>
      </c>
      <c r="AZ154" s="727" t="str">
        <f>IFERROR(($AT154-_xlfn.XLOOKUP($AR154,Competencias!$A:$A,Competencias!Q:Q))/$AT154,"")</f>
        <v/>
      </c>
      <c r="BB154" s="246" t="str">
        <f>_xlfn.XLOOKUP(BC154,'Listas anteriores R'!$A:$A,'Listas anteriores R'!$D:$D,"")</f>
        <v>Dira</v>
      </c>
      <c r="BC154" s="760">
        <v>1376</v>
      </c>
      <c r="BD154" s="800" t="str">
        <f t="shared" si="37"/>
        <v>QUESO CAMEMBERT - 200gr</v>
      </c>
      <c r="BE154" s="150" t="e">
        <v>#N/A</v>
      </c>
      <c r="BF154" s="1051" t="e">
        <f>ROUND(IFERROR((BE154-_xlfn.XLOOKUP(BC154,'Listas anteriores HORECA'!$A:$A,'Listas anteriores HORECA'!$E:$E))/_xlfn.XLOOKUP(BC154,'Listas anteriores HORECA'!$A:$A,'Listas anteriores HORECA'!$E:$E),""),3)</f>
        <v>#VALUE!</v>
      </c>
      <c r="BG154" s="150">
        <f>_xlfn.XLOOKUP($BC154,'Costos Unitarios'!A:A,'Costos Unitarios'!E:E,"")</f>
        <v>3457</v>
      </c>
      <c r="BH154" s="1052" t="e">
        <f t="shared" si="38"/>
        <v>#N/A</v>
      </c>
      <c r="BI154" s="892" t="str">
        <f>IFERROR((BE154-_xlfn.XLOOKUP(C154,'Lista Consumo Interno'!A:A,'Lista Consumo Interno'!E:E))/BE154,"")</f>
        <v/>
      </c>
    </row>
    <row r="155" spans="1:61" ht="15" thickBot="1" x14ac:dyDescent="0.35">
      <c r="A155" s="246" t="str">
        <f>_xlfn.XLOOKUP(C155,'Listas anteriores R'!$A:$A,'Listas anteriores R'!$D:$D,"")</f>
        <v>Dira</v>
      </c>
      <c r="B155" s="1207" t="s">
        <v>165</v>
      </c>
      <c r="C155" s="73">
        <v>1377</v>
      </c>
      <c r="D155" s="718" t="s">
        <v>213</v>
      </c>
      <c r="E155" s="775">
        <f t="shared" si="25"/>
        <v>9867.7685950413234</v>
      </c>
      <c r="F155" s="860">
        <v>11940</v>
      </c>
      <c r="G155" s="1197">
        <f>ROUND(IFERROR((E155-_xlfn.XLOOKUP(C155,'Listas anteriores R'!A:A,'Listas anteriores R'!E:E))/_xlfn.XLOOKUP(C155,'Listas anteriores R'!A:A,'Listas anteriores R'!E:E),""),3)</f>
        <v>0.41</v>
      </c>
      <c r="H155" s="732">
        <f>IFERROR((E155-(_xlfn.XLOOKUP(C155,'Costos Unitarios'!$A:$A,'Costos Unitarios'!$E:$E)+_xlfn.XLOOKUP(C155,'Costos Comerciales'!$A:$A,'Costos Comerciales'!$E:$E)))/E155,"")</f>
        <v>0.43006365159128984</v>
      </c>
      <c r="I155" s="732" t="str">
        <f>IFERROR((E155-_xlfn.XLOOKUP(C155,'Lista Consumo Interno'!$A:$A,'Lista Consumo Interno'!$E:$E))/E155,"")</f>
        <v/>
      </c>
      <c r="J155" s="727" t="str">
        <f>IFERROR(($E155-_xlfn.XLOOKUP($C155,Competencias!$A:$A,Competencias!R:R))/$E155,"")</f>
        <v/>
      </c>
      <c r="K155" s="727" t="str">
        <f>IFERROR(($E155-_xlfn.XLOOKUP($C155,Competencias!$A:$A,Competencias!S:S))/$E155,"")</f>
        <v/>
      </c>
      <c r="L155" s="727" t="str">
        <f>IFERROR(($E155-_xlfn.XLOOKUP($C155,Competencias!$A:$A,Competencias!T:T))/$E155,"")</f>
        <v/>
      </c>
      <c r="M155" s="727" t="str">
        <f>IFERROR(($E155-_xlfn.XLOOKUP($C155,Competencias!$A:$A,Competencias!U:U))/$E155,"")</f>
        <v/>
      </c>
      <c r="N155" s="727" t="str">
        <f>IFERROR(($E155-_xlfn.XLOOKUP($C155,Competencias!$A:$A,Competencias!V:V))/$E155,"")</f>
        <v/>
      </c>
      <c r="O155" s="723"/>
      <c r="P155" s="246" t="str">
        <f>_xlfn.XLOOKUP(Q155,'Listas anteriores R'!$A:$A,'Listas anteriores R'!$D:$D,"")</f>
        <v>Dira</v>
      </c>
      <c r="Q155" s="1210">
        <v>1377</v>
      </c>
      <c r="R155" s="718" t="str">
        <f t="shared" si="34"/>
        <v>QUESO BRIE - 100gr</v>
      </c>
      <c r="S155" s="135">
        <f t="shared" si="26"/>
        <v>9867.7685950413234</v>
      </c>
      <c r="T155" s="749">
        <v>11940</v>
      </c>
      <c r="U155" s="1172">
        <f>ROUND(IFERROR((S155-_xlfn.XLOOKUP(Q155,'Listas anteriores C'!$A:$A,'Listas anteriores C'!$E:$E))/_xlfn.XLOOKUP(Q155,'Listas anteriores C'!$A:$A,'Listas anteriores C'!$E:$E),""),3)</f>
        <v>0.28699999999999998</v>
      </c>
      <c r="V155" s="732">
        <f>IFERROR((S155-(_xlfn.XLOOKUP(Q155,'Costos Unitarios'!$A:$A,'Costos Unitarios'!$E:$E)+_xlfn.XLOOKUP(Q155,'Costos Comerciales'!$A:$A,'Costos Comerciales'!$E:$E)))/S155,"")</f>
        <v>0.43006365159128984</v>
      </c>
      <c r="W155" s="727" t="str">
        <f>IFERROR(($S155-_xlfn.XLOOKUP($Q155,Competencias!$A:$A,Competencias!E:E))/$S155,"")</f>
        <v/>
      </c>
      <c r="X155" s="727" t="str">
        <f>IFERROR(($S155-_xlfn.XLOOKUP($Q155,Competencias!$A:$A,Competencias!F:F))/$S155,"")</f>
        <v/>
      </c>
      <c r="Y155" s="727" t="str">
        <f>IFERROR(($S155-_xlfn.XLOOKUP($Q155,Competencias!$A:$A,Competencias!G:G))/$S155,"")</f>
        <v/>
      </c>
      <c r="AA155" s="246" t="str">
        <f>_xlfn.XLOOKUP(AB155,'Listas anteriores R'!$A:$A,'Listas anteriores R'!$D:$D,"")</f>
        <v>Dira</v>
      </c>
      <c r="AB155" s="542">
        <v>1377</v>
      </c>
      <c r="AC155" s="718" t="str">
        <f t="shared" si="35"/>
        <v>QUESO BRIE - 100gr</v>
      </c>
      <c r="AD155" s="139">
        <f t="shared" si="27"/>
        <v>9867.7685950413234</v>
      </c>
      <c r="AE155" s="749">
        <v>11940</v>
      </c>
      <c r="AF155" s="1172">
        <f>ROUND(IFERROR((AD155-_xlfn.XLOOKUP(AB155,'Listas anteriores ML'!$A:$A,'Listas anteriores ML'!$E:$E))/_xlfn.XLOOKUP(AB155,'Listas anteriores ML'!$A:$A,'Listas anteriores ML'!$E:$E),""),3)</f>
        <v>0.28699999999999998</v>
      </c>
      <c r="AG155" s="732">
        <f>IFERROR((AD155-(_xlfn.XLOOKUP(AB155,'Costos Unitarios'!$A:$A,'Costos Unitarios'!$E:$E)+_xlfn.XLOOKUP(AB155,'Costos Comerciales'!$A:$A,'Costos Comerciales'!$E:$E)))/AD155,"")</f>
        <v>0.43006365159128984</v>
      </c>
      <c r="AH155" s="727" t="str">
        <f>IFERROR(($AD155-_xlfn.XLOOKUP($AB155,Competencias!$A:$A,Competencias!H:H))/$AD155,"")</f>
        <v/>
      </c>
      <c r="AI155" s="727" t="str">
        <f>IFERROR(($AD155-_xlfn.XLOOKUP($AB155,Competencias!$A:$A,Competencias!I:I))/$AD155,"")</f>
        <v/>
      </c>
      <c r="AJ155" s="727" t="str">
        <f>IFERROR(($AD155-_xlfn.XLOOKUP($AB155,Competencias!$A:$A,Competencias!J:J))/$AD155,"")</f>
        <v/>
      </c>
      <c r="AK155" s="727" t="str">
        <f>IFERROR(($AD155-_xlfn.XLOOKUP($AB155,Competencias!$A:$A,Competencias!K:K))/$AD155,"")</f>
        <v/>
      </c>
      <c r="AL155" s="727" t="str">
        <f>IFERROR(($AD155-_xlfn.XLOOKUP($AB155,Competencias!$A:$A,Competencias!L:L))/$AD155,"")</f>
        <v/>
      </c>
      <c r="AM155" s="727" t="str">
        <f>IFERROR(($AD155-_xlfn.XLOOKUP($AB155,Competencias!$A:$A,Competencias!M:M))/$AD155,"")</f>
        <v/>
      </c>
      <c r="AN155" s="727" t="str">
        <f>IFERROR(($AD155-_xlfn.XLOOKUP($AB155,Competencias!$A:$A,Competencias!N:N))/$AD155,"")</f>
        <v/>
      </c>
      <c r="AO155" s="727" t="str">
        <f>IFERROR(($AD155-_xlfn.XLOOKUP($AB155,Competencias!$A:$A,Competencias!O:O))/$AD155,"")</f>
        <v/>
      </c>
      <c r="AQ155" s="246" t="str">
        <f>_xlfn.XLOOKUP(AR155,'Listas anteriores R'!$A:$A,'Listas anteriores R'!$D:$D,"")</f>
        <v>Dira</v>
      </c>
      <c r="AR155" s="542">
        <v>1377</v>
      </c>
      <c r="AS155" s="718" t="str">
        <f t="shared" si="36"/>
        <v>QUESO BRIE - 100gr</v>
      </c>
      <c r="AT155" s="291">
        <f t="shared" si="33"/>
        <v>9867.7685950413234</v>
      </c>
      <c r="AU155" s="1051">
        <f>ROUND(IFERROR(($AT155-_xlfn.XLOOKUP($AR155,'Listas anteriores May.'!$A:$A,'Listas anteriores May.'!$E:$E))/_xlfn.XLOOKUP($AR155,'Listas anteriores May.'!$A:$A,'Listas anteriores May.'!$E:$E),""),3)</f>
        <v>0.41</v>
      </c>
      <c r="AV155" s="732">
        <f>IFERROR(($AT155-(_xlfn.XLOOKUP($AR155,'Costos Unitarios'!$A:$A,'Costos Unitarios'!$E:$E)+_xlfn.XLOOKUP($AR155,'Costos Comerciales'!$A:$A,'Costos Comerciales'!$E:$E)))/AT155,"")</f>
        <v>0.43006365159128984</v>
      </c>
      <c r="AW155" s="892" t="str">
        <f>IFERROR((AT155-_xlfn.XLOOKUP(AR155,'Lista Consumo Interno'!$A:$A,'Lista Consumo Interno'!$E:$E))/AT155,"")</f>
        <v/>
      </c>
      <c r="AX155" s="895">
        <v>0</v>
      </c>
      <c r="AY155" s="727" t="str">
        <f>IFERROR(($AT155-_xlfn.XLOOKUP($AR155,Competencias!$A:$A,Competencias!P:P))/$AT155,"")</f>
        <v/>
      </c>
      <c r="AZ155" s="727" t="str">
        <f>IFERROR(($AT155-_xlfn.XLOOKUP($AR155,Competencias!$A:$A,Competencias!Q:Q))/$AT155,"")</f>
        <v/>
      </c>
      <c r="BB155" s="246" t="str">
        <f>_xlfn.XLOOKUP(BC155,'Listas anteriores R'!$A:$A,'Listas anteriores R'!$D:$D,"")</f>
        <v>Dira</v>
      </c>
      <c r="BC155" s="760">
        <v>1377</v>
      </c>
      <c r="BD155" s="800" t="str">
        <f t="shared" si="37"/>
        <v>QUESO BRIE - 100gr</v>
      </c>
      <c r="BE155" s="150" t="e">
        <v>#N/A</v>
      </c>
      <c r="BF155" s="1051" t="e">
        <f>ROUND(IFERROR((BE155-_xlfn.XLOOKUP(BC155,'Listas anteriores HORECA'!$A:$A,'Listas anteriores HORECA'!$E:$E))/_xlfn.XLOOKUP(BC155,'Listas anteriores HORECA'!$A:$A,'Listas anteriores HORECA'!$E:$E),""),3)</f>
        <v>#VALUE!</v>
      </c>
      <c r="BG155" s="150">
        <f>_xlfn.XLOOKUP($BC155,'Costos Unitarios'!A:A,'Costos Unitarios'!E:E,"")</f>
        <v>5276</v>
      </c>
      <c r="BH155" s="1052" t="e">
        <f t="shared" si="38"/>
        <v>#N/A</v>
      </c>
      <c r="BI155" s="892" t="str">
        <f>IFERROR((BE155-_xlfn.XLOOKUP(C155,'Lista Consumo Interno'!A:A,'Lista Consumo Interno'!E:E))/BE155,"")</f>
        <v/>
      </c>
    </row>
    <row r="156" spans="1:61" ht="15" thickBot="1" x14ac:dyDescent="0.35">
      <c r="A156" s="246" t="str">
        <f>_xlfn.XLOOKUP(C156,'Listas anteriores R'!$A:$A,'Listas anteriores R'!$D:$D,"")</f>
        <v>Dira</v>
      </c>
      <c r="B156" s="1206" t="s">
        <v>214</v>
      </c>
      <c r="C156" s="261">
        <v>936</v>
      </c>
      <c r="D156" s="799" t="s">
        <v>215</v>
      </c>
      <c r="E156" s="862">
        <f t="shared" si="25"/>
        <v>12719.008264462811</v>
      </c>
      <c r="F156" s="860">
        <v>15390</v>
      </c>
      <c r="G156" s="1197">
        <f>ROUND(IFERROR((E156-_xlfn.XLOOKUP(C156,'Listas anteriores R'!A:A,'Listas anteriores R'!E:E))/_xlfn.XLOOKUP(C156,'Listas anteriores R'!A:A,'Listas anteriores R'!E:E),""),3)</f>
        <v>0</v>
      </c>
      <c r="H156" s="732">
        <f>IFERROR((E156-(_xlfn.XLOOKUP(C156,'Costos Unitarios'!$A:$A,'Costos Unitarios'!$E:$E)+_xlfn.XLOOKUP(C156,'Costos Comerciales'!$A:$A,'Costos Comerciales'!$E:$E)))/E156,"")</f>
        <v>0.43564782326185841</v>
      </c>
      <c r="I156" s="732" t="str">
        <f>IFERROR((E156-_xlfn.XLOOKUP(C156,'Lista Consumo Interno'!$A:$A,'Lista Consumo Interno'!$E:$E))/E156,"")</f>
        <v/>
      </c>
      <c r="J156" s="727" t="str">
        <f>IFERROR(($E156-_xlfn.XLOOKUP($C156,Competencias!$A:$A,Competencias!R:R))/$E156,"")</f>
        <v/>
      </c>
      <c r="K156" s="727" t="str">
        <f>IFERROR(($E156-_xlfn.XLOOKUP($C156,Competencias!$A:$A,Competencias!S:S))/$E156,"")</f>
        <v/>
      </c>
      <c r="L156" s="727" t="str">
        <f>IFERROR(($E156-_xlfn.XLOOKUP($C156,Competencias!$A:$A,Competencias!T:T))/$E156,"")</f>
        <v/>
      </c>
      <c r="M156" s="727" t="str">
        <f>IFERROR(($E156-_xlfn.XLOOKUP($C156,Competencias!$A:$A,Competencias!U:U))/$E156,"")</f>
        <v/>
      </c>
      <c r="N156" s="727" t="str">
        <f>IFERROR(($E156-_xlfn.XLOOKUP($C156,Competencias!$A:$A,Competencias!V:V))/$E156,"")</f>
        <v/>
      </c>
      <c r="O156" s="723"/>
      <c r="P156" s="246" t="str">
        <f>_xlfn.XLOOKUP(Q156,'Listas anteriores R'!$A:$A,'Listas anteriores R'!$D:$D,"")</f>
        <v>Dira</v>
      </c>
      <c r="Q156" s="1210">
        <v>936</v>
      </c>
      <c r="R156" s="718" t="str">
        <f t="shared" si="34"/>
        <v>QUESO TYBO FRACCIONADO</v>
      </c>
      <c r="S156" s="135">
        <f t="shared" si="26"/>
        <v>12719.008264462811</v>
      </c>
      <c r="T156" s="749">
        <v>15390</v>
      </c>
      <c r="U156" s="1172">
        <f>ROUND(IFERROR((S156-_xlfn.XLOOKUP(Q156,'Listas anteriores C'!$A:$A,'Listas anteriores C'!$E:$E))/_xlfn.XLOOKUP(Q156,'Listas anteriores C'!$A:$A,'Listas anteriores C'!$E:$E),""),3)</f>
        <v>0</v>
      </c>
      <c r="V156" s="732">
        <f>IFERROR((S156-(_xlfn.XLOOKUP(Q156,'Costos Unitarios'!$A:$A,'Costos Unitarios'!$E:$E)+_xlfn.XLOOKUP(Q156,'Costos Comerciales'!$A:$A,'Costos Comerciales'!$E:$E)))/S156,"")</f>
        <v>0.43564782326185841</v>
      </c>
      <c r="W156" s="727" t="str">
        <f>IFERROR(($S156-_xlfn.XLOOKUP($Q156,Competencias!$A:$A,Competencias!E:E))/$S156,"")</f>
        <v/>
      </c>
      <c r="X156" s="727" t="str">
        <f>IFERROR(($S156-_xlfn.XLOOKUP($Q156,Competencias!$A:$A,Competencias!F:F))/$S156,"")</f>
        <v/>
      </c>
      <c r="Y156" s="727" t="str">
        <f>IFERROR(($S156-_xlfn.XLOOKUP($Q156,Competencias!$A:$A,Competencias!G:G))/$S156,"")</f>
        <v/>
      </c>
      <c r="AA156" s="246" t="str">
        <f>_xlfn.XLOOKUP(AB156,'Listas anteriores R'!$A:$A,'Listas anteriores R'!$D:$D,"")</f>
        <v>Dira</v>
      </c>
      <c r="AB156" s="542">
        <v>936</v>
      </c>
      <c r="AC156" s="718" t="str">
        <f t="shared" si="35"/>
        <v>QUESO TYBO FRACCIONADO</v>
      </c>
      <c r="AD156" s="139">
        <f t="shared" si="27"/>
        <v>12719.008264462811</v>
      </c>
      <c r="AE156" s="749">
        <v>15390</v>
      </c>
      <c r="AF156" s="1172">
        <f>ROUND(IFERROR((AD156-_xlfn.XLOOKUP(AB156,'Listas anteriores ML'!$A:$A,'Listas anteriores ML'!$E:$E))/_xlfn.XLOOKUP(AB156,'Listas anteriores ML'!$A:$A,'Listas anteriores ML'!$E:$E),""),3)</f>
        <v>0</v>
      </c>
      <c r="AG156" s="732">
        <f>IFERROR((AD156-(_xlfn.XLOOKUP(AB156,'Costos Unitarios'!$A:$A,'Costos Unitarios'!$E:$E)+_xlfn.XLOOKUP(AB156,'Costos Comerciales'!$A:$A,'Costos Comerciales'!$E:$E)))/AD156,"")</f>
        <v>0.43564782326185841</v>
      </c>
      <c r="AH156" s="727" t="str">
        <f>IFERROR(($AD156-_xlfn.XLOOKUP($AB156,Competencias!$A:$A,Competencias!H:H))/$AD156,"")</f>
        <v/>
      </c>
      <c r="AI156" s="727" t="str">
        <f>IFERROR(($AD156-_xlfn.XLOOKUP($AB156,Competencias!$A:$A,Competencias!I:I))/$AD156,"")</f>
        <v/>
      </c>
      <c r="AJ156" s="727" t="str">
        <f>IFERROR(($AD156-_xlfn.XLOOKUP($AB156,Competencias!$A:$A,Competencias!J:J))/$AD156,"")</f>
        <v/>
      </c>
      <c r="AK156" s="727" t="str">
        <f>IFERROR(($AD156-_xlfn.XLOOKUP($AB156,Competencias!$A:$A,Competencias!K:K))/$AD156,"")</f>
        <v/>
      </c>
      <c r="AL156" s="727" t="str">
        <f>IFERROR(($AD156-_xlfn.XLOOKUP($AB156,Competencias!$A:$A,Competencias!L:L))/$AD156,"")</f>
        <v/>
      </c>
      <c r="AM156" s="727" t="str">
        <f>IFERROR(($AD156-_xlfn.XLOOKUP($AB156,Competencias!$A:$A,Competencias!M:M))/$AD156,"")</f>
        <v/>
      </c>
      <c r="AN156" s="727" t="str">
        <f>IFERROR(($AD156-_xlfn.XLOOKUP($AB156,Competencias!$A:$A,Competencias!N:N))/$AD156,"")</f>
        <v/>
      </c>
      <c r="AO156" s="727" t="str">
        <f>IFERROR(($AD156-_xlfn.XLOOKUP($AB156,Competencias!$A:$A,Competencias!O:O))/$AD156,"")</f>
        <v/>
      </c>
      <c r="AQ156" s="246" t="str">
        <f>_xlfn.XLOOKUP(AR156,'Listas anteriores R'!$A:$A,'Listas anteriores R'!$D:$D,"")</f>
        <v>Dira</v>
      </c>
      <c r="AR156" s="542">
        <v>936</v>
      </c>
      <c r="AS156" s="718" t="str">
        <f t="shared" si="36"/>
        <v>QUESO TYBO FRACCIONADO</v>
      </c>
      <c r="AT156" s="291">
        <f t="shared" si="33"/>
        <v>12719.008264462811</v>
      </c>
      <c r="AU156" s="1051">
        <f>ROUND(IFERROR(($AT156-_xlfn.XLOOKUP($AR156,'Listas anteriores May.'!$A:$A,'Listas anteriores May.'!$E:$E))/_xlfn.XLOOKUP($AR156,'Listas anteriores May.'!$A:$A,'Listas anteriores May.'!$E:$E),""),3)</f>
        <v>0</v>
      </c>
      <c r="AV156" s="732">
        <f>IFERROR(($AT156-(_xlfn.XLOOKUP($AR156,'Costos Unitarios'!$A:$A,'Costos Unitarios'!$E:$E)+_xlfn.XLOOKUP($AR156,'Costos Comerciales'!$A:$A,'Costos Comerciales'!$E:$E)))/AT156,"")</f>
        <v>0.43564782326185841</v>
      </c>
      <c r="AW156" s="892" t="str">
        <f>IFERROR((AT156-_xlfn.XLOOKUP(AR156,'Lista Consumo Interno'!$A:$A,'Lista Consumo Interno'!$E:$E))/AT156,"")</f>
        <v/>
      </c>
      <c r="AX156" s="895">
        <v>0</v>
      </c>
      <c r="AY156" s="727" t="str">
        <f>IFERROR(($AT156-_xlfn.XLOOKUP($AR156,Competencias!$A:$A,Competencias!P:P))/$AT156,"")</f>
        <v/>
      </c>
      <c r="AZ156" s="727" t="str">
        <f>IFERROR(($AT156-_xlfn.XLOOKUP($AR156,Competencias!$A:$A,Competencias!Q:Q))/$AT156,"")</f>
        <v/>
      </c>
      <c r="BB156" s="246" t="str">
        <f>_xlfn.XLOOKUP(BC156,'Listas anteriores R'!$A:$A,'Listas anteriores R'!$D:$D,"")</f>
        <v>Dira</v>
      </c>
      <c r="BC156" s="760">
        <v>936</v>
      </c>
      <c r="BD156" s="800" t="str">
        <f t="shared" si="37"/>
        <v>QUESO TYBO FRACCIONADO</v>
      </c>
      <c r="BE156" s="150" t="e">
        <v>#N/A</v>
      </c>
      <c r="BF156" s="1051" t="e">
        <f>ROUND(IFERROR((BE156-_xlfn.XLOOKUP(BC156,'Listas anteriores HORECA'!$A:$A,'Listas anteriores HORECA'!$E:$E))/_xlfn.XLOOKUP(BC156,'Listas anteriores HORECA'!$A:$A,'Listas anteriores HORECA'!$E:$E),""),3)</f>
        <v>#VALUE!</v>
      </c>
      <c r="BG156" s="150">
        <f>_xlfn.XLOOKUP($BC156,'Costos Unitarios'!A:A,'Costos Unitarios'!E:E,"")</f>
        <v>6546</v>
      </c>
      <c r="BH156" s="1052" t="e">
        <f t="shared" si="38"/>
        <v>#N/A</v>
      </c>
      <c r="BI156" s="892" t="str">
        <f>IFERROR((BE156-_xlfn.XLOOKUP(C156,'Lista Consumo Interno'!A:A,'Lista Consumo Interno'!E:E))/BE156,"")</f>
        <v/>
      </c>
    </row>
    <row r="157" spans="1:61" ht="15" thickBot="1" x14ac:dyDescent="0.35">
      <c r="A157" s="246" t="str">
        <f>_xlfn.XLOOKUP(C157,'Listas anteriores R'!$A:$A,'Listas anteriores R'!$D:$D,"")</f>
        <v>Dira</v>
      </c>
      <c r="B157" s="1208" t="s">
        <v>214</v>
      </c>
      <c r="C157" s="262">
        <v>1341</v>
      </c>
      <c r="D157" s="801" t="s">
        <v>216</v>
      </c>
      <c r="E157" s="749">
        <f t="shared" si="25"/>
        <v>12471.07438016529</v>
      </c>
      <c r="F157" s="860">
        <v>15090</v>
      </c>
      <c r="G157" s="1197">
        <f>ROUND(IFERROR((E157-_xlfn.XLOOKUP(C157,'Listas anteriores R'!A:A,'Listas anteriores R'!E:E))/_xlfn.XLOOKUP(C157,'Listas anteriores R'!A:A,'Listas anteriores R'!E:E),""),3)</f>
        <v>0</v>
      </c>
      <c r="H157" s="732">
        <f>IFERROR((E157-(_xlfn.XLOOKUP(C157,'Costos Unitarios'!$A:$A,'Costos Unitarios'!$E:$E)+_xlfn.XLOOKUP(C157,'Costos Comerciales'!$A:$A,'Costos Comerciales'!$E:$E)))/E157,"")</f>
        <v>0.4358144466534129</v>
      </c>
      <c r="I157" s="732" t="str">
        <f>IFERROR((E157-_xlfn.XLOOKUP(C157,'Lista Consumo Interno'!$A:$A,'Lista Consumo Interno'!$E:$E))/E157,"")</f>
        <v/>
      </c>
      <c r="J157" s="727">
        <f>IFERROR(($E157-_xlfn.XLOOKUP($C157,Competencias!$A:$A,Competencias!R:R))/$E157,"")</f>
        <v>1</v>
      </c>
      <c r="K157" s="727">
        <f>IFERROR(($E157-_xlfn.XLOOKUP($C157,Competencias!$A:$A,Competencias!S:S))/$E157,"")</f>
        <v>1</v>
      </c>
      <c r="L157" s="727">
        <f>IFERROR(($E157-_xlfn.XLOOKUP($C157,Competencias!$A:$A,Competencias!T:T))/$E157,"")</f>
        <v>1</v>
      </c>
      <c r="M157" s="727">
        <f>IFERROR(($E157-_xlfn.XLOOKUP($C157,Competencias!$A:$A,Competencias!U:U))/$E157,"")</f>
        <v>1</v>
      </c>
      <c r="N157" s="727">
        <f>IFERROR(($E157-_xlfn.XLOOKUP($C157,Competencias!$A:$A,Competencias!V:V))/$E157,"")</f>
        <v>1</v>
      </c>
      <c r="O157" s="723"/>
      <c r="P157" s="246" t="str">
        <f>_xlfn.XLOOKUP(Q157,'Listas anteriores R'!$A:$A,'Listas anteriores R'!$D:$D,"")</f>
        <v>Dira</v>
      </c>
      <c r="Q157" s="1210">
        <v>1341</v>
      </c>
      <c r="R157" s="718" t="str">
        <f t="shared" si="34"/>
        <v>QUESO TYBO BARRA (REBANADO)</v>
      </c>
      <c r="S157" s="135">
        <f t="shared" si="26"/>
        <v>12471.07438016529</v>
      </c>
      <c r="T157" s="749">
        <v>15090</v>
      </c>
      <c r="U157" s="1172">
        <f>ROUND(IFERROR((S157-_xlfn.XLOOKUP(Q157,'Listas anteriores C'!$A:$A,'Listas anteriores C'!$E:$E))/_xlfn.XLOOKUP(Q157,'Listas anteriores C'!$A:$A,'Listas anteriores C'!$E:$E),""),3)</f>
        <v>0</v>
      </c>
      <c r="V157" s="732">
        <f>IFERROR((S157-(_xlfn.XLOOKUP(Q157,'Costos Unitarios'!$A:$A,'Costos Unitarios'!$E:$E)+_xlfn.XLOOKUP(Q157,'Costos Comerciales'!$A:$A,'Costos Comerciales'!$E:$E)))/S157,"")</f>
        <v>0.4358144466534129</v>
      </c>
      <c r="W157" s="727">
        <f>IFERROR(($S157-_xlfn.XLOOKUP($Q157,Competencias!$A:$A,Competencias!E:E))/$S157,"")</f>
        <v>1</v>
      </c>
      <c r="X157" s="727">
        <f>IFERROR(($S157-_xlfn.XLOOKUP($Q157,Competencias!$A:$A,Competencias!F:F))/$S157,"")</f>
        <v>1</v>
      </c>
      <c r="Y157" s="727">
        <f>IFERROR(($S157-_xlfn.XLOOKUP($Q157,Competencias!$A:$A,Competencias!G:G))/$S157,"")</f>
        <v>-0.16269052352551353</v>
      </c>
      <c r="AA157" s="246" t="str">
        <f>_xlfn.XLOOKUP(AB157,'Listas anteriores R'!$A:$A,'Listas anteriores R'!$D:$D,"")</f>
        <v>Dira</v>
      </c>
      <c r="AB157" s="542">
        <v>1341</v>
      </c>
      <c r="AC157" s="718" t="str">
        <f t="shared" si="35"/>
        <v>QUESO TYBO BARRA (REBANADO)</v>
      </c>
      <c r="AD157" s="139">
        <f t="shared" si="27"/>
        <v>12471.07438016529</v>
      </c>
      <c r="AE157" s="749">
        <v>15090</v>
      </c>
      <c r="AF157" s="1172">
        <f>ROUND(IFERROR((AD157-_xlfn.XLOOKUP(AB157,'Listas anteriores ML'!$A:$A,'Listas anteriores ML'!$E:$E))/_xlfn.XLOOKUP(AB157,'Listas anteriores ML'!$A:$A,'Listas anteriores ML'!$E:$E),""),3)</f>
        <v>0</v>
      </c>
      <c r="AG157" s="732">
        <f>IFERROR((AD157-(_xlfn.XLOOKUP(AB157,'Costos Unitarios'!$A:$A,'Costos Unitarios'!$E:$E)+_xlfn.XLOOKUP(AB157,'Costos Comerciales'!$A:$A,'Costos Comerciales'!$E:$E)))/AD157,"")</f>
        <v>0.4358144466534129</v>
      </c>
      <c r="AH157" s="727">
        <f>IFERROR(($AD157-_xlfn.XLOOKUP($AB157,Competencias!$A:$A,Competencias!H:H))/$AD157,"")</f>
        <v>1</v>
      </c>
      <c r="AI157" s="727">
        <f>IFERROR(($AD157-_xlfn.XLOOKUP($AB157,Competencias!$A:$A,Competencias!I:I))/$AD157,"")</f>
        <v>1</v>
      </c>
      <c r="AJ157" s="727">
        <f>IFERROR(($AD157-_xlfn.XLOOKUP($AB157,Competencias!$A:$A,Competencias!J:J))/$AD157,"")</f>
        <v>1</v>
      </c>
      <c r="AK157" s="727">
        <f>IFERROR(($AD157-_xlfn.XLOOKUP($AB157,Competencias!$A:$A,Competencias!K:K))/$AD157,"")</f>
        <v>1</v>
      </c>
      <c r="AL157" s="727">
        <f>IFERROR(($AD157-_xlfn.XLOOKUP($AB157,Competencias!$A:$A,Competencias!L:L))/$AD157,"")</f>
        <v>1</v>
      </c>
      <c r="AM157" s="727">
        <f>IFERROR(($AD157-_xlfn.XLOOKUP($AB157,Competencias!$A:$A,Competencias!M:M))/$AD157,"")</f>
        <v>1</v>
      </c>
      <c r="AN157" s="727">
        <f>IFERROR(($AD157-_xlfn.XLOOKUP($AB157,Competencias!$A:$A,Competencias!N:N))/$AD157,"")</f>
        <v>1</v>
      </c>
      <c r="AO157" s="727">
        <f>IFERROR(($AD157-_xlfn.XLOOKUP($AB157,Competencias!$A:$A,Competencias!O:O))/$AD157,"")</f>
        <v>1</v>
      </c>
      <c r="AQ157" s="246" t="str">
        <f>_xlfn.XLOOKUP(AR157,'Listas anteriores R'!$A:$A,'Listas anteriores R'!$D:$D,"")</f>
        <v>Dira</v>
      </c>
      <c r="AR157" s="542">
        <v>1341</v>
      </c>
      <c r="AS157" s="718" t="str">
        <f t="shared" si="36"/>
        <v>QUESO TYBO BARRA (REBANADO)</v>
      </c>
      <c r="AT157" s="291">
        <f t="shared" si="33"/>
        <v>12471.07438016529</v>
      </c>
      <c r="AU157" s="1051">
        <f>ROUND(IFERROR(($AT157-_xlfn.XLOOKUP($AR157,'Listas anteriores May.'!$A:$A,'Listas anteriores May.'!$E:$E))/_xlfn.XLOOKUP($AR157,'Listas anteriores May.'!$A:$A,'Listas anteriores May.'!$E:$E),""),3)</f>
        <v>0</v>
      </c>
      <c r="AV157" s="732">
        <f>IFERROR(($AT157-(_xlfn.XLOOKUP($AR157,'Costos Unitarios'!$A:$A,'Costos Unitarios'!$E:$E)+_xlfn.XLOOKUP($AR157,'Costos Comerciales'!$A:$A,'Costos Comerciales'!$E:$E)))/AT157,"")</f>
        <v>0.4358144466534129</v>
      </c>
      <c r="AW157" s="892" t="str">
        <f>IFERROR((AT157-_xlfn.XLOOKUP(AR157,'Lista Consumo Interno'!$A:$A,'Lista Consumo Interno'!$E:$E))/AT157,"")</f>
        <v/>
      </c>
      <c r="AX157" s="895">
        <v>0</v>
      </c>
      <c r="AY157" s="727">
        <f>IFERROR(($AT157-_xlfn.XLOOKUP($AR157,Competencias!$A:$A,Competencias!P:P))/$AT157,"")</f>
        <v>1</v>
      </c>
      <c r="AZ157" s="727">
        <f>IFERROR(($AT157-_xlfn.XLOOKUP($AR157,Competencias!$A:$A,Competencias!Q:Q))/$AT157,"")</f>
        <v>1</v>
      </c>
      <c r="BB157" s="246" t="str">
        <f>_xlfn.XLOOKUP(BC157,'Listas anteriores R'!$A:$A,'Listas anteriores R'!$D:$D,"")</f>
        <v>Dira</v>
      </c>
      <c r="BC157" s="760">
        <v>1341</v>
      </c>
      <c r="BD157" s="800" t="str">
        <f t="shared" si="37"/>
        <v>QUESO TYBO BARRA (REBANADO)</v>
      </c>
      <c r="BE157" s="150" t="e">
        <v>#N/A</v>
      </c>
      <c r="BF157" s="1051" t="e">
        <f>ROUND(IFERROR((BE157-_xlfn.XLOOKUP(BC157,'Listas anteriores HORECA'!$A:$A,'Listas anteriores HORECA'!$E:$E))/_xlfn.XLOOKUP(BC157,'Listas anteriores HORECA'!$A:$A,'Listas anteriores HORECA'!$E:$E),""),3)</f>
        <v>#VALUE!</v>
      </c>
      <c r="BG157" s="150">
        <f>_xlfn.XLOOKUP($BC157,'Costos Unitarios'!A:A,'Costos Unitarios'!E:E,"")</f>
        <v>6416</v>
      </c>
      <c r="BH157" s="1052" t="e">
        <f t="shared" si="38"/>
        <v>#N/A</v>
      </c>
      <c r="BI157" s="892" t="str">
        <f>IFERROR((BE157-_xlfn.XLOOKUP(C157,'Lista Consumo Interno'!A:A,'Lista Consumo Interno'!E:E))/BE157,"")</f>
        <v/>
      </c>
    </row>
    <row r="158" spans="1:61" ht="15" thickBot="1" x14ac:dyDescent="0.35">
      <c r="A158" s="246" t="str">
        <f>_xlfn.XLOOKUP(C158,'Listas anteriores R'!$A:$A,'Listas anteriores R'!$D:$D,"")</f>
        <v>Dira</v>
      </c>
      <c r="B158" s="1204" t="s">
        <v>214</v>
      </c>
      <c r="C158" s="262">
        <v>938</v>
      </c>
      <c r="D158" s="718" t="s">
        <v>217</v>
      </c>
      <c r="E158" s="749">
        <f t="shared" si="25"/>
        <v>14785.123966942148</v>
      </c>
      <c r="F158" s="860">
        <v>17890</v>
      </c>
      <c r="G158" s="1197">
        <f>ROUND(IFERROR((E158-_xlfn.XLOOKUP(C158,'Listas anteriores R'!A:A,'Listas anteriores R'!E:E))/_xlfn.XLOOKUP(C158,'Listas anteriores R'!A:A,'Listas anteriores R'!E:E),""),3)</f>
        <v>0</v>
      </c>
      <c r="H158" s="732">
        <f>IFERROR((E158-(_xlfn.XLOOKUP(C158,'Costos Unitarios'!$A:$A,'Costos Unitarios'!$E:$E)+_xlfn.XLOOKUP(C158,'Costos Comerciales'!$A:$A,'Costos Comerciales'!$E:$E)))/E158,"")</f>
        <v>0.36050586920067074</v>
      </c>
      <c r="I158" s="732" t="str">
        <f>IFERROR((E158-_xlfn.XLOOKUP(C158,'Lista Consumo Interno'!$A:$A,'Lista Consumo Interno'!$E:$E))/E158,"")</f>
        <v/>
      </c>
      <c r="J158" s="727">
        <f>IFERROR(($E158-_xlfn.XLOOKUP($C158,Competencias!$A:$A,Competencias!R:R))/$E158,"")</f>
        <v>1</v>
      </c>
      <c r="K158" s="727">
        <f>IFERROR(($E158-_xlfn.XLOOKUP($C158,Competencias!$A:$A,Competencias!S:S))/$E158,"")</f>
        <v>1</v>
      </c>
      <c r="L158" s="727">
        <f>IFERROR(($E158-_xlfn.XLOOKUP($C158,Competencias!$A:$A,Competencias!T:T))/$E158,"")</f>
        <v>1</v>
      </c>
      <c r="M158" s="727">
        <f>IFERROR(($E158-_xlfn.XLOOKUP($C158,Competencias!$A:$A,Competencias!U:U))/$E158,"")</f>
        <v>1</v>
      </c>
      <c r="N158" s="727">
        <f>IFERROR(($E158-_xlfn.XLOOKUP($C158,Competencias!$A:$A,Competencias!V:V))/$E158,"")</f>
        <v>1</v>
      </c>
      <c r="O158" s="723"/>
      <c r="P158" s="246" t="str">
        <f>_xlfn.XLOOKUP(Q158,'Listas anteriores R'!$A:$A,'Listas anteriores R'!$D:$D,"")</f>
        <v>Dira</v>
      </c>
      <c r="Q158" s="1210">
        <v>938</v>
      </c>
      <c r="R158" s="718" t="str">
        <f t="shared" si="34"/>
        <v>QUESO SARDO</v>
      </c>
      <c r="S158" s="135">
        <f t="shared" si="26"/>
        <v>14785.123966942148</v>
      </c>
      <c r="T158" s="749">
        <v>17890</v>
      </c>
      <c r="U158" s="1172">
        <f>ROUND(IFERROR((S158-_xlfn.XLOOKUP(Q158,'Listas anteriores C'!$A:$A,'Listas anteriores C'!$E:$E))/_xlfn.XLOOKUP(Q158,'Listas anteriores C'!$A:$A,'Listas anteriores C'!$E:$E),""),3)</f>
        <v>0</v>
      </c>
      <c r="V158" s="732">
        <f>IFERROR((S158-(_xlfn.XLOOKUP(Q158,'Costos Unitarios'!$A:$A,'Costos Unitarios'!$E:$E)+_xlfn.XLOOKUP(Q158,'Costos Comerciales'!$A:$A,'Costos Comerciales'!$E:$E)))/S158,"")</f>
        <v>0.36050586920067074</v>
      </c>
      <c r="W158" s="727">
        <f>IFERROR(($S158-_xlfn.XLOOKUP($Q158,Competencias!$A:$A,Competencias!E:E))/$S158,"")</f>
        <v>1</v>
      </c>
      <c r="X158" s="727">
        <f>IFERROR(($S158-_xlfn.XLOOKUP($Q158,Competencias!$A:$A,Competencias!F:F))/$S158,"")</f>
        <v>1</v>
      </c>
      <c r="Y158" s="727">
        <f>IFERROR(($S158-_xlfn.XLOOKUP($Q158,Competencias!$A:$A,Competencias!G:G))/$S158,"")</f>
        <v>-7.540525433202909E-2</v>
      </c>
      <c r="AA158" s="246" t="str">
        <f>_xlfn.XLOOKUP(AB158,'Listas anteriores R'!$A:$A,'Listas anteriores R'!$D:$D,"")</f>
        <v>Dira</v>
      </c>
      <c r="AB158" s="542">
        <v>938</v>
      </c>
      <c r="AC158" s="718" t="str">
        <f t="shared" si="35"/>
        <v>QUESO SARDO</v>
      </c>
      <c r="AD158" s="139">
        <f t="shared" si="27"/>
        <v>14785.123966942148</v>
      </c>
      <c r="AE158" s="749">
        <v>17890</v>
      </c>
      <c r="AF158" s="1172">
        <f>ROUND(IFERROR((AD158-_xlfn.XLOOKUP(AB158,'Listas anteriores ML'!$A:$A,'Listas anteriores ML'!$E:$E))/_xlfn.XLOOKUP(AB158,'Listas anteriores ML'!$A:$A,'Listas anteriores ML'!$E:$E),""),3)</f>
        <v>0</v>
      </c>
      <c r="AG158" s="732">
        <f>IFERROR((AD158-(_xlfn.XLOOKUP(AB158,'Costos Unitarios'!$A:$A,'Costos Unitarios'!$E:$E)+_xlfn.XLOOKUP(AB158,'Costos Comerciales'!$A:$A,'Costos Comerciales'!$E:$E)))/AD158,"")</f>
        <v>0.36050586920067074</v>
      </c>
      <c r="AH158" s="727">
        <f>IFERROR(($AD158-_xlfn.XLOOKUP($AB158,Competencias!$A:$A,Competencias!H:H))/$AD158,"")</f>
        <v>1</v>
      </c>
      <c r="AI158" s="727">
        <f>IFERROR(($AD158-_xlfn.XLOOKUP($AB158,Competencias!$A:$A,Competencias!I:I))/$AD158,"")</f>
        <v>1</v>
      </c>
      <c r="AJ158" s="727">
        <f>IFERROR(($AD158-_xlfn.XLOOKUP($AB158,Competencias!$A:$A,Competencias!J:J))/$AD158,"")</f>
        <v>1</v>
      </c>
      <c r="AK158" s="727">
        <f>IFERROR(($AD158-_xlfn.XLOOKUP($AB158,Competencias!$A:$A,Competencias!K:K))/$AD158,"")</f>
        <v>1</v>
      </c>
      <c r="AL158" s="727">
        <f>IFERROR(($AD158-_xlfn.XLOOKUP($AB158,Competencias!$A:$A,Competencias!L:L))/$AD158,"")</f>
        <v>1</v>
      </c>
      <c r="AM158" s="727">
        <f>IFERROR(($AD158-_xlfn.XLOOKUP($AB158,Competencias!$A:$A,Competencias!M:M))/$AD158,"")</f>
        <v>1</v>
      </c>
      <c r="AN158" s="727">
        <f>IFERROR(($AD158-_xlfn.XLOOKUP($AB158,Competencias!$A:$A,Competencias!N:N))/$AD158,"")</f>
        <v>1</v>
      </c>
      <c r="AO158" s="727">
        <f>IFERROR(($AD158-_xlfn.XLOOKUP($AB158,Competencias!$A:$A,Competencias!O:O))/$AD158,"")</f>
        <v>1</v>
      </c>
      <c r="AQ158" s="246" t="str">
        <f>_xlfn.XLOOKUP(AR158,'Listas anteriores R'!$A:$A,'Listas anteriores R'!$D:$D,"")</f>
        <v>Dira</v>
      </c>
      <c r="AR158" s="542">
        <v>938</v>
      </c>
      <c r="AS158" s="718" t="str">
        <f t="shared" si="36"/>
        <v>QUESO SARDO</v>
      </c>
      <c r="AT158" s="291">
        <f t="shared" si="33"/>
        <v>14785.123966942148</v>
      </c>
      <c r="AU158" s="1051">
        <f>ROUND(IFERROR(($AT158-_xlfn.XLOOKUP($AR158,'Listas anteriores May.'!$A:$A,'Listas anteriores May.'!$E:$E))/_xlfn.XLOOKUP($AR158,'Listas anteriores May.'!$A:$A,'Listas anteriores May.'!$E:$E),""),3)</f>
        <v>0</v>
      </c>
      <c r="AV158" s="732">
        <f>IFERROR(($AT158-(_xlfn.XLOOKUP($AR158,'Costos Unitarios'!$A:$A,'Costos Unitarios'!$E:$E)+_xlfn.XLOOKUP($AR158,'Costos Comerciales'!$A:$A,'Costos Comerciales'!$E:$E)))/AT158,"")</f>
        <v>0.36050586920067074</v>
      </c>
      <c r="AW158" s="892" t="str">
        <f>IFERROR((AT158-_xlfn.XLOOKUP(AR158,'Lista Consumo Interno'!$A:$A,'Lista Consumo Interno'!$E:$E))/AT158,"")</f>
        <v/>
      </c>
      <c r="AX158" s="895">
        <v>0</v>
      </c>
      <c r="AY158" s="727">
        <f>IFERROR(($AT158-_xlfn.XLOOKUP($AR158,Competencias!$A:$A,Competencias!P:P))/$AT158,"")</f>
        <v>1</v>
      </c>
      <c r="AZ158" s="727">
        <f>IFERROR(($AT158-_xlfn.XLOOKUP($AR158,Competencias!$A:$A,Competencias!Q:Q))/$AT158,"")</f>
        <v>1</v>
      </c>
      <c r="BB158" s="246" t="str">
        <f>_xlfn.XLOOKUP(BC158,'Listas anteriores R'!$A:$A,'Listas anteriores R'!$D:$D,"")</f>
        <v>Dira</v>
      </c>
      <c r="BC158" s="760">
        <v>938</v>
      </c>
      <c r="BD158" s="800" t="str">
        <f t="shared" si="37"/>
        <v>QUESO SARDO</v>
      </c>
      <c r="BE158" s="150" t="e">
        <v>#N/A</v>
      </c>
      <c r="BF158" s="1051" t="e">
        <f>ROUND(IFERROR((BE158-_xlfn.XLOOKUP(BC158,'Listas anteriores HORECA'!$A:$A,'Listas anteriores HORECA'!$E:$E))/_xlfn.XLOOKUP(BC158,'Listas anteriores HORECA'!$A:$A,'Listas anteriores HORECA'!$E:$E),""),3)</f>
        <v>#VALUE!</v>
      </c>
      <c r="BG158" s="150">
        <f>_xlfn.XLOOKUP($BC158,'Costos Unitarios'!A:A,'Costos Unitarios'!E:E,"")</f>
        <v>8720</v>
      </c>
      <c r="BH158" s="1052" t="e">
        <f t="shared" si="38"/>
        <v>#N/A</v>
      </c>
      <c r="BI158" s="892" t="str">
        <f>IFERROR((BE158-_xlfn.XLOOKUP(C158,'Lista Consumo Interno'!A:A,'Lista Consumo Interno'!E:E))/BE158,"")</f>
        <v/>
      </c>
    </row>
    <row r="159" spans="1:61" ht="15" thickBot="1" x14ac:dyDescent="0.35">
      <c r="A159" s="246" t="str">
        <f>_xlfn.XLOOKUP(C159,'Listas anteriores R'!$A:$A,'Listas anteriores R'!$D:$D,"")</f>
        <v>Dira</v>
      </c>
      <c r="B159" s="1204" t="s">
        <v>214</v>
      </c>
      <c r="C159" s="262">
        <v>939</v>
      </c>
      <c r="D159" s="718" t="s">
        <v>218</v>
      </c>
      <c r="E159" s="749">
        <f t="shared" si="25"/>
        <v>10404.958677685951</v>
      </c>
      <c r="F159" s="860">
        <v>12590</v>
      </c>
      <c r="G159" s="1197">
        <f>ROUND(IFERROR((E159-_xlfn.XLOOKUP(C159,'Listas anteriores R'!A:A,'Listas anteriores R'!E:E))/_xlfn.XLOOKUP(C159,'Listas anteriores R'!A:A,'Listas anteriores R'!E:E),""),3)</f>
        <v>0</v>
      </c>
      <c r="H159" s="732">
        <f>IFERROR((E159-(_xlfn.XLOOKUP(C159,'Costos Unitarios'!$A:$A,'Costos Unitarios'!$E:$E)+_xlfn.XLOOKUP(C159,'Costos Comerciales'!$A:$A,'Costos Comerciales'!$E:$E)))/E159,"")</f>
        <v>1</v>
      </c>
      <c r="I159" s="732" t="str">
        <f>IFERROR((E159-_xlfn.XLOOKUP(C159,'Lista Consumo Interno'!$A:$A,'Lista Consumo Interno'!$E:$E))/E159,"")</f>
        <v/>
      </c>
      <c r="J159" s="727" t="str">
        <f>IFERROR(($E159-_xlfn.XLOOKUP($C159,Competencias!$A:$A,Competencias!R:R))/$E159,"")</f>
        <v/>
      </c>
      <c r="K159" s="727" t="str">
        <f>IFERROR(($E159-_xlfn.XLOOKUP($C159,Competencias!$A:$A,Competencias!S:S))/$E159,"")</f>
        <v/>
      </c>
      <c r="L159" s="727" t="str">
        <f>IFERROR(($E159-_xlfn.XLOOKUP($C159,Competencias!$A:$A,Competencias!T:T))/$E159,"")</f>
        <v/>
      </c>
      <c r="M159" s="727" t="str">
        <f>IFERROR(($E159-_xlfn.XLOOKUP($C159,Competencias!$A:$A,Competencias!U:U))/$E159,"")</f>
        <v/>
      </c>
      <c r="N159" s="727" t="str">
        <f>IFERROR(($E159-_xlfn.XLOOKUP($C159,Competencias!$A:$A,Competencias!V:V))/$E159,"")</f>
        <v/>
      </c>
      <c r="O159" s="723"/>
      <c r="P159" s="246" t="str">
        <f>_xlfn.XLOOKUP(Q159,'Listas anteriores R'!$A:$A,'Listas anteriores R'!$D:$D,"")</f>
        <v>Dira</v>
      </c>
      <c r="Q159" s="1210">
        <v>939</v>
      </c>
      <c r="R159" s="718" t="str">
        <f t="shared" si="34"/>
        <v>QUESO CHEDDAR</v>
      </c>
      <c r="S159" s="135">
        <f t="shared" si="26"/>
        <v>10404.958677685951</v>
      </c>
      <c r="T159" s="749">
        <v>12590</v>
      </c>
      <c r="U159" s="1172">
        <f>ROUND(IFERROR((S159-_xlfn.XLOOKUP(Q159,'Listas anteriores C'!$A:$A,'Listas anteriores C'!$E:$E))/_xlfn.XLOOKUP(Q159,'Listas anteriores C'!$A:$A,'Listas anteriores C'!$E:$E),""),3)</f>
        <v>0</v>
      </c>
      <c r="V159" s="732">
        <f>IFERROR((S159-(_xlfn.XLOOKUP(Q159,'Costos Unitarios'!$A:$A,'Costos Unitarios'!$E:$E)+_xlfn.XLOOKUP(Q159,'Costos Comerciales'!$A:$A,'Costos Comerciales'!$E:$E)))/S159,"")</f>
        <v>1</v>
      </c>
      <c r="W159" s="727" t="str">
        <f>IFERROR(($S159-_xlfn.XLOOKUP($Q159,Competencias!$A:$A,Competencias!E:E))/$S159,"")</f>
        <v/>
      </c>
      <c r="X159" s="727" t="str">
        <f>IFERROR(($S159-_xlfn.XLOOKUP($Q159,Competencias!$A:$A,Competencias!F:F))/$S159,"")</f>
        <v/>
      </c>
      <c r="Y159" s="727" t="str">
        <f>IFERROR(($S159-_xlfn.XLOOKUP($Q159,Competencias!$A:$A,Competencias!G:G))/$S159,"")</f>
        <v/>
      </c>
      <c r="AA159" s="246" t="str">
        <f>_xlfn.XLOOKUP(AB159,'Listas anteriores R'!$A:$A,'Listas anteriores R'!$D:$D,"")</f>
        <v>Dira</v>
      </c>
      <c r="AB159" s="542">
        <v>939</v>
      </c>
      <c r="AC159" s="718" t="str">
        <f t="shared" si="35"/>
        <v>QUESO CHEDDAR</v>
      </c>
      <c r="AD159" s="139">
        <f t="shared" si="27"/>
        <v>10404.958677685951</v>
      </c>
      <c r="AE159" s="749">
        <v>12590</v>
      </c>
      <c r="AF159" s="1172">
        <f>ROUND(IFERROR((AD159-_xlfn.XLOOKUP(AB159,'Listas anteriores ML'!$A:$A,'Listas anteriores ML'!$E:$E))/_xlfn.XLOOKUP(AB159,'Listas anteriores ML'!$A:$A,'Listas anteriores ML'!$E:$E),""),3)</f>
        <v>0</v>
      </c>
      <c r="AG159" s="732">
        <f>IFERROR((AD159-(_xlfn.XLOOKUP(AB159,'Costos Unitarios'!$A:$A,'Costos Unitarios'!$E:$E)+_xlfn.XLOOKUP(AB159,'Costos Comerciales'!$A:$A,'Costos Comerciales'!$E:$E)))/AD159,"")</f>
        <v>1</v>
      </c>
      <c r="AH159" s="727" t="str">
        <f>IFERROR(($AD159-_xlfn.XLOOKUP($AB159,Competencias!$A:$A,Competencias!H:H))/$AD159,"")</f>
        <v/>
      </c>
      <c r="AI159" s="727" t="str">
        <f>IFERROR(($AD159-_xlfn.XLOOKUP($AB159,Competencias!$A:$A,Competencias!I:I))/$AD159,"")</f>
        <v/>
      </c>
      <c r="AJ159" s="727" t="str">
        <f>IFERROR(($AD159-_xlfn.XLOOKUP($AB159,Competencias!$A:$A,Competencias!J:J))/$AD159,"")</f>
        <v/>
      </c>
      <c r="AK159" s="727" t="str">
        <f>IFERROR(($AD159-_xlfn.XLOOKUP($AB159,Competencias!$A:$A,Competencias!K:K))/$AD159,"")</f>
        <v/>
      </c>
      <c r="AL159" s="727" t="str">
        <f>IFERROR(($AD159-_xlfn.XLOOKUP($AB159,Competencias!$A:$A,Competencias!L:L))/$AD159,"")</f>
        <v/>
      </c>
      <c r="AM159" s="727" t="str">
        <f>IFERROR(($AD159-_xlfn.XLOOKUP($AB159,Competencias!$A:$A,Competencias!M:M))/$AD159,"")</f>
        <v/>
      </c>
      <c r="AN159" s="727" t="str">
        <f>IFERROR(($AD159-_xlfn.XLOOKUP($AB159,Competencias!$A:$A,Competencias!N:N))/$AD159,"")</f>
        <v/>
      </c>
      <c r="AO159" s="727" t="str">
        <f>IFERROR(($AD159-_xlfn.XLOOKUP($AB159,Competencias!$A:$A,Competencias!O:O))/$AD159,"")</f>
        <v/>
      </c>
      <c r="AQ159" s="246" t="str">
        <f>_xlfn.XLOOKUP(AR159,'Listas anteriores R'!$A:$A,'Listas anteriores R'!$D:$D,"")</f>
        <v>Dira</v>
      </c>
      <c r="AR159" s="542">
        <v>939</v>
      </c>
      <c r="AS159" s="718" t="str">
        <f t="shared" si="36"/>
        <v>QUESO CHEDDAR</v>
      </c>
      <c r="AT159" s="291">
        <f t="shared" si="33"/>
        <v>10404.958677685951</v>
      </c>
      <c r="AU159" s="1051">
        <f>ROUND(IFERROR(($AT159-_xlfn.XLOOKUP($AR159,'Listas anteriores May.'!$A:$A,'Listas anteriores May.'!$E:$E))/_xlfn.XLOOKUP($AR159,'Listas anteriores May.'!$A:$A,'Listas anteriores May.'!$E:$E),""),3)</f>
        <v>0</v>
      </c>
      <c r="AV159" s="732">
        <f>IFERROR(($AT159-(_xlfn.XLOOKUP($AR159,'Costos Unitarios'!$A:$A,'Costos Unitarios'!$E:$E)+_xlfn.XLOOKUP($AR159,'Costos Comerciales'!$A:$A,'Costos Comerciales'!$E:$E)))/AT159,"")</f>
        <v>1</v>
      </c>
      <c r="AW159" s="892" t="str">
        <f>IFERROR((AT159-_xlfn.XLOOKUP(AR159,'Lista Consumo Interno'!$A:$A,'Lista Consumo Interno'!$E:$E))/AT159,"")</f>
        <v/>
      </c>
      <c r="AX159" s="895">
        <v>0</v>
      </c>
      <c r="AY159" s="727" t="str">
        <f>IFERROR(($AT159-_xlfn.XLOOKUP($AR159,Competencias!$A:$A,Competencias!P:P))/$AT159,"")</f>
        <v/>
      </c>
      <c r="AZ159" s="727" t="str">
        <f>IFERROR(($AT159-_xlfn.XLOOKUP($AR159,Competencias!$A:$A,Competencias!Q:Q))/$AT159,"")</f>
        <v/>
      </c>
      <c r="BB159" s="246" t="str">
        <f>_xlfn.XLOOKUP(BC159,'Listas anteriores R'!$A:$A,'Listas anteriores R'!$D:$D,"")</f>
        <v>Dira</v>
      </c>
      <c r="BC159" s="760">
        <v>939</v>
      </c>
      <c r="BD159" s="800" t="str">
        <f t="shared" si="37"/>
        <v>QUESO CHEDDAR</v>
      </c>
      <c r="BE159" s="150" t="e">
        <v>#N/A</v>
      </c>
      <c r="BF159" s="1051" t="e">
        <f>ROUND(IFERROR((BE159-_xlfn.XLOOKUP(BC159,'Listas anteriores HORECA'!$A:$A,'Listas anteriores HORECA'!$E:$E))/_xlfn.XLOOKUP(BC159,'Listas anteriores HORECA'!$A:$A,'Listas anteriores HORECA'!$E:$E),""),3)</f>
        <v>#VALUE!</v>
      </c>
      <c r="BG159" s="150">
        <f>_xlfn.XLOOKUP($BC159,'Costos Unitarios'!A:A,'Costos Unitarios'!E:E,"")</f>
        <v>0</v>
      </c>
      <c r="BH159" s="1052" t="e">
        <f t="shared" si="38"/>
        <v>#N/A</v>
      </c>
      <c r="BI159" s="892" t="str">
        <f>IFERROR((BE159-_xlfn.XLOOKUP(C159,'Lista Consumo Interno'!A:A,'Lista Consumo Interno'!E:E))/BE159,"")</f>
        <v/>
      </c>
    </row>
    <row r="160" spans="1:61" ht="15" thickBot="1" x14ac:dyDescent="0.35">
      <c r="A160" s="246" t="str">
        <f>_xlfn.XLOOKUP(C160,'Listas anteriores R'!$A:$A,'Listas anteriores R'!$D:$D,"")</f>
        <v>Dira</v>
      </c>
      <c r="B160" s="1204" t="s">
        <v>214</v>
      </c>
      <c r="C160" s="262">
        <v>940</v>
      </c>
      <c r="D160" s="718" t="s">
        <v>219</v>
      </c>
      <c r="E160" s="749">
        <f t="shared" si="25"/>
        <v>13545.454545454546</v>
      </c>
      <c r="F160" s="860">
        <v>16390</v>
      </c>
      <c r="G160" s="1197">
        <f>ROUND(IFERROR((E160-_xlfn.XLOOKUP(C160,'Listas anteriores R'!A:A,'Listas anteriores R'!E:E))/_xlfn.XLOOKUP(C160,'Listas anteriores R'!A:A,'Listas anteriores R'!E:E),""),3)</f>
        <v>0</v>
      </c>
      <c r="H160" s="732">
        <f>IFERROR((E160-(_xlfn.XLOOKUP(C160,'Costos Unitarios'!$A:$A,'Costos Unitarios'!$E:$E)+_xlfn.XLOOKUP(C160,'Costos Comerciales'!$A:$A,'Costos Comerciales'!$E:$E)))/E160,"")</f>
        <v>1</v>
      </c>
      <c r="I160" s="732" t="str">
        <f>IFERROR((E160-_xlfn.XLOOKUP(C160,'Lista Consumo Interno'!$A:$A,'Lista Consumo Interno'!$E:$E))/E160,"")</f>
        <v/>
      </c>
      <c r="J160" s="727" t="str">
        <f>IFERROR(($E160-_xlfn.XLOOKUP($C160,Competencias!$A:$A,Competencias!R:R))/$E160,"")</f>
        <v/>
      </c>
      <c r="K160" s="727" t="str">
        <f>IFERROR(($E160-_xlfn.XLOOKUP($C160,Competencias!$A:$A,Competencias!S:S))/$E160,"")</f>
        <v/>
      </c>
      <c r="L160" s="727" t="str">
        <f>IFERROR(($E160-_xlfn.XLOOKUP($C160,Competencias!$A:$A,Competencias!T:T))/$E160,"")</f>
        <v/>
      </c>
      <c r="M160" s="727" t="str">
        <f>IFERROR(($E160-_xlfn.XLOOKUP($C160,Competencias!$A:$A,Competencias!U:U))/$E160,"")</f>
        <v/>
      </c>
      <c r="N160" s="727" t="str">
        <f>IFERROR(($E160-_xlfn.XLOOKUP($C160,Competencias!$A:$A,Competencias!V:V))/$E160,"")</f>
        <v/>
      </c>
      <c r="O160" s="723"/>
      <c r="P160" s="246" t="str">
        <f>_xlfn.XLOOKUP(Q160,'Listas anteriores R'!$A:$A,'Listas anteriores R'!$D:$D,"")</f>
        <v>Dira</v>
      </c>
      <c r="Q160" s="1210">
        <v>940</v>
      </c>
      <c r="R160" s="718" t="str">
        <f t="shared" si="34"/>
        <v>QUESO EN HEBRAS</v>
      </c>
      <c r="S160" s="135">
        <f t="shared" si="26"/>
        <v>13545.454545454546</v>
      </c>
      <c r="T160" s="749">
        <v>16390</v>
      </c>
      <c r="U160" s="1172">
        <f>ROUND(IFERROR((S160-_xlfn.XLOOKUP(Q160,'Listas anteriores C'!$A:$A,'Listas anteriores C'!$E:$E))/_xlfn.XLOOKUP(Q160,'Listas anteriores C'!$A:$A,'Listas anteriores C'!$E:$E),""),3)</f>
        <v>0</v>
      </c>
      <c r="V160" s="732">
        <f>IFERROR((S160-(_xlfn.XLOOKUP(Q160,'Costos Unitarios'!$A:$A,'Costos Unitarios'!$E:$E)+_xlfn.XLOOKUP(Q160,'Costos Comerciales'!$A:$A,'Costos Comerciales'!$E:$E)))/S160,"")</f>
        <v>1</v>
      </c>
      <c r="W160" s="727" t="str">
        <f>IFERROR(($S160-_xlfn.XLOOKUP($Q160,Competencias!$A:$A,Competencias!E:E))/$S160,"")</f>
        <v/>
      </c>
      <c r="X160" s="727" t="str">
        <f>IFERROR(($S160-_xlfn.XLOOKUP($Q160,Competencias!$A:$A,Competencias!F:F))/$S160,"")</f>
        <v/>
      </c>
      <c r="Y160" s="727" t="str">
        <f>IFERROR(($S160-_xlfn.XLOOKUP($Q160,Competencias!$A:$A,Competencias!G:G))/$S160,"")</f>
        <v/>
      </c>
      <c r="AA160" s="246" t="str">
        <f>_xlfn.XLOOKUP(AB160,'Listas anteriores R'!$A:$A,'Listas anteriores R'!$D:$D,"")</f>
        <v>Dira</v>
      </c>
      <c r="AB160" s="542">
        <v>940</v>
      </c>
      <c r="AC160" s="718" t="str">
        <f t="shared" si="35"/>
        <v>QUESO EN HEBRAS</v>
      </c>
      <c r="AD160" s="139">
        <f t="shared" si="27"/>
        <v>13545.454545454546</v>
      </c>
      <c r="AE160" s="749">
        <v>16390</v>
      </c>
      <c r="AF160" s="1172">
        <f>ROUND(IFERROR((AD160-_xlfn.XLOOKUP(AB160,'Listas anteriores ML'!$A:$A,'Listas anteriores ML'!$E:$E))/_xlfn.XLOOKUP(AB160,'Listas anteriores ML'!$A:$A,'Listas anteriores ML'!$E:$E),""),3)</f>
        <v>0</v>
      </c>
      <c r="AG160" s="732">
        <f>IFERROR((AD160-(_xlfn.XLOOKUP(AB160,'Costos Unitarios'!$A:$A,'Costos Unitarios'!$E:$E)+_xlfn.XLOOKUP(AB160,'Costos Comerciales'!$A:$A,'Costos Comerciales'!$E:$E)))/AD160,"")</f>
        <v>1</v>
      </c>
      <c r="AH160" s="727" t="str">
        <f>IFERROR(($AD160-_xlfn.XLOOKUP($AB160,Competencias!$A:$A,Competencias!H:H))/$AD160,"")</f>
        <v/>
      </c>
      <c r="AI160" s="727" t="str">
        <f>IFERROR(($AD160-_xlfn.XLOOKUP($AB160,Competencias!$A:$A,Competencias!I:I))/$AD160,"")</f>
        <v/>
      </c>
      <c r="AJ160" s="727" t="str">
        <f>IFERROR(($AD160-_xlfn.XLOOKUP($AB160,Competencias!$A:$A,Competencias!J:J))/$AD160,"")</f>
        <v/>
      </c>
      <c r="AK160" s="727" t="str">
        <f>IFERROR(($AD160-_xlfn.XLOOKUP($AB160,Competencias!$A:$A,Competencias!K:K))/$AD160,"")</f>
        <v/>
      </c>
      <c r="AL160" s="727" t="str">
        <f>IFERROR(($AD160-_xlfn.XLOOKUP($AB160,Competencias!$A:$A,Competencias!L:L))/$AD160,"")</f>
        <v/>
      </c>
      <c r="AM160" s="727" t="str">
        <f>IFERROR(($AD160-_xlfn.XLOOKUP($AB160,Competencias!$A:$A,Competencias!M:M))/$AD160,"")</f>
        <v/>
      </c>
      <c r="AN160" s="727" t="str">
        <f>IFERROR(($AD160-_xlfn.XLOOKUP($AB160,Competencias!$A:$A,Competencias!N:N))/$AD160,"")</f>
        <v/>
      </c>
      <c r="AO160" s="727" t="str">
        <f>IFERROR(($AD160-_xlfn.XLOOKUP($AB160,Competencias!$A:$A,Competencias!O:O))/$AD160,"")</f>
        <v/>
      </c>
      <c r="AQ160" s="246" t="str">
        <f>_xlfn.XLOOKUP(AR160,'Listas anteriores R'!$A:$A,'Listas anteriores R'!$D:$D,"")</f>
        <v>Dira</v>
      </c>
      <c r="AR160" s="542">
        <v>940</v>
      </c>
      <c r="AS160" s="718" t="str">
        <f t="shared" si="36"/>
        <v>QUESO EN HEBRAS</v>
      </c>
      <c r="AT160" s="291">
        <f t="shared" si="33"/>
        <v>13545.454545454546</v>
      </c>
      <c r="AU160" s="1051">
        <f>ROUND(IFERROR(($AT160-_xlfn.XLOOKUP($AR160,'Listas anteriores May.'!$A:$A,'Listas anteriores May.'!$E:$E))/_xlfn.XLOOKUP($AR160,'Listas anteriores May.'!$A:$A,'Listas anteriores May.'!$E:$E),""),3)</f>
        <v>0</v>
      </c>
      <c r="AV160" s="732">
        <f>IFERROR(($AT160-(_xlfn.XLOOKUP($AR160,'Costos Unitarios'!$A:$A,'Costos Unitarios'!$E:$E)+_xlfn.XLOOKUP($AR160,'Costos Comerciales'!$A:$A,'Costos Comerciales'!$E:$E)))/AT160,"")</f>
        <v>1</v>
      </c>
      <c r="AW160" s="892" t="str">
        <f>IFERROR((AT160-_xlfn.XLOOKUP(AR160,'Lista Consumo Interno'!$A:$A,'Lista Consumo Interno'!$E:$E))/AT160,"")</f>
        <v/>
      </c>
      <c r="AX160" s="895">
        <v>0</v>
      </c>
      <c r="AY160" s="727" t="str">
        <f>IFERROR(($AT160-_xlfn.XLOOKUP($AR160,Competencias!$A:$A,Competencias!P:P))/$AT160,"")</f>
        <v/>
      </c>
      <c r="AZ160" s="727" t="str">
        <f>IFERROR(($AT160-_xlfn.XLOOKUP($AR160,Competencias!$A:$A,Competencias!Q:Q))/$AT160,"")</f>
        <v/>
      </c>
      <c r="BB160" s="246" t="str">
        <f>_xlfn.XLOOKUP(BC160,'Listas anteriores R'!$A:$A,'Listas anteriores R'!$D:$D,"")</f>
        <v>Dira</v>
      </c>
      <c r="BC160" s="760">
        <v>940</v>
      </c>
      <c r="BD160" s="800" t="str">
        <f t="shared" si="37"/>
        <v>QUESO EN HEBRAS</v>
      </c>
      <c r="BE160" s="150" t="e">
        <v>#N/A</v>
      </c>
      <c r="BF160" s="1051" t="e">
        <f>ROUND(IFERROR((BE160-_xlfn.XLOOKUP(BC160,'Listas anteriores HORECA'!$A:$A,'Listas anteriores HORECA'!$E:$E))/_xlfn.XLOOKUP(BC160,'Listas anteriores HORECA'!$A:$A,'Listas anteriores HORECA'!$E:$E),""),3)</f>
        <v>#VALUE!</v>
      </c>
      <c r="BG160" s="150">
        <f>_xlfn.XLOOKUP($BC160,'Costos Unitarios'!A:A,'Costos Unitarios'!E:E,"")</f>
        <v>0</v>
      </c>
      <c r="BH160" s="1052" t="e">
        <f t="shared" si="38"/>
        <v>#N/A</v>
      </c>
      <c r="BI160" s="892" t="str">
        <f>IFERROR((BE160-_xlfn.XLOOKUP(C160,'Lista Consumo Interno'!A:A,'Lista Consumo Interno'!E:E))/BE160,"")</f>
        <v/>
      </c>
    </row>
    <row r="161" spans="1:61" ht="15" thickBot="1" x14ac:dyDescent="0.35">
      <c r="A161" s="246" t="str">
        <f>_xlfn.XLOOKUP(C161,'Listas anteriores R'!$A:$A,'Listas anteriores R'!$D:$D,"")</f>
        <v>Dira</v>
      </c>
      <c r="B161" s="1204" t="s">
        <v>214</v>
      </c>
      <c r="C161" s="262">
        <v>941</v>
      </c>
      <c r="D161" s="718" t="s">
        <v>220</v>
      </c>
      <c r="E161" s="749">
        <f t="shared" si="25"/>
        <v>20652.89256198347</v>
      </c>
      <c r="F161" s="860">
        <v>24990</v>
      </c>
      <c r="G161" s="1197">
        <f>ROUND(IFERROR((E161-_xlfn.XLOOKUP(C161,'Listas anteriores R'!A:A,'Listas anteriores R'!E:E))/_xlfn.XLOOKUP(C161,'Listas anteriores R'!A:A,'Listas anteriores R'!E:E),""),3)</f>
        <v>0</v>
      </c>
      <c r="H161" s="732">
        <f>IFERROR((E161-(_xlfn.XLOOKUP(C161,'Costos Unitarios'!$A:$A,'Costos Unitarios'!$E:$E)+_xlfn.XLOOKUP(C161,'Costos Comerciales'!$A:$A,'Costos Comerciales'!$E:$E)))/E161,"")</f>
        <v>0.34929211684673867</v>
      </c>
      <c r="I161" s="732" t="str">
        <f>IFERROR((E161-_xlfn.XLOOKUP(C161,'Lista Consumo Interno'!$A:$A,'Lista Consumo Interno'!$E:$E))/E161,"")</f>
        <v/>
      </c>
      <c r="J161" s="727">
        <f>IFERROR(($E161-_xlfn.XLOOKUP($C161,Competencias!$A:$A,Competencias!R:R))/$E161,"")</f>
        <v>1</v>
      </c>
      <c r="K161" s="727">
        <f>IFERROR(($E161-_xlfn.XLOOKUP($C161,Competencias!$A:$A,Competencias!S:S))/$E161,"")</f>
        <v>1</v>
      </c>
      <c r="L161" s="727">
        <f>IFERROR(($E161-_xlfn.XLOOKUP($C161,Competencias!$A:$A,Competencias!T:T))/$E161,"")</f>
        <v>-0.20646538615446186</v>
      </c>
      <c r="M161" s="727">
        <f>IFERROR(($E161-_xlfn.XLOOKUP($C161,Competencias!$A:$A,Competencias!U:U))/$E161,"")</f>
        <v>1</v>
      </c>
      <c r="N161" s="727">
        <f>IFERROR(($E161-_xlfn.XLOOKUP($C161,Competencias!$A:$A,Competencias!V:V))/$E161,"")</f>
        <v>1</v>
      </c>
      <c r="O161" s="723"/>
      <c r="P161" s="246" t="str">
        <f>_xlfn.XLOOKUP(Q161,'Listas anteriores R'!$A:$A,'Listas anteriores R'!$D:$D,"")</f>
        <v>Dira</v>
      </c>
      <c r="Q161" s="1210">
        <v>941</v>
      </c>
      <c r="R161" s="718" t="str">
        <f t="shared" si="34"/>
        <v>QUESO RALLADO</v>
      </c>
      <c r="S161" s="135">
        <f t="shared" si="26"/>
        <v>20652.89256198347</v>
      </c>
      <c r="T161" s="749">
        <v>24990</v>
      </c>
      <c r="U161" s="1172">
        <f>ROUND(IFERROR((S161-_xlfn.XLOOKUP(Q161,'Listas anteriores C'!$A:$A,'Listas anteriores C'!$E:$E))/_xlfn.XLOOKUP(Q161,'Listas anteriores C'!$A:$A,'Listas anteriores C'!$E:$E),""),3)</f>
        <v>0</v>
      </c>
      <c r="V161" s="732">
        <f>IFERROR((S161-(_xlfn.XLOOKUP(Q161,'Costos Unitarios'!$A:$A,'Costos Unitarios'!$E:$E)+_xlfn.XLOOKUP(Q161,'Costos Comerciales'!$A:$A,'Costos Comerciales'!$E:$E)))/S161,"")</f>
        <v>0.34929211684673867</v>
      </c>
      <c r="W161" s="727">
        <f>IFERROR(($S161-_xlfn.XLOOKUP($Q161,Competencias!$A:$A,Competencias!E:E))/$S161,"")</f>
        <v>1</v>
      </c>
      <c r="X161" s="727">
        <f>IFERROR(($S161-_xlfn.XLOOKUP($Q161,Competencias!$A:$A,Competencias!F:F))/$S161,"")</f>
        <v>1</v>
      </c>
      <c r="Y161" s="727">
        <f>IFERROR(($S161-_xlfn.XLOOKUP($Q161,Competencias!$A:$A,Competencias!G:G))/$S161,"")</f>
        <v>1</v>
      </c>
      <c r="AA161" s="246" t="str">
        <f>_xlfn.XLOOKUP(AB161,'Listas anteriores R'!$A:$A,'Listas anteriores R'!$D:$D,"")</f>
        <v>Dira</v>
      </c>
      <c r="AB161" s="542">
        <v>941</v>
      </c>
      <c r="AC161" s="718" t="str">
        <f t="shared" si="35"/>
        <v>QUESO RALLADO</v>
      </c>
      <c r="AD161" s="139">
        <f t="shared" si="27"/>
        <v>20652.89256198347</v>
      </c>
      <c r="AE161" s="749">
        <v>24990</v>
      </c>
      <c r="AF161" s="1172">
        <f>ROUND(IFERROR((AD161-_xlfn.XLOOKUP(AB161,'Listas anteriores ML'!$A:$A,'Listas anteriores ML'!$E:$E))/_xlfn.XLOOKUP(AB161,'Listas anteriores ML'!$A:$A,'Listas anteriores ML'!$E:$E),""),3)</f>
        <v>0</v>
      </c>
      <c r="AG161" s="732">
        <f>IFERROR((AD161-(_xlfn.XLOOKUP(AB161,'Costos Unitarios'!$A:$A,'Costos Unitarios'!$E:$E)+_xlfn.XLOOKUP(AB161,'Costos Comerciales'!$A:$A,'Costos Comerciales'!$E:$E)))/AD161,"")</f>
        <v>0.34929211684673867</v>
      </c>
      <c r="AH161" s="727">
        <f>IFERROR(($AD161-_xlfn.XLOOKUP($AB161,Competencias!$A:$A,Competencias!H:H))/$AD161,"")</f>
        <v>1</v>
      </c>
      <c r="AI161" s="727">
        <f>IFERROR(($AD161-_xlfn.XLOOKUP($AB161,Competencias!$A:$A,Competencias!I:I))/$AD161,"")</f>
        <v>1</v>
      </c>
      <c r="AJ161" s="727">
        <f>IFERROR(($AD161-_xlfn.XLOOKUP($AB161,Competencias!$A:$A,Competencias!J:J))/$AD161,"")</f>
        <v>1</v>
      </c>
      <c r="AK161" s="727">
        <f>IFERROR(($AD161-_xlfn.XLOOKUP($AB161,Competencias!$A:$A,Competencias!K:K))/$AD161,"")</f>
        <v>1</v>
      </c>
      <c r="AL161" s="727">
        <f>IFERROR(($AD161-_xlfn.XLOOKUP($AB161,Competencias!$A:$A,Competencias!L:L))/$AD161,"")</f>
        <v>1</v>
      </c>
      <c r="AM161" s="727">
        <f>IFERROR(($AD161-_xlfn.XLOOKUP($AB161,Competencias!$A:$A,Competencias!M:M))/$AD161,"")</f>
        <v>1</v>
      </c>
      <c r="AN161" s="727">
        <f>IFERROR(($AD161-_xlfn.XLOOKUP($AB161,Competencias!$A:$A,Competencias!N:N))/$AD161,"")</f>
        <v>1</v>
      </c>
      <c r="AO161" s="727">
        <f>IFERROR(($AD161-_xlfn.XLOOKUP($AB161,Competencias!$A:$A,Competencias!O:O))/$AD161,"")</f>
        <v>1</v>
      </c>
      <c r="AQ161" s="246" t="str">
        <f>_xlfn.XLOOKUP(AR161,'Listas anteriores R'!$A:$A,'Listas anteriores R'!$D:$D,"")</f>
        <v>Dira</v>
      </c>
      <c r="AR161" s="542">
        <v>941</v>
      </c>
      <c r="AS161" s="718" t="str">
        <f t="shared" si="36"/>
        <v>QUESO RALLADO</v>
      </c>
      <c r="AT161" s="291">
        <f t="shared" si="33"/>
        <v>20652.89256198347</v>
      </c>
      <c r="AU161" s="1051">
        <f>ROUND(IFERROR(($AT161-_xlfn.XLOOKUP($AR161,'Listas anteriores May.'!$A:$A,'Listas anteriores May.'!$E:$E))/_xlfn.XLOOKUP($AR161,'Listas anteriores May.'!$A:$A,'Listas anteriores May.'!$E:$E),""),3)</f>
        <v>0</v>
      </c>
      <c r="AV161" s="732">
        <f>IFERROR(($AT161-(_xlfn.XLOOKUP($AR161,'Costos Unitarios'!$A:$A,'Costos Unitarios'!$E:$E)+_xlfn.XLOOKUP($AR161,'Costos Comerciales'!$A:$A,'Costos Comerciales'!$E:$E)))/AT161,"")</f>
        <v>0.34929211684673867</v>
      </c>
      <c r="AW161" s="892" t="str">
        <f>IFERROR((AT161-_xlfn.XLOOKUP(AR161,'Lista Consumo Interno'!$A:$A,'Lista Consumo Interno'!$E:$E))/AT161,"")</f>
        <v/>
      </c>
      <c r="AX161" s="895">
        <v>0</v>
      </c>
      <c r="AY161" s="727">
        <f>IFERROR(($AT161-_xlfn.XLOOKUP($AR161,Competencias!$A:$A,Competencias!P:P))/$AT161,"")</f>
        <v>1</v>
      </c>
      <c r="AZ161" s="727">
        <f>IFERROR(($AT161-_xlfn.XLOOKUP($AR161,Competencias!$A:$A,Competencias!Q:Q))/$AT161,"")</f>
        <v>1</v>
      </c>
      <c r="BB161" s="246" t="str">
        <f>_xlfn.XLOOKUP(BC161,'Listas anteriores R'!$A:$A,'Listas anteriores R'!$D:$D,"")</f>
        <v>Dira</v>
      </c>
      <c r="BC161" s="760">
        <v>941</v>
      </c>
      <c r="BD161" s="800" t="str">
        <f t="shared" si="37"/>
        <v>QUESO RALLADO</v>
      </c>
      <c r="BE161" s="150" t="e">
        <v>#N/A</v>
      </c>
      <c r="BF161" s="1051" t="e">
        <f>ROUND(IFERROR((BE161-_xlfn.XLOOKUP(BC161,'Listas anteriores HORECA'!$A:$A,'Listas anteriores HORECA'!$E:$E))/_xlfn.XLOOKUP(BC161,'Listas anteriores HORECA'!$A:$A,'Listas anteriores HORECA'!$E:$E),""),3)</f>
        <v>#VALUE!</v>
      </c>
      <c r="BG161" s="150">
        <f>_xlfn.XLOOKUP($BC161,'Costos Unitarios'!A:A,'Costos Unitarios'!E:E,"")</f>
        <v>12458</v>
      </c>
      <c r="BH161" s="1052" t="e">
        <f t="shared" si="38"/>
        <v>#N/A</v>
      </c>
      <c r="BI161" s="892" t="str">
        <f>IFERROR((BE161-_xlfn.XLOOKUP(C161,'Lista Consumo Interno'!A:A,'Lista Consumo Interno'!E:E))/BE161,"")</f>
        <v/>
      </c>
    </row>
    <row r="162" spans="1:61" ht="15" thickBot="1" x14ac:dyDescent="0.35">
      <c r="A162" s="246" t="str">
        <f>_xlfn.XLOOKUP(C162,'Listas anteriores R'!$A:$A,'Listas anteriores R'!$D:$D,"")</f>
        <v>Dira</v>
      </c>
      <c r="B162" s="1204" t="s">
        <v>214</v>
      </c>
      <c r="C162" s="262">
        <v>944</v>
      </c>
      <c r="D162" s="718" t="s">
        <v>221</v>
      </c>
      <c r="E162" s="749">
        <f t="shared" si="25"/>
        <v>16933.884297520661</v>
      </c>
      <c r="F162" s="860">
        <v>20490</v>
      </c>
      <c r="G162" s="1197">
        <f>ROUND(IFERROR((E162-_xlfn.XLOOKUP(C162,'Listas anteriores R'!A:A,'Listas anteriores R'!E:E))/_xlfn.XLOOKUP(C162,'Listas anteriores R'!A:A,'Listas anteriores R'!E:E),""),3)</f>
        <v>0</v>
      </c>
      <c r="H162" s="732">
        <f>IFERROR((E162-(_xlfn.XLOOKUP(C162,'Costos Unitarios'!$A:$A,'Costos Unitarios'!$E:$E)+_xlfn.XLOOKUP(C162,'Costos Comerciales'!$A:$A,'Costos Comerciales'!$E:$E)))/E162,"")</f>
        <v>0.32685261102977059</v>
      </c>
      <c r="I162" s="732" t="str">
        <f>IFERROR((E162-_xlfn.XLOOKUP(C162,'Lista Consumo Interno'!$A:$A,'Lista Consumo Interno'!$E:$E))/E162,"")</f>
        <v/>
      </c>
      <c r="J162" s="727">
        <f>IFERROR(($E162-_xlfn.XLOOKUP($C162,Competencias!$A:$A,Competencias!R:R))/$E162,"")</f>
        <v>1</v>
      </c>
      <c r="K162" s="727">
        <f>IFERROR(($E162-_xlfn.XLOOKUP($C162,Competencias!$A:$A,Competencias!S:S))/$E162,"")</f>
        <v>1</v>
      </c>
      <c r="L162" s="727">
        <f>IFERROR(($E162-_xlfn.XLOOKUP($C162,Competencias!$A:$A,Competencias!T:T))/$E162,"")</f>
        <v>-0.25529380185456324</v>
      </c>
      <c r="M162" s="727">
        <f>IFERROR(($E162-_xlfn.XLOOKUP($C162,Competencias!$A:$A,Competencias!U:U))/$E162,"")</f>
        <v>1</v>
      </c>
      <c r="N162" s="727">
        <f>IFERROR(($E162-_xlfn.XLOOKUP($C162,Competencias!$A:$A,Competencias!V:V))/$E162,"")</f>
        <v>1</v>
      </c>
      <c r="O162" s="723"/>
      <c r="P162" s="246" t="str">
        <f>_xlfn.XLOOKUP(Q162,'Listas anteriores R'!$A:$A,'Listas anteriores R'!$D:$D,"")</f>
        <v>Dira</v>
      </c>
      <c r="Q162" s="1210">
        <v>944</v>
      </c>
      <c r="R162" s="718" t="str">
        <f t="shared" si="34"/>
        <v>QUESO PROVOLETA</v>
      </c>
      <c r="S162" s="135">
        <f t="shared" si="26"/>
        <v>16933.884297520661</v>
      </c>
      <c r="T162" s="749">
        <v>20490</v>
      </c>
      <c r="U162" s="1172">
        <f>ROUND(IFERROR((S162-_xlfn.XLOOKUP(Q162,'Listas anteriores C'!$A:$A,'Listas anteriores C'!$E:$E))/_xlfn.XLOOKUP(Q162,'Listas anteriores C'!$A:$A,'Listas anteriores C'!$E:$E),""),3)</f>
        <v>0</v>
      </c>
      <c r="V162" s="732">
        <f>IFERROR((S162-(_xlfn.XLOOKUP(Q162,'Costos Unitarios'!$A:$A,'Costos Unitarios'!$E:$E)+_xlfn.XLOOKUP(Q162,'Costos Comerciales'!$A:$A,'Costos Comerciales'!$E:$E)))/S162,"")</f>
        <v>0.32685261102977059</v>
      </c>
      <c r="W162" s="727">
        <f>IFERROR(($S162-_xlfn.XLOOKUP($Q162,Competencias!$A:$A,Competencias!E:E))/$S162,"")</f>
        <v>-0.53538311371400682</v>
      </c>
      <c r="X162" s="727">
        <f>IFERROR(($S162-_xlfn.XLOOKUP($Q162,Competencias!$A:$A,Competencias!F:F))/$S162,"")</f>
        <v>1</v>
      </c>
      <c r="Y162" s="727">
        <f>IFERROR(($S162-_xlfn.XLOOKUP($Q162,Competencias!$A:$A,Competencias!G:G))/$S162,"")</f>
        <v>1</v>
      </c>
      <c r="AA162" s="246" t="str">
        <f>_xlfn.XLOOKUP(AB162,'Listas anteriores R'!$A:$A,'Listas anteriores R'!$D:$D,"")</f>
        <v>Dira</v>
      </c>
      <c r="AB162" s="542">
        <v>944</v>
      </c>
      <c r="AC162" s="718" t="str">
        <f t="shared" si="35"/>
        <v>QUESO PROVOLETA</v>
      </c>
      <c r="AD162" s="139">
        <f t="shared" si="27"/>
        <v>16933.884297520661</v>
      </c>
      <c r="AE162" s="749">
        <v>20490</v>
      </c>
      <c r="AF162" s="1172">
        <f>ROUND(IFERROR((AD162-_xlfn.XLOOKUP(AB162,'Listas anteriores ML'!$A:$A,'Listas anteriores ML'!$E:$E))/_xlfn.XLOOKUP(AB162,'Listas anteriores ML'!$A:$A,'Listas anteriores ML'!$E:$E),""),3)</f>
        <v>0</v>
      </c>
      <c r="AG162" s="732">
        <f>IFERROR((AD162-(_xlfn.XLOOKUP(AB162,'Costos Unitarios'!$A:$A,'Costos Unitarios'!$E:$E)+_xlfn.XLOOKUP(AB162,'Costos Comerciales'!$A:$A,'Costos Comerciales'!$E:$E)))/AD162,"")</f>
        <v>0.32685261102977059</v>
      </c>
      <c r="AH162" s="727">
        <f>IFERROR(($AD162-_xlfn.XLOOKUP($AB162,Competencias!$A:$A,Competencias!H:H))/$AD162,"")</f>
        <v>1</v>
      </c>
      <c r="AI162" s="727">
        <f>IFERROR(($AD162-_xlfn.XLOOKUP($AB162,Competencias!$A:$A,Competencias!I:I))/$AD162,"")</f>
        <v>1</v>
      </c>
      <c r="AJ162" s="727">
        <f>IFERROR(($AD162-_xlfn.XLOOKUP($AB162,Competencias!$A:$A,Competencias!J:J))/$AD162,"")</f>
        <v>1</v>
      </c>
      <c r="AK162" s="727">
        <f>IFERROR(($AD162-_xlfn.XLOOKUP($AB162,Competencias!$A:$A,Competencias!K:K))/$AD162,"")</f>
        <v>1</v>
      </c>
      <c r="AL162" s="727">
        <f>IFERROR(($AD162-_xlfn.XLOOKUP($AB162,Competencias!$A:$A,Competencias!L:L))/$AD162,"")</f>
        <v>1</v>
      </c>
      <c r="AM162" s="727">
        <f>IFERROR(($AD162-_xlfn.XLOOKUP($AB162,Competencias!$A:$A,Competencias!M:M))/$AD162,"")</f>
        <v>1</v>
      </c>
      <c r="AN162" s="727">
        <f>IFERROR(($AD162-_xlfn.XLOOKUP($AB162,Competencias!$A:$A,Competencias!N:N))/$AD162,"")</f>
        <v>1</v>
      </c>
      <c r="AO162" s="727">
        <f>IFERROR(($AD162-_xlfn.XLOOKUP($AB162,Competencias!$A:$A,Competencias!O:O))/$AD162,"")</f>
        <v>1</v>
      </c>
      <c r="AQ162" s="246" t="str">
        <f>_xlfn.XLOOKUP(AR162,'Listas anteriores R'!$A:$A,'Listas anteriores R'!$D:$D,"")</f>
        <v>Dira</v>
      </c>
      <c r="AR162" s="542">
        <v>944</v>
      </c>
      <c r="AS162" s="718" t="str">
        <f t="shared" si="36"/>
        <v>QUESO PROVOLETA</v>
      </c>
      <c r="AT162" s="291">
        <f t="shared" si="33"/>
        <v>16933.884297520661</v>
      </c>
      <c r="AU162" s="1051">
        <f>ROUND(IFERROR(($AT162-_xlfn.XLOOKUP($AR162,'Listas anteriores May.'!$A:$A,'Listas anteriores May.'!$E:$E))/_xlfn.XLOOKUP($AR162,'Listas anteriores May.'!$A:$A,'Listas anteriores May.'!$E:$E),""),3)</f>
        <v>0</v>
      </c>
      <c r="AV162" s="732">
        <f>IFERROR(($AT162-(_xlfn.XLOOKUP($AR162,'Costos Unitarios'!$A:$A,'Costos Unitarios'!$E:$E)+_xlfn.XLOOKUP($AR162,'Costos Comerciales'!$A:$A,'Costos Comerciales'!$E:$E)))/AT162,"")</f>
        <v>0.32685261102977059</v>
      </c>
      <c r="AW162" s="892" t="str">
        <f>IFERROR((AT162-_xlfn.XLOOKUP(AR162,'Lista Consumo Interno'!$A:$A,'Lista Consumo Interno'!$E:$E))/AT162,"")</f>
        <v/>
      </c>
      <c r="AX162" s="895">
        <v>0</v>
      </c>
      <c r="AY162" s="727">
        <f>IFERROR(($AT162-_xlfn.XLOOKUP($AR162,Competencias!$A:$A,Competencias!P:P))/$AT162,"")</f>
        <v>1</v>
      </c>
      <c r="AZ162" s="727">
        <f>IFERROR(($AT162-_xlfn.XLOOKUP($AR162,Competencias!$A:$A,Competencias!Q:Q))/$AT162,"")</f>
        <v>1</v>
      </c>
      <c r="BB162" s="246" t="str">
        <f>_xlfn.XLOOKUP(BC162,'Listas anteriores R'!$A:$A,'Listas anteriores R'!$D:$D,"")</f>
        <v>Dira</v>
      </c>
      <c r="BC162" s="760">
        <v>944</v>
      </c>
      <c r="BD162" s="800" t="str">
        <f t="shared" si="37"/>
        <v>QUESO PROVOLETA</v>
      </c>
      <c r="BE162" s="150" t="e">
        <v>#N/A</v>
      </c>
      <c r="BF162" s="1051" t="e">
        <f>ROUND(IFERROR((BE162-_xlfn.XLOOKUP(BC162,'Listas anteriores HORECA'!$A:$A,'Listas anteriores HORECA'!$E:$E))/_xlfn.XLOOKUP(BC162,'Listas anteriores HORECA'!$A:$A,'Listas anteriores HORECA'!$E:$E),""),3)</f>
        <v>#VALUE!</v>
      </c>
      <c r="BG162" s="150">
        <f>_xlfn.XLOOKUP($BC162,'Costos Unitarios'!A:A,'Costos Unitarios'!E:E,"")</f>
        <v>10558</v>
      </c>
      <c r="BH162" s="1052" t="e">
        <f t="shared" si="38"/>
        <v>#N/A</v>
      </c>
      <c r="BI162" s="892" t="str">
        <f>IFERROR((BE162-_xlfn.XLOOKUP(C162,'Lista Consumo Interno'!A:A,'Lista Consumo Interno'!E:E))/BE162,"")</f>
        <v/>
      </c>
    </row>
    <row r="163" spans="1:61" ht="15" thickBot="1" x14ac:dyDescent="0.35">
      <c r="A163" s="246" t="str">
        <f>_xlfn.XLOOKUP(C163,'Listas anteriores R'!$A:$A,'Listas anteriores R'!$D:$D,"")</f>
        <v>Dira</v>
      </c>
      <c r="B163" s="1204" t="s">
        <v>214</v>
      </c>
      <c r="C163" s="262">
        <v>946</v>
      </c>
      <c r="D163" s="802" t="s">
        <v>222</v>
      </c>
      <c r="E163" s="749">
        <f t="shared" si="25"/>
        <v>9578.5123966942156</v>
      </c>
      <c r="F163" s="860">
        <v>11590</v>
      </c>
      <c r="G163" s="1197">
        <f>ROUND(IFERROR((E163-_xlfn.XLOOKUP(C163,'Listas anteriores R'!A:A,'Listas anteriores R'!E:E))/_xlfn.XLOOKUP(C163,'Listas anteriores R'!A:A,'Listas anteriores R'!E:E),""),3)</f>
        <v>0</v>
      </c>
      <c r="H163" s="732">
        <f>IFERROR((E163-(_xlfn.XLOOKUP(C163,'Costos Unitarios'!$A:$A,'Costos Unitarios'!$E:$E)+_xlfn.XLOOKUP(C163,'Costos Comerciales'!$A:$A,'Costos Comerciales'!$E:$E)))/E163,"")</f>
        <v>0.43780414150129426</v>
      </c>
      <c r="I163" s="732" t="str">
        <f>IFERROR((E163-_xlfn.XLOOKUP(C163,'Lista Consumo Interno'!$A:$A,'Lista Consumo Interno'!$E:$E))/E163,"")</f>
        <v/>
      </c>
      <c r="J163" s="727">
        <f>IFERROR(($E163-_xlfn.XLOOKUP($C163,Competencias!$A:$A,Competencias!R:R))/$E163,"")</f>
        <v>1</v>
      </c>
      <c r="K163" s="727">
        <f>IFERROR(($E163-_xlfn.XLOOKUP($C163,Competencias!$A:$A,Competencias!S:S))/$E163,"")</f>
        <v>1</v>
      </c>
      <c r="L163" s="727">
        <f>IFERROR(($E163-_xlfn.XLOOKUP($C163,Competencias!$A:$A,Competencias!T:T))/$E163,"")</f>
        <v>9.1716997411561751E-2</v>
      </c>
      <c r="M163" s="727">
        <f>IFERROR(($E163-_xlfn.XLOOKUP($C163,Competencias!$A:$A,Competencias!U:U))/$E163,"")</f>
        <v>1</v>
      </c>
      <c r="N163" s="727">
        <f>IFERROR(($E163-_xlfn.XLOOKUP($C163,Competencias!$A:$A,Competencias!V:V))/$E163,"")</f>
        <v>1</v>
      </c>
      <c r="O163" s="723"/>
      <c r="P163" s="246" t="str">
        <f>_xlfn.XLOOKUP(Q163,'Listas anteriores R'!$A:$A,'Listas anteriores R'!$D:$D,"")</f>
        <v>Dira</v>
      </c>
      <c r="Q163" s="1210">
        <v>946</v>
      </c>
      <c r="R163" s="718" t="str">
        <f t="shared" si="34"/>
        <v>QUESO CUARTIROLO-CREMOSO</v>
      </c>
      <c r="S163" s="135">
        <f t="shared" si="26"/>
        <v>9578.5123966942156</v>
      </c>
      <c r="T163" s="749">
        <v>11590</v>
      </c>
      <c r="U163" s="1172">
        <f>ROUND(IFERROR((S163-_xlfn.XLOOKUP(Q163,'Listas anteriores C'!$A:$A,'Listas anteriores C'!$E:$E))/_xlfn.XLOOKUP(Q163,'Listas anteriores C'!$A:$A,'Listas anteriores C'!$E:$E),""),3)</f>
        <v>0</v>
      </c>
      <c r="V163" s="732">
        <f>IFERROR((S163-(_xlfn.XLOOKUP(Q163,'Costos Unitarios'!$A:$A,'Costos Unitarios'!$E:$E)+_xlfn.XLOOKUP(Q163,'Costos Comerciales'!$A:$A,'Costos Comerciales'!$E:$E)))/S163,"")</f>
        <v>0.43780414150129426</v>
      </c>
      <c r="W163" s="727">
        <f>IFERROR(($S163-_xlfn.XLOOKUP($Q163,Competencias!$A:$A,Competencias!E:E))/$S163,"")</f>
        <v>-0.22148403796376179</v>
      </c>
      <c r="X163" s="727">
        <f>IFERROR(($S163-_xlfn.XLOOKUP($Q163,Competencias!$A:$A,Competencias!F:F))/$S163,"")</f>
        <v>1</v>
      </c>
      <c r="Y163" s="727">
        <f>IFERROR(($S163-_xlfn.XLOOKUP($Q163,Competencias!$A:$A,Competencias!G:G))/$S163,"")</f>
        <v>-9.6203623813632358E-2</v>
      </c>
      <c r="AA163" s="246" t="str">
        <f>_xlfn.XLOOKUP(AB163,'Listas anteriores R'!$A:$A,'Listas anteriores R'!$D:$D,"")</f>
        <v>Dira</v>
      </c>
      <c r="AB163" s="542">
        <v>946</v>
      </c>
      <c r="AC163" s="718" t="str">
        <f t="shared" si="35"/>
        <v>QUESO CUARTIROLO-CREMOSO</v>
      </c>
      <c r="AD163" s="139">
        <f t="shared" si="27"/>
        <v>9578.5123966942156</v>
      </c>
      <c r="AE163" s="749">
        <v>11590</v>
      </c>
      <c r="AF163" s="1172">
        <f>ROUND(IFERROR((AD163-_xlfn.XLOOKUP(AB163,'Listas anteriores ML'!$A:$A,'Listas anteriores ML'!$E:$E))/_xlfn.XLOOKUP(AB163,'Listas anteriores ML'!$A:$A,'Listas anteriores ML'!$E:$E),""),3)</f>
        <v>0</v>
      </c>
      <c r="AG163" s="732">
        <f>IFERROR((AD163-(_xlfn.XLOOKUP(AB163,'Costos Unitarios'!$A:$A,'Costos Unitarios'!$E:$E)+_xlfn.XLOOKUP(AB163,'Costos Comerciales'!$A:$A,'Costos Comerciales'!$E:$E)))/AD163,"")</f>
        <v>0.43780414150129426</v>
      </c>
      <c r="AH163" s="727">
        <f>IFERROR(($AD163-_xlfn.XLOOKUP($AB163,Competencias!$A:$A,Competencias!H:H))/$AD163,"")</f>
        <v>1</v>
      </c>
      <c r="AI163" s="727">
        <f>IFERROR(($AD163-_xlfn.XLOOKUP($AB163,Competencias!$A:$A,Competencias!I:I))/$AD163,"")</f>
        <v>1</v>
      </c>
      <c r="AJ163" s="727">
        <f>IFERROR(($AD163-_xlfn.XLOOKUP($AB163,Competencias!$A:$A,Competencias!J:J))/$AD163,"")</f>
        <v>1</v>
      </c>
      <c r="AK163" s="727">
        <f>IFERROR(($AD163-_xlfn.XLOOKUP($AB163,Competencias!$A:$A,Competencias!K:K))/$AD163,"")</f>
        <v>1</v>
      </c>
      <c r="AL163" s="727">
        <f>IFERROR(($AD163-_xlfn.XLOOKUP($AB163,Competencias!$A:$A,Competencias!L:L))/$AD163,"")</f>
        <v>1</v>
      </c>
      <c r="AM163" s="727">
        <f>IFERROR(($AD163-_xlfn.XLOOKUP($AB163,Competencias!$A:$A,Competencias!M:M))/$AD163,"")</f>
        <v>1</v>
      </c>
      <c r="AN163" s="727">
        <f>IFERROR(($AD163-_xlfn.XLOOKUP($AB163,Competencias!$A:$A,Competencias!N:N))/$AD163,"")</f>
        <v>1</v>
      </c>
      <c r="AO163" s="727">
        <f>IFERROR(($AD163-_xlfn.XLOOKUP($AB163,Competencias!$A:$A,Competencias!O:O))/$AD163,"")</f>
        <v>1</v>
      </c>
      <c r="AQ163" s="246" t="str">
        <f>_xlfn.XLOOKUP(AR163,'Listas anteriores R'!$A:$A,'Listas anteriores R'!$D:$D,"")</f>
        <v>Dira</v>
      </c>
      <c r="AR163" s="542">
        <v>946</v>
      </c>
      <c r="AS163" s="718" t="str">
        <f t="shared" si="36"/>
        <v>QUESO CUARTIROLO-CREMOSO</v>
      </c>
      <c r="AT163" s="291">
        <f t="shared" si="33"/>
        <v>9578.5123966942156</v>
      </c>
      <c r="AU163" s="1051">
        <f>ROUND(IFERROR(($AT163-_xlfn.XLOOKUP($AR163,'Listas anteriores May.'!$A:$A,'Listas anteriores May.'!$E:$E))/_xlfn.XLOOKUP($AR163,'Listas anteriores May.'!$A:$A,'Listas anteriores May.'!$E:$E),""),3)</f>
        <v>0</v>
      </c>
      <c r="AV163" s="732">
        <f>IFERROR(($AT163-(_xlfn.XLOOKUP($AR163,'Costos Unitarios'!$A:$A,'Costos Unitarios'!$E:$E)+_xlfn.XLOOKUP($AR163,'Costos Comerciales'!$A:$A,'Costos Comerciales'!$E:$E)))/AT163,"")</f>
        <v>0.43780414150129426</v>
      </c>
      <c r="AW163" s="892" t="str">
        <f>IFERROR((AT163-_xlfn.XLOOKUP(AR163,'Lista Consumo Interno'!$A:$A,'Lista Consumo Interno'!$E:$E))/AT163,"")</f>
        <v/>
      </c>
      <c r="AX163" s="895">
        <v>0</v>
      </c>
      <c r="AY163" s="727">
        <f>IFERROR(($AT163-_xlfn.XLOOKUP($AR163,Competencias!$A:$A,Competencias!P:P))/$AT163,"")</f>
        <v>1</v>
      </c>
      <c r="AZ163" s="727">
        <f>IFERROR(($AT163-_xlfn.XLOOKUP($AR163,Competencias!$A:$A,Competencias!Q:Q))/$AT163,"")</f>
        <v>1</v>
      </c>
      <c r="BB163" s="246" t="str">
        <f>_xlfn.XLOOKUP(BC163,'Listas anteriores R'!$A:$A,'Listas anteriores R'!$D:$D,"")</f>
        <v>Dira</v>
      </c>
      <c r="BC163" s="760">
        <v>946</v>
      </c>
      <c r="BD163" s="800" t="str">
        <f t="shared" si="37"/>
        <v>QUESO CUARTIROLO-CREMOSO</v>
      </c>
      <c r="BE163" s="150" t="e">
        <v>#N/A</v>
      </c>
      <c r="BF163" s="1051" t="e">
        <f>ROUND(IFERROR((BE163-_xlfn.XLOOKUP(BC163,'Listas anteriores HORECA'!$A:$A,'Listas anteriores HORECA'!$E:$E))/_xlfn.XLOOKUP(BC163,'Listas anteriores HORECA'!$A:$A,'Listas anteriores HORECA'!$E:$E),""),3)</f>
        <v>#VALUE!</v>
      </c>
      <c r="BG163" s="150">
        <f>_xlfn.XLOOKUP($BC163,'Costos Unitarios'!A:A,'Costos Unitarios'!E:E,"")</f>
        <v>4909</v>
      </c>
      <c r="BH163" s="1052" t="e">
        <f t="shared" si="38"/>
        <v>#N/A</v>
      </c>
      <c r="BI163" s="892" t="str">
        <f>IFERROR((BE163-_xlfn.XLOOKUP(C163,'Lista Consumo Interno'!A:A,'Lista Consumo Interno'!E:E))/BE163,"")</f>
        <v/>
      </c>
    </row>
    <row r="164" spans="1:61" ht="15" thickBot="1" x14ac:dyDescent="0.35">
      <c r="A164" s="246" t="str">
        <f>_xlfn.XLOOKUP(C164,'Listas anteriores R'!$A:$A,'Listas anteriores R'!$D:$D,"")</f>
        <v>Dira</v>
      </c>
      <c r="B164" s="1204" t="s">
        <v>214</v>
      </c>
      <c r="C164" s="246">
        <v>947</v>
      </c>
      <c r="D164" s="718" t="s">
        <v>223</v>
      </c>
      <c r="E164" s="749">
        <f t="shared" si="25"/>
        <v>10818.181818181818</v>
      </c>
      <c r="F164" s="860">
        <v>13090</v>
      </c>
      <c r="G164" s="1197">
        <f>ROUND(IFERROR((E164-_xlfn.XLOOKUP(C164,'Listas anteriores R'!A:A,'Listas anteriores R'!E:E))/_xlfn.XLOOKUP(C164,'Listas anteriores R'!A:A,'Listas anteriores R'!E:E),""),3)</f>
        <v>0</v>
      </c>
      <c r="H164" s="732">
        <f>IFERROR((E164-(_xlfn.XLOOKUP(C164,'Costos Unitarios'!$A:$A,'Costos Unitarios'!$E:$E)+_xlfn.XLOOKUP(C164,'Costos Comerciales'!$A:$A,'Costos Comerciales'!$E:$E)))/E164,"")</f>
        <v>0.32567226890756301</v>
      </c>
      <c r="I164" s="732" t="str">
        <f>IFERROR((E164-_xlfn.XLOOKUP(C164,'Lista Consumo Interno'!$A:$A,'Lista Consumo Interno'!$E:$E))/E164,"")</f>
        <v/>
      </c>
      <c r="J164" s="727">
        <f>IFERROR(($E164-_xlfn.XLOOKUP($C164,Competencias!$A:$A,Competencias!R:R))/$E164,"")</f>
        <v>1</v>
      </c>
      <c r="K164" s="727">
        <f>IFERROR(($E164-_xlfn.XLOOKUP($C164,Competencias!$A:$A,Competencias!S:S))/$E164,"")</f>
        <v>1</v>
      </c>
      <c r="L164" s="727">
        <f>IFERROR(($E164-_xlfn.XLOOKUP($C164,Competencias!$A:$A,Competencias!T:T))/$E164,"")</f>
        <v>-0.80196638655462182</v>
      </c>
      <c r="M164" s="727">
        <f>IFERROR(($E164-_xlfn.XLOOKUP($C164,Competencias!$A:$A,Competencias!U:U))/$E164,"")</f>
        <v>1</v>
      </c>
      <c r="N164" s="727">
        <f>IFERROR(($E164-_xlfn.XLOOKUP($C164,Competencias!$A:$A,Competencias!V:V))/$E164,"")</f>
        <v>1</v>
      </c>
      <c r="O164" s="723"/>
      <c r="P164" s="246" t="str">
        <f>_xlfn.XLOOKUP(Q164,'Listas anteriores R'!$A:$A,'Listas anteriores R'!$D:$D,"")</f>
        <v>Dira</v>
      </c>
      <c r="Q164" s="1210">
        <v>947</v>
      </c>
      <c r="R164" s="718" t="str">
        <f t="shared" si="34"/>
        <v>QUESO MUZZARELLA</v>
      </c>
      <c r="S164" s="135">
        <f t="shared" si="26"/>
        <v>10818.181818181818</v>
      </c>
      <c r="T164" s="749">
        <v>13090</v>
      </c>
      <c r="U164" s="1172">
        <f>ROUND(IFERROR((S164-_xlfn.XLOOKUP(Q164,'Listas anteriores C'!$A:$A,'Listas anteriores C'!$E:$E))/_xlfn.XLOOKUP(Q164,'Listas anteriores C'!$A:$A,'Listas anteriores C'!$E:$E),""),3)</f>
        <v>0</v>
      </c>
      <c r="V164" s="732">
        <f>IFERROR((S164-(_xlfn.XLOOKUP(Q164,'Costos Unitarios'!$A:$A,'Costos Unitarios'!$E:$E)+_xlfn.XLOOKUP(Q164,'Costos Comerciales'!$A:$A,'Costos Comerciales'!$E:$E)))/S164,"")</f>
        <v>0.32567226890756301</v>
      </c>
      <c r="W164" s="727">
        <f>IFERROR(($S164-_xlfn.XLOOKUP($Q164,Competencias!$A:$A,Competencias!E:E))/$S164,"")</f>
        <v>1</v>
      </c>
      <c r="X164" s="727">
        <f>IFERROR(($S164-_xlfn.XLOOKUP($Q164,Competencias!$A:$A,Competencias!F:F))/$S164,"")</f>
        <v>1</v>
      </c>
      <c r="Y164" s="727">
        <f>IFERROR(($S164-_xlfn.XLOOKUP($Q164,Competencias!$A:$A,Competencias!G:G))/$S164,"")</f>
        <v>-4.4537815126050435E-2</v>
      </c>
      <c r="AA164" s="246" t="str">
        <f>_xlfn.XLOOKUP(AB164,'Listas anteriores R'!$A:$A,'Listas anteriores R'!$D:$D,"")</f>
        <v>Dira</v>
      </c>
      <c r="AB164" s="542">
        <v>947</v>
      </c>
      <c r="AC164" s="718" t="str">
        <f t="shared" si="35"/>
        <v>QUESO MUZZARELLA</v>
      </c>
      <c r="AD164" s="139">
        <f t="shared" si="27"/>
        <v>10818.181818181818</v>
      </c>
      <c r="AE164" s="749">
        <v>13090</v>
      </c>
      <c r="AF164" s="1172">
        <f>ROUND(IFERROR((AD164-_xlfn.XLOOKUP(AB164,'Listas anteriores ML'!$A:$A,'Listas anteriores ML'!$E:$E))/_xlfn.XLOOKUP(AB164,'Listas anteriores ML'!$A:$A,'Listas anteriores ML'!$E:$E),""),3)</f>
        <v>0</v>
      </c>
      <c r="AG164" s="732">
        <f>IFERROR((AD164-(_xlfn.XLOOKUP(AB164,'Costos Unitarios'!$A:$A,'Costos Unitarios'!$E:$E)+_xlfn.XLOOKUP(AB164,'Costos Comerciales'!$A:$A,'Costos Comerciales'!$E:$E)))/AD164,"")</f>
        <v>0.32567226890756301</v>
      </c>
      <c r="AH164" s="727">
        <f>IFERROR(($AD164-_xlfn.XLOOKUP($AB164,Competencias!$A:$A,Competencias!H:H))/$AD164,"")</f>
        <v>1</v>
      </c>
      <c r="AI164" s="727">
        <f>IFERROR(($AD164-_xlfn.XLOOKUP($AB164,Competencias!$A:$A,Competencias!I:I))/$AD164,"")</f>
        <v>1</v>
      </c>
      <c r="AJ164" s="727">
        <f>IFERROR(($AD164-_xlfn.XLOOKUP($AB164,Competencias!$A:$A,Competencias!J:J))/$AD164,"")</f>
        <v>1</v>
      </c>
      <c r="AK164" s="727">
        <f>IFERROR(($AD164-_xlfn.XLOOKUP($AB164,Competencias!$A:$A,Competencias!K:K))/$AD164,"")</f>
        <v>1</v>
      </c>
      <c r="AL164" s="727">
        <f>IFERROR(($AD164-_xlfn.XLOOKUP($AB164,Competencias!$A:$A,Competencias!L:L))/$AD164,"")</f>
        <v>1</v>
      </c>
      <c r="AM164" s="727">
        <f>IFERROR(($AD164-_xlfn.XLOOKUP($AB164,Competencias!$A:$A,Competencias!M:M))/$AD164,"")</f>
        <v>1</v>
      </c>
      <c r="AN164" s="727">
        <f>IFERROR(($AD164-_xlfn.XLOOKUP($AB164,Competencias!$A:$A,Competencias!N:N))/$AD164,"")</f>
        <v>1</v>
      </c>
      <c r="AO164" s="727">
        <f>IFERROR(($AD164-_xlfn.XLOOKUP($AB164,Competencias!$A:$A,Competencias!O:O))/$AD164,"")</f>
        <v>1</v>
      </c>
      <c r="AQ164" s="246" t="str">
        <f>_xlfn.XLOOKUP(AR164,'Listas anteriores R'!$A:$A,'Listas anteriores R'!$D:$D,"")</f>
        <v>Dira</v>
      </c>
      <c r="AR164" s="542">
        <v>947</v>
      </c>
      <c r="AS164" s="718" t="str">
        <f t="shared" si="36"/>
        <v>QUESO MUZZARELLA</v>
      </c>
      <c r="AT164" s="291">
        <f t="shared" si="33"/>
        <v>10818.181818181818</v>
      </c>
      <c r="AU164" s="1051">
        <f>ROUND(IFERROR(($AT164-_xlfn.XLOOKUP($AR164,'Listas anteriores May.'!$A:$A,'Listas anteriores May.'!$E:$E))/_xlfn.XLOOKUP($AR164,'Listas anteriores May.'!$A:$A,'Listas anteriores May.'!$E:$E),""),3)</f>
        <v>0</v>
      </c>
      <c r="AV164" s="732">
        <f>IFERROR(($AT164-(_xlfn.XLOOKUP($AR164,'Costos Unitarios'!$A:$A,'Costos Unitarios'!$E:$E)+_xlfn.XLOOKUP($AR164,'Costos Comerciales'!$A:$A,'Costos Comerciales'!$E:$E)))/AT164,"")</f>
        <v>0.32567226890756301</v>
      </c>
      <c r="AW164" s="892" t="str">
        <f>IFERROR((AT164-_xlfn.XLOOKUP(AR164,'Lista Consumo Interno'!$A:$A,'Lista Consumo Interno'!$E:$E))/AT164,"")</f>
        <v/>
      </c>
      <c r="AX164" s="895">
        <v>0</v>
      </c>
      <c r="AY164" s="727">
        <f>IFERROR(($AT164-_xlfn.XLOOKUP($AR164,Competencias!$A:$A,Competencias!P:P))/$AT164,"")</f>
        <v>1</v>
      </c>
      <c r="AZ164" s="727">
        <f>IFERROR(($AT164-_xlfn.XLOOKUP($AR164,Competencias!$A:$A,Competencias!Q:Q))/$AT164,"")</f>
        <v>1</v>
      </c>
      <c r="BB164" s="246" t="str">
        <f>_xlfn.XLOOKUP(BC164,'Listas anteriores R'!$A:$A,'Listas anteriores R'!$D:$D,"")</f>
        <v>Dira</v>
      </c>
      <c r="BC164" s="760">
        <v>947</v>
      </c>
      <c r="BD164" s="800" t="str">
        <f t="shared" si="37"/>
        <v>QUESO MUZZARELLA</v>
      </c>
      <c r="BE164" s="150" t="e">
        <v>#N/A</v>
      </c>
      <c r="BF164" s="1051" t="e">
        <f>ROUND(IFERROR((BE164-_xlfn.XLOOKUP(BC164,'Listas anteriores HORECA'!$A:$A,'Listas anteriores HORECA'!$E:$E))/_xlfn.XLOOKUP(BC164,'Listas anteriores HORECA'!$A:$A,'Listas anteriores HORECA'!$E:$E),""),3)</f>
        <v>#VALUE!</v>
      </c>
      <c r="BG164" s="150">
        <f>_xlfn.XLOOKUP($BC164,'Costos Unitarios'!A:A,'Costos Unitarios'!E:E,"")</f>
        <v>6757</v>
      </c>
      <c r="BH164" s="1052" t="e">
        <f t="shared" si="38"/>
        <v>#N/A</v>
      </c>
      <c r="BI164" s="892" t="str">
        <f>IFERROR((BE164-_xlfn.XLOOKUP(C164,'Lista Consumo Interno'!A:A,'Lista Consumo Interno'!E:E))/BE164,"")</f>
        <v/>
      </c>
    </row>
    <row r="165" spans="1:61" ht="15" thickBot="1" x14ac:dyDescent="0.35">
      <c r="A165" s="246" t="str">
        <f>_xlfn.XLOOKUP(C165,'Listas anteriores R'!$A:$A,'Listas anteriores R'!$D:$D,"")</f>
        <v>Dira</v>
      </c>
      <c r="B165" s="1204" t="s">
        <v>214</v>
      </c>
      <c r="C165" s="246">
        <v>983</v>
      </c>
      <c r="D165" s="718" t="s">
        <v>224</v>
      </c>
      <c r="E165" s="749">
        <f t="shared" si="25"/>
        <v>13876.03305785124</v>
      </c>
      <c r="F165" s="860">
        <v>16790</v>
      </c>
      <c r="G165" s="1197">
        <f>ROUND(IFERROR((E165-_xlfn.XLOOKUP(C165,'Listas anteriores R'!A:A,'Listas anteriores R'!E:E))/_xlfn.XLOOKUP(C165,'Listas anteriores R'!A:A,'Listas anteriores R'!E:E),""),3)</f>
        <v>0</v>
      </c>
      <c r="H165" s="732">
        <f>IFERROR((E165-(_xlfn.XLOOKUP(C165,'Costos Unitarios'!$A:$A,'Costos Unitarios'!$E:$E)+_xlfn.XLOOKUP(C165,'Costos Comerciales'!$A:$A,'Costos Comerciales'!$E:$E)))/E165,"")</f>
        <v>0.30765515187611675</v>
      </c>
      <c r="I165" s="732" t="str">
        <f>IFERROR((E165-_xlfn.XLOOKUP(C165,'Lista Consumo Interno'!$A:$A,'Lista Consumo Interno'!$E:$E))/E165,"")</f>
        <v/>
      </c>
      <c r="J165" s="727">
        <f>IFERROR(($E165-_xlfn.XLOOKUP($C165,Competencias!$A:$A,Competencias!R:R))/$E165,"")</f>
        <v>1</v>
      </c>
      <c r="K165" s="727">
        <f>IFERROR(($E165-_xlfn.XLOOKUP($C165,Competencias!$A:$A,Competencias!S:S))/$E165,"")</f>
        <v>1</v>
      </c>
      <c r="L165" s="727">
        <f>IFERROR(($E165-_xlfn.XLOOKUP($C165,Competencias!$A:$A,Competencias!T:T))/$E165,"")</f>
        <v>-0.47722334723049425</v>
      </c>
      <c r="M165" s="727">
        <f>IFERROR(($E165-_xlfn.XLOOKUP($C165,Competencias!$A:$A,Competencias!U:U))/$E165,"")</f>
        <v>1</v>
      </c>
      <c r="N165" s="727">
        <f>IFERROR(($E165-_xlfn.XLOOKUP($C165,Competencias!$A:$A,Competencias!V:V))/$E165,"")</f>
        <v>1</v>
      </c>
      <c r="O165" s="723"/>
      <c r="P165" s="246" t="str">
        <f>_xlfn.XLOOKUP(Q165,'Listas anteriores R'!$A:$A,'Listas anteriores R'!$D:$D,"")</f>
        <v>Dira</v>
      </c>
      <c r="Q165" s="1210">
        <v>983</v>
      </c>
      <c r="R165" s="718" t="str">
        <f t="shared" si="34"/>
        <v>QUESO PATEGRAS</v>
      </c>
      <c r="S165" s="135">
        <f t="shared" si="26"/>
        <v>13876.03305785124</v>
      </c>
      <c r="T165" s="749">
        <v>16790</v>
      </c>
      <c r="U165" s="1172">
        <f>ROUND(IFERROR((S165-_xlfn.XLOOKUP(Q165,'Listas anteriores C'!$A:$A,'Listas anteriores C'!$E:$E))/_xlfn.XLOOKUP(Q165,'Listas anteriores C'!$A:$A,'Listas anteriores C'!$E:$E),""),3)</f>
        <v>0</v>
      </c>
      <c r="V165" s="732">
        <f>IFERROR((S165-(_xlfn.XLOOKUP(Q165,'Costos Unitarios'!$A:$A,'Costos Unitarios'!$E:$E)+_xlfn.XLOOKUP(Q165,'Costos Comerciales'!$A:$A,'Costos Comerciales'!$E:$E)))/S165,"")</f>
        <v>0.30765515187611675</v>
      </c>
      <c r="W165" s="727">
        <f>IFERROR(($S165-_xlfn.XLOOKUP($Q165,Competencias!$A:$A,Competencias!E:E))/$S165,"")</f>
        <v>-0.71518761167361522</v>
      </c>
      <c r="X165" s="727">
        <f>IFERROR(($S165-_xlfn.XLOOKUP($Q165,Competencias!$A:$A,Competencias!F:F))/$S165,"")</f>
        <v>1</v>
      </c>
      <c r="Y165" s="727">
        <f>IFERROR(($S165-_xlfn.XLOOKUP($Q165,Competencias!$A:$A,Competencias!G:G))/$S165,"")</f>
        <v>-0.22513400833829655</v>
      </c>
      <c r="AA165" s="246" t="str">
        <f>_xlfn.XLOOKUP(AB165,'Listas anteriores R'!$A:$A,'Listas anteriores R'!$D:$D,"")</f>
        <v>Dira</v>
      </c>
      <c r="AB165" s="542">
        <v>983</v>
      </c>
      <c r="AC165" s="718" t="str">
        <f t="shared" si="35"/>
        <v>QUESO PATEGRAS</v>
      </c>
      <c r="AD165" s="139">
        <f t="shared" si="27"/>
        <v>13876.03305785124</v>
      </c>
      <c r="AE165" s="749">
        <v>16790</v>
      </c>
      <c r="AF165" s="1172">
        <f>ROUND(IFERROR((AD165-_xlfn.XLOOKUP(AB165,'Listas anteriores ML'!$A:$A,'Listas anteriores ML'!$E:$E))/_xlfn.XLOOKUP(AB165,'Listas anteriores ML'!$A:$A,'Listas anteriores ML'!$E:$E),""),3)</f>
        <v>0</v>
      </c>
      <c r="AG165" s="732">
        <f>IFERROR((AD165-(_xlfn.XLOOKUP(AB165,'Costos Unitarios'!$A:$A,'Costos Unitarios'!$E:$E)+_xlfn.XLOOKUP(AB165,'Costos Comerciales'!$A:$A,'Costos Comerciales'!$E:$E)))/AD165,"")</f>
        <v>0.30765515187611675</v>
      </c>
      <c r="AH165" s="727">
        <f>IFERROR(($AD165-_xlfn.XLOOKUP($AB165,Competencias!$A:$A,Competencias!H:H))/$AD165,"")</f>
        <v>1</v>
      </c>
      <c r="AI165" s="727">
        <f>IFERROR(($AD165-_xlfn.XLOOKUP($AB165,Competencias!$A:$A,Competencias!I:I))/$AD165,"")</f>
        <v>1</v>
      </c>
      <c r="AJ165" s="727">
        <f>IFERROR(($AD165-_xlfn.XLOOKUP($AB165,Competencias!$A:$A,Competencias!J:J))/$AD165,"")</f>
        <v>1</v>
      </c>
      <c r="AK165" s="727">
        <f>IFERROR(($AD165-_xlfn.XLOOKUP($AB165,Competencias!$A:$A,Competencias!K:K))/$AD165,"")</f>
        <v>1</v>
      </c>
      <c r="AL165" s="727">
        <f>IFERROR(($AD165-_xlfn.XLOOKUP($AB165,Competencias!$A:$A,Competencias!L:L))/$AD165,"")</f>
        <v>1</v>
      </c>
      <c r="AM165" s="727">
        <f>IFERROR(($AD165-_xlfn.XLOOKUP($AB165,Competencias!$A:$A,Competencias!M:M))/$AD165,"")</f>
        <v>1</v>
      </c>
      <c r="AN165" s="727">
        <f>IFERROR(($AD165-_xlfn.XLOOKUP($AB165,Competencias!$A:$A,Competencias!N:N))/$AD165,"")</f>
        <v>1</v>
      </c>
      <c r="AO165" s="727">
        <f>IFERROR(($AD165-_xlfn.XLOOKUP($AB165,Competencias!$A:$A,Competencias!O:O))/$AD165,"")</f>
        <v>1</v>
      </c>
      <c r="AQ165" s="246" t="str">
        <f>_xlfn.XLOOKUP(AR165,'Listas anteriores R'!$A:$A,'Listas anteriores R'!$D:$D,"")</f>
        <v>Dira</v>
      </c>
      <c r="AR165" s="542">
        <v>983</v>
      </c>
      <c r="AS165" s="718" t="str">
        <f t="shared" si="36"/>
        <v>QUESO PATEGRAS</v>
      </c>
      <c r="AT165" s="291">
        <f t="shared" si="33"/>
        <v>13876.03305785124</v>
      </c>
      <c r="AU165" s="1051">
        <f>ROUND(IFERROR(($AT165-_xlfn.XLOOKUP($AR165,'Listas anteriores May.'!$A:$A,'Listas anteriores May.'!$E:$E))/_xlfn.XLOOKUP($AR165,'Listas anteriores May.'!$A:$A,'Listas anteriores May.'!$E:$E),""),3)</f>
        <v>0</v>
      </c>
      <c r="AV165" s="732">
        <f>IFERROR(($AT165-(_xlfn.XLOOKUP($AR165,'Costos Unitarios'!$A:$A,'Costos Unitarios'!$E:$E)+_xlfn.XLOOKUP($AR165,'Costos Comerciales'!$A:$A,'Costos Comerciales'!$E:$E)))/AT165,"")</f>
        <v>0.30765515187611675</v>
      </c>
      <c r="AW165" s="892" t="str">
        <f>IFERROR((AT165-_xlfn.XLOOKUP(AR165,'Lista Consumo Interno'!$A:$A,'Lista Consumo Interno'!$E:$E))/AT165,"")</f>
        <v/>
      </c>
      <c r="AX165" s="895">
        <v>0</v>
      </c>
      <c r="AY165" s="727">
        <f>IFERROR(($AT165-_xlfn.XLOOKUP($AR165,Competencias!$A:$A,Competencias!P:P))/$AT165,"")</f>
        <v>1</v>
      </c>
      <c r="AZ165" s="727">
        <f>IFERROR(($AT165-_xlfn.XLOOKUP($AR165,Competencias!$A:$A,Competencias!Q:Q))/$AT165,"")</f>
        <v>1</v>
      </c>
      <c r="BB165" s="246" t="str">
        <f>_xlfn.XLOOKUP(BC165,'Listas anteriores R'!$A:$A,'Listas anteriores R'!$D:$D,"")</f>
        <v>Dira</v>
      </c>
      <c r="BC165" s="760">
        <v>983</v>
      </c>
      <c r="BD165" s="800" t="str">
        <f t="shared" si="37"/>
        <v>QUESO PATEGRAS</v>
      </c>
      <c r="BE165" s="150" t="e">
        <v>#N/A</v>
      </c>
      <c r="BF165" s="1051" t="e">
        <f>ROUND(IFERROR((BE165-_xlfn.XLOOKUP(BC165,'Listas anteriores HORECA'!$A:$A,'Listas anteriores HORECA'!$E:$E))/_xlfn.XLOOKUP(BC165,'Listas anteriores HORECA'!$A:$A,'Listas anteriores HORECA'!$E:$E),""),3)</f>
        <v>#VALUE!</v>
      </c>
      <c r="BG165" s="150">
        <f>_xlfn.XLOOKUP($BC165,'Costos Unitarios'!A:A,'Costos Unitarios'!E:E,"")</f>
        <v>8917</v>
      </c>
      <c r="BH165" s="1052" t="e">
        <f t="shared" si="38"/>
        <v>#N/A</v>
      </c>
      <c r="BI165" s="892" t="str">
        <f>IFERROR((BE165-_xlfn.XLOOKUP(C165,'Lista Consumo Interno'!A:A,'Lista Consumo Interno'!E:E))/BE165,"")</f>
        <v/>
      </c>
    </row>
    <row r="166" spans="1:61" ht="15" thickBot="1" x14ac:dyDescent="0.35">
      <c r="A166" s="246" t="str">
        <f>_xlfn.XLOOKUP(C166,'Listas anteriores R'!$A:$A,'Listas anteriores R'!$D:$D,"")</f>
        <v>Dira</v>
      </c>
      <c r="B166" s="1207" t="s">
        <v>214</v>
      </c>
      <c r="C166" s="246">
        <v>945</v>
      </c>
      <c r="D166" s="718" t="s">
        <v>225</v>
      </c>
      <c r="E166" s="749">
        <f t="shared" si="25"/>
        <v>19991.735537190085</v>
      </c>
      <c r="F166" s="860">
        <v>24190</v>
      </c>
      <c r="G166" s="1197">
        <f>ROUND(IFERROR((E166-_xlfn.XLOOKUP(C166,'Listas anteriores R'!A:A,'Listas anteriores R'!E:E))/_xlfn.XLOOKUP(C166,'Listas anteriores R'!A:A,'Listas anteriores R'!E:E),""),3)</f>
        <v>0</v>
      </c>
      <c r="H166" s="732">
        <f>IFERROR((E166-(_xlfn.XLOOKUP(C166,'Costos Unitarios'!$A:$A,'Costos Unitarios'!$E:$E)+_xlfn.XLOOKUP(C166,'Costos Comerciales'!$A:$A,'Costos Comerciales'!$E:$E)))/E166,"")</f>
        <v>0.32717197188921049</v>
      </c>
      <c r="I166" s="732" t="str">
        <f>IFERROR((E166-_xlfn.XLOOKUP(C166,'Lista Consumo Interno'!$A:$A,'Lista Consumo Interno'!$E:$E))/E166,"")</f>
        <v/>
      </c>
      <c r="J166" s="727">
        <f>IFERROR(($E166-_xlfn.XLOOKUP($C166,Competencias!$A:$A,Competencias!R:R))/$E166,"")</f>
        <v>1</v>
      </c>
      <c r="K166" s="727">
        <f>IFERROR(($E166-_xlfn.XLOOKUP($C166,Competencias!$A:$A,Competencias!S:S))/$E166,"")</f>
        <v>1</v>
      </c>
      <c r="L166" s="727">
        <f>IFERROR(($E166-_xlfn.XLOOKUP($C166,Competencias!$A:$A,Competencias!T:T))/$E166,"")</f>
        <v>-0.16758247209590726</v>
      </c>
      <c r="M166" s="727">
        <f>IFERROR(($E166-_xlfn.XLOOKUP($C166,Competencias!$A:$A,Competencias!U:U))/$E166,"")</f>
        <v>1</v>
      </c>
      <c r="N166" s="727">
        <f>IFERROR(($E166-_xlfn.XLOOKUP($C166,Competencias!$A:$A,Competencias!V:V))/$E166,"")</f>
        <v>1</v>
      </c>
      <c r="O166" s="723"/>
      <c r="P166" s="246" t="str">
        <f>_xlfn.XLOOKUP(Q166,'Listas anteriores R'!$A:$A,'Listas anteriores R'!$D:$D,"")</f>
        <v>Dira</v>
      </c>
      <c r="Q166" s="1210">
        <v>945</v>
      </c>
      <c r="R166" s="718" t="str">
        <f t="shared" si="34"/>
        <v>QUESO AZUL</v>
      </c>
      <c r="S166" s="135">
        <f t="shared" si="26"/>
        <v>19991.735537190085</v>
      </c>
      <c r="T166" s="749">
        <v>24190</v>
      </c>
      <c r="U166" s="1172">
        <f>ROUND(IFERROR((S166-_xlfn.XLOOKUP(Q166,'Listas anteriores C'!$A:$A,'Listas anteriores C'!$E:$E))/_xlfn.XLOOKUP(Q166,'Listas anteriores C'!$A:$A,'Listas anteriores C'!$E:$E),""),3)</f>
        <v>0</v>
      </c>
      <c r="V166" s="732">
        <f>IFERROR((S166-(_xlfn.XLOOKUP(Q166,'Costos Unitarios'!$A:$A,'Costos Unitarios'!$E:$E)+_xlfn.XLOOKUP(Q166,'Costos Comerciales'!$A:$A,'Costos Comerciales'!$E:$E)))/S166,"")</f>
        <v>0.32717197188921049</v>
      </c>
      <c r="W166" s="727">
        <f>IFERROR(($S166-_xlfn.XLOOKUP($Q166,Competencias!$A:$A,Competencias!E:E))/$S166,"")</f>
        <v>1</v>
      </c>
      <c r="X166" s="727">
        <f>IFERROR(($S166-_xlfn.XLOOKUP($Q166,Competencias!$A:$A,Competencias!F:F))/$S166,"")</f>
        <v>1</v>
      </c>
      <c r="Y166" s="727">
        <f>IFERROR(($S166-_xlfn.XLOOKUP($Q166,Competencias!$A:$A,Competencias!G:G))/$S166,"")</f>
        <v>1</v>
      </c>
      <c r="AA166" s="246" t="str">
        <f>_xlfn.XLOOKUP(AB166,'Listas anteriores R'!$A:$A,'Listas anteriores R'!$D:$D,"")</f>
        <v>Dira</v>
      </c>
      <c r="AB166" s="542">
        <v>945</v>
      </c>
      <c r="AC166" s="718" t="str">
        <f t="shared" si="35"/>
        <v>QUESO AZUL</v>
      </c>
      <c r="AD166" s="139">
        <f t="shared" si="27"/>
        <v>19991.735537190085</v>
      </c>
      <c r="AE166" s="749">
        <v>24190</v>
      </c>
      <c r="AF166" s="1172">
        <f>ROUND(IFERROR((AD166-_xlfn.XLOOKUP(AB166,'Listas anteriores ML'!$A:$A,'Listas anteriores ML'!$E:$E))/_xlfn.XLOOKUP(AB166,'Listas anteriores ML'!$A:$A,'Listas anteriores ML'!$E:$E),""),3)</f>
        <v>0</v>
      </c>
      <c r="AG166" s="732">
        <f>IFERROR((AD166-(_xlfn.XLOOKUP(AB166,'Costos Unitarios'!$A:$A,'Costos Unitarios'!$E:$E)+_xlfn.XLOOKUP(AB166,'Costos Comerciales'!$A:$A,'Costos Comerciales'!$E:$E)))/AD166,"")</f>
        <v>0.32717197188921049</v>
      </c>
      <c r="AH166" s="727">
        <f>IFERROR(($AD166-_xlfn.XLOOKUP($AB166,Competencias!$A:$A,Competencias!H:H))/$AD166,"")</f>
        <v>1</v>
      </c>
      <c r="AI166" s="727">
        <f>IFERROR(($AD166-_xlfn.XLOOKUP($AB166,Competencias!$A:$A,Competencias!I:I))/$AD166,"")</f>
        <v>1</v>
      </c>
      <c r="AJ166" s="727">
        <f>IFERROR(($AD166-_xlfn.XLOOKUP($AB166,Competencias!$A:$A,Competencias!J:J))/$AD166,"")</f>
        <v>1</v>
      </c>
      <c r="AK166" s="727">
        <f>IFERROR(($AD166-_xlfn.XLOOKUP($AB166,Competencias!$A:$A,Competencias!K:K))/$AD166,"")</f>
        <v>1</v>
      </c>
      <c r="AL166" s="727">
        <f>IFERROR(($AD166-_xlfn.XLOOKUP($AB166,Competencias!$A:$A,Competencias!L:L))/$AD166,"")</f>
        <v>1</v>
      </c>
      <c r="AM166" s="727">
        <f>IFERROR(($AD166-_xlfn.XLOOKUP($AB166,Competencias!$A:$A,Competencias!M:M))/$AD166,"")</f>
        <v>1</v>
      </c>
      <c r="AN166" s="727">
        <f>IFERROR(($AD166-_xlfn.XLOOKUP($AB166,Competencias!$A:$A,Competencias!N:N))/$AD166,"")</f>
        <v>1</v>
      </c>
      <c r="AO166" s="727">
        <f>IFERROR(($AD166-_xlfn.XLOOKUP($AB166,Competencias!$A:$A,Competencias!O:O))/$AD166,"")</f>
        <v>1</v>
      </c>
      <c r="AQ166" s="246" t="str">
        <f>_xlfn.XLOOKUP(AR166,'Listas anteriores R'!$A:$A,'Listas anteriores R'!$D:$D,"")</f>
        <v>Dira</v>
      </c>
      <c r="AR166" s="542">
        <v>945</v>
      </c>
      <c r="AS166" s="718" t="str">
        <f t="shared" si="36"/>
        <v>QUESO AZUL</v>
      </c>
      <c r="AT166" s="291">
        <f t="shared" si="33"/>
        <v>19991.735537190085</v>
      </c>
      <c r="AU166" s="1051">
        <f>ROUND(IFERROR(($AT166-_xlfn.XLOOKUP($AR166,'Listas anteriores May.'!$A:$A,'Listas anteriores May.'!$E:$E))/_xlfn.XLOOKUP($AR166,'Listas anteriores May.'!$A:$A,'Listas anteriores May.'!$E:$E),""),3)</f>
        <v>0</v>
      </c>
      <c r="AV166" s="732">
        <f>IFERROR(($AT166-(_xlfn.XLOOKUP($AR166,'Costos Unitarios'!$A:$A,'Costos Unitarios'!$E:$E)+_xlfn.XLOOKUP($AR166,'Costos Comerciales'!$A:$A,'Costos Comerciales'!$E:$E)))/AT166,"")</f>
        <v>0.32717197188921049</v>
      </c>
      <c r="AW166" s="892" t="str">
        <f>IFERROR((AT166-_xlfn.XLOOKUP(AR166,'Lista Consumo Interno'!$A:$A,'Lista Consumo Interno'!$E:$E))/AT166,"")</f>
        <v/>
      </c>
      <c r="AX166" s="895">
        <v>0</v>
      </c>
      <c r="AY166" s="727">
        <f>IFERROR(($AT166-_xlfn.XLOOKUP($AR166,Competencias!$A:$A,Competencias!P:P))/$AT166,"")</f>
        <v>1</v>
      </c>
      <c r="AZ166" s="727">
        <f>IFERROR(($AT166-_xlfn.XLOOKUP($AR166,Competencias!$A:$A,Competencias!Q:Q))/$AT166,"")</f>
        <v>1</v>
      </c>
      <c r="BB166" s="246" t="str">
        <f>_xlfn.XLOOKUP(BC166,'Listas anteriores R'!$A:$A,'Listas anteriores R'!$D:$D,"")</f>
        <v>Dira</v>
      </c>
      <c r="BC166" s="760">
        <v>945</v>
      </c>
      <c r="BD166" s="800" t="str">
        <f t="shared" si="37"/>
        <v>QUESO AZUL</v>
      </c>
      <c r="BE166" s="150" t="e">
        <v>#N/A</v>
      </c>
      <c r="BF166" s="1051" t="e">
        <f>ROUND(IFERROR((BE166-_xlfn.XLOOKUP(BC166,'Listas anteriores HORECA'!$A:$A,'Listas anteriores HORECA'!$E:$E))/_xlfn.XLOOKUP(BC166,'Listas anteriores HORECA'!$A:$A,'Listas anteriores HORECA'!$E:$E),""),3)</f>
        <v>#VALUE!</v>
      </c>
      <c r="BG166" s="150">
        <f>_xlfn.XLOOKUP($BC166,'Costos Unitarios'!A:A,'Costos Unitarios'!E:E,"")</f>
        <v>12458</v>
      </c>
      <c r="BH166" s="1052" t="e">
        <f t="shared" si="38"/>
        <v>#N/A</v>
      </c>
      <c r="BI166" s="892" t="str">
        <f>IFERROR((BE166-_xlfn.XLOOKUP(C166,'Lista Consumo Interno'!A:A,'Lista Consumo Interno'!E:E))/BE166,"")</f>
        <v/>
      </c>
    </row>
    <row r="167" spans="1:61" ht="15" thickBot="1" x14ac:dyDescent="0.35">
      <c r="A167" s="246" t="str">
        <f>_xlfn.XLOOKUP(C167,'Listas anteriores R'!$A:$A,'Listas anteriores R'!$D:$D,"")</f>
        <v>Dira</v>
      </c>
      <c r="B167" s="1207" t="s">
        <v>214</v>
      </c>
      <c r="C167" s="246">
        <v>1509</v>
      </c>
      <c r="D167" s="718" t="s">
        <v>226</v>
      </c>
      <c r="E167" s="749">
        <f t="shared" si="25"/>
        <v>2636.3636363636365</v>
      </c>
      <c r="F167" s="860">
        <v>3190</v>
      </c>
      <c r="G167" s="1197">
        <f>ROUND(IFERROR((E167-_xlfn.XLOOKUP(C167,'Listas anteriores R'!A:A,'Listas anteriores R'!E:E))/_xlfn.XLOOKUP(C167,'Listas anteriores R'!A:A,'Listas anteriores R'!E:E),""),3)</f>
        <v>0</v>
      </c>
      <c r="H167" s="732">
        <f>IFERROR((E167-(_xlfn.XLOOKUP(C167,'Costos Unitarios'!$A:$A,'Costos Unitarios'!$E:$E)+_xlfn.XLOOKUP(C167,'Costos Comerciales'!$A:$A,'Costos Comerciales'!$E:$E)))/E167,"")</f>
        <v>0.31079310344827588</v>
      </c>
      <c r="I167" s="732" t="str">
        <f>IFERROR((E167-_xlfn.XLOOKUP(C167,'Lista Consumo Interno'!$A:$A,'Lista Consumo Interno'!$E:$E))/E167,"")</f>
        <v/>
      </c>
      <c r="J167" s="727" t="str">
        <f>IFERROR(($E167-_xlfn.XLOOKUP($C167,Competencias!$A:$A,Competencias!R:R))/$E167,"")</f>
        <v/>
      </c>
      <c r="K167" s="727" t="str">
        <f>IFERROR(($E167-_xlfn.XLOOKUP($C167,Competencias!$A:$A,Competencias!S:S))/$E167,"")</f>
        <v/>
      </c>
      <c r="L167" s="727" t="str">
        <f>IFERROR(($E167-_xlfn.XLOOKUP($C167,Competencias!$A:$A,Competencias!T:T))/$E167,"")</f>
        <v/>
      </c>
      <c r="M167" s="727" t="str">
        <f>IFERROR(($E167-_xlfn.XLOOKUP($C167,Competencias!$A:$A,Competencias!U:U))/$E167,"")</f>
        <v/>
      </c>
      <c r="N167" s="727" t="str">
        <f>IFERROR(($E167-_xlfn.XLOOKUP($C167,Competencias!$A:$A,Competencias!V:V))/$E167,"")</f>
        <v/>
      </c>
      <c r="O167" s="723"/>
      <c r="P167" s="246" t="str">
        <f>_xlfn.XLOOKUP(Q167,'Listas anteriores R'!$A:$A,'Listas anteriores R'!$D:$D,"")</f>
        <v>Dira</v>
      </c>
      <c r="Q167" s="1210">
        <v>1509</v>
      </c>
      <c r="R167" s="718" t="str">
        <f t="shared" si="34"/>
        <v>Queso Crema 290gr</v>
      </c>
      <c r="S167" s="135">
        <f t="shared" si="26"/>
        <v>2636.3636363636365</v>
      </c>
      <c r="T167" s="749">
        <v>3190</v>
      </c>
      <c r="U167" s="1172">
        <f>ROUND(IFERROR((S167-_xlfn.XLOOKUP(Q167,'Listas anteriores C'!$A:$A,'Listas anteriores C'!$E:$E))/_xlfn.XLOOKUP(Q167,'Listas anteriores C'!$A:$A,'Listas anteriores C'!$E:$E),""),3)</f>
        <v>0</v>
      </c>
      <c r="V167" s="732">
        <f>IFERROR((S167-(_xlfn.XLOOKUP(Q167,'Costos Unitarios'!$A:$A,'Costos Unitarios'!$E:$E)+_xlfn.XLOOKUP(Q167,'Costos Comerciales'!$A:$A,'Costos Comerciales'!$E:$E)))/S167,"")</f>
        <v>0.31079310344827588</v>
      </c>
      <c r="W167" s="727" t="str">
        <f>IFERROR(($S167-_xlfn.XLOOKUP($Q167,Competencias!$A:$A,Competencias!E:E))/$S167,"")</f>
        <v/>
      </c>
      <c r="X167" s="727" t="str">
        <f>IFERROR(($S167-_xlfn.XLOOKUP($Q167,Competencias!$A:$A,Competencias!F:F))/$S167,"")</f>
        <v/>
      </c>
      <c r="Y167" s="727" t="str">
        <f>IFERROR(($S167-_xlfn.XLOOKUP($Q167,Competencias!$A:$A,Competencias!G:G))/$S167,"")</f>
        <v/>
      </c>
      <c r="AA167" s="246" t="str">
        <f>_xlfn.XLOOKUP(AB167,'Listas anteriores R'!$A:$A,'Listas anteriores R'!$D:$D,"")</f>
        <v>Dira</v>
      </c>
      <c r="AB167" s="542">
        <v>1509</v>
      </c>
      <c r="AC167" s="718" t="str">
        <f t="shared" si="35"/>
        <v>Queso Crema 290gr</v>
      </c>
      <c r="AD167" s="139">
        <f t="shared" si="27"/>
        <v>2636.3636363636365</v>
      </c>
      <c r="AE167" s="749">
        <v>3190</v>
      </c>
      <c r="AF167" s="1172">
        <f>ROUND(IFERROR((AD167-_xlfn.XLOOKUP(AB167,'Listas anteriores ML'!$A:$A,'Listas anteriores ML'!$E:$E))/_xlfn.XLOOKUP(AB167,'Listas anteriores ML'!$A:$A,'Listas anteriores ML'!$E:$E),""),3)</f>
        <v>0</v>
      </c>
      <c r="AG167" s="732">
        <f>IFERROR((AD167-(_xlfn.XLOOKUP(AB167,'Costos Unitarios'!$A:$A,'Costos Unitarios'!$E:$E)+_xlfn.XLOOKUP(AB167,'Costos Comerciales'!$A:$A,'Costos Comerciales'!$E:$E)))/AD167,"")</f>
        <v>0.31079310344827588</v>
      </c>
      <c r="AH167" s="727" t="str">
        <f>IFERROR(($AD167-_xlfn.XLOOKUP($AB167,Competencias!$A:$A,Competencias!H:H))/$AD167,"")</f>
        <v/>
      </c>
      <c r="AI167" s="727" t="str">
        <f>IFERROR(($AD167-_xlfn.XLOOKUP($AB167,Competencias!$A:$A,Competencias!I:I))/$AD167,"")</f>
        <v/>
      </c>
      <c r="AJ167" s="727" t="str">
        <f>IFERROR(($AD167-_xlfn.XLOOKUP($AB167,Competencias!$A:$A,Competencias!J:J))/$AD167,"")</f>
        <v/>
      </c>
      <c r="AK167" s="727" t="str">
        <f>IFERROR(($AD167-_xlfn.XLOOKUP($AB167,Competencias!$A:$A,Competencias!K:K))/$AD167,"")</f>
        <v/>
      </c>
      <c r="AL167" s="727" t="str">
        <f>IFERROR(($AD167-_xlfn.XLOOKUP($AB167,Competencias!$A:$A,Competencias!L:L))/$AD167,"")</f>
        <v/>
      </c>
      <c r="AM167" s="727" t="str">
        <f>IFERROR(($AD167-_xlfn.XLOOKUP($AB167,Competencias!$A:$A,Competencias!M:M))/$AD167,"")</f>
        <v/>
      </c>
      <c r="AN167" s="727" t="str">
        <f>IFERROR(($AD167-_xlfn.XLOOKUP($AB167,Competencias!$A:$A,Competencias!N:N))/$AD167,"")</f>
        <v/>
      </c>
      <c r="AO167" s="727" t="str">
        <f>IFERROR(($AD167-_xlfn.XLOOKUP($AB167,Competencias!$A:$A,Competencias!O:O))/$AD167,"")</f>
        <v/>
      </c>
      <c r="AQ167" s="246" t="str">
        <f>_xlfn.XLOOKUP(AR167,'Listas anteriores R'!$A:$A,'Listas anteriores R'!$D:$D,"")</f>
        <v>Dira</v>
      </c>
      <c r="AR167" s="542">
        <v>1509</v>
      </c>
      <c r="AS167" s="718" t="str">
        <f t="shared" si="36"/>
        <v>Queso Crema 290gr</v>
      </c>
      <c r="AT167" s="291">
        <f t="shared" si="33"/>
        <v>2636.3636363636365</v>
      </c>
      <c r="AU167" s="1051">
        <f>ROUND(IFERROR(($AT167-_xlfn.XLOOKUP($AR167,'Listas anteriores May.'!$A:$A,'Listas anteriores May.'!$E:$E))/_xlfn.XLOOKUP($AR167,'Listas anteriores May.'!$A:$A,'Listas anteriores May.'!$E:$E),""),3)</f>
        <v>0</v>
      </c>
      <c r="AV167" s="732">
        <f>IFERROR(($AT167-(_xlfn.XLOOKUP($AR167,'Costos Unitarios'!$A:$A,'Costos Unitarios'!$E:$E)+_xlfn.XLOOKUP($AR167,'Costos Comerciales'!$A:$A,'Costos Comerciales'!$E:$E)))/AT167,"")</f>
        <v>0.31079310344827588</v>
      </c>
      <c r="AW167" s="892" t="str">
        <f>IFERROR((AT167-_xlfn.XLOOKUP(AR167,'Lista Consumo Interno'!$A:$A,'Lista Consumo Interno'!$E:$E))/AT167,"")</f>
        <v/>
      </c>
      <c r="AX167" s="895">
        <v>0</v>
      </c>
      <c r="AY167" s="727" t="str">
        <f>IFERROR(($AT167-_xlfn.XLOOKUP($AR167,Competencias!$A:$A,Competencias!P:P))/$AT167,"")</f>
        <v/>
      </c>
      <c r="AZ167" s="727" t="str">
        <f>IFERROR(($AT167-_xlfn.XLOOKUP($AR167,Competencias!$A:$A,Competencias!Q:Q))/$AT167,"")</f>
        <v/>
      </c>
      <c r="BB167" s="246" t="str">
        <f>_xlfn.XLOOKUP(BC167,'Listas anteriores R'!$A:$A,'Listas anteriores R'!$D:$D,"")</f>
        <v>Dira</v>
      </c>
      <c r="BC167" s="760">
        <v>1509</v>
      </c>
      <c r="BD167" s="800" t="str">
        <f t="shared" si="37"/>
        <v>Queso Crema 290gr</v>
      </c>
      <c r="BE167" s="150" t="e">
        <v>#N/A</v>
      </c>
      <c r="BF167" s="1051" t="e">
        <f>ROUND(IFERROR((BE167-_xlfn.XLOOKUP(BC167,'Listas anteriores HORECA'!$A:$A,'Listas anteriores HORECA'!$E:$E))/_xlfn.XLOOKUP(BC167,'Listas anteriores HORECA'!$A:$A,'Listas anteriores HORECA'!$E:$E),""),3)</f>
        <v>#VALUE!</v>
      </c>
      <c r="BG167" s="150">
        <f>_xlfn.XLOOKUP($BC167,'Costos Unitarios'!A:A,'Costos Unitarios'!E:E,"")</f>
        <v>1686</v>
      </c>
      <c r="BH167" s="1052" t="e">
        <f t="shared" si="38"/>
        <v>#N/A</v>
      </c>
      <c r="BI167" s="892" t="str">
        <f>IFERROR((BE167-_xlfn.XLOOKUP(C167,'Lista Consumo Interno'!A:A,'Lista Consumo Interno'!E:E))/BE167,"")</f>
        <v/>
      </c>
    </row>
    <row r="168" spans="1:61" ht="15" thickBot="1" x14ac:dyDescent="0.35">
      <c r="A168" s="246" t="str">
        <f>_xlfn.XLOOKUP(C168,'Listas anteriores R'!$A:$A,'Listas anteriores R'!$D:$D,"")</f>
        <v>Dira</v>
      </c>
      <c r="B168" s="1207" t="s">
        <v>214</v>
      </c>
      <c r="C168" s="246">
        <v>1510</v>
      </c>
      <c r="D168" s="718" t="s">
        <v>227</v>
      </c>
      <c r="E168" s="749">
        <f t="shared" si="25"/>
        <v>17264.462809917357</v>
      </c>
      <c r="F168" s="860">
        <v>20890</v>
      </c>
      <c r="G168" s="1197">
        <f>ROUND(IFERROR((E168-_xlfn.XLOOKUP(C168,'Listas anteriores R'!A:A,'Listas anteriores R'!E:E))/_xlfn.XLOOKUP(C168,'Listas anteriores R'!A:A,'Listas anteriores R'!E:E),""),3)</f>
        <v>0</v>
      </c>
      <c r="H168" s="732">
        <f>IFERROR((E168-(_xlfn.XLOOKUP(C168,'Costos Unitarios'!$A:$A,'Costos Unitarios'!$E:$E)+_xlfn.XLOOKUP(C168,'Costos Comerciales'!$A:$A,'Costos Comerciales'!$E:$E)))/E168,"")</f>
        <v>0.33875730014360944</v>
      </c>
      <c r="I168" s="732" t="str">
        <f>IFERROR((E168-_xlfn.XLOOKUP(C168,'Lista Consumo Interno'!$A:$A,'Lista Consumo Interno'!$E:$E))/E168,"")</f>
        <v/>
      </c>
      <c r="J168" s="727" t="str">
        <f>IFERROR(($E168-_xlfn.XLOOKUP($C168,Competencias!$A:$A,Competencias!R:R))/$E168,"")</f>
        <v/>
      </c>
      <c r="K168" s="727" t="str">
        <f>IFERROR(($E168-_xlfn.XLOOKUP($C168,Competencias!$A:$A,Competencias!S:S))/$E168,"")</f>
        <v/>
      </c>
      <c r="L168" s="727" t="str">
        <f>IFERROR(($E168-_xlfn.XLOOKUP($C168,Competencias!$A:$A,Competencias!T:T))/$E168,"")</f>
        <v/>
      </c>
      <c r="M168" s="727" t="str">
        <f>IFERROR(($E168-_xlfn.XLOOKUP($C168,Competencias!$A:$A,Competencias!U:U))/$E168,"")</f>
        <v/>
      </c>
      <c r="N168" s="727" t="str">
        <f>IFERROR(($E168-_xlfn.XLOOKUP($C168,Competencias!$A:$A,Competencias!V:V))/$E168,"")</f>
        <v/>
      </c>
      <c r="O168" s="723"/>
      <c r="P168" s="246" t="str">
        <f>_xlfn.XLOOKUP(Q168,'Listas anteriores R'!$A:$A,'Listas anteriores R'!$D:$D,"")</f>
        <v>Dira</v>
      </c>
      <c r="Q168" s="1210">
        <v>1510</v>
      </c>
      <c r="R168" s="718" t="str">
        <f t="shared" si="34"/>
        <v>Queso Saborizado</v>
      </c>
      <c r="S168" s="135">
        <f t="shared" si="26"/>
        <v>17264.462809917357</v>
      </c>
      <c r="T168" s="749">
        <v>20890</v>
      </c>
      <c r="U168" s="1172">
        <f>ROUND(IFERROR((S168-_xlfn.XLOOKUP(Q168,'Listas anteriores C'!$A:$A,'Listas anteriores C'!$E:$E))/_xlfn.XLOOKUP(Q168,'Listas anteriores C'!$A:$A,'Listas anteriores C'!$E:$E),""),3)</f>
        <v>0</v>
      </c>
      <c r="V168" s="732">
        <f>IFERROR((S168-(_xlfn.XLOOKUP(Q168,'Costos Unitarios'!$A:$A,'Costos Unitarios'!$E:$E)+_xlfn.XLOOKUP(Q168,'Costos Comerciales'!$A:$A,'Costos Comerciales'!$E:$E)))/S168,"")</f>
        <v>0.33875730014360944</v>
      </c>
      <c r="W168" s="727" t="str">
        <f>IFERROR(($S168-_xlfn.XLOOKUP($Q168,Competencias!$A:$A,Competencias!E:E))/$S168,"")</f>
        <v/>
      </c>
      <c r="X168" s="727" t="str">
        <f>IFERROR(($S168-_xlfn.XLOOKUP($Q168,Competencias!$A:$A,Competencias!F:F))/$S168,"")</f>
        <v/>
      </c>
      <c r="Y168" s="727" t="str">
        <f>IFERROR(($S168-_xlfn.XLOOKUP($Q168,Competencias!$A:$A,Competencias!G:G))/$S168,"")</f>
        <v/>
      </c>
      <c r="AA168" s="246" t="str">
        <f>_xlfn.XLOOKUP(AB168,'Listas anteriores R'!$A:$A,'Listas anteriores R'!$D:$D,"")</f>
        <v>Dira</v>
      </c>
      <c r="AB168" s="542">
        <v>1510</v>
      </c>
      <c r="AC168" s="718" t="str">
        <f t="shared" si="35"/>
        <v>Queso Saborizado</v>
      </c>
      <c r="AD168" s="139">
        <f t="shared" si="27"/>
        <v>17264.462809917357</v>
      </c>
      <c r="AE168" s="749">
        <v>20890</v>
      </c>
      <c r="AF168" s="1172">
        <f>ROUND(IFERROR((AD168-_xlfn.XLOOKUP(AB168,'Listas anteriores ML'!$A:$A,'Listas anteriores ML'!$E:$E))/_xlfn.XLOOKUP(AB168,'Listas anteriores ML'!$A:$A,'Listas anteriores ML'!$E:$E),""),3)</f>
        <v>0</v>
      </c>
      <c r="AG168" s="732">
        <f>IFERROR((AD168-(_xlfn.XLOOKUP(AB168,'Costos Unitarios'!$A:$A,'Costos Unitarios'!$E:$E)+_xlfn.XLOOKUP(AB168,'Costos Comerciales'!$A:$A,'Costos Comerciales'!$E:$E)))/AD168,"")</f>
        <v>0.33875730014360944</v>
      </c>
      <c r="AH168" s="727" t="str">
        <f>IFERROR(($AD168-_xlfn.XLOOKUP($AB168,Competencias!$A:$A,Competencias!H:H))/$AD168,"")</f>
        <v/>
      </c>
      <c r="AI168" s="727" t="str">
        <f>IFERROR(($AD168-_xlfn.XLOOKUP($AB168,Competencias!$A:$A,Competencias!I:I))/$AD168,"")</f>
        <v/>
      </c>
      <c r="AJ168" s="727" t="str">
        <f>IFERROR(($AD168-_xlfn.XLOOKUP($AB168,Competencias!$A:$A,Competencias!J:J))/$AD168,"")</f>
        <v/>
      </c>
      <c r="AK168" s="727" t="str">
        <f>IFERROR(($AD168-_xlfn.XLOOKUP($AB168,Competencias!$A:$A,Competencias!K:K))/$AD168,"")</f>
        <v/>
      </c>
      <c r="AL168" s="727" t="str">
        <f>IFERROR(($AD168-_xlfn.XLOOKUP($AB168,Competencias!$A:$A,Competencias!L:L))/$AD168,"")</f>
        <v/>
      </c>
      <c r="AM168" s="727" t="str">
        <f>IFERROR(($AD168-_xlfn.XLOOKUP($AB168,Competencias!$A:$A,Competencias!M:M))/$AD168,"")</f>
        <v/>
      </c>
      <c r="AN168" s="727" t="str">
        <f>IFERROR(($AD168-_xlfn.XLOOKUP($AB168,Competencias!$A:$A,Competencias!N:N))/$AD168,"")</f>
        <v/>
      </c>
      <c r="AO168" s="727" t="str">
        <f>IFERROR(($AD168-_xlfn.XLOOKUP($AB168,Competencias!$A:$A,Competencias!O:O))/$AD168,"")</f>
        <v/>
      </c>
      <c r="AQ168" s="246" t="str">
        <f>_xlfn.XLOOKUP(AR168,'Listas anteriores R'!$A:$A,'Listas anteriores R'!$D:$D,"")</f>
        <v>Dira</v>
      </c>
      <c r="AR168" s="542">
        <v>1510</v>
      </c>
      <c r="AS168" s="718" t="str">
        <f t="shared" si="36"/>
        <v>Queso Saborizado</v>
      </c>
      <c r="AT168" s="291">
        <f t="shared" si="33"/>
        <v>17264.462809917357</v>
      </c>
      <c r="AU168" s="1051">
        <f>ROUND(IFERROR(($AT168-_xlfn.XLOOKUP($AR168,'Listas anteriores May.'!$A:$A,'Listas anteriores May.'!$E:$E))/_xlfn.XLOOKUP($AR168,'Listas anteriores May.'!$A:$A,'Listas anteriores May.'!$E:$E),""),3)</f>
        <v>0</v>
      </c>
      <c r="AV168" s="732">
        <f>IFERROR(($AT168-(_xlfn.XLOOKUP($AR168,'Costos Unitarios'!$A:$A,'Costos Unitarios'!$E:$E)+_xlfn.XLOOKUP($AR168,'Costos Comerciales'!$A:$A,'Costos Comerciales'!$E:$E)))/AT168,"")</f>
        <v>0.33875730014360944</v>
      </c>
      <c r="AW168" s="892" t="str">
        <f>IFERROR((AT168-_xlfn.XLOOKUP(AR168,'Lista Consumo Interno'!$A:$A,'Lista Consumo Interno'!$E:$E))/AT168,"")</f>
        <v/>
      </c>
      <c r="AX168" s="895">
        <v>0</v>
      </c>
      <c r="AY168" s="727" t="str">
        <f>IFERROR(($AT168-_xlfn.XLOOKUP($AR168,Competencias!$A:$A,Competencias!P:P))/$AT168,"")</f>
        <v/>
      </c>
      <c r="AZ168" s="727" t="str">
        <f>IFERROR(($AT168-_xlfn.XLOOKUP($AR168,Competencias!$A:$A,Competencias!Q:Q))/$AT168,"")</f>
        <v/>
      </c>
      <c r="BB168" s="246" t="str">
        <f>_xlfn.XLOOKUP(BC168,'Listas anteriores R'!$A:$A,'Listas anteriores R'!$D:$D,"")</f>
        <v>Dira</v>
      </c>
      <c r="BC168" s="760">
        <v>1510</v>
      </c>
      <c r="BD168" s="800" t="str">
        <f t="shared" si="37"/>
        <v>Queso Saborizado</v>
      </c>
      <c r="BE168" s="150" t="e">
        <v>#N/A</v>
      </c>
      <c r="BF168" s="1051" t="e">
        <f>ROUND(IFERROR((BE168-_xlfn.XLOOKUP(BC168,'Listas anteriores HORECA'!$A:$A,'Listas anteriores HORECA'!$E:$E))/_xlfn.XLOOKUP(BC168,'Listas anteriores HORECA'!$A:$A,'Listas anteriores HORECA'!$E:$E),""),3)</f>
        <v>#VALUE!</v>
      </c>
      <c r="BG168" s="150">
        <f>_xlfn.XLOOKUP($BC168,'Costos Unitarios'!A:A,'Costos Unitarios'!E:E,"")</f>
        <v>10558</v>
      </c>
      <c r="BH168" s="1052" t="e">
        <f t="shared" si="38"/>
        <v>#N/A</v>
      </c>
      <c r="BI168" s="892" t="str">
        <f>IFERROR((BE168-_xlfn.XLOOKUP(C168,'Lista Consumo Interno'!A:A,'Lista Consumo Interno'!E:E))/BE168,"")</f>
        <v/>
      </c>
    </row>
    <row r="169" spans="1:61" ht="15" thickBot="1" x14ac:dyDescent="0.35">
      <c r="A169" s="246" t="str">
        <f>_xlfn.XLOOKUP(C169,'Listas anteriores R'!$A:$A,'Listas anteriores R'!$D:$D,"")</f>
        <v>Dira</v>
      </c>
      <c r="B169" s="1207" t="s">
        <v>214</v>
      </c>
      <c r="C169" s="1047">
        <v>1511</v>
      </c>
      <c r="D169" s="802" t="s">
        <v>228</v>
      </c>
      <c r="E169" s="778">
        <f t="shared" si="25"/>
        <v>1892.5619834710744</v>
      </c>
      <c r="F169" s="860">
        <v>2290</v>
      </c>
      <c r="G169" s="1197">
        <f>ROUND(IFERROR((E169-_xlfn.XLOOKUP(C169,'Listas anteriores R'!A:A,'Listas anteriores R'!E:E))/_xlfn.XLOOKUP(C169,'Listas anteriores R'!A:A,'Listas anteriores R'!E:E),""),3)</f>
        <v>0</v>
      </c>
      <c r="H169" s="732" t="str">
        <f>IFERROR((E169-(_xlfn.XLOOKUP(C169,'Costos Unitarios'!$A:$A,'Costos Unitarios'!$E:$E)+_xlfn.XLOOKUP(C169,'Costos Comerciales'!$A:$A,'Costos Comerciales'!$E:$E)))/E169,"")</f>
        <v/>
      </c>
      <c r="I169" s="732" t="str">
        <f>IFERROR((E169-_xlfn.XLOOKUP(C169,'Lista Consumo Interno'!$A:$A,'Lista Consumo Interno'!$E:$E))/E169,"")</f>
        <v/>
      </c>
      <c r="J169" s="727" t="str">
        <f>IFERROR(($E169-_xlfn.XLOOKUP($C169,Competencias!$A:$A,Competencias!R:R))/$E169,"")</f>
        <v/>
      </c>
      <c r="K169" s="727" t="str">
        <f>IFERROR(($E169-_xlfn.XLOOKUP($C169,Competencias!$A:$A,Competencias!S:S))/$E169,"")</f>
        <v/>
      </c>
      <c r="L169" s="727" t="str">
        <f>IFERROR(($E169-_xlfn.XLOOKUP($C169,Competencias!$A:$A,Competencias!T:T))/$E169,"")</f>
        <v/>
      </c>
      <c r="M169" s="727" t="str">
        <f>IFERROR(($E169-_xlfn.XLOOKUP($C169,Competencias!$A:$A,Competencias!U:U))/$E169,"")</f>
        <v/>
      </c>
      <c r="N169" s="727" t="str">
        <f>IFERROR(($E169-_xlfn.XLOOKUP($C169,Competencias!$A:$A,Competencias!V:V))/$E169,"")</f>
        <v/>
      </c>
      <c r="O169" s="723"/>
      <c r="P169" s="246" t="str">
        <f>_xlfn.XLOOKUP(Q169,'Listas anteriores R'!$A:$A,'Listas anteriores R'!$D:$D,"")</f>
        <v>Dira</v>
      </c>
      <c r="Q169" s="1210">
        <v>1511</v>
      </c>
      <c r="R169" s="718" t="str">
        <f t="shared" ref="R169:R194" si="39">D169</f>
        <v>Crema 200gr</v>
      </c>
      <c r="S169" s="135">
        <f t="shared" si="26"/>
        <v>1892.5619834710744</v>
      </c>
      <c r="T169" s="749">
        <v>2290</v>
      </c>
      <c r="U169" s="1172">
        <f>ROUND(IFERROR((S169-_xlfn.XLOOKUP(Q169,'Listas anteriores C'!$A:$A,'Listas anteriores C'!$E:$E))/_xlfn.XLOOKUP(Q169,'Listas anteriores C'!$A:$A,'Listas anteriores C'!$E:$E),""),3)</f>
        <v>0</v>
      </c>
      <c r="V169" s="732" t="str">
        <f>IFERROR((S169-(_xlfn.XLOOKUP(Q169,'Costos Unitarios'!$A:$A,'Costos Unitarios'!$E:$E)+_xlfn.XLOOKUP(Q169,'Costos Comerciales'!$A:$A,'Costos Comerciales'!$E:$E)))/S169,"")</f>
        <v/>
      </c>
      <c r="W169" s="727" t="str">
        <f>IFERROR(($S169-_xlfn.XLOOKUP($Q169,Competencias!$A:$A,Competencias!E:E))/$S169,"")</f>
        <v/>
      </c>
      <c r="X169" s="727" t="str">
        <f>IFERROR(($S169-_xlfn.XLOOKUP($Q169,Competencias!$A:$A,Competencias!F:F))/$S169,"")</f>
        <v/>
      </c>
      <c r="Y169" s="727" t="str">
        <f>IFERROR(($S169-_xlfn.XLOOKUP($Q169,Competencias!$A:$A,Competencias!G:G))/$S169,"")</f>
        <v/>
      </c>
      <c r="AA169" s="246" t="str">
        <f>_xlfn.XLOOKUP(AB169,'Listas anteriores R'!$A:$A,'Listas anteriores R'!$D:$D,"")</f>
        <v>Dira</v>
      </c>
      <c r="AB169" s="542">
        <v>1511</v>
      </c>
      <c r="AC169" s="718" t="str">
        <f t="shared" ref="AC169:AC195" si="40">D169</f>
        <v>Crema 200gr</v>
      </c>
      <c r="AD169" s="139">
        <f t="shared" si="27"/>
        <v>1892.5619834710744</v>
      </c>
      <c r="AE169" s="749">
        <v>2290</v>
      </c>
      <c r="AF169" s="1172">
        <f>ROUND(IFERROR((AD169-_xlfn.XLOOKUP(AB169,'Listas anteriores ML'!$A:$A,'Listas anteriores ML'!$E:$E))/_xlfn.XLOOKUP(AB169,'Listas anteriores ML'!$A:$A,'Listas anteriores ML'!$E:$E),""),3)</f>
        <v>0</v>
      </c>
      <c r="AG169" s="732" t="str">
        <f>IFERROR((AD169-(_xlfn.XLOOKUP(AB169,'Costos Unitarios'!$A:$A,'Costos Unitarios'!$E:$E)+_xlfn.XLOOKUP(AB169,'Costos Comerciales'!$A:$A,'Costos Comerciales'!$E:$E)))/AD169,"")</f>
        <v/>
      </c>
      <c r="AH169" s="727" t="str">
        <f>IFERROR(($AD169-_xlfn.XLOOKUP($AB169,Competencias!$A:$A,Competencias!H:H))/$AD169,"")</f>
        <v/>
      </c>
      <c r="AI169" s="727" t="str">
        <f>IFERROR(($AD169-_xlfn.XLOOKUP($AB169,Competencias!$A:$A,Competencias!I:I))/$AD169,"")</f>
        <v/>
      </c>
      <c r="AJ169" s="727" t="str">
        <f>IFERROR(($AD169-_xlfn.XLOOKUP($AB169,Competencias!$A:$A,Competencias!J:J))/$AD169,"")</f>
        <v/>
      </c>
      <c r="AK169" s="727" t="str">
        <f>IFERROR(($AD169-_xlfn.XLOOKUP($AB169,Competencias!$A:$A,Competencias!K:K))/$AD169,"")</f>
        <v/>
      </c>
      <c r="AL169" s="727" t="str">
        <f>IFERROR(($AD169-_xlfn.XLOOKUP($AB169,Competencias!$A:$A,Competencias!L:L))/$AD169,"")</f>
        <v/>
      </c>
      <c r="AM169" s="727" t="str">
        <f>IFERROR(($AD169-_xlfn.XLOOKUP($AB169,Competencias!$A:$A,Competencias!M:M))/$AD169,"")</f>
        <v/>
      </c>
      <c r="AN169" s="727" t="str">
        <f>IFERROR(($AD169-_xlfn.XLOOKUP($AB169,Competencias!$A:$A,Competencias!N:N))/$AD169,"")</f>
        <v/>
      </c>
      <c r="AO169" s="727" t="str">
        <f>IFERROR(($AD169-_xlfn.XLOOKUP($AB169,Competencias!$A:$A,Competencias!O:O))/$AD169,"")</f>
        <v/>
      </c>
      <c r="AQ169" s="246" t="str">
        <f>_xlfn.XLOOKUP(AR169,'Listas anteriores R'!$A:$A,'Listas anteriores R'!$D:$D,"")</f>
        <v>Dira</v>
      </c>
      <c r="AR169" s="542">
        <v>1511</v>
      </c>
      <c r="AS169" s="718" t="str">
        <f t="shared" si="36"/>
        <v>Crema 200gr</v>
      </c>
      <c r="AT169" s="291">
        <f t="shared" si="33"/>
        <v>1892.5619834710744</v>
      </c>
      <c r="AU169" s="1051">
        <f>ROUND(IFERROR(($AT169-_xlfn.XLOOKUP($AR169,'Listas anteriores May.'!$A:$A,'Listas anteriores May.'!$E:$E))/_xlfn.XLOOKUP($AR169,'Listas anteriores May.'!$A:$A,'Listas anteriores May.'!$E:$E),""),3)</f>
        <v>0</v>
      </c>
      <c r="AV169" s="732" t="str">
        <f>IFERROR(($AT169-(_xlfn.XLOOKUP($AR169,'Costos Unitarios'!$A:$A,'Costos Unitarios'!$E:$E)+_xlfn.XLOOKUP($AR169,'Costos Comerciales'!$A:$A,'Costos Comerciales'!$E:$E)))/AT169,"")</f>
        <v/>
      </c>
      <c r="AW169" s="892" t="str">
        <f>IFERROR((AT169-_xlfn.XLOOKUP(AR169,'Lista Consumo Interno'!$A:$A,'Lista Consumo Interno'!$E:$E))/AT169,"")</f>
        <v/>
      </c>
      <c r="AX169" s="895">
        <v>0</v>
      </c>
      <c r="AY169" s="727" t="str">
        <f>IFERROR(($AT169-_xlfn.XLOOKUP($AR169,Competencias!$A:$A,Competencias!P:P))/$AT169,"")</f>
        <v/>
      </c>
      <c r="AZ169" s="727" t="str">
        <f>IFERROR(($AT169-_xlfn.XLOOKUP($AR169,Competencias!$A:$A,Competencias!Q:Q))/$AT169,"")</f>
        <v/>
      </c>
      <c r="BB169" s="246" t="str">
        <f>_xlfn.XLOOKUP(BC169,'Listas anteriores R'!$A:$A,'Listas anteriores R'!$D:$D,"")</f>
        <v>Dira</v>
      </c>
      <c r="BC169" s="760">
        <v>1511</v>
      </c>
      <c r="BD169" s="800" t="str">
        <f t="shared" si="37"/>
        <v>Crema 200gr</v>
      </c>
      <c r="BE169" s="150" t="e">
        <v>#N/A</v>
      </c>
      <c r="BF169" s="1051" t="e">
        <f>ROUND(IFERROR((BE169-_xlfn.XLOOKUP(BC169,'Listas anteriores HORECA'!$A:$A,'Listas anteriores HORECA'!$E:$E))/_xlfn.XLOOKUP(BC169,'Listas anteriores HORECA'!$A:$A,'Listas anteriores HORECA'!$E:$E),""),3)</f>
        <v>#VALUE!</v>
      </c>
      <c r="BG169" s="150" t="str">
        <f>_xlfn.XLOOKUP($BC169,'Costos Unitarios'!A:A,'Costos Unitarios'!E:E,"")</f>
        <v/>
      </c>
      <c r="BH169" s="1052" t="e">
        <f t="shared" si="38"/>
        <v>#N/A</v>
      </c>
      <c r="BI169" s="892" t="str">
        <f>IFERROR((BE169-_xlfn.XLOOKUP(C169,'Lista Consumo Interno'!A:A,'Lista Consumo Interno'!E:E))/BE169,"")</f>
        <v/>
      </c>
    </row>
    <row r="170" spans="1:61" ht="15" thickBot="1" x14ac:dyDescent="0.35">
      <c r="A170" s="246">
        <f>_xlfn.XLOOKUP(C170,'Listas anteriores R'!$A:$A,'Listas anteriores R'!$D:$D,"")</f>
        <v>0</v>
      </c>
      <c r="B170" s="1206" t="s">
        <v>229</v>
      </c>
      <c r="C170" s="261">
        <v>4663</v>
      </c>
      <c r="D170" s="799" t="s">
        <v>230</v>
      </c>
      <c r="E170" s="777" t="e">
        <f t="shared" si="25"/>
        <v>#VALUE!</v>
      </c>
      <c r="F170" s="860" t="s">
        <v>157</v>
      </c>
      <c r="G170" s="1197" t="e">
        <f>ROUND(IFERROR((E170-_xlfn.XLOOKUP(C170,'Listas anteriores R'!A:A,'Listas anteriores R'!E:E))/_xlfn.XLOOKUP(C170,'Listas anteriores R'!A:A,'Listas anteriores R'!E:E),""),3)</f>
        <v>#VALUE!</v>
      </c>
      <c r="H170" s="732" t="str">
        <f>IFERROR((E170-(_xlfn.XLOOKUP(C170,'Costos Unitarios'!$A:$A,'Costos Unitarios'!$E:$E)+_xlfn.XLOOKUP(C170,'Costos Comerciales'!$A:$A,'Costos Comerciales'!$E:$E)))/E170,"")</f>
        <v/>
      </c>
      <c r="I170" s="732" t="str">
        <f>IFERROR((E170-_xlfn.XLOOKUP(C170,'Lista Consumo Interno'!$A:$A,'Lista Consumo Interno'!$E:$E))/E170,"")</f>
        <v/>
      </c>
      <c r="J170" s="727" t="str">
        <f>IFERROR(($E170-_xlfn.XLOOKUP($C170,Competencias!$A:$A,Competencias!R:R))/$E170,"")</f>
        <v/>
      </c>
      <c r="K170" s="727" t="str">
        <f>IFERROR(($E170-_xlfn.XLOOKUP($C170,Competencias!$A:$A,Competencias!S:S))/$E170,"")</f>
        <v/>
      </c>
      <c r="L170" s="727" t="str">
        <f>IFERROR(($E170-_xlfn.XLOOKUP($C170,Competencias!$A:$A,Competencias!T:T))/$E170,"")</f>
        <v/>
      </c>
      <c r="M170" s="727" t="str">
        <f>IFERROR(($E170-_xlfn.XLOOKUP($C170,Competencias!$A:$A,Competencias!U:U))/$E170,"")</f>
        <v/>
      </c>
      <c r="N170" s="727" t="str">
        <f>IFERROR(($E170-_xlfn.XLOOKUP($C170,Competencias!$A:$A,Competencias!V:V))/$E170,"")</f>
        <v/>
      </c>
      <c r="O170" s="723"/>
      <c r="P170" s="246">
        <f>_xlfn.XLOOKUP(Q170,'Listas anteriores R'!$A:$A,'Listas anteriores R'!$D:$D,"")</f>
        <v>0</v>
      </c>
      <c r="Q170" s="1210">
        <v>4663</v>
      </c>
      <c r="R170" s="718" t="str">
        <f t="shared" si="39"/>
        <v>Queso LS Port Salut Sin Lactosa 550Gr</v>
      </c>
      <c r="S170" s="135" t="e">
        <f t="shared" si="26"/>
        <v>#VALUE!</v>
      </c>
      <c r="T170" s="749" t="s">
        <v>157</v>
      </c>
      <c r="U170" s="1172" t="e">
        <f>ROUND(IFERROR((S170-_xlfn.XLOOKUP(Q170,'Listas anteriores C'!$A:$A,'Listas anteriores C'!$E:$E))/_xlfn.XLOOKUP(Q170,'Listas anteriores C'!$A:$A,'Listas anteriores C'!$E:$E),""),3)</f>
        <v>#VALUE!</v>
      </c>
      <c r="V170" s="732" t="str">
        <f>IFERROR((S170-(_xlfn.XLOOKUP(Q170,'Costos Unitarios'!$A:$A,'Costos Unitarios'!$E:$E)+_xlfn.XLOOKUP(Q170,'Costos Comerciales'!$A:$A,'Costos Comerciales'!$E:$E)))/S170,"")</f>
        <v/>
      </c>
      <c r="W170" s="727" t="str">
        <f>IFERROR(($S170-_xlfn.XLOOKUP($Q170,Competencias!$A:$A,Competencias!E:E))/$S170,"")</f>
        <v/>
      </c>
      <c r="X170" s="727" t="str">
        <f>IFERROR(($S170-_xlfn.XLOOKUP($Q170,Competencias!$A:$A,Competencias!F:F))/$S170,"")</f>
        <v/>
      </c>
      <c r="Y170" s="727" t="str">
        <f>IFERROR(($S170-_xlfn.XLOOKUP($Q170,Competencias!$A:$A,Competencias!G:G))/$S170,"")</f>
        <v/>
      </c>
      <c r="AA170" s="246">
        <f>_xlfn.XLOOKUP(AB170,'Listas anteriores R'!$A:$A,'Listas anteriores R'!$D:$D,"")</f>
        <v>0</v>
      </c>
      <c r="AB170" s="542">
        <v>4663</v>
      </c>
      <c r="AC170" s="718" t="str">
        <f t="shared" si="40"/>
        <v>Queso LS Port Salut Sin Lactosa 550Gr</v>
      </c>
      <c r="AD170" s="139" t="e">
        <f t="shared" si="27"/>
        <v>#VALUE!</v>
      </c>
      <c r="AE170" s="749" t="s">
        <v>157</v>
      </c>
      <c r="AF170" s="1172" t="e">
        <f>ROUND(IFERROR((AD170-_xlfn.XLOOKUP(AB170,'Listas anteriores ML'!$A:$A,'Listas anteriores ML'!$E:$E))/_xlfn.XLOOKUP(AB170,'Listas anteriores ML'!$A:$A,'Listas anteriores ML'!$E:$E),""),3)</f>
        <v>#VALUE!</v>
      </c>
      <c r="AG170" s="732" t="str">
        <f>IFERROR((AD170-(_xlfn.XLOOKUP(AB170,'Costos Unitarios'!$A:$A,'Costos Unitarios'!$E:$E)+_xlfn.XLOOKUP(AB170,'Costos Comerciales'!$A:$A,'Costos Comerciales'!$E:$E)))/AD170,"")</f>
        <v/>
      </c>
      <c r="AH170" s="727" t="str">
        <f>IFERROR(($AD170-_xlfn.XLOOKUP($AB170,Competencias!$A:$A,Competencias!H:H))/$AD170,"")</f>
        <v/>
      </c>
      <c r="AI170" s="727" t="str">
        <f>IFERROR(($AD170-_xlfn.XLOOKUP($AB170,Competencias!$A:$A,Competencias!I:I))/$AD170,"")</f>
        <v/>
      </c>
      <c r="AJ170" s="727" t="str">
        <f>IFERROR(($AD170-_xlfn.XLOOKUP($AB170,Competencias!$A:$A,Competencias!J:J))/$AD170,"")</f>
        <v/>
      </c>
      <c r="AK170" s="727" t="str">
        <f>IFERROR(($AD170-_xlfn.XLOOKUP($AB170,Competencias!$A:$A,Competencias!K:K))/$AD170,"")</f>
        <v/>
      </c>
      <c r="AL170" s="727" t="str">
        <f>IFERROR(($AD170-_xlfn.XLOOKUP($AB170,Competencias!$A:$A,Competencias!L:L))/$AD170,"")</f>
        <v/>
      </c>
      <c r="AM170" s="727" t="str">
        <f>IFERROR(($AD170-_xlfn.XLOOKUP($AB170,Competencias!$A:$A,Competencias!M:M))/$AD170,"")</f>
        <v/>
      </c>
      <c r="AN170" s="727" t="str">
        <f>IFERROR(($AD170-_xlfn.XLOOKUP($AB170,Competencias!$A:$A,Competencias!N:N))/$AD170,"")</f>
        <v/>
      </c>
      <c r="AO170" s="727" t="str">
        <f>IFERROR(($AD170-_xlfn.XLOOKUP($AB170,Competencias!$A:$A,Competencias!O:O))/$AD170,"")</f>
        <v/>
      </c>
      <c r="AQ170" s="246">
        <f>_xlfn.XLOOKUP(AR170,'Listas anteriores R'!$A:$A,'Listas anteriores R'!$D:$D,"")</f>
        <v>0</v>
      </c>
      <c r="AR170" s="542">
        <v>4663</v>
      </c>
      <c r="AS170" s="718" t="str">
        <f t="shared" si="36"/>
        <v>Queso LS Port Salut Sin Lactosa 550Gr</v>
      </c>
      <c r="AT170" s="291" t="e">
        <f t="shared" si="33"/>
        <v>#VALUE!</v>
      </c>
      <c r="AU170" s="1051" t="e">
        <f>ROUND(IFERROR(($AT170-_xlfn.XLOOKUP($AR170,'Listas anteriores May.'!$A:$A,'Listas anteriores May.'!$E:$E))/_xlfn.XLOOKUP($AR170,'Listas anteriores May.'!$A:$A,'Listas anteriores May.'!$E:$E),""),3)</f>
        <v>#VALUE!</v>
      </c>
      <c r="AV170" s="732" t="str">
        <f>IFERROR(($AT170-(_xlfn.XLOOKUP($AR170,'Costos Unitarios'!$A:$A,'Costos Unitarios'!$E:$E)+_xlfn.XLOOKUP($AR170,'Costos Comerciales'!$A:$A,'Costos Comerciales'!$E:$E)))/AT170,"")</f>
        <v/>
      </c>
      <c r="AW170" s="892" t="str">
        <f>IFERROR((AT170-_xlfn.XLOOKUP(AR170,'Lista Consumo Interno'!$A:$A,'Lista Consumo Interno'!$E:$E))/AT170,"")</f>
        <v/>
      </c>
      <c r="AX170" s="895">
        <v>0</v>
      </c>
      <c r="AY170" s="727" t="str">
        <f>IFERROR(($AT170-_xlfn.XLOOKUP($AR170,Competencias!$A:$A,Competencias!P:P))/$AT170,"")</f>
        <v/>
      </c>
      <c r="AZ170" s="727" t="str">
        <f>IFERROR(($AT170-_xlfn.XLOOKUP($AR170,Competencias!$A:$A,Competencias!Q:Q))/$AT170,"")</f>
        <v/>
      </c>
      <c r="BB170" s="246">
        <f>_xlfn.XLOOKUP(BC170,'Listas anteriores R'!$A:$A,'Listas anteriores R'!$D:$D,"")</f>
        <v>0</v>
      </c>
      <c r="BC170" s="760">
        <v>4663</v>
      </c>
      <c r="BD170" s="800" t="str">
        <f t="shared" si="37"/>
        <v>Queso LS Port Salut Sin Lactosa 550Gr</v>
      </c>
      <c r="BE170" s="150" t="e">
        <v>#N/A</v>
      </c>
      <c r="BF170" s="1051" t="e">
        <f>ROUND(IFERROR((BE170-_xlfn.XLOOKUP(BC170,'Listas anteriores HORECA'!$A:$A,'Listas anteriores HORECA'!$E:$E))/_xlfn.XLOOKUP(BC170,'Listas anteriores HORECA'!$A:$A,'Listas anteriores HORECA'!$E:$E),""),3)</f>
        <v>#VALUE!</v>
      </c>
      <c r="BG170" s="150" t="str">
        <f>_xlfn.XLOOKUP($BC170,'Costos Unitarios'!A:A,'Costos Unitarios'!E:E,"")</f>
        <v/>
      </c>
      <c r="BH170" s="1052" t="e">
        <f t="shared" si="38"/>
        <v>#N/A</v>
      </c>
      <c r="BI170" s="892" t="str">
        <f>IFERROR((BE170-_xlfn.XLOOKUP(C170,'Lista Consumo Interno'!A:A,'Lista Consumo Interno'!E:E))/BE170,"")</f>
        <v/>
      </c>
    </row>
    <row r="171" spans="1:61" ht="15" thickBot="1" x14ac:dyDescent="0.35">
      <c r="A171" s="246" t="str">
        <f>_xlfn.XLOOKUP(C171,'Listas anteriores R'!$A:$A,'Listas anteriores R'!$D:$D,"")</f>
        <v>Dira</v>
      </c>
      <c r="B171" s="1208" t="s">
        <v>229</v>
      </c>
      <c r="C171" s="262">
        <v>1112</v>
      </c>
      <c r="D171" s="1033" t="s">
        <v>231</v>
      </c>
      <c r="E171" s="749">
        <f t="shared" si="25"/>
        <v>12140.495867768595</v>
      </c>
      <c r="F171" s="860">
        <v>14690</v>
      </c>
      <c r="G171" s="1197">
        <f>ROUND(IFERROR((E171-_xlfn.XLOOKUP(C171,'Listas anteriores R'!A:A,'Listas anteriores R'!E:E))/_xlfn.XLOOKUP(C171,'Listas anteriores R'!A:A,'Listas anteriores R'!E:E),""),3)</f>
        <v>0</v>
      </c>
      <c r="H171" s="732">
        <f>IFERROR((E171-(_xlfn.XLOOKUP(C171,'Costos Unitarios'!$A:$A,'Costos Unitarios'!$E:$E)+_xlfn.XLOOKUP(C171,'Costos Comerciales'!$A:$A,'Costos Comerciales'!$E:$E)))/E171,"")</f>
        <v>0.24863036078965284</v>
      </c>
      <c r="I171" s="732" t="str">
        <f>IFERROR((E171-_xlfn.XLOOKUP(C171,'Lista Consumo Interno'!$A:$A,'Lista Consumo Interno'!$E:$E))/E171,"")</f>
        <v/>
      </c>
      <c r="J171" s="727" t="str">
        <f>IFERROR(($E171-_xlfn.XLOOKUP($C171,Competencias!$A:$A,Competencias!R:R))/$E171,"")</f>
        <v/>
      </c>
      <c r="K171" s="727" t="str">
        <f>IFERROR(($E171-_xlfn.XLOOKUP($C171,Competencias!$A:$A,Competencias!S:S))/$E171,"")</f>
        <v/>
      </c>
      <c r="L171" s="727" t="str">
        <f>IFERROR(($E171-_xlfn.XLOOKUP($C171,Competencias!$A:$A,Competencias!T:T))/$E171,"")</f>
        <v/>
      </c>
      <c r="M171" s="727" t="str">
        <f>IFERROR(($E171-_xlfn.XLOOKUP($C171,Competencias!$A:$A,Competencias!U:U))/$E171,"")</f>
        <v/>
      </c>
      <c r="N171" s="727" t="str">
        <f>IFERROR(($E171-_xlfn.XLOOKUP($C171,Competencias!$A:$A,Competencias!V:V))/$E171,"")</f>
        <v/>
      </c>
      <c r="O171" s="723"/>
      <c r="P171" s="246" t="str">
        <f>_xlfn.XLOOKUP(Q171,'Listas anteriores R'!$A:$A,'Listas anteriores R'!$D:$D,"")</f>
        <v>Dira</v>
      </c>
      <c r="Q171" s="1210">
        <v>1112</v>
      </c>
      <c r="R171" s="718" t="str">
        <f t="shared" si="39"/>
        <v>Queso creomoso LP</v>
      </c>
      <c r="S171" s="135">
        <f t="shared" si="26"/>
        <v>12140.495867768595</v>
      </c>
      <c r="T171" s="749">
        <v>14690</v>
      </c>
      <c r="U171" s="1172" t="e">
        <f>ROUND(IFERROR((S171-_xlfn.XLOOKUP(Q171,'Listas anteriores C'!$A:$A,'Listas anteriores C'!$E:$E))/_xlfn.XLOOKUP(Q171,'Listas anteriores C'!$A:$A,'Listas anteriores C'!$E:$E),""),3)</f>
        <v>#VALUE!</v>
      </c>
      <c r="V171" s="732">
        <f>IFERROR((S171-(_xlfn.XLOOKUP(Q171,'Costos Unitarios'!$A:$A,'Costos Unitarios'!$E:$E)+_xlfn.XLOOKUP(Q171,'Costos Comerciales'!$A:$A,'Costos Comerciales'!$E:$E)))/S171,"")</f>
        <v>0.24863036078965284</v>
      </c>
      <c r="W171" s="727" t="str">
        <f>IFERROR(($S171-_xlfn.XLOOKUP($Q171,Competencias!$A:$A,Competencias!E:E))/$S171,"")</f>
        <v/>
      </c>
      <c r="X171" s="727" t="str">
        <f>IFERROR(($S171-_xlfn.XLOOKUP($Q171,Competencias!$A:$A,Competencias!F:F))/$S171,"")</f>
        <v/>
      </c>
      <c r="Y171" s="727" t="str">
        <f>IFERROR(($S171-_xlfn.XLOOKUP($Q171,Competencias!$A:$A,Competencias!G:G))/$S171,"")</f>
        <v/>
      </c>
      <c r="AA171" s="246" t="str">
        <f>_xlfn.XLOOKUP(AB171,'Listas anteriores R'!$A:$A,'Listas anteriores R'!$D:$D,"")</f>
        <v>Dira</v>
      </c>
      <c r="AB171" s="542">
        <v>1112</v>
      </c>
      <c r="AC171" s="718" t="str">
        <f t="shared" si="40"/>
        <v>Queso creomoso LP</v>
      </c>
      <c r="AD171" s="139">
        <f t="shared" si="27"/>
        <v>12140.495867768595</v>
      </c>
      <c r="AE171" s="749">
        <v>14690</v>
      </c>
      <c r="AF171" s="1172" t="e">
        <f>ROUND(IFERROR((AD171-_xlfn.XLOOKUP(AB171,'Listas anteriores ML'!$A:$A,'Listas anteriores ML'!$E:$E))/_xlfn.XLOOKUP(AB171,'Listas anteriores ML'!$A:$A,'Listas anteriores ML'!$E:$E),""),3)</f>
        <v>#VALUE!</v>
      </c>
      <c r="AG171" s="732">
        <f>IFERROR((AD171-(_xlfn.XLOOKUP(AB171,'Costos Unitarios'!$A:$A,'Costos Unitarios'!$E:$E)+_xlfn.XLOOKUP(AB171,'Costos Comerciales'!$A:$A,'Costos Comerciales'!$E:$E)))/AD171,"")</f>
        <v>0.24863036078965284</v>
      </c>
      <c r="AH171" s="727" t="str">
        <f>IFERROR(($AD171-_xlfn.XLOOKUP($AB171,Competencias!$A:$A,Competencias!H:H))/$AD171,"")</f>
        <v/>
      </c>
      <c r="AI171" s="727" t="str">
        <f>IFERROR(($AD171-_xlfn.XLOOKUP($AB171,Competencias!$A:$A,Competencias!I:I))/$AD171,"")</f>
        <v/>
      </c>
      <c r="AJ171" s="727" t="str">
        <f>IFERROR(($AD171-_xlfn.XLOOKUP($AB171,Competencias!$A:$A,Competencias!J:J))/$AD171,"")</f>
        <v/>
      </c>
      <c r="AK171" s="727" t="str">
        <f>IFERROR(($AD171-_xlfn.XLOOKUP($AB171,Competencias!$A:$A,Competencias!K:K))/$AD171,"")</f>
        <v/>
      </c>
      <c r="AL171" s="727" t="str">
        <f>IFERROR(($AD171-_xlfn.XLOOKUP($AB171,Competencias!$A:$A,Competencias!L:L))/$AD171,"")</f>
        <v/>
      </c>
      <c r="AM171" s="727" t="str">
        <f>IFERROR(($AD171-_xlfn.XLOOKUP($AB171,Competencias!$A:$A,Competencias!M:M))/$AD171,"")</f>
        <v/>
      </c>
      <c r="AN171" s="727" t="str">
        <f>IFERROR(($AD171-_xlfn.XLOOKUP($AB171,Competencias!$A:$A,Competencias!N:N))/$AD171,"")</f>
        <v/>
      </c>
      <c r="AO171" s="727" t="str">
        <f>IFERROR(($AD171-_xlfn.XLOOKUP($AB171,Competencias!$A:$A,Competencias!O:O))/$AD171,"")</f>
        <v/>
      </c>
      <c r="AQ171" s="246" t="str">
        <f>_xlfn.XLOOKUP(AR171,'Listas anteriores R'!$A:$A,'Listas anteriores R'!$D:$D,"")</f>
        <v>Dira</v>
      </c>
      <c r="AR171" s="542">
        <v>1112</v>
      </c>
      <c r="AS171" s="718" t="str">
        <f t="shared" si="36"/>
        <v>Queso creomoso LP</v>
      </c>
      <c r="AT171" s="291" t="e">
        <f t="shared" si="33"/>
        <v>#N/A</v>
      </c>
      <c r="AU171" s="1051" t="e">
        <f>ROUND(IFERROR(($AT171-_xlfn.XLOOKUP($AR171,'Listas anteriores May.'!$A:$A,'Listas anteriores May.'!$E:$E))/_xlfn.XLOOKUP($AR171,'Listas anteriores May.'!$A:$A,'Listas anteriores May.'!$E:$E),""),3)</f>
        <v>#VALUE!</v>
      </c>
      <c r="AV171" s="732" t="str">
        <f>IFERROR(($AT171-(_xlfn.XLOOKUP($AR171,'Costos Unitarios'!$A:$A,'Costos Unitarios'!$E:$E)+_xlfn.XLOOKUP($AR171,'Costos Comerciales'!$A:$A,'Costos Comerciales'!$E:$E)))/AT171,"")</f>
        <v/>
      </c>
      <c r="AW171" s="892" t="str">
        <f>IFERROR((AT171-_xlfn.XLOOKUP(AR171,'Lista Consumo Interno'!$A:$A,'Lista Consumo Interno'!$E:$E))/AT171,"")</f>
        <v/>
      </c>
      <c r="AX171" s="895" t="e">
        <v>#N/A</v>
      </c>
      <c r="AY171" s="727" t="str">
        <f>IFERROR(($AT171-_xlfn.XLOOKUP($AR171,Competencias!$A:$A,Competencias!P:P))/$AT171,"")</f>
        <v/>
      </c>
      <c r="AZ171" s="727" t="str">
        <f>IFERROR(($AT171-_xlfn.XLOOKUP($AR171,Competencias!$A:$A,Competencias!Q:Q))/$AT171,"")</f>
        <v/>
      </c>
      <c r="BB171" s="246" t="str">
        <f>_xlfn.XLOOKUP(BC171,'Listas anteriores R'!$A:$A,'Listas anteriores R'!$D:$D,"")</f>
        <v>Dira</v>
      </c>
      <c r="BC171" s="760">
        <v>1112</v>
      </c>
      <c r="BD171" s="800" t="str">
        <f t="shared" si="37"/>
        <v>Queso creomoso LP</v>
      </c>
      <c r="BE171" s="150" t="e">
        <v>#N/A</v>
      </c>
      <c r="BF171" s="1051" t="e">
        <f>ROUND(IFERROR((BE171-_xlfn.XLOOKUP(BC171,'Listas anteriores HORECA'!$A:$A,'Listas anteriores HORECA'!$E:$E))/_xlfn.XLOOKUP(BC171,'Listas anteriores HORECA'!$A:$A,'Listas anteriores HORECA'!$E:$E),""),3)</f>
        <v>#VALUE!</v>
      </c>
      <c r="BG171" s="150">
        <f>_xlfn.XLOOKUP($BC171,'Costos Unitarios'!A:A,'Costos Unitarios'!E:E,"")</f>
        <v>8519</v>
      </c>
      <c r="BH171" s="1052" t="e">
        <f t="shared" si="38"/>
        <v>#N/A</v>
      </c>
      <c r="BI171" s="892" t="str">
        <f>IFERROR((BE171-_xlfn.XLOOKUP(C171,'Lista Consumo Interno'!A:A,'Lista Consumo Interno'!E:E))/BE171,"")</f>
        <v/>
      </c>
    </row>
    <row r="172" spans="1:61" ht="15" thickBot="1" x14ac:dyDescent="0.35">
      <c r="A172" s="246">
        <f>_xlfn.XLOOKUP(C172,'Listas anteriores R'!$A:$A,'Listas anteriores R'!$D:$D,"")</f>
        <v>0</v>
      </c>
      <c r="B172" s="1204" t="s">
        <v>229</v>
      </c>
      <c r="C172" s="262">
        <v>1672</v>
      </c>
      <c r="D172" s="718" t="s">
        <v>232</v>
      </c>
      <c r="E172" s="749" t="e">
        <f t="shared" si="25"/>
        <v>#VALUE!</v>
      </c>
      <c r="F172" s="860" t="s">
        <v>157</v>
      </c>
      <c r="G172" s="1197" t="e">
        <f>ROUND(IFERROR((E172-_xlfn.XLOOKUP(C172,'Listas anteriores R'!A:A,'Listas anteriores R'!E:E))/_xlfn.XLOOKUP(C172,'Listas anteriores R'!A:A,'Listas anteriores R'!E:E),""),3)</f>
        <v>#VALUE!</v>
      </c>
      <c r="H172" s="732" t="str">
        <f>IFERROR((E172-(_xlfn.XLOOKUP(C172,'Costos Unitarios'!$A:$A,'Costos Unitarios'!$E:$E)+_xlfn.XLOOKUP(C172,'Costos Comerciales'!$A:$A,'Costos Comerciales'!$E:$E)))/E172,"")</f>
        <v/>
      </c>
      <c r="I172" s="732" t="str">
        <f>IFERROR((E172-_xlfn.XLOOKUP(C172,'Lista Consumo Interno'!$A:$A,'Lista Consumo Interno'!$E:$E))/E172,"")</f>
        <v/>
      </c>
      <c r="J172" s="727" t="str">
        <f>IFERROR(($E172-_xlfn.XLOOKUP($C172,Competencias!$A:$A,Competencias!R:R))/$E172,"")</f>
        <v/>
      </c>
      <c r="K172" s="727" t="str">
        <f>IFERROR(($E172-_xlfn.XLOOKUP($C172,Competencias!$A:$A,Competencias!S:S))/$E172,"")</f>
        <v/>
      </c>
      <c r="L172" s="727" t="str">
        <f>IFERROR(($E172-_xlfn.XLOOKUP($C172,Competencias!$A:$A,Competencias!T:T))/$E172,"")</f>
        <v/>
      </c>
      <c r="M172" s="727" t="str">
        <f>IFERROR(($E172-_xlfn.XLOOKUP($C172,Competencias!$A:$A,Competencias!U:U))/$E172,"")</f>
        <v/>
      </c>
      <c r="N172" s="727" t="str">
        <f>IFERROR(($E172-_xlfn.XLOOKUP($C172,Competencias!$A:$A,Competencias!V:V))/$E172,"")</f>
        <v/>
      </c>
      <c r="O172" s="723"/>
      <c r="P172" s="246">
        <f>_xlfn.XLOOKUP(Q172,'Listas anteriores R'!$A:$A,'Listas anteriores R'!$D:$D,"")</f>
        <v>0</v>
      </c>
      <c r="Q172" s="1210">
        <v>1672</v>
      </c>
      <c r="R172" s="718" t="str">
        <f t="shared" si="39"/>
        <v>Quesos LS Finlandia Chef Fetas Dambo sobre 150 gr</v>
      </c>
      <c r="S172" s="135" t="e">
        <f t="shared" si="26"/>
        <v>#VALUE!</v>
      </c>
      <c r="T172" s="749" t="s">
        <v>157</v>
      </c>
      <c r="U172" s="1172" t="e">
        <f>ROUND(IFERROR((S172-_xlfn.XLOOKUP(Q172,'Listas anteriores C'!$A:$A,'Listas anteriores C'!$E:$E))/_xlfn.XLOOKUP(Q172,'Listas anteriores C'!$A:$A,'Listas anteriores C'!$E:$E),""),3)</f>
        <v>#VALUE!</v>
      </c>
      <c r="V172" s="732" t="str">
        <f>IFERROR((S172-(_xlfn.XLOOKUP(Q172,'Costos Unitarios'!$A:$A,'Costos Unitarios'!$E:$E)+_xlfn.XLOOKUP(Q172,'Costos Comerciales'!$A:$A,'Costos Comerciales'!$E:$E)))/S172,"")</f>
        <v/>
      </c>
      <c r="W172" s="727" t="str">
        <f>IFERROR(($S172-_xlfn.XLOOKUP($Q172,Competencias!$A:$A,Competencias!E:E))/$S172,"")</f>
        <v/>
      </c>
      <c r="X172" s="727" t="str">
        <f>IFERROR(($S172-_xlfn.XLOOKUP($Q172,Competencias!$A:$A,Competencias!F:F))/$S172,"")</f>
        <v/>
      </c>
      <c r="Y172" s="727" t="str">
        <f>IFERROR(($S172-_xlfn.XLOOKUP($Q172,Competencias!$A:$A,Competencias!G:G))/$S172,"")</f>
        <v/>
      </c>
      <c r="AA172" s="246">
        <f>_xlfn.XLOOKUP(AB172,'Listas anteriores R'!$A:$A,'Listas anteriores R'!$D:$D,"")</f>
        <v>0</v>
      </c>
      <c r="AB172" s="542">
        <v>1672</v>
      </c>
      <c r="AC172" s="718" t="str">
        <f t="shared" si="40"/>
        <v>Quesos LS Finlandia Chef Fetas Dambo sobre 150 gr</v>
      </c>
      <c r="AD172" s="139" t="e">
        <f t="shared" si="27"/>
        <v>#VALUE!</v>
      </c>
      <c r="AE172" s="749" t="s">
        <v>157</v>
      </c>
      <c r="AF172" s="1172" t="e">
        <f>ROUND(IFERROR((AD172-_xlfn.XLOOKUP(AB172,'Listas anteriores ML'!$A:$A,'Listas anteriores ML'!$E:$E))/_xlfn.XLOOKUP(AB172,'Listas anteriores ML'!$A:$A,'Listas anteriores ML'!$E:$E),""),3)</f>
        <v>#VALUE!</v>
      </c>
      <c r="AG172" s="732" t="str">
        <f>IFERROR((AD172-(_xlfn.XLOOKUP(AB172,'Costos Unitarios'!$A:$A,'Costos Unitarios'!$E:$E)+_xlfn.XLOOKUP(AB172,'Costos Comerciales'!$A:$A,'Costos Comerciales'!$E:$E)))/AD172,"")</f>
        <v/>
      </c>
      <c r="AH172" s="727" t="str">
        <f>IFERROR(($AD172-_xlfn.XLOOKUP($AB172,Competencias!$A:$A,Competencias!H:H))/$AD172,"")</f>
        <v/>
      </c>
      <c r="AI172" s="727" t="str">
        <f>IFERROR(($AD172-_xlfn.XLOOKUP($AB172,Competencias!$A:$A,Competencias!I:I))/$AD172,"")</f>
        <v/>
      </c>
      <c r="AJ172" s="727" t="str">
        <f>IFERROR(($AD172-_xlfn.XLOOKUP($AB172,Competencias!$A:$A,Competencias!J:J))/$AD172,"")</f>
        <v/>
      </c>
      <c r="AK172" s="727" t="str">
        <f>IFERROR(($AD172-_xlfn.XLOOKUP($AB172,Competencias!$A:$A,Competencias!K:K))/$AD172,"")</f>
        <v/>
      </c>
      <c r="AL172" s="727" t="str">
        <f>IFERROR(($AD172-_xlfn.XLOOKUP($AB172,Competencias!$A:$A,Competencias!L:L))/$AD172,"")</f>
        <v/>
      </c>
      <c r="AM172" s="727" t="str">
        <f>IFERROR(($AD172-_xlfn.XLOOKUP($AB172,Competencias!$A:$A,Competencias!M:M))/$AD172,"")</f>
        <v/>
      </c>
      <c r="AN172" s="727" t="str">
        <f>IFERROR(($AD172-_xlfn.XLOOKUP($AB172,Competencias!$A:$A,Competencias!N:N))/$AD172,"")</f>
        <v/>
      </c>
      <c r="AO172" s="727" t="str">
        <f>IFERROR(($AD172-_xlfn.XLOOKUP($AB172,Competencias!$A:$A,Competencias!O:O))/$AD172,"")</f>
        <v/>
      </c>
      <c r="AQ172" s="246">
        <f>_xlfn.XLOOKUP(AR172,'Listas anteriores R'!$A:$A,'Listas anteriores R'!$D:$D,"")</f>
        <v>0</v>
      </c>
      <c r="AR172" s="542">
        <v>1672</v>
      </c>
      <c r="AS172" s="718" t="str">
        <f t="shared" si="36"/>
        <v>Quesos LS Finlandia Chef Fetas Dambo sobre 150 gr</v>
      </c>
      <c r="AT172" s="291" t="e">
        <f t="shared" ref="AT172:AT235" si="41">E172*(1-AX172)</f>
        <v>#VALUE!</v>
      </c>
      <c r="AU172" s="1051" t="e">
        <f>ROUND(IFERROR(($AT172-_xlfn.XLOOKUP($AR172,'Listas anteriores May.'!$A:$A,'Listas anteriores May.'!$E:$E))/_xlfn.XLOOKUP($AR172,'Listas anteriores May.'!$A:$A,'Listas anteriores May.'!$E:$E),""),3)</f>
        <v>#VALUE!</v>
      </c>
      <c r="AV172" s="732" t="str">
        <f>IFERROR(($AT172-(_xlfn.XLOOKUP($AR172,'Costos Unitarios'!$A:$A,'Costos Unitarios'!$E:$E)+_xlfn.XLOOKUP($AR172,'Costos Comerciales'!$A:$A,'Costos Comerciales'!$E:$E)))/AT172,"")</f>
        <v/>
      </c>
      <c r="AW172" s="892" t="str">
        <f>IFERROR((AT172-_xlfn.XLOOKUP(AR172,'Lista Consumo Interno'!$A:$A,'Lista Consumo Interno'!$E:$E))/AT172,"")</f>
        <v/>
      </c>
      <c r="AX172" s="895">
        <v>0</v>
      </c>
      <c r="AY172" s="727" t="str">
        <f>IFERROR(($AT172-_xlfn.XLOOKUP($AR172,Competencias!$A:$A,Competencias!P:P))/$AT172,"")</f>
        <v/>
      </c>
      <c r="AZ172" s="727" t="str">
        <f>IFERROR(($AT172-_xlfn.XLOOKUP($AR172,Competencias!$A:$A,Competencias!Q:Q))/$AT172,"")</f>
        <v/>
      </c>
      <c r="BB172" s="246">
        <f>_xlfn.XLOOKUP(BC172,'Listas anteriores R'!$A:$A,'Listas anteriores R'!$D:$D,"")</f>
        <v>0</v>
      </c>
      <c r="BC172" s="760">
        <v>1672</v>
      </c>
      <c r="BD172" s="800" t="str">
        <f t="shared" si="37"/>
        <v>Quesos LS Finlandia Chef Fetas Dambo sobre 150 gr</v>
      </c>
      <c r="BE172" s="150" t="e">
        <v>#N/A</v>
      </c>
      <c r="BF172" s="1051" t="e">
        <f>ROUND(IFERROR((BE172-_xlfn.XLOOKUP(BC172,'Listas anteriores HORECA'!$A:$A,'Listas anteriores HORECA'!$E:$E))/_xlfn.XLOOKUP(BC172,'Listas anteriores HORECA'!$A:$A,'Listas anteriores HORECA'!$E:$E),""),3)</f>
        <v>#VALUE!</v>
      </c>
      <c r="BG172" s="150" t="str">
        <f>_xlfn.XLOOKUP($BC172,'Costos Unitarios'!A:A,'Costos Unitarios'!E:E,"")</f>
        <v/>
      </c>
      <c r="BH172" s="1052" t="e">
        <f t="shared" si="38"/>
        <v>#N/A</v>
      </c>
      <c r="BI172" s="892" t="str">
        <f>IFERROR((BE172-_xlfn.XLOOKUP(C172,'Lista Consumo Interno'!A:A,'Lista Consumo Interno'!E:E))/BE172,"")</f>
        <v/>
      </c>
    </row>
    <row r="173" spans="1:61" ht="15" thickBot="1" x14ac:dyDescent="0.35">
      <c r="A173" s="246">
        <f>_xlfn.XLOOKUP(C173,'Listas anteriores R'!$A:$A,'Listas anteriores R'!$D:$D,"")</f>
        <v>0</v>
      </c>
      <c r="B173" s="1204" t="s">
        <v>229</v>
      </c>
      <c r="C173" s="262">
        <v>4713</v>
      </c>
      <c r="D173" s="718" t="s">
        <v>233</v>
      </c>
      <c r="E173" s="749" t="e">
        <f t="shared" si="25"/>
        <v>#VALUE!</v>
      </c>
      <c r="F173" s="860" t="s">
        <v>157</v>
      </c>
      <c r="G173" s="1197" t="e">
        <f>ROUND(IFERROR((E173-_xlfn.XLOOKUP(C173,'Listas anteriores R'!A:A,'Listas anteriores R'!E:E))/_xlfn.XLOOKUP(C173,'Listas anteriores R'!A:A,'Listas anteriores R'!E:E),""),3)</f>
        <v>#VALUE!</v>
      </c>
      <c r="H173" s="732" t="str">
        <f>IFERROR((E173-(_xlfn.XLOOKUP(C173,'Costos Unitarios'!$A:$A,'Costos Unitarios'!$E:$E)+_xlfn.XLOOKUP(C173,'Costos Comerciales'!$A:$A,'Costos Comerciales'!$E:$E)))/E173,"")</f>
        <v/>
      </c>
      <c r="I173" s="732" t="str">
        <f>IFERROR((E173-_xlfn.XLOOKUP(C173,'Lista Consumo Interno'!$A:$A,'Lista Consumo Interno'!$E:$E))/E173,"")</f>
        <v/>
      </c>
      <c r="J173" s="727" t="str">
        <f>IFERROR(($E173-_xlfn.XLOOKUP($C173,Competencias!$A:$A,Competencias!R:R))/$E173,"")</f>
        <v/>
      </c>
      <c r="K173" s="727" t="str">
        <f>IFERROR(($E173-_xlfn.XLOOKUP($C173,Competencias!$A:$A,Competencias!S:S))/$E173,"")</f>
        <v/>
      </c>
      <c r="L173" s="727" t="str">
        <f>IFERROR(($E173-_xlfn.XLOOKUP($C173,Competencias!$A:$A,Competencias!T:T))/$E173,"")</f>
        <v/>
      </c>
      <c r="M173" s="727" t="str">
        <f>IFERROR(($E173-_xlfn.XLOOKUP($C173,Competencias!$A:$A,Competencias!U:U))/$E173,"")</f>
        <v/>
      </c>
      <c r="N173" s="727" t="str">
        <f>IFERROR(($E173-_xlfn.XLOOKUP($C173,Competencias!$A:$A,Competencias!V:V))/$E173,"")</f>
        <v/>
      </c>
      <c r="O173" s="723"/>
      <c r="P173" s="246">
        <f>_xlfn.XLOOKUP(Q173,'Listas anteriores R'!$A:$A,'Listas anteriores R'!$D:$D,"")</f>
        <v>0</v>
      </c>
      <c r="Q173" s="1210">
        <v>4713</v>
      </c>
      <c r="R173" s="718" t="str">
        <f t="shared" si="39"/>
        <v>Queso Provoleta LS Selección Sin Lactosa Sobre 180Gr</v>
      </c>
      <c r="S173" s="135" t="e">
        <f t="shared" si="26"/>
        <v>#VALUE!</v>
      </c>
      <c r="T173" s="749" t="s">
        <v>157</v>
      </c>
      <c r="U173" s="1172" t="e">
        <f>ROUND(IFERROR((S173-_xlfn.XLOOKUP(Q173,'Listas anteriores C'!$A:$A,'Listas anteriores C'!$E:$E))/_xlfn.XLOOKUP(Q173,'Listas anteriores C'!$A:$A,'Listas anteriores C'!$E:$E),""),3)</f>
        <v>#VALUE!</v>
      </c>
      <c r="V173" s="732" t="str">
        <f>IFERROR((S173-(_xlfn.XLOOKUP(Q173,'Costos Unitarios'!$A:$A,'Costos Unitarios'!$E:$E)+_xlfn.XLOOKUP(Q173,'Costos Comerciales'!$A:$A,'Costos Comerciales'!$E:$E)))/S173,"")</f>
        <v/>
      </c>
      <c r="W173" s="727" t="str">
        <f>IFERROR(($S173-_xlfn.XLOOKUP($Q173,Competencias!$A:$A,Competencias!E:E))/$S173,"")</f>
        <v/>
      </c>
      <c r="X173" s="727" t="str">
        <f>IFERROR(($S173-_xlfn.XLOOKUP($Q173,Competencias!$A:$A,Competencias!F:F))/$S173,"")</f>
        <v/>
      </c>
      <c r="Y173" s="727" t="str">
        <f>IFERROR(($S173-_xlfn.XLOOKUP($Q173,Competencias!$A:$A,Competencias!G:G))/$S173,"")</f>
        <v/>
      </c>
      <c r="AA173" s="246">
        <f>_xlfn.XLOOKUP(AB173,'Listas anteriores R'!$A:$A,'Listas anteriores R'!$D:$D,"")</f>
        <v>0</v>
      </c>
      <c r="AB173" s="542">
        <v>4713</v>
      </c>
      <c r="AC173" s="718" t="str">
        <f t="shared" si="40"/>
        <v>Queso Provoleta LS Selección Sin Lactosa Sobre 180Gr</v>
      </c>
      <c r="AD173" s="139" t="e">
        <f t="shared" si="27"/>
        <v>#VALUE!</v>
      </c>
      <c r="AE173" s="749" t="s">
        <v>157</v>
      </c>
      <c r="AF173" s="1172" t="e">
        <f>ROUND(IFERROR((AD173-_xlfn.XLOOKUP(AB173,'Listas anteriores ML'!$A:$A,'Listas anteriores ML'!$E:$E))/_xlfn.XLOOKUP(AB173,'Listas anteriores ML'!$A:$A,'Listas anteriores ML'!$E:$E),""),3)</f>
        <v>#VALUE!</v>
      </c>
      <c r="AG173" s="732" t="str">
        <f>IFERROR((AD173-(_xlfn.XLOOKUP(AB173,'Costos Unitarios'!$A:$A,'Costos Unitarios'!$E:$E)+_xlfn.XLOOKUP(AB173,'Costos Comerciales'!$A:$A,'Costos Comerciales'!$E:$E)))/AD173,"")</f>
        <v/>
      </c>
      <c r="AH173" s="727" t="str">
        <f>IFERROR(($AD173-_xlfn.XLOOKUP($AB173,Competencias!$A:$A,Competencias!H:H))/$AD173,"")</f>
        <v/>
      </c>
      <c r="AI173" s="727" t="str">
        <f>IFERROR(($AD173-_xlfn.XLOOKUP($AB173,Competencias!$A:$A,Competencias!I:I))/$AD173,"")</f>
        <v/>
      </c>
      <c r="AJ173" s="727" t="str">
        <f>IFERROR(($AD173-_xlfn.XLOOKUP($AB173,Competencias!$A:$A,Competencias!J:J))/$AD173,"")</f>
        <v/>
      </c>
      <c r="AK173" s="727" t="str">
        <f>IFERROR(($AD173-_xlfn.XLOOKUP($AB173,Competencias!$A:$A,Competencias!K:K))/$AD173,"")</f>
        <v/>
      </c>
      <c r="AL173" s="727" t="str">
        <f>IFERROR(($AD173-_xlfn.XLOOKUP($AB173,Competencias!$A:$A,Competencias!L:L))/$AD173,"")</f>
        <v/>
      </c>
      <c r="AM173" s="727" t="str">
        <f>IFERROR(($AD173-_xlfn.XLOOKUP($AB173,Competencias!$A:$A,Competencias!M:M))/$AD173,"")</f>
        <v/>
      </c>
      <c r="AN173" s="727" t="str">
        <f>IFERROR(($AD173-_xlfn.XLOOKUP($AB173,Competencias!$A:$A,Competencias!N:N))/$AD173,"")</f>
        <v/>
      </c>
      <c r="AO173" s="727" t="str">
        <f>IFERROR(($AD173-_xlfn.XLOOKUP($AB173,Competencias!$A:$A,Competencias!O:O))/$AD173,"")</f>
        <v/>
      </c>
      <c r="AQ173" s="246">
        <f>_xlfn.XLOOKUP(AR173,'Listas anteriores R'!$A:$A,'Listas anteriores R'!$D:$D,"")</f>
        <v>0</v>
      </c>
      <c r="AR173" s="542">
        <v>4713</v>
      </c>
      <c r="AS173" s="718" t="str">
        <f t="shared" si="36"/>
        <v>Queso Provoleta LS Selección Sin Lactosa Sobre 180Gr</v>
      </c>
      <c r="AT173" s="291" t="e">
        <f t="shared" si="41"/>
        <v>#VALUE!</v>
      </c>
      <c r="AU173" s="1051" t="e">
        <f>ROUND(IFERROR(($AT173-_xlfn.XLOOKUP($AR173,'Listas anteriores May.'!$A:$A,'Listas anteriores May.'!$E:$E))/_xlfn.XLOOKUP($AR173,'Listas anteriores May.'!$A:$A,'Listas anteriores May.'!$E:$E),""),3)</f>
        <v>#VALUE!</v>
      </c>
      <c r="AV173" s="732" t="str">
        <f>IFERROR(($AT173-(_xlfn.XLOOKUP($AR173,'Costos Unitarios'!$A:$A,'Costos Unitarios'!$E:$E)+_xlfn.XLOOKUP($AR173,'Costos Comerciales'!$A:$A,'Costos Comerciales'!$E:$E)))/AT173,"")</f>
        <v/>
      </c>
      <c r="AW173" s="892" t="str">
        <f>IFERROR((AT173-_xlfn.XLOOKUP(AR173,'Lista Consumo Interno'!$A:$A,'Lista Consumo Interno'!$E:$E))/AT173,"")</f>
        <v/>
      </c>
      <c r="AX173" s="895">
        <v>0</v>
      </c>
      <c r="AY173" s="727" t="str">
        <f>IFERROR(($AT173-_xlfn.XLOOKUP($AR173,Competencias!$A:$A,Competencias!P:P))/$AT173,"")</f>
        <v/>
      </c>
      <c r="AZ173" s="727" t="str">
        <f>IFERROR(($AT173-_xlfn.XLOOKUP($AR173,Competencias!$A:$A,Competencias!Q:Q))/$AT173,"")</f>
        <v/>
      </c>
      <c r="BB173" s="246">
        <f>_xlfn.XLOOKUP(BC173,'Listas anteriores R'!$A:$A,'Listas anteriores R'!$D:$D,"")</f>
        <v>0</v>
      </c>
      <c r="BC173" s="760">
        <v>4713</v>
      </c>
      <c r="BD173" s="800" t="str">
        <f t="shared" si="37"/>
        <v>Queso Provoleta LS Selección Sin Lactosa Sobre 180Gr</v>
      </c>
      <c r="BE173" s="150" t="e">
        <v>#N/A</v>
      </c>
      <c r="BF173" s="1051" t="e">
        <f>ROUND(IFERROR((BE173-_xlfn.XLOOKUP(BC173,'Listas anteriores HORECA'!$A:$A,'Listas anteriores HORECA'!$E:$E))/_xlfn.XLOOKUP(BC173,'Listas anteriores HORECA'!$A:$A,'Listas anteriores HORECA'!$E:$E),""),3)</f>
        <v>#VALUE!</v>
      </c>
      <c r="BG173" s="150" t="str">
        <f>_xlfn.XLOOKUP($BC173,'Costos Unitarios'!A:A,'Costos Unitarios'!E:E,"")</f>
        <v/>
      </c>
      <c r="BH173" s="1052" t="e">
        <f t="shared" si="38"/>
        <v>#N/A</v>
      </c>
      <c r="BI173" s="892" t="str">
        <f>IFERROR((BE173-_xlfn.XLOOKUP(C173,'Lista Consumo Interno'!A:A,'Lista Consumo Interno'!E:E))/BE173,"")</f>
        <v/>
      </c>
    </row>
    <row r="174" spans="1:61" ht="15" thickBot="1" x14ac:dyDescent="0.35">
      <c r="A174" s="246" t="str">
        <f>_xlfn.XLOOKUP(C174,'Listas anteriores R'!$A:$A,'Listas anteriores R'!$D:$D,"")</f>
        <v>Dira</v>
      </c>
      <c r="B174" s="1204" t="s">
        <v>229</v>
      </c>
      <c r="C174" s="262">
        <v>1225</v>
      </c>
      <c r="D174" s="1034" t="s">
        <v>234</v>
      </c>
      <c r="E174" s="749">
        <f t="shared" si="25"/>
        <v>16520.661157024795</v>
      </c>
      <c r="F174" s="860">
        <v>19990</v>
      </c>
      <c r="G174" s="1197">
        <f>ROUND(IFERROR((E174-_xlfn.XLOOKUP(C174,'Listas anteriores R'!A:A,'Listas anteriores R'!E:E))/_xlfn.XLOOKUP(C174,'Listas anteriores R'!A:A,'Listas anteriores R'!E:E),""),3)</f>
        <v>0</v>
      </c>
      <c r="H174" s="732" t="str">
        <f>IFERROR((E174-(_xlfn.XLOOKUP(C174,'Costos Unitarios'!$A:$A,'Costos Unitarios'!$E:$E)+_xlfn.XLOOKUP(C174,'Costos Comerciales'!$A:$A,'Costos Comerciales'!$E:$E)))/E174,"")</f>
        <v/>
      </c>
      <c r="I174" s="732" t="str">
        <f>IFERROR((E174-_xlfn.XLOOKUP(C174,'Lista Consumo Interno'!$A:$A,'Lista Consumo Interno'!$E:$E))/E174,"")</f>
        <v/>
      </c>
      <c r="J174" s="727" t="str">
        <f>IFERROR(($E174-_xlfn.XLOOKUP($C174,Competencias!$A:$A,Competencias!R:R))/$E174,"")</f>
        <v/>
      </c>
      <c r="K174" s="727" t="str">
        <f>IFERROR(($E174-_xlfn.XLOOKUP($C174,Competencias!$A:$A,Competencias!S:S))/$E174,"")</f>
        <v/>
      </c>
      <c r="L174" s="727" t="str">
        <f>IFERROR(($E174-_xlfn.XLOOKUP($C174,Competencias!$A:$A,Competencias!T:T))/$E174,"")</f>
        <v/>
      </c>
      <c r="M174" s="727" t="str">
        <f>IFERROR(($E174-_xlfn.XLOOKUP($C174,Competencias!$A:$A,Competencias!U:U))/$E174,"")</f>
        <v/>
      </c>
      <c r="N174" s="727" t="str">
        <f>IFERROR(($E174-_xlfn.XLOOKUP($C174,Competencias!$A:$A,Competencias!V:V))/$E174,"")</f>
        <v/>
      </c>
      <c r="O174" s="723"/>
      <c r="P174" s="246" t="str">
        <f>_xlfn.XLOOKUP(Q174,'Listas anteriores R'!$A:$A,'Listas anteriores R'!$D:$D,"")</f>
        <v>Dira</v>
      </c>
      <c r="Q174" s="1210">
        <v>1225</v>
      </c>
      <c r="R174" s="718" t="str">
        <f t="shared" si="39"/>
        <v>Queso Pategras LP</v>
      </c>
      <c r="S174" s="135">
        <f t="shared" si="26"/>
        <v>16520.661157024795</v>
      </c>
      <c r="T174" s="749">
        <v>19990</v>
      </c>
      <c r="U174" s="1172" t="e">
        <f>ROUND(IFERROR((S174-_xlfn.XLOOKUP(Q174,'Listas anteriores C'!$A:$A,'Listas anteriores C'!$E:$E))/_xlfn.XLOOKUP(Q174,'Listas anteriores C'!$A:$A,'Listas anteriores C'!$E:$E),""),3)</f>
        <v>#VALUE!</v>
      </c>
      <c r="V174" s="732" t="str">
        <f>IFERROR((S174-(_xlfn.XLOOKUP(Q174,'Costos Unitarios'!$A:$A,'Costos Unitarios'!$E:$E)+_xlfn.XLOOKUP(Q174,'Costos Comerciales'!$A:$A,'Costos Comerciales'!$E:$E)))/S174,"")</f>
        <v/>
      </c>
      <c r="W174" s="727" t="str">
        <f>IFERROR(($S174-_xlfn.XLOOKUP($Q174,Competencias!$A:$A,Competencias!E:E))/$S174,"")</f>
        <v/>
      </c>
      <c r="X174" s="727" t="str">
        <f>IFERROR(($S174-_xlfn.XLOOKUP($Q174,Competencias!$A:$A,Competencias!F:F))/$S174,"")</f>
        <v/>
      </c>
      <c r="Y174" s="727" t="str">
        <f>IFERROR(($S174-_xlfn.XLOOKUP($Q174,Competencias!$A:$A,Competencias!G:G))/$S174,"")</f>
        <v/>
      </c>
      <c r="AA174" s="246" t="str">
        <f>_xlfn.XLOOKUP(AB174,'Listas anteriores R'!$A:$A,'Listas anteriores R'!$D:$D,"")</f>
        <v>Dira</v>
      </c>
      <c r="AB174" s="542">
        <v>1225</v>
      </c>
      <c r="AC174" s="718" t="str">
        <f t="shared" si="40"/>
        <v>Queso Pategras LP</v>
      </c>
      <c r="AD174" s="139">
        <f t="shared" si="27"/>
        <v>16520.661157024795</v>
      </c>
      <c r="AE174" s="749">
        <v>19990</v>
      </c>
      <c r="AF174" s="1172" t="e">
        <f>ROUND(IFERROR((AD174-_xlfn.XLOOKUP(AB174,'Listas anteriores ML'!$A:$A,'Listas anteriores ML'!$E:$E))/_xlfn.XLOOKUP(AB174,'Listas anteriores ML'!$A:$A,'Listas anteriores ML'!$E:$E),""),3)</f>
        <v>#VALUE!</v>
      </c>
      <c r="AG174" s="732" t="str">
        <f>IFERROR((AD174-(_xlfn.XLOOKUP(AB174,'Costos Unitarios'!$A:$A,'Costos Unitarios'!$E:$E)+_xlfn.XLOOKUP(AB174,'Costos Comerciales'!$A:$A,'Costos Comerciales'!$E:$E)))/AD174,"")</f>
        <v/>
      </c>
      <c r="AH174" s="727" t="str">
        <f>IFERROR(($AD174-_xlfn.XLOOKUP($AB174,Competencias!$A:$A,Competencias!H:H))/$AD174,"")</f>
        <v/>
      </c>
      <c r="AI174" s="727" t="str">
        <f>IFERROR(($AD174-_xlfn.XLOOKUP($AB174,Competencias!$A:$A,Competencias!I:I))/$AD174,"")</f>
        <v/>
      </c>
      <c r="AJ174" s="727" t="str">
        <f>IFERROR(($AD174-_xlfn.XLOOKUP($AB174,Competencias!$A:$A,Competencias!J:J))/$AD174,"")</f>
        <v/>
      </c>
      <c r="AK174" s="727" t="str">
        <f>IFERROR(($AD174-_xlfn.XLOOKUP($AB174,Competencias!$A:$A,Competencias!K:K))/$AD174,"")</f>
        <v/>
      </c>
      <c r="AL174" s="727" t="str">
        <f>IFERROR(($AD174-_xlfn.XLOOKUP($AB174,Competencias!$A:$A,Competencias!L:L))/$AD174,"")</f>
        <v/>
      </c>
      <c r="AM174" s="727" t="str">
        <f>IFERROR(($AD174-_xlfn.XLOOKUP($AB174,Competencias!$A:$A,Competencias!M:M))/$AD174,"")</f>
        <v/>
      </c>
      <c r="AN174" s="727" t="str">
        <f>IFERROR(($AD174-_xlfn.XLOOKUP($AB174,Competencias!$A:$A,Competencias!N:N))/$AD174,"")</f>
        <v/>
      </c>
      <c r="AO174" s="727" t="str">
        <f>IFERROR(($AD174-_xlfn.XLOOKUP($AB174,Competencias!$A:$A,Competencias!O:O))/$AD174,"")</f>
        <v/>
      </c>
      <c r="AQ174" s="246" t="str">
        <f>_xlfn.XLOOKUP(AR174,'Listas anteriores R'!$A:$A,'Listas anteriores R'!$D:$D,"")</f>
        <v>Dira</v>
      </c>
      <c r="AR174" s="542">
        <v>1225</v>
      </c>
      <c r="AS174" s="718" t="str">
        <f t="shared" si="36"/>
        <v>Queso Pategras LP</v>
      </c>
      <c r="AT174" s="291" t="e">
        <f t="shared" si="41"/>
        <v>#N/A</v>
      </c>
      <c r="AU174" s="1051" t="e">
        <f>ROUND(IFERROR(($AT174-_xlfn.XLOOKUP($AR174,'Listas anteriores May.'!$A:$A,'Listas anteriores May.'!$E:$E))/_xlfn.XLOOKUP($AR174,'Listas anteriores May.'!$A:$A,'Listas anteriores May.'!$E:$E),""),3)</f>
        <v>#VALUE!</v>
      </c>
      <c r="AV174" s="732" t="str">
        <f>IFERROR(($AT174-(_xlfn.XLOOKUP($AR174,'Costos Unitarios'!$A:$A,'Costos Unitarios'!$E:$E)+_xlfn.XLOOKUP($AR174,'Costos Comerciales'!$A:$A,'Costos Comerciales'!$E:$E)))/AT174,"")</f>
        <v/>
      </c>
      <c r="AW174" s="892" t="str">
        <f>IFERROR((AT174-_xlfn.XLOOKUP(AR174,'Lista Consumo Interno'!$A:$A,'Lista Consumo Interno'!$E:$E))/AT174,"")</f>
        <v/>
      </c>
      <c r="AX174" s="895" t="e">
        <v>#N/A</v>
      </c>
      <c r="AY174" s="727" t="str">
        <f>IFERROR(($AT174-_xlfn.XLOOKUP($AR174,Competencias!$A:$A,Competencias!P:P))/$AT174,"")</f>
        <v/>
      </c>
      <c r="AZ174" s="727" t="str">
        <f>IFERROR(($AT174-_xlfn.XLOOKUP($AR174,Competencias!$A:$A,Competencias!Q:Q))/$AT174,"")</f>
        <v/>
      </c>
      <c r="BB174" s="246" t="str">
        <f>_xlfn.XLOOKUP(BC174,'Listas anteriores R'!$A:$A,'Listas anteriores R'!$D:$D,"")</f>
        <v>Dira</v>
      </c>
      <c r="BC174" s="760">
        <v>1225</v>
      </c>
      <c r="BD174" s="800" t="str">
        <f t="shared" si="37"/>
        <v>Queso Pategras LP</v>
      </c>
      <c r="BE174" s="150" t="e">
        <v>#N/A</v>
      </c>
      <c r="BF174" s="1051" t="e">
        <f>ROUND(IFERROR((BE174-_xlfn.XLOOKUP(BC174,'Listas anteriores HORECA'!$A:$A,'Listas anteriores HORECA'!$E:$E))/_xlfn.XLOOKUP(BC174,'Listas anteriores HORECA'!$A:$A,'Listas anteriores HORECA'!$E:$E),""),3)</f>
        <v>#VALUE!</v>
      </c>
      <c r="BG174" s="150" t="str">
        <f>_xlfn.XLOOKUP($BC174,'Costos Unitarios'!A:A,'Costos Unitarios'!E:E,"")</f>
        <v/>
      </c>
      <c r="BH174" s="1052" t="e">
        <f t="shared" si="38"/>
        <v>#N/A</v>
      </c>
      <c r="BI174" s="892" t="str">
        <f>IFERROR((BE174-_xlfn.XLOOKUP(C174,'Lista Consumo Interno'!A:A,'Lista Consumo Interno'!E:E))/BE174,"")</f>
        <v/>
      </c>
    </row>
    <row r="175" spans="1:61" ht="15" thickBot="1" x14ac:dyDescent="0.35">
      <c r="A175" s="246" t="str">
        <f>_xlfn.XLOOKUP(C175,'Listas anteriores R'!$A:$A,'Listas anteriores R'!$D:$D,"")</f>
        <v>Dira</v>
      </c>
      <c r="B175" s="1204" t="s">
        <v>229</v>
      </c>
      <c r="C175" s="262">
        <v>1355</v>
      </c>
      <c r="D175" s="1034" t="s">
        <v>235</v>
      </c>
      <c r="E175" s="749">
        <f t="shared" si="25"/>
        <v>23545.454545454548</v>
      </c>
      <c r="F175" s="860">
        <v>28490</v>
      </c>
      <c r="G175" s="1197">
        <f>ROUND(IFERROR((E175-_xlfn.XLOOKUP(C175,'Listas anteriores R'!A:A,'Listas anteriores R'!E:E))/_xlfn.XLOOKUP(C175,'Listas anteriores R'!A:A,'Listas anteriores R'!E:E),""),3)</f>
        <v>0</v>
      </c>
      <c r="H175" s="732">
        <f>IFERROR((E175-(_xlfn.XLOOKUP(C175,'Costos Unitarios'!$A:$A,'Costos Unitarios'!$E:$E)+_xlfn.XLOOKUP(C175,'Costos Comerciales'!$A:$A,'Costos Comerciales'!$E:$E)))/E175,"")</f>
        <v>0.20073745173745181</v>
      </c>
      <c r="I175" s="732" t="str">
        <f>IFERROR((E175-_xlfn.XLOOKUP(C175,'Lista Consumo Interno'!$A:$A,'Lista Consumo Interno'!$E:$E))/E175,"")</f>
        <v/>
      </c>
      <c r="J175" s="727" t="str">
        <f>IFERROR(($E175-_xlfn.XLOOKUP($C175,Competencias!$A:$A,Competencias!R:R))/$E175,"")</f>
        <v/>
      </c>
      <c r="K175" s="727" t="str">
        <f>IFERROR(($E175-_xlfn.XLOOKUP($C175,Competencias!$A:$A,Competencias!S:S))/$E175,"")</f>
        <v/>
      </c>
      <c r="L175" s="727" t="str">
        <f>IFERROR(($E175-_xlfn.XLOOKUP($C175,Competencias!$A:$A,Competencias!T:T))/$E175,"")</f>
        <v/>
      </c>
      <c r="M175" s="727" t="str">
        <f>IFERROR(($E175-_xlfn.XLOOKUP($C175,Competencias!$A:$A,Competencias!U:U))/$E175,"")</f>
        <v/>
      </c>
      <c r="N175" s="727" t="str">
        <f>IFERROR(($E175-_xlfn.XLOOKUP($C175,Competencias!$A:$A,Competencias!V:V))/$E175,"")</f>
        <v/>
      </c>
      <c r="O175" s="723"/>
      <c r="P175" s="246" t="str">
        <f>_xlfn.XLOOKUP(Q175,'Listas anteriores R'!$A:$A,'Listas anteriores R'!$D:$D,"")</f>
        <v>Dira</v>
      </c>
      <c r="Q175" s="1210">
        <v>1355</v>
      </c>
      <c r="R175" s="718" t="str">
        <f t="shared" si="39"/>
        <v>Queso Sardo LP</v>
      </c>
      <c r="S175" s="135">
        <f t="shared" si="26"/>
        <v>23545.454545454548</v>
      </c>
      <c r="T175" s="749">
        <v>28490</v>
      </c>
      <c r="U175" s="1172" t="e">
        <f>ROUND(IFERROR((S175-_xlfn.XLOOKUP(Q175,'Listas anteriores C'!$A:$A,'Listas anteriores C'!$E:$E))/_xlfn.XLOOKUP(Q175,'Listas anteriores C'!$A:$A,'Listas anteriores C'!$E:$E),""),3)</f>
        <v>#VALUE!</v>
      </c>
      <c r="V175" s="732">
        <f>IFERROR((S175-(_xlfn.XLOOKUP(Q175,'Costos Unitarios'!$A:$A,'Costos Unitarios'!$E:$E)+_xlfn.XLOOKUP(Q175,'Costos Comerciales'!$A:$A,'Costos Comerciales'!$E:$E)))/S175,"")</f>
        <v>0.20073745173745181</v>
      </c>
      <c r="W175" s="727" t="str">
        <f>IFERROR(($S175-_xlfn.XLOOKUP($Q175,Competencias!$A:$A,Competencias!E:E))/$S175,"")</f>
        <v/>
      </c>
      <c r="X175" s="727" t="str">
        <f>IFERROR(($S175-_xlfn.XLOOKUP($Q175,Competencias!$A:$A,Competencias!F:F))/$S175,"")</f>
        <v/>
      </c>
      <c r="Y175" s="727" t="str">
        <f>IFERROR(($S175-_xlfn.XLOOKUP($Q175,Competencias!$A:$A,Competencias!G:G))/$S175,"")</f>
        <v/>
      </c>
      <c r="AA175" s="246" t="str">
        <f>_xlfn.XLOOKUP(AB175,'Listas anteriores R'!$A:$A,'Listas anteriores R'!$D:$D,"")</f>
        <v>Dira</v>
      </c>
      <c r="AB175" s="542">
        <v>1355</v>
      </c>
      <c r="AC175" s="718" t="str">
        <f t="shared" si="40"/>
        <v>Queso Sardo LP</v>
      </c>
      <c r="AD175" s="139">
        <f t="shared" si="27"/>
        <v>23545.454545454548</v>
      </c>
      <c r="AE175" s="749">
        <v>28490</v>
      </c>
      <c r="AF175" s="1172" t="e">
        <f>ROUND(IFERROR((AD175-_xlfn.XLOOKUP(AB175,'Listas anteriores ML'!$A:$A,'Listas anteriores ML'!$E:$E))/_xlfn.XLOOKUP(AB175,'Listas anteriores ML'!$A:$A,'Listas anteriores ML'!$E:$E),""),3)</f>
        <v>#VALUE!</v>
      </c>
      <c r="AG175" s="732">
        <f>IFERROR((AD175-(_xlfn.XLOOKUP(AB175,'Costos Unitarios'!$A:$A,'Costos Unitarios'!$E:$E)+_xlfn.XLOOKUP(AB175,'Costos Comerciales'!$A:$A,'Costos Comerciales'!$E:$E)))/AD175,"")</f>
        <v>0.20073745173745181</v>
      </c>
      <c r="AH175" s="727" t="str">
        <f>IFERROR(($AD175-_xlfn.XLOOKUP($AB175,Competencias!$A:$A,Competencias!H:H))/$AD175,"")</f>
        <v/>
      </c>
      <c r="AI175" s="727" t="str">
        <f>IFERROR(($AD175-_xlfn.XLOOKUP($AB175,Competencias!$A:$A,Competencias!I:I))/$AD175,"")</f>
        <v/>
      </c>
      <c r="AJ175" s="727" t="str">
        <f>IFERROR(($AD175-_xlfn.XLOOKUP($AB175,Competencias!$A:$A,Competencias!J:J))/$AD175,"")</f>
        <v/>
      </c>
      <c r="AK175" s="727" t="str">
        <f>IFERROR(($AD175-_xlfn.XLOOKUP($AB175,Competencias!$A:$A,Competencias!K:K))/$AD175,"")</f>
        <v/>
      </c>
      <c r="AL175" s="727" t="str">
        <f>IFERROR(($AD175-_xlfn.XLOOKUP($AB175,Competencias!$A:$A,Competencias!L:L))/$AD175,"")</f>
        <v/>
      </c>
      <c r="AM175" s="727" t="str">
        <f>IFERROR(($AD175-_xlfn.XLOOKUP($AB175,Competencias!$A:$A,Competencias!M:M))/$AD175,"")</f>
        <v/>
      </c>
      <c r="AN175" s="727" t="str">
        <f>IFERROR(($AD175-_xlfn.XLOOKUP($AB175,Competencias!$A:$A,Competencias!N:N))/$AD175,"")</f>
        <v/>
      </c>
      <c r="AO175" s="727" t="str">
        <f>IFERROR(($AD175-_xlfn.XLOOKUP($AB175,Competencias!$A:$A,Competencias!O:O))/$AD175,"")</f>
        <v/>
      </c>
      <c r="AQ175" s="246" t="str">
        <f>_xlfn.XLOOKUP(AR175,'Listas anteriores R'!$A:$A,'Listas anteriores R'!$D:$D,"")</f>
        <v>Dira</v>
      </c>
      <c r="AR175" s="542">
        <v>1355</v>
      </c>
      <c r="AS175" s="718" t="str">
        <f t="shared" si="36"/>
        <v>Queso Sardo LP</v>
      </c>
      <c r="AT175" s="291" t="e">
        <f t="shared" si="41"/>
        <v>#N/A</v>
      </c>
      <c r="AU175" s="1051" t="e">
        <f>ROUND(IFERROR(($AT175-_xlfn.XLOOKUP($AR175,'Listas anteriores May.'!$A:$A,'Listas anteriores May.'!$E:$E))/_xlfn.XLOOKUP($AR175,'Listas anteriores May.'!$A:$A,'Listas anteriores May.'!$E:$E),""),3)</f>
        <v>#VALUE!</v>
      </c>
      <c r="AV175" s="732" t="str">
        <f>IFERROR(($AT175-(_xlfn.XLOOKUP($AR175,'Costos Unitarios'!$A:$A,'Costos Unitarios'!$E:$E)+_xlfn.XLOOKUP($AR175,'Costos Comerciales'!$A:$A,'Costos Comerciales'!$E:$E)))/AT175,"")</f>
        <v/>
      </c>
      <c r="AW175" s="892" t="str">
        <f>IFERROR((AT175-_xlfn.XLOOKUP(AR175,'Lista Consumo Interno'!$A:$A,'Lista Consumo Interno'!$E:$E))/AT175,"")</f>
        <v/>
      </c>
      <c r="AX175" s="895" t="e">
        <v>#N/A</v>
      </c>
      <c r="AY175" s="727" t="str">
        <f>IFERROR(($AT175-_xlfn.XLOOKUP($AR175,Competencias!$A:$A,Competencias!P:P))/$AT175,"")</f>
        <v/>
      </c>
      <c r="AZ175" s="727" t="str">
        <f>IFERROR(($AT175-_xlfn.XLOOKUP($AR175,Competencias!$A:$A,Competencias!Q:Q))/$AT175,"")</f>
        <v/>
      </c>
      <c r="BB175" s="246" t="str">
        <f>_xlfn.XLOOKUP(BC175,'Listas anteriores R'!$A:$A,'Listas anteriores R'!$D:$D,"")</f>
        <v>Dira</v>
      </c>
      <c r="BC175" s="760">
        <v>1355</v>
      </c>
      <c r="BD175" s="800" t="str">
        <f t="shared" si="37"/>
        <v>Queso Sardo LP</v>
      </c>
      <c r="BE175" s="150" t="e">
        <v>#N/A</v>
      </c>
      <c r="BF175" s="1051" t="e">
        <f>ROUND(IFERROR((BE175-_xlfn.XLOOKUP(BC175,'Listas anteriores HORECA'!$A:$A,'Listas anteriores HORECA'!$E:$E))/_xlfn.XLOOKUP(BC175,'Listas anteriores HORECA'!$A:$A,'Listas anteriores HORECA'!$E:$E),""),3)</f>
        <v>#VALUE!</v>
      </c>
      <c r="BG175" s="150">
        <f>_xlfn.XLOOKUP($BC175,'Costos Unitarios'!A:A,'Costos Unitarios'!E:E,"")</f>
        <v>17649</v>
      </c>
      <c r="BH175" s="1052" t="e">
        <f t="shared" si="38"/>
        <v>#N/A</v>
      </c>
      <c r="BI175" s="892" t="str">
        <f>IFERROR((BE175-_xlfn.XLOOKUP(C175,'Lista Consumo Interno'!A:A,'Lista Consumo Interno'!E:E))/BE175,"")</f>
        <v/>
      </c>
    </row>
    <row r="176" spans="1:61" ht="15" thickBot="1" x14ac:dyDescent="0.35">
      <c r="A176" s="246" t="str">
        <f>_xlfn.XLOOKUP(C176,'Listas anteriores R'!$A:$A,'Listas anteriores R'!$D:$D,"")</f>
        <v>Dira</v>
      </c>
      <c r="B176" s="1204" t="s">
        <v>229</v>
      </c>
      <c r="C176" s="262">
        <v>1359</v>
      </c>
      <c r="D176" s="718" t="s">
        <v>236</v>
      </c>
      <c r="E176" s="749" t="e">
        <f t="shared" si="25"/>
        <v>#VALUE!</v>
      </c>
      <c r="F176" s="860" t="s">
        <v>157</v>
      </c>
      <c r="G176" s="1197" t="e">
        <f>ROUND(IFERROR((E176-_xlfn.XLOOKUP(C176,'Listas anteriores R'!A:A,'Listas anteriores R'!E:E))/_xlfn.XLOOKUP(C176,'Listas anteriores R'!A:A,'Listas anteriores R'!E:E),""),3)</f>
        <v>#VALUE!</v>
      </c>
      <c r="H176" s="732" t="str">
        <f>IFERROR((E176-(_xlfn.XLOOKUP(C176,'Costos Unitarios'!$A:$A,'Costos Unitarios'!$E:$E)+_xlfn.XLOOKUP(C176,'Costos Comerciales'!$A:$A,'Costos Comerciales'!$E:$E)))/E176,"")</f>
        <v/>
      </c>
      <c r="I176" s="732" t="str">
        <f>IFERROR((E176-_xlfn.XLOOKUP(C176,'Lista Consumo Interno'!$A:$A,'Lista Consumo Interno'!$E:$E))/E176,"")</f>
        <v/>
      </c>
      <c r="J176" s="727" t="str">
        <f>IFERROR(($E176-_xlfn.XLOOKUP($C176,Competencias!$A:$A,Competencias!R:R))/$E176,"")</f>
        <v/>
      </c>
      <c r="K176" s="727" t="str">
        <f>IFERROR(($E176-_xlfn.XLOOKUP($C176,Competencias!$A:$A,Competencias!S:S))/$E176,"")</f>
        <v/>
      </c>
      <c r="L176" s="727" t="str">
        <f>IFERROR(($E176-_xlfn.XLOOKUP($C176,Competencias!$A:$A,Competencias!T:T))/$E176,"")</f>
        <v/>
      </c>
      <c r="M176" s="727" t="str">
        <f>IFERROR(($E176-_xlfn.XLOOKUP($C176,Competencias!$A:$A,Competencias!U:U))/$E176,"")</f>
        <v/>
      </c>
      <c r="N176" s="727" t="str">
        <f>IFERROR(($E176-_xlfn.XLOOKUP($C176,Competencias!$A:$A,Competencias!V:V))/$E176,"")</f>
        <v/>
      </c>
      <c r="O176" s="723"/>
      <c r="P176" s="246" t="str">
        <f>_xlfn.XLOOKUP(Q176,'Listas anteriores R'!$A:$A,'Listas anteriores R'!$D:$D,"")</f>
        <v>Dira</v>
      </c>
      <c r="Q176" s="1210">
        <v>1359</v>
      </c>
      <c r="R176" s="718" t="str">
        <f t="shared" si="39"/>
        <v>Queso Azul LP</v>
      </c>
      <c r="S176" s="135" t="e">
        <f t="shared" si="26"/>
        <v>#VALUE!</v>
      </c>
      <c r="T176" s="749" t="s">
        <v>157</v>
      </c>
      <c r="U176" s="1172" t="e">
        <f>ROUND(IFERROR((S176-_xlfn.XLOOKUP(Q176,'Listas anteriores C'!$A:$A,'Listas anteriores C'!$E:$E))/_xlfn.XLOOKUP(Q176,'Listas anteriores C'!$A:$A,'Listas anteriores C'!$E:$E),""),3)</f>
        <v>#VALUE!</v>
      </c>
      <c r="V176" s="732" t="str">
        <f>IFERROR((S176-(_xlfn.XLOOKUP(Q176,'Costos Unitarios'!$A:$A,'Costos Unitarios'!$E:$E)+_xlfn.XLOOKUP(Q176,'Costos Comerciales'!$A:$A,'Costos Comerciales'!$E:$E)))/S176,"")</f>
        <v/>
      </c>
      <c r="W176" s="727" t="str">
        <f>IFERROR(($S176-_xlfn.XLOOKUP($Q176,Competencias!$A:$A,Competencias!E:E))/$S176,"")</f>
        <v/>
      </c>
      <c r="X176" s="727" t="str">
        <f>IFERROR(($S176-_xlfn.XLOOKUP($Q176,Competencias!$A:$A,Competencias!F:F))/$S176,"")</f>
        <v/>
      </c>
      <c r="Y176" s="727" t="str">
        <f>IFERROR(($S176-_xlfn.XLOOKUP($Q176,Competencias!$A:$A,Competencias!G:G))/$S176,"")</f>
        <v/>
      </c>
      <c r="AA176" s="246" t="str">
        <f>_xlfn.XLOOKUP(AB176,'Listas anteriores R'!$A:$A,'Listas anteriores R'!$D:$D,"")</f>
        <v>Dira</v>
      </c>
      <c r="AB176" s="542">
        <v>1359</v>
      </c>
      <c r="AC176" s="718" t="str">
        <f t="shared" si="40"/>
        <v>Queso Azul LP</v>
      </c>
      <c r="AD176" s="139" t="e">
        <f t="shared" si="27"/>
        <v>#VALUE!</v>
      </c>
      <c r="AE176" s="749" t="s">
        <v>157</v>
      </c>
      <c r="AF176" s="1172" t="e">
        <f>ROUND(IFERROR((AD176-_xlfn.XLOOKUP(AB176,'Listas anteriores ML'!$A:$A,'Listas anteriores ML'!$E:$E))/_xlfn.XLOOKUP(AB176,'Listas anteriores ML'!$A:$A,'Listas anteriores ML'!$E:$E),""),3)</f>
        <v>#VALUE!</v>
      </c>
      <c r="AG176" s="732" t="str">
        <f>IFERROR((AD176-(_xlfn.XLOOKUP(AB176,'Costos Unitarios'!$A:$A,'Costos Unitarios'!$E:$E)+_xlfn.XLOOKUP(AB176,'Costos Comerciales'!$A:$A,'Costos Comerciales'!$E:$E)))/AD176,"")</f>
        <v/>
      </c>
      <c r="AH176" s="727" t="str">
        <f>IFERROR(($AD176-_xlfn.XLOOKUP($AB176,Competencias!$A:$A,Competencias!H:H))/$AD176,"")</f>
        <v/>
      </c>
      <c r="AI176" s="727" t="str">
        <f>IFERROR(($AD176-_xlfn.XLOOKUP($AB176,Competencias!$A:$A,Competencias!I:I))/$AD176,"")</f>
        <v/>
      </c>
      <c r="AJ176" s="727" t="str">
        <f>IFERROR(($AD176-_xlfn.XLOOKUP($AB176,Competencias!$A:$A,Competencias!J:J))/$AD176,"")</f>
        <v/>
      </c>
      <c r="AK176" s="727" t="str">
        <f>IFERROR(($AD176-_xlfn.XLOOKUP($AB176,Competencias!$A:$A,Competencias!K:K))/$AD176,"")</f>
        <v/>
      </c>
      <c r="AL176" s="727" t="str">
        <f>IFERROR(($AD176-_xlfn.XLOOKUP($AB176,Competencias!$A:$A,Competencias!L:L))/$AD176,"")</f>
        <v/>
      </c>
      <c r="AM176" s="727" t="str">
        <f>IFERROR(($AD176-_xlfn.XLOOKUP($AB176,Competencias!$A:$A,Competencias!M:M))/$AD176,"")</f>
        <v/>
      </c>
      <c r="AN176" s="727" t="str">
        <f>IFERROR(($AD176-_xlfn.XLOOKUP($AB176,Competencias!$A:$A,Competencias!N:N))/$AD176,"")</f>
        <v/>
      </c>
      <c r="AO176" s="727" t="str">
        <f>IFERROR(($AD176-_xlfn.XLOOKUP($AB176,Competencias!$A:$A,Competencias!O:O))/$AD176,"")</f>
        <v/>
      </c>
      <c r="AQ176" s="246" t="str">
        <f>_xlfn.XLOOKUP(AR176,'Listas anteriores R'!$A:$A,'Listas anteriores R'!$D:$D,"")</f>
        <v>Dira</v>
      </c>
      <c r="AR176" s="542">
        <v>1359</v>
      </c>
      <c r="AS176" s="718" t="str">
        <f t="shared" si="36"/>
        <v>Queso Azul LP</v>
      </c>
      <c r="AT176" s="291" t="e">
        <f t="shared" si="41"/>
        <v>#VALUE!</v>
      </c>
      <c r="AU176" s="1051" t="e">
        <f>ROUND(IFERROR(($AT176-_xlfn.XLOOKUP($AR176,'Listas anteriores May.'!$A:$A,'Listas anteriores May.'!$E:$E))/_xlfn.XLOOKUP($AR176,'Listas anteriores May.'!$A:$A,'Listas anteriores May.'!$E:$E),""),3)</f>
        <v>#VALUE!</v>
      </c>
      <c r="AV176" s="732" t="str">
        <f>IFERROR(($AT176-(_xlfn.XLOOKUP($AR176,'Costos Unitarios'!$A:$A,'Costos Unitarios'!$E:$E)+_xlfn.XLOOKUP($AR176,'Costos Comerciales'!$A:$A,'Costos Comerciales'!$E:$E)))/AT176,"")</f>
        <v/>
      </c>
      <c r="AW176" s="892" t="str">
        <f>IFERROR((AT176-_xlfn.XLOOKUP(AR176,'Lista Consumo Interno'!$A:$A,'Lista Consumo Interno'!$E:$E))/AT176,"")</f>
        <v/>
      </c>
      <c r="AX176" s="895" t="e">
        <v>#N/A</v>
      </c>
      <c r="AY176" s="727" t="str">
        <f>IFERROR(($AT176-_xlfn.XLOOKUP($AR176,Competencias!$A:$A,Competencias!P:P))/$AT176,"")</f>
        <v/>
      </c>
      <c r="AZ176" s="727" t="str">
        <f>IFERROR(($AT176-_xlfn.XLOOKUP($AR176,Competencias!$A:$A,Competencias!Q:Q))/$AT176,"")</f>
        <v/>
      </c>
      <c r="BB176" s="246" t="str">
        <f>_xlfn.XLOOKUP(BC176,'Listas anteriores R'!$A:$A,'Listas anteriores R'!$D:$D,"")</f>
        <v>Dira</v>
      </c>
      <c r="BC176" s="760">
        <v>1359</v>
      </c>
      <c r="BD176" s="800" t="str">
        <f t="shared" si="37"/>
        <v>Queso Azul LP</v>
      </c>
      <c r="BE176" s="150" t="e">
        <v>#N/A</v>
      </c>
      <c r="BF176" s="1051" t="e">
        <f>ROUND(IFERROR((BE176-_xlfn.XLOOKUP(BC176,'Listas anteriores HORECA'!$A:$A,'Listas anteriores HORECA'!$E:$E))/_xlfn.XLOOKUP(BC176,'Listas anteriores HORECA'!$A:$A,'Listas anteriores HORECA'!$E:$E),""),3)</f>
        <v>#VALUE!</v>
      </c>
      <c r="BG176" s="150" t="str">
        <f>_xlfn.XLOOKUP($BC176,'Costos Unitarios'!A:A,'Costos Unitarios'!E:E,"")</f>
        <v/>
      </c>
      <c r="BH176" s="1052" t="e">
        <f t="shared" si="38"/>
        <v>#N/A</v>
      </c>
      <c r="BI176" s="892" t="str">
        <f>IFERROR((BE176-_xlfn.XLOOKUP(C176,'Lista Consumo Interno'!A:A,'Lista Consumo Interno'!E:E))/BE176,"")</f>
        <v/>
      </c>
    </row>
    <row r="177" spans="1:61" ht="15" thickBot="1" x14ac:dyDescent="0.35">
      <c r="A177" s="246">
        <f>_xlfn.XLOOKUP(C177,'Listas anteriores R'!$A:$A,'Listas anteriores R'!$D:$D,"")</f>
        <v>0</v>
      </c>
      <c r="B177" s="1204" t="s">
        <v>229</v>
      </c>
      <c r="C177" s="262">
        <v>3720</v>
      </c>
      <c r="D177" s="718" t="s">
        <v>237</v>
      </c>
      <c r="E177" s="749" t="e">
        <f t="shared" si="25"/>
        <v>#VALUE!</v>
      </c>
      <c r="F177" s="860" t="s">
        <v>157</v>
      </c>
      <c r="G177" s="1197" t="e">
        <f>ROUND(IFERROR((E177-_xlfn.XLOOKUP(C177,'Listas anteriores R'!A:A,'Listas anteriores R'!E:E))/_xlfn.XLOOKUP(C177,'Listas anteriores R'!A:A,'Listas anteriores R'!E:E),""),3)</f>
        <v>#VALUE!</v>
      </c>
      <c r="H177" s="732" t="str">
        <f>IFERROR((E177-(_xlfn.XLOOKUP(C177,'Costos Unitarios'!$A:$A,'Costos Unitarios'!$E:$E)+_xlfn.XLOOKUP(C177,'Costos Comerciales'!$A:$A,'Costos Comerciales'!$E:$E)))/E177,"")</f>
        <v/>
      </c>
      <c r="I177" s="732" t="str">
        <f>IFERROR((E177-_xlfn.XLOOKUP(C177,'Lista Consumo Interno'!$A:$A,'Lista Consumo Interno'!$E:$E))/E177,"")</f>
        <v/>
      </c>
      <c r="J177" s="727" t="str">
        <f>IFERROR(($E177-_xlfn.XLOOKUP($C177,Competencias!$A:$A,Competencias!R:R))/$E177,"")</f>
        <v/>
      </c>
      <c r="K177" s="727" t="str">
        <f>IFERROR(($E177-_xlfn.XLOOKUP($C177,Competencias!$A:$A,Competencias!S:S))/$E177,"")</f>
        <v/>
      </c>
      <c r="L177" s="727" t="str">
        <f>IFERROR(($E177-_xlfn.XLOOKUP($C177,Competencias!$A:$A,Competencias!T:T))/$E177,"")</f>
        <v/>
      </c>
      <c r="M177" s="727" t="str">
        <f>IFERROR(($E177-_xlfn.XLOOKUP($C177,Competencias!$A:$A,Competencias!U:U))/$E177,"")</f>
        <v/>
      </c>
      <c r="N177" s="727" t="str">
        <f>IFERROR(($E177-_xlfn.XLOOKUP($C177,Competencias!$A:$A,Competencias!V:V))/$E177,"")</f>
        <v/>
      </c>
      <c r="O177" s="723"/>
      <c r="P177" s="246">
        <f>_xlfn.XLOOKUP(Q177,'Listas anteriores R'!$A:$A,'Listas anteriores R'!$D:$D,"")</f>
        <v>0</v>
      </c>
      <c r="Q177" s="1210">
        <v>3720</v>
      </c>
      <c r="R177" s="718" t="str">
        <f t="shared" si="39"/>
        <v>Queso LS Finlandia Brie Natural 100G</v>
      </c>
      <c r="S177" s="135" t="e">
        <f t="shared" si="26"/>
        <v>#VALUE!</v>
      </c>
      <c r="T177" s="749" t="s">
        <v>157</v>
      </c>
      <c r="U177" s="1172" t="e">
        <f>ROUND(IFERROR((S177-_xlfn.XLOOKUP(Q177,'Listas anteriores C'!$A:$A,'Listas anteriores C'!$E:$E))/_xlfn.XLOOKUP(Q177,'Listas anteriores C'!$A:$A,'Listas anteriores C'!$E:$E),""),3)</f>
        <v>#VALUE!</v>
      </c>
      <c r="V177" s="732" t="str">
        <f>IFERROR((S177-(_xlfn.XLOOKUP(Q177,'Costos Unitarios'!$A:$A,'Costos Unitarios'!$E:$E)+_xlfn.XLOOKUP(Q177,'Costos Comerciales'!$A:$A,'Costos Comerciales'!$E:$E)))/S177,"")</f>
        <v/>
      </c>
      <c r="W177" s="727" t="str">
        <f>IFERROR(($S177-_xlfn.XLOOKUP($Q177,Competencias!$A:$A,Competencias!E:E))/$S177,"")</f>
        <v/>
      </c>
      <c r="X177" s="727" t="str">
        <f>IFERROR(($S177-_xlfn.XLOOKUP($Q177,Competencias!$A:$A,Competencias!F:F))/$S177,"")</f>
        <v/>
      </c>
      <c r="Y177" s="727" t="str">
        <f>IFERROR(($S177-_xlfn.XLOOKUP($Q177,Competencias!$A:$A,Competencias!G:G))/$S177,"")</f>
        <v/>
      </c>
      <c r="AA177" s="246">
        <f>_xlfn.XLOOKUP(AB177,'Listas anteriores R'!$A:$A,'Listas anteriores R'!$D:$D,"")</f>
        <v>0</v>
      </c>
      <c r="AB177" s="542">
        <v>3720</v>
      </c>
      <c r="AC177" s="718" t="str">
        <f t="shared" si="40"/>
        <v>Queso LS Finlandia Brie Natural 100G</v>
      </c>
      <c r="AD177" s="139" t="e">
        <f t="shared" si="27"/>
        <v>#VALUE!</v>
      </c>
      <c r="AE177" s="749" t="s">
        <v>157</v>
      </c>
      <c r="AF177" s="1172" t="e">
        <f>ROUND(IFERROR((AD177-_xlfn.XLOOKUP(AB177,'Listas anteriores ML'!$A:$A,'Listas anteriores ML'!$E:$E))/_xlfn.XLOOKUP(AB177,'Listas anteriores ML'!$A:$A,'Listas anteriores ML'!$E:$E),""),3)</f>
        <v>#VALUE!</v>
      </c>
      <c r="AG177" s="732" t="str">
        <f>IFERROR((AD177-(_xlfn.XLOOKUP(AB177,'Costos Unitarios'!$A:$A,'Costos Unitarios'!$E:$E)+_xlfn.XLOOKUP(AB177,'Costos Comerciales'!$A:$A,'Costos Comerciales'!$E:$E)))/AD177,"")</f>
        <v/>
      </c>
      <c r="AH177" s="727" t="str">
        <f>IFERROR(($AD177-_xlfn.XLOOKUP($AB177,Competencias!$A:$A,Competencias!H:H))/$AD177,"")</f>
        <v/>
      </c>
      <c r="AI177" s="727" t="str">
        <f>IFERROR(($AD177-_xlfn.XLOOKUP($AB177,Competencias!$A:$A,Competencias!I:I))/$AD177,"")</f>
        <v/>
      </c>
      <c r="AJ177" s="727" t="str">
        <f>IFERROR(($AD177-_xlfn.XLOOKUP($AB177,Competencias!$A:$A,Competencias!J:J))/$AD177,"")</f>
        <v/>
      </c>
      <c r="AK177" s="727" t="str">
        <f>IFERROR(($AD177-_xlfn.XLOOKUP($AB177,Competencias!$A:$A,Competencias!K:K))/$AD177,"")</f>
        <v/>
      </c>
      <c r="AL177" s="727" t="str">
        <f>IFERROR(($AD177-_xlfn.XLOOKUP($AB177,Competencias!$A:$A,Competencias!L:L))/$AD177,"")</f>
        <v/>
      </c>
      <c r="AM177" s="727" t="str">
        <f>IFERROR(($AD177-_xlfn.XLOOKUP($AB177,Competencias!$A:$A,Competencias!M:M))/$AD177,"")</f>
        <v/>
      </c>
      <c r="AN177" s="727" t="str">
        <f>IFERROR(($AD177-_xlfn.XLOOKUP($AB177,Competencias!$A:$A,Competencias!N:N))/$AD177,"")</f>
        <v/>
      </c>
      <c r="AO177" s="727" t="str">
        <f>IFERROR(($AD177-_xlfn.XLOOKUP($AB177,Competencias!$A:$A,Competencias!O:O))/$AD177,"")</f>
        <v/>
      </c>
      <c r="AQ177" s="246">
        <f>_xlfn.XLOOKUP(AR177,'Listas anteriores R'!$A:$A,'Listas anteriores R'!$D:$D,"")</f>
        <v>0</v>
      </c>
      <c r="AR177" s="542">
        <v>3720</v>
      </c>
      <c r="AS177" s="718" t="str">
        <f t="shared" si="36"/>
        <v>Queso LS Finlandia Brie Natural 100G</v>
      </c>
      <c r="AT177" s="291" t="e">
        <f t="shared" si="41"/>
        <v>#VALUE!</v>
      </c>
      <c r="AU177" s="1051" t="e">
        <f>ROUND(IFERROR(($AT177-_xlfn.XLOOKUP($AR177,'Listas anteriores May.'!$A:$A,'Listas anteriores May.'!$E:$E))/_xlfn.XLOOKUP($AR177,'Listas anteriores May.'!$A:$A,'Listas anteriores May.'!$E:$E),""),3)</f>
        <v>#VALUE!</v>
      </c>
      <c r="AV177" s="732" t="str">
        <f>IFERROR(($AT177-(_xlfn.XLOOKUP($AR177,'Costos Unitarios'!$A:$A,'Costos Unitarios'!$E:$E)+_xlfn.XLOOKUP($AR177,'Costos Comerciales'!$A:$A,'Costos Comerciales'!$E:$E)))/AT177,"")</f>
        <v/>
      </c>
      <c r="AW177" s="892" t="str">
        <f>IFERROR((AT177-_xlfn.XLOOKUP(AR177,'Lista Consumo Interno'!$A:$A,'Lista Consumo Interno'!$E:$E))/AT177,"")</f>
        <v/>
      </c>
      <c r="AX177" s="895">
        <v>0</v>
      </c>
      <c r="AY177" s="727" t="str">
        <f>IFERROR(($AT177-_xlfn.XLOOKUP($AR177,Competencias!$A:$A,Competencias!P:P))/$AT177,"")</f>
        <v/>
      </c>
      <c r="AZ177" s="727" t="str">
        <f>IFERROR(($AT177-_xlfn.XLOOKUP($AR177,Competencias!$A:$A,Competencias!Q:Q))/$AT177,"")</f>
        <v/>
      </c>
      <c r="BB177" s="246">
        <f>_xlfn.XLOOKUP(BC177,'Listas anteriores R'!$A:$A,'Listas anteriores R'!$D:$D,"")</f>
        <v>0</v>
      </c>
      <c r="BC177" s="760">
        <v>3720</v>
      </c>
      <c r="BD177" s="800" t="str">
        <f t="shared" si="37"/>
        <v>Queso LS Finlandia Brie Natural 100G</v>
      </c>
      <c r="BE177" s="150" t="e">
        <v>#N/A</v>
      </c>
      <c r="BF177" s="1051" t="e">
        <f>ROUND(IFERROR((BE177-_xlfn.XLOOKUP(BC177,'Listas anteriores HORECA'!$A:$A,'Listas anteriores HORECA'!$E:$E))/_xlfn.XLOOKUP(BC177,'Listas anteriores HORECA'!$A:$A,'Listas anteriores HORECA'!$E:$E),""),3)</f>
        <v>#VALUE!</v>
      </c>
      <c r="BG177" s="150" t="str">
        <f>_xlfn.XLOOKUP($BC177,'Costos Unitarios'!A:A,'Costos Unitarios'!E:E,"")</f>
        <v/>
      </c>
      <c r="BH177" s="1052" t="e">
        <f t="shared" si="38"/>
        <v>#N/A</v>
      </c>
      <c r="BI177" s="892" t="str">
        <f>IFERROR((BE177-_xlfn.XLOOKUP(C177,'Lista Consumo Interno'!A:A,'Lista Consumo Interno'!E:E))/BE177,"")</f>
        <v/>
      </c>
    </row>
    <row r="178" spans="1:61" ht="15" thickBot="1" x14ac:dyDescent="0.35">
      <c r="A178" s="246">
        <f>_xlfn.XLOOKUP(C178,'Listas anteriores R'!$A:$A,'Listas anteriores R'!$D:$D,"")</f>
        <v>0</v>
      </c>
      <c r="B178" s="1205" t="s">
        <v>229</v>
      </c>
      <c r="C178" s="263">
        <v>2499</v>
      </c>
      <c r="D178" s="720" t="s">
        <v>238</v>
      </c>
      <c r="E178" s="779" t="e">
        <f t="shared" si="25"/>
        <v>#VALUE!</v>
      </c>
      <c r="F178" s="860" t="s">
        <v>157</v>
      </c>
      <c r="G178" s="1197" t="e">
        <f>ROUND(IFERROR((E178-_xlfn.XLOOKUP(C178,'Listas anteriores R'!A:A,'Listas anteriores R'!E:E))/_xlfn.XLOOKUP(C178,'Listas anteriores R'!A:A,'Listas anteriores R'!E:E),""),3)</f>
        <v>#VALUE!</v>
      </c>
      <c r="H178" s="732" t="str">
        <f>IFERROR((E178-(_xlfn.XLOOKUP(C178,'Costos Unitarios'!$A:$A,'Costos Unitarios'!$E:$E)+_xlfn.XLOOKUP(C178,'Costos Comerciales'!$A:$A,'Costos Comerciales'!$E:$E)))/E178,"")</f>
        <v/>
      </c>
      <c r="I178" s="732" t="str">
        <f>IFERROR((E178-_xlfn.XLOOKUP(C178,'Lista Consumo Interno'!$A:$A,'Lista Consumo Interno'!$E:$E))/E178,"")</f>
        <v/>
      </c>
      <c r="J178" s="727" t="str">
        <f>IFERROR(($E178-_xlfn.XLOOKUP($C178,Competencias!$A:$A,Competencias!R:R))/$E178,"")</f>
        <v/>
      </c>
      <c r="K178" s="727" t="str">
        <f>IFERROR(($E178-_xlfn.XLOOKUP($C178,Competencias!$A:$A,Competencias!S:S))/$E178,"")</f>
        <v/>
      </c>
      <c r="L178" s="727" t="str">
        <f>IFERROR(($E178-_xlfn.XLOOKUP($C178,Competencias!$A:$A,Competencias!T:T))/$E178,"")</f>
        <v/>
      </c>
      <c r="M178" s="727" t="str">
        <f>IFERROR(($E178-_xlfn.XLOOKUP($C178,Competencias!$A:$A,Competencias!U:U))/$E178,"")</f>
        <v/>
      </c>
      <c r="N178" s="727" t="str">
        <f>IFERROR(($E178-_xlfn.XLOOKUP($C178,Competencias!$A:$A,Competencias!V:V))/$E178,"")</f>
        <v/>
      </c>
      <c r="O178" s="723"/>
      <c r="P178" s="246">
        <f>_xlfn.XLOOKUP(Q178,'Listas anteriores R'!$A:$A,'Listas anteriores R'!$D:$D,"")</f>
        <v>0</v>
      </c>
      <c r="Q178" s="1210">
        <v>2499</v>
      </c>
      <c r="R178" s="718" t="str">
        <f t="shared" si="39"/>
        <v>Mozzarella LS 500G</v>
      </c>
      <c r="S178" s="135" t="e">
        <f t="shared" si="26"/>
        <v>#VALUE!</v>
      </c>
      <c r="T178" s="749" t="s">
        <v>157</v>
      </c>
      <c r="U178" s="1172" t="e">
        <f>ROUND(IFERROR((S178-_xlfn.XLOOKUP(Q178,'Listas anteriores C'!$A:$A,'Listas anteriores C'!$E:$E))/_xlfn.XLOOKUP(Q178,'Listas anteriores C'!$A:$A,'Listas anteriores C'!$E:$E),""),3)</f>
        <v>#VALUE!</v>
      </c>
      <c r="V178" s="732" t="str">
        <f>IFERROR((S178-(_xlfn.XLOOKUP(Q178,'Costos Unitarios'!$A:$A,'Costos Unitarios'!$E:$E)+_xlfn.XLOOKUP(Q178,'Costos Comerciales'!$A:$A,'Costos Comerciales'!$E:$E)))/S178,"")</f>
        <v/>
      </c>
      <c r="W178" s="727" t="str">
        <f>IFERROR(($S178-_xlfn.XLOOKUP($Q178,Competencias!$A:$A,Competencias!E:E))/$S178,"")</f>
        <v/>
      </c>
      <c r="X178" s="727" t="str">
        <f>IFERROR(($S178-_xlfn.XLOOKUP($Q178,Competencias!$A:$A,Competencias!F:F))/$S178,"")</f>
        <v/>
      </c>
      <c r="Y178" s="727" t="str">
        <f>IFERROR(($S178-_xlfn.XLOOKUP($Q178,Competencias!$A:$A,Competencias!G:G))/$S178,"")</f>
        <v/>
      </c>
      <c r="AA178" s="246">
        <f>_xlfn.XLOOKUP(AB178,'Listas anteriores R'!$A:$A,'Listas anteriores R'!$D:$D,"")</f>
        <v>0</v>
      </c>
      <c r="AB178" s="542">
        <v>2499</v>
      </c>
      <c r="AC178" s="718" t="str">
        <f t="shared" si="40"/>
        <v>Mozzarella LS 500G</v>
      </c>
      <c r="AD178" s="139" t="e">
        <f t="shared" si="27"/>
        <v>#VALUE!</v>
      </c>
      <c r="AE178" s="749" t="s">
        <v>157</v>
      </c>
      <c r="AF178" s="1172" t="e">
        <f>ROUND(IFERROR((AD178-_xlfn.XLOOKUP(AB178,'Listas anteriores ML'!$A:$A,'Listas anteriores ML'!$E:$E))/_xlfn.XLOOKUP(AB178,'Listas anteriores ML'!$A:$A,'Listas anteriores ML'!$E:$E),""),3)</f>
        <v>#VALUE!</v>
      </c>
      <c r="AG178" s="732" t="str">
        <f>IFERROR((AD178-(_xlfn.XLOOKUP(AB178,'Costos Unitarios'!$A:$A,'Costos Unitarios'!$E:$E)+_xlfn.XLOOKUP(AB178,'Costos Comerciales'!$A:$A,'Costos Comerciales'!$E:$E)))/AD178,"")</f>
        <v/>
      </c>
      <c r="AH178" s="727" t="str">
        <f>IFERROR(($AD178-_xlfn.XLOOKUP($AB178,Competencias!$A:$A,Competencias!H:H))/$AD178,"")</f>
        <v/>
      </c>
      <c r="AI178" s="727" t="str">
        <f>IFERROR(($AD178-_xlfn.XLOOKUP($AB178,Competencias!$A:$A,Competencias!I:I))/$AD178,"")</f>
        <v/>
      </c>
      <c r="AJ178" s="727" t="str">
        <f>IFERROR(($AD178-_xlfn.XLOOKUP($AB178,Competencias!$A:$A,Competencias!J:J))/$AD178,"")</f>
        <v/>
      </c>
      <c r="AK178" s="727" t="str">
        <f>IFERROR(($AD178-_xlfn.XLOOKUP($AB178,Competencias!$A:$A,Competencias!K:K))/$AD178,"")</f>
        <v/>
      </c>
      <c r="AL178" s="727" t="str">
        <f>IFERROR(($AD178-_xlfn.XLOOKUP($AB178,Competencias!$A:$A,Competencias!L:L))/$AD178,"")</f>
        <v/>
      </c>
      <c r="AM178" s="727" t="str">
        <f>IFERROR(($AD178-_xlfn.XLOOKUP($AB178,Competencias!$A:$A,Competencias!M:M))/$AD178,"")</f>
        <v/>
      </c>
      <c r="AN178" s="727" t="str">
        <f>IFERROR(($AD178-_xlfn.XLOOKUP($AB178,Competencias!$A:$A,Competencias!N:N))/$AD178,"")</f>
        <v/>
      </c>
      <c r="AO178" s="727" t="str">
        <f>IFERROR(($AD178-_xlfn.XLOOKUP($AB178,Competencias!$A:$A,Competencias!O:O))/$AD178,"")</f>
        <v/>
      </c>
      <c r="AQ178" s="246">
        <f>_xlfn.XLOOKUP(AR178,'Listas anteriores R'!$A:$A,'Listas anteriores R'!$D:$D,"")</f>
        <v>0</v>
      </c>
      <c r="AR178" s="542">
        <v>2499</v>
      </c>
      <c r="AS178" s="718" t="str">
        <f t="shared" si="36"/>
        <v>Mozzarella LS 500G</v>
      </c>
      <c r="AT178" s="291" t="e">
        <f t="shared" si="41"/>
        <v>#VALUE!</v>
      </c>
      <c r="AU178" s="1051" t="e">
        <f>ROUND(IFERROR(($AT178-_xlfn.XLOOKUP($AR178,'Listas anteriores May.'!$A:$A,'Listas anteriores May.'!$E:$E))/_xlfn.XLOOKUP($AR178,'Listas anteriores May.'!$A:$A,'Listas anteriores May.'!$E:$E),""),3)</f>
        <v>#VALUE!</v>
      </c>
      <c r="AV178" s="732" t="str">
        <f>IFERROR(($AT178-(_xlfn.XLOOKUP($AR178,'Costos Unitarios'!$A:$A,'Costos Unitarios'!$E:$E)+_xlfn.XLOOKUP($AR178,'Costos Comerciales'!$A:$A,'Costos Comerciales'!$E:$E)))/AT178,"")</f>
        <v/>
      </c>
      <c r="AW178" s="892" t="str">
        <f>IFERROR((AT178-_xlfn.XLOOKUP(AR178,'Lista Consumo Interno'!$A:$A,'Lista Consumo Interno'!$E:$E))/AT178,"")</f>
        <v/>
      </c>
      <c r="AX178" s="895">
        <v>0</v>
      </c>
      <c r="AY178" s="727" t="str">
        <f>IFERROR(($AT178-_xlfn.XLOOKUP($AR178,Competencias!$A:$A,Competencias!P:P))/$AT178,"")</f>
        <v/>
      </c>
      <c r="AZ178" s="727" t="str">
        <f>IFERROR(($AT178-_xlfn.XLOOKUP($AR178,Competencias!$A:$A,Competencias!Q:Q))/$AT178,"")</f>
        <v/>
      </c>
      <c r="BB178" s="246">
        <f>_xlfn.XLOOKUP(BC178,'Listas anteriores R'!$A:$A,'Listas anteriores R'!$D:$D,"")</f>
        <v>0</v>
      </c>
      <c r="BC178" s="760">
        <v>2499</v>
      </c>
      <c r="BD178" s="800" t="str">
        <f t="shared" si="37"/>
        <v>Mozzarella LS 500G</v>
      </c>
      <c r="BE178" s="150" t="e">
        <v>#N/A</v>
      </c>
      <c r="BF178" s="1051" t="e">
        <f>ROUND(IFERROR((BE178-_xlfn.XLOOKUP(BC178,'Listas anteriores HORECA'!$A:$A,'Listas anteriores HORECA'!$E:$E))/_xlfn.XLOOKUP(BC178,'Listas anteriores HORECA'!$A:$A,'Listas anteriores HORECA'!$E:$E),""),3)</f>
        <v>#VALUE!</v>
      </c>
      <c r="BG178" s="150" t="str">
        <f>_xlfn.XLOOKUP($BC178,'Costos Unitarios'!A:A,'Costos Unitarios'!E:E,"")</f>
        <v/>
      </c>
      <c r="BH178" s="1052" t="e">
        <f t="shared" si="38"/>
        <v>#N/A</v>
      </c>
      <c r="BI178" s="892" t="str">
        <f>IFERROR((BE178-_xlfn.XLOOKUP(C178,'Lista Consumo Interno'!A:A,'Lista Consumo Interno'!E:E))/BE178,"")</f>
        <v/>
      </c>
    </row>
    <row r="179" spans="1:61" ht="15" thickBot="1" x14ac:dyDescent="0.35">
      <c r="A179" s="246" t="str">
        <f>_xlfn.XLOOKUP(C179,'Listas anteriores R'!$A:$A,'Listas anteriores R'!$D:$D,"")</f>
        <v>Dira</v>
      </c>
      <c r="B179" s="1204" t="s">
        <v>239</v>
      </c>
      <c r="C179" s="267">
        <v>612</v>
      </c>
      <c r="D179" s="747" t="s">
        <v>240</v>
      </c>
      <c r="E179" s="775">
        <f>F179/1.21</f>
        <v>123.96694214876034</v>
      </c>
      <c r="F179" s="860">
        <v>150</v>
      </c>
      <c r="G179" s="1197">
        <f>ROUND(IFERROR((E179-_xlfn.XLOOKUP(C179,'Listas anteriores R'!A:A,'Listas anteriores R'!E:E))/_xlfn.XLOOKUP(C179,'Listas anteriores R'!A:A,'Listas anteriores R'!E:E),""),3)</f>
        <v>0</v>
      </c>
      <c r="H179" s="732">
        <f>IFERROR((E179-(_xlfn.XLOOKUP(C179,'Costos Unitarios'!$A:$A,'Costos Unitarios'!$E:$E)+_xlfn.XLOOKUP(C179,'Costos Comerciales'!$A:$A,'Costos Comerciales'!$E:$E)))/E179,"")</f>
        <v>0.9516</v>
      </c>
      <c r="I179" s="732" t="str">
        <f>IFERROR((E179-_xlfn.XLOOKUP(C179,'Lista Consumo Interno'!$A:$A,'Lista Consumo Interno'!$E:$E))/E179,"")</f>
        <v/>
      </c>
      <c r="J179" s="727" t="str">
        <f>IFERROR(($E179-_xlfn.XLOOKUP($C179,Competencias!$A:$A,Competencias!R:R))/$E179,"")</f>
        <v/>
      </c>
      <c r="K179" s="727" t="str">
        <f>IFERROR(($E179-_xlfn.XLOOKUP($C179,Competencias!$A:$A,Competencias!S:S))/$E179,"")</f>
        <v/>
      </c>
      <c r="L179" s="727" t="str">
        <f>IFERROR(($E179-_xlfn.XLOOKUP($C179,Competencias!$A:$A,Competencias!T:T))/$E179,"")</f>
        <v/>
      </c>
      <c r="M179" s="727" t="str">
        <f>IFERROR(($E179-_xlfn.XLOOKUP($C179,Competencias!$A:$A,Competencias!U:U))/$E179,"")</f>
        <v/>
      </c>
      <c r="N179" s="727" t="str">
        <f>IFERROR(($E179-_xlfn.XLOOKUP($C179,Competencias!$A:$A,Competencias!V:V))/$E179,"")</f>
        <v/>
      </c>
      <c r="O179" s="723"/>
      <c r="P179" s="246" t="str">
        <f>_xlfn.XLOOKUP(Q179,'Listas anteriores R'!$A:$A,'Listas anteriores R'!$D:$D,"")</f>
        <v>Dira</v>
      </c>
      <c r="Q179" s="1210">
        <v>612</v>
      </c>
      <c r="R179" s="718" t="str">
        <f t="shared" si="39"/>
        <v>BOLSA (oxidegradable-polinoa)</v>
      </c>
      <c r="S179" s="135">
        <f>T179/1.21</f>
        <v>123.96694214876034</v>
      </c>
      <c r="T179" s="749">
        <v>150</v>
      </c>
      <c r="U179" s="1172">
        <f>ROUND(IFERROR((S179-_xlfn.XLOOKUP(Q179,'Listas anteriores C'!$A:$A,'Listas anteriores C'!$E:$E))/_xlfn.XLOOKUP(Q179,'Listas anteriores C'!$A:$A,'Listas anteriores C'!$E:$E),""),3)</f>
        <v>0</v>
      </c>
      <c r="V179" s="732">
        <f>IFERROR((S179-(_xlfn.XLOOKUP(Q179,'Costos Unitarios'!$A:$A,'Costos Unitarios'!$E:$E)+_xlfn.XLOOKUP(Q179,'Costos Comerciales'!$A:$A,'Costos Comerciales'!$E:$E)))/S179,"")</f>
        <v>0.9516</v>
      </c>
      <c r="W179" s="727" t="str">
        <f>IFERROR(($S179-_xlfn.XLOOKUP($Q179,Competencias!$A:$A,Competencias!E:E))/$S179,"")</f>
        <v/>
      </c>
      <c r="X179" s="727" t="str">
        <f>IFERROR(($S179-_xlfn.XLOOKUP($Q179,Competencias!$A:$A,Competencias!F:F))/$S179,"")</f>
        <v/>
      </c>
      <c r="Y179" s="727" t="str">
        <f>IFERROR(($S179-_xlfn.XLOOKUP($Q179,Competencias!$A:$A,Competencias!G:G))/$S179,"")</f>
        <v/>
      </c>
      <c r="AA179" s="246" t="str">
        <f>_xlfn.XLOOKUP(AB179,'Listas anteriores R'!$A:$A,'Listas anteriores R'!$D:$D,"")</f>
        <v>Dira</v>
      </c>
      <c r="AB179" s="542">
        <v>612</v>
      </c>
      <c r="AC179" s="718" t="str">
        <f t="shared" si="40"/>
        <v>BOLSA (oxidegradable-polinoa)</v>
      </c>
      <c r="AD179" s="139">
        <f>AE179/1.21</f>
        <v>123.96694214876034</v>
      </c>
      <c r="AE179" s="749">
        <v>150</v>
      </c>
      <c r="AF179" s="1172">
        <f>ROUND(IFERROR((AD179-_xlfn.XLOOKUP(AB179,'Listas anteriores ML'!$A:$A,'Listas anteriores ML'!$E:$E))/_xlfn.XLOOKUP(AB179,'Listas anteriores ML'!$A:$A,'Listas anteriores ML'!$E:$E),""),3)</f>
        <v>0</v>
      </c>
      <c r="AG179" s="732">
        <f>IFERROR((AD179-(_xlfn.XLOOKUP(AB179,'Costos Unitarios'!$A:$A,'Costos Unitarios'!$E:$E)+_xlfn.XLOOKUP(AB179,'Costos Comerciales'!$A:$A,'Costos Comerciales'!$E:$E)))/AD179,"")</f>
        <v>0.9516</v>
      </c>
      <c r="AH179" s="727" t="str">
        <f>IFERROR(($AD179-_xlfn.XLOOKUP($AB179,Competencias!$A:$A,Competencias!H:H))/$AD179,"")</f>
        <v/>
      </c>
      <c r="AI179" s="727" t="str">
        <f>IFERROR(($AD179-_xlfn.XLOOKUP($AB179,Competencias!$A:$A,Competencias!I:I))/$AD179,"")</f>
        <v/>
      </c>
      <c r="AJ179" s="727" t="str">
        <f>IFERROR(($AD179-_xlfn.XLOOKUP($AB179,Competencias!$A:$A,Competencias!J:J))/$AD179,"")</f>
        <v/>
      </c>
      <c r="AK179" s="727" t="str">
        <f>IFERROR(($AD179-_xlfn.XLOOKUP($AB179,Competencias!$A:$A,Competencias!K:K))/$AD179,"")</f>
        <v/>
      </c>
      <c r="AL179" s="727" t="str">
        <f>IFERROR(($AD179-_xlfn.XLOOKUP($AB179,Competencias!$A:$A,Competencias!L:L))/$AD179,"")</f>
        <v/>
      </c>
      <c r="AM179" s="727" t="str">
        <f>IFERROR(($AD179-_xlfn.XLOOKUP($AB179,Competencias!$A:$A,Competencias!M:M))/$AD179,"")</f>
        <v/>
      </c>
      <c r="AN179" s="727" t="str">
        <f>IFERROR(($AD179-_xlfn.XLOOKUP($AB179,Competencias!$A:$A,Competencias!N:N))/$AD179,"")</f>
        <v/>
      </c>
      <c r="AO179" s="727" t="str">
        <f>IFERROR(($AD179-_xlfn.XLOOKUP($AB179,Competencias!$A:$A,Competencias!O:O))/$AD179,"")</f>
        <v/>
      </c>
      <c r="AQ179" s="246" t="str">
        <f>_xlfn.XLOOKUP(AR179,'Listas anteriores R'!$A:$A,'Listas anteriores R'!$D:$D,"")</f>
        <v>Dira</v>
      </c>
      <c r="AR179" s="542">
        <v>612</v>
      </c>
      <c r="AS179" s="718" t="str">
        <f t="shared" si="36"/>
        <v>BOLSA (oxidegradable-polinoa)</v>
      </c>
      <c r="AT179" s="291">
        <f t="shared" si="41"/>
        <v>123.96694214876034</v>
      </c>
      <c r="AU179" s="1051" t="e">
        <f>ROUND(IFERROR(($AT179-_xlfn.XLOOKUP($AR179,'Listas anteriores May.'!$A:$A,'Listas anteriores May.'!$E:$E))/_xlfn.XLOOKUP($AR179,'Listas anteriores May.'!$A:$A,'Listas anteriores May.'!$E:$E),""),3)</f>
        <v>#VALUE!</v>
      </c>
      <c r="AV179" s="732">
        <f>IFERROR(($AT179-(_xlfn.XLOOKUP($AR179,'Costos Unitarios'!$A:$A,'Costos Unitarios'!$E:$E)+_xlfn.XLOOKUP($AR179,'Costos Comerciales'!$A:$A,'Costos Comerciales'!$E:$E)))/AT179,"")</f>
        <v>0.9516</v>
      </c>
      <c r="AW179" s="892" t="str">
        <f>IFERROR((AT179-_xlfn.XLOOKUP(AR179,'Lista Consumo Interno'!$A:$A,'Lista Consumo Interno'!$E:$E))/AT179,"")</f>
        <v/>
      </c>
      <c r="AX179" s="895">
        <v>0</v>
      </c>
      <c r="AY179" s="727" t="str">
        <f>IFERROR(($AT179-_xlfn.XLOOKUP($AR179,Competencias!$A:$A,Competencias!P:P))/$AT179,"")</f>
        <v/>
      </c>
      <c r="AZ179" s="727" t="str">
        <f>IFERROR(($AT179-_xlfn.XLOOKUP($AR179,Competencias!$A:$A,Competencias!Q:Q))/$AT179,"")</f>
        <v/>
      </c>
      <c r="BB179" s="246" t="str">
        <f>_xlfn.XLOOKUP(BC179,'Listas anteriores R'!$A:$A,'Listas anteriores R'!$D:$D,"")</f>
        <v>Dira</v>
      </c>
      <c r="BC179" s="760">
        <v>612</v>
      </c>
      <c r="BD179" s="800" t="str">
        <f t="shared" si="37"/>
        <v>BOLSA (oxidegradable-polinoa)</v>
      </c>
      <c r="BE179" s="150" t="e">
        <v>#N/A</v>
      </c>
      <c r="BF179" s="1051" t="e">
        <f>ROUND(IFERROR((BE179-_xlfn.XLOOKUP(BC179,'Listas anteriores HORECA'!$A:$A,'Listas anteriores HORECA'!$E:$E))/_xlfn.XLOOKUP(BC179,'Listas anteriores HORECA'!$A:$A,'Listas anteriores HORECA'!$E:$E),""),3)</f>
        <v>#VALUE!</v>
      </c>
      <c r="BG179" s="150">
        <f>_xlfn.XLOOKUP($BC179,'Costos Unitarios'!A:A,'Costos Unitarios'!E:E,"")</f>
        <v>0</v>
      </c>
      <c r="BH179" s="1052" t="e">
        <f t="shared" si="38"/>
        <v>#N/A</v>
      </c>
      <c r="BI179" s="892" t="str">
        <f>IFERROR((BE179-_xlfn.XLOOKUP(C179,'Lista Consumo Interno'!A:A,'Lista Consumo Interno'!E:E))/BE179,"")</f>
        <v/>
      </c>
    </row>
    <row r="180" spans="1:61" ht="15" thickBot="1" x14ac:dyDescent="0.35">
      <c r="A180" s="246" t="str">
        <f>_xlfn.XLOOKUP(C180,'Listas anteriores R'!$A:$A,'Listas anteriores R'!$D:$D,"")</f>
        <v>Dira</v>
      </c>
      <c r="B180" s="1204" t="s">
        <v>239</v>
      </c>
      <c r="C180" s="267">
        <v>618</v>
      </c>
      <c r="D180" s="744" t="s">
        <v>241</v>
      </c>
      <c r="E180" s="749">
        <f>F180/1.21</f>
        <v>404.95867768595042</v>
      </c>
      <c r="F180" s="860">
        <v>490</v>
      </c>
      <c r="G180" s="1197">
        <f>ROUND(IFERROR((E180-_xlfn.XLOOKUP(C180,'Listas anteriores R'!A:A,'Listas anteriores R'!E:E))/_xlfn.XLOOKUP(C180,'Listas anteriores R'!A:A,'Listas anteriores R'!E:E),""),3)</f>
        <v>0</v>
      </c>
      <c r="H180" s="732">
        <f>IFERROR((E180-(_xlfn.XLOOKUP(C180,'Costos Unitarios'!$A:$A,'Costos Unitarios'!$E:$E)+_xlfn.XLOOKUP(C180,'Costos Comerciales'!$A:$A,'Costos Comerciales'!$E:$E)))/E180,"")</f>
        <v>1</v>
      </c>
      <c r="I180" s="732" t="str">
        <f>IFERROR((E180-_xlfn.XLOOKUP(C180,'Lista Consumo Interno'!$A:$A,'Lista Consumo Interno'!$E:$E))/E180,"")</f>
        <v/>
      </c>
      <c r="J180" s="727" t="str">
        <f>IFERROR(($E180-_xlfn.XLOOKUP($C180,Competencias!$A:$A,Competencias!R:R))/$E180,"")</f>
        <v/>
      </c>
      <c r="K180" s="727" t="str">
        <f>IFERROR(($E180-_xlfn.XLOOKUP($C180,Competencias!$A:$A,Competencias!S:S))/$E180,"")</f>
        <v/>
      </c>
      <c r="L180" s="727" t="str">
        <f>IFERROR(($E180-_xlfn.XLOOKUP($C180,Competencias!$A:$A,Competencias!T:T))/$E180,"")</f>
        <v/>
      </c>
      <c r="M180" s="727" t="str">
        <f>IFERROR(($E180-_xlfn.XLOOKUP($C180,Competencias!$A:$A,Competencias!U:U))/$E180,"")</f>
        <v/>
      </c>
      <c r="N180" s="727" t="str">
        <f>IFERROR(($E180-_xlfn.XLOOKUP($C180,Competencias!$A:$A,Competencias!V:V))/$E180,"")</f>
        <v/>
      </c>
      <c r="O180" s="723"/>
      <c r="P180" s="246" t="str">
        <f>_xlfn.XLOOKUP(Q180,'Listas anteriores R'!$A:$A,'Listas anteriores R'!$D:$D,"")</f>
        <v>Dira</v>
      </c>
      <c r="Q180" s="1210">
        <v>618</v>
      </c>
      <c r="R180" s="718" t="str">
        <f t="shared" si="39"/>
        <v>BOLSA (crystal grande)</v>
      </c>
      <c r="S180" s="135">
        <f>T180/1.21</f>
        <v>404.95867768595042</v>
      </c>
      <c r="T180" s="749">
        <v>490</v>
      </c>
      <c r="U180" s="1172">
        <f>ROUND(IFERROR((S180-_xlfn.XLOOKUP(Q180,'Listas anteriores C'!$A:$A,'Listas anteriores C'!$E:$E))/_xlfn.XLOOKUP(Q180,'Listas anteriores C'!$A:$A,'Listas anteriores C'!$E:$E),""),3)</f>
        <v>0</v>
      </c>
      <c r="V180" s="732">
        <f>IFERROR((S180-(_xlfn.XLOOKUP(Q180,'Costos Unitarios'!$A:$A,'Costos Unitarios'!$E:$E)+_xlfn.XLOOKUP(Q180,'Costos Comerciales'!$A:$A,'Costos Comerciales'!$E:$E)))/S180,"")</f>
        <v>1</v>
      </c>
      <c r="W180" s="727" t="str">
        <f>IFERROR(($S180-_xlfn.XLOOKUP($Q180,Competencias!$A:$A,Competencias!E:E))/$S180,"")</f>
        <v/>
      </c>
      <c r="X180" s="727" t="str">
        <f>IFERROR(($S180-_xlfn.XLOOKUP($Q180,Competencias!$A:$A,Competencias!F:F))/$S180,"")</f>
        <v/>
      </c>
      <c r="Y180" s="727" t="str">
        <f>IFERROR(($S180-_xlfn.XLOOKUP($Q180,Competencias!$A:$A,Competencias!G:G))/$S180,"")</f>
        <v/>
      </c>
      <c r="AA180" s="246" t="str">
        <f>_xlfn.XLOOKUP(AB180,'Listas anteriores R'!$A:$A,'Listas anteriores R'!$D:$D,"")</f>
        <v>Dira</v>
      </c>
      <c r="AB180" s="542">
        <v>618</v>
      </c>
      <c r="AC180" s="718" t="str">
        <f t="shared" si="40"/>
        <v>BOLSA (crystal grande)</v>
      </c>
      <c r="AD180" s="139">
        <f>AE180/1.21</f>
        <v>404.95867768595042</v>
      </c>
      <c r="AE180" s="749">
        <v>490</v>
      </c>
      <c r="AF180" s="1172">
        <f>ROUND(IFERROR((AD180-_xlfn.XLOOKUP(AB180,'Listas anteriores ML'!$A:$A,'Listas anteriores ML'!$E:$E))/_xlfn.XLOOKUP(AB180,'Listas anteriores ML'!$A:$A,'Listas anteriores ML'!$E:$E),""),3)</f>
        <v>0</v>
      </c>
      <c r="AG180" s="732">
        <f>IFERROR((AD180-(_xlfn.XLOOKUP(AB180,'Costos Unitarios'!$A:$A,'Costos Unitarios'!$E:$E)+_xlfn.XLOOKUP(AB180,'Costos Comerciales'!$A:$A,'Costos Comerciales'!$E:$E)))/AD180,"")</f>
        <v>1</v>
      </c>
      <c r="AH180" s="727" t="str">
        <f>IFERROR(($AD180-_xlfn.XLOOKUP($AB180,Competencias!$A:$A,Competencias!H:H))/$AD180,"")</f>
        <v/>
      </c>
      <c r="AI180" s="727" t="str">
        <f>IFERROR(($AD180-_xlfn.XLOOKUP($AB180,Competencias!$A:$A,Competencias!I:I))/$AD180,"")</f>
        <v/>
      </c>
      <c r="AJ180" s="727" t="str">
        <f>IFERROR(($AD180-_xlfn.XLOOKUP($AB180,Competencias!$A:$A,Competencias!J:J))/$AD180,"")</f>
        <v/>
      </c>
      <c r="AK180" s="727" t="str">
        <f>IFERROR(($AD180-_xlfn.XLOOKUP($AB180,Competencias!$A:$A,Competencias!K:K))/$AD180,"")</f>
        <v/>
      </c>
      <c r="AL180" s="727" t="str">
        <f>IFERROR(($AD180-_xlfn.XLOOKUP($AB180,Competencias!$A:$A,Competencias!L:L))/$AD180,"")</f>
        <v/>
      </c>
      <c r="AM180" s="727" t="str">
        <f>IFERROR(($AD180-_xlfn.XLOOKUP($AB180,Competencias!$A:$A,Competencias!M:M))/$AD180,"")</f>
        <v/>
      </c>
      <c r="AN180" s="727" t="str">
        <f>IFERROR(($AD180-_xlfn.XLOOKUP($AB180,Competencias!$A:$A,Competencias!N:N))/$AD180,"")</f>
        <v/>
      </c>
      <c r="AO180" s="727" t="str">
        <f>IFERROR(($AD180-_xlfn.XLOOKUP($AB180,Competencias!$A:$A,Competencias!O:O))/$AD180,"")</f>
        <v/>
      </c>
      <c r="AQ180" s="246" t="str">
        <f>_xlfn.XLOOKUP(AR180,'Listas anteriores R'!$A:$A,'Listas anteriores R'!$D:$D,"")</f>
        <v>Dira</v>
      </c>
      <c r="AR180" s="542">
        <v>618</v>
      </c>
      <c r="AS180" s="718" t="str">
        <f t="shared" si="36"/>
        <v>BOLSA (crystal grande)</v>
      </c>
      <c r="AT180" s="291">
        <f t="shared" si="41"/>
        <v>404.95867768595042</v>
      </c>
      <c r="AU180" s="1051" t="e">
        <f>ROUND(IFERROR(($AT180-_xlfn.XLOOKUP($AR180,'Listas anteriores May.'!$A:$A,'Listas anteriores May.'!$E:$E))/_xlfn.XLOOKUP($AR180,'Listas anteriores May.'!$A:$A,'Listas anteriores May.'!$E:$E),""),3)</f>
        <v>#VALUE!</v>
      </c>
      <c r="AV180" s="732">
        <f>IFERROR(($AT180-(_xlfn.XLOOKUP($AR180,'Costos Unitarios'!$A:$A,'Costos Unitarios'!$E:$E)+_xlfn.XLOOKUP($AR180,'Costos Comerciales'!$A:$A,'Costos Comerciales'!$E:$E)))/AT180,"")</f>
        <v>1</v>
      </c>
      <c r="AW180" s="892" t="str">
        <f>IFERROR((AT180-_xlfn.XLOOKUP(AR180,'Lista Consumo Interno'!$A:$A,'Lista Consumo Interno'!$E:$E))/AT180,"")</f>
        <v/>
      </c>
      <c r="AX180" s="895">
        <v>0</v>
      </c>
      <c r="AY180" s="727" t="str">
        <f>IFERROR(($AT180-_xlfn.XLOOKUP($AR180,Competencias!$A:$A,Competencias!P:P))/$AT180,"")</f>
        <v/>
      </c>
      <c r="AZ180" s="727" t="str">
        <f>IFERROR(($AT180-_xlfn.XLOOKUP($AR180,Competencias!$A:$A,Competencias!Q:Q))/$AT180,"")</f>
        <v/>
      </c>
      <c r="BB180" s="246" t="str">
        <f>_xlfn.XLOOKUP(BC180,'Listas anteriores R'!$A:$A,'Listas anteriores R'!$D:$D,"")</f>
        <v>Dira</v>
      </c>
      <c r="BC180" s="760">
        <v>618</v>
      </c>
      <c r="BD180" s="800" t="str">
        <f t="shared" si="37"/>
        <v>BOLSA (crystal grande)</v>
      </c>
      <c r="BE180" s="150" t="e">
        <v>#N/A</v>
      </c>
      <c r="BF180" s="1051" t="e">
        <f>ROUND(IFERROR((BE180-_xlfn.XLOOKUP(BC180,'Listas anteriores HORECA'!$A:$A,'Listas anteriores HORECA'!$E:$E))/_xlfn.XLOOKUP(BC180,'Listas anteriores HORECA'!$A:$A,'Listas anteriores HORECA'!$E:$E),""),3)</f>
        <v>#VALUE!</v>
      </c>
      <c r="BG180" s="150">
        <f>_xlfn.XLOOKUP($BC180,'Costos Unitarios'!A:A,'Costos Unitarios'!E:E,"")</f>
        <v>0</v>
      </c>
      <c r="BH180" s="1052" t="e">
        <f t="shared" si="38"/>
        <v>#N/A</v>
      </c>
      <c r="BI180" s="892" t="str">
        <f>IFERROR((BE180-_xlfn.XLOOKUP(C180,'Lista Consumo Interno'!A:A,'Lista Consumo Interno'!E:E))/BE180,"")</f>
        <v/>
      </c>
    </row>
    <row r="181" spans="1:61" ht="15" thickBot="1" x14ac:dyDescent="0.35">
      <c r="A181" s="246" t="str">
        <f>_xlfn.XLOOKUP(C181,'Listas anteriores R'!$A:$A,'Listas anteriores R'!$D:$D,"")</f>
        <v>Dira</v>
      </c>
      <c r="B181" s="1205" t="s">
        <v>239</v>
      </c>
      <c r="C181" s="272">
        <v>617</v>
      </c>
      <c r="D181" s="745" t="s">
        <v>242</v>
      </c>
      <c r="E181" s="779">
        <f>F181/1.21</f>
        <v>570.24793388429748</v>
      </c>
      <c r="F181" s="860">
        <v>690</v>
      </c>
      <c r="G181" s="1197">
        <f>ROUND(IFERROR((E181-_xlfn.XLOOKUP(C181,'Listas anteriores R'!A:A,'Listas anteriores R'!E:E))/_xlfn.XLOOKUP(C181,'Listas anteriores R'!A:A,'Listas anteriores R'!E:E),""),3)</f>
        <v>0</v>
      </c>
      <c r="H181" s="732">
        <f>IFERROR((E181-(_xlfn.XLOOKUP(C181,'Costos Unitarios'!$A:$A,'Costos Unitarios'!$E:$E)+_xlfn.XLOOKUP(C181,'Costos Comerciales'!$A:$A,'Costos Comerciales'!$E:$E)))/E181,"")</f>
        <v>0.51249275362318836</v>
      </c>
      <c r="I181" s="732" t="str">
        <f>IFERROR((E181-_xlfn.XLOOKUP(C181,'Lista Consumo Interno'!$A:$A,'Lista Consumo Interno'!$E:$E))/E181,"")</f>
        <v/>
      </c>
      <c r="J181" s="727" t="str">
        <f>IFERROR(($E181-_xlfn.XLOOKUP($C181,Competencias!$A:$A,Competencias!R:R))/$E181,"")</f>
        <v/>
      </c>
      <c r="K181" s="727" t="str">
        <f>IFERROR(($E181-_xlfn.XLOOKUP($C181,Competencias!$A:$A,Competencias!S:S))/$E181,"")</f>
        <v/>
      </c>
      <c r="L181" s="727" t="str">
        <f>IFERROR(($E181-_xlfn.XLOOKUP($C181,Competencias!$A:$A,Competencias!T:T))/$E181,"")</f>
        <v/>
      </c>
      <c r="M181" s="727" t="str">
        <f>IFERROR(($E181-_xlfn.XLOOKUP($C181,Competencias!$A:$A,Competencias!U:U))/$E181,"")</f>
        <v/>
      </c>
      <c r="N181" s="727" t="str">
        <f>IFERROR(($E181-_xlfn.XLOOKUP($C181,Competencias!$A:$A,Competencias!V:V))/$E181,"")</f>
        <v/>
      </c>
      <c r="O181" s="723"/>
      <c r="P181" s="246" t="str">
        <f>_xlfn.XLOOKUP(Q181,'Listas anteriores R'!$A:$A,'Listas anteriores R'!$D:$D,"")</f>
        <v>Dira</v>
      </c>
      <c r="Q181" s="1210">
        <v>617</v>
      </c>
      <c r="R181" s="718" t="str">
        <f t="shared" si="39"/>
        <v>BOLSA eco- lario</v>
      </c>
      <c r="S181" s="135">
        <f>T181/1.21</f>
        <v>570.24793388429748</v>
      </c>
      <c r="T181" s="749">
        <v>690</v>
      </c>
      <c r="U181" s="1172">
        <f>ROUND(IFERROR((S181-_xlfn.XLOOKUP(Q181,'Listas anteriores C'!$A:$A,'Listas anteriores C'!$E:$E))/_xlfn.XLOOKUP(Q181,'Listas anteriores C'!$A:$A,'Listas anteriores C'!$E:$E),""),3)</f>
        <v>0</v>
      </c>
      <c r="V181" s="732">
        <f>IFERROR((S181-(_xlfn.XLOOKUP(Q181,'Costos Unitarios'!$A:$A,'Costos Unitarios'!$E:$E)+_xlfn.XLOOKUP(Q181,'Costos Comerciales'!$A:$A,'Costos Comerciales'!$E:$E)))/S181,"")</f>
        <v>0.51249275362318836</v>
      </c>
      <c r="W181" s="727" t="str">
        <f>IFERROR(($S181-_xlfn.XLOOKUP($Q181,Competencias!$A:$A,Competencias!E:E))/$S181,"")</f>
        <v/>
      </c>
      <c r="X181" s="727" t="str">
        <f>IFERROR(($S181-_xlfn.XLOOKUP($Q181,Competencias!$A:$A,Competencias!F:F))/$S181,"")</f>
        <v/>
      </c>
      <c r="Y181" s="727" t="str">
        <f>IFERROR(($S181-_xlfn.XLOOKUP($Q181,Competencias!$A:$A,Competencias!G:G))/$S181,"")</f>
        <v/>
      </c>
      <c r="AA181" s="246" t="str">
        <f>_xlfn.XLOOKUP(AB181,'Listas anteriores R'!$A:$A,'Listas anteriores R'!$D:$D,"")</f>
        <v>Dira</v>
      </c>
      <c r="AB181" s="542">
        <v>617</v>
      </c>
      <c r="AC181" s="718" t="str">
        <f t="shared" si="40"/>
        <v>BOLSA eco- lario</v>
      </c>
      <c r="AD181" s="139">
        <f>AE181/1.21</f>
        <v>570.24793388429748</v>
      </c>
      <c r="AE181" s="749">
        <v>690</v>
      </c>
      <c r="AF181" s="1172">
        <f>ROUND(IFERROR((AD181-_xlfn.XLOOKUP(AB181,'Listas anteriores ML'!$A:$A,'Listas anteriores ML'!$E:$E))/_xlfn.XLOOKUP(AB181,'Listas anteriores ML'!$A:$A,'Listas anteriores ML'!$E:$E),""),3)</f>
        <v>0</v>
      </c>
      <c r="AG181" s="732">
        <f>IFERROR((AD181-(_xlfn.XLOOKUP(AB181,'Costos Unitarios'!$A:$A,'Costos Unitarios'!$E:$E)+_xlfn.XLOOKUP(AB181,'Costos Comerciales'!$A:$A,'Costos Comerciales'!$E:$E)))/AD181,"")</f>
        <v>0.51249275362318836</v>
      </c>
      <c r="AH181" s="727" t="str">
        <f>IFERROR(($AD181-_xlfn.XLOOKUP($AB181,Competencias!$A:$A,Competencias!H:H))/$AD181,"")</f>
        <v/>
      </c>
      <c r="AI181" s="727" t="str">
        <f>IFERROR(($AD181-_xlfn.XLOOKUP($AB181,Competencias!$A:$A,Competencias!I:I))/$AD181,"")</f>
        <v/>
      </c>
      <c r="AJ181" s="727" t="str">
        <f>IFERROR(($AD181-_xlfn.XLOOKUP($AB181,Competencias!$A:$A,Competencias!J:J))/$AD181,"")</f>
        <v/>
      </c>
      <c r="AK181" s="727" t="str">
        <f>IFERROR(($AD181-_xlfn.XLOOKUP($AB181,Competencias!$A:$A,Competencias!K:K))/$AD181,"")</f>
        <v/>
      </c>
      <c r="AL181" s="727" t="str">
        <f>IFERROR(($AD181-_xlfn.XLOOKUP($AB181,Competencias!$A:$A,Competencias!L:L))/$AD181,"")</f>
        <v/>
      </c>
      <c r="AM181" s="727" t="str">
        <f>IFERROR(($AD181-_xlfn.XLOOKUP($AB181,Competencias!$A:$A,Competencias!M:M))/$AD181,"")</f>
        <v/>
      </c>
      <c r="AN181" s="727" t="str">
        <f>IFERROR(($AD181-_xlfn.XLOOKUP($AB181,Competencias!$A:$A,Competencias!N:N))/$AD181,"")</f>
        <v/>
      </c>
      <c r="AO181" s="727" t="str">
        <f>IFERROR(($AD181-_xlfn.XLOOKUP($AB181,Competencias!$A:$A,Competencias!O:O))/$AD181,"")</f>
        <v/>
      </c>
      <c r="AQ181" s="246" t="str">
        <f>_xlfn.XLOOKUP(AR181,'Listas anteriores R'!$A:$A,'Listas anteriores R'!$D:$D,"")</f>
        <v>Dira</v>
      </c>
      <c r="AR181" s="542">
        <v>617</v>
      </c>
      <c r="AS181" s="718" t="str">
        <f t="shared" si="36"/>
        <v>BOLSA eco- lario</v>
      </c>
      <c r="AT181" s="291">
        <f t="shared" si="41"/>
        <v>570.24793388429748</v>
      </c>
      <c r="AU181" s="1051" t="e">
        <f>ROUND(IFERROR(($AT181-_xlfn.XLOOKUP($AR181,'Listas anteriores May.'!$A:$A,'Listas anteriores May.'!$E:$E))/_xlfn.XLOOKUP($AR181,'Listas anteriores May.'!$A:$A,'Listas anteriores May.'!$E:$E),""),3)</f>
        <v>#VALUE!</v>
      </c>
      <c r="AV181" s="732">
        <f>IFERROR(($AT181-(_xlfn.XLOOKUP($AR181,'Costos Unitarios'!$A:$A,'Costos Unitarios'!$E:$E)+_xlfn.XLOOKUP($AR181,'Costos Comerciales'!$A:$A,'Costos Comerciales'!$E:$E)))/AT181,"")</f>
        <v>0.51249275362318836</v>
      </c>
      <c r="AW181" s="892" t="str">
        <f>IFERROR((AT181-_xlfn.XLOOKUP(AR181,'Lista Consumo Interno'!$A:$A,'Lista Consumo Interno'!$E:$E))/AT181,"")</f>
        <v/>
      </c>
      <c r="AX181" s="895">
        <v>0</v>
      </c>
      <c r="AY181" s="727" t="str">
        <f>IFERROR(($AT181-_xlfn.XLOOKUP($AR181,Competencias!$A:$A,Competencias!P:P))/$AT181,"")</f>
        <v/>
      </c>
      <c r="AZ181" s="727" t="str">
        <f>IFERROR(($AT181-_xlfn.XLOOKUP($AR181,Competencias!$A:$A,Competencias!Q:Q))/$AT181,"")</f>
        <v/>
      </c>
      <c r="BB181" s="246" t="str">
        <f>_xlfn.XLOOKUP(BC181,'Listas anteriores R'!$A:$A,'Listas anteriores R'!$D:$D,"")</f>
        <v>Dira</v>
      </c>
      <c r="BC181" s="760">
        <v>617</v>
      </c>
      <c r="BD181" s="800" t="str">
        <f t="shared" si="37"/>
        <v>BOLSA eco- lario</v>
      </c>
      <c r="BE181" s="150" t="e">
        <v>#N/A</v>
      </c>
      <c r="BF181" s="1051" t="e">
        <f>ROUND(IFERROR((BE181-_xlfn.XLOOKUP(BC181,'Listas anteriores HORECA'!$A:$A,'Listas anteriores HORECA'!$E:$E))/_xlfn.XLOOKUP(BC181,'Listas anteriores HORECA'!$A:$A,'Listas anteriores HORECA'!$E:$E),""),3)</f>
        <v>#VALUE!</v>
      </c>
      <c r="BG181" s="150">
        <f>_xlfn.XLOOKUP($BC181,'Costos Unitarios'!A:A,'Costos Unitarios'!E:E,"")</f>
        <v>250</v>
      </c>
      <c r="BH181" s="1052" t="e">
        <f t="shared" si="38"/>
        <v>#N/A</v>
      </c>
      <c r="BI181" s="892" t="str">
        <f>IFERROR((BE181-_xlfn.XLOOKUP(C181,'Lista Consumo Interno'!A:A,'Lista Consumo Interno'!E:E))/BE181,"")</f>
        <v/>
      </c>
    </row>
    <row r="182" spans="1:61" ht="15" thickBot="1" x14ac:dyDescent="0.35">
      <c r="A182" s="246" t="str">
        <f>_xlfn.XLOOKUP(C182,'Listas anteriores R'!$A:$A,'Listas anteriores R'!$D:$D,"")</f>
        <v>Dira</v>
      </c>
      <c r="B182" s="1205" t="s">
        <v>243</v>
      </c>
      <c r="C182" s="272">
        <v>2016</v>
      </c>
      <c r="D182" s="745" t="s">
        <v>244</v>
      </c>
      <c r="E182" s="779">
        <f>F182/1.21</f>
        <v>41322.314049586777</v>
      </c>
      <c r="F182" s="860">
        <v>50000</v>
      </c>
      <c r="G182" s="1197">
        <f>ROUND(IFERROR((E182-_xlfn.XLOOKUP(C182,'Listas anteriores R'!A:A,'Listas anteriores R'!E:E))/_xlfn.XLOOKUP(C182,'Listas anteriores R'!A:A,'Listas anteriores R'!E:E),""),3)</f>
        <v>0</v>
      </c>
      <c r="H182" s="732">
        <f>IFERROR((E182-(_xlfn.XLOOKUP(C182,'Costos Unitarios'!$A:$A,'Costos Unitarios'!$E:$E)+_xlfn.XLOOKUP(C182,'Costos Comerciales'!$A:$A,'Costos Comerciales'!$E:$E)))/E182,"")</f>
        <v>0.95031739999999998</v>
      </c>
      <c r="I182" s="732" t="str">
        <f>IFERROR((E182-_xlfn.XLOOKUP(C182,'Lista Consumo Interno'!$A:$A,'Lista Consumo Interno'!$E:$E))/E182,"")</f>
        <v/>
      </c>
      <c r="J182" s="727" t="str">
        <f>IFERROR(($E182-_xlfn.XLOOKUP($C182,Competencias!$A:$A,Competencias!R:R))/$E182,"")</f>
        <v/>
      </c>
      <c r="K182" s="727" t="str">
        <f>IFERROR(($E182-_xlfn.XLOOKUP($C182,Competencias!$A:$A,Competencias!S:S))/$E182,"")</f>
        <v/>
      </c>
      <c r="L182" s="727" t="str">
        <f>IFERROR(($E182-_xlfn.XLOOKUP($C182,Competencias!$A:$A,Competencias!T:T))/$E182,"")</f>
        <v/>
      </c>
      <c r="M182" s="727" t="str">
        <f>IFERROR(($E182-_xlfn.XLOOKUP($C182,Competencias!$A:$A,Competencias!U:U))/$E182,"")</f>
        <v/>
      </c>
      <c r="N182" s="727" t="str">
        <f>IFERROR(($E182-_xlfn.XLOOKUP($C182,Competencias!$A:$A,Competencias!V:V))/$E182,"")</f>
        <v/>
      </c>
      <c r="O182" s="723"/>
      <c r="P182" s="246" t="str">
        <f>_xlfn.XLOOKUP(Q182,'Listas anteriores R'!$A:$A,'Listas anteriores R'!$D:$D,"")</f>
        <v>Dira</v>
      </c>
      <c r="Q182" s="1210">
        <v>2016</v>
      </c>
      <c r="R182" s="718" t="str">
        <f t="shared" si="39"/>
        <v>Promo empresarial - Voucher</v>
      </c>
      <c r="S182" s="135">
        <f>T182/1.21</f>
        <v>41322.314049586777</v>
      </c>
      <c r="T182" s="749">
        <v>50000</v>
      </c>
      <c r="U182" s="1172" t="e">
        <f>ROUND(IFERROR((S182-_xlfn.XLOOKUP(Q182,'Listas anteriores C'!$A:$A,'Listas anteriores C'!$E:$E))/_xlfn.XLOOKUP(Q182,'Listas anteriores C'!$A:$A,'Listas anteriores C'!$E:$E),""),3)</f>
        <v>#VALUE!</v>
      </c>
      <c r="V182" s="732">
        <f>IFERROR((S182-(_xlfn.XLOOKUP(Q182,'Costos Unitarios'!$A:$A,'Costos Unitarios'!$E:$E)+_xlfn.XLOOKUP(Q182,'Costos Comerciales'!$A:$A,'Costos Comerciales'!$E:$E)))/S182,"")</f>
        <v>0.95031739999999998</v>
      </c>
      <c r="W182" s="727" t="str">
        <f>IFERROR(($S182-_xlfn.XLOOKUP($Q182,Competencias!$A:$A,Competencias!E:E))/$S182,"")</f>
        <v/>
      </c>
      <c r="X182" s="727" t="str">
        <f>IFERROR(($S182-_xlfn.XLOOKUP($Q182,Competencias!$A:$A,Competencias!F:F))/$S182,"")</f>
        <v/>
      </c>
      <c r="Y182" s="727" t="str">
        <f>IFERROR(($S182-_xlfn.XLOOKUP($Q182,Competencias!$A:$A,Competencias!G:G))/$S182,"")</f>
        <v/>
      </c>
      <c r="AA182" s="246" t="str">
        <f>_xlfn.XLOOKUP(AB182,'Listas anteriores R'!$A:$A,'Listas anteriores R'!$D:$D,"")</f>
        <v>Dira</v>
      </c>
      <c r="AB182" s="542">
        <v>2016</v>
      </c>
      <c r="AC182" s="718" t="str">
        <f t="shared" si="40"/>
        <v>Promo empresarial - Voucher</v>
      </c>
      <c r="AD182" s="139">
        <f>AE182/1.21</f>
        <v>41322.314049586777</v>
      </c>
      <c r="AE182" s="749">
        <v>50000</v>
      </c>
      <c r="AF182" s="1172" t="e">
        <f>ROUND(IFERROR((AD182-_xlfn.XLOOKUP(AB182,'Listas anteriores ML'!$A:$A,'Listas anteriores ML'!$E:$E))/_xlfn.XLOOKUP(AB182,'Listas anteriores ML'!$A:$A,'Listas anteriores ML'!$E:$E),""),3)</f>
        <v>#VALUE!</v>
      </c>
      <c r="AG182" s="732">
        <f>IFERROR((AD182-(_xlfn.XLOOKUP(AB182,'Costos Unitarios'!$A:$A,'Costos Unitarios'!$E:$E)+_xlfn.XLOOKUP(AB182,'Costos Comerciales'!$A:$A,'Costos Comerciales'!$E:$E)))/AD182,"")</f>
        <v>0.95031739999999998</v>
      </c>
      <c r="AH182" s="727" t="str">
        <f>IFERROR(($AD182-_xlfn.XLOOKUP($AB182,Competencias!$A:$A,Competencias!H:H))/$AD182,"")</f>
        <v/>
      </c>
      <c r="AI182" s="727" t="str">
        <f>IFERROR(($AD182-_xlfn.XLOOKUP($AB182,Competencias!$A:$A,Competencias!I:I))/$AD182,"")</f>
        <v/>
      </c>
      <c r="AJ182" s="727" t="str">
        <f>IFERROR(($AD182-_xlfn.XLOOKUP($AB182,Competencias!$A:$A,Competencias!J:J))/$AD182,"")</f>
        <v/>
      </c>
      <c r="AK182" s="727" t="str">
        <f>IFERROR(($AD182-_xlfn.XLOOKUP($AB182,Competencias!$A:$A,Competencias!K:K))/$AD182,"")</f>
        <v/>
      </c>
      <c r="AL182" s="727" t="str">
        <f>IFERROR(($AD182-_xlfn.XLOOKUP($AB182,Competencias!$A:$A,Competencias!L:L))/$AD182,"")</f>
        <v/>
      </c>
      <c r="AM182" s="727" t="str">
        <f>IFERROR(($AD182-_xlfn.XLOOKUP($AB182,Competencias!$A:$A,Competencias!M:M))/$AD182,"")</f>
        <v/>
      </c>
      <c r="AN182" s="727" t="str">
        <f>IFERROR(($AD182-_xlfn.XLOOKUP($AB182,Competencias!$A:$A,Competencias!N:N))/$AD182,"")</f>
        <v/>
      </c>
      <c r="AO182" s="727" t="str">
        <f>IFERROR(($AD182-_xlfn.XLOOKUP($AB182,Competencias!$A:$A,Competencias!O:O))/$AD182,"")</f>
        <v/>
      </c>
      <c r="AQ182" s="246" t="str">
        <f>_xlfn.XLOOKUP(AR182,'Listas anteriores R'!$A:$A,'Listas anteriores R'!$D:$D,"")</f>
        <v>Dira</v>
      </c>
      <c r="AR182" s="542">
        <v>2016</v>
      </c>
      <c r="AS182" s="718" t="str">
        <f t="shared" si="36"/>
        <v>Promo empresarial - Voucher</v>
      </c>
      <c r="AT182" s="291" t="e">
        <f t="shared" si="41"/>
        <v>#N/A</v>
      </c>
      <c r="AU182" s="1051" t="e">
        <f>ROUND(IFERROR(($AT182-_xlfn.XLOOKUP($AR182,'Listas anteriores May.'!$A:$A,'Listas anteriores May.'!$E:$E))/_xlfn.XLOOKUP($AR182,'Listas anteriores May.'!$A:$A,'Listas anteriores May.'!$E:$E),""),3)</f>
        <v>#VALUE!</v>
      </c>
      <c r="AV182" s="732" t="str">
        <f>IFERROR(($AT182-(_xlfn.XLOOKUP($AR182,'Costos Unitarios'!$A:$A,'Costos Unitarios'!$E:$E)+_xlfn.XLOOKUP($AR182,'Costos Comerciales'!$A:$A,'Costos Comerciales'!$E:$E)))/AT182,"")</f>
        <v/>
      </c>
      <c r="AW182" s="892" t="str">
        <f>IFERROR((AT182-_xlfn.XLOOKUP(AR182,'Lista Consumo Interno'!$A:$A,'Lista Consumo Interno'!$E:$E))/AT182,"")</f>
        <v/>
      </c>
      <c r="AX182" s="895" t="e">
        <v>#N/A</v>
      </c>
      <c r="AY182" s="727" t="str">
        <f>IFERROR(($AT182-_xlfn.XLOOKUP($AR182,Competencias!$A:$A,Competencias!P:P))/$AT182,"")</f>
        <v/>
      </c>
      <c r="AZ182" s="727" t="str">
        <f>IFERROR(($AT182-_xlfn.XLOOKUP($AR182,Competencias!$A:$A,Competencias!Q:Q))/$AT182,"")</f>
        <v/>
      </c>
      <c r="BB182" s="246" t="str">
        <f>_xlfn.XLOOKUP(BC182,'Listas anteriores R'!$A:$A,'Listas anteriores R'!$D:$D,"")</f>
        <v>Dira</v>
      </c>
      <c r="BC182" s="760">
        <v>2016</v>
      </c>
      <c r="BD182" s="800" t="str">
        <f t="shared" si="37"/>
        <v>Promo empresarial - Voucher</v>
      </c>
      <c r="BE182" s="150" t="e">
        <v>#N/A</v>
      </c>
      <c r="BF182" s="1051" t="e">
        <f>ROUND(IFERROR((BE182-_xlfn.XLOOKUP(BC182,'Listas anteriores HORECA'!$A:$A,'Listas anteriores HORECA'!$E:$E))/_xlfn.XLOOKUP(BC182,'Listas anteriores HORECA'!$A:$A,'Listas anteriores HORECA'!$E:$E),""),3)</f>
        <v>#VALUE!</v>
      </c>
      <c r="BG182" s="150">
        <f>_xlfn.XLOOKUP($BC182,'Costos Unitarios'!A:A,'Costos Unitarios'!E:E,"")</f>
        <v>0</v>
      </c>
      <c r="BH182" s="1052" t="e">
        <f t="shared" si="38"/>
        <v>#N/A</v>
      </c>
      <c r="BI182" s="892" t="str">
        <f>IFERROR((BE182-_xlfn.XLOOKUP(C182,'Lista Consumo Interno'!A:A,'Lista Consumo Interno'!E:E))/BE182,"")</f>
        <v/>
      </c>
    </row>
    <row r="183" spans="1:61" ht="15" thickBot="1" x14ac:dyDescent="0.35">
      <c r="A183" s="246" t="str">
        <f>_xlfn.XLOOKUP(C183,'Listas anteriores R'!$A:$A,'Listas anteriores R'!$D:$D,"")</f>
        <v>Dira</v>
      </c>
      <c r="B183" s="1208" t="s">
        <v>245</v>
      </c>
      <c r="C183" s="262">
        <v>552</v>
      </c>
      <c r="D183" s="801" t="s">
        <v>246</v>
      </c>
      <c r="E183" s="781">
        <f>F183/1.21</f>
        <v>8.2644628099173556E-3</v>
      </c>
      <c r="F183" s="860">
        <v>0.01</v>
      </c>
      <c r="G183" s="1197" t="e">
        <f>ROUND(IFERROR((E183-_xlfn.XLOOKUP(C183,'Listas anteriores R'!A:A,'Listas anteriores R'!E:E))/_xlfn.XLOOKUP(C183,'Listas anteriores R'!A:A,'Listas anteriores R'!E:E),""),3)</f>
        <v>#VALUE!</v>
      </c>
      <c r="H183" s="732">
        <f>IFERROR((E183-(_xlfn.XLOOKUP(C183,'Costos Unitarios'!$A:$A,'Costos Unitarios'!$E:$E)+_xlfn.XLOOKUP(C183,'Costos Comerciales'!$A:$A,'Costos Comerciales'!$E:$E)))/E183,"")</f>
        <v>-370621.99999999994</v>
      </c>
      <c r="I183" s="732" t="str">
        <f>IFERROR((E183-_xlfn.XLOOKUP(C183,'Lista Consumo Interno'!$A:$A,'Lista Consumo Interno'!$E:$E))/E183,"")</f>
        <v/>
      </c>
      <c r="J183" s="727" t="str">
        <f>IFERROR(($E183-_xlfn.XLOOKUP($C183,Competencias!$A:$A,Competencias!R:R))/$E183,"")</f>
        <v/>
      </c>
      <c r="K183" s="727" t="str">
        <f>IFERROR(($E183-_xlfn.XLOOKUP($C183,Competencias!$A:$A,Competencias!S:S))/$E183,"")</f>
        <v/>
      </c>
      <c r="L183" s="727" t="str">
        <f>IFERROR(($E183-_xlfn.XLOOKUP($C183,Competencias!$A:$A,Competencias!T:T))/$E183,"")</f>
        <v/>
      </c>
      <c r="M183" s="727" t="str">
        <f>IFERROR(($E183-_xlfn.XLOOKUP($C183,Competencias!$A:$A,Competencias!U:U))/$E183,"")</f>
        <v/>
      </c>
      <c r="N183" s="727" t="str">
        <f>IFERROR(($E183-_xlfn.XLOOKUP($C183,Competencias!$A:$A,Competencias!V:V))/$E183,"")</f>
        <v/>
      </c>
      <c r="O183" s="723"/>
      <c r="P183" s="246" t="str">
        <f>_xlfn.XLOOKUP(Q183,'Listas anteriores R'!$A:$A,'Listas anteriores R'!$D:$D,"")</f>
        <v>Dira</v>
      </c>
      <c r="Q183" s="1210">
        <v>552</v>
      </c>
      <c r="R183" s="718" t="str">
        <f t="shared" si="39"/>
        <v>ENVIO GRATIS (compras + de $50mil)</v>
      </c>
      <c r="S183" s="135">
        <f>T183/1.21</f>
        <v>8.2644628099173556E-3</v>
      </c>
      <c r="T183" s="749">
        <v>0.01</v>
      </c>
      <c r="U183" s="1172" t="e">
        <f>ROUND(IFERROR((S183-_xlfn.XLOOKUP(Q183,'Listas anteriores C'!$A:$A,'Listas anteriores C'!$E:$E))/_xlfn.XLOOKUP(Q183,'Listas anteriores C'!$A:$A,'Listas anteriores C'!$E:$E),""),3)</f>
        <v>#VALUE!</v>
      </c>
      <c r="V183" s="732">
        <f>IFERROR((S183-(_xlfn.XLOOKUP(Q183,'Costos Unitarios'!$A:$A,'Costos Unitarios'!$E:$E)+_xlfn.XLOOKUP(Q183,'Costos Comerciales'!$A:$A,'Costos Comerciales'!$E:$E)))/S183,"")</f>
        <v>-370621.99999999994</v>
      </c>
      <c r="W183" s="727" t="str">
        <f>IFERROR(($S183-_xlfn.XLOOKUP($Q183,Competencias!$A:$A,Competencias!E:E))/$S183,"")</f>
        <v/>
      </c>
      <c r="X183" s="727" t="str">
        <f>IFERROR(($S183-_xlfn.XLOOKUP($Q183,Competencias!$A:$A,Competencias!F:F))/$S183,"")</f>
        <v/>
      </c>
      <c r="Y183" s="727" t="str">
        <f>IFERROR(($S183-_xlfn.XLOOKUP($Q183,Competencias!$A:$A,Competencias!G:G))/$S183,"")</f>
        <v/>
      </c>
      <c r="AA183" s="246" t="str">
        <f>_xlfn.XLOOKUP(AB183,'Listas anteriores R'!$A:$A,'Listas anteriores R'!$D:$D,"")</f>
        <v>Dira</v>
      </c>
      <c r="AB183" s="542">
        <v>552</v>
      </c>
      <c r="AC183" s="718" t="str">
        <f t="shared" si="40"/>
        <v>ENVIO GRATIS (compras + de $50mil)</v>
      </c>
      <c r="AD183" s="139">
        <f>AE183/1.21</f>
        <v>8.2644628099173556E-3</v>
      </c>
      <c r="AE183" s="749">
        <v>0.01</v>
      </c>
      <c r="AF183" s="1172" t="e">
        <f>ROUND(IFERROR((AD183-_xlfn.XLOOKUP(AB183,'Listas anteriores ML'!$A:$A,'Listas anteriores ML'!$E:$E))/_xlfn.XLOOKUP(AB183,'Listas anteriores ML'!$A:$A,'Listas anteriores ML'!$E:$E),""),3)</f>
        <v>#VALUE!</v>
      </c>
      <c r="AG183" s="732">
        <f>IFERROR((AD183-(_xlfn.XLOOKUP(AB183,'Costos Unitarios'!$A:$A,'Costos Unitarios'!$E:$E)+_xlfn.XLOOKUP(AB183,'Costos Comerciales'!$A:$A,'Costos Comerciales'!$E:$E)))/AD183,"")</f>
        <v>-370621.99999999994</v>
      </c>
      <c r="AH183" s="727" t="str">
        <f>IFERROR(($AD183-_xlfn.XLOOKUP($AB183,Competencias!$A:$A,Competencias!H:H))/$AD183,"")</f>
        <v/>
      </c>
      <c r="AI183" s="727" t="str">
        <f>IFERROR(($AD183-_xlfn.XLOOKUP($AB183,Competencias!$A:$A,Competencias!I:I))/$AD183,"")</f>
        <v/>
      </c>
      <c r="AJ183" s="727" t="str">
        <f>IFERROR(($AD183-_xlfn.XLOOKUP($AB183,Competencias!$A:$A,Competencias!J:J))/$AD183,"")</f>
        <v/>
      </c>
      <c r="AK183" s="727" t="str">
        <f>IFERROR(($AD183-_xlfn.XLOOKUP($AB183,Competencias!$A:$A,Competencias!K:K))/$AD183,"")</f>
        <v/>
      </c>
      <c r="AL183" s="727" t="str">
        <f>IFERROR(($AD183-_xlfn.XLOOKUP($AB183,Competencias!$A:$A,Competencias!L:L))/$AD183,"")</f>
        <v/>
      </c>
      <c r="AM183" s="727" t="str">
        <f>IFERROR(($AD183-_xlfn.XLOOKUP($AB183,Competencias!$A:$A,Competencias!M:M))/$AD183,"")</f>
        <v/>
      </c>
      <c r="AN183" s="727" t="str">
        <f>IFERROR(($AD183-_xlfn.XLOOKUP($AB183,Competencias!$A:$A,Competencias!N:N))/$AD183,"")</f>
        <v/>
      </c>
      <c r="AO183" s="727" t="str">
        <f>IFERROR(($AD183-_xlfn.XLOOKUP($AB183,Competencias!$A:$A,Competencias!O:O))/$AD183,"")</f>
        <v/>
      </c>
      <c r="AQ183" s="246" t="str">
        <f>_xlfn.XLOOKUP(AR183,'Listas anteriores R'!$A:$A,'Listas anteriores R'!$D:$D,"")</f>
        <v>Dira</v>
      </c>
      <c r="AR183" s="542">
        <v>552</v>
      </c>
      <c r="AS183" s="718" t="str">
        <f t="shared" si="36"/>
        <v>ENVIO GRATIS (compras + de $50mil)</v>
      </c>
      <c r="AT183" s="291" t="e">
        <f t="shared" si="41"/>
        <v>#N/A</v>
      </c>
      <c r="AU183" s="1051" t="e">
        <f>ROUND(IFERROR(($AT183-_xlfn.XLOOKUP($AR183,'Listas anteriores May.'!$A:$A,'Listas anteriores May.'!$E:$E))/_xlfn.XLOOKUP($AR183,'Listas anteriores May.'!$A:$A,'Listas anteriores May.'!$E:$E),""),3)</f>
        <v>#VALUE!</v>
      </c>
      <c r="AV183" s="732" t="str">
        <f>IFERROR(($AT183-(_xlfn.XLOOKUP($AR183,'Costos Unitarios'!$A:$A,'Costos Unitarios'!$E:$E)+_xlfn.XLOOKUP($AR183,'Costos Comerciales'!$A:$A,'Costos Comerciales'!$E:$E)))/AT183,"")</f>
        <v/>
      </c>
      <c r="AW183" s="892" t="str">
        <f>IFERROR((AT183-_xlfn.XLOOKUP(AR183,'Lista Consumo Interno'!$A:$A,'Lista Consumo Interno'!$E:$E))/AT183,"")</f>
        <v/>
      </c>
      <c r="AX183" s="895" t="e">
        <v>#N/A</v>
      </c>
      <c r="AY183" s="727" t="str">
        <f>IFERROR(($AT183-_xlfn.XLOOKUP($AR183,Competencias!$A:$A,Competencias!P:P))/$AT183,"")</f>
        <v/>
      </c>
      <c r="AZ183" s="727" t="str">
        <f>IFERROR(($AT183-_xlfn.XLOOKUP($AR183,Competencias!$A:$A,Competencias!Q:Q))/$AT183,"")</f>
        <v/>
      </c>
      <c r="BB183" s="246" t="str">
        <f>_xlfn.XLOOKUP(BC183,'Listas anteriores R'!$A:$A,'Listas anteriores R'!$D:$D,"")</f>
        <v>Dira</v>
      </c>
      <c r="BC183" s="760">
        <v>552</v>
      </c>
      <c r="BD183" s="800" t="str">
        <f t="shared" si="37"/>
        <v>ENVIO GRATIS (compras + de $50mil)</v>
      </c>
      <c r="BE183" s="150" t="e">
        <v>#N/A</v>
      </c>
      <c r="BF183" s="1051" t="e">
        <f>ROUND(IFERROR((BE183-_xlfn.XLOOKUP(BC183,'Listas anteriores HORECA'!$A:$A,'Listas anteriores HORECA'!$E:$E))/_xlfn.XLOOKUP(BC183,'Listas anteriores HORECA'!$A:$A,'Listas anteriores HORECA'!$E:$E),""),3)</f>
        <v>#VALUE!</v>
      </c>
      <c r="BG183" s="150">
        <f>_xlfn.XLOOKUP($BC183,'Costos Unitarios'!A:A,'Costos Unitarios'!E:E,"")</f>
        <v>3063</v>
      </c>
      <c r="BH183" s="1052" t="e">
        <f t="shared" si="38"/>
        <v>#N/A</v>
      </c>
      <c r="BI183" s="892" t="str">
        <f>IFERROR((BE183-_xlfn.XLOOKUP(C183,'Lista Consumo Interno'!A:A,'Lista Consumo Interno'!E:E))/BE183,"")</f>
        <v/>
      </c>
    </row>
    <row r="184" spans="1:61" ht="15" thickBot="1" x14ac:dyDescent="0.35">
      <c r="A184" s="246" t="str">
        <f>_xlfn.XLOOKUP(C184,'Listas anteriores R'!$A:$A,'Listas anteriores R'!$D:$D,"")</f>
        <v>Dira</v>
      </c>
      <c r="B184" s="1204" t="s">
        <v>245</v>
      </c>
      <c r="C184" s="267">
        <v>553</v>
      </c>
      <c r="D184" s="737" t="s">
        <v>247</v>
      </c>
      <c r="E184" s="86">
        <f t="shared" ref="E184:E242" si="42">F184/1.21</f>
        <v>4132.2314049586776</v>
      </c>
      <c r="F184" s="860">
        <v>5000</v>
      </c>
      <c r="G184" s="1197">
        <f>ROUND(IFERROR((E184-_xlfn.XLOOKUP(C184,'Listas anteriores R'!A:A,'Listas anteriores R'!E:E))/_xlfn.XLOOKUP(C184,'Listas anteriores R'!A:A,'Listas anteriores R'!E:E),""),3)</f>
        <v>0</v>
      </c>
      <c r="H184" s="732">
        <f>IFERROR((E184-(_xlfn.XLOOKUP(C184,'Costos Unitarios'!$A:$A,'Costos Unitarios'!$E:$E)+_xlfn.XLOOKUP(C184,'Costos Comerciales'!$A:$A,'Costos Comerciales'!$E:$E)))/E184,"")</f>
        <v>0.21228999999999998</v>
      </c>
      <c r="I184" s="732" t="str">
        <f>IFERROR((E184-_xlfn.XLOOKUP(C184,'Lista Consumo Interno'!$A:$A,'Lista Consumo Interno'!$E:$E))/E184,"")</f>
        <v/>
      </c>
      <c r="J184" s="727" t="str">
        <f>IFERROR(($E184-_xlfn.XLOOKUP($C184,Competencias!$A:$A,Competencias!R:R))/$E184,"")</f>
        <v/>
      </c>
      <c r="K184" s="727" t="str">
        <f>IFERROR(($E184-_xlfn.XLOOKUP($C184,Competencias!$A:$A,Competencias!S:S))/$E184,"")</f>
        <v/>
      </c>
      <c r="L184" s="727" t="str">
        <f>IFERROR(($E184-_xlfn.XLOOKUP($C184,Competencias!$A:$A,Competencias!T:T))/$E184,"")</f>
        <v/>
      </c>
      <c r="M184" s="727" t="str">
        <f>IFERROR(($E184-_xlfn.XLOOKUP($C184,Competencias!$A:$A,Competencias!U:U))/$E184,"")</f>
        <v/>
      </c>
      <c r="N184" s="727" t="str">
        <f>IFERROR(($E184-_xlfn.XLOOKUP($C184,Competencias!$A:$A,Competencias!V:V))/$E184,"")</f>
        <v/>
      </c>
      <c r="O184" s="723"/>
      <c r="P184" s="246" t="str">
        <f>_xlfn.XLOOKUP(Q184,'Listas anteriores R'!$A:$A,'Listas anteriores R'!$D:$D,"")</f>
        <v>Dira</v>
      </c>
      <c r="Q184" s="1210">
        <v>553</v>
      </c>
      <c r="R184" s="718" t="str">
        <f t="shared" si="39"/>
        <v>ENVIO COSTO PARCIAL (entre $30 y 50mil)</v>
      </c>
      <c r="S184" s="135">
        <f t="shared" ref="S184:S247" si="43">T184/1.21</f>
        <v>4132.2314049586776</v>
      </c>
      <c r="T184" s="749">
        <v>5000</v>
      </c>
      <c r="U184" s="1172">
        <f>ROUND(IFERROR((S184-_xlfn.XLOOKUP(Q184,'Listas anteriores C'!$A:$A,'Listas anteriores C'!$E:$E))/_xlfn.XLOOKUP(Q184,'Listas anteriores C'!$A:$A,'Listas anteriores C'!$E:$E),""),3)</f>
        <v>0.28199999999999997</v>
      </c>
      <c r="V184" s="732">
        <f>IFERROR((S184-(_xlfn.XLOOKUP(Q184,'Costos Unitarios'!$A:$A,'Costos Unitarios'!$E:$E)+_xlfn.XLOOKUP(Q184,'Costos Comerciales'!$A:$A,'Costos Comerciales'!$E:$E)))/S184,"")</f>
        <v>0.21228999999999998</v>
      </c>
      <c r="W184" s="727" t="str">
        <f>IFERROR(($S184-_xlfn.XLOOKUP($Q184,Competencias!$A:$A,Competencias!E:E))/$S184,"")</f>
        <v/>
      </c>
      <c r="X184" s="727" t="str">
        <f>IFERROR(($S184-_xlfn.XLOOKUP($Q184,Competencias!$A:$A,Competencias!F:F))/$S184,"")</f>
        <v/>
      </c>
      <c r="Y184" s="727" t="str">
        <f>IFERROR(($S184-_xlfn.XLOOKUP($Q184,Competencias!$A:$A,Competencias!G:G))/$S184,"")</f>
        <v/>
      </c>
      <c r="AA184" s="246" t="str">
        <f>_xlfn.XLOOKUP(AB184,'Listas anteriores R'!$A:$A,'Listas anteriores R'!$D:$D,"")</f>
        <v>Dira</v>
      </c>
      <c r="AB184" s="542">
        <v>553</v>
      </c>
      <c r="AC184" s="718" t="str">
        <f t="shared" si="40"/>
        <v>ENVIO COSTO PARCIAL (entre $30 y 50mil)</v>
      </c>
      <c r="AD184" s="139">
        <f t="shared" ref="AD184:AD247" si="44">AE184/1.21</f>
        <v>4132.2314049586776</v>
      </c>
      <c r="AE184" s="749">
        <v>5000</v>
      </c>
      <c r="AF184" s="1172">
        <f>ROUND(IFERROR((AD184-_xlfn.XLOOKUP(AB184,'Listas anteriores ML'!$A:$A,'Listas anteriores ML'!$E:$E))/_xlfn.XLOOKUP(AB184,'Listas anteriores ML'!$A:$A,'Listas anteriores ML'!$E:$E),""),3)</f>
        <v>0.28199999999999997</v>
      </c>
      <c r="AG184" s="732">
        <f>IFERROR((AD184-(_xlfn.XLOOKUP(AB184,'Costos Unitarios'!$A:$A,'Costos Unitarios'!$E:$E)+_xlfn.XLOOKUP(AB184,'Costos Comerciales'!$A:$A,'Costos Comerciales'!$E:$E)))/AD184,"")</f>
        <v>0.21228999999999998</v>
      </c>
      <c r="AH184" s="727" t="str">
        <f>IFERROR(($AD184-_xlfn.XLOOKUP($AB184,Competencias!$A:$A,Competencias!H:H))/$AD184,"")</f>
        <v/>
      </c>
      <c r="AI184" s="727" t="str">
        <f>IFERROR(($AD184-_xlfn.XLOOKUP($AB184,Competencias!$A:$A,Competencias!I:I))/$AD184,"")</f>
        <v/>
      </c>
      <c r="AJ184" s="727" t="str">
        <f>IFERROR(($AD184-_xlfn.XLOOKUP($AB184,Competencias!$A:$A,Competencias!J:J))/$AD184,"")</f>
        <v/>
      </c>
      <c r="AK184" s="727" t="str">
        <f>IFERROR(($AD184-_xlfn.XLOOKUP($AB184,Competencias!$A:$A,Competencias!K:K))/$AD184,"")</f>
        <v/>
      </c>
      <c r="AL184" s="727" t="str">
        <f>IFERROR(($AD184-_xlfn.XLOOKUP($AB184,Competencias!$A:$A,Competencias!L:L))/$AD184,"")</f>
        <v/>
      </c>
      <c r="AM184" s="727" t="str">
        <f>IFERROR(($AD184-_xlfn.XLOOKUP($AB184,Competencias!$A:$A,Competencias!M:M))/$AD184,"")</f>
        <v/>
      </c>
      <c r="AN184" s="727" t="str">
        <f>IFERROR(($AD184-_xlfn.XLOOKUP($AB184,Competencias!$A:$A,Competencias!N:N))/$AD184,"")</f>
        <v/>
      </c>
      <c r="AO184" s="727" t="str">
        <f>IFERROR(($AD184-_xlfn.XLOOKUP($AB184,Competencias!$A:$A,Competencias!O:O))/$AD184,"")</f>
        <v/>
      </c>
      <c r="AQ184" s="246" t="str">
        <f>_xlfn.XLOOKUP(AR184,'Listas anteriores R'!$A:$A,'Listas anteriores R'!$D:$D,"")</f>
        <v>Dira</v>
      </c>
      <c r="AR184" s="542">
        <v>553</v>
      </c>
      <c r="AS184" s="718" t="str">
        <f t="shared" si="36"/>
        <v>ENVIO COSTO PARCIAL (entre $30 y 50mil)</v>
      </c>
      <c r="AT184" s="291" t="e">
        <f t="shared" si="41"/>
        <v>#N/A</v>
      </c>
      <c r="AU184" s="1051" t="e">
        <f>ROUND(IFERROR(($AT184-_xlfn.XLOOKUP($AR184,'Listas anteriores May.'!$A:$A,'Listas anteriores May.'!$E:$E))/_xlfn.XLOOKUP($AR184,'Listas anteriores May.'!$A:$A,'Listas anteriores May.'!$E:$E),""),3)</f>
        <v>#VALUE!</v>
      </c>
      <c r="AV184" s="732" t="str">
        <f>IFERROR(($AT184-(_xlfn.XLOOKUP($AR184,'Costos Unitarios'!$A:$A,'Costos Unitarios'!$E:$E)+_xlfn.XLOOKUP($AR184,'Costos Comerciales'!$A:$A,'Costos Comerciales'!$E:$E)))/AT184,"")</f>
        <v/>
      </c>
      <c r="AW184" s="892" t="str">
        <f>IFERROR((AT184-_xlfn.XLOOKUP(AR184,'Lista Consumo Interno'!$A:$A,'Lista Consumo Interno'!$E:$E))/AT184,"")</f>
        <v/>
      </c>
      <c r="AX184" s="895" t="e">
        <v>#N/A</v>
      </c>
      <c r="AY184" s="727" t="str">
        <f>IFERROR(($AT184-_xlfn.XLOOKUP($AR184,Competencias!$A:$A,Competencias!P:P))/$AT184,"")</f>
        <v/>
      </c>
      <c r="AZ184" s="727" t="str">
        <f>IFERROR(($AT184-_xlfn.XLOOKUP($AR184,Competencias!$A:$A,Competencias!Q:Q))/$AT184,"")</f>
        <v/>
      </c>
      <c r="BB184" s="246" t="str">
        <f>_xlfn.XLOOKUP(BC184,'Listas anteriores R'!$A:$A,'Listas anteriores R'!$D:$D,"")</f>
        <v>Dira</v>
      </c>
      <c r="BC184" s="760">
        <v>553</v>
      </c>
      <c r="BD184" s="800" t="str">
        <f t="shared" si="37"/>
        <v>ENVIO COSTO PARCIAL (entre $30 y 50mil)</v>
      </c>
      <c r="BE184" s="150" t="e">
        <v>#N/A</v>
      </c>
      <c r="BF184" s="1051" t="e">
        <f>ROUND(IFERROR((BE184-_xlfn.XLOOKUP(BC184,'Listas anteriores HORECA'!$A:$A,'Listas anteriores HORECA'!$E:$E))/_xlfn.XLOOKUP(BC184,'Listas anteriores HORECA'!$A:$A,'Listas anteriores HORECA'!$E:$E),""),3)</f>
        <v>#VALUE!</v>
      </c>
      <c r="BG184" s="150">
        <f>_xlfn.XLOOKUP($BC184,'Costos Unitarios'!A:A,'Costos Unitarios'!E:E,"")</f>
        <v>3050</v>
      </c>
      <c r="BH184" s="1052" t="e">
        <f t="shared" si="38"/>
        <v>#N/A</v>
      </c>
      <c r="BI184" s="892" t="str">
        <f>IFERROR((BE184-_xlfn.XLOOKUP(C184,'Lista Consumo Interno'!A:A,'Lista Consumo Interno'!E:E))/BE184,"")</f>
        <v/>
      </c>
    </row>
    <row r="185" spans="1:61" ht="15" thickBot="1" x14ac:dyDescent="0.35">
      <c r="A185" s="246" t="str">
        <f>_xlfn.XLOOKUP(C185,'Listas anteriores R'!$A:$A,'Listas anteriores R'!$D:$D,"")</f>
        <v>Dira</v>
      </c>
      <c r="B185" s="1205" t="s">
        <v>245</v>
      </c>
      <c r="C185" s="272">
        <v>554</v>
      </c>
      <c r="D185" s="746" t="s">
        <v>248</v>
      </c>
      <c r="E185" s="657">
        <f t="shared" si="42"/>
        <v>4132.2314049586776</v>
      </c>
      <c r="F185" s="860">
        <v>5000</v>
      </c>
      <c r="G185" s="1197">
        <f>ROUND(IFERROR((E185-_xlfn.XLOOKUP(C185,'Listas anteriores R'!A:A,'Listas anteriores R'!E:E))/_xlfn.XLOOKUP(C185,'Listas anteriores R'!A:A,'Listas anteriores R'!E:E),""),3)</f>
        <v>0</v>
      </c>
      <c r="H185" s="732">
        <f>IFERROR((E185-(_xlfn.XLOOKUP(C185,'Costos Unitarios'!$A:$A,'Costos Unitarios'!$E:$E)+_xlfn.XLOOKUP(C185,'Costos Comerciales'!$A:$A,'Costos Comerciales'!$E:$E)))/E185,"")</f>
        <v>0.26189999999999997</v>
      </c>
      <c r="I185" s="732" t="str">
        <f>IFERROR((E185-_xlfn.XLOOKUP(C185,'Lista Consumo Interno'!$A:$A,'Lista Consumo Interno'!$E:$E))/E185,"")</f>
        <v/>
      </c>
      <c r="J185" s="727" t="str">
        <f>IFERROR(($E185-_xlfn.XLOOKUP($C185,Competencias!$A:$A,Competencias!R:R))/$E185,"")</f>
        <v/>
      </c>
      <c r="K185" s="727" t="str">
        <f>IFERROR(($E185-_xlfn.XLOOKUP($C185,Competencias!$A:$A,Competencias!S:S))/$E185,"")</f>
        <v/>
      </c>
      <c r="L185" s="727" t="str">
        <f>IFERROR(($E185-_xlfn.XLOOKUP($C185,Competencias!$A:$A,Competencias!T:T))/$E185,"")</f>
        <v/>
      </c>
      <c r="M185" s="727" t="str">
        <f>IFERROR(($E185-_xlfn.XLOOKUP($C185,Competencias!$A:$A,Competencias!U:U))/$E185,"")</f>
        <v/>
      </c>
      <c r="N185" s="727" t="str">
        <f>IFERROR(($E185-_xlfn.XLOOKUP($C185,Competencias!$A:$A,Competencias!V:V))/$E185,"")</f>
        <v/>
      </c>
      <c r="O185" s="723"/>
      <c r="P185" s="246" t="str">
        <f>_xlfn.XLOOKUP(Q185,'Listas anteriores R'!$A:$A,'Listas anteriores R'!$D:$D,"")</f>
        <v>Dira</v>
      </c>
      <c r="Q185" s="1210">
        <v>554</v>
      </c>
      <c r="R185" s="718" t="str">
        <f t="shared" si="39"/>
        <v>ENVIO TOTAL (compras  - de $30mil)</v>
      </c>
      <c r="S185" s="135">
        <f t="shared" si="43"/>
        <v>4132.2314049586776</v>
      </c>
      <c r="T185" s="749">
        <v>5000</v>
      </c>
      <c r="U185" s="1172">
        <f>ROUND(IFERROR((S185-_xlfn.XLOOKUP(Q185,'Listas anteriores C'!$A:$A,'Listas anteriores C'!$E:$E))/_xlfn.XLOOKUP(Q185,'Listas anteriores C'!$A:$A,'Listas anteriores C'!$E:$E),""),3)</f>
        <v>0.02</v>
      </c>
      <c r="V185" s="732">
        <f>IFERROR((S185-(_xlfn.XLOOKUP(Q185,'Costos Unitarios'!$A:$A,'Costos Unitarios'!$E:$E)+_xlfn.XLOOKUP(Q185,'Costos Comerciales'!$A:$A,'Costos Comerciales'!$E:$E)))/S185,"")</f>
        <v>0.26189999999999997</v>
      </c>
      <c r="W185" s="727" t="str">
        <f>IFERROR(($S185-_xlfn.XLOOKUP($Q185,Competencias!$A:$A,Competencias!E:E))/$S185,"")</f>
        <v/>
      </c>
      <c r="X185" s="727" t="str">
        <f>IFERROR(($S185-_xlfn.XLOOKUP($Q185,Competencias!$A:$A,Competencias!F:F))/$S185,"")</f>
        <v/>
      </c>
      <c r="Y185" s="727" t="str">
        <f>IFERROR(($S185-_xlfn.XLOOKUP($Q185,Competencias!$A:$A,Competencias!G:G))/$S185,"")</f>
        <v/>
      </c>
      <c r="AA185" s="246" t="str">
        <f>_xlfn.XLOOKUP(AB185,'Listas anteriores R'!$A:$A,'Listas anteriores R'!$D:$D,"")</f>
        <v>Dira</v>
      </c>
      <c r="AB185" s="542">
        <v>554</v>
      </c>
      <c r="AC185" s="718" t="str">
        <f t="shared" si="40"/>
        <v>ENVIO TOTAL (compras  - de $30mil)</v>
      </c>
      <c r="AD185" s="139">
        <f t="shared" si="44"/>
        <v>4132.2314049586776</v>
      </c>
      <c r="AE185" s="749">
        <v>5000</v>
      </c>
      <c r="AF185" s="1172">
        <f>ROUND(IFERROR((AD185-_xlfn.XLOOKUP(AB185,'Listas anteriores ML'!$A:$A,'Listas anteriores ML'!$E:$E))/_xlfn.XLOOKUP(AB185,'Listas anteriores ML'!$A:$A,'Listas anteriores ML'!$E:$E),""),3)</f>
        <v>0.02</v>
      </c>
      <c r="AG185" s="732">
        <f>IFERROR((AD185-(_xlfn.XLOOKUP(AB185,'Costos Unitarios'!$A:$A,'Costos Unitarios'!$E:$E)+_xlfn.XLOOKUP(AB185,'Costos Comerciales'!$A:$A,'Costos Comerciales'!$E:$E)))/AD185,"")</f>
        <v>0.26189999999999997</v>
      </c>
      <c r="AH185" s="727" t="str">
        <f>IFERROR(($AD185-_xlfn.XLOOKUP($AB185,Competencias!$A:$A,Competencias!H:H))/$AD185,"")</f>
        <v/>
      </c>
      <c r="AI185" s="727" t="str">
        <f>IFERROR(($AD185-_xlfn.XLOOKUP($AB185,Competencias!$A:$A,Competencias!I:I))/$AD185,"")</f>
        <v/>
      </c>
      <c r="AJ185" s="727" t="str">
        <f>IFERROR(($AD185-_xlfn.XLOOKUP($AB185,Competencias!$A:$A,Competencias!J:J))/$AD185,"")</f>
        <v/>
      </c>
      <c r="AK185" s="727" t="str">
        <f>IFERROR(($AD185-_xlfn.XLOOKUP($AB185,Competencias!$A:$A,Competencias!K:K))/$AD185,"")</f>
        <v/>
      </c>
      <c r="AL185" s="727" t="str">
        <f>IFERROR(($AD185-_xlfn.XLOOKUP($AB185,Competencias!$A:$A,Competencias!L:L))/$AD185,"")</f>
        <v/>
      </c>
      <c r="AM185" s="727" t="str">
        <f>IFERROR(($AD185-_xlfn.XLOOKUP($AB185,Competencias!$A:$A,Competencias!M:M))/$AD185,"")</f>
        <v/>
      </c>
      <c r="AN185" s="727" t="str">
        <f>IFERROR(($AD185-_xlfn.XLOOKUP($AB185,Competencias!$A:$A,Competencias!N:N))/$AD185,"")</f>
        <v/>
      </c>
      <c r="AO185" s="727" t="str">
        <f>IFERROR(($AD185-_xlfn.XLOOKUP($AB185,Competencias!$A:$A,Competencias!O:O))/$AD185,"")</f>
        <v/>
      </c>
      <c r="AQ185" s="246" t="str">
        <f>_xlfn.XLOOKUP(AR185,'Listas anteriores R'!$A:$A,'Listas anteriores R'!$D:$D,"")</f>
        <v>Dira</v>
      </c>
      <c r="AR185" s="542">
        <v>554</v>
      </c>
      <c r="AS185" s="718" t="str">
        <f t="shared" si="36"/>
        <v>ENVIO TOTAL (compras  - de $30mil)</v>
      </c>
      <c r="AT185" s="291" t="e">
        <f t="shared" si="41"/>
        <v>#N/A</v>
      </c>
      <c r="AU185" s="1051" t="e">
        <f>ROUND(IFERROR(($AT185-_xlfn.XLOOKUP($AR185,'Listas anteriores May.'!$A:$A,'Listas anteriores May.'!$E:$E))/_xlfn.XLOOKUP($AR185,'Listas anteriores May.'!$A:$A,'Listas anteriores May.'!$E:$E),""),3)</f>
        <v>#VALUE!</v>
      </c>
      <c r="AV185" s="732" t="str">
        <f>IFERROR(($AT185-(_xlfn.XLOOKUP($AR185,'Costos Unitarios'!$A:$A,'Costos Unitarios'!$E:$E)+_xlfn.XLOOKUP($AR185,'Costos Comerciales'!$A:$A,'Costos Comerciales'!$E:$E)))/AT185,"")</f>
        <v/>
      </c>
      <c r="AW185" s="892" t="str">
        <f>IFERROR((AT185-_xlfn.XLOOKUP(AR185,'Lista Consumo Interno'!$A:$A,'Lista Consumo Interno'!$E:$E))/AT185,"")</f>
        <v/>
      </c>
      <c r="AX185" s="895" t="e">
        <v>#N/A</v>
      </c>
      <c r="AY185" s="727" t="str">
        <f>IFERROR(($AT185-_xlfn.XLOOKUP($AR185,Competencias!$A:$A,Competencias!P:P))/$AT185,"")</f>
        <v/>
      </c>
      <c r="AZ185" s="727" t="str">
        <f>IFERROR(($AT185-_xlfn.XLOOKUP($AR185,Competencias!$A:$A,Competencias!Q:Q))/$AT185,"")</f>
        <v/>
      </c>
      <c r="BB185" s="246" t="str">
        <f>_xlfn.XLOOKUP(BC185,'Listas anteriores R'!$A:$A,'Listas anteriores R'!$D:$D,"")</f>
        <v>Dira</v>
      </c>
      <c r="BC185" s="760">
        <v>554</v>
      </c>
      <c r="BD185" s="800" t="str">
        <f t="shared" si="37"/>
        <v>ENVIO TOTAL (compras  - de $30mil)</v>
      </c>
      <c r="BE185" s="150" t="e">
        <v>#N/A</v>
      </c>
      <c r="BF185" s="1051" t="e">
        <f>ROUND(IFERROR((BE185-_xlfn.XLOOKUP(BC185,'Listas anteriores HORECA'!$A:$A,'Listas anteriores HORECA'!$E:$E))/_xlfn.XLOOKUP(BC185,'Listas anteriores HORECA'!$A:$A,'Listas anteriores HORECA'!$E:$E),""),3)</f>
        <v>#VALUE!</v>
      </c>
      <c r="BG185" s="150">
        <f>_xlfn.XLOOKUP($BC185,'Costos Unitarios'!A:A,'Costos Unitarios'!E:E,"")</f>
        <v>3050</v>
      </c>
      <c r="BH185" s="1052" t="e">
        <f t="shared" si="38"/>
        <v>#N/A</v>
      </c>
      <c r="BI185" s="892" t="str">
        <f>IFERROR((BE185-_xlfn.XLOOKUP(C185,'Lista Consumo Interno'!A:A,'Lista Consumo Interno'!E:E))/BE185,"")</f>
        <v/>
      </c>
    </row>
    <row r="186" spans="1:61" ht="15" thickBot="1" x14ac:dyDescent="0.35">
      <c r="A186" s="246" t="str">
        <f>_xlfn.XLOOKUP(C186,'Listas anteriores R'!$A:$A,'Listas anteriores R'!$D:$D,"")</f>
        <v>Dira</v>
      </c>
      <c r="B186" s="1206" t="s">
        <v>249</v>
      </c>
      <c r="C186" s="275">
        <v>1175</v>
      </c>
      <c r="D186" s="738" t="s">
        <v>250</v>
      </c>
      <c r="E186" s="1035">
        <f t="shared" si="42"/>
        <v>2057.8512396694214</v>
      </c>
      <c r="F186" s="860">
        <v>2490</v>
      </c>
      <c r="G186" s="1197">
        <f>ROUND(IFERROR((E186-_xlfn.XLOOKUP(C186,'Listas anteriores R'!A:A,'Listas anteriores R'!E:E))/_xlfn.XLOOKUP(C186,'Listas anteriores R'!A:A,'Listas anteriores R'!E:E),""),3)</f>
        <v>0</v>
      </c>
      <c r="H186" s="732">
        <f>IFERROR((E186-(_xlfn.XLOOKUP(C186,'Costos Unitarios'!$A:$A,'Costos Unitarios'!$E:$E)+_xlfn.XLOOKUP(C186,'Costos Comerciales'!$A:$A,'Costos Comerciales'!$E:$E)))/E186,"")</f>
        <v>0.36292771084337344</v>
      </c>
      <c r="I186" s="732" t="str">
        <f>IFERROR((E186-_xlfn.XLOOKUP(C186,'Lista Consumo Interno'!$A:$A,'Lista Consumo Interno'!$E:$E))/E186,"")</f>
        <v/>
      </c>
      <c r="J186" s="727" t="str">
        <f>IFERROR(($E186-_xlfn.XLOOKUP($C186,Competencias!$A:$A,Competencias!R:R))/$E186,"")</f>
        <v/>
      </c>
      <c r="K186" s="727" t="str">
        <f>IFERROR(($E186-_xlfn.XLOOKUP($C186,Competencias!$A:$A,Competencias!S:S))/$E186,"")</f>
        <v/>
      </c>
      <c r="L186" s="727" t="str">
        <f>IFERROR(($E186-_xlfn.XLOOKUP($C186,Competencias!$A:$A,Competencias!T:T))/$E186,"")</f>
        <v/>
      </c>
      <c r="M186" s="727" t="str">
        <f>IFERROR(($E186-_xlfn.XLOOKUP($C186,Competencias!$A:$A,Competencias!U:U))/$E186,"")</f>
        <v/>
      </c>
      <c r="N186" s="727" t="str">
        <f>IFERROR(($E186-_xlfn.XLOOKUP($C186,Competencias!$A:$A,Competencias!V:V))/$E186,"")</f>
        <v/>
      </c>
      <c r="O186" s="723"/>
      <c r="P186" s="246" t="str">
        <f>_xlfn.XLOOKUP(Q186,'Listas anteriores R'!$A:$A,'Listas anteriores R'!$D:$D,"")</f>
        <v>Dira</v>
      </c>
      <c r="Q186" s="1210">
        <v>1175</v>
      </c>
      <c r="R186" s="718" t="str">
        <f t="shared" si="39"/>
        <v>Aceituna rellena 200gr</v>
      </c>
      <c r="S186" s="135">
        <f t="shared" si="43"/>
        <v>2057.8512396694214</v>
      </c>
      <c r="T186" s="749">
        <v>2490</v>
      </c>
      <c r="U186" s="1172" t="e">
        <f>ROUND(IFERROR((S186-_xlfn.XLOOKUP(Q186,'Listas anteriores C'!$A:$A,'Listas anteriores C'!$E:$E))/_xlfn.XLOOKUP(Q186,'Listas anteriores C'!$A:$A,'Listas anteriores C'!$E:$E),""),3)</f>
        <v>#VALUE!</v>
      </c>
      <c r="V186" s="732">
        <f>IFERROR((S186-(_xlfn.XLOOKUP(Q186,'Costos Unitarios'!$A:$A,'Costos Unitarios'!$E:$E)+_xlfn.XLOOKUP(Q186,'Costos Comerciales'!$A:$A,'Costos Comerciales'!$E:$E)))/S186,"")</f>
        <v>0.36292771084337344</v>
      </c>
      <c r="W186" s="727" t="str">
        <f>IFERROR(($S186-_xlfn.XLOOKUP($Q186,Competencias!$A:$A,Competencias!E:E))/$S186,"")</f>
        <v/>
      </c>
      <c r="X186" s="727" t="str">
        <f>IFERROR(($S186-_xlfn.XLOOKUP($Q186,Competencias!$A:$A,Competencias!F:F))/$S186,"")</f>
        <v/>
      </c>
      <c r="Y186" s="727" t="str">
        <f>IFERROR(($S186-_xlfn.XLOOKUP($Q186,Competencias!$A:$A,Competencias!G:G))/$S186,"")</f>
        <v/>
      </c>
      <c r="AA186" s="246" t="str">
        <f>_xlfn.XLOOKUP(AB186,'Listas anteriores R'!$A:$A,'Listas anteriores R'!$D:$D,"")</f>
        <v>Dira</v>
      </c>
      <c r="AB186" s="542">
        <v>1175</v>
      </c>
      <c r="AC186" s="718" t="str">
        <f t="shared" si="40"/>
        <v>Aceituna rellena 200gr</v>
      </c>
      <c r="AD186" s="139">
        <f t="shared" si="44"/>
        <v>2057.8512396694214</v>
      </c>
      <c r="AE186" s="749">
        <v>2490</v>
      </c>
      <c r="AF186" s="1172" t="e">
        <f>ROUND(IFERROR((AD186-_xlfn.XLOOKUP(AB186,'Listas anteriores ML'!$A:$A,'Listas anteriores ML'!$E:$E))/_xlfn.XLOOKUP(AB186,'Listas anteriores ML'!$A:$A,'Listas anteriores ML'!$E:$E),""),3)</f>
        <v>#VALUE!</v>
      </c>
      <c r="AG186" s="732">
        <f>IFERROR((AD186-(_xlfn.XLOOKUP(AB186,'Costos Unitarios'!$A:$A,'Costos Unitarios'!$E:$E)+_xlfn.XLOOKUP(AB186,'Costos Comerciales'!$A:$A,'Costos Comerciales'!$E:$E)))/AD186,"")</f>
        <v>0.36292771084337344</v>
      </c>
      <c r="AH186" s="727" t="str">
        <f>IFERROR(($AD186-_xlfn.XLOOKUP($AB186,Competencias!$A:$A,Competencias!H:H))/$AD186,"")</f>
        <v/>
      </c>
      <c r="AI186" s="727" t="str">
        <f>IFERROR(($AD186-_xlfn.XLOOKUP($AB186,Competencias!$A:$A,Competencias!I:I))/$AD186,"")</f>
        <v/>
      </c>
      <c r="AJ186" s="727" t="str">
        <f>IFERROR(($AD186-_xlfn.XLOOKUP($AB186,Competencias!$A:$A,Competencias!J:J))/$AD186,"")</f>
        <v/>
      </c>
      <c r="AK186" s="727" t="str">
        <f>IFERROR(($AD186-_xlfn.XLOOKUP($AB186,Competencias!$A:$A,Competencias!K:K))/$AD186,"")</f>
        <v/>
      </c>
      <c r="AL186" s="727" t="str">
        <f>IFERROR(($AD186-_xlfn.XLOOKUP($AB186,Competencias!$A:$A,Competencias!L:L))/$AD186,"")</f>
        <v/>
      </c>
      <c r="AM186" s="727" t="str">
        <f>IFERROR(($AD186-_xlfn.XLOOKUP($AB186,Competencias!$A:$A,Competencias!M:M))/$AD186,"")</f>
        <v/>
      </c>
      <c r="AN186" s="727" t="str">
        <f>IFERROR(($AD186-_xlfn.XLOOKUP($AB186,Competencias!$A:$A,Competencias!N:N))/$AD186,"")</f>
        <v/>
      </c>
      <c r="AO186" s="727" t="str">
        <f>IFERROR(($AD186-_xlfn.XLOOKUP($AB186,Competencias!$A:$A,Competencias!O:O))/$AD186,"")</f>
        <v/>
      </c>
      <c r="AQ186" s="246" t="str">
        <f>_xlfn.XLOOKUP(AR186,'Listas anteriores R'!$A:$A,'Listas anteriores R'!$D:$D,"")</f>
        <v>Dira</v>
      </c>
      <c r="AR186" s="542">
        <v>1175</v>
      </c>
      <c r="AS186" s="718" t="str">
        <f t="shared" si="36"/>
        <v>Aceituna rellena 200gr</v>
      </c>
      <c r="AT186" s="291" t="e">
        <f t="shared" si="41"/>
        <v>#N/A</v>
      </c>
      <c r="AU186" s="1051" t="e">
        <f>ROUND(IFERROR(($AT186-_xlfn.XLOOKUP($AR186,'Listas anteriores May.'!$A:$A,'Listas anteriores May.'!$E:$E))/_xlfn.XLOOKUP($AR186,'Listas anteriores May.'!$A:$A,'Listas anteriores May.'!$E:$E),""),3)</f>
        <v>#VALUE!</v>
      </c>
      <c r="AV186" s="732" t="str">
        <f>IFERROR(($AT186-(_xlfn.XLOOKUP($AR186,'Costos Unitarios'!$A:$A,'Costos Unitarios'!$E:$E)+_xlfn.XLOOKUP($AR186,'Costos Comerciales'!$A:$A,'Costos Comerciales'!$E:$E)))/AT186,"")</f>
        <v/>
      </c>
      <c r="AW186" s="892" t="str">
        <f>IFERROR((AT186-_xlfn.XLOOKUP(AR186,'Lista Consumo Interno'!$A:$A,'Lista Consumo Interno'!$E:$E))/AT186,"")</f>
        <v/>
      </c>
      <c r="AX186" s="895" t="e">
        <v>#N/A</v>
      </c>
      <c r="AY186" s="727" t="str">
        <f>IFERROR(($AT186-_xlfn.XLOOKUP($AR186,Competencias!$A:$A,Competencias!P:P))/$AT186,"")</f>
        <v/>
      </c>
      <c r="AZ186" s="727" t="str">
        <f>IFERROR(($AT186-_xlfn.XLOOKUP($AR186,Competencias!$A:$A,Competencias!Q:Q))/$AT186,"")</f>
        <v/>
      </c>
      <c r="BB186" s="246" t="str">
        <f>_xlfn.XLOOKUP(BC186,'Listas anteriores R'!$A:$A,'Listas anteriores R'!$D:$D,"")</f>
        <v>Dira</v>
      </c>
      <c r="BC186" s="760">
        <v>1175</v>
      </c>
      <c r="BD186" s="800" t="str">
        <f t="shared" si="37"/>
        <v>Aceituna rellena 200gr</v>
      </c>
      <c r="BE186" s="150" t="e">
        <v>#N/A</v>
      </c>
      <c r="BF186" s="1051" t="e">
        <f>ROUND(IFERROR((BE186-_xlfn.XLOOKUP(BC186,'Listas anteriores HORECA'!$A:$A,'Listas anteriores HORECA'!$E:$E))/_xlfn.XLOOKUP(BC186,'Listas anteriores HORECA'!$A:$A,'Listas anteriores HORECA'!$E:$E),""),3)</f>
        <v>#VALUE!</v>
      </c>
      <c r="BG186" s="150">
        <f>_xlfn.XLOOKUP($BC186,'Costos Unitarios'!A:A,'Costos Unitarios'!E:E,"")</f>
        <v>1209</v>
      </c>
      <c r="BH186" s="1052" t="e">
        <f t="shared" si="38"/>
        <v>#N/A</v>
      </c>
      <c r="BI186" s="892" t="str">
        <f>IFERROR((BE186-_xlfn.XLOOKUP(C186,'Lista Consumo Interno'!A:A,'Lista Consumo Interno'!E:E))/BE186,"")</f>
        <v/>
      </c>
    </row>
    <row r="187" spans="1:61" ht="15" thickBot="1" x14ac:dyDescent="0.35">
      <c r="A187" s="246" t="str">
        <f>_xlfn.XLOOKUP(C187,'Listas anteriores R'!$A:$A,'Listas anteriores R'!$D:$D,"")</f>
        <v>Dira</v>
      </c>
      <c r="B187" s="1204" t="s">
        <v>249</v>
      </c>
      <c r="C187" s="267">
        <v>1232</v>
      </c>
      <c r="D187" s="737" t="s">
        <v>251</v>
      </c>
      <c r="E187" s="783">
        <f t="shared" si="42"/>
        <v>1644.6280991735537</v>
      </c>
      <c r="F187" s="860">
        <v>1990</v>
      </c>
      <c r="G187" s="1197">
        <f>ROUND(IFERROR((E187-_xlfn.XLOOKUP(C187,'Listas anteriores R'!A:A,'Listas anteriores R'!E:E))/_xlfn.XLOOKUP(C187,'Listas anteriores R'!A:A,'Listas anteriores R'!E:E),""),3)</f>
        <v>0</v>
      </c>
      <c r="H187" s="732">
        <f>IFERROR((E187-(_xlfn.XLOOKUP(C187,'Costos Unitarios'!$A:$A,'Costos Unitarios'!$E:$E)+_xlfn.XLOOKUP(C187,'Costos Comerciales'!$A:$A,'Costos Comerciales'!$E:$E)))/E187,"")</f>
        <v>0.35061306532663317</v>
      </c>
      <c r="I187" s="732" t="str">
        <f>IFERROR((E187-_xlfn.XLOOKUP(C187,'Lista Consumo Interno'!$A:$A,'Lista Consumo Interno'!$E:$E))/E187,"")</f>
        <v/>
      </c>
      <c r="J187" s="727" t="str">
        <f>IFERROR(($E187-_xlfn.XLOOKUP($C187,Competencias!$A:$A,Competencias!R:R))/$E187,"")</f>
        <v/>
      </c>
      <c r="K187" s="727" t="str">
        <f>IFERROR(($E187-_xlfn.XLOOKUP($C187,Competencias!$A:$A,Competencias!S:S))/$E187,"")</f>
        <v/>
      </c>
      <c r="L187" s="727" t="str">
        <f>IFERROR(($E187-_xlfn.XLOOKUP($C187,Competencias!$A:$A,Competencias!T:T))/$E187,"")</f>
        <v/>
      </c>
      <c r="M187" s="727" t="str">
        <f>IFERROR(($E187-_xlfn.XLOOKUP($C187,Competencias!$A:$A,Competencias!U:U))/$E187,"")</f>
        <v/>
      </c>
      <c r="N187" s="727" t="str">
        <f>IFERROR(($E187-_xlfn.XLOOKUP($C187,Competencias!$A:$A,Competencias!V:V))/$E187,"")</f>
        <v/>
      </c>
      <c r="O187" s="723"/>
      <c r="P187" s="246" t="str">
        <f>_xlfn.XLOOKUP(Q187,'Listas anteriores R'!$A:$A,'Listas anteriores R'!$D:$D,"")</f>
        <v>Dira</v>
      </c>
      <c r="Q187" s="1210">
        <v>1232</v>
      </c>
      <c r="R187" s="718" t="str">
        <f t="shared" si="39"/>
        <v>Aceituna con carozo 200gr</v>
      </c>
      <c r="S187" s="135">
        <f t="shared" si="43"/>
        <v>1644.6280991735537</v>
      </c>
      <c r="T187" s="749">
        <v>1990</v>
      </c>
      <c r="U187" s="1172" t="e">
        <f>ROUND(IFERROR((S187-_xlfn.XLOOKUP(Q187,'Listas anteriores C'!$A:$A,'Listas anteriores C'!$E:$E))/_xlfn.XLOOKUP(Q187,'Listas anteriores C'!$A:$A,'Listas anteriores C'!$E:$E),""),3)</f>
        <v>#VALUE!</v>
      </c>
      <c r="V187" s="732">
        <f>IFERROR((S187-(_xlfn.XLOOKUP(Q187,'Costos Unitarios'!$A:$A,'Costos Unitarios'!$E:$E)+_xlfn.XLOOKUP(Q187,'Costos Comerciales'!$A:$A,'Costos Comerciales'!$E:$E)))/S187,"")</f>
        <v>0.35061306532663317</v>
      </c>
      <c r="W187" s="727" t="str">
        <f>IFERROR(($S187-_xlfn.XLOOKUP($Q187,Competencias!$A:$A,Competencias!E:E))/$S187,"")</f>
        <v/>
      </c>
      <c r="X187" s="727" t="str">
        <f>IFERROR(($S187-_xlfn.XLOOKUP($Q187,Competencias!$A:$A,Competencias!F:F))/$S187,"")</f>
        <v/>
      </c>
      <c r="Y187" s="727" t="str">
        <f>IFERROR(($S187-_xlfn.XLOOKUP($Q187,Competencias!$A:$A,Competencias!G:G))/$S187,"")</f>
        <v/>
      </c>
      <c r="AA187" s="246" t="str">
        <f>_xlfn.XLOOKUP(AB187,'Listas anteriores R'!$A:$A,'Listas anteriores R'!$D:$D,"")</f>
        <v>Dira</v>
      </c>
      <c r="AB187" s="542">
        <v>1232</v>
      </c>
      <c r="AC187" s="718" t="str">
        <f t="shared" si="40"/>
        <v>Aceituna con carozo 200gr</v>
      </c>
      <c r="AD187" s="139">
        <f t="shared" si="44"/>
        <v>1644.6280991735537</v>
      </c>
      <c r="AE187" s="749">
        <v>1990</v>
      </c>
      <c r="AF187" s="1172" t="e">
        <f>ROUND(IFERROR((AD187-_xlfn.XLOOKUP(AB187,'Listas anteriores ML'!$A:$A,'Listas anteriores ML'!$E:$E))/_xlfn.XLOOKUP(AB187,'Listas anteriores ML'!$A:$A,'Listas anteriores ML'!$E:$E),""),3)</f>
        <v>#VALUE!</v>
      </c>
      <c r="AG187" s="732">
        <f>IFERROR((AD187-(_xlfn.XLOOKUP(AB187,'Costos Unitarios'!$A:$A,'Costos Unitarios'!$E:$E)+_xlfn.XLOOKUP(AB187,'Costos Comerciales'!$A:$A,'Costos Comerciales'!$E:$E)))/AD187,"")</f>
        <v>0.35061306532663317</v>
      </c>
      <c r="AH187" s="727" t="str">
        <f>IFERROR(($AD187-_xlfn.XLOOKUP($AB187,Competencias!$A:$A,Competencias!H:H))/$AD187,"")</f>
        <v/>
      </c>
      <c r="AI187" s="727" t="str">
        <f>IFERROR(($AD187-_xlfn.XLOOKUP($AB187,Competencias!$A:$A,Competencias!I:I))/$AD187,"")</f>
        <v/>
      </c>
      <c r="AJ187" s="727" t="str">
        <f>IFERROR(($AD187-_xlfn.XLOOKUP($AB187,Competencias!$A:$A,Competencias!J:J))/$AD187,"")</f>
        <v/>
      </c>
      <c r="AK187" s="727" t="str">
        <f>IFERROR(($AD187-_xlfn.XLOOKUP($AB187,Competencias!$A:$A,Competencias!K:K))/$AD187,"")</f>
        <v/>
      </c>
      <c r="AL187" s="727" t="str">
        <f>IFERROR(($AD187-_xlfn.XLOOKUP($AB187,Competencias!$A:$A,Competencias!L:L))/$AD187,"")</f>
        <v/>
      </c>
      <c r="AM187" s="727" t="str">
        <f>IFERROR(($AD187-_xlfn.XLOOKUP($AB187,Competencias!$A:$A,Competencias!M:M))/$AD187,"")</f>
        <v/>
      </c>
      <c r="AN187" s="727" t="str">
        <f>IFERROR(($AD187-_xlfn.XLOOKUP($AB187,Competencias!$A:$A,Competencias!N:N))/$AD187,"")</f>
        <v/>
      </c>
      <c r="AO187" s="727" t="str">
        <f>IFERROR(($AD187-_xlfn.XLOOKUP($AB187,Competencias!$A:$A,Competencias!O:O))/$AD187,"")</f>
        <v/>
      </c>
      <c r="AQ187" s="246" t="str">
        <f>_xlfn.XLOOKUP(AR187,'Listas anteriores R'!$A:$A,'Listas anteriores R'!$D:$D,"")</f>
        <v>Dira</v>
      </c>
      <c r="AR187" s="542">
        <v>1232</v>
      </c>
      <c r="AS187" s="718" t="str">
        <f t="shared" si="36"/>
        <v>Aceituna con carozo 200gr</v>
      </c>
      <c r="AT187" s="291" t="e">
        <f t="shared" si="41"/>
        <v>#N/A</v>
      </c>
      <c r="AU187" s="1051" t="e">
        <f>ROUND(IFERROR(($AT187-_xlfn.XLOOKUP($AR187,'Listas anteriores May.'!$A:$A,'Listas anteriores May.'!$E:$E))/_xlfn.XLOOKUP($AR187,'Listas anteriores May.'!$A:$A,'Listas anteriores May.'!$E:$E),""),3)</f>
        <v>#VALUE!</v>
      </c>
      <c r="AV187" s="732" t="str">
        <f>IFERROR(($AT187-(_xlfn.XLOOKUP($AR187,'Costos Unitarios'!$A:$A,'Costos Unitarios'!$E:$E)+_xlfn.XLOOKUP($AR187,'Costos Comerciales'!$A:$A,'Costos Comerciales'!$E:$E)))/AT187,"")</f>
        <v/>
      </c>
      <c r="AW187" s="892" t="str">
        <f>IFERROR((AT187-_xlfn.XLOOKUP(AR187,'Lista Consumo Interno'!$A:$A,'Lista Consumo Interno'!$E:$E))/AT187,"")</f>
        <v/>
      </c>
      <c r="AX187" s="895" t="e">
        <v>#N/A</v>
      </c>
      <c r="AY187" s="727" t="str">
        <f>IFERROR(($AT187-_xlfn.XLOOKUP($AR187,Competencias!$A:$A,Competencias!P:P))/$AT187,"")</f>
        <v/>
      </c>
      <c r="AZ187" s="727" t="str">
        <f>IFERROR(($AT187-_xlfn.XLOOKUP($AR187,Competencias!$A:$A,Competencias!Q:Q))/$AT187,"")</f>
        <v/>
      </c>
      <c r="BB187" s="246" t="str">
        <f>_xlfn.XLOOKUP(BC187,'Listas anteriores R'!$A:$A,'Listas anteriores R'!$D:$D,"")</f>
        <v>Dira</v>
      </c>
      <c r="BC187" s="760">
        <v>1232</v>
      </c>
      <c r="BD187" s="800" t="str">
        <f t="shared" si="37"/>
        <v>Aceituna con carozo 200gr</v>
      </c>
      <c r="BE187" s="150" t="e">
        <v>#N/A</v>
      </c>
      <c r="BF187" s="1051" t="e">
        <f>ROUND(IFERROR((BE187-_xlfn.XLOOKUP(BC187,'Listas anteriores HORECA'!$A:$A,'Listas anteriores HORECA'!$E:$E))/_xlfn.XLOOKUP(BC187,'Listas anteriores HORECA'!$A:$A,'Listas anteriores HORECA'!$E:$E),""),3)</f>
        <v>#VALUE!</v>
      </c>
      <c r="BG187" s="150">
        <f>_xlfn.XLOOKUP($BC187,'Costos Unitarios'!A:A,'Costos Unitarios'!E:E,"")</f>
        <v>986</v>
      </c>
      <c r="BH187" s="1052" t="e">
        <f t="shared" si="38"/>
        <v>#N/A</v>
      </c>
      <c r="BI187" s="892" t="str">
        <f>IFERROR((BE187-_xlfn.XLOOKUP(C187,'Lista Consumo Interno'!A:A,'Lista Consumo Interno'!E:E))/BE187,"")</f>
        <v/>
      </c>
    </row>
    <row r="188" spans="1:61" ht="15" thickBot="1" x14ac:dyDescent="0.35">
      <c r="A188" s="246" t="str">
        <f>_xlfn.XLOOKUP(C188,'Listas anteriores R'!$A:$A,'Listas anteriores R'!$D:$D,"")</f>
        <v>Dira</v>
      </c>
      <c r="B188" s="1204" t="s">
        <v>249</v>
      </c>
      <c r="C188" s="267">
        <v>1308</v>
      </c>
      <c r="D188" s="747" t="s">
        <v>252</v>
      </c>
      <c r="E188" s="783">
        <f t="shared" si="42"/>
        <v>4950.4132231404956</v>
      </c>
      <c r="F188" s="860">
        <v>5990</v>
      </c>
      <c r="G188" s="1197">
        <f>ROUND(IFERROR((E188-_xlfn.XLOOKUP(C188,'Listas anteriores R'!A:A,'Listas anteriores R'!E:E))/_xlfn.XLOOKUP(C188,'Listas anteriores R'!A:A,'Listas anteriores R'!E:E),""),3)</f>
        <v>0</v>
      </c>
      <c r="H188" s="732">
        <f>IFERROR((E188-(_xlfn.XLOOKUP(C188,'Costos Unitarios'!$A:$A,'Costos Unitarios'!$E:$E)+_xlfn.XLOOKUP(C188,'Costos Comerciales'!$A:$A,'Costos Comerciales'!$E:$E)))/E188,"")</f>
        <v>0.40328213689482467</v>
      </c>
      <c r="I188" s="732" t="str">
        <f>IFERROR((E188-_xlfn.XLOOKUP(C188,'Lista Consumo Interno'!$A:$A,'Lista Consumo Interno'!$E:$E))/E188,"")</f>
        <v/>
      </c>
      <c r="J188" s="727" t="str">
        <f>IFERROR(($E188-_xlfn.XLOOKUP($C188,Competencias!$A:$A,Competencias!R:R))/$E188,"")</f>
        <v/>
      </c>
      <c r="K188" s="727" t="str">
        <f>IFERROR(($E188-_xlfn.XLOOKUP($C188,Competencias!$A:$A,Competencias!S:S))/$E188,"")</f>
        <v/>
      </c>
      <c r="L188" s="727" t="str">
        <f>IFERROR(($E188-_xlfn.XLOOKUP($C188,Competencias!$A:$A,Competencias!T:T))/$E188,"")</f>
        <v/>
      </c>
      <c r="M188" s="727" t="str">
        <f>IFERROR(($E188-_xlfn.XLOOKUP($C188,Competencias!$A:$A,Competencias!U:U))/$E188,"")</f>
        <v/>
      </c>
      <c r="N188" s="727" t="str">
        <f>IFERROR(($E188-_xlfn.XLOOKUP($C188,Competencias!$A:$A,Competencias!V:V))/$E188,"")</f>
        <v/>
      </c>
      <c r="O188" s="723"/>
      <c r="P188" s="246" t="str">
        <f>_xlfn.XLOOKUP(Q188,'Listas anteriores R'!$A:$A,'Listas anteriores R'!$D:$D,"")</f>
        <v>Dira</v>
      </c>
      <c r="Q188" s="1210">
        <v>1308</v>
      </c>
      <c r="R188" s="718" t="str">
        <f t="shared" si="39"/>
        <v>Vino Malbec 1</v>
      </c>
      <c r="S188" s="135">
        <f t="shared" si="43"/>
        <v>4950.4132231404956</v>
      </c>
      <c r="T188" s="749">
        <v>5990</v>
      </c>
      <c r="U188" s="1172" t="e">
        <f>ROUND(IFERROR((S188-_xlfn.XLOOKUP(Q188,'Listas anteriores C'!$A:$A,'Listas anteriores C'!$E:$E))/_xlfn.XLOOKUP(Q188,'Listas anteriores C'!$A:$A,'Listas anteriores C'!$E:$E),""),3)</f>
        <v>#VALUE!</v>
      </c>
      <c r="V188" s="732">
        <f>IFERROR((S188-(_xlfn.XLOOKUP(Q188,'Costos Unitarios'!$A:$A,'Costos Unitarios'!$E:$E)+_xlfn.XLOOKUP(Q188,'Costos Comerciales'!$A:$A,'Costos Comerciales'!$E:$E)))/S188,"")</f>
        <v>0.40328213689482467</v>
      </c>
      <c r="W188" s="727" t="str">
        <f>IFERROR(($S188-_xlfn.XLOOKUP($Q188,Competencias!$A:$A,Competencias!E:E))/$S188,"")</f>
        <v/>
      </c>
      <c r="X188" s="727" t="str">
        <f>IFERROR(($S188-_xlfn.XLOOKUP($Q188,Competencias!$A:$A,Competencias!F:F))/$S188,"")</f>
        <v/>
      </c>
      <c r="Y188" s="727" t="str">
        <f>IFERROR(($S188-_xlfn.XLOOKUP($Q188,Competencias!$A:$A,Competencias!G:G))/$S188,"")</f>
        <v/>
      </c>
      <c r="AA188" s="246" t="str">
        <f>_xlfn.XLOOKUP(AB188,'Listas anteriores R'!$A:$A,'Listas anteriores R'!$D:$D,"")</f>
        <v>Dira</v>
      </c>
      <c r="AB188" s="542">
        <v>1308</v>
      </c>
      <c r="AC188" s="718" t="str">
        <f t="shared" si="40"/>
        <v>Vino Malbec 1</v>
      </c>
      <c r="AD188" s="139">
        <f t="shared" si="44"/>
        <v>4950.4132231404956</v>
      </c>
      <c r="AE188" s="749">
        <v>5990</v>
      </c>
      <c r="AF188" s="1172" t="e">
        <f>ROUND(IFERROR((AD188-_xlfn.XLOOKUP(AB188,'Listas anteriores ML'!$A:$A,'Listas anteriores ML'!$E:$E))/_xlfn.XLOOKUP(AB188,'Listas anteriores ML'!$A:$A,'Listas anteriores ML'!$E:$E),""),3)</f>
        <v>#VALUE!</v>
      </c>
      <c r="AG188" s="732">
        <f>IFERROR((AD188-(_xlfn.XLOOKUP(AB188,'Costos Unitarios'!$A:$A,'Costos Unitarios'!$E:$E)+_xlfn.XLOOKUP(AB188,'Costos Comerciales'!$A:$A,'Costos Comerciales'!$E:$E)))/AD188,"")</f>
        <v>0.40328213689482467</v>
      </c>
      <c r="AH188" s="727" t="str">
        <f>IFERROR(($AD188-_xlfn.XLOOKUP($AB188,Competencias!$A:$A,Competencias!H:H))/$AD188,"")</f>
        <v/>
      </c>
      <c r="AI188" s="727" t="str">
        <f>IFERROR(($AD188-_xlfn.XLOOKUP($AB188,Competencias!$A:$A,Competencias!I:I))/$AD188,"")</f>
        <v/>
      </c>
      <c r="AJ188" s="727" t="str">
        <f>IFERROR(($AD188-_xlfn.XLOOKUP($AB188,Competencias!$A:$A,Competencias!J:J))/$AD188,"")</f>
        <v/>
      </c>
      <c r="AK188" s="727" t="str">
        <f>IFERROR(($AD188-_xlfn.XLOOKUP($AB188,Competencias!$A:$A,Competencias!K:K))/$AD188,"")</f>
        <v/>
      </c>
      <c r="AL188" s="727" t="str">
        <f>IFERROR(($AD188-_xlfn.XLOOKUP($AB188,Competencias!$A:$A,Competencias!L:L))/$AD188,"")</f>
        <v/>
      </c>
      <c r="AM188" s="727" t="str">
        <f>IFERROR(($AD188-_xlfn.XLOOKUP($AB188,Competencias!$A:$A,Competencias!M:M))/$AD188,"")</f>
        <v/>
      </c>
      <c r="AN188" s="727" t="str">
        <f>IFERROR(($AD188-_xlfn.XLOOKUP($AB188,Competencias!$A:$A,Competencias!N:N))/$AD188,"")</f>
        <v/>
      </c>
      <c r="AO188" s="727" t="str">
        <f>IFERROR(($AD188-_xlfn.XLOOKUP($AB188,Competencias!$A:$A,Competencias!O:O))/$AD188,"")</f>
        <v/>
      </c>
      <c r="AQ188" s="246" t="str">
        <f>_xlfn.XLOOKUP(AR188,'Listas anteriores R'!$A:$A,'Listas anteriores R'!$D:$D,"")</f>
        <v>Dira</v>
      </c>
      <c r="AR188" s="542">
        <v>1308</v>
      </c>
      <c r="AS188" s="718" t="str">
        <f t="shared" si="36"/>
        <v>Vino Malbec 1</v>
      </c>
      <c r="AT188" s="291" t="e">
        <f t="shared" si="41"/>
        <v>#N/A</v>
      </c>
      <c r="AU188" s="1051" t="e">
        <f>ROUND(IFERROR(($AT188-_xlfn.XLOOKUP($AR188,'Listas anteriores May.'!$A:$A,'Listas anteriores May.'!$E:$E))/_xlfn.XLOOKUP($AR188,'Listas anteriores May.'!$A:$A,'Listas anteriores May.'!$E:$E),""),3)</f>
        <v>#VALUE!</v>
      </c>
      <c r="AV188" s="732" t="str">
        <f>IFERROR(($AT188-(_xlfn.XLOOKUP($AR188,'Costos Unitarios'!$A:$A,'Costos Unitarios'!$E:$E)+_xlfn.XLOOKUP($AR188,'Costos Comerciales'!$A:$A,'Costos Comerciales'!$E:$E)))/AT188,"")</f>
        <v/>
      </c>
      <c r="AW188" s="892" t="str">
        <f>IFERROR((AT188-_xlfn.XLOOKUP(AR188,'Lista Consumo Interno'!$A:$A,'Lista Consumo Interno'!$E:$E))/AT188,"")</f>
        <v/>
      </c>
      <c r="AX188" s="895" t="e">
        <v>#N/A</v>
      </c>
      <c r="AY188" s="727" t="str">
        <f>IFERROR(($AT188-_xlfn.XLOOKUP($AR188,Competencias!$A:$A,Competencias!P:P))/$AT188,"")</f>
        <v/>
      </c>
      <c r="AZ188" s="727" t="str">
        <f>IFERROR(($AT188-_xlfn.XLOOKUP($AR188,Competencias!$A:$A,Competencias!Q:Q))/$AT188,"")</f>
        <v/>
      </c>
      <c r="BB188" s="246" t="str">
        <f>_xlfn.XLOOKUP(BC188,'Listas anteriores R'!$A:$A,'Listas anteriores R'!$D:$D,"")</f>
        <v>Dira</v>
      </c>
      <c r="BC188" s="760">
        <v>1308</v>
      </c>
      <c r="BD188" s="800" t="str">
        <f t="shared" si="37"/>
        <v>Vino Malbec 1</v>
      </c>
      <c r="BE188" s="150" t="e">
        <v>#N/A</v>
      </c>
      <c r="BF188" s="1051" t="e">
        <f>ROUND(IFERROR((BE188-_xlfn.XLOOKUP(BC188,'Listas anteriores HORECA'!$A:$A,'Listas anteriores HORECA'!$E:$E))/_xlfn.XLOOKUP(BC188,'Listas anteriores HORECA'!$A:$A,'Listas anteriores HORECA'!$E:$E),""),3)</f>
        <v>#VALUE!</v>
      </c>
      <c r="BG188" s="150">
        <f>_xlfn.XLOOKUP($BC188,'Costos Unitarios'!A:A,'Costos Unitarios'!E:E,"")</f>
        <v>2708</v>
      </c>
      <c r="BH188" s="1052" t="e">
        <f t="shared" si="38"/>
        <v>#N/A</v>
      </c>
      <c r="BI188" s="892" t="str">
        <f>IFERROR((BE188-_xlfn.XLOOKUP(C188,'Lista Consumo Interno'!A:A,'Lista Consumo Interno'!E:E))/BE188,"")</f>
        <v/>
      </c>
    </row>
    <row r="189" spans="1:61" ht="15" thickBot="1" x14ac:dyDescent="0.35">
      <c r="A189" s="246" t="str">
        <f>_xlfn.XLOOKUP(C189,'Listas anteriores R'!$A:$A,'Listas anteriores R'!$D:$D,"")</f>
        <v>Dira</v>
      </c>
      <c r="B189" s="1204" t="s">
        <v>249</v>
      </c>
      <c r="C189" s="267">
        <v>1309</v>
      </c>
      <c r="D189" s="747" t="s">
        <v>253</v>
      </c>
      <c r="E189" s="783">
        <f t="shared" si="42"/>
        <v>4950.4132231404956</v>
      </c>
      <c r="F189" s="860">
        <v>5990</v>
      </c>
      <c r="G189" s="1197">
        <f>ROUND(IFERROR((E189-_xlfn.XLOOKUP(C189,'Listas anteriores R'!A:A,'Listas anteriores R'!E:E))/_xlfn.XLOOKUP(C189,'Listas anteriores R'!A:A,'Listas anteriores R'!E:E),""),3)</f>
        <v>0</v>
      </c>
      <c r="H189" s="732">
        <f>IFERROR((E189-(_xlfn.XLOOKUP(C189,'Costos Unitarios'!$A:$A,'Costos Unitarios'!$E:$E)+_xlfn.XLOOKUP(C189,'Costos Comerciales'!$A:$A,'Costos Comerciales'!$E:$E)))/E189,"")</f>
        <v>0.40328213689482467</v>
      </c>
      <c r="I189" s="732" t="str">
        <f>IFERROR((E189-_xlfn.XLOOKUP(C189,'Lista Consumo Interno'!$A:$A,'Lista Consumo Interno'!$E:$E))/E189,"")</f>
        <v/>
      </c>
      <c r="J189" s="727" t="str">
        <f>IFERROR(($E189-_xlfn.XLOOKUP($C189,Competencias!$A:$A,Competencias!R:R))/$E189,"")</f>
        <v/>
      </c>
      <c r="K189" s="727" t="str">
        <f>IFERROR(($E189-_xlfn.XLOOKUP($C189,Competencias!$A:$A,Competencias!S:S))/$E189,"")</f>
        <v/>
      </c>
      <c r="L189" s="727" t="str">
        <f>IFERROR(($E189-_xlfn.XLOOKUP($C189,Competencias!$A:$A,Competencias!T:T))/$E189,"")</f>
        <v/>
      </c>
      <c r="M189" s="727" t="str">
        <f>IFERROR(($E189-_xlfn.XLOOKUP($C189,Competencias!$A:$A,Competencias!U:U))/$E189,"")</f>
        <v/>
      </c>
      <c r="N189" s="727" t="str">
        <f>IFERROR(($E189-_xlfn.XLOOKUP($C189,Competencias!$A:$A,Competencias!V:V))/$E189,"")</f>
        <v/>
      </c>
      <c r="O189" s="723"/>
      <c r="P189" s="246" t="str">
        <f>_xlfn.XLOOKUP(Q189,'Listas anteriores R'!$A:$A,'Listas anteriores R'!$D:$D,"")</f>
        <v>Dira</v>
      </c>
      <c r="Q189" s="1210">
        <v>1309</v>
      </c>
      <c r="R189" s="718" t="str">
        <f t="shared" si="39"/>
        <v>Vino Blanco 1</v>
      </c>
      <c r="S189" s="135">
        <f t="shared" si="43"/>
        <v>4950.4132231404956</v>
      </c>
      <c r="T189" s="749">
        <v>5990</v>
      </c>
      <c r="U189" s="1172" t="e">
        <f>ROUND(IFERROR((S189-_xlfn.XLOOKUP(Q189,'Listas anteriores C'!$A:$A,'Listas anteriores C'!$E:$E))/_xlfn.XLOOKUP(Q189,'Listas anteriores C'!$A:$A,'Listas anteriores C'!$E:$E),""),3)</f>
        <v>#VALUE!</v>
      </c>
      <c r="V189" s="732">
        <f>IFERROR((S189-(_xlfn.XLOOKUP(Q189,'Costos Unitarios'!$A:$A,'Costos Unitarios'!$E:$E)+_xlfn.XLOOKUP(Q189,'Costos Comerciales'!$A:$A,'Costos Comerciales'!$E:$E)))/S189,"")</f>
        <v>0.40328213689482467</v>
      </c>
      <c r="W189" s="727" t="str">
        <f>IFERROR(($S189-_xlfn.XLOOKUP($Q189,Competencias!$A:$A,Competencias!E:E))/$S189,"")</f>
        <v/>
      </c>
      <c r="X189" s="727" t="str">
        <f>IFERROR(($S189-_xlfn.XLOOKUP($Q189,Competencias!$A:$A,Competencias!F:F))/$S189,"")</f>
        <v/>
      </c>
      <c r="Y189" s="727" t="str">
        <f>IFERROR(($S189-_xlfn.XLOOKUP($Q189,Competencias!$A:$A,Competencias!G:G))/$S189,"")</f>
        <v/>
      </c>
      <c r="AA189" s="246" t="str">
        <f>_xlfn.XLOOKUP(AB189,'Listas anteriores R'!$A:$A,'Listas anteriores R'!$D:$D,"")</f>
        <v>Dira</v>
      </c>
      <c r="AB189" s="542">
        <v>1309</v>
      </c>
      <c r="AC189" s="718" t="str">
        <f t="shared" si="40"/>
        <v>Vino Blanco 1</v>
      </c>
      <c r="AD189" s="139">
        <f t="shared" si="44"/>
        <v>4950.4132231404956</v>
      </c>
      <c r="AE189" s="749">
        <v>5990</v>
      </c>
      <c r="AF189" s="1172" t="e">
        <f>ROUND(IFERROR((AD189-_xlfn.XLOOKUP(AB189,'Listas anteriores ML'!$A:$A,'Listas anteriores ML'!$E:$E))/_xlfn.XLOOKUP(AB189,'Listas anteriores ML'!$A:$A,'Listas anteriores ML'!$E:$E),""),3)</f>
        <v>#VALUE!</v>
      </c>
      <c r="AG189" s="732">
        <f>IFERROR((AD189-(_xlfn.XLOOKUP(AB189,'Costos Unitarios'!$A:$A,'Costos Unitarios'!$E:$E)+_xlfn.XLOOKUP(AB189,'Costos Comerciales'!$A:$A,'Costos Comerciales'!$E:$E)))/AD189,"")</f>
        <v>0.40328213689482467</v>
      </c>
      <c r="AH189" s="727" t="str">
        <f>IFERROR(($AD189-_xlfn.XLOOKUP($AB189,Competencias!$A:$A,Competencias!H:H))/$AD189,"")</f>
        <v/>
      </c>
      <c r="AI189" s="727" t="str">
        <f>IFERROR(($AD189-_xlfn.XLOOKUP($AB189,Competencias!$A:$A,Competencias!I:I))/$AD189,"")</f>
        <v/>
      </c>
      <c r="AJ189" s="727" t="str">
        <f>IFERROR(($AD189-_xlfn.XLOOKUP($AB189,Competencias!$A:$A,Competencias!J:J))/$AD189,"")</f>
        <v/>
      </c>
      <c r="AK189" s="727" t="str">
        <f>IFERROR(($AD189-_xlfn.XLOOKUP($AB189,Competencias!$A:$A,Competencias!K:K))/$AD189,"")</f>
        <v/>
      </c>
      <c r="AL189" s="727" t="str">
        <f>IFERROR(($AD189-_xlfn.XLOOKUP($AB189,Competencias!$A:$A,Competencias!L:L))/$AD189,"")</f>
        <v/>
      </c>
      <c r="AM189" s="727" t="str">
        <f>IFERROR(($AD189-_xlfn.XLOOKUP($AB189,Competencias!$A:$A,Competencias!M:M))/$AD189,"")</f>
        <v/>
      </c>
      <c r="AN189" s="727" t="str">
        <f>IFERROR(($AD189-_xlfn.XLOOKUP($AB189,Competencias!$A:$A,Competencias!N:N))/$AD189,"")</f>
        <v/>
      </c>
      <c r="AO189" s="727" t="str">
        <f>IFERROR(($AD189-_xlfn.XLOOKUP($AB189,Competencias!$A:$A,Competencias!O:O))/$AD189,"")</f>
        <v/>
      </c>
      <c r="AQ189" s="246" t="str">
        <f>_xlfn.XLOOKUP(AR189,'Listas anteriores R'!$A:$A,'Listas anteriores R'!$D:$D,"")</f>
        <v>Dira</v>
      </c>
      <c r="AR189" s="542">
        <v>1309</v>
      </c>
      <c r="AS189" s="718" t="str">
        <f t="shared" si="36"/>
        <v>Vino Blanco 1</v>
      </c>
      <c r="AT189" s="291" t="e">
        <f t="shared" si="41"/>
        <v>#N/A</v>
      </c>
      <c r="AU189" s="1051" t="e">
        <f>ROUND(IFERROR(($AT189-_xlfn.XLOOKUP($AR189,'Listas anteriores May.'!$A:$A,'Listas anteriores May.'!$E:$E))/_xlfn.XLOOKUP($AR189,'Listas anteriores May.'!$A:$A,'Listas anteriores May.'!$E:$E),""),3)</f>
        <v>#VALUE!</v>
      </c>
      <c r="AV189" s="732" t="str">
        <f>IFERROR(($AT189-(_xlfn.XLOOKUP($AR189,'Costos Unitarios'!$A:$A,'Costos Unitarios'!$E:$E)+_xlfn.XLOOKUP($AR189,'Costos Comerciales'!$A:$A,'Costos Comerciales'!$E:$E)))/AT189,"")</f>
        <v/>
      </c>
      <c r="AW189" s="892" t="str">
        <f>IFERROR((AT189-_xlfn.XLOOKUP(AR189,'Lista Consumo Interno'!$A:$A,'Lista Consumo Interno'!$E:$E))/AT189,"")</f>
        <v/>
      </c>
      <c r="AX189" s="895" t="e">
        <v>#N/A</v>
      </c>
      <c r="AY189" s="727" t="str">
        <f>IFERROR(($AT189-_xlfn.XLOOKUP($AR189,Competencias!$A:$A,Competencias!P:P))/$AT189,"")</f>
        <v/>
      </c>
      <c r="AZ189" s="727" t="str">
        <f>IFERROR(($AT189-_xlfn.XLOOKUP($AR189,Competencias!$A:$A,Competencias!Q:Q))/$AT189,"")</f>
        <v/>
      </c>
      <c r="BB189" s="246" t="str">
        <f>_xlfn.XLOOKUP(BC189,'Listas anteriores R'!$A:$A,'Listas anteriores R'!$D:$D,"")</f>
        <v>Dira</v>
      </c>
      <c r="BC189" s="760">
        <v>1309</v>
      </c>
      <c r="BD189" s="800" t="str">
        <f t="shared" si="37"/>
        <v>Vino Blanco 1</v>
      </c>
      <c r="BE189" s="150" t="e">
        <v>#N/A</v>
      </c>
      <c r="BF189" s="1051" t="e">
        <f>ROUND(IFERROR((BE189-_xlfn.XLOOKUP(BC189,'Listas anteriores HORECA'!$A:$A,'Listas anteriores HORECA'!$E:$E))/_xlfn.XLOOKUP(BC189,'Listas anteriores HORECA'!$A:$A,'Listas anteriores HORECA'!$E:$E),""),3)</f>
        <v>#VALUE!</v>
      </c>
      <c r="BG189" s="150">
        <f>_xlfn.XLOOKUP($BC189,'Costos Unitarios'!A:A,'Costos Unitarios'!E:E,"")</f>
        <v>2708</v>
      </c>
      <c r="BH189" s="1052" t="e">
        <f t="shared" si="38"/>
        <v>#N/A</v>
      </c>
      <c r="BI189" s="892" t="str">
        <f>IFERROR((BE189-_xlfn.XLOOKUP(C189,'Lista Consumo Interno'!A:A,'Lista Consumo Interno'!E:E))/BE189,"")</f>
        <v/>
      </c>
    </row>
    <row r="190" spans="1:61" ht="15" thickBot="1" x14ac:dyDescent="0.35">
      <c r="A190" s="246" t="str">
        <f>_xlfn.XLOOKUP(C190,'Listas anteriores R'!$A:$A,'Listas anteriores R'!$D:$D,"")</f>
        <v>Dira</v>
      </c>
      <c r="B190" s="1204" t="s">
        <v>249</v>
      </c>
      <c r="C190" s="267">
        <v>1020</v>
      </c>
      <c r="D190" s="747" t="s">
        <v>254</v>
      </c>
      <c r="E190" s="783">
        <f t="shared" si="42"/>
        <v>6190.0826446280989</v>
      </c>
      <c r="F190" s="860">
        <v>7490</v>
      </c>
      <c r="G190" s="1197">
        <f>ROUND(IFERROR((E190-_xlfn.XLOOKUP(C190,'Listas anteriores R'!A:A,'Listas anteriores R'!E:E))/_xlfn.XLOOKUP(C190,'Listas anteriores R'!A:A,'Listas anteriores R'!E:E),""),3)</f>
        <v>0</v>
      </c>
      <c r="H190" s="732">
        <f>IFERROR((E190-(_xlfn.XLOOKUP(C190,'Costos Unitarios'!$A:$A,'Costos Unitarios'!$E:$E)+_xlfn.XLOOKUP(C190,'Costos Comerciales'!$A:$A,'Costos Comerciales'!$E:$E)))/E190,"")</f>
        <v>0.37755273698264352</v>
      </c>
      <c r="I190" s="732" t="str">
        <f>IFERROR((E190-_xlfn.XLOOKUP(C190,'Lista Consumo Interno'!$A:$A,'Lista Consumo Interno'!$E:$E))/E190,"")</f>
        <v/>
      </c>
      <c r="J190" s="727" t="str">
        <f>IFERROR(($E190-_xlfn.XLOOKUP($C190,Competencias!$A:$A,Competencias!R:R))/$E190,"")</f>
        <v/>
      </c>
      <c r="K190" s="727" t="str">
        <f>IFERROR(($E190-_xlfn.XLOOKUP($C190,Competencias!$A:$A,Competencias!S:S))/$E190,"")</f>
        <v/>
      </c>
      <c r="L190" s="727" t="str">
        <f>IFERROR(($E190-_xlfn.XLOOKUP($C190,Competencias!$A:$A,Competencias!T:T))/$E190,"")</f>
        <v/>
      </c>
      <c r="M190" s="727" t="str">
        <f>IFERROR(($E190-_xlfn.XLOOKUP($C190,Competencias!$A:$A,Competencias!U:U))/$E190,"")</f>
        <v/>
      </c>
      <c r="N190" s="727" t="str">
        <f>IFERROR(($E190-_xlfn.XLOOKUP($C190,Competencias!$A:$A,Competencias!V:V))/$E190,"")</f>
        <v/>
      </c>
      <c r="O190" s="723"/>
      <c r="P190" s="246" t="str">
        <f>_xlfn.XLOOKUP(Q190,'Listas anteriores R'!$A:$A,'Listas anteriores R'!$D:$D,"")</f>
        <v>Dira</v>
      </c>
      <c r="Q190" s="1210">
        <v>1020</v>
      </c>
      <c r="R190" s="718" t="str">
        <f t="shared" si="39"/>
        <v>Vino Malbec 2</v>
      </c>
      <c r="S190" s="135">
        <f t="shared" si="43"/>
        <v>6190.0826446280989</v>
      </c>
      <c r="T190" s="749">
        <v>7490</v>
      </c>
      <c r="U190" s="1172" t="e">
        <f>ROUND(IFERROR((S190-_xlfn.XLOOKUP(Q190,'Listas anteriores C'!$A:$A,'Listas anteriores C'!$E:$E))/_xlfn.XLOOKUP(Q190,'Listas anteriores C'!$A:$A,'Listas anteriores C'!$E:$E),""),3)</f>
        <v>#VALUE!</v>
      </c>
      <c r="V190" s="732">
        <f>IFERROR((S190-(_xlfn.XLOOKUP(Q190,'Costos Unitarios'!$A:$A,'Costos Unitarios'!$E:$E)+_xlfn.XLOOKUP(Q190,'Costos Comerciales'!$A:$A,'Costos Comerciales'!$E:$E)))/S190,"")</f>
        <v>0.37755273698264352</v>
      </c>
      <c r="W190" s="727" t="str">
        <f>IFERROR(($S190-_xlfn.XLOOKUP($Q190,Competencias!$A:$A,Competencias!E:E))/$S190,"")</f>
        <v/>
      </c>
      <c r="X190" s="727" t="str">
        <f>IFERROR(($S190-_xlfn.XLOOKUP($Q190,Competencias!$A:$A,Competencias!F:F))/$S190,"")</f>
        <v/>
      </c>
      <c r="Y190" s="727" t="str">
        <f>IFERROR(($S190-_xlfn.XLOOKUP($Q190,Competencias!$A:$A,Competencias!G:G))/$S190,"")</f>
        <v/>
      </c>
      <c r="AA190" s="246" t="str">
        <f>_xlfn.XLOOKUP(AB190,'Listas anteriores R'!$A:$A,'Listas anteriores R'!$D:$D,"")</f>
        <v>Dira</v>
      </c>
      <c r="AB190" s="542">
        <v>1020</v>
      </c>
      <c r="AC190" s="718" t="str">
        <f t="shared" si="40"/>
        <v>Vino Malbec 2</v>
      </c>
      <c r="AD190" s="139">
        <f t="shared" si="44"/>
        <v>6190.0826446280989</v>
      </c>
      <c r="AE190" s="749">
        <v>7490</v>
      </c>
      <c r="AF190" s="1172" t="e">
        <f>ROUND(IFERROR((AD190-_xlfn.XLOOKUP(AB190,'Listas anteriores ML'!$A:$A,'Listas anteriores ML'!$E:$E))/_xlfn.XLOOKUP(AB190,'Listas anteriores ML'!$A:$A,'Listas anteriores ML'!$E:$E),""),3)</f>
        <v>#VALUE!</v>
      </c>
      <c r="AG190" s="732">
        <f>IFERROR((AD190-(_xlfn.XLOOKUP(AB190,'Costos Unitarios'!$A:$A,'Costos Unitarios'!$E:$E)+_xlfn.XLOOKUP(AB190,'Costos Comerciales'!$A:$A,'Costos Comerciales'!$E:$E)))/AD190,"")</f>
        <v>0.37755273698264352</v>
      </c>
      <c r="AH190" s="727" t="str">
        <f>IFERROR(($AD190-_xlfn.XLOOKUP($AB190,Competencias!$A:$A,Competencias!H:H))/$AD190,"")</f>
        <v/>
      </c>
      <c r="AI190" s="727" t="str">
        <f>IFERROR(($AD190-_xlfn.XLOOKUP($AB190,Competencias!$A:$A,Competencias!I:I))/$AD190,"")</f>
        <v/>
      </c>
      <c r="AJ190" s="727" t="str">
        <f>IFERROR(($AD190-_xlfn.XLOOKUP($AB190,Competencias!$A:$A,Competencias!J:J))/$AD190,"")</f>
        <v/>
      </c>
      <c r="AK190" s="727" t="str">
        <f>IFERROR(($AD190-_xlfn.XLOOKUP($AB190,Competencias!$A:$A,Competencias!K:K))/$AD190,"")</f>
        <v/>
      </c>
      <c r="AL190" s="727" t="str">
        <f>IFERROR(($AD190-_xlfn.XLOOKUP($AB190,Competencias!$A:$A,Competencias!L:L))/$AD190,"")</f>
        <v/>
      </c>
      <c r="AM190" s="727" t="str">
        <f>IFERROR(($AD190-_xlfn.XLOOKUP($AB190,Competencias!$A:$A,Competencias!M:M))/$AD190,"")</f>
        <v/>
      </c>
      <c r="AN190" s="727" t="str">
        <f>IFERROR(($AD190-_xlfn.XLOOKUP($AB190,Competencias!$A:$A,Competencias!N:N))/$AD190,"")</f>
        <v/>
      </c>
      <c r="AO190" s="727" t="str">
        <f>IFERROR(($AD190-_xlfn.XLOOKUP($AB190,Competencias!$A:$A,Competencias!O:O))/$AD190,"")</f>
        <v/>
      </c>
      <c r="AQ190" s="246" t="str">
        <f>_xlfn.XLOOKUP(AR190,'Listas anteriores R'!$A:$A,'Listas anteriores R'!$D:$D,"")</f>
        <v>Dira</v>
      </c>
      <c r="AR190" s="542">
        <v>1020</v>
      </c>
      <c r="AS190" s="718" t="str">
        <f t="shared" si="36"/>
        <v>Vino Malbec 2</v>
      </c>
      <c r="AT190" s="291" t="e">
        <f t="shared" si="41"/>
        <v>#N/A</v>
      </c>
      <c r="AU190" s="1051" t="e">
        <f>ROUND(IFERROR(($AT190-_xlfn.XLOOKUP($AR190,'Listas anteriores May.'!$A:$A,'Listas anteriores May.'!$E:$E))/_xlfn.XLOOKUP($AR190,'Listas anteriores May.'!$A:$A,'Listas anteriores May.'!$E:$E),""),3)</f>
        <v>#VALUE!</v>
      </c>
      <c r="AV190" s="732" t="str">
        <f>IFERROR(($AT190-(_xlfn.XLOOKUP($AR190,'Costos Unitarios'!$A:$A,'Costos Unitarios'!$E:$E)+_xlfn.XLOOKUP($AR190,'Costos Comerciales'!$A:$A,'Costos Comerciales'!$E:$E)))/AT190,"")</f>
        <v/>
      </c>
      <c r="AW190" s="892" t="str">
        <f>IFERROR((AT190-_xlfn.XLOOKUP(AR190,'Lista Consumo Interno'!$A:$A,'Lista Consumo Interno'!$E:$E))/AT190,"")</f>
        <v/>
      </c>
      <c r="AX190" s="895" t="e">
        <v>#N/A</v>
      </c>
      <c r="AY190" s="727" t="str">
        <f>IFERROR(($AT190-_xlfn.XLOOKUP($AR190,Competencias!$A:$A,Competencias!P:P))/$AT190,"")</f>
        <v/>
      </c>
      <c r="AZ190" s="727" t="str">
        <f>IFERROR(($AT190-_xlfn.XLOOKUP($AR190,Competencias!$A:$A,Competencias!Q:Q))/$AT190,"")</f>
        <v/>
      </c>
      <c r="BB190" s="246" t="str">
        <f>_xlfn.XLOOKUP(BC190,'Listas anteriores R'!$A:$A,'Listas anteriores R'!$D:$D,"")</f>
        <v>Dira</v>
      </c>
      <c r="BC190" s="760">
        <v>1020</v>
      </c>
      <c r="BD190" s="800" t="str">
        <f t="shared" si="37"/>
        <v>Vino Malbec 2</v>
      </c>
      <c r="BE190" s="150" t="e">
        <v>#N/A</v>
      </c>
      <c r="BF190" s="1051" t="e">
        <f>ROUND(IFERROR((BE190-_xlfn.XLOOKUP(BC190,'Listas anteriores HORECA'!$A:$A,'Listas anteriores HORECA'!$E:$E))/_xlfn.XLOOKUP(BC190,'Listas anteriores HORECA'!$A:$A,'Listas anteriores HORECA'!$E:$E),""),3)</f>
        <v>#VALUE!</v>
      </c>
      <c r="BG190" s="150">
        <f>_xlfn.XLOOKUP($BC190,'Costos Unitarios'!A:A,'Costos Unitarios'!E:E,"")</f>
        <v>3545</v>
      </c>
      <c r="BH190" s="1052" t="e">
        <f t="shared" si="38"/>
        <v>#N/A</v>
      </c>
      <c r="BI190" s="892" t="str">
        <f>IFERROR((BE190-_xlfn.XLOOKUP(C190,'Lista Consumo Interno'!A:A,'Lista Consumo Interno'!E:E))/BE190,"")</f>
        <v/>
      </c>
    </row>
    <row r="191" spans="1:61" ht="15" thickBot="1" x14ac:dyDescent="0.35">
      <c r="A191" s="246" t="str">
        <f>_xlfn.XLOOKUP(C191,'Listas anteriores R'!$A:$A,'Listas anteriores R'!$D:$D,"")</f>
        <v>Dira</v>
      </c>
      <c r="B191" s="1204" t="s">
        <v>249</v>
      </c>
      <c r="C191" s="267">
        <v>1019</v>
      </c>
      <c r="D191" s="747" t="s">
        <v>255</v>
      </c>
      <c r="E191" s="783">
        <f t="shared" si="42"/>
        <v>6190.0826446280989</v>
      </c>
      <c r="F191" s="860">
        <v>7490</v>
      </c>
      <c r="G191" s="1197">
        <f>ROUND(IFERROR((E191-_xlfn.XLOOKUP(C191,'Listas anteriores R'!A:A,'Listas anteriores R'!E:E))/_xlfn.XLOOKUP(C191,'Listas anteriores R'!A:A,'Listas anteriores R'!E:E),""),3)</f>
        <v>0</v>
      </c>
      <c r="H191" s="732">
        <f>IFERROR((E191-(_xlfn.XLOOKUP(C191,'Costos Unitarios'!$A:$A,'Costos Unitarios'!$E:$E)+_xlfn.XLOOKUP(C191,'Costos Comerciales'!$A:$A,'Costos Comerciales'!$E:$E)))/E191,"")</f>
        <v>0.37755273698264352</v>
      </c>
      <c r="I191" s="732" t="str">
        <f>IFERROR((E191-_xlfn.XLOOKUP(C191,'Lista Consumo Interno'!$A:$A,'Lista Consumo Interno'!$E:$E))/E191,"")</f>
        <v/>
      </c>
      <c r="J191" s="727" t="str">
        <f>IFERROR(($E191-_xlfn.XLOOKUP($C191,Competencias!$A:$A,Competencias!R:R))/$E191,"")</f>
        <v/>
      </c>
      <c r="K191" s="727" t="str">
        <f>IFERROR(($E191-_xlfn.XLOOKUP($C191,Competencias!$A:$A,Competencias!S:S))/$E191,"")</f>
        <v/>
      </c>
      <c r="L191" s="727" t="str">
        <f>IFERROR(($E191-_xlfn.XLOOKUP($C191,Competencias!$A:$A,Competencias!T:T))/$E191,"")</f>
        <v/>
      </c>
      <c r="M191" s="727" t="str">
        <f>IFERROR(($E191-_xlfn.XLOOKUP($C191,Competencias!$A:$A,Competencias!U:U))/$E191,"")</f>
        <v/>
      </c>
      <c r="N191" s="727" t="str">
        <f>IFERROR(($E191-_xlfn.XLOOKUP($C191,Competencias!$A:$A,Competencias!V:V))/$E191,"")</f>
        <v/>
      </c>
      <c r="O191" s="723"/>
      <c r="P191" s="246" t="str">
        <f>_xlfn.XLOOKUP(Q191,'Listas anteriores R'!$A:$A,'Listas anteriores R'!$D:$D,"")</f>
        <v>Dira</v>
      </c>
      <c r="Q191" s="1210">
        <v>1019</v>
      </c>
      <c r="R191" s="718" t="str">
        <f t="shared" si="39"/>
        <v>Vino Cabernet 1</v>
      </c>
      <c r="S191" s="135">
        <f t="shared" si="43"/>
        <v>6190.0826446280989</v>
      </c>
      <c r="T191" s="749">
        <v>7490</v>
      </c>
      <c r="U191" s="1172" t="e">
        <f>ROUND(IFERROR((S191-_xlfn.XLOOKUP(Q191,'Listas anteriores C'!$A:$A,'Listas anteriores C'!$E:$E))/_xlfn.XLOOKUP(Q191,'Listas anteriores C'!$A:$A,'Listas anteriores C'!$E:$E),""),3)</f>
        <v>#VALUE!</v>
      </c>
      <c r="V191" s="732">
        <f>IFERROR((S191-(_xlfn.XLOOKUP(Q191,'Costos Unitarios'!$A:$A,'Costos Unitarios'!$E:$E)+_xlfn.XLOOKUP(Q191,'Costos Comerciales'!$A:$A,'Costos Comerciales'!$E:$E)))/S191,"")</f>
        <v>0.37755273698264352</v>
      </c>
      <c r="W191" s="727" t="str">
        <f>IFERROR(($S191-_xlfn.XLOOKUP($Q191,Competencias!$A:$A,Competencias!E:E))/$S191,"")</f>
        <v/>
      </c>
      <c r="X191" s="727" t="str">
        <f>IFERROR(($S191-_xlfn.XLOOKUP($Q191,Competencias!$A:$A,Competencias!F:F))/$S191,"")</f>
        <v/>
      </c>
      <c r="Y191" s="727" t="str">
        <f>IFERROR(($S191-_xlfn.XLOOKUP($Q191,Competencias!$A:$A,Competencias!G:G))/$S191,"")</f>
        <v/>
      </c>
      <c r="AA191" s="246" t="str">
        <f>_xlfn.XLOOKUP(AB191,'Listas anteriores R'!$A:$A,'Listas anteriores R'!$D:$D,"")</f>
        <v>Dira</v>
      </c>
      <c r="AB191" s="542">
        <v>1019</v>
      </c>
      <c r="AC191" s="718" t="str">
        <f t="shared" si="40"/>
        <v>Vino Cabernet 1</v>
      </c>
      <c r="AD191" s="139">
        <f t="shared" si="44"/>
        <v>6190.0826446280989</v>
      </c>
      <c r="AE191" s="749">
        <v>7490</v>
      </c>
      <c r="AF191" s="1172" t="e">
        <f>ROUND(IFERROR((AD191-_xlfn.XLOOKUP(AB191,'Listas anteriores ML'!$A:$A,'Listas anteriores ML'!$E:$E))/_xlfn.XLOOKUP(AB191,'Listas anteriores ML'!$A:$A,'Listas anteriores ML'!$E:$E),""),3)</f>
        <v>#VALUE!</v>
      </c>
      <c r="AG191" s="732">
        <f>IFERROR((AD191-(_xlfn.XLOOKUP(AB191,'Costos Unitarios'!$A:$A,'Costos Unitarios'!$E:$E)+_xlfn.XLOOKUP(AB191,'Costos Comerciales'!$A:$A,'Costos Comerciales'!$E:$E)))/AD191,"")</f>
        <v>0.37755273698264352</v>
      </c>
      <c r="AH191" s="727" t="str">
        <f>IFERROR(($AD191-_xlfn.XLOOKUP($AB191,Competencias!$A:$A,Competencias!H:H))/$AD191,"")</f>
        <v/>
      </c>
      <c r="AI191" s="727" t="str">
        <f>IFERROR(($AD191-_xlfn.XLOOKUP($AB191,Competencias!$A:$A,Competencias!I:I))/$AD191,"")</f>
        <v/>
      </c>
      <c r="AJ191" s="727" t="str">
        <f>IFERROR(($AD191-_xlfn.XLOOKUP($AB191,Competencias!$A:$A,Competencias!J:J))/$AD191,"")</f>
        <v/>
      </c>
      <c r="AK191" s="727" t="str">
        <f>IFERROR(($AD191-_xlfn.XLOOKUP($AB191,Competencias!$A:$A,Competencias!K:K))/$AD191,"")</f>
        <v/>
      </c>
      <c r="AL191" s="727" t="str">
        <f>IFERROR(($AD191-_xlfn.XLOOKUP($AB191,Competencias!$A:$A,Competencias!L:L))/$AD191,"")</f>
        <v/>
      </c>
      <c r="AM191" s="727" t="str">
        <f>IFERROR(($AD191-_xlfn.XLOOKUP($AB191,Competencias!$A:$A,Competencias!M:M))/$AD191,"")</f>
        <v/>
      </c>
      <c r="AN191" s="727" t="str">
        <f>IFERROR(($AD191-_xlfn.XLOOKUP($AB191,Competencias!$A:$A,Competencias!N:N))/$AD191,"")</f>
        <v/>
      </c>
      <c r="AO191" s="727" t="str">
        <f>IFERROR(($AD191-_xlfn.XLOOKUP($AB191,Competencias!$A:$A,Competencias!O:O))/$AD191,"")</f>
        <v/>
      </c>
      <c r="AQ191" s="246" t="str">
        <f>_xlfn.XLOOKUP(AR191,'Listas anteriores R'!$A:$A,'Listas anteriores R'!$D:$D,"")</f>
        <v>Dira</v>
      </c>
      <c r="AR191" s="542">
        <v>1019</v>
      </c>
      <c r="AS191" s="718" t="str">
        <f t="shared" si="36"/>
        <v>Vino Cabernet 1</v>
      </c>
      <c r="AT191" s="291" t="e">
        <f t="shared" si="41"/>
        <v>#N/A</v>
      </c>
      <c r="AU191" s="1051" t="e">
        <f>ROUND(IFERROR(($AT191-_xlfn.XLOOKUP($AR191,'Listas anteriores May.'!$A:$A,'Listas anteriores May.'!$E:$E))/_xlfn.XLOOKUP($AR191,'Listas anteriores May.'!$A:$A,'Listas anteriores May.'!$E:$E),""),3)</f>
        <v>#VALUE!</v>
      </c>
      <c r="AV191" s="732" t="str">
        <f>IFERROR(($AT191-(_xlfn.XLOOKUP($AR191,'Costos Unitarios'!$A:$A,'Costos Unitarios'!$E:$E)+_xlfn.XLOOKUP($AR191,'Costos Comerciales'!$A:$A,'Costos Comerciales'!$E:$E)))/AT191,"")</f>
        <v/>
      </c>
      <c r="AW191" s="892" t="str">
        <f>IFERROR((AT191-_xlfn.XLOOKUP(AR191,'Lista Consumo Interno'!$A:$A,'Lista Consumo Interno'!$E:$E))/AT191,"")</f>
        <v/>
      </c>
      <c r="AX191" s="895" t="e">
        <v>#N/A</v>
      </c>
      <c r="AY191" s="727" t="str">
        <f>IFERROR(($AT191-_xlfn.XLOOKUP($AR191,Competencias!$A:$A,Competencias!P:P))/$AT191,"")</f>
        <v/>
      </c>
      <c r="AZ191" s="727" t="str">
        <f>IFERROR(($AT191-_xlfn.XLOOKUP($AR191,Competencias!$A:$A,Competencias!Q:Q))/$AT191,"")</f>
        <v/>
      </c>
      <c r="BB191" s="246" t="str">
        <f>_xlfn.XLOOKUP(BC191,'Listas anteriores R'!$A:$A,'Listas anteriores R'!$D:$D,"")</f>
        <v>Dira</v>
      </c>
      <c r="BC191" s="760">
        <v>1019</v>
      </c>
      <c r="BD191" s="800" t="str">
        <f t="shared" si="37"/>
        <v>Vino Cabernet 1</v>
      </c>
      <c r="BE191" s="150" t="e">
        <v>#N/A</v>
      </c>
      <c r="BF191" s="1051" t="e">
        <f>ROUND(IFERROR((BE191-_xlfn.XLOOKUP(BC191,'Listas anteriores HORECA'!$A:$A,'Listas anteriores HORECA'!$E:$E))/_xlfn.XLOOKUP(BC191,'Listas anteriores HORECA'!$A:$A,'Listas anteriores HORECA'!$E:$E),""),3)</f>
        <v>#VALUE!</v>
      </c>
      <c r="BG191" s="150">
        <f>_xlfn.XLOOKUP($BC191,'Costos Unitarios'!A:A,'Costos Unitarios'!E:E,"")</f>
        <v>3545</v>
      </c>
      <c r="BH191" s="1052" t="e">
        <f t="shared" si="38"/>
        <v>#N/A</v>
      </c>
      <c r="BI191" s="892" t="str">
        <f>IFERROR((BE191-_xlfn.XLOOKUP(C191,'Lista Consumo Interno'!A:A,'Lista Consumo Interno'!E:E))/BE191,"")</f>
        <v/>
      </c>
    </row>
    <row r="192" spans="1:61" ht="15" thickBot="1" x14ac:dyDescent="0.35">
      <c r="A192" s="246" t="str">
        <f>_xlfn.XLOOKUP(C192,'Listas anteriores R'!$A:$A,'Listas anteriores R'!$D:$D,"")</f>
        <v>Dira</v>
      </c>
      <c r="B192" s="1204" t="s">
        <v>249</v>
      </c>
      <c r="C192" s="267">
        <v>1117</v>
      </c>
      <c r="D192" s="747" t="s">
        <v>256</v>
      </c>
      <c r="E192" s="783">
        <f t="shared" si="42"/>
        <v>2471.0743801652893</v>
      </c>
      <c r="F192" s="860">
        <v>2990</v>
      </c>
      <c r="G192" s="1197">
        <f>ROUND(IFERROR((E192-_xlfn.XLOOKUP(C192,'Listas anteriores R'!A:A,'Listas anteriores R'!E:E))/_xlfn.XLOOKUP(C192,'Listas anteriores R'!A:A,'Listas anteriores R'!E:E),""),3)</f>
        <v>0</v>
      </c>
      <c r="H192" s="732">
        <f>IFERROR((E192-(_xlfn.XLOOKUP(C192,'Costos Unitarios'!$A:$A,'Costos Unitarios'!$E:$E)+_xlfn.XLOOKUP(C192,'Costos Comerciales'!$A:$A,'Costos Comerciales'!$E:$E)))/E192,"")</f>
        <v>0.51519063545150501</v>
      </c>
      <c r="I192" s="732" t="str">
        <f>IFERROR((E192-_xlfn.XLOOKUP(C192,'Lista Consumo Interno'!$A:$A,'Lista Consumo Interno'!$E:$E))/E192,"")</f>
        <v/>
      </c>
      <c r="J192" s="727" t="str">
        <f>IFERROR(($E192-_xlfn.XLOOKUP($C192,Competencias!$A:$A,Competencias!R:R))/$E192,"")</f>
        <v/>
      </c>
      <c r="K192" s="727" t="str">
        <f>IFERROR(($E192-_xlfn.XLOOKUP($C192,Competencias!$A:$A,Competencias!S:S))/$E192,"")</f>
        <v/>
      </c>
      <c r="L192" s="727" t="str">
        <f>IFERROR(($E192-_xlfn.XLOOKUP($C192,Competencias!$A:$A,Competencias!T:T))/$E192,"")</f>
        <v/>
      </c>
      <c r="M192" s="727" t="str">
        <f>IFERROR(($E192-_xlfn.XLOOKUP($C192,Competencias!$A:$A,Competencias!U:U))/$E192,"")</f>
        <v/>
      </c>
      <c r="N192" s="727" t="str">
        <f>IFERROR(($E192-_xlfn.XLOOKUP($C192,Competencias!$A:$A,Competencias!V:V))/$E192,"")</f>
        <v/>
      </c>
      <c r="O192" s="723"/>
      <c r="P192" s="246" t="str">
        <f>_xlfn.XLOOKUP(Q192,'Listas anteriores R'!$A:$A,'Listas anteriores R'!$D:$D,"")</f>
        <v>Dira</v>
      </c>
      <c r="Q192" s="1210">
        <v>1117</v>
      </c>
      <c r="R192" s="718" t="str">
        <f t="shared" si="39"/>
        <v>Papas fritas chicas</v>
      </c>
      <c r="S192" s="135">
        <f t="shared" si="43"/>
        <v>2471.0743801652893</v>
      </c>
      <c r="T192" s="749">
        <v>2990</v>
      </c>
      <c r="U192" s="1172" t="e">
        <f>ROUND(IFERROR((S192-_xlfn.XLOOKUP(Q192,'Listas anteriores C'!$A:$A,'Listas anteriores C'!$E:$E))/_xlfn.XLOOKUP(Q192,'Listas anteriores C'!$A:$A,'Listas anteriores C'!$E:$E),""),3)</f>
        <v>#VALUE!</v>
      </c>
      <c r="V192" s="732">
        <f>IFERROR((S192-(_xlfn.XLOOKUP(Q192,'Costos Unitarios'!$A:$A,'Costos Unitarios'!$E:$E)+_xlfn.XLOOKUP(Q192,'Costos Comerciales'!$A:$A,'Costos Comerciales'!$E:$E)))/S192,"")</f>
        <v>0.51519063545150501</v>
      </c>
      <c r="W192" s="727" t="str">
        <f>IFERROR(($S192-_xlfn.XLOOKUP($Q192,Competencias!$A:$A,Competencias!E:E))/$S192,"")</f>
        <v/>
      </c>
      <c r="X192" s="727" t="str">
        <f>IFERROR(($S192-_xlfn.XLOOKUP($Q192,Competencias!$A:$A,Competencias!F:F))/$S192,"")</f>
        <v/>
      </c>
      <c r="Y192" s="727" t="str">
        <f>IFERROR(($S192-_xlfn.XLOOKUP($Q192,Competencias!$A:$A,Competencias!G:G))/$S192,"")</f>
        <v/>
      </c>
      <c r="AA192" s="246" t="str">
        <f>_xlfn.XLOOKUP(AB192,'Listas anteriores R'!$A:$A,'Listas anteriores R'!$D:$D,"")</f>
        <v>Dira</v>
      </c>
      <c r="AB192" s="542">
        <v>1117</v>
      </c>
      <c r="AC192" s="718" t="str">
        <f t="shared" si="40"/>
        <v>Papas fritas chicas</v>
      </c>
      <c r="AD192" s="139">
        <f t="shared" si="44"/>
        <v>2471.0743801652893</v>
      </c>
      <c r="AE192" s="749">
        <v>2990</v>
      </c>
      <c r="AF192" s="1172" t="e">
        <f>ROUND(IFERROR((AD192-_xlfn.XLOOKUP(AB192,'Listas anteriores ML'!$A:$A,'Listas anteriores ML'!$E:$E))/_xlfn.XLOOKUP(AB192,'Listas anteriores ML'!$A:$A,'Listas anteriores ML'!$E:$E),""),3)</f>
        <v>#VALUE!</v>
      </c>
      <c r="AG192" s="732">
        <f>IFERROR((AD192-(_xlfn.XLOOKUP(AB192,'Costos Unitarios'!$A:$A,'Costos Unitarios'!$E:$E)+_xlfn.XLOOKUP(AB192,'Costos Comerciales'!$A:$A,'Costos Comerciales'!$E:$E)))/AD192,"")</f>
        <v>0.51519063545150501</v>
      </c>
      <c r="AH192" s="727" t="str">
        <f>IFERROR(($AD192-_xlfn.XLOOKUP($AB192,Competencias!$A:$A,Competencias!H:H))/$AD192,"")</f>
        <v/>
      </c>
      <c r="AI192" s="727" t="str">
        <f>IFERROR(($AD192-_xlfn.XLOOKUP($AB192,Competencias!$A:$A,Competencias!I:I))/$AD192,"")</f>
        <v/>
      </c>
      <c r="AJ192" s="727" t="str">
        <f>IFERROR(($AD192-_xlfn.XLOOKUP($AB192,Competencias!$A:$A,Competencias!J:J))/$AD192,"")</f>
        <v/>
      </c>
      <c r="AK192" s="727" t="str">
        <f>IFERROR(($AD192-_xlfn.XLOOKUP($AB192,Competencias!$A:$A,Competencias!K:K))/$AD192,"")</f>
        <v/>
      </c>
      <c r="AL192" s="727" t="str">
        <f>IFERROR(($AD192-_xlfn.XLOOKUP($AB192,Competencias!$A:$A,Competencias!L:L))/$AD192,"")</f>
        <v/>
      </c>
      <c r="AM192" s="727" t="str">
        <f>IFERROR(($AD192-_xlfn.XLOOKUP($AB192,Competencias!$A:$A,Competencias!M:M))/$AD192,"")</f>
        <v/>
      </c>
      <c r="AN192" s="727" t="str">
        <f>IFERROR(($AD192-_xlfn.XLOOKUP($AB192,Competencias!$A:$A,Competencias!N:N))/$AD192,"")</f>
        <v/>
      </c>
      <c r="AO192" s="727" t="str">
        <f>IFERROR(($AD192-_xlfn.XLOOKUP($AB192,Competencias!$A:$A,Competencias!O:O))/$AD192,"")</f>
        <v/>
      </c>
      <c r="AQ192" s="246" t="str">
        <f>_xlfn.XLOOKUP(AR192,'Listas anteriores R'!$A:$A,'Listas anteriores R'!$D:$D,"")</f>
        <v>Dira</v>
      </c>
      <c r="AR192" s="542">
        <v>1117</v>
      </c>
      <c r="AS192" s="718" t="str">
        <f t="shared" si="36"/>
        <v>Papas fritas chicas</v>
      </c>
      <c r="AT192" s="291" t="e">
        <f t="shared" si="41"/>
        <v>#N/A</v>
      </c>
      <c r="AU192" s="1051" t="e">
        <f>ROUND(IFERROR(($AT192-_xlfn.XLOOKUP($AR192,'Listas anteriores May.'!$A:$A,'Listas anteriores May.'!$E:$E))/_xlfn.XLOOKUP($AR192,'Listas anteriores May.'!$A:$A,'Listas anteriores May.'!$E:$E),""),3)</f>
        <v>#VALUE!</v>
      </c>
      <c r="AV192" s="732" t="str">
        <f>IFERROR(($AT192-(_xlfn.XLOOKUP($AR192,'Costos Unitarios'!$A:$A,'Costos Unitarios'!$E:$E)+_xlfn.XLOOKUP($AR192,'Costos Comerciales'!$A:$A,'Costos Comerciales'!$E:$E)))/AT192,"")</f>
        <v/>
      </c>
      <c r="AW192" s="892" t="str">
        <f>IFERROR((AT192-_xlfn.XLOOKUP(AR192,'Lista Consumo Interno'!$A:$A,'Lista Consumo Interno'!$E:$E))/AT192,"")</f>
        <v/>
      </c>
      <c r="AX192" s="895" t="e">
        <v>#N/A</v>
      </c>
      <c r="AY192" s="727" t="str">
        <f>IFERROR(($AT192-_xlfn.XLOOKUP($AR192,Competencias!$A:$A,Competencias!P:P))/$AT192,"")</f>
        <v/>
      </c>
      <c r="AZ192" s="727" t="str">
        <f>IFERROR(($AT192-_xlfn.XLOOKUP($AR192,Competencias!$A:$A,Competencias!Q:Q))/$AT192,"")</f>
        <v/>
      </c>
      <c r="BB192" s="246" t="str">
        <f>_xlfn.XLOOKUP(BC192,'Listas anteriores R'!$A:$A,'Listas anteriores R'!$D:$D,"")</f>
        <v>Dira</v>
      </c>
      <c r="BC192" s="760">
        <v>1117</v>
      </c>
      <c r="BD192" s="800" t="str">
        <f t="shared" si="37"/>
        <v>Papas fritas chicas</v>
      </c>
      <c r="BE192" s="150" t="e">
        <v>#N/A</v>
      </c>
      <c r="BF192" s="1051" t="e">
        <f>ROUND(IFERROR((BE192-_xlfn.XLOOKUP(BC192,'Listas anteriores HORECA'!$A:$A,'Listas anteriores HORECA'!$E:$E))/_xlfn.XLOOKUP(BC192,'Listas anteriores HORECA'!$A:$A,'Listas anteriores HORECA'!$E:$E),""),3)</f>
        <v>#VALUE!</v>
      </c>
      <c r="BG192" s="150">
        <f>_xlfn.XLOOKUP($BC192,'Costos Unitarios'!A:A,'Costos Unitarios'!E:E,"")</f>
        <v>1075</v>
      </c>
      <c r="BH192" s="1052" t="e">
        <f t="shared" si="38"/>
        <v>#N/A</v>
      </c>
      <c r="BI192" s="892" t="str">
        <f>IFERROR((BE192-_xlfn.XLOOKUP(C192,'Lista Consumo Interno'!A:A,'Lista Consumo Interno'!E:E))/BE192,"")</f>
        <v/>
      </c>
    </row>
    <row r="193" spans="1:61" ht="15" thickBot="1" x14ac:dyDescent="0.35">
      <c r="A193" s="246" t="str">
        <f>_xlfn.XLOOKUP(C193,'Listas anteriores R'!$A:$A,'Listas anteriores R'!$D:$D,"")</f>
        <v>Dira</v>
      </c>
      <c r="B193" s="1204" t="s">
        <v>249</v>
      </c>
      <c r="C193" s="267">
        <v>1129</v>
      </c>
      <c r="D193" s="747" t="s">
        <v>257</v>
      </c>
      <c r="E193" s="783">
        <f t="shared" si="42"/>
        <v>6768.5950413223145</v>
      </c>
      <c r="F193" s="860">
        <v>8190</v>
      </c>
      <c r="G193" s="1197">
        <f>ROUND(IFERROR((E193-_xlfn.XLOOKUP(C193,'Listas anteriores R'!A:A,'Listas anteriores R'!E:E))/_xlfn.XLOOKUP(C193,'Listas anteriores R'!A:A,'Listas anteriores R'!E:E),""),3)</f>
        <v>0</v>
      </c>
      <c r="H193" s="732">
        <f>IFERROR((E193-(_xlfn.XLOOKUP(C193,'Costos Unitarios'!$A:$A,'Costos Unitarios'!$E:$E)+_xlfn.XLOOKUP(C193,'Costos Comerciales'!$A:$A,'Costos Comerciales'!$E:$E)))/E193,"")</f>
        <v>0.33974481074481078</v>
      </c>
      <c r="I193" s="732" t="str">
        <f>IFERROR((E193-_xlfn.XLOOKUP(C193,'Lista Consumo Interno'!$A:$A,'Lista Consumo Interno'!$E:$E))/E193,"")</f>
        <v/>
      </c>
      <c r="J193" s="727" t="str">
        <f>IFERROR(($E193-_xlfn.XLOOKUP($C193,Competencias!$A:$A,Competencias!R:R))/$E193,"")</f>
        <v/>
      </c>
      <c r="K193" s="727" t="str">
        <f>IFERROR(($E193-_xlfn.XLOOKUP($C193,Competencias!$A:$A,Competencias!S:S))/$E193,"")</f>
        <v/>
      </c>
      <c r="L193" s="727" t="str">
        <f>IFERROR(($E193-_xlfn.XLOOKUP($C193,Competencias!$A:$A,Competencias!T:T))/$E193,"")</f>
        <v/>
      </c>
      <c r="M193" s="727" t="str">
        <f>IFERROR(($E193-_xlfn.XLOOKUP($C193,Competencias!$A:$A,Competencias!U:U))/$E193,"")</f>
        <v/>
      </c>
      <c r="N193" s="727" t="str">
        <f>IFERROR(($E193-_xlfn.XLOOKUP($C193,Competencias!$A:$A,Competencias!V:V))/$E193,"")</f>
        <v/>
      </c>
      <c r="O193" s="723"/>
      <c r="P193" s="246" t="str">
        <f>_xlfn.XLOOKUP(Q193,'Listas anteriores R'!$A:$A,'Listas anteriores R'!$D:$D,"")</f>
        <v>Dira</v>
      </c>
      <c r="Q193" s="1210">
        <v>1129</v>
      </c>
      <c r="R193" s="718" t="str">
        <f t="shared" si="39"/>
        <v>Papas fritas grandes</v>
      </c>
      <c r="S193" s="135">
        <f t="shared" si="43"/>
        <v>6768.5950413223145</v>
      </c>
      <c r="T193" s="749">
        <v>8190</v>
      </c>
      <c r="U193" s="1172" t="e">
        <f>ROUND(IFERROR((S193-_xlfn.XLOOKUP(Q193,'Listas anteriores C'!$A:$A,'Listas anteriores C'!$E:$E))/_xlfn.XLOOKUP(Q193,'Listas anteriores C'!$A:$A,'Listas anteriores C'!$E:$E),""),3)</f>
        <v>#VALUE!</v>
      </c>
      <c r="V193" s="732">
        <f>IFERROR((S193-(_xlfn.XLOOKUP(Q193,'Costos Unitarios'!$A:$A,'Costos Unitarios'!$E:$E)+_xlfn.XLOOKUP(Q193,'Costos Comerciales'!$A:$A,'Costos Comerciales'!$E:$E)))/S193,"")</f>
        <v>0.33974481074481078</v>
      </c>
      <c r="W193" s="727" t="str">
        <f>IFERROR(($S193-_xlfn.XLOOKUP($Q193,Competencias!$A:$A,Competencias!E:E))/$S193,"")</f>
        <v/>
      </c>
      <c r="X193" s="727" t="str">
        <f>IFERROR(($S193-_xlfn.XLOOKUP($Q193,Competencias!$A:$A,Competencias!F:F))/$S193,"")</f>
        <v/>
      </c>
      <c r="Y193" s="727" t="str">
        <f>IFERROR(($S193-_xlfn.XLOOKUP($Q193,Competencias!$A:$A,Competencias!G:G))/$S193,"")</f>
        <v/>
      </c>
      <c r="AA193" s="246" t="str">
        <f>_xlfn.XLOOKUP(AB193,'Listas anteriores R'!$A:$A,'Listas anteriores R'!$D:$D,"")</f>
        <v>Dira</v>
      </c>
      <c r="AB193" s="542">
        <v>1129</v>
      </c>
      <c r="AC193" s="718" t="str">
        <f t="shared" si="40"/>
        <v>Papas fritas grandes</v>
      </c>
      <c r="AD193" s="139">
        <f t="shared" si="44"/>
        <v>6768.5950413223145</v>
      </c>
      <c r="AE193" s="749">
        <v>8190</v>
      </c>
      <c r="AF193" s="1172" t="e">
        <f>ROUND(IFERROR((AD193-_xlfn.XLOOKUP(AB193,'Listas anteriores ML'!$A:$A,'Listas anteriores ML'!$E:$E))/_xlfn.XLOOKUP(AB193,'Listas anteriores ML'!$A:$A,'Listas anteriores ML'!$E:$E),""),3)</f>
        <v>#VALUE!</v>
      </c>
      <c r="AG193" s="732">
        <f>IFERROR((AD193-(_xlfn.XLOOKUP(AB193,'Costos Unitarios'!$A:$A,'Costos Unitarios'!$E:$E)+_xlfn.XLOOKUP(AB193,'Costos Comerciales'!$A:$A,'Costos Comerciales'!$E:$E)))/AD193,"")</f>
        <v>0.33974481074481078</v>
      </c>
      <c r="AH193" s="727" t="str">
        <f>IFERROR(($AD193-_xlfn.XLOOKUP($AB193,Competencias!$A:$A,Competencias!H:H))/$AD193,"")</f>
        <v/>
      </c>
      <c r="AI193" s="727" t="str">
        <f>IFERROR(($AD193-_xlfn.XLOOKUP($AB193,Competencias!$A:$A,Competencias!I:I))/$AD193,"")</f>
        <v/>
      </c>
      <c r="AJ193" s="727" t="str">
        <f>IFERROR(($AD193-_xlfn.XLOOKUP($AB193,Competencias!$A:$A,Competencias!J:J))/$AD193,"")</f>
        <v/>
      </c>
      <c r="AK193" s="727" t="str">
        <f>IFERROR(($AD193-_xlfn.XLOOKUP($AB193,Competencias!$A:$A,Competencias!K:K))/$AD193,"")</f>
        <v/>
      </c>
      <c r="AL193" s="727" t="str">
        <f>IFERROR(($AD193-_xlfn.XLOOKUP($AB193,Competencias!$A:$A,Competencias!L:L))/$AD193,"")</f>
        <v/>
      </c>
      <c r="AM193" s="727" t="str">
        <f>IFERROR(($AD193-_xlfn.XLOOKUP($AB193,Competencias!$A:$A,Competencias!M:M))/$AD193,"")</f>
        <v/>
      </c>
      <c r="AN193" s="727" t="str">
        <f>IFERROR(($AD193-_xlfn.XLOOKUP($AB193,Competencias!$A:$A,Competencias!N:N))/$AD193,"")</f>
        <v/>
      </c>
      <c r="AO193" s="727" t="str">
        <f>IFERROR(($AD193-_xlfn.XLOOKUP($AB193,Competencias!$A:$A,Competencias!O:O))/$AD193,"")</f>
        <v/>
      </c>
      <c r="AQ193" s="246" t="str">
        <f>_xlfn.XLOOKUP(AR193,'Listas anteriores R'!$A:$A,'Listas anteriores R'!$D:$D,"")</f>
        <v>Dira</v>
      </c>
      <c r="AR193" s="542">
        <v>1129</v>
      </c>
      <c r="AS193" s="718" t="str">
        <f t="shared" si="36"/>
        <v>Papas fritas grandes</v>
      </c>
      <c r="AT193" s="291" t="e">
        <f t="shared" si="41"/>
        <v>#N/A</v>
      </c>
      <c r="AU193" s="1051" t="e">
        <f>ROUND(IFERROR(($AT193-_xlfn.XLOOKUP($AR193,'Listas anteriores May.'!$A:$A,'Listas anteriores May.'!$E:$E))/_xlfn.XLOOKUP($AR193,'Listas anteriores May.'!$A:$A,'Listas anteriores May.'!$E:$E),""),3)</f>
        <v>#VALUE!</v>
      </c>
      <c r="AV193" s="732" t="str">
        <f>IFERROR(($AT193-(_xlfn.XLOOKUP($AR193,'Costos Unitarios'!$A:$A,'Costos Unitarios'!$E:$E)+_xlfn.XLOOKUP($AR193,'Costos Comerciales'!$A:$A,'Costos Comerciales'!$E:$E)))/AT193,"")</f>
        <v/>
      </c>
      <c r="AW193" s="892" t="str">
        <f>IFERROR((AT193-_xlfn.XLOOKUP(AR193,'Lista Consumo Interno'!$A:$A,'Lista Consumo Interno'!$E:$E))/AT193,"")</f>
        <v/>
      </c>
      <c r="AX193" s="895" t="e">
        <v>#N/A</v>
      </c>
      <c r="AY193" s="727" t="str">
        <f>IFERROR(($AT193-_xlfn.XLOOKUP($AR193,Competencias!$A:$A,Competencias!P:P))/$AT193,"")</f>
        <v/>
      </c>
      <c r="AZ193" s="727" t="str">
        <f>IFERROR(($AT193-_xlfn.XLOOKUP($AR193,Competencias!$A:$A,Competencias!Q:Q))/$AT193,"")</f>
        <v/>
      </c>
      <c r="BB193" s="246" t="str">
        <f>_xlfn.XLOOKUP(BC193,'Listas anteriores R'!$A:$A,'Listas anteriores R'!$D:$D,"")</f>
        <v>Dira</v>
      </c>
      <c r="BC193" s="760">
        <v>1129</v>
      </c>
      <c r="BD193" s="800" t="str">
        <f t="shared" si="37"/>
        <v>Papas fritas grandes</v>
      </c>
      <c r="BE193" s="150" t="e">
        <v>#N/A</v>
      </c>
      <c r="BF193" s="1051" t="e">
        <f>ROUND(IFERROR((BE193-_xlfn.XLOOKUP(BC193,'Listas anteriores HORECA'!$A:$A,'Listas anteriores HORECA'!$E:$E))/_xlfn.XLOOKUP(BC193,'Listas anteriores HORECA'!$A:$A,'Listas anteriores HORECA'!$E:$E),""),3)</f>
        <v>#VALUE!</v>
      </c>
      <c r="BG193" s="150">
        <f>_xlfn.XLOOKUP($BC193,'Costos Unitarios'!A:A,'Costos Unitarios'!E:E,"")</f>
        <v>4133</v>
      </c>
      <c r="BH193" s="1052" t="e">
        <f t="shared" si="38"/>
        <v>#N/A</v>
      </c>
      <c r="BI193" s="892" t="str">
        <f>IFERROR((BE193-_xlfn.XLOOKUP(C193,'Lista Consumo Interno'!A:A,'Lista Consumo Interno'!E:E))/BE193,"")</f>
        <v/>
      </c>
    </row>
    <row r="194" spans="1:61" ht="15" thickBot="1" x14ac:dyDescent="0.35">
      <c r="A194" s="246" t="str">
        <f>_xlfn.XLOOKUP(C194,'Listas anteriores R'!$A:$A,'Listas anteriores R'!$D:$D,"")</f>
        <v>Dira</v>
      </c>
      <c r="B194" s="1204" t="s">
        <v>249</v>
      </c>
      <c r="C194" s="267">
        <v>1133</v>
      </c>
      <c r="D194" s="747" t="s">
        <v>258</v>
      </c>
      <c r="E194" s="783">
        <f t="shared" si="42"/>
        <v>2471.0743801652893</v>
      </c>
      <c r="F194" s="860">
        <v>2990</v>
      </c>
      <c r="G194" s="1197">
        <f>ROUND(IFERROR((E194-_xlfn.XLOOKUP(C194,'Listas anteriores R'!A:A,'Listas anteriores R'!E:E))/_xlfn.XLOOKUP(C194,'Listas anteriores R'!A:A,'Listas anteriores R'!E:E),""),3)</f>
        <v>0</v>
      </c>
      <c r="H194" s="732">
        <f>IFERROR((E194-(_xlfn.XLOOKUP(C194,'Costos Unitarios'!$A:$A,'Costos Unitarios'!$E:$E)+_xlfn.XLOOKUP(C194,'Costos Comerciales'!$A:$A,'Costos Comerciales'!$E:$E)))/E194,"")</f>
        <v>0.51519063545150501</v>
      </c>
      <c r="I194" s="732" t="str">
        <f>IFERROR((E194-_xlfn.XLOOKUP(C194,'Lista Consumo Interno'!$A:$A,'Lista Consumo Interno'!$E:$E))/E194,"")</f>
        <v/>
      </c>
      <c r="J194" s="727" t="str">
        <f>IFERROR(($E194-_xlfn.XLOOKUP($C194,Competencias!$A:$A,Competencias!R:R))/$E194,"")</f>
        <v/>
      </c>
      <c r="K194" s="727" t="str">
        <f>IFERROR(($E194-_xlfn.XLOOKUP($C194,Competencias!$A:$A,Competencias!S:S))/$E194,"")</f>
        <v/>
      </c>
      <c r="L194" s="727" t="str">
        <f>IFERROR(($E194-_xlfn.XLOOKUP($C194,Competencias!$A:$A,Competencias!T:T))/$E194,"")</f>
        <v/>
      </c>
      <c r="M194" s="727" t="str">
        <f>IFERROR(($E194-_xlfn.XLOOKUP($C194,Competencias!$A:$A,Competencias!U:U))/$E194,"")</f>
        <v/>
      </c>
      <c r="N194" s="727" t="str">
        <f>IFERROR(($E194-_xlfn.XLOOKUP($C194,Competencias!$A:$A,Competencias!V:V))/$E194,"")</f>
        <v/>
      </c>
      <c r="O194" s="723"/>
      <c r="P194" s="246" t="str">
        <f>_xlfn.XLOOKUP(Q194,'Listas anteriores R'!$A:$A,'Listas anteriores R'!$D:$D,"")</f>
        <v>Dira</v>
      </c>
      <c r="Q194" s="1210">
        <v>1133</v>
      </c>
      <c r="R194" s="718" t="str">
        <f t="shared" si="39"/>
        <v>Papas fritas chicas acanaladas</v>
      </c>
      <c r="S194" s="135">
        <f t="shared" si="43"/>
        <v>2471.0743801652893</v>
      </c>
      <c r="T194" s="749">
        <v>2990</v>
      </c>
      <c r="U194" s="1172" t="e">
        <f>ROUND(IFERROR((S194-_xlfn.XLOOKUP(Q194,'Listas anteriores C'!$A:$A,'Listas anteriores C'!$E:$E))/_xlfn.XLOOKUP(Q194,'Listas anteriores C'!$A:$A,'Listas anteriores C'!$E:$E),""),3)</f>
        <v>#VALUE!</v>
      </c>
      <c r="V194" s="732">
        <f>IFERROR((S194-(_xlfn.XLOOKUP(Q194,'Costos Unitarios'!$A:$A,'Costos Unitarios'!$E:$E)+_xlfn.XLOOKUP(Q194,'Costos Comerciales'!$A:$A,'Costos Comerciales'!$E:$E)))/S194,"")</f>
        <v>0.51519063545150501</v>
      </c>
      <c r="W194" s="727" t="str">
        <f>IFERROR(($S194-_xlfn.XLOOKUP($Q194,Competencias!$A:$A,Competencias!E:E))/$S194,"")</f>
        <v/>
      </c>
      <c r="X194" s="727" t="str">
        <f>IFERROR(($S194-_xlfn.XLOOKUP($Q194,Competencias!$A:$A,Competencias!F:F))/$S194,"")</f>
        <v/>
      </c>
      <c r="Y194" s="727" t="str">
        <f>IFERROR(($S194-_xlfn.XLOOKUP($Q194,Competencias!$A:$A,Competencias!G:G))/$S194,"")</f>
        <v/>
      </c>
      <c r="AA194" s="246" t="str">
        <f>_xlfn.XLOOKUP(AB194,'Listas anteriores R'!$A:$A,'Listas anteriores R'!$D:$D,"")</f>
        <v>Dira</v>
      </c>
      <c r="AB194" s="542">
        <v>1133</v>
      </c>
      <c r="AC194" s="718" t="str">
        <f t="shared" si="40"/>
        <v>Papas fritas chicas acanaladas</v>
      </c>
      <c r="AD194" s="139">
        <f t="shared" si="44"/>
        <v>2471.0743801652893</v>
      </c>
      <c r="AE194" s="749">
        <v>2990</v>
      </c>
      <c r="AF194" s="1172" t="e">
        <f>ROUND(IFERROR((AD194-_xlfn.XLOOKUP(AB194,'Listas anteriores ML'!$A:$A,'Listas anteriores ML'!$E:$E))/_xlfn.XLOOKUP(AB194,'Listas anteriores ML'!$A:$A,'Listas anteriores ML'!$E:$E),""),3)</f>
        <v>#VALUE!</v>
      </c>
      <c r="AG194" s="732">
        <f>IFERROR((AD194-(_xlfn.XLOOKUP(AB194,'Costos Unitarios'!$A:$A,'Costos Unitarios'!$E:$E)+_xlfn.XLOOKUP(AB194,'Costos Comerciales'!$A:$A,'Costos Comerciales'!$E:$E)))/AD194,"")</f>
        <v>0.51519063545150501</v>
      </c>
      <c r="AH194" s="727" t="str">
        <f>IFERROR(($AD194-_xlfn.XLOOKUP($AB194,Competencias!$A:$A,Competencias!H:H))/$AD194,"")</f>
        <v/>
      </c>
      <c r="AI194" s="727" t="str">
        <f>IFERROR(($AD194-_xlfn.XLOOKUP($AB194,Competencias!$A:$A,Competencias!I:I))/$AD194,"")</f>
        <v/>
      </c>
      <c r="AJ194" s="727" t="str">
        <f>IFERROR(($AD194-_xlfn.XLOOKUP($AB194,Competencias!$A:$A,Competencias!J:J))/$AD194,"")</f>
        <v/>
      </c>
      <c r="AK194" s="727" t="str">
        <f>IFERROR(($AD194-_xlfn.XLOOKUP($AB194,Competencias!$A:$A,Competencias!K:K))/$AD194,"")</f>
        <v/>
      </c>
      <c r="AL194" s="727" t="str">
        <f>IFERROR(($AD194-_xlfn.XLOOKUP($AB194,Competencias!$A:$A,Competencias!L:L))/$AD194,"")</f>
        <v/>
      </c>
      <c r="AM194" s="727" t="str">
        <f>IFERROR(($AD194-_xlfn.XLOOKUP($AB194,Competencias!$A:$A,Competencias!M:M))/$AD194,"")</f>
        <v/>
      </c>
      <c r="AN194" s="727" t="str">
        <f>IFERROR(($AD194-_xlfn.XLOOKUP($AB194,Competencias!$A:$A,Competencias!N:N))/$AD194,"")</f>
        <v/>
      </c>
      <c r="AO194" s="727" t="str">
        <f>IFERROR(($AD194-_xlfn.XLOOKUP($AB194,Competencias!$A:$A,Competencias!O:O))/$AD194,"")</f>
        <v/>
      </c>
      <c r="AQ194" s="246" t="str">
        <f>_xlfn.XLOOKUP(AR194,'Listas anteriores R'!$A:$A,'Listas anteriores R'!$D:$D,"")</f>
        <v>Dira</v>
      </c>
      <c r="AR194" s="542">
        <v>1133</v>
      </c>
      <c r="AS194" s="718" t="str">
        <f t="shared" si="36"/>
        <v>Papas fritas chicas acanaladas</v>
      </c>
      <c r="AT194" s="291" t="e">
        <f t="shared" si="41"/>
        <v>#N/A</v>
      </c>
      <c r="AU194" s="1051" t="e">
        <f>ROUND(IFERROR(($AT194-_xlfn.XLOOKUP($AR194,'Listas anteriores May.'!$A:$A,'Listas anteriores May.'!$E:$E))/_xlfn.XLOOKUP($AR194,'Listas anteriores May.'!$A:$A,'Listas anteriores May.'!$E:$E),""),3)</f>
        <v>#VALUE!</v>
      </c>
      <c r="AV194" s="732" t="str">
        <f>IFERROR(($AT194-(_xlfn.XLOOKUP($AR194,'Costos Unitarios'!$A:$A,'Costos Unitarios'!$E:$E)+_xlfn.XLOOKUP($AR194,'Costos Comerciales'!$A:$A,'Costos Comerciales'!$E:$E)))/AT194,"")</f>
        <v/>
      </c>
      <c r="AW194" s="892" t="str">
        <f>IFERROR((AT194-_xlfn.XLOOKUP(AR194,'Lista Consumo Interno'!$A:$A,'Lista Consumo Interno'!$E:$E))/AT194,"")</f>
        <v/>
      </c>
      <c r="AX194" s="895" t="e">
        <v>#N/A</v>
      </c>
      <c r="AY194" s="727" t="str">
        <f>IFERROR(($AT194-_xlfn.XLOOKUP($AR194,Competencias!$A:$A,Competencias!P:P))/$AT194,"")</f>
        <v/>
      </c>
      <c r="AZ194" s="727" t="str">
        <f>IFERROR(($AT194-_xlfn.XLOOKUP($AR194,Competencias!$A:$A,Competencias!Q:Q))/$AT194,"")</f>
        <v/>
      </c>
      <c r="BB194" s="246" t="str">
        <f>_xlfn.XLOOKUP(BC194,'Listas anteriores R'!$A:$A,'Listas anteriores R'!$D:$D,"")</f>
        <v>Dira</v>
      </c>
      <c r="BC194" s="760">
        <v>1133</v>
      </c>
      <c r="BD194" s="800" t="str">
        <f t="shared" si="37"/>
        <v>Papas fritas chicas acanaladas</v>
      </c>
      <c r="BE194" s="150" t="e">
        <v>#N/A</v>
      </c>
      <c r="BF194" s="1051" t="e">
        <f>ROUND(IFERROR((BE194-_xlfn.XLOOKUP(BC194,'Listas anteriores HORECA'!$A:$A,'Listas anteriores HORECA'!$E:$E))/_xlfn.XLOOKUP(BC194,'Listas anteriores HORECA'!$A:$A,'Listas anteriores HORECA'!$E:$E),""),3)</f>
        <v>#VALUE!</v>
      </c>
      <c r="BG194" s="150">
        <f>_xlfn.XLOOKUP($BC194,'Costos Unitarios'!A:A,'Costos Unitarios'!E:E,"")</f>
        <v>1075</v>
      </c>
      <c r="BH194" s="1052" t="e">
        <f t="shared" si="38"/>
        <v>#N/A</v>
      </c>
      <c r="BI194" s="892" t="str">
        <f>IFERROR((BE194-_xlfn.XLOOKUP(C194,'Lista Consumo Interno'!A:A,'Lista Consumo Interno'!E:E))/BE194,"")</f>
        <v/>
      </c>
    </row>
    <row r="195" spans="1:61" ht="15" thickBot="1" x14ac:dyDescent="0.35">
      <c r="A195" s="246" t="str">
        <f>_xlfn.XLOOKUP(C195,'Listas anteriores R'!$A:$A,'Listas anteriores R'!$D:$D,"")</f>
        <v>Dira</v>
      </c>
      <c r="B195" s="1204" t="s">
        <v>249</v>
      </c>
      <c r="C195" s="267">
        <v>1147</v>
      </c>
      <c r="D195" s="747" t="s">
        <v>259</v>
      </c>
      <c r="E195" s="783">
        <f t="shared" si="42"/>
        <v>4950.4132231404956</v>
      </c>
      <c r="F195" s="860">
        <v>5990</v>
      </c>
      <c r="G195" s="1197">
        <f>ROUND(IFERROR((E195-_xlfn.XLOOKUP(C195,'Listas anteriores R'!A:A,'Listas anteriores R'!E:E))/_xlfn.XLOOKUP(C195,'Listas anteriores R'!A:A,'Listas anteriores R'!E:E),""),3)</f>
        <v>0</v>
      </c>
      <c r="H195" s="732">
        <f>IFERROR((E195-(_xlfn.XLOOKUP(C195,'Costos Unitarios'!$A:$A,'Costos Unitarios'!$E:$E)+_xlfn.XLOOKUP(C195,'Costos Comerciales'!$A:$A,'Costos Comerciales'!$E:$E)))/E195,"")</f>
        <v>0.40489816360601</v>
      </c>
      <c r="I195" s="732" t="str">
        <f>IFERROR((E195-_xlfn.XLOOKUP(C195,'Lista Consumo Interno'!$A:$A,'Lista Consumo Interno'!$E:$E))/E195,"")</f>
        <v/>
      </c>
      <c r="J195" s="727">
        <f>IFERROR(($E195-_xlfn.XLOOKUP($C195,Competencias!$A:$A,Competencias!R:R))/$E195,"")</f>
        <v>1</v>
      </c>
      <c r="K195" s="727">
        <f>IFERROR(($E195-_xlfn.XLOOKUP($C195,Competencias!$A:$A,Competencias!S:S))/$E195,"")</f>
        <v>1</v>
      </c>
      <c r="L195" s="727">
        <f>IFERROR(($E195-_xlfn.XLOOKUP($C195,Competencias!$A:$A,Competencias!T:T))/$E195,"")</f>
        <v>1</v>
      </c>
      <c r="M195" s="727">
        <f>IFERROR(($E195-_xlfn.XLOOKUP($C195,Competencias!$A:$A,Competencias!U:U))/$E195,"")</f>
        <v>1</v>
      </c>
      <c r="N195" s="727">
        <f>IFERROR(($E195-_xlfn.XLOOKUP($C195,Competencias!$A:$A,Competencias!V:V))/$E195,"")</f>
        <v>1</v>
      </c>
      <c r="O195" s="723"/>
      <c r="P195" s="246" t="str">
        <f>_xlfn.XLOOKUP(Q195,'Listas anteriores R'!$A:$A,'Listas anteriores R'!$D:$D,"")</f>
        <v>Dira</v>
      </c>
      <c r="Q195" s="1211">
        <v>1147</v>
      </c>
      <c r="R195" s="1184" t="s">
        <v>260</v>
      </c>
      <c r="S195" s="135">
        <f t="shared" si="43"/>
        <v>4123.9669421487606</v>
      </c>
      <c r="T195" s="749">
        <v>4990</v>
      </c>
      <c r="U195" s="1172">
        <f>ROUND(IFERROR((S195-_xlfn.XLOOKUP(Q195,'Listas anteriores C'!$A:$A,'Listas anteriores C'!$E:$E))/_xlfn.XLOOKUP(Q195,'Listas anteriores C'!$A:$A,'Listas anteriores C'!$E:$E),""),3)</f>
        <v>0</v>
      </c>
      <c r="V195" s="732">
        <f>IFERROR((S195-(_xlfn.XLOOKUP(Q195,'Costos Unitarios'!$A:$A,'Costos Unitarios'!$E:$E)+_xlfn.XLOOKUP(Q195,'Costos Comerciales'!$A:$A,'Costos Comerciales'!$E:$E)))/S195,"")</f>
        <v>0.2856392785571143</v>
      </c>
      <c r="W195" s="727">
        <f>IFERROR(($S195-_xlfn.XLOOKUP($Q195,Competencias!$A:$A,Competencias!E:E))/$S195,"")</f>
        <v>1</v>
      </c>
      <c r="X195" s="727">
        <f>IFERROR(($S195-_xlfn.XLOOKUP($Q195,Competencias!$A:$A,Competencias!F:F))/$S195,"")</f>
        <v>-0.4306613226452905</v>
      </c>
      <c r="Y195" s="727">
        <f>IFERROR(($S195-_xlfn.XLOOKUP($Q195,Competencias!$A:$A,Competencias!G:G))/$S195,"")</f>
        <v>-0.33366733466933857</v>
      </c>
      <c r="AA195" s="246" t="str">
        <f>_xlfn.XLOOKUP(AB195,'Listas anteriores R'!$A:$A,'Listas anteriores R'!$D:$D,"")</f>
        <v>Dira</v>
      </c>
      <c r="AB195" s="542">
        <v>1147</v>
      </c>
      <c r="AC195" s="718" t="str">
        <f t="shared" si="40"/>
        <v>Carbón chico</v>
      </c>
      <c r="AD195" s="139">
        <f t="shared" si="44"/>
        <v>4950.4132231404956</v>
      </c>
      <c r="AE195" s="749">
        <v>5990</v>
      </c>
      <c r="AF195" s="1172">
        <f>ROUND(IFERROR((AD195-_xlfn.XLOOKUP(AB195,'Listas anteriores ML'!$A:$A,'Listas anteriores ML'!$E:$E))/_xlfn.XLOOKUP(AB195,'Listas anteriores ML'!$A:$A,'Listas anteriores ML'!$E:$E),""),3)</f>
        <v>0.2</v>
      </c>
      <c r="AG195" s="732">
        <f>IFERROR((AD195-(_xlfn.XLOOKUP(AB195,'Costos Unitarios'!$A:$A,'Costos Unitarios'!$E:$E)+_xlfn.XLOOKUP(AB195,'Costos Comerciales'!$A:$A,'Costos Comerciales'!$E:$E)))/AD195,"")</f>
        <v>0.40489816360601</v>
      </c>
      <c r="AH195" s="727">
        <f>IFERROR(($AD195-_xlfn.XLOOKUP($AB195,Competencias!$A:$A,Competencias!H:H))/$AD195,"")</f>
        <v>1</v>
      </c>
      <c r="AI195" s="727">
        <f>IFERROR(($AD195-_xlfn.XLOOKUP($AB195,Competencias!$A:$A,Competencias!I:I))/$AD195,"")</f>
        <v>1</v>
      </c>
      <c r="AJ195" s="727">
        <f>IFERROR(($AD195-_xlfn.XLOOKUP($AB195,Competencias!$A:$A,Competencias!J:J))/$AD195,"")</f>
        <v>1</v>
      </c>
      <c r="AK195" s="727">
        <f>IFERROR(($AD195-_xlfn.XLOOKUP($AB195,Competencias!$A:$A,Competencias!K:K))/$AD195,"")</f>
        <v>1</v>
      </c>
      <c r="AL195" s="727">
        <f>IFERROR(($AD195-_xlfn.XLOOKUP($AB195,Competencias!$A:$A,Competencias!L:L))/$AD195,"")</f>
        <v>1</v>
      </c>
      <c r="AM195" s="727">
        <f>IFERROR(($AD195-_xlfn.XLOOKUP($AB195,Competencias!$A:$A,Competencias!M:M))/$AD195,"")</f>
        <v>1</v>
      </c>
      <c r="AN195" s="727">
        <f>IFERROR(($AD195-_xlfn.XLOOKUP($AB195,Competencias!$A:$A,Competencias!N:N))/$AD195,"")</f>
        <v>1</v>
      </c>
      <c r="AO195" s="727">
        <f>IFERROR(($AD195-_xlfn.XLOOKUP($AB195,Competencias!$A:$A,Competencias!O:O))/$AD195,"")</f>
        <v>1</v>
      </c>
      <c r="AQ195" s="246" t="str">
        <f>_xlfn.XLOOKUP(AR195,'Listas anteriores R'!$A:$A,'Listas anteriores R'!$D:$D,"")</f>
        <v>Dira</v>
      </c>
      <c r="AR195" s="542">
        <v>1147</v>
      </c>
      <c r="AS195" s="718" t="str">
        <f t="shared" si="36"/>
        <v>Carbón chico</v>
      </c>
      <c r="AT195" s="291" t="e">
        <f t="shared" si="41"/>
        <v>#N/A</v>
      </c>
      <c r="AU195" s="1051" t="e">
        <f>ROUND(IFERROR(($AT195-_xlfn.XLOOKUP($AR195,'Listas anteriores May.'!$A:$A,'Listas anteriores May.'!$E:$E))/_xlfn.XLOOKUP($AR195,'Listas anteriores May.'!$A:$A,'Listas anteriores May.'!$E:$E),""),3)</f>
        <v>#VALUE!</v>
      </c>
      <c r="AV195" s="732" t="str">
        <f>IFERROR(($AT195-(_xlfn.XLOOKUP($AR195,'Costos Unitarios'!$A:$A,'Costos Unitarios'!$E:$E)+_xlfn.XLOOKUP($AR195,'Costos Comerciales'!$A:$A,'Costos Comerciales'!$E:$E)))/AT195,"")</f>
        <v/>
      </c>
      <c r="AW195" s="892" t="str">
        <f>IFERROR((AT195-_xlfn.XLOOKUP(AR195,'Lista Consumo Interno'!$A:$A,'Lista Consumo Interno'!$E:$E))/AT195,"")</f>
        <v/>
      </c>
      <c r="AX195" s="895" t="e">
        <v>#N/A</v>
      </c>
      <c r="AY195" s="727" t="str">
        <f>IFERROR(($AT195-_xlfn.XLOOKUP($AR195,Competencias!$A:$A,Competencias!P:P))/$AT195,"")</f>
        <v/>
      </c>
      <c r="AZ195" s="727" t="str">
        <f>IFERROR(($AT195-_xlfn.XLOOKUP($AR195,Competencias!$A:$A,Competencias!Q:Q))/$AT195,"")</f>
        <v/>
      </c>
      <c r="BB195" s="246" t="str">
        <f>_xlfn.XLOOKUP(BC195,'Listas anteriores R'!$A:$A,'Listas anteriores R'!$D:$D,"")</f>
        <v>Dira</v>
      </c>
      <c r="BC195" s="760">
        <v>1147</v>
      </c>
      <c r="BD195" s="800" t="str">
        <f t="shared" si="37"/>
        <v>Carbón chico</v>
      </c>
      <c r="BE195" s="150" t="e">
        <v>#N/A</v>
      </c>
      <c r="BF195" s="1051" t="e">
        <f>ROUND(IFERROR((BE195-_xlfn.XLOOKUP(BC195,'Listas anteriores HORECA'!$A:$A,'Listas anteriores HORECA'!$E:$E))/_xlfn.XLOOKUP(BC195,'Listas anteriores HORECA'!$A:$A,'Listas anteriores HORECA'!$E:$E),""),3)</f>
        <v>#VALUE!</v>
      </c>
      <c r="BG195" s="150">
        <f>_xlfn.XLOOKUP($BC195,'Costos Unitarios'!A:A,'Costos Unitarios'!E:E,"")</f>
        <v>2700</v>
      </c>
      <c r="BH195" s="1052" t="e">
        <f t="shared" si="38"/>
        <v>#N/A</v>
      </c>
      <c r="BI195" s="892" t="str">
        <f>IFERROR((BE195-_xlfn.XLOOKUP(C195,'Lista Consumo Interno'!A:A,'Lista Consumo Interno'!E:E))/BE195,"")</f>
        <v/>
      </c>
    </row>
    <row r="196" spans="1:61" ht="15" thickBot="1" x14ac:dyDescent="0.35">
      <c r="A196" s="246" t="str">
        <f>_xlfn.XLOOKUP(C196,'Listas anteriores R'!$A:$A,'Listas anteriores R'!$D:$D,"")</f>
        <v>Dira</v>
      </c>
      <c r="B196" s="1204" t="s">
        <v>249</v>
      </c>
      <c r="C196" s="267">
        <v>1154</v>
      </c>
      <c r="D196" s="747" t="s">
        <v>261</v>
      </c>
      <c r="E196" s="783">
        <f t="shared" si="42"/>
        <v>5776.8595041322315</v>
      </c>
      <c r="F196" s="860">
        <v>6990</v>
      </c>
      <c r="G196" s="1197">
        <f>ROUND(IFERROR((E196-_xlfn.XLOOKUP(C196,'Listas anteriores R'!A:A,'Listas anteriores R'!E:E))/_xlfn.XLOOKUP(C196,'Listas anteriores R'!A:A,'Listas anteriores R'!E:E),""),3)</f>
        <v>0.16700000000000001</v>
      </c>
      <c r="H196" s="732">
        <f>IFERROR((E196-(_xlfn.XLOOKUP(C196,'Costos Unitarios'!$A:$A,'Costos Unitarios'!$E:$E)+_xlfn.XLOOKUP(C196,'Costos Comerciales'!$A:$A,'Costos Comerciales'!$E:$E)))/E196,"")</f>
        <v>0.43810300429184551</v>
      </c>
      <c r="I196" s="732" t="str">
        <f>IFERROR((E196-_xlfn.XLOOKUP(C196,'Lista Consumo Interno'!$A:$A,'Lista Consumo Interno'!$E:$E))/E196,"")</f>
        <v/>
      </c>
      <c r="J196" s="727">
        <f>IFERROR(($E196-_xlfn.XLOOKUP($C196,Competencias!$A:$A,Competencias!R:R))/$E196,"")</f>
        <v>1</v>
      </c>
      <c r="K196" s="727">
        <f>IFERROR(($E196-_xlfn.XLOOKUP($C196,Competencias!$A:$A,Competencias!S:S))/$E196,"")</f>
        <v>1</v>
      </c>
      <c r="L196" s="727">
        <f>IFERROR(($E196-_xlfn.XLOOKUP($C196,Competencias!$A:$A,Competencias!T:T))/$E196,"")</f>
        <v>1</v>
      </c>
      <c r="M196" s="727">
        <f>IFERROR(($E196-_xlfn.XLOOKUP($C196,Competencias!$A:$A,Competencias!U:U))/$E196,"")</f>
        <v>1</v>
      </c>
      <c r="N196" s="727">
        <f>IFERROR(($E196-_xlfn.XLOOKUP($C196,Competencias!$A:$A,Competencias!V:V))/$E196,"")</f>
        <v>1</v>
      </c>
      <c r="O196" s="723"/>
      <c r="P196" s="246" t="str">
        <f>_xlfn.XLOOKUP(Q196,'Listas anteriores R'!$A:$A,'Listas anteriores R'!$D:$D,"")</f>
        <v>Dira</v>
      </c>
      <c r="Q196" s="1211">
        <v>1154</v>
      </c>
      <c r="R196" s="1184" t="str">
        <f t="shared" ref="R196:R227" si="45">D196</f>
        <v>Leña chica</v>
      </c>
      <c r="S196" s="135">
        <f t="shared" si="43"/>
        <v>5776.8595041322315</v>
      </c>
      <c r="T196" s="749">
        <v>6990</v>
      </c>
      <c r="U196" s="1172">
        <f>ROUND(IFERROR((S196-_xlfn.XLOOKUP(Q196,'Listas anteriores C'!$A:$A,'Listas anteriores C'!$E:$E))/_xlfn.XLOOKUP(Q196,'Listas anteriores C'!$A:$A,'Listas anteriores C'!$E:$E),""),3)</f>
        <v>0.40100000000000002</v>
      </c>
      <c r="V196" s="732">
        <f>IFERROR((S196-(_xlfn.XLOOKUP(Q196,'Costos Unitarios'!$A:$A,'Costos Unitarios'!$E:$E)+_xlfn.XLOOKUP(Q196,'Costos Comerciales'!$A:$A,'Costos Comerciales'!$E:$E)))/S196,"")</f>
        <v>0.43810300429184551</v>
      </c>
      <c r="W196" s="727">
        <f>IFERROR(($S196-_xlfn.XLOOKUP($Q196,Competencias!$A:$A,Competencias!E:E))/$S196,"")</f>
        <v>1</v>
      </c>
      <c r="X196" s="727">
        <f>IFERROR(($S196-_xlfn.XLOOKUP($Q196,Competencias!$A:$A,Competencias!F:F))/$S196,"")</f>
        <v>-2.1316165951359076E-2</v>
      </c>
      <c r="Y196" s="727">
        <f>IFERROR(($S196-_xlfn.XLOOKUP($Q196,Competencias!$A:$A,Competencias!G:G))/$S196,"")</f>
        <v>4.792560801144493E-2</v>
      </c>
      <c r="AA196" s="246" t="str">
        <f>_xlfn.XLOOKUP(AB196,'Listas anteriores R'!$A:$A,'Listas anteriores R'!$D:$D,"")</f>
        <v>Dira</v>
      </c>
      <c r="AB196" s="1183">
        <v>1154</v>
      </c>
      <c r="AC196" s="1184" t="s">
        <v>262</v>
      </c>
      <c r="AD196" s="139">
        <f t="shared" si="44"/>
        <v>5776.8595041322315</v>
      </c>
      <c r="AE196" s="749">
        <v>6990</v>
      </c>
      <c r="AF196" s="1172">
        <f>ROUND(IFERROR((AD196-_xlfn.XLOOKUP(AB196,'Listas anteriores ML'!$A:$A,'Listas anteriores ML'!$E:$E))/_xlfn.XLOOKUP(AB196,'Listas anteriores ML'!$A:$A,'Listas anteriores ML'!$E:$E),""),3)</f>
        <v>0.40100000000000002</v>
      </c>
      <c r="AG196" s="732">
        <f>IFERROR((AD196-(_xlfn.XLOOKUP(AB196,'Costos Unitarios'!$A:$A,'Costos Unitarios'!$E:$E)+_xlfn.XLOOKUP(AB196,'Costos Comerciales'!$A:$A,'Costos Comerciales'!$E:$E)))/AD196,"")</f>
        <v>0.43810300429184551</v>
      </c>
      <c r="AH196" s="727">
        <f>IFERROR(($AD196-_xlfn.XLOOKUP($AB196,Competencias!$A:$A,Competencias!H:H))/$AD196,"")</f>
        <v>1</v>
      </c>
      <c r="AI196" s="727">
        <f>IFERROR(($AD196-_xlfn.XLOOKUP($AB196,Competencias!$A:$A,Competencias!I:I))/$AD196,"")</f>
        <v>1</v>
      </c>
      <c r="AJ196" s="727">
        <f>IFERROR(($AD196-_xlfn.XLOOKUP($AB196,Competencias!$A:$A,Competencias!J:J))/$AD196,"")</f>
        <v>1</v>
      </c>
      <c r="AK196" s="727">
        <f>IFERROR(($AD196-_xlfn.XLOOKUP($AB196,Competencias!$A:$A,Competencias!K:K))/$AD196,"")</f>
        <v>1</v>
      </c>
      <c r="AL196" s="727">
        <f>IFERROR(($AD196-_xlfn.XLOOKUP($AB196,Competencias!$A:$A,Competencias!L:L))/$AD196,"")</f>
        <v>1</v>
      </c>
      <c r="AM196" s="727">
        <f>IFERROR(($AD196-_xlfn.XLOOKUP($AB196,Competencias!$A:$A,Competencias!M:M))/$AD196,"")</f>
        <v>1</v>
      </c>
      <c r="AN196" s="727">
        <f>IFERROR(($AD196-_xlfn.XLOOKUP($AB196,Competencias!$A:$A,Competencias!N:N))/$AD196,"")</f>
        <v>1</v>
      </c>
      <c r="AO196" s="727">
        <f>IFERROR(($AD196-_xlfn.XLOOKUP($AB196,Competencias!$A:$A,Competencias!O:O))/$AD196,"")</f>
        <v>1</v>
      </c>
      <c r="AQ196" s="246" t="str">
        <f>_xlfn.XLOOKUP(AR196,'Listas anteriores R'!$A:$A,'Listas anteriores R'!$D:$D,"")</f>
        <v>Dira</v>
      </c>
      <c r="AR196" s="542">
        <v>1154</v>
      </c>
      <c r="AS196" s="718" t="str">
        <f t="shared" si="36"/>
        <v>Leña chica</v>
      </c>
      <c r="AT196" s="291" t="e">
        <f t="shared" si="41"/>
        <v>#N/A</v>
      </c>
      <c r="AU196" s="1051" t="e">
        <f>ROUND(IFERROR(($AT196-_xlfn.XLOOKUP($AR196,'Listas anteriores May.'!$A:$A,'Listas anteriores May.'!$E:$E))/_xlfn.XLOOKUP($AR196,'Listas anteriores May.'!$A:$A,'Listas anteriores May.'!$E:$E),""),3)</f>
        <v>#VALUE!</v>
      </c>
      <c r="AV196" s="732" t="str">
        <f>IFERROR(($AT196-(_xlfn.XLOOKUP($AR196,'Costos Unitarios'!$A:$A,'Costos Unitarios'!$E:$E)+_xlfn.XLOOKUP($AR196,'Costos Comerciales'!$A:$A,'Costos Comerciales'!$E:$E)))/AT196,"")</f>
        <v/>
      </c>
      <c r="AW196" s="892" t="str">
        <f>IFERROR((AT196-_xlfn.XLOOKUP(AR196,'Lista Consumo Interno'!$A:$A,'Lista Consumo Interno'!$E:$E))/AT196,"")</f>
        <v/>
      </c>
      <c r="AX196" s="895" t="e">
        <v>#N/A</v>
      </c>
      <c r="AY196" s="727" t="str">
        <f>IFERROR(($AT196-_xlfn.XLOOKUP($AR196,Competencias!$A:$A,Competencias!P:P))/$AT196,"")</f>
        <v/>
      </c>
      <c r="AZ196" s="727" t="str">
        <f>IFERROR(($AT196-_xlfn.XLOOKUP($AR196,Competencias!$A:$A,Competencias!Q:Q))/$AT196,"")</f>
        <v/>
      </c>
      <c r="BB196" s="246" t="str">
        <f>_xlfn.XLOOKUP(BC196,'Listas anteriores R'!$A:$A,'Listas anteriores R'!$D:$D,"")</f>
        <v>Dira</v>
      </c>
      <c r="BC196" s="760">
        <v>1154</v>
      </c>
      <c r="BD196" s="800" t="str">
        <f t="shared" si="37"/>
        <v>Leña chica</v>
      </c>
      <c r="BE196" s="150" t="e">
        <v>#N/A</v>
      </c>
      <c r="BF196" s="1051" t="e">
        <f>ROUND(IFERROR((BE196-_xlfn.XLOOKUP(BC196,'Listas anteriores HORECA'!$A:$A,'Listas anteriores HORECA'!$E:$E))/_xlfn.XLOOKUP(BC196,'Listas anteriores HORECA'!$A:$A,'Listas anteriores HORECA'!$E:$E),""),3)</f>
        <v>#VALUE!</v>
      </c>
      <c r="BG196" s="150">
        <f>_xlfn.XLOOKUP($BC196,'Costos Unitarios'!A:A,'Costos Unitarios'!E:E,"")</f>
        <v>3000</v>
      </c>
      <c r="BH196" s="1052" t="e">
        <f t="shared" si="38"/>
        <v>#N/A</v>
      </c>
      <c r="BI196" s="892" t="str">
        <f>IFERROR((BE196-_xlfn.XLOOKUP(C196,'Lista Consumo Interno'!A:A,'Lista Consumo Interno'!E:E))/BE196,"")</f>
        <v/>
      </c>
    </row>
    <row r="197" spans="1:61" ht="15" thickBot="1" x14ac:dyDescent="0.35">
      <c r="A197" s="246" t="str">
        <f>_xlfn.XLOOKUP(C197,'Listas anteriores R'!$A:$A,'Listas anteriores R'!$D:$D,"")</f>
        <v>Dira</v>
      </c>
      <c r="B197" s="1204" t="s">
        <v>249</v>
      </c>
      <c r="C197" s="267">
        <v>1121</v>
      </c>
      <c r="D197" s="747" t="s">
        <v>263</v>
      </c>
      <c r="E197" s="783">
        <f t="shared" si="42"/>
        <v>6603.3057851239673</v>
      </c>
      <c r="F197" s="860">
        <v>7990</v>
      </c>
      <c r="G197" s="1197">
        <f>ROUND(IFERROR((E197-_xlfn.XLOOKUP(C197,'Listas anteriores R'!A:A,'Listas anteriores R'!E:E))/_xlfn.XLOOKUP(C197,'Listas anteriores R'!A:A,'Listas anteriores R'!E:E),""),3)</f>
        <v>0</v>
      </c>
      <c r="H197" s="732">
        <f>IFERROR((E197-(_xlfn.XLOOKUP(C197,'Costos Unitarios'!$A:$A,'Costos Unitarios'!$E:$E)+_xlfn.XLOOKUP(C197,'Costos Comerciales'!$A:$A,'Costos Comerciales'!$E:$E)))/E197,"")</f>
        <v>0.37667584480600752</v>
      </c>
      <c r="I197" s="732" t="str">
        <f>IFERROR((E197-_xlfn.XLOOKUP(C197,'Lista Consumo Interno'!$A:$A,'Lista Consumo Interno'!$E:$E))/E197,"")</f>
        <v/>
      </c>
      <c r="J197" s="727">
        <f>IFERROR(($E197-_xlfn.XLOOKUP($C197,Competencias!$A:$A,Competencias!R:R))/$E197,"")</f>
        <v>1</v>
      </c>
      <c r="K197" s="727">
        <f>IFERROR(($E197-_xlfn.XLOOKUP($C197,Competencias!$A:$A,Competencias!S:S))/$E197,"")</f>
        <v>-0.10247809762202748</v>
      </c>
      <c r="L197" s="727">
        <f>IFERROR(($E197-_xlfn.XLOOKUP($C197,Competencias!$A:$A,Competencias!T:T))/$E197,"")</f>
        <v>1</v>
      </c>
      <c r="M197" s="727">
        <f>IFERROR(($E197-_xlfn.XLOOKUP($C197,Competencias!$A:$A,Competencias!U:U))/$E197,"")</f>
        <v>1</v>
      </c>
      <c r="N197" s="727">
        <f>IFERROR(($E197-_xlfn.XLOOKUP($C197,Competencias!$A:$A,Competencias!V:V))/$E197,"")</f>
        <v>1</v>
      </c>
      <c r="O197" s="723"/>
      <c r="P197" s="246" t="str">
        <f>_xlfn.XLOOKUP(Q197,'Listas anteriores R'!$A:$A,'Listas anteriores R'!$D:$D,"")</f>
        <v>Dira</v>
      </c>
      <c r="Q197" s="1211">
        <v>1121</v>
      </c>
      <c r="R197" s="1184" t="str">
        <f t="shared" si="45"/>
        <v>Huevos maple</v>
      </c>
      <c r="S197" s="135">
        <f t="shared" si="43"/>
        <v>6603.3057851239673</v>
      </c>
      <c r="T197" s="749">
        <v>7990</v>
      </c>
      <c r="U197" s="1172">
        <f>ROUND(IFERROR((S197-_xlfn.XLOOKUP(Q197,'Listas anteriores C'!$A:$A,'Listas anteriores C'!$E:$E))/_xlfn.XLOOKUP(Q197,'Listas anteriores C'!$A:$A,'Listas anteriores C'!$E:$E),""),3)</f>
        <v>9.6000000000000002E-2</v>
      </c>
      <c r="V197" s="732">
        <f>IFERROR((S197-(_xlfn.XLOOKUP(Q197,'Costos Unitarios'!$A:$A,'Costos Unitarios'!$E:$E)+_xlfn.XLOOKUP(Q197,'Costos Comerciales'!$A:$A,'Costos Comerciales'!$E:$E)))/S197,"")</f>
        <v>0.37667584480600752</v>
      </c>
      <c r="W197" s="727">
        <f>IFERROR(($S197-_xlfn.XLOOKUP($Q197,Competencias!$A:$A,Competencias!E:E))/$S197,"")</f>
        <v>1</v>
      </c>
      <c r="X197" s="727">
        <f>IFERROR(($S197-_xlfn.XLOOKUP($Q197,Competencias!$A:$A,Competencias!F:F))/$S197,"")</f>
        <v>0.10650813516896125</v>
      </c>
      <c r="Y197" s="727">
        <f>IFERROR(($S197-_xlfn.XLOOKUP($Q197,Competencias!$A:$A,Competencias!G:G))/$S197,"")</f>
        <v>9.1364205256570769E-2</v>
      </c>
      <c r="AA197" s="246" t="str">
        <f>_xlfn.XLOOKUP(AB197,'Listas anteriores R'!$A:$A,'Listas anteriores R'!$D:$D,"")</f>
        <v>Dira</v>
      </c>
      <c r="AB197" s="1183">
        <v>1121</v>
      </c>
      <c r="AC197" s="1184" t="s">
        <v>264</v>
      </c>
      <c r="AD197" s="139">
        <f t="shared" si="44"/>
        <v>6603.3057851239673</v>
      </c>
      <c r="AE197" s="749">
        <v>7990</v>
      </c>
      <c r="AF197" s="1172">
        <f>ROUND(IFERROR((AD197-_xlfn.XLOOKUP(AB197,'Listas anteriores ML'!$A:$A,'Listas anteriores ML'!$E:$E))/_xlfn.XLOOKUP(AB197,'Listas anteriores ML'!$A:$A,'Listas anteriores ML'!$E:$E),""),3)</f>
        <v>9.6000000000000002E-2</v>
      </c>
      <c r="AG197" s="732">
        <f>IFERROR((AD197-(_xlfn.XLOOKUP(AB197,'Costos Unitarios'!$A:$A,'Costos Unitarios'!$E:$E)+_xlfn.XLOOKUP(AB197,'Costos Comerciales'!$A:$A,'Costos Comerciales'!$E:$E)))/AD197,"")</f>
        <v>0.37667584480600752</v>
      </c>
      <c r="AH197" s="727">
        <f>IFERROR(($AD197-_xlfn.XLOOKUP($AB197,Competencias!$A:$A,Competencias!H:H))/$AD197,"")</f>
        <v>1</v>
      </c>
      <c r="AI197" s="727">
        <f>IFERROR(($AD197-_xlfn.XLOOKUP($AB197,Competencias!$A:$A,Competencias!I:I))/$AD197,"")</f>
        <v>1</v>
      </c>
      <c r="AJ197" s="727">
        <f>IFERROR(($AD197-_xlfn.XLOOKUP($AB197,Competencias!$A:$A,Competencias!J:J))/$AD197,"")</f>
        <v>1</v>
      </c>
      <c r="AK197" s="727">
        <f>IFERROR(($AD197-_xlfn.XLOOKUP($AB197,Competencias!$A:$A,Competencias!K:K))/$AD197,"")</f>
        <v>1</v>
      </c>
      <c r="AL197" s="727">
        <f>IFERROR(($AD197-_xlfn.XLOOKUP($AB197,Competencias!$A:$A,Competencias!L:L))/$AD197,"")</f>
        <v>1</v>
      </c>
      <c r="AM197" s="727">
        <f>IFERROR(($AD197-_xlfn.XLOOKUP($AB197,Competencias!$A:$A,Competencias!M:M))/$AD197,"")</f>
        <v>1</v>
      </c>
      <c r="AN197" s="727">
        <f>IFERROR(($AD197-_xlfn.XLOOKUP($AB197,Competencias!$A:$A,Competencias!N:N))/$AD197,"")</f>
        <v>1</v>
      </c>
      <c r="AO197" s="727">
        <f>IFERROR(($AD197-_xlfn.XLOOKUP($AB197,Competencias!$A:$A,Competencias!O:O))/$AD197,"")</f>
        <v>1</v>
      </c>
      <c r="AQ197" s="246" t="str">
        <f>_xlfn.XLOOKUP(AR197,'Listas anteriores R'!$A:$A,'Listas anteriores R'!$D:$D,"")</f>
        <v>Dira</v>
      </c>
      <c r="AR197" s="542">
        <v>1121</v>
      </c>
      <c r="AS197" s="718" t="str">
        <f t="shared" si="36"/>
        <v>Huevos maple</v>
      </c>
      <c r="AT197" s="291" t="e">
        <f t="shared" si="41"/>
        <v>#N/A</v>
      </c>
      <c r="AU197" s="1051" t="e">
        <f>ROUND(IFERROR(($AT197-_xlfn.XLOOKUP($AR197,'Listas anteriores May.'!$A:$A,'Listas anteriores May.'!$E:$E))/_xlfn.XLOOKUP($AR197,'Listas anteriores May.'!$A:$A,'Listas anteriores May.'!$E:$E),""),3)</f>
        <v>#VALUE!</v>
      </c>
      <c r="AV197" s="732" t="str">
        <f>IFERROR(($AT197-(_xlfn.XLOOKUP($AR197,'Costos Unitarios'!$A:$A,'Costos Unitarios'!$E:$E)+_xlfn.XLOOKUP($AR197,'Costos Comerciales'!$A:$A,'Costos Comerciales'!$E:$E)))/AT197,"")</f>
        <v/>
      </c>
      <c r="AW197" s="892" t="str">
        <f>IFERROR((AT197-_xlfn.XLOOKUP(AR197,'Lista Consumo Interno'!$A:$A,'Lista Consumo Interno'!$E:$E))/AT197,"")</f>
        <v/>
      </c>
      <c r="AX197" s="895" t="e">
        <v>#N/A</v>
      </c>
      <c r="AY197" s="727" t="str">
        <f>IFERROR(($AT197-_xlfn.XLOOKUP($AR197,Competencias!$A:$A,Competencias!P:P))/$AT197,"")</f>
        <v/>
      </c>
      <c r="AZ197" s="727" t="str">
        <f>IFERROR(($AT197-_xlfn.XLOOKUP($AR197,Competencias!$A:$A,Competencias!Q:Q))/$AT197,"")</f>
        <v/>
      </c>
      <c r="BB197" s="246" t="str">
        <f>_xlfn.XLOOKUP(BC197,'Listas anteriores R'!$A:$A,'Listas anteriores R'!$D:$D,"")</f>
        <v>Dira</v>
      </c>
      <c r="BC197" s="760">
        <v>1121</v>
      </c>
      <c r="BD197" s="800" t="str">
        <f t="shared" si="37"/>
        <v>Huevos maple</v>
      </c>
      <c r="BE197" s="150" t="e">
        <v>#N/A</v>
      </c>
      <c r="BF197" s="1051" t="e">
        <f>ROUND(IFERROR((BE197-_xlfn.XLOOKUP(BC197,'Listas anteriores HORECA'!$A:$A,'Listas anteriores HORECA'!$E:$E))/_xlfn.XLOOKUP(BC197,'Listas anteriores HORECA'!$A:$A,'Listas anteriores HORECA'!$E:$E),""),3)</f>
        <v>#VALUE!</v>
      </c>
      <c r="BG197" s="150">
        <f>_xlfn.XLOOKUP($BC197,'Costos Unitarios'!A:A,'Costos Unitarios'!E:E,"")</f>
        <v>3788</v>
      </c>
      <c r="BH197" s="1052" t="e">
        <f t="shared" si="38"/>
        <v>#N/A</v>
      </c>
      <c r="BI197" s="892" t="str">
        <f>IFERROR((BE197-_xlfn.XLOOKUP(C197,'Lista Consumo Interno'!A:A,'Lista Consumo Interno'!E:E))/BE197,"")</f>
        <v/>
      </c>
    </row>
    <row r="198" spans="1:61" ht="15" thickBot="1" x14ac:dyDescent="0.35">
      <c r="A198" s="246" t="str">
        <f>_xlfn.XLOOKUP(C198,'Listas anteriores R'!$A:$A,'Listas anteriores R'!$D:$D,"")</f>
        <v>Dira</v>
      </c>
      <c r="B198" s="1204" t="s">
        <v>249</v>
      </c>
      <c r="C198" s="267">
        <v>1110</v>
      </c>
      <c r="D198" s="747" t="s">
        <v>265</v>
      </c>
      <c r="E198" s="783">
        <f t="shared" si="42"/>
        <v>1066.1157024793388</v>
      </c>
      <c r="F198" s="860">
        <v>1290</v>
      </c>
      <c r="G198" s="1197">
        <f>ROUND(IFERROR((E198-_xlfn.XLOOKUP(C198,'Listas anteriores R'!A:A,'Listas anteriores R'!E:E))/_xlfn.XLOOKUP(C198,'Listas anteriores R'!A:A,'Listas anteriores R'!E:E),""),3)</f>
        <v>0</v>
      </c>
      <c r="H198" s="732">
        <f>IFERROR((E198-(_xlfn.XLOOKUP(C198,'Costos Unitarios'!$A:$A,'Costos Unitarios'!$E:$E)+_xlfn.XLOOKUP(C198,'Costos Comerciales'!$A:$A,'Costos Comerciales'!$E:$E)))/E198,"")</f>
        <v>0.27681395348837207</v>
      </c>
      <c r="I198" s="732" t="str">
        <f>IFERROR((E198-_xlfn.XLOOKUP(C198,'Lista Consumo Interno'!$A:$A,'Lista Consumo Interno'!$E:$E))/E198,"")</f>
        <v/>
      </c>
      <c r="J198" s="727">
        <f>IFERROR(($E198-_xlfn.XLOOKUP($C198,Competencias!$A:$A,Competencias!R:R))/$E198,"")</f>
        <v>1</v>
      </c>
      <c r="K198" s="727">
        <f>IFERROR(($E198-_xlfn.XLOOKUP($C198,Competencias!$A:$A,Competencias!S:S))/$E198,"")</f>
        <v>1</v>
      </c>
      <c r="L198" s="727">
        <f>IFERROR(($E198-_xlfn.XLOOKUP($C198,Competencias!$A:$A,Competencias!T:T))/$E198,"")</f>
        <v>-0.40697674418604657</v>
      </c>
      <c r="M198" s="727">
        <f>IFERROR(($E198-_xlfn.XLOOKUP($C198,Competencias!$A:$A,Competencias!U:U))/$E198,"")</f>
        <v>1</v>
      </c>
      <c r="N198" s="727">
        <f>IFERROR(($E198-_xlfn.XLOOKUP($C198,Competencias!$A:$A,Competencias!V:V))/$E198,"")</f>
        <v>1</v>
      </c>
      <c r="O198" s="723"/>
      <c r="P198" s="246" t="str">
        <f>_xlfn.XLOOKUP(Q198,'Listas anteriores R'!$A:$A,'Listas anteriores R'!$D:$D,"")</f>
        <v>Dira</v>
      </c>
      <c r="Q198" s="1210">
        <v>1110</v>
      </c>
      <c r="R198" s="718" t="str">
        <f t="shared" si="45"/>
        <v>Mostaza chico</v>
      </c>
      <c r="S198" s="135">
        <f t="shared" si="43"/>
        <v>1066.1157024793388</v>
      </c>
      <c r="T198" s="749">
        <v>1290</v>
      </c>
      <c r="U198" s="1172" t="e">
        <f>ROUND(IFERROR((S198-_xlfn.XLOOKUP(Q198,'Listas anteriores C'!$A:$A,'Listas anteriores C'!$E:$E))/_xlfn.XLOOKUP(Q198,'Listas anteriores C'!$A:$A,'Listas anteriores C'!$E:$E),""),3)</f>
        <v>#VALUE!</v>
      </c>
      <c r="V198" s="732">
        <f>IFERROR((S198-(_xlfn.XLOOKUP(Q198,'Costos Unitarios'!$A:$A,'Costos Unitarios'!$E:$E)+_xlfn.XLOOKUP(Q198,'Costos Comerciales'!$A:$A,'Costos Comerciales'!$E:$E)))/S198,"")</f>
        <v>0.27681395348837207</v>
      </c>
      <c r="W198" s="727">
        <f>IFERROR(($S198-_xlfn.XLOOKUP($Q198,Competencias!$A:$A,Competencias!E:E))/$S198,"")</f>
        <v>1</v>
      </c>
      <c r="X198" s="727">
        <f>IFERROR(($S198-_xlfn.XLOOKUP($Q198,Competencias!$A:$A,Competencias!F:F))/$S198,"")</f>
        <v>1</v>
      </c>
      <c r="Y198" s="727">
        <f>IFERROR(($S198-_xlfn.XLOOKUP($Q198,Competencias!$A:$A,Competencias!G:G))/$S198,"")</f>
        <v>1</v>
      </c>
      <c r="AA198" s="246" t="str">
        <f>_xlfn.XLOOKUP(AB198,'Listas anteriores R'!$A:$A,'Listas anteriores R'!$D:$D,"")</f>
        <v>Dira</v>
      </c>
      <c r="AB198" s="1183">
        <v>1110</v>
      </c>
      <c r="AC198" s="1184" t="s">
        <v>266</v>
      </c>
      <c r="AD198" s="139">
        <f t="shared" si="44"/>
        <v>1066.1157024793388</v>
      </c>
      <c r="AE198" s="749">
        <v>1290</v>
      </c>
      <c r="AF198" s="1172" t="e">
        <f>ROUND(IFERROR((AD198-_xlfn.XLOOKUP(AB198,'Listas anteriores ML'!$A:$A,'Listas anteriores ML'!$E:$E))/_xlfn.XLOOKUP(AB198,'Listas anteriores ML'!$A:$A,'Listas anteriores ML'!$E:$E),""),3)</f>
        <v>#VALUE!</v>
      </c>
      <c r="AG198" s="732">
        <f>IFERROR((AD198-(_xlfn.XLOOKUP(AB198,'Costos Unitarios'!$A:$A,'Costos Unitarios'!$E:$E)+_xlfn.XLOOKUP(AB198,'Costos Comerciales'!$A:$A,'Costos Comerciales'!$E:$E)))/AD198,"")</f>
        <v>0.27681395348837207</v>
      </c>
      <c r="AH198" s="727">
        <f>IFERROR(($AD198-_xlfn.XLOOKUP($AB198,Competencias!$A:$A,Competencias!H:H))/$AD198,"")</f>
        <v>1</v>
      </c>
      <c r="AI198" s="727">
        <f>IFERROR(($AD198-_xlfn.XLOOKUP($AB198,Competencias!$A:$A,Competencias!I:I))/$AD198,"")</f>
        <v>1</v>
      </c>
      <c r="AJ198" s="727">
        <f>IFERROR(($AD198-_xlfn.XLOOKUP($AB198,Competencias!$A:$A,Competencias!J:J))/$AD198,"")</f>
        <v>1</v>
      </c>
      <c r="AK198" s="727">
        <f>IFERROR(($AD198-_xlfn.XLOOKUP($AB198,Competencias!$A:$A,Competencias!K:K))/$AD198,"")</f>
        <v>1</v>
      </c>
      <c r="AL198" s="727">
        <f>IFERROR(($AD198-_xlfn.XLOOKUP($AB198,Competencias!$A:$A,Competencias!L:L))/$AD198,"")</f>
        <v>1</v>
      </c>
      <c r="AM198" s="727">
        <f>IFERROR(($AD198-_xlfn.XLOOKUP($AB198,Competencias!$A:$A,Competencias!M:M))/$AD198,"")</f>
        <v>1</v>
      </c>
      <c r="AN198" s="727">
        <f>IFERROR(($AD198-_xlfn.XLOOKUP($AB198,Competencias!$A:$A,Competencias!N:N))/$AD198,"")</f>
        <v>1</v>
      </c>
      <c r="AO198" s="727">
        <f>IFERROR(($AD198-_xlfn.XLOOKUP($AB198,Competencias!$A:$A,Competencias!O:O))/$AD198,"")</f>
        <v>1</v>
      </c>
      <c r="AQ198" s="246" t="str">
        <f>_xlfn.XLOOKUP(AR198,'Listas anteriores R'!$A:$A,'Listas anteriores R'!$D:$D,"")</f>
        <v>Dira</v>
      </c>
      <c r="AR198" s="542">
        <v>1110</v>
      </c>
      <c r="AS198" s="718" t="str">
        <f t="shared" si="36"/>
        <v>Mostaza chico</v>
      </c>
      <c r="AT198" s="291" t="e">
        <f t="shared" si="41"/>
        <v>#N/A</v>
      </c>
      <c r="AU198" s="1051" t="e">
        <f>ROUND(IFERROR(($AT198-_xlfn.XLOOKUP($AR198,'Listas anteriores May.'!$A:$A,'Listas anteriores May.'!$E:$E))/_xlfn.XLOOKUP($AR198,'Listas anteriores May.'!$A:$A,'Listas anteriores May.'!$E:$E),""),3)</f>
        <v>#VALUE!</v>
      </c>
      <c r="AV198" s="732" t="str">
        <f>IFERROR(($AT198-(_xlfn.XLOOKUP($AR198,'Costos Unitarios'!$A:$A,'Costos Unitarios'!$E:$E)+_xlfn.XLOOKUP($AR198,'Costos Comerciales'!$A:$A,'Costos Comerciales'!$E:$E)))/AT198,"")</f>
        <v/>
      </c>
      <c r="AW198" s="892" t="str">
        <f>IFERROR((AT198-_xlfn.XLOOKUP(AR198,'Lista Consumo Interno'!$A:$A,'Lista Consumo Interno'!$E:$E))/AT198,"")</f>
        <v/>
      </c>
      <c r="AX198" s="895" t="e">
        <v>#N/A</v>
      </c>
      <c r="AY198" s="727" t="str">
        <f>IFERROR(($AT198-_xlfn.XLOOKUP($AR198,Competencias!$A:$A,Competencias!P:P))/$AT198,"")</f>
        <v/>
      </c>
      <c r="AZ198" s="727" t="str">
        <f>IFERROR(($AT198-_xlfn.XLOOKUP($AR198,Competencias!$A:$A,Competencias!Q:Q))/$AT198,"")</f>
        <v/>
      </c>
      <c r="BB198" s="246" t="str">
        <f>_xlfn.XLOOKUP(BC198,'Listas anteriores R'!$A:$A,'Listas anteriores R'!$D:$D,"")</f>
        <v>Dira</v>
      </c>
      <c r="BC198" s="760">
        <v>1110</v>
      </c>
      <c r="BD198" s="800" t="str">
        <f t="shared" si="37"/>
        <v>Mostaza chico</v>
      </c>
      <c r="BE198" s="150" t="e">
        <v>#N/A</v>
      </c>
      <c r="BF198" s="1051" t="e">
        <f>ROUND(IFERROR((BE198-_xlfn.XLOOKUP(BC198,'Listas anteriores HORECA'!$A:$A,'Listas anteriores HORECA'!$E:$E))/_xlfn.XLOOKUP(BC198,'Listas anteriores HORECA'!$A:$A,'Listas anteriores HORECA'!$E:$E),""),3)</f>
        <v>#VALUE!</v>
      </c>
      <c r="BG198" s="150">
        <f>_xlfn.XLOOKUP($BC198,'Costos Unitarios'!A:A,'Costos Unitarios'!E:E,"")</f>
        <v>718</v>
      </c>
      <c r="BH198" s="1052" t="e">
        <f t="shared" si="38"/>
        <v>#N/A</v>
      </c>
      <c r="BI198" s="892" t="str">
        <f>IFERROR((BE198-_xlfn.XLOOKUP(C198,'Lista Consumo Interno'!A:A,'Lista Consumo Interno'!E:E))/BE198,"")</f>
        <v/>
      </c>
    </row>
    <row r="199" spans="1:61" ht="15" thickBot="1" x14ac:dyDescent="0.35">
      <c r="A199" s="246" t="str">
        <f>_xlfn.XLOOKUP(C199,'Listas anteriores R'!$A:$A,'Listas anteriores R'!$D:$D,"")</f>
        <v>Dira</v>
      </c>
      <c r="B199" s="1204" t="s">
        <v>249</v>
      </c>
      <c r="C199" s="267">
        <v>1039</v>
      </c>
      <c r="D199" s="747" t="s">
        <v>267</v>
      </c>
      <c r="E199" s="783">
        <f t="shared" si="42"/>
        <v>1148.7603305785124</v>
      </c>
      <c r="F199" s="860">
        <v>1390</v>
      </c>
      <c r="G199" s="1197">
        <f>ROUND(IFERROR((E199-_xlfn.XLOOKUP(C199,'Listas anteriores R'!A:A,'Listas anteriores R'!E:E))/_xlfn.XLOOKUP(C199,'Listas anteriores R'!A:A,'Listas anteriores R'!E:E),""),3)</f>
        <v>0</v>
      </c>
      <c r="H199" s="732">
        <f>IFERROR((E199-(_xlfn.XLOOKUP(C199,'Costos Unitarios'!$A:$A,'Costos Unitarios'!$E:$E)+_xlfn.XLOOKUP(C199,'Costos Comerciales'!$A:$A,'Costos Comerciales'!$E:$E)))/E199,"")</f>
        <v>0.43591366906474821</v>
      </c>
      <c r="I199" s="732" t="str">
        <f>IFERROR((E199-_xlfn.XLOOKUP(C199,'Lista Consumo Interno'!$A:$A,'Lista Consumo Interno'!$E:$E))/E199,"")</f>
        <v/>
      </c>
      <c r="J199" s="727">
        <f>IFERROR(($E199-_xlfn.XLOOKUP($C199,Competencias!$A:$A,Competencias!R:R))/$E199,"")</f>
        <v>1</v>
      </c>
      <c r="K199" s="727">
        <f>IFERROR(($E199-_xlfn.XLOOKUP($C199,Competencias!$A:$A,Competencias!S:S))/$E199,"")</f>
        <v>1</v>
      </c>
      <c r="L199" s="727">
        <f>IFERROR(($E199-_xlfn.XLOOKUP($C199,Competencias!$A:$A,Competencias!T:T))/$E199,"")</f>
        <v>0.21654676258992803</v>
      </c>
      <c r="M199" s="727">
        <f>IFERROR(($E199-_xlfn.XLOOKUP($C199,Competencias!$A:$A,Competencias!U:U))/$E199,"")</f>
        <v>1</v>
      </c>
      <c r="N199" s="727">
        <f>IFERROR(($E199-_xlfn.XLOOKUP($C199,Competencias!$A:$A,Competencias!V:V))/$E199,"")</f>
        <v>1</v>
      </c>
      <c r="O199" s="723"/>
      <c r="P199" s="246" t="str">
        <f>_xlfn.XLOOKUP(Q199,'Listas anteriores R'!$A:$A,'Listas anteriores R'!$D:$D,"")</f>
        <v>Dira</v>
      </c>
      <c r="Q199" s="1210">
        <v>1039</v>
      </c>
      <c r="R199" s="718" t="str">
        <f t="shared" si="45"/>
        <v>Mayonesa chico</v>
      </c>
      <c r="S199" s="135">
        <f t="shared" si="43"/>
        <v>1148.7603305785124</v>
      </c>
      <c r="T199" s="749">
        <v>1390</v>
      </c>
      <c r="U199" s="1172" t="e">
        <f>ROUND(IFERROR((S199-_xlfn.XLOOKUP(Q199,'Listas anteriores C'!$A:$A,'Listas anteriores C'!$E:$E))/_xlfn.XLOOKUP(Q199,'Listas anteriores C'!$A:$A,'Listas anteriores C'!$E:$E),""),3)</f>
        <v>#VALUE!</v>
      </c>
      <c r="V199" s="732">
        <f>IFERROR((S199-(_xlfn.XLOOKUP(Q199,'Costos Unitarios'!$A:$A,'Costos Unitarios'!$E:$E)+_xlfn.XLOOKUP(Q199,'Costos Comerciales'!$A:$A,'Costos Comerciales'!$E:$E)))/S199,"")</f>
        <v>0.43591366906474821</v>
      </c>
      <c r="W199" s="727">
        <f>IFERROR(($S199-_xlfn.XLOOKUP($Q199,Competencias!$A:$A,Competencias!E:E))/$S199,"")</f>
        <v>1</v>
      </c>
      <c r="X199" s="727">
        <f>IFERROR(($S199-_xlfn.XLOOKUP($Q199,Competencias!$A:$A,Competencias!F:F))/$S199,"")</f>
        <v>1</v>
      </c>
      <c r="Y199" s="727">
        <f>IFERROR(($S199-_xlfn.XLOOKUP($Q199,Competencias!$A:$A,Competencias!G:G))/$S199,"")</f>
        <v>1</v>
      </c>
      <c r="AA199" s="246" t="str">
        <f>_xlfn.XLOOKUP(AB199,'Listas anteriores R'!$A:$A,'Listas anteriores R'!$D:$D,"")</f>
        <v>Dira</v>
      </c>
      <c r="AB199" s="542">
        <v>1039</v>
      </c>
      <c r="AC199" s="718" t="str">
        <f t="shared" ref="AC199:AC230" si="46">D199</f>
        <v>Mayonesa chico</v>
      </c>
      <c r="AD199" s="139">
        <f t="shared" si="44"/>
        <v>1148.7603305785124</v>
      </c>
      <c r="AE199" s="749">
        <v>1390</v>
      </c>
      <c r="AF199" s="1172" t="e">
        <f>ROUND(IFERROR((AD199-_xlfn.XLOOKUP(AB199,'Listas anteriores ML'!$A:$A,'Listas anteriores ML'!$E:$E))/_xlfn.XLOOKUP(AB199,'Listas anteriores ML'!$A:$A,'Listas anteriores ML'!$E:$E),""),3)</f>
        <v>#VALUE!</v>
      </c>
      <c r="AG199" s="732">
        <f>IFERROR((AD199-(_xlfn.XLOOKUP(AB199,'Costos Unitarios'!$A:$A,'Costos Unitarios'!$E:$E)+_xlfn.XLOOKUP(AB199,'Costos Comerciales'!$A:$A,'Costos Comerciales'!$E:$E)))/AD199,"")</f>
        <v>0.43591366906474821</v>
      </c>
      <c r="AH199" s="727">
        <f>IFERROR(($AD199-_xlfn.XLOOKUP($AB199,Competencias!$A:$A,Competencias!H:H))/$AD199,"")</f>
        <v>1</v>
      </c>
      <c r="AI199" s="727">
        <f>IFERROR(($AD199-_xlfn.XLOOKUP($AB199,Competencias!$A:$A,Competencias!I:I))/$AD199,"")</f>
        <v>1</v>
      </c>
      <c r="AJ199" s="727">
        <f>IFERROR(($AD199-_xlfn.XLOOKUP($AB199,Competencias!$A:$A,Competencias!J:J))/$AD199,"")</f>
        <v>1</v>
      </c>
      <c r="AK199" s="727">
        <f>IFERROR(($AD199-_xlfn.XLOOKUP($AB199,Competencias!$A:$A,Competencias!K:K))/$AD199,"")</f>
        <v>1</v>
      </c>
      <c r="AL199" s="727">
        <f>IFERROR(($AD199-_xlfn.XLOOKUP($AB199,Competencias!$A:$A,Competencias!L:L))/$AD199,"")</f>
        <v>1</v>
      </c>
      <c r="AM199" s="727">
        <f>IFERROR(($AD199-_xlfn.XLOOKUP($AB199,Competencias!$A:$A,Competencias!M:M))/$AD199,"")</f>
        <v>1</v>
      </c>
      <c r="AN199" s="727">
        <f>IFERROR(($AD199-_xlfn.XLOOKUP($AB199,Competencias!$A:$A,Competencias!N:N))/$AD199,"")</f>
        <v>1</v>
      </c>
      <c r="AO199" s="727">
        <f>IFERROR(($AD199-_xlfn.XLOOKUP($AB199,Competencias!$A:$A,Competencias!O:O))/$AD199,"")</f>
        <v>1</v>
      </c>
      <c r="AQ199" s="246" t="str">
        <f>_xlfn.XLOOKUP(AR199,'Listas anteriores R'!$A:$A,'Listas anteriores R'!$D:$D,"")</f>
        <v>Dira</v>
      </c>
      <c r="AR199" s="542">
        <v>1039</v>
      </c>
      <c r="AS199" s="718" t="str">
        <f t="shared" si="36"/>
        <v>Mayonesa chico</v>
      </c>
      <c r="AT199" s="291" t="e">
        <f t="shared" si="41"/>
        <v>#N/A</v>
      </c>
      <c r="AU199" s="1051" t="e">
        <f>ROUND(IFERROR(($AT199-_xlfn.XLOOKUP($AR199,'Listas anteriores May.'!$A:$A,'Listas anteriores May.'!$E:$E))/_xlfn.XLOOKUP($AR199,'Listas anteriores May.'!$A:$A,'Listas anteriores May.'!$E:$E),""),3)</f>
        <v>#VALUE!</v>
      </c>
      <c r="AV199" s="732" t="str">
        <f>IFERROR(($AT199-(_xlfn.XLOOKUP($AR199,'Costos Unitarios'!$A:$A,'Costos Unitarios'!$E:$E)+_xlfn.XLOOKUP($AR199,'Costos Comerciales'!$A:$A,'Costos Comerciales'!$E:$E)))/AT199,"")</f>
        <v/>
      </c>
      <c r="AW199" s="892" t="str">
        <f>IFERROR((AT199-_xlfn.XLOOKUP(AR199,'Lista Consumo Interno'!$A:$A,'Lista Consumo Interno'!$E:$E))/AT199,"")</f>
        <v/>
      </c>
      <c r="AX199" s="895" t="e">
        <v>#N/A</v>
      </c>
      <c r="AY199" s="727" t="str">
        <f>IFERROR(($AT199-_xlfn.XLOOKUP($AR199,Competencias!$A:$A,Competencias!P:P))/$AT199,"")</f>
        <v/>
      </c>
      <c r="AZ199" s="727" t="str">
        <f>IFERROR(($AT199-_xlfn.XLOOKUP($AR199,Competencias!$A:$A,Competencias!Q:Q))/$AT199,"")</f>
        <v/>
      </c>
      <c r="BB199" s="246" t="str">
        <f>_xlfn.XLOOKUP(BC199,'Listas anteriores R'!$A:$A,'Listas anteriores R'!$D:$D,"")</f>
        <v>Dira</v>
      </c>
      <c r="BC199" s="760">
        <v>1039</v>
      </c>
      <c r="BD199" s="800" t="str">
        <f t="shared" si="37"/>
        <v>Mayonesa chico</v>
      </c>
      <c r="BE199" s="150" t="e">
        <v>#N/A</v>
      </c>
      <c r="BF199" s="1051" t="e">
        <f>ROUND(IFERROR((BE199-_xlfn.XLOOKUP(BC199,'Listas anteriores HORECA'!$A:$A,'Listas anteriores HORECA'!$E:$E))/_xlfn.XLOOKUP(BC199,'Listas anteriores HORECA'!$A:$A,'Listas anteriores HORECA'!$E:$E),""),3)</f>
        <v>#VALUE!</v>
      </c>
      <c r="BG199" s="150">
        <f>_xlfn.XLOOKUP($BC199,'Costos Unitarios'!A:A,'Costos Unitarios'!E:E,"")</f>
        <v>591</v>
      </c>
      <c r="BH199" s="1052" t="e">
        <f t="shared" si="38"/>
        <v>#N/A</v>
      </c>
      <c r="BI199" s="892" t="str">
        <f>IFERROR((BE199-_xlfn.XLOOKUP(C199,'Lista Consumo Interno'!A:A,'Lista Consumo Interno'!E:E))/BE199,"")</f>
        <v/>
      </c>
    </row>
    <row r="200" spans="1:61" ht="15" thickBot="1" x14ac:dyDescent="0.35">
      <c r="A200" s="246" t="str">
        <f>_xlfn.XLOOKUP(C200,'Listas anteriores R'!$A:$A,'Listas anteriores R'!$D:$D,"")</f>
        <v>Dira</v>
      </c>
      <c r="B200" s="1204" t="s">
        <v>249</v>
      </c>
      <c r="C200" s="267">
        <v>1161</v>
      </c>
      <c r="D200" s="747" t="s">
        <v>268</v>
      </c>
      <c r="E200" s="783">
        <f t="shared" si="42"/>
        <v>1561.9834710743803</v>
      </c>
      <c r="F200" s="860">
        <v>1890</v>
      </c>
      <c r="G200" s="1197">
        <f>ROUND(IFERROR((E200-_xlfn.XLOOKUP(C200,'Listas anteriores R'!A:A,'Listas anteriores R'!E:E))/_xlfn.XLOOKUP(C200,'Listas anteriores R'!A:A,'Listas anteriores R'!E:E),""),3)</f>
        <v>0</v>
      </c>
      <c r="H200" s="732">
        <f>IFERROR((E200-(_xlfn.XLOOKUP(C200,'Costos Unitarios'!$A:$A,'Costos Unitarios'!$E:$E)+_xlfn.XLOOKUP(C200,'Costos Comerciales'!$A:$A,'Costos Comerciales'!$E:$E)))/E200,"")</f>
        <v>0.28552380952380957</v>
      </c>
      <c r="I200" s="732" t="str">
        <f>IFERROR((E200-_xlfn.XLOOKUP(C200,'Lista Consumo Interno'!$A:$A,'Lista Consumo Interno'!$E:$E))/E200,"")</f>
        <v/>
      </c>
      <c r="J200" s="727">
        <f>IFERROR(($E200-_xlfn.XLOOKUP($C200,Competencias!$A:$A,Competencias!R:R))/$E200,"")</f>
        <v>1</v>
      </c>
      <c r="K200" s="727">
        <f>IFERROR(($E200-_xlfn.XLOOKUP($C200,Competencias!$A:$A,Competencias!S:S))/$E200,"")</f>
        <v>1</v>
      </c>
      <c r="L200" s="727">
        <f>IFERROR(($E200-_xlfn.XLOOKUP($C200,Competencias!$A:$A,Competencias!T:T))/$E200,"")</f>
        <v>0.11010582010582018</v>
      </c>
      <c r="M200" s="727">
        <f>IFERROR(($E200-_xlfn.XLOOKUP($C200,Competencias!$A:$A,Competencias!U:U))/$E200,"")</f>
        <v>1</v>
      </c>
      <c r="N200" s="727">
        <f>IFERROR(($E200-_xlfn.XLOOKUP($C200,Competencias!$A:$A,Competencias!V:V))/$E200,"")</f>
        <v>1</v>
      </c>
      <c r="O200" s="723"/>
      <c r="P200" s="246" t="str">
        <f>_xlfn.XLOOKUP(Q200,'Listas anteriores R'!$A:$A,'Listas anteriores R'!$D:$D,"")</f>
        <v>Dira</v>
      </c>
      <c r="Q200" s="1210">
        <v>1161</v>
      </c>
      <c r="R200" s="718" t="str">
        <f t="shared" si="45"/>
        <v>Ketchup chico</v>
      </c>
      <c r="S200" s="135">
        <f t="shared" si="43"/>
        <v>1561.9834710743803</v>
      </c>
      <c r="T200" s="749">
        <v>1890</v>
      </c>
      <c r="U200" s="1172" t="e">
        <f>ROUND(IFERROR((S200-_xlfn.XLOOKUP(Q200,'Listas anteriores C'!$A:$A,'Listas anteriores C'!$E:$E))/_xlfn.XLOOKUP(Q200,'Listas anteriores C'!$A:$A,'Listas anteriores C'!$E:$E),""),3)</f>
        <v>#VALUE!</v>
      </c>
      <c r="V200" s="732">
        <f>IFERROR((S200-(_xlfn.XLOOKUP(Q200,'Costos Unitarios'!$A:$A,'Costos Unitarios'!$E:$E)+_xlfn.XLOOKUP(Q200,'Costos Comerciales'!$A:$A,'Costos Comerciales'!$E:$E)))/S200,"")</f>
        <v>0.28552380952380957</v>
      </c>
      <c r="W200" s="727">
        <f>IFERROR(($S200-_xlfn.XLOOKUP($Q200,Competencias!$A:$A,Competencias!E:E))/$S200,"")</f>
        <v>1</v>
      </c>
      <c r="X200" s="727">
        <f>IFERROR(($S200-_xlfn.XLOOKUP($Q200,Competencias!$A:$A,Competencias!F:F))/$S200,"")</f>
        <v>1</v>
      </c>
      <c r="Y200" s="727">
        <f>IFERROR(($S200-_xlfn.XLOOKUP($Q200,Competencias!$A:$A,Competencias!G:G))/$S200,"")</f>
        <v>1</v>
      </c>
      <c r="AA200" s="246" t="str">
        <f>_xlfn.XLOOKUP(AB200,'Listas anteriores R'!$A:$A,'Listas anteriores R'!$D:$D,"")</f>
        <v>Dira</v>
      </c>
      <c r="AB200" s="542">
        <v>1161</v>
      </c>
      <c r="AC200" s="718" t="str">
        <f t="shared" si="46"/>
        <v>Ketchup chico</v>
      </c>
      <c r="AD200" s="139">
        <f t="shared" si="44"/>
        <v>1561.9834710743803</v>
      </c>
      <c r="AE200" s="749">
        <v>1890</v>
      </c>
      <c r="AF200" s="1172" t="e">
        <f>ROUND(IFERROR((AD200-_xlfn.XLOOKUP(AB200,'Listas anteriores ML'!$A:$A,'Listas anteriores ML'!$E:$E))/_xlfn.XLOOKUP(AB200,'Listas anteriores ML'!$A:$A,'Listas anteriores ML'!$E:$E),""),3)</f>
        <v>#VALUE!</v>
      </c>
      <c r="AG200" s="732">
        <f>IFERROR((AD200-(_xlfn.XLOOKUP(AB200,'Costos Unitarios'!$A:$A,'Costos Unitarios'!$E:$E)+_xlfn.XLOOKUP(AB200,'Costos Comerciales'!$A:$A,'Costos Comerciales'!$E:$E)))/AD200,"")</f>
        <v>0.28552380952380957</v>
      </c>
      <c r="AH200" s="727">
        <f>IFERROR(($AD200-_xlfn.XLOOKUP($AB200,Competencias!$A:$A,Competencias!H:H))/$AD200,"")</f>
        <v>1</v>
      </c>
      <c r="AI200" s="727">
        <f>IFERROR(($AD200-_xlfn.XLOOKUP($AB200,Competencias!$A:$A,Competencias!I:I))/$AD200,"")</f>
        <v>1</v>
      </c>
      <c r="AJ200" s="727">
        <f>IFERROR(($AD200-_xlfn.XLOOKUP($AB200,Competencias!$A:$A,Competencias!J:J))/$AD200,"")</f>
        <v>1</v>
      </c>
      <c r="AK200" s="727">
        <f>IFERROR(($AD200-_xlfn.XLOOKUP($AB200,Competencias!$A:$A,Competencias!K:K))/$AD200,"")</f>
        <v>1</v>
      </c>
      <c r="AL200" s="727">
        <f>IFERROR(($AD200-_xlfn.XLOOKUP($AB200,Competencias!$A:$A,Competencias!L:L))/$AD200,"")</f>
        <v>1</v>
      </c>
      <c r="AM200" s="727">
        <f>IFERROR(($AD200-_xlfn.XLOOKUP($AB200,Competencias!$A:$A,Competencias!M:M))/$AD200,"")</f>
        <v>1</v>
      </c>
      <c r="AN200" s="727">
        <f>IFERROR(($AD200-_xlfn.XLOOKUP($AB200,Competencias!$A:$A,Competencias!N:N))/$AD200,"")</f>
        <v>1</v>
      </c>
      <c r="AO200" s="727">
        <f>IFERROR(($AD200-_xlfn.XLOOKUP($AB200,Competencias!$A:$A,Competencias!O:O))/$AD200,"")</f>
        <v>1</v>
      </c>
      <c r="AQ200" s="246" t="str">
        <f>_xlfn.XLOOKUP(AR200,'Listas anteriores R'!$A:$A,'Listas anteriores R'!$D:$D,"")</f>
        <v>Dira</v>
      </c>
      <c r="AR200" s="542">
        <v>1161</v>
      </c>
      <c r="AS200" s="718" t="str">
        <f t="shared" si="36"/>
        <v>Ketchup chico</v>
      </c>
      <c r="AT200" s="291" t="e">
        <f t="shared" si="41"/>
        <v>#N/A</v>
      </c>
      <c r="AU200" s="1051" t="e">
        <f>ROUND(IFERROR(($AT200-_xlfn.XLOOKUP($AR200,'Listas anteriores May.'!$A:$A,'Listas anteriores May.'!$E:$E))/_xlfn.XLOOKUP($AR200,'Listas anteriores May.'!$A:$A,'Listas anteriores May.'!$E:$E),""),3)</f>
        <v>#VALUE!</v>
      </c>
      <c r="AV200" s="732" t="str">
        <f>IFERROR(($AT200-(_xlfn.XLOOKUP($AR200,'Costos Unitarios'!$A:$A,'Costos Unitarios'!$E:$E)+_xlfn.XLOOKUP($AR200,'Costos Comerciales'!$A:$A,'Costos Comerciales'!$E:$E)))/AT200,"")</f>
        <v/>
      </c>
      <c r="AW200" s="892" t="str">
        <f>IFERROR((AT200-_xlfn.XLOOKUP(AR200,'Lista Consumo Interno'!$A:$A,'Lista Consumo Interno'!$E:$E))/AT200,"")</f>
        <v/>
      </c>
      <c r="AX200" s="895" t="e">
        <v>#N/A</v>
      </c>
      <c r="AY200" s="727" t="str">
        <f>IFERROR(($AT200-_xlfn.XLOOKUP($AR200,Competencias!$A:$A,Competencias!P:P))/$AT200,"")</f>
        <v/>
      </c>
      <c r="AZ200" s="727" t="str">
        <f>IFERROR(($AT200-_xlfn.XLOOKUP($AR200,Competencias!$A:$A,Competencias!Q:Q))/$AT200,"")</f>
        <v/>
      </c>
      <c r="BB200" s="246" t="str">
        <f>_xlfn.XLOOKUP(BC200,'Listas anteriores R'!$A:$A,'Listas anteriores R'!$D:$D,"")</f>
        <v>Dira</v>
      </c>
      <c r="BC200" s="760">
        <v>1161</v>
      </c>
      <c r="BD200" s="800" t="str">
        <f t="shared" si="37"/>
        <v>Ketchup chico</v>
      </c>
      <c r="BE200" s="150" t="e">
        <v>#N/A</v>
      </c>
      <c r="BF200" s="1051" t="e">
        <f>ROUND(IFERROR((BE200-_xlfn.XLOOKUP(BC200,'Listas anteriores HORECA'!$A:$A,'Listas anteriores HORECA'!$E:$E))/_xlfn.XLOOKUP(BC200,'Listas anteriores HORECA'!$A:$A,'Listas anteriores HORECA'!$E:$E),""),3)</f>
        <v>#VALUE!</v>
      </c>
      <c r="BG200" s="150">
        <f>_xlfn.XLOOKUP($BC200,'Costos Unitarios'!A:A,'Costos Unitarios'!E:E,"")</f>
        <v>1038</v>
      </c>
      <c r="BH200" s="1052" t="e">
        <f t="shared" si="38"/>
        <v>#N/A</v>
      </c>
      <c r="BI200" s="892" t="str">
        <f>IFERROR((BE200-_xlfn.XLOOKUP(C200,'Lista Consumo Interno'!A:A,'Lista Consumo Interno'!E:E))/BE200,"")</f>
        <v/>
      </c>
    </row>
    <row r="201" spans="1:61" ht="15" thickBot="1" x14ac:dyDescent="0.35">
      <c r="A201" s="246" t="str">
        <f>_xlfn.XLOOKUP(C201,'Listas anteriores R'!$A:$A,'Listas anteriores R'!$D:$D,"")</f>
        <v>Dira</v>
      </c>
      <c r="B201" s="1204" t="s">
        <v>249</v>
      </c>
      <c r="C201" s="267">
        <v>1259</v>
      </c>
      <c r="D201" s="747" t="s">
        <v>269</v>
      </c>
      <c r="E201" s="783">
        <f t="shared" si="42"/>
        <v>1809.9173553719008</v>
      </c>
      <c r="F201" s="860">
        <v>2190</v>
      </c>
      <c r="G201" s="1197">
        <f>ROUND(IFERROR((E201-_xlfn.XLOOKUP(C201,'Listas anteriores R'!A:A,'Listas anteriores R'!E:E))/_xlfn.XLOOKUP(C201,'Listas anteriores R'!A:A,'Listas anteriores R'!E:E),""),3)</f>
        <v>0</v>
      </c>
      <c r="H201" s="732">
        <f>IFERROR((E201-(_xlfn.XLOOKUP(C201,'Costos Unitarios'!$A:$A,'Costos Unitarios'!$E:$E)+_xlfn.XLOOKUP(C201,'Costos Comerciales'!$A:$A,'Costos Comerciales'!$E:$E)))/E201,"")</f>
        <v>0.33809132420091326</v>
      </c>
      <c r="I201" s="732" t="str">
        <f>IFERROR((E201-_xlfn.XLOOKUP(C201,'Lista Consumo Interno'!$A:$A,'Lista Consumo Interno'!$E:$E))/E201,"")</f>
        <v/>
      </c>
      <c r="J201" s="727">
        <f>IFERROR(($E201-_xlfn.XLOOKUP($C201,Competencias!$A:$A,Competencias!R:R))/$E201,"")</f>
        <v>1</v>
      </c>
      <c r="K201" s="727">
        <f>IFERROR(($E201-_xlfn.XLOOKUP($C201,Competencias!$A:$A,Competencias!S:S))/$E201,"")</f>
        <v>1</v>
      </c>
      <c r="L201" s="727">
        <f>IFERROR(($E201-_xlfn.XLOOKUP($C201,Competencias!$A:$A,Competencias!T:T))/$E201,"")</f>
        <v>0.33698630136986302</v>
      </c>
      <c r="M201" s="727">
        <f>IFERROR(($E201-_xlfn.XLOOKUP($C201,Competencias!$A:$A,Competencias!U:U))/$E201,"")</f>
        <v>1</v>
      </c>
      <c r="N201" s="727">
        <f>IFERROR(($E201-_xlfn.XLOOKUP($C201,Competencias!$A:$A,Competencias!V:V))/$E201,"")</f>
        <v>1</v>
      </c>
      <c r="O201" s="723"/>
      <c r="P201" s="246" t="str">
        <f>_xlfn.XLOOKUP(Q201,'Listas anteriores R'!$A:$A,'Listas anteriores R'!$D:$D,"")</f>
        <v>Dira</v>
      </c>
      <c r="Q201" s="1210">
        <v>1259</v>
      </c>
      <c r="R201" s="718" t="str">
        <f t="shared" si="45"/>
        <v>Sal parrillera 500gr</v>
      </c>
      <c r="S201" s="135">
        <f t="shared" si="43"/>
        <v>1809.9173553719008</v>
      </c>
      <c r="T201" s="749">
        <v>2190</v>
      </c>
      <c r="U201" s="1172" t="e">
        <f>ROUND(IFERROR((S201-_xlfn.XLOOKUP(Q201,'Listas anteriores C'!$A:$A,'Listas anteriores C'!$E:$E))/_xlfn.XLOOKUP(Q201,'Listas anteriores C'!$A:$A,'Listas anteriores C'!$E:$E),""),3)</f>
        <v>#VALUE!</v>
      </c>
      <c r="V201" s="732">
        <f>IFERROR((S201-(_xlfn.XLOOKUP(Q201,'Costos Unitarios'!$A:$A,'Costos Unitarios'!$E:$E)+_xlfn.XLOOKUP(Q201,'Costos Comerciales'!$A:$A,'Costos Comerciales'!$E:$E)))/S201,"")</f>
        <v>0.33809132420091326</v>
      </c>
      <c r="W201" s="727">
        <f>IFERROR(($S201-_xlfn.XLOOKUP($Q201,Competencias!$A:$A,Competencias!E:E))/$S201,"")</f>
        <v>1</v>
      </c>
      <c r="X201" s="727">
        <f>IFERROR(($S201-_xlfn.XLOOKUP($Q201,Competencias!$A:$A,Competencias!F:F))/$S201,"")</f>
        <v>1</v>
      </c>
      <c r="Y201" s="727">
        <f>IFERROR(($S201-_xlfn.XLOOKUP($Q201,Competencias!$A:$A,Competencias!G:G))/$S201,"")</f>
        <v>1</v>
      </c>
      <c r="AA201" s="246" t="str">
        <f>_xlfn.XLOOKUP(AB201,'Listas anteriores R'!$A:$A,'Listas anteriores R'!$D:$D,"")</f>
        <v>Dira</v>
      </c>
      <c r="AB201" s="542">
        <v>1259</v>
      </c>
      <c r="AC201" s="718" t="str">
        <f t="shared" si="46"/>
        <v>Sal parrillera 500gr</v>
      </c>
      <c r="AD201" s="139">
        <f t="shared" si="44"/>
        <v>1809.9173553719008</v>
      </c>
      <c r="AE201" s="749">
        <v>2190</v>
      </c>
      <c r="AF201" s="1172" t="e">
        <f>ROUND(IFERROR((AD201-_xlfn.XLOOKUP(AB201,'Listas anteriores ML'!$A:$A,'Listas anteriores ML'!$E:$E))/_xlfn.XLOOKUP(AB201,'Listas anteriores ML'!$A:$A,'Listas anteriores ML'!$E:$E),""),3)</f>
        <v>#VALUE!</v>
      </c>
      <c r="AG201" s="732">
        <f>IFERROR((AD201-(_xlfn.XLOOKUP(AB201,'Costos Unitarios'!$A:$A,'Costos Unitarios'!$E:$E)+_xlfn.XLOOKUP(AB201,'Costos Comerciales'!$A:$A,'Costos Comerciales'!$E:$E)))/AD201,"")</f>
        <v>0.33809132420091326</v>
      </c>
      <c r="AH201" s="727">
        <f>IFERROR(($AD201-_xlfn.XLOOKUP($AB201,Competencias!$A:$A,Competencias!H:H))/$AD201,"")</f>
        <v>1</v>
      </c>
      <c r="AI201" s="727">
        <f>IFERROR(($AD201-_xlfn.XLOOKUP($AB201,Competencias!$A:$A,Competencias!I:I))/$AD201,"")</f>
        <v>1</v>
      </c>
      <c r="AJ201" s="727">
        <f>IFERROR(($AD201-_xlfn.XLOOKUP($AB201,Competencias!$A:$A,Competencias!J:J))/$AD201,"")</f>
        <v>1</v>
      </c>
      <c r="AK201" s="727">
        <f>IFERROR(($AD201-_xlfn.XLOOKUP($AB201,Competencias!$A:$A,Competencias!K:K))/$AD201,"")</f>
        <v>1</v>
      </c>
      <c r="AL201" s="727">
        <f>IFERROR(($AD201-_xlfn.XLOOKUP($AB201,Competencias!$A:$A,Competencias!L:L))/$AD201,"")</f>
        <v>1</v>
      </c>
      <c r="AM201" s="727">
        <f>IFERROR(($AD201-_xlfn.XLOOKUP($AB201,Competencias!$A:$A,Competencias!M:M))/$AD201,"")</f>
        <v>1</v>
      </c>
      <c r="AN201" s="727">
        <f>IFERROR(($AD201-_xlfn.XLOOKUP($AB201,Competencias!$A:$A,Competencias!N:N))/$AD201,"")</f>
        <v>1</v>
      </c>
      <c r="AO201" s="727">
        <f>IFERROR(($AD201-_xlfn.XLOOKUP($AB201,Competencias!$A:$A,Competencias!O:O))/$AD201,"")</f>
        <v>1</v>
      </c>
      <c r="AQ201" s="246" t="str">
        <f>_xlfn.XLOOKUP(AR201,'Listas anteriores R'!$A:$A,'Listas anteriores R'!$D:$D,"")</f>
        <v>Dira</v>
      </c>
      <c r="AR201" s="542">
        <v>1259</v>
      </c>
      <c r="AS201" s="718" t="str">
        <f t="shared" ref="AS201:AS264" si="47">D201</f>
        <v>Sal parrillera 500gr</v>
      </c>
      <c r="AT201" s="291" t="e">
        <f t="shared" si="41"/>
        <v>#N/A</v>
      </c>
      <c r="AU201" s="1051" t="e">
        <f>ROUND(IFERROR(($AT201-_xlfn.XLOOKUP($AR201,'Listas anteriores May.'!$A:$A,'Listas anteriores May.'!$E:$E))/_xlfn.XLOOKUP($AR201,'Listas anteriores May.'!$A:$A,'Listas anteriores May.'!$E:$E),""),3)</f>
        <v>#VALUE!</v>
      </c>
      <c r="AV201" s="732" t="str">
        <f>IFERROR(($AT201-(_xlfn.XLOOKUP($AR201,'Costos Unitarios'!$A:$A,'Costos Unitarios'!$E:$E)+_xlfn.XLOOKUP($AR201,'Costos Comerciales'!$A:$A,'Costos Comerciales'!$E:$E)))/AT201,"")</f>
        <v/>
      </c>
      <c r="AW201" s="892" t="str">
        <f>IFERROR((AT201-_xlfn.XLOOKUP(AR201,'Lista Consumo Interno'!$A:$A,'Lista Consumo Interno'!$E:$E))/AT201,"")</f>
        <v/>
      </c>
      <c r="AX201" s="895" t="e">
        <v>#N/A</v>
      </c>
      <c r="AY201" s="727" t="str">
        <f>IFERROR(($AT201-_xlfn.XLOOKUP($AR201,Competencias!$A:$A,Competencias!P:P))/$AT201,"")</f>
        <v/>
      </c>
      <c r="AZ201" s="727" t="str">
        <f>IFERROR(($AT201-_xlfn.XLOOKUP($AR201,Competencias!$A:$A,Competencias!Q:Q))/$AT201,"")</f>
        <v/>
      </c>
      <c r="BB201" s="246" t="str">
        <f>_xlfn.XLOOKUP(BC201,'Listas anteriores R'!$A:$A,'Listas anteriores R'!$D:$D,"")</f>
        <v>Dira</v>
      </c>
      <c r="BC201" s="760">
        <v>1259</v>
      </c>
      <c r="BD201" s="800" t="str">
        <f t="shared" ref="BD201:BD264" si="48">D201</f>
        <v>Sal parrillera 500gr</v>
      </c>
      <c r="BE201" s="150" t="e">
        <v>#N/A</v>
      </c>
      <c r="BF201" s="1051" t="e">
        <f>ROUND(IFERROR((BE201-_xlfn.XLOOKUP(BC201,'Listas anteriores HORECA'!$A:$A,'Listas anteriores HORECA'!$E:$E))/_xlfn.XLOOKUP(BC201,'Listas anteriores HORECA'!$A:$A,'Listas anteriores HORECA'!$E:$E),""),3)</f>
        <v>#VALUE!</v>
      </c>
      <c r="BG201" s="150">
        <f>_xlfn.XLOOKUP($BC201,'Costos Unitarios'!A:A,'Costos Unitarios'!E:E,"")</f>
        <v>1108</v>
      </c>
      <c r="BH201" s="1052" t="e">
        <f t="shared" si="38"/>
        <v>#N/A</v>
      </c>
      <c r="BI201" s="892" t="str">
        <f>IFERROR((BE201-_xlfn.XLOOKUP(C201,'Lista Consumo Interno'!A:A,'Lista Consumo Interno'!E:E))/BE201,"")</f>
        <v/>
      </c>
    </row>
    <row r="202" spans="1:61" ht="15" thickBot="1" x14ac:dyDescent="0.35">
      <c r="A202" s="246" t="str">
        <f>_xlfn.XLOOKUP(C202,'Listas anteriores R'!$A:$A,'Listas anteriores R'!$D:$D,"")</f>
        <v>Dira</v>
      </c>
      <c r="B202" s="1204" t="s">
        <v>249</v>
      </c>
      <c r="C202" s="267">
        <v>1257</v>
      </c>
      <c r="D202" s="747" t="s">
        <v>270</v>
      </c>
      <c r="E202" s="783">
        <f t="shared" si="42"/>
        <v>2388.4297520661157</v>
      </c>
      <c r="F202" s="860">
        <v>2890</v>
      </c>
      <c r="G202" s="1197">
        <f>ROUND(IFERROR((E202-_xlfn.XLOOKUP(C202,'Listas anteriores R'!A:A,'Listas anteriores R'!E:E))/_xlfn.XLOOKUP(C202,'Listas anteriores R'!A:A,'Listas anteriores R'!E:E),""),3)</f>
        <v>0</v>
      </c>
      <c r="H202" s="732" t="str">
        <f>IFERROR((E202-(_xlfn.XLOOKUP(C202,'Costos Unitarios'!$A:$A,'Costos Unitarios'!$E:$E)+_xlfn.XLOOKUP(C202,'Costos Comerciales'!$A:$A,'Costos Comerciales'!$E:$E)))/E202,"")</f>
        <v/>
      </c>
      <c r="I202" s="732" t="str">
        <f>IFERROR((E202-_xlfn.XLOOKUP(C202,'Lista Consumo Interno'!$A:$A,'Lista Consumo Interno'!$E:$E))/E202,"")</f>
        <v/>
      </c>
      <c r="J202" s="727">
        <f>IFERROR(($E202-_xlfn.XLOOKUP($C202,Competencias!$A:$A,Competencias!R:R))/$E202,"")</f>
        <v>1</v>
      </c>
      <c r="K202" s="727">
        <f>IFERROR(($E202-_xlfn.XLOOKUP($C202,Competencias!$A:$A,Competencias!S:S))/$E202,"")</f>
        <v>1</v>
      </c>
      <c r="L202" s="727">
        <f>IFERROR(($E202-_xlfn.XLOOKUP($C202,Competencias!$A:$A,Competencias!T:T))/$E202,"")</f>
        <v>6.214532871972319E-2</v>
      </c>
      <c r="M202" s="727">
        <f>IFERROR(($E202-_xlfn.XLOOKUP($C202,Competencias!$A:$A,Competencias!U:U))/$E202,"")</f>
        <v>1</v>
      </c>
      <c r="N202" s="727">
        <f>IFERROR(($E202-_xlfn.XLOOKUP($C202,Competencias!$A:$A,Competencias!V:V))/$E202,"")</f>
        <v>1</v>
      </c>
      <c r="O202" s="723"/>
      <c r="P202" s="246" t="str">
        <f>_xlfn.XLOOKUP(Q202,'Listas anteriores R'!$A:$A,'Listas anteriores R'!$D:$D,"")</f>
        <v>Dira</v>
      </c>
      <c r="Q202" s="1210">
        <v>1257</v>
      </c>
      <c r="R202" s="718" t="str">
        <f t="shared" si="45"/>
        <v>Sal parrillera 1kg</v>
      </c>
      <c r="S202" s="135">
        <f t="shared" si="43"/>
        <v>2388.4297520661157</v>
      </c>
      <c r="T202" s="749">
        <v>2890</v>
      </c>
      <c r="U202" s="1172" t="e">
        <f>ROUND(IFERROR((S202-_xlfn.XLOOKUP(Q202,'Listas anteriores C'!$A:$A,'Listas anteriores C'!$E:$E))/_xlfn.XLOOKUP(Q202,'Listas anteriores C'!$A:$A,'Listas anteriores C'!$E:$E),""),3)</f>
        <v>#VALUE!</v>
      </c>
      <c r="V202" s="732" t="str">
        <f>IFERROR((S202-(_xlfn.XLOOKUP(Q202,'Costos Unitarios'!$A:$A,'Costos Unitarios'!$E:$E)+_xlfn.XLOOKUP(Q202,'Costos Comerciales'!$A:$A,'Costos Comerciales'!$E:$E)))/S202,"")</f>
        <v/>
      </c>
      <c r="W202" s="727">
        <f>IFERROR(($S202-_xlfn.XLOOKUP($Q202,Competencias!$A:$A,Competencias!E:E))/$S202,"")</f>
        <v>1</v>
      </c>
      <c r="X202" s="727">
        <f>IFERROR(($S202-_xlfn.XLOOKUP($Q202,Competencias!$A:$A,Competencias!F:F))/$S202,"")</f>
        <v>1</v>
      </c>
      <c r="Y202" s="727">
        <f>IFERROR(($S202-_xlfn.XLOOKUP($Q202,Competencias!$A:$A,Competencias!G:G))/$S202,"")</f>
        <v>1</v>
      </c>
      <c r="AA202" s="246" t="str">
        <f>_xlfn.XLOOKUP(AB202,'Listas anteriores R'!$A:$A,'Listas anteriores R'!$D:$D,"")</f>
        <v>Dira</v>
      </c>
      <c r="AB202" s="542">
        <v>1257</v>
      </c>
      <c r="AC202" s="718" t="str">
        <f t="shared" si="46"/>
        <v>Sal parrillera 1kg</v>
      </c>
      <c r="AD202" s="139">
        <f t="shared" si="44"/>
        <v>2388.4297520661157</v>
      </c>
      <c r="AE202" s="749">
        <v>2890</v>
      </c>
      <c r="AF202" s="1172" t="e">
        <f>ROUND(IFERROR((AD202-_xlfn.XLOOKUP(AB202,'Listas anteriores ML'!$A:$A,'Listas anteriores ML'!$E:$E))/_xlfn.XLOOKUP(AB202,'Listas anteriores ML'!$A:$A,'Listas anteriores ML'!$E:$E),""),3)</f>
        <v>#VALUE!</v>
      </c>
      <c r="AG202" s="732" t="str">
        <f>IFERROR((AD202-(_xlfn.XLOOKUP(AB202,'Costos Unitarios'!$A:$A,'Costos Unitarios'!$E:$E)+_xlfn.XLOOKUP(AB202,'Costos Comerciales'!$A:$A,'Costos Comerciales'!$E:$E)))/AD202,"")</f>
        <v/>
      </c>
      <c r="AH202" s="727">
        <f>IFERROR(($AD202-_xlfn.XLOOKUP($AB202,Competencias!$A:$A,Competencias!H:H))/$AD202,"")</f>
        <v>1</v>
      </c>
      <c r="AI202" s="727">
        <f>IFERROR(($AD202-_xlfn.XLOOKUP($AB202,Competencias!$A:$A,Competencias!I:I))/$AD202,"")</f>
        <v>1</v>
      </c>
      <c r="AJ202" s="727">
        <f>IFERROR(($AD202-_xlfn.XLOOKUP($AB202,Competencias!$A:$A,Competencias!J:J))/$AD202,"")</f>
        <v>1</v>
      </c>
      <c r="AK202" s="727">
        <f>IFERROR(($AD202-_xlfn.XLOOKUP($AB202,Competencias!$A:$A,Competencias!K:K))/$AD202,"")</f>
        <v>1</v>
      </c>
      <c r="AL202" s="727">
        <f>IFERROR(($AD202-_xlfn.XLOOKUP($AB202,Competencias!$A:$A,Competencias!L:L))/$AD202,"")</f>
        <v>1</v>
      </c>
      <c r="AM202" s="727">
        <f>IFERROR(($AD202-_xlfn.XLOOKUP($AB202,Competencias!$A:$A,Competencias!M:M))/$AD202,"")</f>
        <v>1</v>
      </c>
      <c r="AN202" s="727">
        <f>IFERROR(($AD202-_xlfn.XLOOKUP($AB202,Competencias!$A:$A,Competencias!N:N))/$AD202,"")</f>
        <v>1</v>
      </c>
      <c r="AO202" s="727">
        <f>IFERROR(($AD202-_xlfn.XLOOKUP($AB202,Competencias!$A:$A,Competencias!O:O))/$AD202,"")</f>
        <v>1</v>
      </c>
      <c r="AQ202" s="246" t="str">
        <f>_xlfn.XLOOKUP(AR202,'Listas anteriores R'!$A:$A,'Listas anteriores R'!$D:$D,"")</f>
        <v>Dira</v>
      </c>
      <c r="AR202" s="542">
        <v>1257</v>
      </c>
      <c r="AS202" s="718" t="str">
        <f t="shared" si="47"/>
        <v>Sal parrillera 1kg</v>
      </c>
      <c r="AT202" s="291" t="e">
        <f t="shared" si="41"/>
        <v>#N/A</v>
      </c>
      <c r="AU202" s="1051" t="e">
        <f>ROUND(IFERROR(($AT202-_xlfn.XLOOKUP($AR202,'Listas anteriores May.'!$A:$A,'Listas anteriores May.'!$E:$E))/_xlfn.XLOOKUP($AR202,'Listas anteriores May.'!$A:$A,'Listas anteriores May.'!$E:$E),""),3)</f>
        <v>#VALUE!</v>
      </c>
      <c r="AV202" s="732" t="str">
        <f>IFERROR(($AT202-(_xlfn.XLOOKUP($AR202,'Costos Unitarios'!$A:$A,'Costos Unitarios'!$E:$E)+_xlfn.XLOOKUP($AR202,'Costos Comerciales'!$A:$A,'Costos Comerciales'!$E:$E)))/AT202,"")</f>
        <v/>
      </c>
      <c r="AW202" s="892" t="str">
        <f>IFERROR((AT202-_xlfn.XLOOKUP(AR202,'Lista Consumo Interno'!$A:$A,'Lista Consumo Interno'!$E:$E))/AT202,"")</f>
        <v/>
      </c>
      <c r="AX202" s="895" t="e">
        <v>#N/A</v>
      </c>
      <c r="AY202" s="727" t="str">
        <f>IFERROR(($AT202-_xlfn.XLOOKUP($AR202,Competencias!$A:$A,Competencias!P:P))/$AT202,"")</f>
        <v/>
      </c>
      <c r="AZ202" s="727" t="str">
        <f>IFERROR(($AT202-_xlfn.XLOOKUP($AR202,Competencias!$A:$A,Competencias!Q:Q))/$AT202,"")</f>
        <v/>
      </c>
      <c r="BB202" s="246" t="str">
        <f>_xlfn.XLOOKUP(BC202,'Listas anteriores R'!$A:$A,'Listas anteriores R'!$D:$D,"")</f>
        <v>Dira</v>
      </c>
      <c r="BC202" s="760">
        <v>1257</v>
      </c>
      <c r="BD202" s="800" t="str">
        <f t="shared" si="48"/>
        <v>Sal parrillera 1kg</v>
      </c>
      <c r="BE202" s="150" t="e">
        <v>#N/A</v>
      </c>
      <c r="BF202" s="1051" t="e">
        <f>ROUND(IFERROR((BE202-_xlfn.XLOOKUP(BC202,'Listas anteriores HORECA'!$A:$A,'Listas anteriores HORECA'!$E:$E))/_xlfn.XLOOKUP(BC202,'Listas anteriores HORECA'!$A:$A,'Listas anteriores HORECA'!$E:$E),""),3)</f>
        <v>#VALUE!</v>
      </c>
      <c r="BG202" s="150" t="str">
        <f>_xlfn.XLOOKUP($BC202,'Costos Unitarios'!A:A,'Costos Unitarios'!E:E,"")</f>
        <v/>
      </c>
      <c r="BH202" s="1052" t="e">
        <f t="shared" ref="BH202:BH265" si="49">(BE202-BG202)/BE202</f>
        <v>#N/A</v>
      </c>
      <c r="BI202" s="892" t="str">
        <f>IFERROR((BE202-_xlfn.XLOOKUP(C202,'Lista Consumo Interno'!A:A,'Lista Consumo Interno'!E:E))/BE202,"")</f>
        <v/>
      </c>
    </row>
    <row r="203" spans="1:61" ht="15" thickBot="1" x14ac:dyDescent="0.35">
      <c r="A203" s="246" t="str">
        <f>_xlfn.XLOOKUP(C203,'Listas anteriores R'!$A:$A,'Listas anteriores R'!$D:$D,"")</f>
        <v>Dira</v>
      </c>
      <c r="B203" s="1204" t="s">
        <v>249</v>
      </c>
      <c r="C203" s="267">
        <v>1274</v>
      </c>
      <c r="D203" s="747" t="s">
        <v>271</v>
      </c>
      <c r="E203" s="783">
        <f t="shared" si="42"/>
        <v>1975.206611570248</v>
      </c>
      <c r="F203" s="860">
        <v>2390</v>
      </c>
      <c r="G203" s="1197">
        <f>ROUND(IFERROR((E203-_xlfn.XLOOKUP(C203,'Listas anteriores R'!A:A,'Listas anteriores R'!E:E))/_xlfn.XLOOKUP(C203,'Listas anteriores R'!A:A,'Listas anteriores R'!E:E),""),3)</f>
        <v>0</v>
      </c>
      <c r="H203" s="732">
        <f>IFERROR((E203-(_xlfn.XLOOKUP(C203,'Costos Unitarios'!$A:$A,'Costos Unitarios'!$E:$E)+_xlfn.XLOOKUP(C203,'Costos Comerciales'!$A:$A,'Costos Comerciales'!$E:$E)))/E203,"")</f>
        <v>0.34842259414225946</v>
      </c>
      <c r="I203" s="732" t="str">
        <f>IFERROR((E203-_xlfn.XLOOKUP(C203,'Lista Consumo Interno'!$A:$A,'Lista Consumo Interno'!$E:$E))/E203,"")</f>
        <v/>
      </c>
      <c r="J203" s="727">
        <f>IFERROR(($E203-_xlfn.XLOOKUP($C203,Competencias!$A:$A,Competencias!R:R))/$E203,"")</f>
        <v>1</v>
      </c>
      <c r="K203" s="727">
        <f>IFERROR(($E203-_xlfn.XLOOKUP($C203,Competencias!$A:$A,Competencias!S:S))/$E203,"")</f>
        <v>1</v>
      </c>
      <c r="L203" s="727">
        <f>IFERROR(($E203-_xlfn.XLOOKUP($C203,Competencias!$A:$A,Competencias!T:T))/$E203,"")</f>
        <v>0.16970711297071134</v>
      </c>
      <c r="M203" s="727">
        <f>IFERROR(($E203-_xlfn.XLOOKUP($C203,Competencias!$A:$A,Competencias!U:U))/$E203,"")</f>
        <v>1</v>
      </c>
      <c r="N203" s="727">
        <f>IFERROR(($E203-_xlfn.XLOOKUP($C203,Competencias!$A:$A,Competencias!V:V))/$E203,"")</f>
        <v>1</v>
      </c>
      <c r="O203" s="723"/>
      <c r="P203" s="246" t="str">
        <f>_xlfn.XLOOKUP(Q203,'Listas anteriores R'!$A:$A,'Listas anteriores R'!$D:$D,"")</f>
        <v>Dira</v>
      </c>
      <c r="Q203" s="1210">
        <v>1274</v>
      </c>
      <c r="R203" s="718" t="str">
        <f t="shared" si="45"/>
        <v>Mayonesa grande</v>
      </c>
      <c r="S203" s="135">
        <f t="shared" si="43"/>
        <v>1975.206611570248</v>
      </c>
      <c r="T203" s="749">
        <v>2390</v>
      </c>
      <c r="U203" s="1172" t="e">
        <f>ROUND(IFERROR((S203-_xlfn.XLOOKUP(Q203,'Listas anteriores C'!$A:$A,'Listas anteriores C'!$E:$E))/_xlfn.XLOOKUP(Q203,'Listas anteriores C'!$A:$A,'Listas anteriores C'!$E:$E),""),3)</f>
        <v>#VALUE!</v>
      </c>
      <c r="V203" s="732">
        <f>IFERROR((S203-(_xlfn.XLOOKUP(Q203,'Costos Unitarios'!$A:$A,'Costos Unitarios'!$E:$E)+_xlfn.XLOOKUP(Q203,'Costos Comerciales'!$A:$A,'Costos Comerciales'!$E:$E)))/S203,"")</f>
        <v>0.34842259414225946</v>
      </c>
      <c r="W203" s="727">
        <f>IFERROR(($S203-_xlfn.XLOOKUP($Q203,Competencias!$A:$A,Competencias!E:E))/$S203,"")</f>
        <v>1</v>
      </c>
      <c r="X203" s="727">
        <f>IFERROR(($S203-_xlfn.XLOOKUP($Q203,Competencias!$A:$A,Competencias!F:F))/$S203,"")</f>
        <v>1</v>
      </c>
      <c r="Y203" s="727">
        <f>IFERROR(($S203-_xlfn.XLOOKUP($Q203,Competencias!$A:$A,Competencias!G:G))/$S203,"")</f>
        <v>1</v>
      </c>
      <c r="AA203" s="246" t="str">
        <f>_xlfn.XLOOKUP(AB203,'Listas anteriores R'!$A:$A,'Listas anteriores R'!$D:$D,"")</f>
        <v>Dira</v>
      </c>
      <c r="AB203" s="542">
        <v>1274</v>
      </c>
      <c r="AC203" s="718" t="str">
        <f t="shared" si="46"/>
        <v>Mayonesa grande</v>
      </c>
      <c r="AD203" s="139">
        <f t="shared" si="44"/>
        <v>1975.206611570248</v>
      </c>
      <c r="AE203" s="749">
        <v>2390</v>
      </c>
      <c r="AF203" s="1172" t="e">
        <f>ROUND(IFERROR((AD203-_xlfn.XLOOKUP(AB203,'Listas anteriores ML'!$A:$A,'Listas anteriores ML'!$E:$E))/_xlfn.XLOOKUP(AB203,'Listas anteriores ML'!$A:$A,'Listas anteriores ML'!$E:$E),""),3)</f>
        <v>#VALUE!</v>
      </c>
      <c r="AG203" s="732">
        <f>IFERROR((AD203-(_xlfn.XLOOKUP(AB203,'Costos Unitarios'!$A:$A,'Costos Unitarios'!$E:$E)+_xlfn.XLOOKUP(AB203,'Costos Comerciales'!$A:$A,'Costos Comerciales'!$E:$E)))/AD203,"")</f>
        <v>0.34842259414225946</v>
      </c>
      <c r="AH203" s="727">
        <f>IFERROR(($AD203-_xlfn.XLOOKUP($AB203,Competencias!$A:$A,Competencias!H:H))/$AD203,"")</f>
        <v>1</v>
      </c>
      <c r="AI203" s="727">
        <f>IFERROR(($AD203-_xlfn.XLOOKUP($AB203,Competencias!$A:$A,Competencias!I:I))/$AD203,"")</f>
        <v>1</v>
      </c>
      <c r="AJ203" s="727">
        <f>IFERROR(($AD203-_xlfn.XLOOKUP($AB203,Competencias!$A:$A,Competencias!J:J))/$AD203,"")</f>
        <v>1</v>
      </c>
      <c r="AK203" s="727">
        <f>IFERROR(($AD203-_xlfn.XLOOKUP($AB203,Competencias!$A:$A,Competencias!K:K))/$AD203,"")</f>
        <v>1</v>
      </c>
      <c r="AL203" s="727">
        <f>IFERROR(($AD203-_xlfn.XLOOKUP($AB203,Competencias!$A:$A,Competencias!L:L))/$AD203,"")</f>
        <v>1</v>
      </c>
      <c r="AM203" s="727">
        <f>IFERROR(($AD203-_xlfn.XLOOKUP($AB203,Competencias!$A:$A,Competencias!M:M))/$AD203,"")</f>
        <v>1</v>
      </c>
      <c r="AN203" s="727">
        <f>IFERROR(($AD203-_xlfn.XLOOKUP($AB203,Competencias!$A:$A,Competencias!N:N))/$AD203,"")</f>
        <v>1</v>
      </c>
      <c r="AO203" s="727">
        <f>IFERROR(($AD203-_xlfn.XLOOKUP($AB203,Competencias!$A:$A,Competencias!O:O))/$AD203,"")</f>
        <v>1</v>
      </c>
      <c r="AQ203" s="246" t="str">
        <f>_xlfn.XLOOKUP(AR203,'Listas anteriores R'!$A:$A,'Listas anteriores R'!$D:$D,"")</f>
        <v>Dira</v>
      </c>
      <c r="AR203" s="542">
        <v>1274</v>
      </c>
      <c r="AS203" s="718" t="str">
        <f t="shared" si="47"/>
        <v>Mayonesa grande</v>
      </c>
      <c r="AT203" s="291" t="e">
        <f t="shared" si="41"/>
        <v>#N/A</v>
      </c>
      <c r="AU203" s="1051" t="e">
        <f>ROUND(IFERROR(($AT203-_xlfn.XLOOKUP($AR203,'Listas anteriores May.'!$A:$A,'Listas anteriores May.'!$E:$E))/_xlfn.XLOOKUP($AR203,'Listas anteriores May.'!$A:$A,'Listas anteriores May.'!$E:$E),""),3)</f>
        <v>#VALUE!</v>
      </c>
      <c r="AV203" s="732" t="str">
        <f>IFERROR(($AT203-(_xlfn.XLOOKUP($AR203,'Costos Unitarios'!$A:$A,'Costos Unitarios'!$E:$E)+_xlfn.XLOOKUP($AR203,'Costos Comerciales'!$A:$A,'Costos Comerciales'!$E:$E)))/AT203,"")</f>
        <v/>
      </c>
      <c r="AW203" s="892" t="str">
        <f>IFERROR((AT203-_xlfn.XLOOKUP(AR203,'Lista Consumo Interno'!$A:$A,'Lista Consumo Interno'!$E:$E))/AT203,"")</f>
        <v/>
      </c>
      <c r="AX203" s="895" t="e">
        <v>#N/A</v>
      </c>
      <c r="AY203" s="727" t="str">
        <f>IFERROR(($AT203-_xlfn.XLOOKUP($AR203,Competencias!$A:$A,Competencias!P:P))/$AT203,"")</f>
        <v/>
      </c>
      <c r="AZ203" s="727" t="str">
        <f>IFERROR(($AT203-_xlfn.XLOOKUP($AR203,Competencias!$A:$A,Competencias!Q:Q))/$AT203,"")</f>
        <v/>
      </c>
      <c r="BB203" s="246" t="str">
        <f>_xlfn.XLOOKUP(BC203,'Listas anteriores R'!$A:$A,'Listas anteriores R'!$D:$D,"")</f>
        <v>Dira</v>
      </c>
      <c r="BC203" s="760">
        <v>1274</v>
      </c>
      <c r="BD203" s="800" t="str">
        <f t="shared" si="48"/>
        <v>Mayonesa grande</v>
      </c>
      <c r="BE203" s="150" t="e">
        <v>#N/A</v>
      </c>
      <c r="BF203" s="1051" t="e">
        <f>ROUND(IFERROR((BE203-_xlfn.XLOOKUP(BC203,'Listas anteriores HORECA'!$A:$A,'Listas anteriores HORECA'!$E:$E))/_xlfn.XLOOKUP(BC203,'Listas anteriores HORECA'!$A:$A,'Listas anteriores HORECA'!$E:$E),""),3)</f>
        <v>#VALUE!</v>
      </c>
      <c r="BG203" s="150">
        <f>_xlfn.XLOOKUP($BC203,'Costos Unitarios'!A:A,'Costos Unitarios'!E:E,"")</f>
        <v>1189</v>
      </c>
      <c r="BH203" s="1052" t="e">
        <f t="shared" si="49"/>
        <v>#N/A</v>
      </c>
      <c r="BI203" s="892" t="str">
        <f>IFERROR((BE203-_xlfn.XLOOKUP(C203,'Lista Consumo Interno'!A:A,'Lista Consumo Interno'!E:E))/BE203,"")</f>
        <v/>
      </c>
    </row>
    <row r="204" spans="1:61" ht="15" thickBot="1" x14ac:dyDescent="0.35">
      <c r="A204" s="246" t="str">
        <f>_xlfn.XLOOKUP(C204,'Listas anteriores R'!$A:$A,'Listas anteriores R'!$D:$D,"")</f>
        <v>Dira</v>
      </c>
      <c r="B204" s="1204" t="s">
        <v>249</v>
      </c>
      <c r="C204" s="267">
        <v>1174</v>
      </c>
      <c r="D204" s="748" t="s">
        <v>272</v>
      </c>
      <c r="E204" s="783">
        <f t="shared" si="42"/>
        <v>2471.0743801652893</v>
      </c>
      <c r="F204" s="860">
        <v>2990</v>
      </c>
      <c r="G204" s="1197">
        <f>ROUND(IFERROR((E204-_xlfn.XLOOKUP(C204,'Listas anteriores R'!A:A,'Listas anteriores R'!E:E))/_xlfn.XLOOKUP(C204,'Listas anteriores R'!A:A,'Listas anteriores R'!E:E),""),3)</f>
        <v>0.155</v>
      </c>
      <c r="H204" s="732">
        <f>IFERROR((E204-(_xlfn.XLOOKUP(C204,'Costos Unitarios'!$A:$A,'Costos Unitarios'!$E:$E)+_xlfn.XLOOKUP(C204,'Costos Comerciales'!$A:$A,'Costos Comerciales'!$E:$E)))/E204,"")</f>
        <v>0.42899331103678934</v>
      </c>
      <c r="I204" s="732" t="str">
        <f>IFERROR((E204-_xlfn.XLOOKUP(C204,'Lista Consumo Interno'!$A:$A,'Lista Consumo Interno'!$E:$E))/E204,"")</f>
        <v/>
      </c>
      <c r="J204" s="727">
        <f>IFERROR(($E204-_xlfn.XLOOKUP($C204,Competencias!$A:$A,Competencias!R:R))/$E204,"")</f>
        <v>1</v>
      </c>
      <c r="K204" s="727">
        <f>IFERROR(($E204-_xlfn.XLOOKUP($C204,Competencias!$A:$A,Competencias!S:S))/$E204,"")</f>
        <v>1</v>
      </c>
      <c r="L204" s="727">
        <f>IFERROR(($E204-_xlfn.XLOOKUP($C204,Competencias!$A:$A,Competencias!T:T))/$E204,"")</f>
        <v>0.15421404682274251</v>
      </c>
      <c r="M204" s="727">
        <f>IFERROR(($E204-_xlfn.XLOOKUP($C204,Competencias!$A:$A,Competencias!U:U))/$E204,"")</f>
        <v>1</v>
      </c>
      <c r="N204" s="727">
        <f>IFERROR(($E204-_xlfn.XLOOKUP($C204,Competencias!$A:$A,Competencias!V:V))/$E204,"")</f>
        <v>1</v>
      </c>
      <c r="O204" s="723"/>
      <c r="P204" s="246" t="str">
        <f>_xlfn.XLOOKUP(Q204,'Listas anteriores R'!$A:$A,'Listas anteriores R'!$D:$D,"")</f>
        <v>Dira</v>
      </c>
      <c r="Q204" s="1210">
        <v>1174</v>
      </c>
      <c r="R204" s="718" t="str">
        <f t="shared" si="45"/>
        <v>Chimichurri</v>
      </c>
      <c r="S204" s="135">
        <f t="shared" si="43"/>
        <v>2471.0743801652893</v>
      </c>
      <c r="T204" s="749">
        <v>2990</v>
      </c>
      <c r="U204" s="1172" t="e">
        <f>ROUND(IFERROR((S204-_xlfn.XLOOKUP(Q204,'Listas anteriores C'!$A:$A,'Listas anteriores C'!$E:$E))/_xlfn.XLOOKUP(Q204,'Listas anteriores C'!$A:$A,'Listas anteriores C'!$E:$E),""),3)</f>
        <v>#VALUE!</v>
      </c>
      <c r="V204" s="732">
        <f>IFERROR((S204-(_xlfn.XLOOKUP(Q204,'Costos Unitarios'!$A:$A,'Costos Unitarios'!$E:$E)+_xlfn.XLOOKUP(Q204,'Costos Comerciales'!$A:$A,'Costos Comerciales'!$E:$E)))/S204,"")</f>
        <v>0.42899331103678934</v>
      </c>
      <c r="W204" s="727">
        <f>IFERROR(($S204-_xlfn.XLOOKUP($Q204,Competencias!$A:$A,Competencias!E:E))/$S204,"")</f>
        <v>1</v>
      </c>
      <c r="X204" s="727">
        <f>IFERROR(($S204-_xlfn.XLOOKUP($Q204,Competencias!$A:$A,Competencias!F:F))/$S204,"")</f>
        <v>1</v>
      </c>
      <c r="Y204" s="727">
        <f>IFERROR(($S204-_xlfn.XLOOKUP($Q204,Competencias!$A:$A,Competencias!G:G))/$S204,"")</f>
        <v>1</v>
      </c>
      <c r="AA204" s="246" t="str">
        <f>_xlfn.XLOOKUP(AB204,'Listas anteriores R'!$A:$A,'Listas anteriores R'!$D:$D,"")</f>
        <v>Dira</v>
      </c>
      <c r="AB204" s="542">
        <v>1174</v>
      </c>
      <c r="AC204" s="718" t="str">
        <f t="shared" si="46"/>
        <v>Chimichurri</v>
      </c>
      <c r="AD204" s="139">
        <f t="shared" si="44"/>
        <v>2471.0743801652893</v>
      </c>
      <c r="AE204" s="749">
        <v>2990</v>
      </c>
      <c r="AF204" s="1172" t="e">
        <f>ROUND(IFERROR((AD204-_xlfn.XLOOKUP(AB204,'Listas anteriores ML'!$A:$A,'Listas anteriores ML'!$E:$E))/_xlfn.XLOOKUP(AB204,'Listas anteriores ML'!$A:$A,'Listas anteriores ML'!$E:$E),""),3)</f>
        <v>#VALUE!</v>
      </c>
      <c r="AG204" s="732">
        <f>IFERROR((AD204-(_xlfn.XLOOKUP(AB204,'Costos Unitarios'!$A:$A,'Costos Unitarios'!$E:$E)+_xlfn.XLOOKUP(AB204,'Costos Comerciales'!$A:$A,'Costos Comerciales'!$E:$E)))/AD204,"")</f>
        <v>0.42899331103678934</v>
      </c>
      <c r="AH204" s="727">
        <f>IFERROR(($AD204-_xlfn.XLOOKUP($AB204,Competencias!$A:$A,Competencias!H:H))/$AD204,"")</f>
        <v>1</v>
      </c>
      <c r="AI204" s="727">
        <f>IFERROR(($AD204-_xlfn.XLOOKUP($AB204,Competencias!$A:$A,Competencias!I:I))/$AD204,"")</f>
        <v>1</v>
      </c>
      <c r="AJ204" s="727">
        <f>IFERROR(($AD204-_xlfn.XLOOKUP($AB204,Competencias!$A:$A,Competencias!J:J))/$AD204,"")</f>
        <v>1</v>
      </c>
      <c r="AK204" s="727">
        <f>IFERROR(($AD204-_xlfn.XLOOKUP($AB204,Competencias!$A:$A,Competencias!K:K))/$AD204,"")</f>
        <v>1</v>
      </c>
      <c r="AL204" s="727">
        <f>IFERROR(($AD204-_xlfn.XLOOKUP($AB204,Competencias!$A:$A,Competencias!L:L))/$AD204,"")</f>
        <v>1</v>
      </c>
      <c r="AM204" s="727">
        <f>IFERROR(($AD204-_xlfn.XLOOKUP($AB204,Competencias!$A:$A,Competencias!M:M))/$AD204,"")</f>
        <v>1</v>
      </c>
      <c r="AN204" s="727">
        <f>IFERROR(($AD204-_xlfn.XLOOKUP($AB204,Competencias!$A:$A,Competencias!N:N))/$AD204,"")</f>
        <v>1</v>
      </c>
      <c r="AO204" s="727">
        <f>IFERROR(($AD204-_xlfn.XLOOKUP($AB204,Competencias!$A:$A,Competencias!O:O))/$AD204,"")</f>
        <v>1</v>
      </c>
      <c r="AQ204" s="246" t="str">
        <f>_xlfn.XLOOKUP(AR204,'Listas anteriores R'!$A:$A,'Listas anteriores R'!$D:$D,"")</f>
        <v>Dira</v>
      </c>
      <c r="AR204" s="542">
        <v>1174</v>
      </c>
      <c r="AS204" s="718" t="str">
        <f t="shared" si="47"/>
        <v>Chimichurri</v>
      </c>
      <c r="AT204" s="291" t="e">
        <f t="shared" si="41"/>
        <v>#N/A</v>
      </c>
      <c r="AU204" s="1051" t="e">
        <f>ROUND(IFERROR(($AT204-_xlfn.XLOOKUP($AR204,'Listas anteriores May.'!$A:$A,'Listas anteriores May.'!$E:$E))/_xlfn.XLOOKUP($AR204,'Listas anteriores May.'!$A:$A,'Listas anteriores May.'!$E:$E),""),3)</f>
        <v>#VALUE!</v>
      </c>
      <c r="AV204" s="732" t="str">
        <f>IFERROR(($AT204-(_xlfn.XLOOKUP($AR204,'Costos Unitarios'!$A:$A,'Costos Unitarios'!$E:$E)+_xlfn.XLOOKUP($AR204,'Costos Comerciales'!$A:$A,'Costos Comerciales'!$E:$E)))/AT204,"")</f>
        <v/>
      </c>
      <c r="AW204" s="892" t="str">
        <f>IFERROR((AT204-_xlfn.XLOOKUP(AR204,'Lista Consumo Interno'!$A:$A,'Lista Consumo Interno'!$E:$E))/AT204,"")</f>
        <v/>
      </c>
      <c r="AX204" s="895" t="e">
        <v>#N/A</v>
      </c>
      <c r="AY204" s="727" t="str">
        <f>IFERROR(($AT204-_xlfn.XLOOKUP($AR204,Competencias!$A:$A,Competencias!P:P))/$AT204,"")</f>
        <v/>
      </c>
      <c r="AZ204" s="727" t="str">
        <f>IFERROR(($AT204-_xlfn.XLOOKUP($AR204,Competencias!$A:$A,Competencias!Q:Q))/$AT204,"")</f>
        <v/>
      </c>
      <c r="BB204" s="246" t="str">
        <f>_xlfn.XLOOKUP(BC204,'Listas anteriores R'!$A:$A,'Listas anteriores R'!$D:$D,"")</f>
        <v>Dira</v>
      </c>
      <c r="BC204" s="760">
        <v>1174</v>
      </c>
      <c r="BD204" s="800" t="str">
        <f t="shared" si="48"/>
        <v>Chimichurri</v>
      </c>
      <c r="BE204" s="150" t="e">
        <v>#N/A</v>
      </c>
      <c r="BF204" s="1051" t="e">
        <f>ROUND(IFERROR((BE204-_xlfn.XLOOKUP(BC204,'Listas anteriores HORECA'!$A:$A,'Listas anteriores HORECA'!$E:$E))/_xlfn.XLOOKUP(BC204,'Listas anteriores HORECA'!$A:$A,'Listas anteriores HORECA'!$E:$E),""),3)</f>
        <v>#VALUE!</v>
      </c>
      <c r="BG204" s="150">
        <f>_xlfn.XLOOKUP($BC204,'Costos Unitarios'!A:A,'Costos Unitarios'!E:E,"")</f>
        <v>1305</v>
      </c>
      <c r="BH204" s="1052" t="e">
        <f t="shared" si="49"/>
        <v>#N/A</v>
      </c>
      <c r="BI204" s="892" t="str">
        <f>IFERROR((BE204-_xlfn.XLOOKUP(C204,'Lista Consumo Interno'!A:A,'Lista Consumo Interno'!E:E))/BE204,"")</f>
        <v/>
      </c>
    </row>
    <row r="205" spans="1:61" ht="15" thickBot="1" x14ac:dyDescent="0.35">
      <c r="A205" s="246" t="str">
        <f>_xlfn.XLOOKUP(C205,'Listas anteriores R'!$A:$A,'Listas anteriores R'!$D:$D,"")</f>
        <v>Dira</v>
      </c>
      <c r="B205" s="1204" t="s">
        <v>249</v>
      </c>
      <c r="C205" s="246">
        <v>1340</v>
      </c>
      <c r="D205" s="737" t="s">
        <v>273</v>
      </c>
      <c r="E205" s="783">
        <f t="shared" si="42"/>
        <v>1561.9834710743803</v>
      </c>
      <c r="F205" s="860">
        <v>1890</v>
      </c>
      <c r="G205" s="1197">
        <f>ROUND(IFERROR((E205-_xlfn.XLOOKUP(C205,'Listas anteriores R'!A:A,'Listas anteriores R'!E:E))/_xlfn.XLOOKUP(C205,'Listas anteriores R'!A:A,'Listas anteriores R'!E:E),""),3)</f>
        <v>0</v>
      </c>
      <c r="H205" s="732">
        <f>IFERROR((E205-(_xlfn.XLOOKUP(C205,'Costos Unitarios'!$A:$A,'Costos Unitarios'!$E:$E)+_xlfn.XLOOKUP(C205,'Costos Comerciales'!$A:$A,'Costos Comerciales'!$E:$E)))/E205,"")</f>
        <v>0.22854497354497361</v>
      </c>
      <c r="I205" s="732" t="str">
        <f>IFERROR((E205-_xlfn.XLOOKUP(C205,'Lista Consumo Interno'!$A:$A,'Lista Consumo Interno'!$E:$E))/E205,"")</f>
        <v/>
      </c>
      <c r="J205" s="727">
        <f>IFERROR(($E205-_xlfn.XLOOKUP($C205,Competencias!$A:$A,Competencias!R:R))/$E205,"")</f>
        <v>1</v>
      </c>
      <c r="K205" s="727">
        <f>IFERROR(($E205-_xlfn.XLOOKUP($C205,Competencias!$A:$A,Competencias!S:S))/$E205,"")</f>
        <v>1</v>
      </c>
      <c r="L205" s="727">
        <f>IFERROR(($E205-_xlfn.XLOOKUP($C205,Competencias!$A:$A,Competencias!T:T))/$E205,"")</f>
        <v>-0.46608465608465593</v>
      </c>
      <c r="M205" s="727">
        <f>IFERROR(($E205-_xlfn.XLOOKUP($C205,Competencias!$A:$A,Competencias!U:U))/$E205,"")</f>
        <v>1</v>
      </c>
      <c r="N205" s="727">
        <f>IFERROR(($E205-_xlfn.XLOOKUP($C205,Competencias!$A:$A,Competencias!V:V))/$E205,"")</f>
        <v>1</v>
      </c>
      <c r="O205" s="723"/>
      <c r="P205" s="246" t="str">
        <f>_xlfn.XLOOKUP(Q205,'Listas anteriores R'!$A:$A,'Listas anteriores R'!$D:$D,"")</f>
        <v>Dira</v>
      </c>
      <c r="Q205" s="1210">
        <v>1340</v>
      </c>
      <c r="R205" s="718" t="str">
        <f t="shared" si="45"/>
        <v>Salsa criolla</v>
      </c>
      <c r="S205" s="135">
        <f t="shared" si="43"/>
        <v>1561.9834710743803</v>
      </c>
      <c r="T205" s="749">
        <v>1890</v>
      </c>
      <c r="U205" s="1172" t="e">
        <f>ROUND(IFERROR((S205-_xlfn.XLOOKUP(Q205,'Listas anteriores C'!$A:$A,'Listas anteriores C'!$E:$E))/_xlfn.XLOOKUP(Q205,'Listas anteriores C'!$A:$A,'Listas anteriores C'!$E:$E),""),3)</f>
        <v>#VALUE!</v>
      </c>
      <c r="V205" s="732">
        <f>IFERROR((S205-(_xlfn.XLOOKUP(Q205,'Costos Unitarios'!$A:$A,'Costos Unitarios'!$E:$E)+_xlfn.XLOOKUP(Q205,'Costos Comerciales'!$A:$A,'Costos Comerciales'!$E:$E)))/S205,"")</f>
        <v>0.22854497354497361</v>
      </c>
      <c r="W205" s="727">
        <f>IFERROR(($S205-_xlfn.XLOOKUP($Q205,Competencias!$A:$A,Competencias!E:E))/$S205,"")</f>
        <v>1</v>
      </c>
      <c r="X205" s="727">
        <f>IFERROR(($S205-_xlfn.XLOOKUP($Q205,Competencias!$A:$A,Competencias!F:F))/$S205,"")</f>
        <v>1</v>
      </c>
      <c r="Y205" s="727">
        <f>IFERROR(($S205-_xlfn.XLOOKUP($Q205,Competencias!$A:$A,Competencias!G:G))/$S205,"")</f>
        <v>1</v>
      </c>
      <c r="AA205" s="246" t="str">
        <f>_xlfn.XLOOKUP(AB205,'Listas anteriores R'!$A:$A,'Listas anteriores R'!$D:$D,"")</f>
        <v>Dira</v>
      </c>
      <c r="AB205" s="542">
        <v>1340</v>
      </c>
      <c r="AC205" s="718" t="str">
        <f t="shared" si="46"/>
        <v>Salsa criolla</v>
      </c>
      <c r="AD205" s="139">
        <f t="shared" si="44"/>
        <v>1561.9834710743803</v>
      </c>
      <c r="AE205" s="749">
        <v>1890</v>
      </c>
      <c r="AF205" s="1172" t="e">
        <f>ROUND(IFERROR((AD205-_xlfn.XLOOKUP(AB205,'Listas anteriores ML'!$A:$A,'Listas anteriores ML'!$E:$E))/_xlfn.XLOOKUP(AB205,'Listas anteriores ML'!$A:$A,'Listas anteriores ML'!$E:$E),""),3)</f>
        <v>#VALUE!</v>
      </c>
      <c r="AG205" s="732">
        <f>IFERROR((AD205-(_xlfn.XLOOKUP(AB205,'Costos Unitarios'!$A:$A,'Costos Unitarios'!$E:$E)+_xlfn.XLOOKUP(AB205,'Costos Comerciales'!$A:$A,'Costos Comerciales'!$E:$E)))/AD205,"")</f>
        <v>0.22854497354497361</v>
      </c>
      <c r="AH205" s="727">
        <f>IFERROR(($AD205-_xlfn.XLOOKUP($AB205,Competencias!$A:$A,Competencias!H:H))/$AD205,"")</f>
        <v>1</v>
      </c>
      <c r="AI205" s="727">
        <f>IFERROR(($AD205-_xlfn.XLOOKUP($AB205,Competencias!$A:$A,Competencias!I:I))/$AD205,"")</f>
        <v>1</v>
      </c>
      <c r="AJ205" s="727">
        <f>IFERROR(($AD205-_xlfn.XLOOKUP($AB205,Competencias!$A:$A,Competencias!J:J))/$AD205,"")</f>
        <v>1</v>
      </c>
      <c r="AK205" s="727">
        <f>IFERROR(($AD205-_xlfn.XLOOKUP($AB205,Competencias!$A:$A,Competencias!K:K))/$AD205,"")</f>
        <v>1</v>
      </c>
      <c r="AL205" s="727">
        <f>IFERROR(($AD205-_xlfn.XLOOKUP($AB205,Competencias!$A:$A,Competencias!L:L))/$AD205,"")</f>
        <v>1</v>
      </c>
      <c r="AM205" s="727">
        <f>IFERROR(($AD205-_xlfn.XLOOKUP($AB205,Competencias!$A:$A,Competencias!M:M))/$AD205,"")</f>
        <v>1</v>
      </c>
      <c r="AN205" s="727">
        <f>IFERROR(($AD205-_xlfn.XLOOKUP($AB205,Competencias!$A:$A,Competencias!N:N))/$AD205,"")</f>
        <v>1</v>
      </c>
      <c r="AO205" s="727">
        <f>IFERROR(($AD205-_xlfn.XLOOKUP($AB205,Competencias!$A:$A,Competencias!O:O))/$AD205,"")</f>
        <v>1</v>
      </c>
      <c r="AQ205" s="246" t="str">
        <f>_xlfn.XLOOKUP(AR205,'Listas anteriores R'!$A:$A,'Listas anteriores R'!$D:$D,"")</f>
        <v>Dira</v>
      </c>
      <c r="AR205" s="542">
        <v>1340</v>
      </c>
      <c r="AS205" s="718" t="str">
        <f t="shared" si="47"/>
        <v>Salsa criolla</v>
      </c>
      <c r="AT205" s="291" t="e">
        <f t="shared" si="41"/>
        <v>#N/A</v>
      </c>
      <c r="AU205" s="1051" t="e">
        <f>ROUND(IFERROR(($AT205-_xlfn.XLOOKUP($AR205,'Listas anteriores May.'!$A:$A,'Listas anteriores May.'!$E:$E))/_xlfn.XLOOKUP($AR205,'Listas anteriores May.'!$A:$A,'Listas anteriores May.'!$E:$E),""),3)</f>
        <v>#VALUE!</v>
      </c>
      <c r="AV205" s="732" t="str">
        <f>IFERROR(($AT205-(_xlfn.XLOOKUP($AR205,'Costos Unitarios'!$A:$A,'Costos Unitarios'!$E:$E)+_xlfn.XLOOKUP($AR205,'Costos Comerciales'!$A:$A,'Costos Comerciales'!$E:$E)))/AT205,"")</f>
        <v/>
      </c>
      <c r="AW205" s="892" t="str">
        <f>IFERROR((AT205-_xlfn.XLOOKUP(AR205,'Lista Consumo Interno'!$A:$A,'Lista Consumo Interno'!$E:$E))/AT205,"")</f>
        <v/>
      </c>
      <c r="AX205" s="895" t="e">
        <v>#N/A</v>
      </c>
      <c r="AY205" s="727" t="str">
        <f>IFERROR(($AT205-_xlfn.XLOOKUP($AR205,Competencias!$A:$A,Competencias!P:P))/$AT205,"")</f>
        <v/>
      </c>
      <c r="AZ205" s="727" t="str">
        <f>IFERROR(($AT205-_xlfn.XLOOKUP($AR205,Competencias!$A:$A,Competencias!Q:Q))/$AT205,"")</f>
        <v/>
      </c>
      <c r="BB205" s="246" t="str">
        <f>_xlfn.XLOOKUP(BC205,'Listas anteriores R'!$A:$A,'Listas anteriores R'!$D:$D,"")</f>
        <v>Dira</v>
      </c>
      <c r="BC205" s="760">
        <v>1340</v>
      </c>
      <c r="BD205" s="800" t="str">
        <f t="shared" si="48"/>
        <v>Salsa criolla</v>
      </c>
      <c r="BE205" s="150" t="e">
        <v>#N/A</v>
      </c>
      <c r="BF205" s="1051" t="e">
        <f>ROUND(IFERROR((BE205-_xlfn.XLOOKUP(BC205,'Listas anteriores HORECA'!$A:$A,'Listas anteriores HORECA'!$E:$E))/_xlfn.XLOOKUP(BC205,'Listas anteriores HORECA'!$A:$A,'Listas anteriores HORECA'!$E:$E),""),3)</f>
        <v>#VALUE!</v>
      </c>
      <c r="BG205" s="150">
        <f>_xlfn.XLOOKUP($BC205,'Costos Unitarios'!A:A,'Costos Unitarios'!E:E,"")</f>
        <v>1127</v>
      </c>
      <c r="BH205" s="1052" t="e">
        <f t="shared" si="49"/>
        <v>#N/A</v>
      </c>
      <c r="BI205" s="892" t="str">
        <f>IFERROR((BE205-_xlfn.XLOOKUP(C205,'Lista Consumo Interno'!A:A,'Lista Consumo Interno'!E:E))/BE205,"")</f>
        <v/>
      </c>
    </row>
    <row r="206" spans="1:61" ht="15" thickBot="1" x14ac:dyDescent="0.35">
      <c r="A206" s="246" t="str">
        <f>_xlfn.XLOOKUP(C206,'Listas anteriores R'!$A:$A,'Listas anteriores R'!$D:$D,"")</f>
        <v>Dira</v>
      </c>
      <c r="B206" s="1204" t="s">
        <v>249</v>
      </c>
      <c r="C206" s="855">
        <v>1183</v>
      </c>
      <c r="D206" s="394" t="s">
        <v>274</v>
      </c>
      <c r="E206" s="783">
        <f t="shared" si="42"/>
        <v>1396.6942148760331</v>
      </c>
      <c r="F206" s="860">
        <v>1690</v>
      </c>
      <c r="G206" s="1197">
        <f>ROUND(IFERROR((E206-_xlfn.XLOOKUP(C206,'Listas anteriores R'!A:A,'Listas anteriores R'!E:E))/_xlfn.XLOOKUP(C206,'Listas anteriores R'!A:A,'Listas anteriores R'!E:E),""),3)</f>
        <v>0.13500000000000001</v>
      </c>
      <c r="H206" s="732">
        <f>IFERROR((E206-(_xlfn.XLOOKUP(C206,'Costos Unitarios'!$A:$A,'Costos Unitarios'!$E:$E)+_xlfn.XLOOKUP(C206,'Costos Comerciales'!$A:$A,'Costos Comerciales'!$E:$E)))/E206,"")</f>
        <v>0.36994082840236692</v>
      </c>
      <c r="I206" s="732" t="str">
        <f>IFERROR((E206-_xlfn.XLOOKUP(C206,'Lista Consumo Interno'!$A:$A,'Lista Consumo Interno'!$E:$E))/E206,"")</f>
        <v/>
      </c>
      <c r="J206" s="727">
        <f>IFERROR(($E206-_xlfn.XLOOKUP($C206,Competencias!$A:$A,Competencias!R:R))/$E206,"")</f>
        <v>1</v>
      </c>
      <c r="K206" s="727">
        <f>IFERROR(($E206-_xlfn.XLOOKUP($C206,Competencias!$A:$A,Competencias!S:S))/$E206,"")</f>
        <v>1</v>
      </c>
      <c r="L206" s="727">
        <f>IFERROR(($E206-_xlfn.XLOOKUP($C206,Competencias!$A:$A,Competencias!T:T))/$E206,"")</f>
        <v>1.9112426035503009E-2</v>
      </c>
      <c r="M206" s="727">
        <f>IFERROR(($E206-_xlfn.XLOOKUP($C206,Competencias!$A:$A,Competencias!U:U))/$E206,"")</f>
        <v>1</v>
      </c>
      <c r="N206" s="727">
        <f>IFERROR(($E206-_xlfn.XLOOKUP($C206,Competencias!$A:$A,Competencias!V:V))/$E206,"")</f>
        <v>1</v>
      </c>
      <c r="O206" s="723"/>
      <c r="P206" s="246" t="str">
        <f>_xlfn.XLOOKUP(Q206,'Listas anteriores R'!$A:$A,'Listas anteriores R'!$D:$D,"")</f>
        <v>Dira</v>
      </c>
      <c r="Q206" s="1210">
        <v>1183</v>
      </c>
      <c r="R206" s="718" t="str">
        <f t="shared" si="45"/>
        <v>Coca cola lata 354 cc</v>
      </c>
      <c r="S206" s="135">
        <f t="shared" si="43"/>
        <v>1396.6942148760331</v>
      </c>
      <c r="T206" s="749">
        <v>1690</v>
      </c>
      <c r="U206" s="1172" t="e">
        <f>ROUND(IFERROR((S206-_xlfn.XLOOKUP(Q206,'Listas anteriores C'!$A:$A,'Listas anteriores C'!$E:$E))/_xlfn.XLOOKUP(Q206,'Listas anteriores C'!$A:$A,'Listas anteriores C'!$E:$E),""),3)</f>
        <v>#VALUE!</v>
      </c>
      <c r="V206" s="732">
        <f>IFERROR((S206-(_xlfn.XLOOKUP(Q206,'Costos Unitarios'!$A:$A,'Costos Unitarios'!$E:$E)+_xlfn.XLOOKUP(Q206,'Costos Comerciales'!$A:$A,'Costos Comerciales'!$E:$E)))/S206,"")</f>
        <v>0.36994082840236692</v>
      </c>
      <c r="W206" s="727">
        <f>IFERROR(($S206-_xlfn.XLOOKUP($Q206,Competencias!$A:$A,Competencias!E:E))/$S206,"")</f>
        <v>1</v>
      </c>
      <c r="X206" s="727">
        <f>IFERROR(($S206-_xlfn.XLOOKUP($Q206,Competencias!$A:$A,Competencias!F:F))/$S206,"")</f>
        <v>1</v>
      </c>
      <c r="Y206" s="727">
        <f>IFERROR(($S206-_xlfn.XLOOKUP($Q206,Competencias!$A:$A,Competencias!G:G))/$S206,"")</f>
        <v>1</v>
      </c>
      <c r="AA206" s="246" t="str">
        <f>_xlfn.XLOOKUP(AB206,'Listas anteriores R'!$A:$A,'Listas anteriores R'!$D:$D,"")</f>
        <v>Dira</v>
      </c>
      <c r="AB206" s="542">
        <v>1183</v>
      </c>
      <c r="AC206" s="718" t="str">
        <f t="shared" si="46"/>
        <v>Coca cola lata 354 cc</v>
      </c>
      <c r="AD206" s="139">
        <f t="shared" si="44"/>
        <v>1396.6942148760331</v>
      </c>
      <c r="AE206" s="749">
        <v>1690</v>
      </c>
      <c r="AF206" s="1172" t="e">
        <f>ROUND(IFERROR((AD206-_xlfn.XLOOKUP(AB206,'Listas anteriores ML'!$A:$A,'Listas anteriores ML'!$E:$E))/_xlfn.XLOOKUP(AB206,'Listas anteriores ML'!$A:$A,'Listas anteriores ML'!$E:$E),""),3)</f>
        <v>#VALUE!</v>
      </c>
      <c r="AG206" s="732">
        <f>IFERROR((AD206-(_xlfn.XLOOKUP(AB206,'Costos Unitarios'!$A:$A,'Costos Unitarios'!$E:$E)+_xlfn.XLOOKUP(AB206,'Costos Comerciales'!$A:$A,'Costos Comerciales'!$E:$E)))/AD206,"")</f>
        <v>0.36994082840236692</v>
      </c>
      <c r="AH206" s="727">
        <f>IFERROR(($AD206-_xlfn.XLOOKUP($AB206,Competencias!$A:$A,Competencias!H:H))/$AD206,"")</f>
        <v>1</v>
      </c>
      <c r="AI206" s="727">
        <f>IFERROR(($AD206-_xlfn.XLOOKUP($AB206,Competencias!$A:$A,Competencias!I:I))/$AD206,"")</f>
        <v>1</v>
      </c>
      <c r="AJ206" s="727">
        <f>IFERROR(($AD206-_xlfn.XLOOKUP($AB206,Competencias!$A:$A,Competencias!J:J))/$AD206,"")</f>
        <v>1</v>
      </c>
      <c r="AK206" s="727">
        <f>IFERROR(($AD206-_xlfn.XLOOKUP($AB206,Competencias!$A:$A,Competencias!K:K))/$AD206,"")</f>
        <v>1</v>
      </c>
      <c r="AL206" s="727">
        <f>IFERROR(($AD206-_xlfn.XLOOKUP($AB206,Competencias!$A:$A,Competencias!L:L))/$AD206,"")</f>
        <v>1</v>
      </c>
      <c r="AM206" s="727">
        <f>IFERROR(($AD206-_xlfn.XLOOKUP($AB206,Competencias!$A:$A,Competencias!M:M))/$AD206,"")</f>
        <v>1</v>
      </c>
      <c r="AN206" s="727">
        <f>IFERROR(($AD206-_xlfn.XLOOKUP($AB206,Competencias!$A:$A,Competencias!N:N))/$AD206,"")</f>
        <v>1</v>
      </c>
      <c r="AO206" s="727">
        <f>IFERROR(($AD206-_xlfn.XLOOKUP($AB206,Competencias!$A:$A,Competencias!O:O))/$AD206,"")</f>
        <v>1</v>
      </c>
      <c r="AQ206" s="246" t="str">
        <f>_xlfn.XLOOKUP(AR206,'Listas anteriores R'!$A:$A,'Listas anteriores R'!$D:$D,"")</f>
        <v>Dira</v>
      </c>
      <c r="AR206" s="542">
        <v>1183</v>
      </c>
      <c r="AS206" s="718" t="str">
        <f t="shared" si="47"/>
        <v>Coca cola lata 354 cc</v>
      </c>
      <c r="AT206" s="291" t="e">
        <f t="shared" si="41"/>
        <v>#N/A</v>
      </c>
      <c r="AU206" s="1051" t="e">
        <f>ROUND(IFERROR(($AT206-_xlfn.XLOOKUP($AR206,'Listas anteriores May.'!$A:$A,'Listas anteriores May.'!$E:$E))/_xlfn.XLOOKUP($AR206,'Listas anteriores May.'!$A:$A,'Listas anteriores May.'!$E:$E),""),3)</f>
        <v>#VALUE!</v>
      </c>
      <c r="AV206" s="732" t="str">
        <f>IFERROR(($AT206-(_xlfn.XLOOKUP($AR206,'Costos Unitarios'!$A:$A,'Costos Unitarios'!$E:$E)+_xlfn.XLOOKUP($AR206,'Costos Comerciales'!$A:$A,'Costos Comerciales'!$E:$E)))/AT206,"")</f>
        <v/>
      </c>
      <c r="AW206" s="892" t="str">
        <f>IFERROR((AT206-_xlfn.XLOOKUP(AR206,'Lista Consumo Interno'!$A:$A,'Lista Consumo Interno'!$E:$E))/AT206,"")</f>
        <v/>
      </c>
      <c r="AX206" s="895" t="e">
        <v>#N/A</v>
      </c>
      <c r="AY206" s="727" t="str">
        <f>IFERROR(($AT206-_xlfn.XLOOKUP($AR206,Competencias!$A:$A,Competencias!P:P))/$AT206,"")</f>
        <v/>
      </c>
      <c r="AZ206" s="727" t="str">
        <f>IFERROR(($AT206-_xlfn.XLOOKUP($AR206,Competencias!$A:$A,Competencias!Q:Q))/$AT206,"")</f>
        <v/>
      </c>
      <c r="BB206" s="246" t="str">
        <f>_xlfn.XLOOKUP(BC206,'Listas anteriores R'!$A:$A,'Listas anteriores R'!$D:$D,"")</f>
        <v>Dira</v>
      </c>
      <c r="BC206" s="760">
        <v>1183</v>
      </c>
      <c r="BD206" s="800" t="str">
        <f t="shared" si="48"/>
        <v>Coca cola lata 354 cc</v>
      </c>
      <c r="BE206" s="150" t="e">
        <v>#N/A</v>
      </c>
      <c r="BF206" s="1051" t="e">
        <f>ROUND(IFERROR((BE206-_xlfn.XLOOKUP(BC206,'Listas anteriores HORECA'!$A:$A,'Listas anteriores HORECA'!$E:$E))/_xlfn.XLOOKUP(BC206,'Listas anteriores HORECA'!$A:$A,'Listas anteriores HORECA'!$E:$E),""),3)</f>
        <v>#VALUE!</v>
      </c>
      <c r="BG206" s="150">
        <f>_xlfn.XLOOKUP($BC206,'Costos Unitarios'!A:A,'Costos Unitarios'!E:E,"")</f>
        <v>819</v>
      </c>
      <c r="BH206" s="1052" t="e">
        <f t="shared" si="49"/>
        <v>#N/A</v>
      </c>
      <c r="BI206" s="892" t="str">
        <f>IFERROR((BE206-_xlfn.XLOOKUP(C206,'Lista Consumo Interno'!A:A,'Lista Consumo Interno'!E:E))/BE206,"")</f>
        <v/>
      </c>
    </row>
    <row r="207" spans="1:61" ht="15" thickBot="1" x14ac:dyDescent="0.35">
      <c r="A207" s="246" t="str">
        <f>_xlfn.XLOOKUP(C207,'Listas anteriores R'!$A:$A,'Listas anteriores R'!$D:$D,"")</f>
        <v>Dira</v>
      </c>
      <c r="B207" s="1204" t="s">
        <v>249</v>
      </c>
      <c r="C207" s="855">
        <v>1184</v>
      </c>
      <c r="D207" s="394" t="s">
        <v>275</v>
      </c>
      <c r="E207" s="783">
        <f t="shared" si="42"/>
        <v>1727.2727272727273</v>
      </c>
      <c r="F207" s="860">
        <v>2090</v>
      </c>
      <c r="G207" s="1197">
        <f>ROUND(IFERROR((E207-_xlfn.XLOOKUP(C207,'Listas anteriores R'!A:A,'Listas anteriores R'!E:E))/_xlfn.XLOOKUP(C207,'Listas anteriores R'!A:A,'Listas anteriores R'!E:E),""),3)</f>
        <v>0.106</v>
      </c>
      <c r="H207" s="732">
        <f>IFERROR((E207-(_xlfn.XLOOKUP(C207,'Costos Unitarios'!$A:$A,'Costos Unitarios'!$E:$E)+_xlfn.XLOOKUP(C207,'Costos Comerciales'!$A:$A,'Costos Comerciales'!$E:$E)))/E207,"")</f>
        <v>0.42336842105263156</v>
      </c>
      <c r="I207" s="732" t="str">
        <f>IFERROR((E207-_xlfn.XLOOKUP(C207,'Lista Consumo Interno'!$A:$A,'Lista Consumo Interno'!$E:$E))/E207,"")</f>
        <v/>
      </c>
      <c r="J207" s="727">
        <f>IFERROR(($E207-_xlfn.XLOOKUP($C207,Competencias!$A:$A,Competencias!R:R))/$E207,"")</f>
        <v>1</v>
      </c>
      <c r="K207" s="727">
        <f>IFERROR(($E207-_xlfn.XLOOKUP($C207,Competencias!$A:$A,Competencias!S:S))/$E207,"")</f>
        <v>1</v>
      </c>
      <c r="L207" s="727">
        <f>IFERROR(($E207-_xlfn.XLOOKUP($C207,Competencias!$A:$A,Competencias!T:T))/$E207,"")</f>
        <v>8.5263157894736832E-2</v>
      </c>
      <c r="M207" s="727">
        <f>IFERROR(($E207-_xlfn.XLOOKUP($C207,Competencias!$A:$A,Competencias!U:U))/$E207,"")</f>
        <v>1</v>
      </c>
      <c r="N207" s="727">
        <f>IFERROR(($E207-_xlfn.XLOOKUP($C207,Competencias!$A:$A,Competencias!V:V))/$E207,"")</f>
        <v>1</v>
      </c>
      <c r="O207" s="723"/>
      <c r="P207" s="246" t="str">
        <f>_xlfn.XLOOKUP(Q207,'Listas anteriores R'!$A:$A,'Listas anteriores R'!$D:$D,"")</f>
        <v>Dira</v>
      </c>
      <c r="Q207" s="1210">
        <v>1184</v>
      </c>
      <c r="R207" s="718" t="str">
        <f t="shared" si="45"/>
        <v>Coca cola botella 500 cc</v>
      </c>
      <c r="S207" s="135">
        <f t="shared" si="43"/>
        <v>1727.2727272727273</v>
      </c>
      <c r="T207" s="749">
        <v>2090</v>
      </c>
      <c r="U207" s="1172" t="e">
        <f>ROUND(IFERROR((S207-_xlfn.XLOOKUP(Q207,'Listas anteriores C'!$A:$A,'Listas anteriores C'!$E:$E))/_xlfn.XLOOKUP(Q207,'Listas anteriores C'!$A:$A,'Listas anteriores C'!$E:$E),""),3)</f>
        <v>#VALUE!</v>
      </c>
      <c r="V207" s="732">
        <f>IFERROR((S207-(_xlfn.XLOOKUP(Q207,'Costos Unitarios'!$A:$A,'Costos Unitarios'!$E:$E)+_xlfn.XLOOKUP(Q207,'Costos Comerciales'!$A:$A,'Costos Comerciales'!$E:$E)))/S207,"")</f>
        <v>0.42336842105263156</v>
      </c>
      <c r="W207" s="727">
        <f>IFERROR(($S207-_xlfn.XLOOKUP($Q207,Competencias!$A:$A,Competencias!E:E))/$S207,"")</f>
        <v>1</v>
      </c>
      <c r="X207" s="727">
        <f>IFERROR(($S207-_xlfn.XLOOKUP($Q207,Competencias!$A:$A,Competencias!F:F))/$S207,"")</f>
        <v>1</v>
      </c>
      <c r="Y207" s="727">
        <f>IFERROR(($S207-_xlfn.XLOOKUP($Q207,Competencias!$A:$A,Competencias!G:G))/$S207,"")</f>
        <v>1</v>
      </c>
      <c r="AA207" s="246" t="str">
        <f>_xlfn.XLOOKUP(AB207,'Listas anteriores R'!$A:$A,'Listas anteriores R'!$D:$D,"")</f>
        <v>Dira</v>
      </c>
      <c r="AB207" s="542">
        <v>1184</v>
      </c>
      <c r="AC207" s="718" t="str">
        <f t="shared" si="46"/>
        <v>Coca cola botella 500 cc</v>
      </c>
      <c r="AD207" s="139">
        <f t="shared" si="44"/>
        <v>1727.2727272727273</v>
      </c>
      <c r="AE207" s="749">
        <v>2090</v>
      </c>
      <c r="AF207" s="1172" t="e">
        <f>ROUND(IFERROR((AD207-_xlfn.XLOOKUP(AB207,'Listas anteriores ML'!$A:$A,'Listas anteriores ML'!$E:$E))/_xlfn.XLOOKUP(AB207,'Listas anteriores ML'!$A:$A,'Listas anteriores ML'!$E:$E),""),3)</f>
        <v>#VALUE!</v>
      </c>
      <c r="AG207" s="732">
        <f>IFERROR((AD207-(_xlfn.XLOOKUP(AB207,'Costos Unitarios'!$A:$A,'Costos Unitarios'!$E:$E)+_xlfn.XLOOKUP(AB207,'Costos Comerciales'!$A:$A,'Costos Comerciales'!$E:$E)))/AD207,"")</f>
        <v>0.42336842105263156</v>
      </c>
      <c r="AH207" s="727">
        <f>IFERROR(($AD207-_xlfn.XLOOKUP($AB207,Competencias!$A:$A,Competencias!H:H))/$AD207,"")</f>
        <v>1</v>
      </c>
      <c r="AI207" s="727">
        <f>IFERROR(($AD207-_xlfn.XLOOKUP($AB207,Competencias!$A:$A,Competencias!I:I))/$AD207,"")</f>
        <v>1</v>
      </c>
      <c r="AJ207" s="727">
        <f>IFERROR(($AD207-_xlfn.XLOOKUP($AB207,Competencias!$A:$A,Competencias!J:J))/$AD207,"")</f>
        <v>1</v>
      </c>
      <c r="AK207" s="727">
        <f>IFERROR(($AD207-_xlfn.XLOOKUP($AB207,Competencias!$A:$A,Competencias!K:K))/$AD207,"")</f>
        <v>1</v>
      </c>
      <c r="AL207" s="727">
        <f>IFERROR(($AD207-_xlfn.XLOOKUP($AB207,Competencias!$A:$A,Competencias!L:L))/$AD207,"")</f>
        <v>1</v>
      </c>
      <c r="AM207" s="727">
        <f>IFERROR(($AD207-_xlfn.XLOOKUP($AB207,Competencias!$A:$A,Competencias!M:M))/$AD207,"")</f>
        <v>1</v>
      </c>
      <c r="AN207" s="727">
        <f>IFERROR(($AD207-_xlfn.XLOOKUP($AB207,Competencias!$A:$A,Competencias!N:N))/$AD207,"")</f>
        <v>1</v>
      </c>
      <c r="AO207" s="727">
        <f>IFERROR(($AD207-_xlfn.XLOOKUP($AB207,Competencias!$A:$A,Competencias!O:O))/$AD207,"")</f>
        <v>1</v>
      </c>
      <c r="AQ207" s="246" t="str">
        <f>_xlfn.XLOOKUP(AR207,'Listas anteriores R'!$A:$A,'Listas anteriores R'!$D:$D,"")</f>
        <v>Dira</v>
      </c>
      <c r="AR207" s="542">
        <v>1184</v>
      </c>
      <c r="AS207" s="718" t="str">
        <f t="shared" si="47"/>
        <v>Coca cola botella 500 cc</v>
      </c>
      <c r="AT207" s="291" t="e">
        <f t="shared" si="41"/>
        <v>#N/A</v>
      </c>
      <c r="AU207" s="1051" t="e">
        <f>ROUND(IFERROR(($AT207-_xlfn.XLOOKUP($AR207,'Listas anteriores May.'!$A:$A,'Listas anteriores May.'!$E:$E))/_xlfn.XLOOKUP($AR207,'Listas anteriores May.'!$A:$A,'Listas anteriores May.'!$E:$E),""),3)</f>
        <v>#VALUE!</v>
      </c>
      <c r="AV207" s="732" t="str">
        <f>IFERROR(($AT207-(_xlfn.XLOOKUP($AR207,'Costos Unitarios'!$A:$A,'Costos Unitarios'!$E:$E)+_xlfn.XLOOKUP($AR207,'Costos Comerciales'!$A:$A,'Costos Comerciales'!$E:$E)))/AT207,"")</f>
        <v/>
      </c>
      <c r="AW207" s="892" t="str">
        <f>IFERROR((AT207-_xlfn.XLOOKUP(AR207,'Lista Consumo Interno'!$A:$A,'Lista Consumo Interno'!$E:$E))/AT207,"")</f>
        <v/>
      </c>
      <c r="AX207" s="895" t="e">
        <v>#N/A</v>
      </c>
      <c r="AY207" s="727" t="str">
        <f>IFERROR(($AT207-_xlfn.XLOOKUP($AR207,Competencias!$A:$A,Competencias!P:P))/$AT207,"")</f>
        <v/>
      </c>
      <c r="AZ207" s="727" t="str">
        <f>IFERROR(($AT207-_xlfn.XLOOKUP($AR207,Competencias!$A:$A,Competencias!Q:Q))/$AT207,"")</f>
        <v/>
      </c>
      <c r="BB207" s="246" t="str">
        <f>_xlfn.XLOOKUP(BC207,'Listas anteriores R'!$A:$A,'Listas anteriores R'!$D:$D,"")</f>
        <v>Dira</v>
      </c>
      <c r="BC207" s="760">
        <v>1184</v>
      </c>
      <c r="BD207" s="800" t="str">
        <f t="shared" si="48"/>
        <v>Coca cola botella 500 cc</v>
      </c>
      <c r="BE207" s="150" t="e">
        <v>#N/A</v>
      </c>
      <c r="BF207" s="1051" t="e">
        <f>ROUND(IFERROR((BE207-_xlfn.XLOOKUP(BC207,'Listas anteriores HORECA'!$A:$A,'Listas anteriores HORECA'!$E:$E))/_xlfn.XLOOKUP(BC207,'Listas anteriores HORECA'!$A:$A,'Listas anteriores HORECA'!$E:$E),""),3)</f>
        <v>#VALUE!</v>
      </c>
      <c r="BG207" s="150">
        <f>_xlfn.XLOOKUP($BC207,'Costos Unitarios'!A:A,'Costos Unitarios'!E:E,"")</f>
        <v>918</v>
      </c>
      <c r="BH207" s="1052" t="e">
        <f t="shared" si="49"/>
        <v>#N/A</v>
      </c>
      <c r="BI207" s="892" t="str">
        <f>IFERROR((BE207-_xlfn.XLOOKUP(C207,'Lista Consumo Interno'!A:A,'Lista Consumo Interno'!E:E))/BE207,"")</f>
        <v/>
      </c>
    </row>
    <row r="208" spans="1:61" ht="15" thickBot="1" x14ac:dyDescent="0.35">
      <c r="A208" s="246" t="str">
        <f>_xlfn.XLOOKUP(C208,'Listas anteriores R'!$A:$A,'Listas anteriores R'!$D:$D,"")</f>
        <v>Dira</v>
      </c>
      <c r="B208" s="1204" t="s">
        <v>249</v>
      </c>
      <c r="C208" s="855">
        <v>1185</v>
      </c>
      <c r="D208" s="394" t="s">
        <v>276</v>
      </c>
      <c r="E208" s="783">
        <f t="shared" si="42"/>
        <v>3793.3884297520663</v>
      </c>
      <c r="F208" s="860">
        <v>4590</v>
      </c>
      <c r="G208" s="1197">
        <f>ROUND(IFERROR((E208-_xlfn.XLOOKUP(C208,'Listas anteriores R'!A:A,'Listas anteriores R'!E:E))/_xlfn.XLOOKUP(C208,'Listas anteriores R'!A:A,'Listas anteriores R'!E:E),""),3)</f>
        <v>9.5000000000000001E-2</v>
      </c>
      <c r="H208" s="732">
        <f>IFERROR((E208-(_xlfn.XLOOKUP(C208,'Costos Unitarios'!$A:$A,'Costos Unitarios'!$E:$E)+_xlfn.XLOOKUP(C208,'Costos Comerciales'!$A:$A,'Costos Comerciales'!$E:$E)))/E208,"")</f>
        <v>0.37575599128540305</v>
      </c>
      <c r="I208" s="732" t="str">
        <f>IFERROR((E208-_xlfn.XLOOKUP(C208,'Lista Consumo Interno'!$A:$A,'Lista Consumo Interno'!$E:$E))/E208,"")</f>
        <v/>
      </c>
      <c r="J208" s="727">
        <f>IFERROR(($E208-_xlfn.XLOOKUP($C208,Competencias!$A:$A,Competencias!R:R))/$E208,"")</f>
        <v>1</v>
      </c>
      <c r="K208" s="727">
        <f>IFERROR(($E208-_xlfn.XLOOKUP($C208,Competencias!$A:$A,Competencias!S:S))/$E208,"")</f>
        <v>1</v>
      </c>
      <c r="L208" s="727">
        <f>IFERROR(($E208-_xlfn.XLOOKUP($C208,Competencias!$A:$A,Competencias!T:T))/$E208,"")</f>
        <v>0.14324618736383446</v>
      </c>
      <c r="M208" s="727">
        <f>IFERROR(($E208-_xlfn.XLOOKUP($C208,Competencias!$A:$A,Competencias!U:U))/$E208,"")</f>
        <v>1</v>
      </c>
      <c r="N208" s="727">
        <f>IFERROR(($E208-_xlfn.XLOOKUP($C208,Competencias!$A:$A,Competencias!V:V))/$E208,"")</f>
        <v>1</v>
      </c>
      <c r="O208" s="723"/>
      <c r="P208" s="246" t="str">
        <f>_xlfn.XLOOKUP(Q208,'Listas anteriores R'!$A:$A,'Listas anteriores R'!$D:$D,"")</f>
        <v>Dira</v>
      </c>
      <c r="Q208" s="1210">
        <v>1185</v>
      </c>
      <c r="R208" s="718" t="str">
        <f t="shared" si="45"/>
        <v>Coca cola 1.5 lt</v>
      </c>
      <c r="S208" s="135">
        <f t="shared" si="43"/>
        <v>3793.3884297520663</v>
      </c>
      <c r="T208" s="749">
        <v>4590</v>
      </c>
      <c r="U208" s="1172" t="e">
        <f>ROUND(IFERROR((S208-_xlfn.XLOOKUP(Q208,'Listas anteriores C'!$A:$A,'Listas anteriores C'!$E:$E))/_xlfn.XLOOKUP(Q208,'Listas anteriores C'!$A:$A,'Listas anteriores C'!$E:$E),""),3)</f>
        <v>#VALUE!</v>
      </c>
      <c r="V208" s="732">
        <f>IFERROR((S208-(_xlfn.XLOOKUP(Q208,'Costos Unitarios'!$A:$A,'Costos Unitarios'!$E:$E)+_xlfn.XLOOKUP(Q208,'Costos Comerciales'!$A:$A,'Costos Comerciales'!$E:$E)))/S208,"")</f>
        <v>0.37575599128540305</v>
      </c>
      <c r="W208" s="727">
        <f>IFERROR(($S208-_xlfn.XLOOKUP($Q208,Competencias!$A:$A,Competencias!E:E))/$S208,"")</f>
        <v>1</v>
      </c>
      <c r="X208" s="727">
        <f>IFERROR(($S208-_xlfn.XLOOKUP($Q208,Competencias!$A:$A,Competencias!F:F))/$S208,"")</f>
        <v>1</v>
      </c>
      <c r="Y208" s="727">
        <f>IFERROR(($S208-_xlfn.XLOOKUP($Q208,Competencias!$A:$A,Competencias!G:G))/$S208,"")</f>
        <v>1</v>
      </c>
      <c r="AA208" s="246" t="str">
        <f>_xlfn.XLOOKUP(AB208,'Listas anteriores R'!$A:$A,'Listas anteriores R'!$D:$D,"")</f>
        <v>Dira</v>
      </c>
      <c r="AB208" s="542">
        <v>1185</v>
      </c>
      <c r="AC208" s="718" t="str">
        <f t="shared" si="46"/>
        <v>Coca cola 1.5 lt</v>
      </c>
      <c r="AD208" s="139">
        <f t="shared" si="44"/>
        <v>3793.3884297520663</v>
      </c>
      <c r="AE208" s="749">
        <v>4590</v>
      </c>
      <c r="AF208" s="1172" t="e">
        <f>ROUND(IFERROR((AD208-_xlfn.XLOOKUP(AB208,'Listas anteriores ML'!$A:$A,'Listas anteriores ML'!$E:$E))/_xlfn.XLOOKUP(AB208,'Listas anteriores ML'!$A:$A,'Listas anteriores ML'!$E:$E),""),3)</f>
        <v>#VALUE!</v>
      </c>
      <c r="AG208" s="732">
        <f>IFERROR((AD208-(_xlfn.XLOOKUP(AB208,'Costos Unitarios'!$A:$A,'Costos Unitarios'!$E:$E)+_xlfn.XLOOKUP(AB208,'Costos Comerciales'!$A:$A,'Costos Comerciales'!$E:$E)))/AD208,"")</f>
        <v>0.37575599128540305</v>
      </c>
      <c r="AH208" s="727">
        <f>IFERROR(($AD208-_xlfn.XLOOKUP($AB208,Competencias!$A:$A,Competencias!H:H))/$AD208,"")</f>
        <v>1</v>
      </c>
      <c r="AI208" s="727">
        <f>IFERROR(($AD208-_xlfn.XLOOKUP($AB208,Competencias!$A:$A,Competencias!I:I))/$AD208,"")</f>
        <v>1</v>
      </c>
      <c r="AJ208" s="727">
        <f>IFERROR(($AD208-_xlfn.XLOOKUP($AB208,Competencias!$A:$A,Competencias!J:J))/$AD208,"")</f>
        <v>1</v>
      </c>
      <c r="AK208" s="727">
        <f>IFERROR(($AD208-_xlfn.XLOOKUP($AB208,Competencias!$A:$A,Competencias!K:K))/$AD208,"")</f>
        <v>1</v>
      </c>
      <c r="AL208" s="727">
        <f>IFERROR(($AD208-_xlfn.XLOOKUP($AB208,Competencias!$A:$A,Competencias!L:L))/$AD208,"")</f>
        <v>1</v>
      </c>
      <c r="AM208" s="727">
        <f>IFERROR(($AD208-_xlfn.XLOOKUP($AB208,Competencias!$A:$A,Competencias!M:M))/$AD208,"")</f>
        <v>1</v>
      </c>
      <c r="AN208" s="727">
        <f>IFERROR(($AD208-_xlfn.XLOOKUP($AB208,Competencias!$A:$A,Competencias!N:N))/$AD208,"")</f>
        <v>1</v>
      </c>
      <c r="AO208" s="727">
        <f>IFERROR(($AD208-_xlfn.XLOOKUP($AB208,Competencias!$A:$A,Competencias!O:O))/$AD208,"")</f>
        <v>1</v>
      </c>
      <c r="AQ208" s="246" t="str">
        <f>_xlfn.XLOOKUP(AR208,'Listas anteriores R'!$A:$A,'Listas anteriores R'!$D:$D,"")</f>
        <v>Dira</v>
      </c>
      <c r="AR208" s="542">
        <v>1185</v>
      </c>
      <c r="AS208" s="718" t="str">
        <f t="shared" si="47"/>
        <v>Coca cola 1.5 lt</v>
      </c>
      <c r="AT208" s="291" t="e">
        <f t="shared" si="41"/>
        <v>#N/A</v>
      </c>
      <c r="AU208" s="1051" t="e">
        <f>ROUND(IFERROR(($AT208-_xlfn.XLOOKUP($AR208,'Listas anteriores May.'!$A:$A,'Listas anteriores May.'!$E:$E))/_xlfn.XLOOKUP($AR208,'Listas anteriores May.'!$A:$A,'Listas anteriores May.'!$E:$E),""),3)</f>
        <v>#VALUE!</v>
      </c>
      <c r="AV208" s="732" t="str">
        <f>IFERROR(($AT208-(_xlfn.XLOOKUP($AR208,'Costos Unitarios'!$A:$A,'Costos Unitarios'!$E:$E)+_xlfn.XLOOKUP($AR208,'Costos Comerciales'!$A:$A,'Costos Comerciales'!$E:$E)))/AT208,"")</f>
        <v/>
      </c>
      <c r="AW208" s="892" t="str">
        <f>IFERROR((AT208-_xlfn.XLOOKUP(AR208,'Lista Consumo Interno'!$A:$A,'Lista Consumo Interno'!$E:$E))/AT208,"")</f>
        <v/>
      </c>
      <c r="AX208" s="895" t="e">
        <v>#N/A</v>
      </c>
      <c r="AY208" s="727" t="str">
        <f>IFERROR(($AT208-_xlfn.XLOOKUP($AR208,Competencias!$A:$A,Competencias!P:P))/$AT208,"")</f>
        <v/>
      </c>
      <c r="AZ208" s="727" t="str">
        <f>IFERROR(($AT208-_xlfn.XLOOKUP($AR208,Competencias!$A:$A,Competencias!Q:Q))/$AT208,"")</f>
        <v/>
      </c>
      <c r="BB208" s="246" t="str">
        <f>_xlfn.XLOOKUP(BC208,'Listas anteriores R'!$A:$A,'Listas anteriores R'!$D:$D,"")</f>
        <v>Dira</v>
      </c>
      <c r="BC208" s="760">
        <v>1185</v>
      </c>
      <c r="BD208" s="800" t="str">
        <f t="shared" si="48"/>
        <v>Coca cola 1.5 lt</v>
      </c>
      <c r="BE208" s="150" t="e">
        <v>#N/A</v>
      </c>
      <c r="BF208" s="1051" t="e">
        <f>ROUND(IFERROR((BE208-_xlfn.XLOOKUP(BC208,'Listas anteriores HORECA'!$A:$A,'Listas anteriores HORECA'!$E:$E))/_xlfn.XLOOKUP(BC208,'Listas anteriores HORECA'!$A:$A,'Listas anteriores HORECA'!$E:$E),""),3)</f>
        <v>#VALUE!</v>
      </c>
      <c r="BG208" s="150">
        <f>_xlfn.XLOOKUP($BC208,'Costos Unitarios'!A:A,'Costos Unitarios'!E:E,"")</f>
        <v>2196</v>
      </c>
      <c r="BH208" s="1052" t="e">
        <f t="shared" si="49"/>
        <v>#N/A</v>
      </c>
      <c r="BI208" s="892" t="str">
        <f>IFERROR((BE208-_xlfn.XLOOKUP(C208,'Lista Consumo Interno'!A:A,'Lista Consumo Interno'!E:E))/BE208,"")</f>
        <v/>
      </c>
    </row>
    <row r="209" spans="1:61" ht="15" thickBot="1" x14ac:dyDescent="0.35">
      <c r="A209" s="246" t="str">
        <f>_xlfn.XLOOKUP(C209,'Listas anteriores R'!$A:$A,'Listas anteriores R'!$D:$D,"")</f>
        <v>Dira</v>
      </c>
      <c r="B209" s="1204" t="s">
        <v>249</v>
      </c>
      <c r="C209" s="855">
        <v>1186</v>
      </c>
      <c r="D209" s="394" t="s">
        <v>277</v>
      </c>
      <c r="E209" s="783">
        <f t="shared" si="42"/>
        <v>4950.4132231404956</v>
      </c>
      <c r="F209" s="860">
        <v>5990</v>
      </c>
      <c r="G209" s="1197">
        <f>ROUND(IFERROR((E209-_xlfn.XLOOKUP(C209,'Listas anteriores R'!A:A,'Listas anteriores R'!E:E))/_xlfn.XLOOKUP(C209,'Listas anteriores R'!A:A,'Listas anteriores R'!E:E),""),3)</f>
        <v>0.111</v>
      </c>
      <c r="H209" s="732">
        <f>IFERROR((E209-(_xlfn.XLOOKUP(C209,'Costos Unitarios'!$A:$A,'Costos Unitarios'!$E:$E)+_xlfn.XLOOKUP(C209,'Costos Comerciales'!$A:$A,'Costos Comerciales'!$E:$E)))/E209,"")</f>
        <v>0.35540734557595988</v>
      </c>
      <c r="I209" s="732" t="str">
        <f>IFERROR((E209-_xlfn.XLOOKUP(C209,'Lista Consumo Interno'!$A:$A,'Lista Consumo Interno'!$E:$E))/E209,"")</f>
        <v/>
      </c>
      <c r="J209" s="727" t="str">
        <f>IFERROR(($E209-_xlfn.XLOOKUP($C209,Competencias!$A:$A,Competencias!R:R))/$E209,"")</f>
        <v/>
      </c>
      <c r="K209" s="727" t="str">
        <f>IFERROR(($E209-_xlfn.XLOOKUP($C209,Competencias!$A:$A,Competencias!S:S))/$E209,"")</f>
        <v/>
      </c>
      <c r="L209" s="727" t="str">
        <f>IFERROR(($E209-_xlfn.XLOOKUP($C209,Competencias!$A:$A,Competencias!T:T))/$E209,"")</f>
        <v/>
      </c>
      <c r="M209" s="727" t="str">
        <f>IFERROR(($E209-_xlfn.XLOOKUP($C209,Competencias!$A:$A,Competencias!U:U))/$E209,"")</f>
        <v/>
      </c>
      <c r="N209" s="727" t="str">
        <f>IFERROR(($E209-_xlfn.XLOOKUP($C209,Competencias!$A:$A,Competencias!V:V))/$E209,"")</f>
        <v/>
      </c>
      <c r="O209" s="723"/>
      <c r="P209" s="246" t="str">
        <f>_xlfn.XLOOKUP(Q209,'Listas anteriores R'!$A:$A,'Listas anteriores R'!$D:$D,"")</f>
        <v>Dira</v>
      </c>
      <c r="Q209" s="1210">
        <v>1186</v>
      </c>
      <c r="R209" s="718" t="str">
        <f t="shared" si="45"/>
        <v>Coca cola 2.25 lt</v>
      </c>
      <c r="S209" s="135">
        <f t="shared" si="43"/>
        <v>4950.4132231404956</v>
      </c>
      <c r="T209" s="749">
        <v>5990</v>
      </c>
      <c r="U209" s="1172" t="e">
        <f>ROUND(IFERROR((S209-_xlfn.XLOOKUP(Q209,'Listas anteriores C'!$A:$A,'Listas anteriores C'!$E:$E))/_xlfn.XLOOKUP(Q209,'Listas anteriores C'!$A:$A,'Listas anteriores C'!$E:$E),""),3)</f>
        <v>#VALUE!</v>
      </c>
      <c r="V209" s="732">
        <f>IFERROR((S209-(_xlfn.XLOOKUP(Q209,'Costos Unitarios'!$A:$A,'Costos Unitarios'!$E:$E)+_xlfn.XLOOKUP(Q209,'Costos Comerciales'!$A:$A,'Costos Comerciales'!$E:$E)))/S209,"")</f>
        <v>0.35540734557595988</v>
      </c>
      <c r="W209" s="727" t="str">
        <f>IFERROR(($S209-_xlfn.XLOOKUP($Q209,Competencias!$A:$A,Competencias!E:E))/$S209,"")</f>
        <v/>
      </c>
      <c r="X209" s="727" t="str">
        <f>IFERROR(($S209-_xlfn.XLOOKUP($Q209,Competencias!$A:$A,Competencias!F:F))/$S209,"")</f>
        <v/>
      </c>
      <c r="Y209" s="727" t="str">
        <f>IFERROR(($S209-_xlfn.XLOOKUP($Q209,Competencias!$A:$A,Competencias!G:G))/$S209,"")</f>
        <v/>
      </c>
      <c r="AA209" s="246" t="str">
        <f>_xlfn.XLOOKUP(AB209,'Listas anteriores R'!$A:$A,'Listas anteriores R'!$D:$D,"")</f>
        <v>Dira</v>
      </c>
      <c r="AB209" s="542">
        <v>1186</v>
      </c>
      <c r="AC209" s="718" t="str">
        <f t="shared" si="46"/>
        <v>Coca cola 2.25 lt</v>
      </c>
      <c r="AD209" s="139">
        <f t="shared" si="44"/>
        <v>4950.4132231404956</v>
      </c>
      <c r="AE209" s="749">
        <v>5990</v>
      </c>
      <c r="AF209" s="1172" t="e">
        <f>ROUND(IFERROR((AD209-_xlfn.XLOOKUP(AB209,'Listas anteriores ML'!$A:$A,'Listas anteriores ML'!$E:$E))/_xlfn.XLOOKUP(AB209,'Listas anteriores ML'!$A:$A,'Listas anteriores ML'!$E:$E),""),3)</f>
        <v>#VALUE!</v>
      </c>
      <c r="AG209" s="732">
        <f>IFERROR((AD209-(_xlfn.XLOOKUP(AB209,'Costos Unitarios'!$A:$A,'Costos Unitarios'!$E:$E)+_xlfn.XLOOKUP(AB209,'Costos Comerciales'!$A:$A,'Costos Comerciales'!$E:$E)))/AD209,"")</f>
        <v>0.35540734557595988</v>
      </c>
      <c r="AH209" s="727" t="str">
        <f>IFERROR(($AD209-_xlfn.XLOOKUP($AB209,Competencias!$A:$A,Competencias!H:H))/$AD209,"")</f>
        <v/>
      </c>
      <c r="AI209" s="727" t="str">
        <f>IFERROR(($AD209-_xlfn.XLOOKUP($AB209,Competencias!$A:$A,Competencias!I:I))/$AD209,"")</f>
        <v/>
      </c>
      <c r="AJ209" s="727" t="str">
        <f>IFERROR(($AD209-_xlfn.XLOOKUP($AB209,Competencias!$A:$A,Competencias!J:J))/$AD209,"")</f>
        <v/>
      </c>
      <c r="AK209" s="727" t="str">
        <f>IFERROR(($AD209-_xlfn.XLOOKUP($AB209,Competencias!$A:$A,Competencias!K:K))/$AD209,"")</f>
        <v/>
      </c>
      <c r="AL209" s="727" t="str">
        <f>IFERROR(($AD209-_xlfn.XLOOKUP($AB209,Competencias!$A:$A,Competencias!L:L))/$AD209,"")</f>
        <v/>
      </c>
      <c r="AM209" s="727" t="str">
        <f>IFERROR(($AD209-_xlfn.XLOOKUP($AB209,Competencias!$A:$A,Competencias!M:M))/$AD209,"")</f>
        <v/>
      </c>
      <c r="AN209" s="727" t="str">
        <f>IFERROR(($AD209-_xlfn.XLOOKUP($AB209,Competencias!$A:$A,Competencias!N:N))/$AD209,"")</f>
        <v/>
      </c>
      <c r="AO209" s="727" t="str">
        <f>IFERROR(($AD209-_xlfn.XLOOKUP($AB209,Competencias!$A:$A,Competencias!O:O))/$AD209,"")</f>
        <v/>
      </c>
      <c r="AQ209" s="246" t="str">
        <f>_xlfn.XLOOKUP(AR209,'Listas anteriores R'!$A:$A,'Listas anteriores R'!$D:$D,"")</f>
        <v>Dira</v>
      </c>
      <c r="AR209" s="542">
        <v>1186</v>
      </c>
      <c r="AS209" s="718" t="str">
        <f t="shared" si="47"/>
        <v>Coca cola 2.25 lt</v>
      </c>
      <c r="AT209" s="291" t="e">
        <f t="shared" si="41"/>
        <v>#N/A</v>
      </c>
      <c r="AU209" s="1051" t="e">
        <f>ROUND(IFERROR(($AT209-_xlfn.XLOOKUP($AR209,'Listas anteriores May.'!$A:$A,'Listas anteriores May.'!$E:$E))/_xlfn.XLOOKUP($AR209,'Listas anteriores May.'!$A:$A,'Listas anteriores May.'!$E:$E),""),3)</f>
        <v>#VALUE!</v>
      </c>
      <c r="AV209" s="732" t="str">
        <f>IFERROR(($AT209-(_xlfn.XLOOKUP($AR209,'Costos Unitarios'!$A:$A,'Costos Unitarios'!$E:$E)+_xlfn.XLOOKUP($AR209,'Costos Comerciales'!$A:$A,'Costos Comerciales'!$E:$E)))/AT209,"")</f>
        <v/>
      </c>
      <c r="AW209" s="892" t="str">
        <f>IFERROR((AT209-_xlfn.XLOOKUP(AR209,'Lista Consumo Interno'!$A:$A,'Lista Consumo Interno'!$E:$E))/AT209,"")</f>
        <v/>
      </c>
      <c r="AX209" s="895" t="e">
        <v>#N/A</v>
      </c>
      <c r="AY209" s="727" t="str">
        <f>IFERROR(($AT209-_xlfn.XLOOKUP($AR209,Competencias!$A:$A,Competencias!P:P))/$AT209,"")</f>
        <v/>
      </c>
      <c r="AZ209" s="727" t="str">
        <f>IFERROR(($AT209-_xlfn.XLOOKUP($AR209,Competencias!$A:$A,Competencias!Q:Q))/$AT209,"")</f>
        <v/>
      </c>
      <c r="BB209" s="246" t="str">
        <f>_xlfn.XLOOKUP(BC209,'Listas anteriores R'!$A:$A,'Listas anteriores R'!$D:$D,"")</f>
        <v>Dira</v>
      </c>
      <c r="BC209" s="760">
        <v>1186</v>
      </c>
      <c r="BD209" s="800" t="str">
        <f t="shared" si="48"/>
        <v>Coca cola 2.25 lt</v>
      </c>
      <c r="BE209" s="150" t="e">
        <v>#N/A</v>
      </c>
      <c r="BF209" s="1051" t="e">
        <f>ROUND(IFERROR((BE209-_xlfn.XLOOKUP(BC209,'Listas anteriores HORECA'!$A:$A,'Listas anteriores HORECA'!$E:$E))/_xlfn.XLOOKUP(BC209,'Listas anteriores HORECA'!$A:$A,'Listas anteriores HORECA'!$E:$E),""),3)</f>
        <v>#VALUE!</v>
      </c>
      <c r="BG209" s="150">
        <f>_xlfn.XLOOKUP($BC209,'Costos Unitarios'!A:A,'Costos Unitarios'!E:E,"")</f>
        <v>2970</v>
      </c>
      <c r="BH209" s="1052" t="e">
        <f t="shared" si="49"/>
        <v>#N/A</v>
      </c>
      <c r="BI209" s="892" t="str">
        <f>IFERROR((BE209-_xlfn.XLOOKUP(C209,'Lista Consumo Interno'!A:A,'Lista Consumo Interno'!E:E))/BE209,"")</f>
        <v/>
      </c>
    </row>
    <row r="210" spans="1:61" ht="15" thickBot="1" x14ac:dyDescent="0.35">
      <c r="A210" s="246" t="str">
        <f>_xlfn.XLOOKUP(C210,'Listas anteriores R'!$A:$A,'Listas anteriores R'!$D:$D,"")</f>
        <v>Dira</v>
      </c>
      <c r="B210" s="1204" t="s">
        <v>249</v>
      </c>
      <c r="C210" s="855">
        <v>1206</v>
      </c>
      <c r="D210" s="394" t="s">
        <v>278</v>
      </c>
      <c r="E210" s="783">
        <f t="shared" si="42"/>
        <v>1396.6942148760331</v>
      </c>
      <c r="F210" s="860">
        <v>1690</v>
      </c>
      <c r="G210" s="1197">
        <f>ROUND(IFERROR((E210-_xlfn.XLOOKUP(C210,'Listas anteriores R'!A:A,'Listas anteriores R'!E:E))/_xlfn.XLOOKUP(C210,'Listas anteriores R'!A:A,'Listas anteriores R'!E:E),""),3)</f>
        <v>0.13500000000000001</v>
      </c>
      <c r="H210" s="732">
        <f>IFERROR((E210-(_xlfn.XLOOKUP(C210,'Costos Unitarios'!$A:$A,'Costos Unitarios'!$E:$E)+_xlfn.XLOOKUP(C210,'Costos Comerciales'!$A:$A,'Costos Comerciales'!$E:$E)))/E210,"")</f>
        <v>0.36994082840236692</v>
      </c>
      <c r="I210" s="732" t="str">
        <f>IFERROR((E210-_xlfn.XLOOKUP(C210,'Lista Consumo Interno'!$A:$A,'Lista Consumo Interno'!$E:$E))/E210,"")</f>
        <v/>
      </c>
      <c r="J210" s="727">
        <f>IFERROR(($E210-_xlfn.XLOOKUP($C210,Competencias!$A:$A,Competencias!R:R))/$E210,"")</f>
        <v>1</v>
      </c>
      <c r="K210" s="727">
        <f>IFERROR(($E210-_xlfn.XLOOKUP($C210,Competencias!$A:$A,Competencias!S:S))/$E210,"")</f>
        <v>1</v>
      </c>
      <c r="L210" s="727">
        <f>IFERROR(($E210-_xlfn.XLOOKUP($C210,Competencias!$A:$A,Competencias!T:T))/$E210,"")</f>
        <v>1.9112426035503009E-2</v>
      </c>
      <c r="M210" s="727">
        <f>IFERROR(($E210-_xlfn.XLOOKUP($C210,Competencias!$A:$A,Competencias!U:U))/$E210,"")</f>
        <v>1</v>
      </c>
      <c r="N210" s="727">
        <f>IFERROR(($E210-_xlfn.XLOOKUP($C210,Competencias!$A:$A,Competencias!V:V))/$E210,"")</f>
        <v>1</v>
      </c>
      <c r="O210" s="723"/>
      <c r="P210" s="246" t="str">
        <f>_xlfn.XLOOKUP(Q210,'Listas anteriores R'!$A:$A,'Listas anteriores R'!$D:$D,"")</f>
        <v>Dira</v>
      </c>
      <c r="Q210" s="1210">
        <v>1206</v>
      </c>
      <c r="R210" s="718" t="str">
        <f t="shared" si="45"/>
        <v>Coca cola sin azucar lata 354 cc</v>
      </c>
      <c r="S210" s="135">
        <f t="shared" si="43"/>
        <v>1396.6942148760331</v>
      </c>
      <c r="T210" s="749">
        <v>1690</v>
      </c>
      <c r="U210" s="1172" t="e">
        <f>ROUND(IFERROR((S210-_xlfn.XLOOKUP(Q210,'Listas anteriores C'!$A:$A,'Listas anteriores C'!$E:$E))/_xlfn.XLOOKUP(Q210,'Listas anteriores C'!$A:$A,'Listas anteriores C'!$E:$E),""),3)</f>
        <v>#VALUE!</v>
      </c>
      <c r="V210" s="732">
        <f>IFERROR((S210-(_xlfn.XLOOKUP(Q210,'Costos Unitarios'!$A:$A,'Costos Unitarios'!$E:$E)+_xlfn.XLOOKUP(Q210,'Costos Comerciales'!$A:$A,'Costos Comerciales'!$E:$E)))/S210,"")</f>
        <v>0.36994082840236692</v>
      </c>
      <c r="W210" s="727">
        <f>IFERROR(($S210-_xlfn.XLOOKUP($Q210,Competencias!$A:$A,Competencias!E:E))/$S210,"")</f>
        <v>1</v>
      </c>
      <c r="X210" s="727">
        <f>IFERROR(($S210-_xlfn.XLOOKUP($Q210,Competencias!$A:$A,Competencias!F:F))/$S210,"")</f>
        <v>1</v>
      </c>
      <c r="Y210" s="727">
        <f>IFERROR(($S210-_xlfn.XLOOKUP($Q210,Competencias!$A:$A,Competencias!G:G))/$S210,"")</f>
        <v>1</v>
      </c>
      <c r="AA210" s="246" t="str">
        <f>_xlfn.XLOOKUP(AB210,'Listas anteriores R'!$A:$A,'Listas anteriores R'!$D:$D,"")</f>
        <v>Dira</v>
      </c>
      <c r="AB210" s="542">
        <v>1206</v>
      </c>
      <c r="AC210" s="718" t="str">
        <f t="shared" si="46"/>
        <v>Coca cola sin azucar lata 354 cc</v>
      </c>
      <c r="AD210" s="139">
        <f t="shared" si="44"/>
        <v>1396.6942148760331</v>
      </c>
      <c r="AE210" s="749">
        <v>1690</v>
      </c>
      <c r="AF210" s="1172" t="e">
        <f>ROUND(IFERROR((AD210-_xlfn.XLOOKUP(AB210,'Listas anteriores ML'!$A:$A,'Listas anteriores ML'!$E:$E))/_xlfn.XLOOKUP(AB210,'Listas anteriores ML'!$A:$A,'Listas anteriores ML'!$E:$E),""),3)</f>
        <v>#VALUE!</v>
      </c>
      <c r="AG210" s="732">
        <f>IFERROR((AD210-(_xlfn.XLOOKUP(AB210,'Costos Unitarios'!$A:$A,'Costos Unitarios'!$E:$E)+_xlfn.XLOOKUP(AB210,'Costos Comerciales'!$A:$A,'Costos Comerciales'!$E:$E)))/AD210,"")</f>
        <v>0.36994082840236692</v>
      </c>
      <c r="AH210" s="727">
        <f>IFERROR(($AD210-_xlfn.XLOOKUP($AB210,Competencias!$A:$A,Competencias!H:H))/$AD210,"")</f>
        <v>1</v>
      </c>
      <c r="AI210" s="727">
        <f>IFERROR(($AD210-_xlfn.XLOOKUP($AB210,Competencias!$A:$A,Competencias!I:I))/$AD210,"")</f>
        <v>1</v>
      </c>
      <c r="AJ210" s="727">
        <f>IFERROR(($AD210-_xlfn.XLOOKUP($AB210,Competencias!$A:$A,Competencias!J:J))/$AD210,"")</f>
        <v>1</v>
      </c>
      <c r="AK210" s="727">
        <f>IFERROR(($AD210-_xlfn.XLOOKUP($AB210,Competencias!$A:$A,Competencias!K:K))/$AD210,"")</f>
        <v>1</v>
      </c>
      <c r="AL210" s="727">
        <f>IFERROR(($AD210-_xlfn.XLOOKUP($AB210,Competencias!$A:$A,Competencias!L:L))/$AD210,"")</f>
        <v>1</v>
      </c>
      <c r="AM210" s="727">
        <f>IFERROR(($AD210-_xlfn.XLOOKUP($AB210,Competencias!$A:$A,Competencias!M:M))/$AD210,"")</f>
        <v>1</v>
      </c>
      <c r="AN210" s="727">
        <f>IFERROR(($AD210-_xlfn.XLOOKUP($AB210,Competencias!$A:$A,Competencias!N:N))/$AD210,"")</f>
        <v>1</v>
      </c>
      <c r="AO210" s="727">
        <f>IFERROR(($AD210-_xlfn.XLOOKUP($AB210,Competencias!$A:$A,Competencias!O:O))/$AD210,"")</f>
        <v>1</v>
      </c>
      <c r="AQ210" s="246" t="str">
        <f>_xlfn.XLOOKUP(AR210,'Listas anteriores R'!$A:$A,'Listas anteriores R'!$D:$D,"")</f>
        <v>Dira</v>
      </c>
      <c r="AR210" s="542">
        <v>1206</v>
      </c>
      <c r="AS210" s="718" t="str">
        <f t="shared" si="47"/>
        <v>Coca cola sin azucar lata 354 cc</v>
      </c>
      <c r="AT210" s="291" t="e">
        <f t="shared" si="41"/>
        <v>#N/A</v>
      </c>
      <c r="AU210" s="1051" t="e">
        <f>ROUND(IFERROR(($AT210-_xlfn.XLOOKUP($AR210,'Listas anteriores May.'!$A:$A,'Listas anteriores May.'!$E:$E))/_xlfn.XLOOKUP($AR210,'Listas anteriores May.'!$A:$A,'Listas anteriores May.'!$E:$E),""),3)</f>
        <v>#VALUE!</v>
      </c>
      <c r="AV210" s="732" t="str">
        <f>IFERROR(($AT210-(_xlfn.XLOOKUP($AR210,'Costos Unitarios'!$A:$A,'Costos Unitarios'!$E:$E)+_xlfn.XLOOKUP($AR210,'Costos Comerciales'!$A:$A,'Costos Comerciales'!$E:$E)))/AT210,"")</f>
        <v/>
      </c>
      <c r="AW210" s="892" t="str">
        <f>IFERROR((AT210-_xlfn.XLOOKUP(AR210,'Lista Consumo Interno'!$A:$A,'Lista Consumo Interno'!$E:$E))/AT210,"")</f>
        <v/>
      </c>
      <c r="AX210" s="895" t="e">
        <v>#N/A</v>
      </c>
      <c r="AY210" s="727" t="str">
        <f>IFERROR(($AT210-_xlfn.XLOOKUP($AR210,Competencias!$A:$A,Competencias!P:P))/$AT210,"")</f>
        <v/>
      </c>
      <c r="AZ210" s="727" t="str">
        <f>IFERROR(($AT210-_xlfn.XLOOKUP($AR210,Competencias!$A:$A,Competencias!Q:Q))/$AT210,"")</f>
        <v/>
      </c>
      <c r="BB210" s="246" t="str">
        <f>_xlfn.XLOOKUP(BC210,'Listas anteriores R'!$A:$A,'Listas anteriores R'!$D:$D,"")</f>
        <v>Dira</v>
      </c>
      <c r="BC210" s="760">
        <v>1206</v>
      </c>
      <c r="BD210" s="800" t="str">
        <f t="shared" si="48"/>
        <v>Coca cola sin azucar lata 354 cc</v>
      </c>
      <c r="BE210" s="150" t="e">
        <v>#N/A</v>
      </c>
      <c r="BF210" s="1051" t="e">
        <f>ROUND(IFERROR((BE210-_xlfn.XLOOKUP(BC210,'Listas anteriores HORECA'!$A:$A,'Listas anteriores HORECA'!$E:$E))/_xlfn.XLOOKUP(BC210,'Listas anteriores HORECA'!$A:$A,'Listas anteriores HORECA'!$E:$E),""),3)</f>
        <v>#VALUE!</v>
      </c>
      <c r="BG210" s="150">
        <f>_xlfn.XLOOKUP($BC210,'Costos Unitarios'!A:A,'Costos Unitarios'!E:E,"")</f>
        <v>819</v>
      </c>
      <c r="BH210" s="1052" t="e">
        <f t="shared" si="49"/>
        <v>#N/A</v>
      </c>
      <c r="BI210" s="892" t="str">
        <f>IFERROR((BE210-_xlfn.XLOOKUP(C210,'Lista Consumo Interno'!A:A,'Lista Consumo Interno'!E:E))/BE210,"")</f>
        <v/>
      </c>
    </row>
    <row r="211" spans="1:61" ht="15" thickBot="1" x14ac:dyDescent="0.35">
      <c r="A211" s="246" t="str">
        <f>_xlfn.XLOOKUP(C211,'Listas anteriores R'!$A:$A,'Listas anteriores R'!$D:$D,"")</f>
        <v>Dira</v>
      </c>
      <c r="B211" s="1204" t="s">
        <v>249</v>
      </c>
      <c r="C211" s="855">
        <v>1207</v>
      </c>
      <c r="D211" s="394" t="s">
        <v>279</v>
      </c>
      <c r="E211" s="783">
        <f t="shared" si="42"/>
        <v>1727.2727272727273</v>
      </c>
      <c r="F211" s="860">
        <v>2090</v>
      </c>
      <c r="G211" s="1197">
        <f>ROUND(IFERROR((E211-_xlfn.XLOOKUP(C211,'Listas anteriores R'!A:A,'Listas anteriores R'!E:E))/_xlfn.XLOOKUP(C211,'Listas anteriores R'!A:A,'Listas anteriores R'!E:E),""),3)</f>
        <v>0.106</v>
      </c>
      <c r="H211" s="732">
        <f>IFERROR((E211-(_xlfn.XLOOKUP(C211,'Costos Unitarios'!$A:$A,'Costos Unitarios'!$E:$E)+_xlfn.XLOOKUP(C211,'Costos Comerciales'!$A:$A,'Costos Comerciales'!$E:$E)))/E211,"")</f>
        <v>0.45868421052631581</v>
      </c>
      <c r="I211" s="732" t="str">
        <f>IFERROR((E211-_xlfn.XLOOKUP(C211,'Lista Consumo Interno'!$A:$A,'Lista Consumo Interno'!$E:$E))/E211,"")</f>
        <v/>
      </c>
      <c r="J211" s="727" t="str">
        <f>IFERROR(($E211-_xlfn.XLOOKUP($C211,Competencias!$A:$A,Competencias!R:R))/$E211,"")</f>
        <v/>
      </c>
      <c r="K211" s="727" t="str">
        <f>IFERROR(($E211-_xlfn.XLOOKUP($C211,Competencias!$A:$A,Competencias!S:S))/$E211,"")</f>
        <v/>
      </c>
      <c r="L211" s="727" t="str">
        <f>IFERROR(($E211-_xlfn.XLOOKUP($C211,Competencias!$A:$A,Competencias!T:T))/$E211,"")</f>
        <v/>
      </c>
      <c r="M211" s="727" t="str">
        <f>IFERROR(($E211-_xlfn.XLOOKUP($C211,Competencias!$A:$A,Competencias!U:U))/$E211,"")</f>
        <v/>
      </c>
      <c r="N211" s="727" t="str">
        <f>IFERROR(($E211-_xlfn.XLOOKUP($C211,Competencias!$A:$A,Competencias!V:V))/$E211,"")</f>
        <v/>
      </c>
      <c r="O211" s="723"/>
      <c r="P211" s="246" t="str">
        <f>_xlfn.XLOOKUP(Q211,'Listas anteriores R'!$A:$A,'Listas anteriores R'!$D:$D,"")</f>
        <v>Dira</v>
      </c>
      <c r="Q211" s="1210">
        <v>1207</v>
      </c>
      <c r="R211" s="718" t="str">
        <f t="shared" si="45"/>
        <v>Coca cola zero botella 500 cc</v>
      </c>
      <c r="S211" s="135">
        <f t="shared" si="43"/>
        <v>1727.2727272727273</v>
      </c>
      <c r="T211" s="749">
        <v>2090</v>
      </c>
      <c r="U211" s="1172" t="e">
        <f>ROUND(IFERROR((S211-_xlfn.XLOOKUP(Q211,'Listas anteriores C'!$A:$A,'Listas anteriores C'!$E:$E))/_xlfn.XLOOKUP(Q211,'Listas anteriores C'!$A:$A,'Listas anteriores C'!$E:$E),""),3)</f>
        <v>#VALUE!</v>
      </c>
      <c r="V211" s="732">
        <f>IFERROR((S211-(_xlfn.XLOOKUP(Q211,'Costos Unitarios'!$A:$A,'Costos Unitarios'!$E:$E)+_xlfn.XLOOKUP(Q211,'Costos Comerciales'!$A:$A,'Costos Comerciales'!$E:$E)))/S211,"")</f>
        <v>0.45868421052631581</v>
      </c>
      <c r="W211" s="727" t="str">
        <f>IFERROR(($S211-_xlfn.XLOOKUP($Q211,Competencias!$A:$A,Competencias!E:E))/$S211,"")</f>
        <v/>
      </c>
      <c r="X211" s="727" t="str">
        <f>IFERROR(($S211-_xlfn.XLOOKUP($Q211,Competencias!$A:$A,Competencias!F:F))/$S211,"")</f>
        <v/>
      </c>
      <c r="Y211" s="727" t="str">
        <f>IFERROR(($S211-_xlfn.XLOOKUP($Q211,Competencias!$A:$A,Competencias!G:G))/$S211,"")</f>
        <v/>
      </c>
      <c r="AA211" s="246" t="str">
        <f>_xlfn.XLOOKUP(AB211,'Listas anteriores R'!$A:$A,'Listas anteriores R'!$D:$D,"")</f>
        <v>Dira</v>
      </c>
      <c r="AB211" s="542">
        <v>1207</v>
      </c>
      <c r="AC211" s="718" t="str">
        <f t="shared" si="46"/>
        <v>Coca cola zero botella 500 cc</v>
      </c>
      <c r="AD211" s="139">
        <f t="shared" si="44"/>
        <v>1727.2727272727273</v>
      </c>
      <c r="AE211" s="749">
        <v>2090</v>
      </c>
      <c r="AF211" s="1172" t="e">
        <f>ROUND(IFERROR((AD211-_xlfn.XLOOKUP(AB211,'Listas anteriores ML'!$A:$A,'Listas anteriores ML'!$E:$E))/_xlfn.XLOOKUP(AB211,'Listas anteriores ML'!$A:$A,'Listas anteriores ML'!$E:$E),""),3)</f>
        <v>#VALUE!</v>
      </c>
      <c r="AG211" s="732">
        <f>IFERROR((AD211-(_xlfn.XLOOKUP(AB211,'Costos Unitarios'!$A:$A,'Costos Unitarios'!$E:$E)+_xlfn.XLOOKUP(AB211,'Costos Comerciales'!$A:$A,'Costos Comerciales'!$E:$E)))/AD211,"")</f>
        <v>0.45868421052631581</v>
      </c>
      <c r="AH211" s="727" t="str">
        <f>IFERROR(($AD211-_xlfn.XLOOKUP($AB211,Competencias!$A:$A,Competencias!H:H))/$AD211,"")</f>
        <v/>
      </c>
      <c r="AI211" s="727" t="str">
        <f>IFERROR(($AD211-_xlfn.XLOOKUP($AB211,Competencias!$A:$A,Competencias!I:I))/$AD211,"")</f>
        <v/>
      </c>
      <c r="AJ211" s="727" t="str">
        <f>IFERROR(($AD211-_xlfn.XLOOKUP($AB211,Competencias!$A:$A,Competencias!J:J))/$AD211,"")</f>
        <v/>
      </c>
      <c r="AK211" s="727" t="str">
        <f>IFERROR(($AD211-_xlfn.XLOOKUP($AB211,Competencias!$A:$A,Competencias!K:K))/$AD211,"")</f>
        <v/>
      </c>
      <c r="AL211" s="727" t="str">
        <f>IFERROR(($AD211-_xlfn.XLOOKUP($AB211,Competencias!$A:$A,Competencias!L:L))/$AD211,"")</f>
        <v/>
      </c>
      <c r="AM211" s="727" t="str">
        <f>IFERROR(($AD211-_xlfn.XLOOKUP($AB211,Competencias!$A:$A,Competencias!M:M))/$AD211,"")</f>
        <v/>
      </c>
      <c r="AN211" s="727" t="str">
        <f>IFERROR(($AD211-_xlfn.XLOOKUP($AB211,Competencias!$A:$A,Competencias!N:N))/$AD211,"")</f>
        <v/>
      </c>
      <c r="AO211" s="727" t="str">
        <f>IFERROR(($AD211-_xlfn.XLOOKUP($AB211,Competencias!$A:$A,Competencias!O:O))/$AD211,"")</f>
        <v/>
      </c>
      <c r="AQ211" s="246" t="str">
        <f>_xlfn.XLOOKUP(AR211,'Listas anteriores R'!$A:$A,'Listas anteriores R'!$D:$D,"")</f>
        <v>Dira</v>
      </c>
      <c r="AR211" s="542">
        <v>1207</v>
      </c>
      <c r="AS211" s="718" t="str">
        <f t="shared" si="47"/>
        <v>Coca cola zero botella 500 cc</v>
      </c>
      <c r="AT211" s="291" t="e">
        <f t="shared" si="41"/>
        <v>#N/A</v>
      </c>
      <c r="AU211" s="1051" t="e">
        <f>ROUND(IFERROR(($AT211-_xlfn.XLOOKUP($AR211,'Listas anteriores May.'!$A:$A,'Listas anteriores May.'!$E:$E))/_xlfn.XLOOKUP($AR211,'Listas anteriores May.'!$A:$A,'Listas anteriores May.'!$E:$E),""),3)</f>
        <v>#VALUE!</v>
      </c>
      <c r="AV211" s="732" t="str">
        <f>IFERROR(($AT211-(_xlfn.XLOOKUP($AR211,'Costos Unitarios'!$A:$A,'Costos Unitarios'!$E:$E)+_xlfn.XLOOKUP($AR211,'Costos Comerciales'!$A:$A,'Costos Comerciales'!$E:$E)))/AT211,"")</f>
        <v/>
      </c>
      <c r="AW211" s="892" t="str">
        <f>IFERROR((AT211-_xlfn.XLOOKUP(AR211,'Lista Consumo Interno'!$A:$A,'Lista Consumo Interno'!$E:$E))/AT211,"")</f>
        <v/>
      </c>
      <c r="AX211" s="895" t="e">
        <v>#N/A</v>
      </c>
      <c r="AY211" s="727" t="str">
        <f>IFERROR(($AT211-_xlfn.XLOOKUP($AR211,Competencias!$A:$A,Competencias!P:P))/$AT211,"")</f>
        <v/>
      </c>
      <c r="AZ211" s="727" t="str">
        <f>IFERROR(($AT211-_xlfn.XLOOKUP($AR211,Competencias!$A:$A,Competencias!Q:Q))/$AT211,"")</f>
        <v/>
      </c>
      <c r="BB211" s="246" t="str">
        <f>_xlfn.XLOOKUP(BC211,'Listas anteriores R'!$A:$A,'Listas anteriores R'!$D:$D,"")</f>
        <v>Dira</v>
      </c>
      <c r="BC211" s="760">
        <v>1207</v>
      </c>
      <c r="BD211" s="800" t="str">
        <f t="shared" si="48"/>
        <v>Coca cola zero botella 500 cc</v>
      </c>
      <c r="BE211" s="150" t="e">
        <v>#N/A</v>
      </c>
      <c r="BF211" s="1051" t="e">
        <f>ROUND(IFERROR((BE211-_xlfn.XLOOKUP(BC211,'Listas anteriores HORECA'!$A:$A,'Listas anteriores HORECA'!$E:$E))/_xlfn.XLOOKUP(BC211,'Listas anteriores HORECA'!$A:$A,'Listas anteriores HORECA'!$E:$E),""),3)</f>
        <v>#VALUE!</v>
      </c>
      <c r="BG211" s="150">
        <f>_xlfn.XLOOKUP($BC211,'Costos Unitarios'!A:A,'Costos Unitarios'!E:E,"")</f>
        <v>861</v>
      </c>
      <c r="BH211" s="1052" t="e">
        <f t="shared" si="49"/>
        <v>#N/A</v>
      </c>
      <c r="BI211" s="892" t="str">
        <f>IFERROR((BE211-_xlfn.XLOOKUP(C211,'Lista Consumo Interno'!A:A,'Lista Consumo Interno'!E:E))/BE211,"")</f>
        <v/>
      </c>
    </row>
    <row r="212" spans="1:61" ht="15" thickBot="1" x14ac:dyDescent="0.35">
      <c r="A212" s="246" t="str">
        <f>_xlfn.XLOOKUP(C212,'Listas anteriores R'!$A:$A,'Listas anteriores R'!$D:$D,"")</f>
        <v>Dira</v>
      </c>
      <c r="B212" s="1204" t="s">
        <v>249</v>
      </c>
      <c r="C212" s="855">
        <v>1208</v>
      </c>
      <c r="D212" s="394" t="s">
        <v>280</v>
      </c>
      <c r="E212" s="783">
        <f t="shared" si="42"/>
        <v>3793.3884297520663</v>
      </c>
      <c r="F212" s="860">
        <v>4590</v>
      </c>
      <c r="G212" s="1197">
        <f>ROUND(IFERROR((E212-_xlfn.XLOOKUP(C212,'Listas anteriores R'!A:A,'Listas anteriores R'!E:E))/_xlfn.XLOOKUP(C212,'Listas anteriores R'!A:A,'Listas anteriores R'!E:E),""),3)</f>
        <v>9.5000000000000001E-2</v>
      </c>
      <c r="H212" s="732">
        <f>IFERROR((E212-(_xlfn.XLOOKUP(C212,'Costos Unitarios'!$A:$A,'Costos Unitarios'!$E:$E)+_xlfn.XLOOKUP(C212,'Costos Comerciales'!$A:$A,'Costos Comerciales'!$E:$E)))/E212,"")</f>
        <v>0.37575599128540305</v>
      </c>
      <c r="I212" s="732" t="str">
        <f>IFERROR((E212-_xlfn.XLOOKUP(C212,'Lista Consumo Interno'!$A:$A,'Lista Consumo Interno'!$E:$E))/E212,"")</f>
        <v/>
      </c>
      <c r="J212" s="727">
        <f>IFERROR(($E212-_xlfn.XLOOKUP($C212,Competencias!$A:$A,Competencias!R:R))/$E212,"")</f>
        <v>1</v>
      </c>
      <c r="K212" s="727">
        <f>IFERROR(($E212-_xlfn.XLOOKUP($C212,Competencias!$A:$A,Competencias!S:S))/$E212,"")</f>
        <v>1</v>
      </c>
      <c r="L212" s="727">
        <f>IFERROR(($E212-_xlfn.XLOOKUP($C212,Competencias!$A:$A,Competencias!T:T))/$E212,"")</f>
        <v>1.1437908496732064E-2</v>
      </c>
      <c r="M212" s="727">
        <f>IFERROR(($E212-_xlfn.XLOOKUP($C212,Competencias!$A:$A,Competencias!U:U))/$E212,"")</f>
        <v>1</v>
      </c>
      <c r="N212" s="727">
        <f>IFERROR(($E212-_xlfn.XLOOKUP($C212,Competencias!$A:$A,Competencias!V:V))/$E212,"")</f>
        <v>1</v>
      </c>
      <c r="O212" s="723"/>
      <c r="P212" s="246" t="str">
        <f>_xlfn.XLOOKUP(Q212,'Listas anteriores R'!$A:$A,'Listas anteriores R'!$D:$D,"")</f>
        <v>Dira</v>
      </c>
      <c r="Q212" s="1210">
        <v>1208</v>
      </c>
      <c r="R212" s="718" t="str">
        <f t="shared" si="45"/>
        <v>Coca cola zero 1.5 lt</v>
      </c>
      <c r="S212" s="135">
        <f t="shared" si="43"/>
        <v>3793.3884297520663</v>
      </c>
      <c r="T212" s="749">
        <v>4590</v>
      </c>
      <c r="U212" s="1172" t="e">
        <f>ROUND(IFERROR((S212-_xlfn.XLOOKUP(Q212,'Listas anteriores C'!$A:$A,'Listas anteriores C'!$E:$E))/_xlfn.XLOOKUP(Q212,'Listas anteriores C'!$A:$A,'Listas anteriores C'!$E:$E),""),3)</f>
        <v>#VALUE!</v>
      </c>
      <c r="V212" s="732">
        <f>IFERROR((S212-(_xlfn.XLOOKUP(Q212,'Costos Unitarios'!$A:$A,'Costos Unitarios'!$E:$E)+_xlfn.XLOOKUP(Q212,'Costos Comerciales'!$A:$A,'Costos Comerciales'!$E:$E)))/S212,"")</f>
        <v>0.37575599128540305</v>
      </c>
      <c r="W212" s="727">
        <f>IFERROR(($S212-_xlfn.XLOOKUP($Q212,Competencias!$A:$A,Competencias!E:E))/$S212,"")</f>
        <v>1</v>
      </c>
      <c r="X212" s="727">
        <f>IFERROR(($S212-_xlfn.XLOOKUP($Q212,Competencias!$A:$A,Competencias!F:F))/$S212,"")</f>
        <v>1</v>
      </c>
      <c r="Y212" s="727">
        <f>IFERROR(($S212-_xlfn.XLOOKUP($Q212,Competencias!$A:$A,Competencias!G:G))/$S212,"")</f>
        <v>1</v>
      </c>
      <c r="AA212" s="246" t="str">
        <f>_xlfn.XLOOKUP(AB212,'Listas anteriores R'!$A:$A,'Listas anteriores R'!$D:$D,"")</f>
        <v>Dira</v>
      </c>
      <c r="AB212" s="542">
        <v>1208</v>
      </c>
      <c r="AC212" s="718" t="str">
        <f t="shared" si="46"/>
        <v>Coca cola zero 1.5 lt</v>
      </c>
      <c r="AD212" s="139">
        <f t="shared" si="44"/>
        <v>3793.3884297520663</v>
      </c>
      <c r="AE212" s="749">
        <v>4590</v>
      </c>
      <c r="AF212" s="1172" t="e">
        <f>ROUND(IFERROR((AD212-_xlfn.XLOOKUP(AB212,'Listas anteriores ML'!$A:$A,'Listas anteriores ML'!$E:$E))/_xlfn.XLOOKUP(AB212,'Listas anteriores ML'!$A:$A,'Listas anteriores ML'!$E:$E),""),3)</f>
        <v>#VALUE!</v>
      </c>
      <c r="AG212" s="732">
        <f>IFERROR((AD212-(_xlfn.XLOOKUP(AB212,'Costos Unitarios'!$A:$A,'Costos Unitarios'!$E:$E)+_xlfn.XLOOKUP(AB212,'Costos Comerciales'!$A:$A,'Costos Comerciales'!$E:$E)))/AD212,"")</f>
        <v>0.37575599128540305</v>
      </c>
      <c r="AH212" s="727">
        <f>IFERROR(($AD212-_xlfn.XLOOKUP($AB212,Competencias!$A:$A,Competencias!H:H))/$AD212,"")</f>
        <v>1</v>
      </c>
      <c r="AI212" s="727">
        <f>IFERROR(($AD212-_xlfn.XLOOKUP($AB212,Competencias!$A:$A,Competencias!I:I))/$AD212,"")</f>
        <v>1</v>
      </c>
      <c r="AJ212" s="727">
        <f>IFERROR(($AD212-_xlfn.XLOOKUP($AB212,Competencias!$A:$A,Competencias!J:J))/$AD212,"")</f>
        <v>1</v>
      </c>
      <c r="AK212" s="727">
        <f>IFERROR(($AD212-_xlfn.XLOOKUP($AB212,Competencias!$A:$A,Competencias!K:K))/$AD212,"")</f>
        <v>1</v>
      </c>
      <c r="AL212" s="727">
        <f>IFERROR(($AD212-_xlfn.XLOOKUP($AB212,Competencias!$A:$A,Competencias!L:L))/$AD212,"")</f>
        <v>1</v>
      </c>
      <c r="AM212" s="727">
        <f>IFERROR(($AD212-_xlfn.XLOOKUP($AB212,Competencias!$A:$A,Competencias!M:M))/$AD212,"")</f>
        <v>1</v>
      </c>
      <c r="AN212" s="727">
        <f>IFERROR(($AD212-_xlfn.XLOOKUP($AB212,Competencias!$A:$A,Competencias!N:N))/$AD212,"")</f>
        <v>1</v>
      </c>
      <c r="AO212" s="727">
        <f>IFERROR(($AD212-_xlfn.XLOOKUP($AB212,Competencias!$A:$A,Competencias!O:O))/$AD212,"")</f>
        <v>1</v>
      </c>
      <c r="AQ212" s="246" t="str">
        <f>_xlfn.XLOOKUP(AR212,'Listas anteriores R'!$A:$A,'Listas anteriores R'!$D:$D,"")</f>
        <v>Dira</v>
      </c>
      <c r="AR212" s="542">
        <v>1208</v>
      </c>
      <c r="AS212" s="718" t="str">
        <f t="shared" si="47"/>
        <v>Coca cola zero 1.5 lt</v>
      </c>
      <c r="AT212" s="291" t="e">
        <f t="shared" si="41"/>
        <v>#N/A</v>
      </c>
      <c r="AU212" s="1051" t="e">
        <f>ROUND(IFERROR(($AT212-_xlfn.XLOOKUP($AR212,'Listas anteriores May.'!$A:$A,'Listas anteriores May.'!$E:$E))/_xlfn.XLOOKUP($AR212,'Listas anteriores May.'!$A:$A,'Listas anteriores May.'!$E:$E),""),3)</f>
        <v>#VALUE!</v>
      </c>
      <c r="AV212" s="732" t="str">
        <f>IFERROR(($AT212-(_xlfn.XLOOKUP($AR212,'Costos Unitarios'!$A:$A,'Costos Unitarios'!$E:$E)+_xlfn.XLOOKUP($AR212,'Costos Comerciales'!$A:$A,'Costos Comerciales'!$E:$E)))/AT212,"")</f>
        <v/>
      </c>
      <c r="AW212" s="892" t="str">
        <f>IFERROR((AT212-_xlfn.XLOOKUP(AR212,'Lista Consumo Interno'!$A:$A,'Lista Consumo Interno'!$E:$E))/AT212,"")</f>
        <v/>
      </c>
      <c r="AX212" s="895" t="e">
        <v>#N/A</v>
      </c>
      <c r="AY212" s="727" t="str">
        <f>IFERROR(($AT212-_xlfn.XLOOKUP($AR212,Competencias!$A:$A,Competencias!P:P))/$AT212,"")</f>
        <v/>
      </c>
      <c r="AZ212" s="727" t="str">
        <f>IFERROR(($AT212-_xlfn.XLOOKUP($AR212,Competencias!$A:$A,Competencias!Q:Q))/$AT212,"")</f>
        <v/>
      </c>
      <c r="BB212" s="246" t="str">
        <f>_xlfn.XLOOKUP(BC212,'Listas anteriores R'!$A:$A,'Listas anteriores R'!$D:$D,"")</f>
        <v>Dira</v>
      </c>
      <c r="BC212" s="760">
        <v>1208</v>
      </c>
      <c r="BD212" s="800" t="str">
        <f t="shared" si="48"/>
        <v>Coca cola zero 1.5 lt</v>
      </c>
      <c r="BE212" s="150" t="e">
        <v>#N/A</v>
      </c>
      <c r="BF212" s="1051" t="e">
        <f>ROUND(IFERROR((BE212-_xlfn.XLOOKUP(BC212,'Listas anteriores HORECA'!$A:$A,'Listas anteriores HORECA'!$E:$E))/_xlfn.XLOOKUP(BC212,'Listas anteriores HORECA'!$A:$A,'Listas anteriores HORECA'!$E:$E),""),3)</f>
        <v>#VALUE!</v>
      </c>
      <c r="BG212" s="150">
        <f>_xlfn.XLOOKUP($BC212,'Costos Unitarios'!A:A,'Costos Unitarios'!E:E,"")</f>
        <v>2196</v>
      </c>
      <c r="BH212" s="1052" t="e">
        <f t="shared" si="49"/>
        <v>#N/A</v>
      </c>
      <c r="BI212" s="892" t="str">
        <f>IFERROR((BE212-_xlfn.XLOOKUP(C212,'Lista Consumo Interno'!A:A,'Lista Consumo Interno'!E:E))/BE212,"")</f>
        <v/>
      </c>
    </row>
    <row r="213" spans="1:61" ht="15" thickBot="1" x14ac:dyDescent="0.35">
      <c r="A213" s="246" t="str">
        <f>_xlfn.XLOOKUP(C213,'Listas anteriores R'!$A:$A,'Listas anteriores R'!$D:$D,"")</f>
        <v>Dira</v>
      </c>
      <c r="B213" s="1204" t="s">
        <v>249</v>
      </c>
      <c r="C213" s="855">
        <v>1210</v>
      </c>
      <c r="D213" s="394" t="s">
        <v>281</v>
      </c>
      <c r="E213" s="783">
        <f t="shared" si="42"/>
        <v>4950.4132231404956</v>
      </c>
      <c r="F213" s="860">
        <v>5990</v>
      </c>
      <c r="G213" s="1197">
        <f>ROUND(IFERROR((E213-_xlfn.XLOOKUP(C213,'Listas anteriores R'!A:A,'Listas anteriores R'!E:E))/_xlfn.XLOOKUP(C213,'Listas anteriores R'!A:A,'Listas anteriores R'!E:E),""),3)</f>
        <v>0.111</v>
      </c>
      <c r="H213" s="732">
        <f>IFERROR((E213-(_xlfn.XLOOKUP(C213,'Costos Unitarios'!$A:$A,'Costos Unitarios'!$E:$E)+_xlfn.XLOOKUP(C213,'Costos Comerciales'!$A:$A,'Costos Comerciales'!$E:$E)))/E213,"")</f>
        <v>0.42833055091819694</v>
      </c>
      <c r="I213" s="732" t="str">
        <f>IFERROR((E213-_xlfn.XLOOKUP(C213,'Lista Consumo Interno'!$A:$A,'Lista Consumo Interno'!$E:$E))/E213,"")</f>
        <v/>
      </c>
      <c r="J213" s="727" t="str">
        <f>IFERROR(($E213-_xlfn.XLOOKUP($C213,Competencias!$A:$A,Competencias!R:R))/$E213,"")</f>
        <v/>
      </c>
      <c r="K213" s="727" t="str">
        <f>IFERROR(($E213-_xlfn.XLOOKUP($C213,Competencias!$A:$A,Competencias!S:S))/$E213,"")</f>
        <v/>
      </c>
      <c r="L213" s="727" t="str">
        <f>IFERROR(($E213-_xlfn.XLOOKUP($C213,Competencias!$A:$A,Competencias!T:T))/$E213,"")</f>
        <v/>
      </c>
      <c r="M213" s="727" t="str">
        <f>IFERROR(($E213-_xlfn.XLOOKUP($C213,Competencias!$A:$A,Competencias!U:U))/$E213,"")</f>
        <v/>
      </c>
      <c r="N213" s="727" t="str">
        <f>IFERROR(($E213-_xlfn.XLOOKUP($C213,Competencias!$A:$A,Competencias!V:V))/$E213,"")</f>
        <v/>
      </c>
      <c r="O213" s="723"/>
      <c r="P213" s="246" t="str">
        <f>_xlfn.XLOOKUP(Q213,'Listas anteriores R'!$A:$A,'Listas anteriores R'!$D:$D,"")</f>
        <v>Dira</v>
      </c>
      <c r="Q213" s="1210">
        <v>1210</v>
      </c>
      <c r="R213" s="718" t="str">
        <f t="shared" si="45"/>
        <v>Coca cola zero 2.25 lt</v>
      </c>
      <c r="S213" s="135">
        <f t="shared" si="43"/>
        <v>4950.4132231404956</v>
      </c>
      <c r="T213" s="749">
        <v>5990</v>
      </c>
      <c r="U213" s="1172" t="e">
        <f>ROUND(IFERROR((S213-_xlfn.XLOOKUP(Q213,'Listas anteriores C'!$A:$A,'Listas anteriores C'!$E:$E))/_xlfn.XLOOKUP(Q213,'Listas anteriores C'!$A:$A,'Listas anteriores C'!$E:$E),""),3)</f>
        <v>#VALUE!</v>
      </c>
      <c r="V213" s="732">
        <f>IFERROR((S213-(_xlfn.XLOOKUP(Q213,'Costos Unitarios'!$A:$A,'Costos Unitarios'!$E:$E)+_xlfn.XLOOKUP(Q213,'Costos Comerciales'!$A:$A,'Costos Comerciales'!$E:$E)))/S213,"")</f>
        <v>0.42833055091819694</v>
      </c>
      <c r="W213" s="727" t="str">
        <f>IFERROR(($S213-_xlfn.XLOOKUP($Q213,Competencias!$A:$A,Competencias!E:E))/$S213,"")</f>
        <v/>
      </c>
      <c r="X213" s="727" t="str">
        <f>IFERROR(($S213-_xlfn.XLOOKUP($Q213,Competencias!$A:$A,Competencias!F:F))/$S213,"")</f>
        <v/>
      </c>
      <c r="Y213" s="727" t="str">
        <f>IFERROR(($S213-_xlfn.XLOOKUP($Q213,Competencias!$A:$A,Competencias!G:G))/$S213,"")</f>
        <v/>
      </c>
      <c r="AA213" s="246" t="str">
        <f>_xlfn.XLOOKUP(AB213,'Listas anteriores R'!$A:$A,'Listas anteriores R'!$D:$D,"")</f>
        <v>Dira</v>
      </c>
      <c r="AB213" s="542">
        <v>1210</v>
      </c>
      <c r="AC213" s="718" t="str">
        <f t="shared" si="46"/>
        <v>Coca cola zero 2.25 lt</v>
      </c>
      <c r="AD213" s="139">
        <f t="shared" si="44"/>
        <v>4950.4132231404956</v>
      </c>
      <c r="AE213" s="749">
        <v>5990</v>
      </c>
      <c r="AF213" s="1172" t="e">
        <f>ROUND(IFERROR((AD213-_xlfn.XLOOKUP(AB213,'Listas anteriores ML'!$A:$A,'Listas anteriores ML'!$E:$E))/_xlfn.XLOOKUP(AB213,'Listas anteriores ML'!$A:$A,'Listas anteriores ML'!$E:$E),""),3)</f>
        <v>#VALUE!</v>
      </c>
      <c r="AG213" s="732">
        <f>IFERROR((AD213-(_xlfn.XLOOKUP(AB213,'Costos Unitarios'!$A:$A,'Costos Unitarios'!$E:$E)+_xlfn.XLOOKUP(AB213,'Costos Comerciales'!$A:$A,'Costos Comerciales'!$E:$E)))/AD213,"")</f>
        <v>0.42833055091819694</v>
      </c>
      <c r="AH213" s="727" t="str">
        <f>IFERROR(($AD213-_xlfn.XLOOKUP($AB213,Competencias!$A:$A,Competencias!H:H))/$AD213,"")</f>
        <v/>
      </c>
      <c r="AI213" s="727" t="str">
        <f>IFERROR(($AD213-_xlfn.XLOOKUP($AB213,Competencias!$A:$A,Competencias!I:I))/$AD213,"")</f>
        <v/>
      </c>
      <c r="AJ213" s="727" t="str">
        <f>IFERROR(($AD213-_xlfn.XLOOKUP($AB213,Competencias!$A:$A,Competencias!J:J))/$AD213,"")</f>
        <v/>
      </c>
      <c r="AK213" s="727" t="str">
        <f>IFERROR(($AD213-_xlfn.XLOOKUP($AB213,Competencias!$A:$A,Competencias!K:K))/$AD213,"")</f>
        <v/>
      </c>
      <c r="AL213" s="727" t="str">
        <f>IFERROR(($AD213-_xlfn.XLOOKUP($AB213,Competencias!$A:$A,Competencias!L:L))/$AD213,"")</f>
        <v/>
      </c>
      <c r="AM213" s="727" t="str">
        <f>IFERROR(($AD213-_xlfn.XLOOKUP($AB213,Competencias!$A:$A,Competencias!M:M))/$AD213,"")</f>
        <v/>
      </c>
      <c r="AN213" s="727" t="str">
        <f>IFERROR(($AD213-_xlfn.XLOOKUP($AB213,Competencias!$A:$A,Competencias!N:N))/$AD213,"")</f>
        <v/>
      </c>
      <c r="AO213" s="727" t="str">
        <f>IFERROR(($AD213-_xlfn.XLOOKUP($AB213,Competencias!$A:$A,Competencias!O:O))/$AD213,"")</f>
        <v/>
      </c>
      <c r="AQ213" s="246" t="str">
        <f>_xlfn.XLOOKUP(AR213,'Listas anteriores R'!$A:$A,'Listas anteriores R'!$D:$D,"")</f>
        <v>Dira</v>
      </c>
      <c r="AR213" s="542">
        <v>1210</v>
      </c>
      <c r="AS213" s="718" t="str">
        <f t="shared" si="47"/>
        <v>Coca cola zero 2.25 lt</v>
      </c>
      <c r="AT213" s="291" t="e">
        <f t="shared" si="41"/>
        <v>#N/A</v>
      </c>
      <c r="AU213" s="1051" t="e">
        <f>ROUND(IFERROR(($AT213-_xlfn.XLOOKUP($AR213,'Listas anteriores May.'!$A:$A,'Listas anteriores May.'!$E:$E))/_xlfn.XLOOKUP($AR213,'Listas anteriores May.'!$A:$A,'Listas anteriores May.'!$E:$E),""),3)</f>
        <v>#VALUE!</v>
      </c>
      <c r="AV213" s="732" t="str">
        <f>IFERROR(($AT213-(_xlfn.XLOOKUP($AR213,'Costos Unitarios'!$A:$A,'Costos Unitarios'!$E:$E)+_xlfn.XLOOKUP($AR213,'Costos Comerciales'!$A:$A,'Costos Comerciales'!$E:$E)))/AT213,"")</f>
        <v/>
      </c>
      <c r="AW213" s="892" t="str">
        <f>IFERROR((AT213-_xlfn.XLOOKUP(AR213,'Lista Consumo Interno'!$A:$A,'Lista Consumo Interno'!$E:$E))/AT213,"")</f>
        <v/>
      </c>
      <c r="AX213" s="895" t="e">
        <v>#N/A</v>
      </c>
      <c r="AY213" s="727" t="str">
        <f>IFERROR(($AT213-_xlfn.XLOOKUP($AR213,Competencias!$A:$A,Competencias!P:P))/$AT213,"")</f>
        <v/>
      </c>
      <c r="AZ213" s="727" t="str">
        <f>IFERROR(($AT213-_xlfn.XLOOKUP($AR213,Competencias!$A:$A,Competencias!Q:Q))/$AT213,"")</f>
        <v/>
      </c>
      <c r="BB213" s="246" t="str">
        <f>_xlfn.XLOOKUP(BC213,'Listas anteriores R'!$A:$A,'Listas anteriores R'!$D:$D,"")</f>
        <v>Dira</v>
      </c>
      <c r="BC213" s="760">
        <v>1210</v>
      </c>
      <c r="BD213" s="800" t="str">
        <f t="shared" si="48"/>
        <v>Coca cola zero 2.25 lt</v>
      </c>
      <c r="BE213" s="150" t="e">
        <v>#N/A</v>
      </c>
      <c r="BF213" s="1051" t="e">
        <f>ROUND(IFERROR((BE213-_xlfn.XLOOKUP(BC213,'Listas anteriores HORECA'!$A:$A,'Listas anteriores HORECA'!$E:$E))/_xlfn.XLOOKUP(BC213,'Listas anteriores HORECA'!$A:$A,'Listas anteriores HORECA'!$E:$E),""),3)</f>
        <v>#VALUE!</v>
      </c>
      <c r="BG213" s="150">
        <f>_xlfn.XLOOKUP($BC213,'Costos Unitarios'!A:A,'Costos Unitarios'!E:E,"")</f>
        <v>2617</v>
      </c>
      <c r="BH213" s="1052" t="e">
        <f t="shared" si="49"/>
        <v>#N/A</v>
      </c>
      <c r="BI213" s="892" t="str">
        <f>IFERROR((BE213-_xlfn.XLOOKUP(C213,'Lista Consumo Interno'!A:A,'Lista Consumo Interno'!E:E))/BE213,"")</f>
        <v/>
      </c>
    </row>
    <row r="214" spans="1:61" ht="15" thickBot="1" x14ac:dyDescent="0.35">
      <c r="A214" s="246" t="str">
        <f>_xlfn.XLOOKUP(C214,'Listas anteriores R'!$A:$A,'Listas anteriores R'!$D:$D,"")</f>
        <v>Dira</v>
      </c>
      <c r="B214" s="1204" t="s">
        <v>249</v>
      </c>
      <c r="C214" s="855">
        <v>1211</v>
      </c>
      <c r="D214" s="394" t="s">
        <v>282</v>
      </c>
      <c r="E214" s="783">
        <f t="shared" si="42"/>
        <v>1727.2727272727273</v>
      </c>
      <c r="F214" s="860">
        <v>2090</v>
      </c>
      <c r="G214" s="1197">
        <f>ROUND(IFERROR((E214-_xlfn.XLOOKUP(C214,'Listas anteriores R'!A:A,'Listas anteriores R'!E:E))/_xlfn.XLOOKUP(C214,'Listas anteriores R'!A:A,'Listas anteriores R'!E:E),""),3)</f>
        <v>0.106</v>
      </c>
      <c r="H214" s="732">
        <f>IFERROR((E214-(_xlfn.XLOOKUP(C214,'Costos Unitarios'!$A:$A,'Costos Unitarios'!$E:$E)+_xlfn.XLOOKUP(C214,'Costos Comerciales'!$A:$A,'Costos Comerciales'!$E:$E)))/E214,"")</f>
        <v>0.40368421052631576</v>
      </c>
      <c r="I214" s="732" t="str">
        <f>IFERROR((E214-_xlfn.XLOOKUP(C214,'Lista Consumo Interno'!$A:$A,'Lista Consumo Interno'!$E:$E))/E214,"")</f>
        <v/>
      </c>
      <c r="J214" s="727">
        <f>IFERROR(($E214-_xlfn.XLOOKUP($C214,Competencias!$A:$A,Competencias!R:R))/$E214,"")</f>
        <v>1</v>
      </c>
      <c r="K214" s="727">
        <f>IFERROR(($E214-_xlfn.XLOOKUP($C214,Competencias!$A:$A,Competencias!S:S))/$E214,"")</f>
        <v>1</v>
      </c>
      <c r="L214" s="727">
        <f>IFERROR(($E214-_xlfn.XLOOKUP($C214,Competencias!$A:$A,Competencias!T:T))/$E214,"")</f>
        <v>8.5263157894736832E-2</v>
      </c>
      <c r="M214" s="727">
        <f>IFERROR(($E214-_xlfn.XLOOKUP($C214,Competencias!$A:$A,Competencias!U:U))/$E214,"")</f>
        <v>1</v>
      </c>
      <c r="N214" s="727">
        <f>IFERROR(($E214-_xlfn.XLOOKUP($C214,Competencias!$A:$A,Competencias!V:V))/$E214,"")</f>
        <v>1</v>
      </c>
      <c r="O214" s="723"/>
      <c r="P214" s="246" t="str">
        <f>_xlfn.XLOOKUP(Q214,'Listas anteriores R'!$A:$A,'Listas anteriores R'!$D:$D,"")</f>
        <v>Dira</v>
      </c>
      <c r="Q214" s="1210">
        <v>1211</v>
      </c>
      <c r="R214" s="718" t="str">
        <f t="shared" si="45"/>
        <v>Sprite botella 500 cc</v>
      </c>
      <c r="S214" s="135">
        <f t="shared" si="43"/>
        <v>1727.2727272727273</v>
      </c>
      <c r="T214" s="749">
        <v>2090</v>
      </c>
      <c r="U214" s="1172" t="e">
        <f>ROUND(IFERROR((S214-_xlfn.XLOOKUP(Q214,'Listas anteriores C'!$A:$A,'Listas anteriores C'!$E:$E))/_xlfn.XLOOKUP(Q214,'Listas anteriores C'!$A:$A,'Listas anteriores C'!$E:$E),""),3)</f>
        <v>#VALUE!</v>
      </c>
      <c r="V214" s="732">
        <f>IFERROR((S214-(_xlfn.XLOOKUP(Q214,'Costos Unitarios'!$A:$A,'Costos Unitarios'!$E:$E)+_xlfn.XLOOKUP(Q214,'Costos Comerciales'!$A:$A,'Costos Comerciales'!$E:$E)))/S214,"")</f>
        <v>0.40368421052631576</v>
      </c>
      <c r="W214" s="727">
        <f>IFERROR(($S214-_xlfn.XLOOKUP($Q214,Competencias!$A:$A,Competencias!E:E))/$S214,"")</f>
        <v>1</v>
      </c>
      <c r="X214" s="727">
        <f>IFERROR(($S214-_xlfn.XLOOKUP($Q214,Competencias!$A:$A,Competencias!F:F))/$S214,"")</f>
        <v>1</v>
      </c>
      <c r="Y214" s="727">
        <f>IFERROR(($S214-_xlfn.XLOOKUP($Q214,Competencias!$A:$A,Competencias!G:G))/$S214,"")</f>
        <v>1</v>
      </c>
      <c r="AA214" s="246" t="str">
        <f>_xlfn.XLOOKUP(AB214,'Listas anteriores R'!$A:$A,'Listas anteriores R'!$D:$D,"")</f>
        <v>Dira</v>
      </c>
      <c r="AB214" s="542">
        <v>1211</v>
      </c>
      <c r="AC214" s="718" t="str">
        <f t="shared" si="46"/>
        <v>Sprite botella 500 cc</v>
      </c>
      <c r="AD214" s="139">
        <f t="shared" si="44"/>
        <v>1727.2727272727273</v>
      </c>
      <c r="AE214" s="749">
        <v>2090</v>
      </c>
      <c r="AF214" s="1172" t="e">
        <f>ROUND(IFERROR((AD214-_xlfn.XLOOKUP(AB214,'Listas anteriores ML'!$A:$A,'Listas anteriores ML'!$E:$E))/_xlfn.XLOOKUP(AB214,'Listas anteriores ML'!$A:$A,'Listas anteriores ML'!$E:$E),""),3)</f>
        <v>#VALUE!</v>
      </c>
      <c r="AG214" s="732">
        <f>IFERROR((AD214-(_xlfn.XLOOKUP(AB214,'Costos Unitarios'!$A:$A,'Costos Unitarios'!$E:$E)+_xlfn.XLOOKUP(AB214,'Costos Comerciales'!$A:$A,'Costos Comerciales'!$E:$E)))/AD214,"")</f>
        <v>0.40368421052631576</v>
      </c>
      <c r="AH214" s="727">
        <f>IFERROR(($AD214-_xlfn.XLOOKUP($AB214,Competencias!$A:$A,Competencias!H:H))/$AD214,"")</f>
        <v>1</v>
      </c>
      <c r="AI214" s="727">
        <f>IFERROR(($AD214-_xlfn.XLOOKUP($AB214,Competencias!$A:$A,Competencias!I:I))/$AD214,"")</f>
        <v>1</v>
      </c>
      <c r="AJ214" s="727">
        <f>IFERROR(($AD214-_xlfn.XLOOKUP($AB214,Competencias!$A:$A,Competencias!J:J))/$AD214,"")</f>
        <v>1</v>
      </c>
      <c r="AK214" s="727">
        <f>IFERROR(($AD214-_xlfn.XLOOKUP($AB214,Competencias!$A:$A,Competencias!K:K))/$AD214,"")</f>
        <v>1</v>
      </c>
      <c r="AL214" s="727">
        <f>IFERROR(($AD214-_xlfn.XLOOKUP($AB214,Competencias!$A:$A,Competencias!L:L))/$AD214,"")</f>
        <v>1</v>
      </c>
      <c r="AM214" s="727">
        <f>IFERROR(($AD214-_xlfn.XLOOKUP($AB214,Competencias!$A:$A,Competencias!M:M))/$AD214,"")</f>
        <v>1</v>
      </c>
      <c r="AN214" s="727">
        <f>IFERROR(($AD214-_xlfn.XLOOKUP($AB214,Competencias!$A:$A,Competencias!N:N))/$AD214,"")</f>
        <v>1</v>
      </c>
      <c r="AO214" s="727">
        <f>IFERROR(($AD214-_xlfn.XLOOKUP($AB214,Competencias!$A:$A,Competencias!O:O))/$AD214,"")</f>
        <v>1</v>
      </c>
      <c r="AQ214" s="246" t="str">
        <f>_xlfn.XLOOKUP(AR214,'Listas anteriores R'!$A:$A,'Listas anteriores R'!$D:$D,"")</f>
        <v>Dira</v>
      </c>
      <c r="AR214" s="542">
        <v>1211</v>
      </c>
      <c r="AS214" s="718" t="str">
        <f t="shared" si="47"/>
        <v>Sprite botella 500 cc</v>
      </c>
      <c r="AT214" s="291" t="e">
        <f t="shared" si="41"/>
        <v>#N/A</v>
      </c>
      <c r="AU214" s="1051" t="e">
        <f>ROUND(IFERROR(($AT214-_xlfn.XLOOKUP($AR214,'Listas anteriores May.'!$A:$A,'Listas anteriores May.'!$E:$E))/_xlfn.XLOOKUP($AR214,'Listas anteriores May.'!$A:$A,'Listas anteriores May.'!$E:$E),""),3)</f>
        <v>#VALUE!</v>
      </c>
      <c r="AV214" s="732" t="str">
        <f>IFERROR(($AT214-(_xlfn.XLOOKUP($AR214,'Costos Unitarios'!$A:$A,'Costos Unitarios'!$E:$E)+_xlfn.XLOOKUP($AR214,'Costos Comerciales'!$A:$A,'Costos Comerciales'!$E:$E)))/AT214,"")</f>
        <v/>
      </c>
      <c r="AW214" s="892" t="str">
        <f>IFERROR((AT214-_xlfn.XLOOKUP(AR214,'Lista Consumo Interno'!$A:$A,'Lista Consumo Interno'!$E:$E))/AT214,"")</f>
        <v/>
      </c>
      <c r="AX214" s="895" t="e">
        <v>#N/A</v>
      </c>
      <c r="AY214" s="727" t="str">
        <f>IFERROR(($AT214-_xlfn.XLOOKUP($AR214,Competencias!$A:$A,Competencias!P:P))/$AT214,"")</f>
        <v/>
      </c>
      <c r="AZ214" s="727" t="str">
        <f>IFERROR(($AT214-_xlfn.XLOOKUP($AR214,Competencias!$A:$A,Competencias!Q:Q))/$AT214,"")</f>
        <v/>
      </c>
      <c r="BB214" s="246" t="str">
        <f>_xlfn.XLOOKUP(BC214,'Listas anteriores R'!$A:$A,'Listas anteriores R'!$D:$D,"")</f>
        <v>Dira</v>
      </c>
      <c r="BC214" s="760">
        <v>1211</v>
      </c>
      <c r="BD214" s="800" t="str">
        <f t="shared" si="48"/>
        <v>Sprite botella 500 cc</v>
      </c>
      <c r="BE214" s="150" t="e">
        <v>#N/A</v>
      </c>
      <c r="BF214" s="1051" t="e">
        <f>ROUND(IFERROR((BE214-_xlfn.XLOOKUP(BC214,'Listas anteriores HORECA'!$A:$A,'Listas anteriores HORECA'!$E:$E))/_xlfn.XLOOKUP(BC214,'Listas anteriores HORECA'!$A:$A,'Listas anteriores HORECA'!$E:$E),""),3)</f>
        <v>#VALUE!</v>
      </c>
      <c r="BG214" s="150">
        <f>_xlfn.XLOOKUP($BC214,'Costos Unitarios'!A:A,'Costos Unitarios'!E:E,"")</f>
        <v>952</v>
      </c>
      <c r="BH214" s="1052" t="e">
        <f t="shared" si="49"/>
        <v>#N/A</v>
      </c>
      <c r="BI214" s="892" t="str">
        <f>IFERROR((BE214-_xlfn.XLOOKUP(C214,'Lista Consumo Interno'!A:A,'Lista Consumo Interno'!E:E))/BE214,"")</f>
        <v/>
      </c>
    </row>
    <row r="215" spans="1:61" ht="15" thickBot="1" x14ac:dyDescent="0.35">
      <c r="A215" s="246" t="str">
        <f>_xlfn.XLOOKUP(C215,'Listas anteriores R'!$A:$A,'Listas anteriores R'!$D:$D,"")</f>
        <v>Dira</v>
      </c>
      <c r="B215" s="1204" t="s">
        <v>249</v>
      </c>
      <c r="C215" s="855">
        <v>1212</v>
      </c>
      <c r="D215" s="394" t="s">
        <v>283</v>
      </c>
      <c r="E215" s="783">
        <f t="shared" si="42"/>
        <v>3793.3884297520663</v>
      </c>
      <c r="F215" s="860">
        <v>4590</v>
      </c>
      <c r="G215" s="1197">
        <f>ROUND(IFERROR((E215-_xlfn.XLOOKUP(C215,'Listas anteriores R'!A:A,'Listas anteriores R'!E:E))/_xlfn.XLOOKUP(C215,'Listas anteriores R'!A:A,'Listas anteriores R'!E:E),""),3)</f>
        <v>9.5000000000000001E-2</v>
      </c>
      <c r="H215" s="732">
        <f>IFERROR((E215-(_xlfn.XLOOKUP(C215,'Costos Unitarios'!$A:$A,'Costos Unitarios'!$E:$E)+_xlfn.XLOOKUP(C215,'Costos Comerciales'!$A:$A,'Costos Comerciales'!$E:$E)))/E215,"")</f>
        <v>0.3549302832244009</v>
      </c>
      <c r="I215" s="732" t="str">
        <f>IFERROR((E215-_xlfn.XLOOKUP(C215,'Lista Consumo Interno'!$A:$A,'Lista Consumo Interno'!$E:$E))/E215,"")</f>
        <v/>
      </c>
      <c r="J215" s="727">
        <f>IFERROR(($E215-_xlfn.XLOOKUP($C215,Competencias!$A:$A,Competencias!R:R))/$E215,"")</f>
        <v>1</v>
      </c>
      <c r="K215" s="727">
        <f>IFERROR(($E215-_xlfn.XLOOKUP($C215,Competencias!$A:$A,Competencias!S:S))/$E215,"")</f>
        <v>1</v>
      </c>
      <c r="L215" s="727">
        <f>IFERROR(($E215-_xlfn.XLOOKUP($C215,Competencias!$A:$A,Competencias!T:T))/$E215,"")</f>
        <v>1.407407407407411E-2</v>
      </c>
      <c r="M215" s="727">
        <f>IFERROR(($E215-_xlfn.XLOOKUP($C215,Competencias!$A:$A,Competencias!U:U))/$E215,"")</f>
        <v>1</v>
      </c>
      <c r="N215" s="727">
        <f>IFERROR(($E215-_xlfn.XLOOKUP($C215,Competencias!$A:$A,Competencias!V:V))/$E215,"")</f>
        <v>1</v>
      </c>
      <c r="O215" s="723"/>
      <c r="P215" s="246" t="str">
        <f>_xlfn.XLOOKUP(Q215,'Listas anteriores R'!$A:$A,'Listas anteriores R'!$D:$D,"")</f>
        <v>Dira</v>
      </c>
      <c r="Q215" s="1210">
        <v>1212</v>
      </c>
      <c r="R215" s="718" t="str">
        <f t="shared" si="45"/>
        <v>Sprite 1.5 lt</v>
      </c>
      <c r="S215" s="135">
        <f t="shared" si="43"/>
        <v>3793.3884297520663</v>
      </c>
      <c r="T215" s="749">
        <v>4590</v>
      </c>
      <c r="U215" s="1172" t="e">
        <f>ROUND(IFERROR((S215-_xlfn.XLOOKUP(Q215,'Listas anteriores C'!$A:$A,'Listas anteriores C'!$E:$E))/_xlfn.XLOOKUP(Q215,'Listas anteriores C'!$A:$A,'Listas anteriores C'!$E:$E),""),3)</f>
        <v>#VALUE!</v>
      </c>
      <c r="V215" s="732">
        <f>IFERROR((S215-(_xlfn.XLOOKUP(Q215,'Costos Unitarios'!$A:$A,'Costos Unitarios'!$E:$E)+_xlfn.XLOOKUP(Q215,'Costos Comerciales'!$A:$A,'Costos Comerciales'!$E:$E)))/S215,"")</f>
        <v>0.3549302832244009</v>
      </c>
      <c r="W215" s="727">
        <f>IFERROR(($S215-_xlfn.XLOOKUP($Q215,Competencias!$A:$A,Competencias!E:E))/$S215,"")</f>
        <v>1</v>
      </c>
      <c r="X215" s="727">
        <f>IFERROR(($S215-_xlfn.XLOOKUP($Q215,Competencias!$A:$A,Competencias!F:F))/$S215,"")</f>
        <v>1</v>
      </c>
      <c r="Y215" s="727">
        <f>IFERROR(($S215-_xlfn.XLOOKUP($Q215,Competencias!$A:$A,Competencias!G:G))/$S215,"")</f>
        <v>1</v>
      </c>
      <c r="AA215" s="246" t="str">
        <f>_xlfn.XLOOKUP(AB215,'Listas anteriores R'!$A:$A,'Listas anteriores R'!$D:$D,"")</f>
        <v>Dira</v>
      </c>
      <c r="AB215" s="542">
        <v>1212</v>
      </c>
      <c r="AC215" s="718" t="str">
        <f t="shared" si="46"/>
        <v>Sprite 1.5 lt</v>
      </c>
      <c r="AD215" s="139">
        <f t="shared" si="44"/>
        <v>3793.3884297520663</v>
      </c>
      <c r="AE215" s="749">
        <v>4590</v>
      </c>
      <c r="AF215" s="1172" t="e">
        <f>ROUND(IFERROR((AD215-_xlfn.XLOOKUP(AB215,'Listas anteriores ML'!$A:$A,'Listas anteriores ML'!$E:$E))/_xlfn.XLOOKUP(AB215,'Listas anteriores ML'!$A:$A,'Listas anteriores ML'!$E:$E),""),3)</f>
        <v>#VALUE!</v>
      </c>
      <c r="AG215" s="732">
        <f>IFERROR((AD215-(_xlfn.XLOOKUP(AB215,'Costos Unitarios'!$A:$A,'Costos Unitarios'!$E:$E)+_xlfn.XLOOKUP(AB215,'Costos Comerciales'!$A:$A,'Costos Comerciales'!$E:$E)))/AD215,"")</f>
        <v>0.3549302832244009</v>
      </c>
      <c r="AH215" s="727">
        <f>IFERROR(($AD215-_xlfn.XLOOKUP($AB215,Competencias!$A:$A,Competencias!H:H))/$AD215,"")</f>
        <v>1</v>
      </c>
      <c r="AI215" s="727">
        <f>IFERROR(($AD215-_xlfn.XLOOKUP($AB215,Competencias!$A:$A,Competencias!I:I))/$AD215,"")</f>
        <v>1</v>
      </c>
      <c r="AJ215" s="727">
        <f>IFERROR(($AD215-_xlfn.XLOOKUP($AB215,Competencias!$A:$A,Competencias!J:J))/$AD215,"")</f>
        <v>1</v>
      </c>
      <c r="AK215" s="727">
        <f>IFERROR(($AD215-_xlfn.XLOOKUP($AB215,Competencias!$A:$A,Competencias!K:K))/$AD215,"")</f>
        <v>1</v>
      </c>
      <c r="AL215" s="727">
        <f>IFERROR(($AD215-_xlfn.XLOOKUP($AB215,Competencias!$A:$A,Competencias!L:L))/$AD215,"")</f>
        <v>1</v>
      </c>
      <c r="AM215" s="727">
        <f>IFERROR(($AD215-_xlfn.XLOOKUP($AB215,Competencias!$A:$A,Competencias!M:M))/$AD215,"")</f>
        <v>1</v>
      </c>
      <c r="AN215" s="727">
        <f>IFERROR(($AD215-_xlfn.XLOOKUP($AB215,Competencias!$A:$A,Competencias!N:N))/$AD215,"")</f>
        <v>1</v>
      </c>
      <c r="AO215" s="727">
        <f>IFERROR(($AD215-_xlfn.XLOOKUP($AB215,Competencias!$A:$A,Competencias!O:O))/$AD215,"")</f>
        <v>1</v>
      </c>
      <c r="AQ215" s="246" t="str">
        <f>_xlfn.XLOOKUP(AR215,'Listas anteriores R'!$A:$A,'Listas anteriores R'!$D:$D,"")</f>
        <v>Dira</v>
      </c>
      <c r="AR215" s="542">
        <v>1212</v>
      </c>
      <c r="AS215" s="718" t="str">
        <f t="shared" si="47"/>
        <v>Sprite 1.5 lt</v>
      </c>
      <c r="AT215" s="291" t="e">
        <f t="shared" si="41"/>
        <v>#N/A</v>
      </c>
      <c r="AU215" s="1051" t="e">
        <f>ROUND(IFERROR(($AT215-_xlfn.XLOOKUP($AR215,'Listas anteriores May.'!$A:$A,'Listas anteriores May.'!$E:$E))/_xlfn.XLOOKUP($AR215,'Listas anteriores May.'!$A:$A,'Listas anteriores May.'!$E:$E),""),3)</f>
        <v>#VALUE!</v>
      </c>
      <c r="AV215" s="732" t="str">
        <f>IFERROR(($AT215-(_xlfn.XLOOKUP($AR215,'Costos Unitarios'!$A:$A,'Costos Unitarios'!$E:$E)+_xlfn.XLOOKUP($AR215,'Costos Comerciales'!$A:$A,'Costos Comerciales'!$E:$E)))/AT215,"")</f>
        <v/>
      </c>
      <c r="AW215" s="892" t="str">
        <f>IFERROR((AT215-_xlfn.XLOOKUP(AR215,'Lista Consumo Interno'!$A:$A,'Lista Consumo Interno'!$E:$E))/AT215,"")</f>
        <v/>
      </c>
      <c r="AX215" s="895" t="e">
        <v>#N/A</v>
      </c>
      <c r="AY215" s="727" t="str">
        <f>IFERROR(($AT215-_xlfn.XLOOKUP($AR215,Competencias!$A:$A,Competencias!P:P))/$AT215,"")</f>
        <v/>
      </c>
      <c r="AZ215" s="727" t="str">
        <f>IFERROR(($AT215-_xlfn.XLOOKUP($AR215,Competencias!$A:$A,Competencias!Q:Q))/$AT215,"")</f>
        <v/>
      </c>
      <c r="BB215" s="246" t="str">
        <f>_xlfn.XLOOKUP(BC215,'Listas anteriores R'!$A:$A,'Listas anteriores R'!$D:$D,"")</f>
        <v>Dira</v>
      </c>
      <c r="BC215" s="760">
        <v>1212</v>
      </c>
      <c r="BD215" s="800" t="str">
        <f t="shared" si="48"/>
        <v>Sprite 1.5 lt</v>
      </c>
      <c r="BE215" s="150" t="e">
        <v>#N/A</v>
      </c>
      <c r="BF215" s="1051" t="e">
        <f>ROUND(IFERROR((BE215-_xlfn.XLOOKUP(BC215,'Listas anteriores HORECA'!$A:$A,'Listas anteriores HORECA'!$E:$E))/_xlfn.XLOOKUP(BC215,'Listas anteriores HORECA'!$A:$A,'Listas anteriores HORECA'!$E:$E),""),3)</f>
        <v>#VALUE!</v>
      </c>
      <c r="BG215" s="150">
        <f>_xlfn.XLOOKUP($BC215,'Costos Unitarios'!A:A,'Costos Unitarios'!E:E,"")</f>
        <v>2275</v>
      </c>
      <c r="BH215" s="1052" t="e">
        <f t="shared" si="49"/>
        <v>#N/A</v>
      </c>
      <c r="BI215" s="892" t="str">
        <f>IFERROR((BE215-_xlfn.XLOOKUP(C215,'Lista Consumo Interno'!A:A,'Lista Consumo Interno'!E:E))/BE215,"")</f>
        <v/>
      </c>
    </row>
    <row r="216" spans="1:61" ht="15" thickBot="1" x14ac:dyDescent="0.35">
      <c r="A216" s="246" t="str">
        <f>_xlfn.XLOOKUP(C216,'Listas anteriores R'!$A:$A,'Listas anteriores R'!$D:$D,"")</f>
        <v>Dira</v>
      </c>
      <c r="B216" s="1204" t="s">
        <v>249</v>
      </c>
      <c r="C216" s="855">
        <v>1213</v>
      </c>
      <c r="D216" s="394" t="s">
        <v>284</v>
      </c>
      <c r="E216" s="783">
        <f t="shared" si="42"/>
        <v>4950.4132231404956</v>
      </c>
      <c r="F216" s="860">
        <v>5990</v>
      </c>
      <c r="G216" s="1197">
        <f>ROUND(IFERROR((E216-_xlfn.XLOOKUP(C216,'Listas anteriores R'!A:A,'Listas anteriores R'!E:E))/_xlfn.XLOOKUP(C216,'Listas anteriores R'!A:A,'Listas anteriores R'!E:E),""),3)</f>
        <v>0.111</v>
      </c>
      <c r="H216" s="732">
        <f>IFERROR((E216-(_xlfn.XLOOKUP(C216,'Costos Unitarios'!$A:$A,'Costos Unitarios'!$E:$E)+_xlfn.XLOOKUP(C216,'Costos Comerciales'!$A:$A,'Costos Comerciales'!$E:$E)))/E216,"")</f>
        <v>0.3335909849749582</v>
      </c>
      <c r="I216" s="732" t="str">
        <f>IFERROR((E216-_xlfn.XLOOKUP(C216,'Lista Consumo Interno'!$A:$A,'Lista Consumo Interno'!$E:$E))/E216,"")</f>
        <v/>
      </c>
      <c r="J216" s="727">
        <f>IFERROR(($E216-_xlfn.XLOOKUP($C216,Competencias!$A:$A,Competencias!R:R))/$E216,"")</f>
        <v>1</v>
      </c>
      <c r="K216" s="727">
        <f>IFERROR(($E216-_xlfn.XLOOKUP($C216,Competencias!$A:$A,Competencias!S:S))/$E216,"")</f>
        <v>1</v>
      </c>
      <c r="L216" s="727">
        <f>IFERROR(($E216-_xlfn.XLOOKUP($C216,Competencias!$A:$A,Competencias!T:T))/$E216,"")</f>
        <v>1.6243739565943181E-2</v>
      </c>
      <c r="M216" s="727">
        <f>IFERROR(($E216-_xlfn.XLOOKUP($C216,Competencias!$A:$A,Competencias!U:U))/$E216,"")</f>
        <v>1</v>
      </c>
      <c r="N216" s="727">
        <f>IFERROR(($E216-_xlfn.XLOOKUP($C216,Competencias!$A:$A,Competencias!V:V))/$E216,"")</f>
        <v>1</v>
      </c>
      <c r="O216" s="723"/>
      <c r="P216" s="246" t="str">
        <f>_xlfn.XLOOKUP(Q216,'Listas anteriores R'!$A:$A,'Listas anteriores R'!$D:$D,"")</f>
        <v>Dira</v>
      </c>
      <c r="Q216" s="1210">
        <v>1213</v>
      </c>
      <c r="R216" s="718" t="str">
        <f t="shared" si="45"/>
        <v>Sprite 2.25 lt</v>
      </c>
      <c r="S216" s="135">
        <f t="shared" si="43"/>
        <v>4950.4132231404956</v>
      </c>
      <c r="T216" s="749">
        <v>5990</v>
      </c>
      <c r="U216" s="1172" t="e">
        <f>ROUND(IFERROR((S216-_xlfn.XLOOKUP(Q216,'Listas anteriores C'!$A:$A,'Listas anteriores C'!$E:$E))/_xlfn.XLOOKUP(Q216,'Listas anteriores C'!$A:$A,'Listas anteriores C'!$E:$E),""),3)</f>
        <v>#VALUE!</v>
      </c>
      <c r="V216" s="732">
        <f>IFERROR((S216-(_xlfn.XLOOKUP(Q216,'Costos Unitarios'!$A:$A,'Costos Unitarios'!$E:$E)+_xlfn.XLOOKUP(Q216,'Costos Comerciales'!$A:$A,'Costos Comerciales'!$E:$E)))/S216,"")</f>
        <v>0.3335909849749582</v>
      </c>
      <c r="W216" s="727">
        <f>IFERROR(($S216-_xlfn.XLOOKUP($Q216,Competencias!$A:$A,Competencias!E:E))/$S216,"")</f>
        <v>1</v>
      </c>
      <c r="X216" s="727">
        <f>IFERROR(($S216-_xlfn.XLOOKUP($Q216,Competencias!$A:$A,Competencias!F:F))/$S216,"")</f>
        <v>1</v>
      </c>
      <c r="Y216" s="727">
        <f>IFERROR(($S216-_xlfn.XLOOKUP($Q216,Competencias!$A:$A,Competencias!G:G))/$S216,"")</f>
        <v>1</v>
      </c>
      <c r="AA216" s="246" t="str">
        <f>_xlfn.XLOOKUP(AB216,'Listas anteriores R'!$A:$A,'Listas anteriores R'!$D:$D,"")</f>
        <v>Dira</v>
      </c>
      <c r="AB216" s="542">
        <v>1213</v>
      </c>
      <c r="AC216" s="718" t="str">
        <f t="shared" si="46"/>
        <v>Sprite 2.25 lt</v>
      </c>
      <c r="AD216" s="139">
        <f t="shared" si="44"/>
        <v>4950.4132231404956</v>
      </c>
      <c r="AE216" s="749">
        <v>5990</v>
      </c>
      <c r="AF216" s="1172" t="e">
        <f>ROUND(IFERROR((AD216-_xlfn.XLOOKUP(AB216,'Listas anteriores ML'!$A:$A,'Listas anteriores ML'!$E:$E))/_xlfn.XLOOKUP(AB216,'Listas anteriores ML'!$A:$A,'Listas anteriores ML'!$E:$E),""),3)</f>
        <v>#VALUE!</v>
      </c>
      <c r="AG216" s="732">
        <f>IFERROR((AD216-(_xlfn.XLOOKUP(AB216,'Costos Unitarios'!$A:$A,'Costos Unitarios'!$E:$E)+_xlfn.XLOOKUP(AB216,'Costos Comerciales'!$A:$A,'Costos Comerciales'!$E:$E)))/AD216,"")</f>
        <v>0.3335909849749582</v>
      </c>
      <c r="AH216" s="727">
        <f>IFERROR(($AD216-_xlfn.XLOOKUP($AB216,Competencias!$A:$A,Competencias!H:H))/$AD216,"")</f>
        <v>1</v>
      </c>
      <c r="AI216" s="727">
        <f>IFERROR(($AD216-_xlfn.XLOOKUP($AB216,Competencias!$A:$A,Competencias!I:I))/$AD216,"")</f>
        <v>1</v>
      </c>
      <c r="AJ216" s="727">
        <f>IFERROR(($AD216-_xlfn.XLOOKUP($AB216,Competencias!$A:$A,Competencias!J:J))/$AD216,"")</f>
        <v>1</v>
      </c>
      <c r="AK216" s="727">
        <f>IFERROR(($AD216-_xlfn.XLOOKUP($AB216,Competencias!$A:$A,Competencias!K:K))/$AD216,"")</f>
        <v>1</v>
      </c>
      <c r="AL216" s="727">
        <f>IFERROR(($AD216-_xlfn.XLOOKUP($AB216,Competencias!$A:$A,Competencias!L:L))/$AD216,"")</f>
        <v>1</v>
      </c>
      <c r="AM216" s="727">
        <f>IFERROR(($AD216-_xlfn.XLOOKUP($AB216,Competencias!$A:$A,Competencias!M:M))/$AD216,"")</f>
        <v>1</v>
      </c>
      <c r="AN216" s="727">
        <f>IFERROR(($AD216-_xlfn.XLOOKUP($AB216,Competencias!$A:$A,Competencias!N:N))/$AD216,"")</f>
        <v>1</v>
      </c>
      <c r="AO216" s="727">
        <f>IFERROR(($AD216-_xlfn.XLOOKUP($AB216,Competencias!$A:$A,Competencias!O:O))/$AD216,"")</f>
        <v>1</v>
      </c>
      <c r="AQ216" s="246" t="str">
        <f>_xlfn.XLOOKUP(AR216,'Listas anteriores R'!$A:$A,'Listas anteriores R'!$D:$D,"")</f>
        <v>Dira</v>
      </c>
      <c r="AR216" s="542">
        <v>1213</v>
      </c>
      <c r="AS216" s="718" t="str">
        <f t="shared" si="47"/>
        <v>Sprite 2.25 lt</v>
      </c>
      <c r="AT216" s="291" t="e">
        <f t="shared" si="41"/>
        <v>#N/A</v>
      </c>
      <c r="AU216" s="1051" t="e">
        <f>ROUND(IFERROR(($AT216-_xlfn.XLOOKUP($AR216,'Listas anteriores May.'!$A:$A,'Listas anteriores May.'!$E:$E))/_xlfn.XLOOKUP($AR216,'Listas anteriores May.'!$A:$A,'Listas anteriores May.'!$E:$E),""),3)</f>
        <v>#VALUE!</v>
      </c>
      <c r="AV216" s="732" t="str">
        <f>IFERROR(($AT216-(_xlfn.XLOOKUP($AR216,'Costos Unitarios'!$A:$A,'Costos Unitarios'!$E:$E)+_xlfn.XLOOKUP($AR216,'Costos Comerciales'!$A:$A,'Costos Comerciales'!$E:$E)))/AT216,"")</f>
        <v/>
      </c>
      <c r="AW216" s="892" t="str">
        <f>IFERROR((AT216-_xlfn.XLOOKUP(AR216,'Lista Consumo Interno'!$A:$A,'Lista Consumo Interno'!$E:$E))/AT216,"")</f>
        <v/>
      </c>
      <c r="AX216" s="895" t="e">
        <v>#N/A</v>
      </c>
      <c r="AY216" s="727" t="str">
        <f>IFERROR(($AT216-_xlfn.XLOOKUP($AR216,Competencias!$A:$A,Competencias!P:P))/$AT216,"")</f>
        <v/>
      </c>
      <c r="AZ216" s="727" t="str">
        <f>IFERROR(($AT216-_xlfn.XLOOKUP($AR216,Competencias!$A:$A,Competencias!Q:Q))/$AT216,"")</f>
        <v/>
      </c>
      <c r="BB216" s="246" t="str">
        <f>_xlfn.XLOOKUP(BC216,'Listas anteriores R'!$A:$A,'Listas anteriores R'!$D:$D,"")</f>
        <v>Dira</v>
      </c>
      <c r="BC216" s="760">
        <v>1213</v>
      </c>
      <c r="BD216" s="800" t="str">
        <f t="shared" si="48"/>
        <v>Sprite 2.25 lt</v>
      </c>
      <c r="BE216" s="150" t="e">
        <v>#N/A</v>
      </c>
      <c r="BF216" s="1051" t="e">
        <f>ROUND(IFERROR((BE216-_xlfn.XLOOKUP(BC216,'Listas anteriores HORECA'!$A:$A,'Listas anteriores HORECA'!$E:$E))/_xlfn.XLOOKUP(BC216,'Listas anteriores HORECA'!$A:$A,'Listas anteriores HORECA'!$E:$E),""),3)</f>
        <v>#VALUE!</v>
      </c>
      <c r="BG216" s="150">
        <f>_xlfn.XLOOKUP($BC216,'Costos Unitarios'!A:A,'Costos Unitarios'!E:E,"")</f>
        <v>3078</v>
      </c>
      <c r="BH216" s="1052" t="e">
        <f t="shared" si="49"/>
        <v>#N/A</v>
      </c>
      <c r="BI216" s="892" t="str">
        <f>IFERROR((BE216-_xlfn.XLOOKUP(C216,'Lista Consumo Interno'!A:A,'Lista Consumo Interno'!E:E))/BE216,"")</f>
        <v/>
      </c>
    </row>
    <row r="217" spans="1:61" ht="15" thickBot="1" x14ac:dyDescent="0.35">
      <c r="A217" s="246" t="str">
        <f>_xlfn.XLOOKUP(C217,'Listas anteriores R'!$A:$A,'Listas anteriores R'!$D:$D,"")</f>
        <v>Dira</v>
      </c>
      <c r="B217" s="1204" t="s">
        <v>249</v>
      </c>
      <c r="C217" s="855">
        <v>1214</v>
      </c>
      <c r="D217" s="394" t="s">
        <v>285</v>
      </c>
      <c r="E217" s="783">
        <f t="shared" si="42"/>
        <v>2388.4297520661157</v>
      </c>
      <c r="F217" s="860">
        <v>2890</v>
      </c>
      <c r="G217" s="1197">
        <f>ROUND(IFERROR((E217-_xlfn.XLOOKUP(C217,'Listas anteriores R'!A:A,'Listas anteriores R'!E:E))/_xlfn.XLOOKUP(C217,'Listas anteriores R'!A:A,'Listas anteriores R'!E:E),""),3)</f>
        <v>0.11600000000000001</v>
      </c>
      <c r="H217" s="732">
        <f>IFERROR((E217-(_xlfn.XLOOKUP(C217,'Costos Unitarios'!$A:$A,'Costos Unitarios'!$E:$E)+_xlfn.XLOOKUP(C217,'Costos Comerciales'!$A:$A,'Costos Comerciales'!$E:$E)))/E217,"")</f>
        <v>0.39541868512110728</v>
      </c>
      <c r="I217" s="732" t="str">
        <f>IFERROR((E217-_xlfn.XLOOKUP(C217,'Lista Consumo Interno'!$A:$A,'Lista Consumo Interno'!$E:$E))/E217,"")</f>
        <v/>
      </c>
      <c r="J217" s="727">
        <f>IFERROR(($E217-_xlfn.XLOOKUP($C217,Competencias!$A:$A,Competencias!R:R))/$E217,"")</f>
        <v>1</v>
      </c>
      <c r="K217" s="727">
        <f>IFERROR(($E217-_xlfn.XLOOKUP($C217,Competencias!$A:$A,Competencias!S:S))/$E217,"")</f>
        <v>1</v>
      </c>
      <c r="L217" s="727">
        <f>IFERROR(($E217-_xlfn.XLOOKUP($C217,Competencias!$A:$A,Competencias!T:T))/$E217,"")</f>
        <v>0.30582006920415228</v>
      </c>
      <c r="M217" s="727">
        <f>IFERROR(($E217-_xlfn.XLOOKUP($C217,Competencias!$A:$A,Competencias!U:U))/$E217,"")</f>
        <v>1</v>
      </c>
      <c r="N217" s="727">
        <f>IFERROR(($E217-_xlfn.XLOOKUP($C217,Competencias!$A:$A,Competencias!V:V))/$E217,"")</f>
        <v>1</v>
      </c>
      <c r="O217" s="723"/>
      <c r="P217" s="246" t="str">
        <f>_xlfn.XLOOKUP(Q217,'Listas anteriores R'!$A:$A,'Listas anteriores R'!$D:$D,"")</f>
        <v>Dira</v>
      </c>
      <c r="Q217" s="1210">
        <v>1214</v>
      </c>
      <c r="R217" s="718" t="str">
        <f t="shared" si="45"/>
        <v>Cerveza Santa Fe lata 473 cc</v>
      </c>
      <c r="S217" s="135">
        <f t="shared" si="43"/>
        <v>2388.4297520661157</v>
      </c>
      <c r="T217" s="749">
        <v>2890</v>
      </c>
      <c r="U217" s="1172" t="e">
        <f>ROUND(IFERROR((S217-_xlfn.XLOOKUP(Q217,'Listas anteriores C'!$A:$A,'Listas anteriores C'!$E:$E))/_xlfn.XLOOKUP(Q217,'Listas anteriores C'!$A:$A,'Listas anteriores C'!$E:$E),""),3)</f>
        <v>#VALUE!</v>
      </c>
      <c r="V217" s="732">
        <f>IFERROR((S217-(_xlfn.XLOOKUP(Q217,'Costos Unitarios'!$A:$A,'Costos Unitarios'!$E:$E)+_xlfn.XLOOKUP(Q217,'Costos Comerciales'!$A:$A,'Costos Comerciales'!$E:$E)))/S217,"")</f>
        <v>0.39541868512110728</v>
      </c>
      <c r="W217" s="727">
        <f>IFERROR(($S217-_xlfn.XLOOKUP($Q217,Competencias!$A:$A,Competencias!E:E))/$S217,"")</f>
        <v>1</v>
      </c>
      <c r="X217" s="727">
        <f>IFERROR(($S217-_xlfn.XLOOKUP($Q217,Competencias!$A:$A,Competencias!F:F))/$S217,"")</f>
        <v>1</v>
      </c>
      <c r="Y217" s="727">
        <f>IFERROR(($S217-_xlfn.XLOOKUP($Q217,Competencias!$A:$A,Competencias!G:G))/$S217,"")</f>
        <v>1</v>
      </c>
      <c r="AA217" s="246" t="str">
        <f>_xlfn.XLOOKUP(AB217,'Listas anteriores R'!$A:$A,'Listas anteriores R'!$D:$D,"")</f>
        <v>Dira</v>
      </c>
      <c r="AB217" s="542">
        <v>1214</v>
      </c>
      <c r="AC217" s="718" t="str">
        <f t="shared" si="46"/>
        <v>Cerveza Santa Fe lata 473 cc</v>
      </c>
      <c r="AD217" s="139">
        <f t="shared" si="44"/>
        <v>2388.4297520661157</v>
      </c>
      <c r="AE217" s="749">
        <v>2890</v>
      </c>
      <c r="AF217" s="1172" t="e">
        <f>ROUND(IFERROR((AD217-_xlfn.XLOOKUP(AB217,'Listas anteriores ML'!$A:$A,'Listas anteriores ML'!$E:$E))/_xlfn.XLOOKUP(AB217,'Listas anteriores ML'!$A:$A,'Listas anteriores ML'!$E:$E),""),3)</f>
        <v>#VALUE!</v>
      </c>
      <c r="AG217" s="732">
        <f>IFERROR((AD217-(_xlfn.XLOOKUP(AB217,'Costos Unitarios'!$A:$A,'Costos Unitarios'!$E:$E)+_xlfn.XLOOKUP(AB217,'Costos Comerciales'!$A:$A,'Costos Comerciales'!$E:$E)))/AD217,"")</f>
        <v>0.39541868512110728</v>
      </c>
      <c r="AH217" s="727">
        <f>IFERROR(($AD217-_xlfn.XLOOKUP($AB217,Competencias!$A:$A,Competencias!H:H))/$AD217,"")</f>
        <v>1</v>
      </c>
      <c r="AI217" s="727">
        <f>IFERROR(($AD217-_xlfn.XLOOKUP($AB217,Competencias!$A:$A,Competencias!I:I))/$AD217,"")</f>
        <v>1</v>
      </c>
      <c r="AJ217" s="727">
        <f>IFERROR(($AD217-_xlfn.XLOOKUP($AB217,Competencias!$A:$A,Competencias!J:J))/$AD217,"")</f>
        <v>1</v>
      </c>
      <c r="AK217" s="727">
        <f>IFERROR(($AD217-_xlfn.XLOOKUP($AB217,Competencias!$A:$A,Competencias!K:K))/$AD217,"")</f>
        <v>1</v>
      </c>
      <c r="AL217" s="727">
        <f>IFERROR(($AD217-_xlfn.XLOOKUP($AB217,Competencias!$A:$A,Competencias!L:L))/$AD217,"")</f>
        <v>1</v>
      </c>
      <c r="AM217" s="727">
        <f>IFERROR(($AD217-_xlfn.XLOOKUP($AB217,Competencias!$A:$A,Competencias!M:M))/$AD217,"")</f>
        <v>1</v>
      </c>
      <c r="AN217" s="727">
        <f>IFERROR(($AD217-_xlfn.XLOOKUP($AB217,Competencias!$A:$A,Competencias!N:N))/$AD217,"")</f>
        <v>1</v>
      </c>
      <c r="AO217" s="727">
        <f>IFERROR(($AD217-_xlfn.XLOOKUP($AB217,Competencias!$A:$A,Competencias!O:O))/$AD217,"")</f>
        <v>1</v>
      </c>
      <c r="AQ217" s="246" t="str">
        <f>_xlfn.XLOOKUP(AR217,'Listas anteriores R'!$A:$A,'Listas anteriores R'!$D:$D,"")</f>
        <v>Dira</v>
      </c>
      <c r="AR217" s="542">
        <v>1214</v>
      </c>
      <c r="AS217" s="718" t="str">
        <f t="shared" si="47"/>
        <v>Cerveza Santa Fe lata 473 cc</v>
      </c>
      <c r="AT217" s="291" t="e">
        <f t="shared" si="41"/>
        <v>#N/A</v>
      </c>
      <c r="AU217" s="1051" t="e">
        <f>ROUND(IFERROR(($AT217-_xlfn.XLOOKUP($AR217,'Listas anteriores May.'!$A:$A,'Listas anteriores May.'!$E:$E))/_xlfn.XLOOKUP($AR217,'Listas anteriores May.'!$A:$A,'Listas anteriores May.'!$E:$E),""),3)</f>
        <v>#VALUE!</v>
      </c>
      <c r="AV217" s="732" t="str">
        <f>IFERROR(($AT217-(_xlfn.XLOOKUP($AR217,'Costos Unitarios'!$A:$A,'Costos Unitarios'!$E:$E)+_xlfn.XLOOKUP($AR217,'Costos Comerciales'!$A:$A,'Costos Comerciales'!$E:$E)))/AT217,"")</f>
        <v/>
      </c>
      <c r="AW217" s="892" t="str">
        <f>IFERROR((AT217-_xlfn.XLOOKUP(AR217,'Lista Consumo Interno'!$A:$A,'Lista Consumo Interno'!$E:$E))/AT217,"")</f>
        <v/>
      </c>
      <c r="AX217" s="895" t="e">
        <v>#N/A</v>
      </c>
      <c r="AY217" s="727" t="str">
        <f>IFERROR(($AT217-_xlfn.XLOOKUP($AR217,Competencias!$A:$A,Competencias!P:P))/$AT217,"")</f>
        <v/>
      </c>
      <c r="AZ217" s="727" t="str">
        <f>IFERROR(($AT217-_xlfn.XLOOKUP($AR217,Competencias!$A:$A,Competencias!Q:Q))/$AT217,"")</f>
        <v/>
      </c>
      <c r="BB217" s="246" t="str">
        <f>_xlfn.XLOOKUP(BC217,'Listas anteriores R'!$A:$A,'Listas anteriores R'!$D:$D,"")</f>
        <v>Dira</v>
      </c>
      <c r="BC217" s="760">
        <v>1214</v>
      </c>
      <c r="BD217" s="800" t="str">
        <f t="shared" si="48"/>
        <v>Cerveza Santa Fe lata 473 cc</v>
      </c>
      <c r="BE217" s="150" t="e">
        <v>#N/A</v>
      </c>
      <c r="BF217" s="1051" t="e">
        <f>ROUND(IFERROR((BE217-_xlfn.XLOOKUP(BC217,'Listas anteriores HORECA'!$A:$A,'Listas anteriores HORECA'!$E:$E))/_xlfn.XLOOKUP(BC217,'Listas anteriores HORECA'!$A:$A,'Listas anteriores HORECA'!$E:$E),""),3)</f>
        <v>#VALUE!</v>
      </c>
      <c r="BG217" s="150">
        <f>_xlfn.XLOOKUP($BC217,'Costos Unitarios'!A:A,'Costos Unitarios'!E:E,"")</f>
        <v>1338</v>
      </c>
      <c r="BH217" s="1052" t="e">
        <f t="shared" si="49"/>
        <v>#N/A</v>
      </c>
      <c r="BI217" s="892" t="str">
        <f>IFERROR((BE217-_xlfn.XLOOKUP(C217,'Lista Consumo Interno'!A:A,'Lista Consumo Interno'!E:E))/BE217,"")</f>
        <v/>
      </c>
    </row>
    <row r="218" spans="1:61" ht="15" thickBot="1" x14ac:dyDescent="0.35">
      <c r="A218" s="246" t="str">
        <f>_xlfn.XLOOKUP(C218,'Listas anteriores R'!$A:$A,'Listas anteriores R'!$D:$D,"")</f>
        <v>Dira</v>
      </c>
      <c r="B218" s="1204" t="s">
        <v>249</v>
      </c>
      <c r="C218" s="855">
        <v>1216</v>
      </c>
      <c r="D218" s="394" t="s">
        <v>286</v>
      </c>
      <c r="E218" s="783">
        <f t="shared" si="42"/>
        <v>2388.4297520661157</v>
      </c>
      <c r="F218" s="860">
        <v>2890</v>
      </c>
      <c r="G218" s="1197">
        <f>ROUND(IFERROR((E218-_xlfn.XLOOKUP(C218,'Listas anteriores R'!A:A,'Listas anteriores R'!E:E))/_xlfn.XLOOKUP(C218,'Listas anteriores R'!A:A,'Listas anteriores R'!E:E),""),3)</f>
        <v>0.11600000000000001</v>
      </c>
      <c r="H218" s="732">
        <f>IFERROR((E218-(_xlfn.XLOOKUP(C218,'Costos Unitarios'!$A:$A,'Costos Unitarios'!$E:$E)+_xlfn.XLOOKUP(C218,'Costos Comerciales'!$A:$A,'Costos Comerciales'!$E:$E)))/E218,"")</f>
        <v>0.369878892733564</v>
      </c>
      <c r="I218" s="732" t="str">
        <f>IFERROR((E218-_xlfn.XLOOKUP(C218,'Lista Consumo Interno'!$A:$A,'Lista Consumo Interno'!$E:$E))/E218,"")</f>
        <v/>
      </c>
      <c r="J218" s="727">
        <f>IFERROR(($E218-_xlfn.XLOOKUP($C218,Competencias!$A:$A,Competencias!R:R))/$E218,"")</f>
        <v>1</v>
      </c>
      <c r="K218" s="727">
        <f>IFERROR(($E218-_xlfn.XLOOKUP($C218,Competencias!$A:$A,Competencias!S:S))/$E218,"")</f>
        <v>1</v>
      </c>
      <c r="L218" s="727">
        <f>IFERROR(($E218-_xlfn.XLOOKUP($C218,Competencias!$A:$A,Competencias!T:T))/$E218,"")</f>
        <v>0.23380622837370243</v>
      </c>
      <c r="M218" s="727">
        <f>IFERROR(($E218-_xlfn.XLOOKUP($C218,Competencias!$A:$A,Competencias!U:U))/$E218,"")</f>
        <v>1</v>
      </c>
      <c r="N218" s="727">
        <f>IFERROR(($E218-_xlfn.XLOOKUP($C218,Competencias!$A:$A,Competencias!V:V))/$E218,"")</f>
        <v>1</v>
      </c>
      <c r="O218" s="723"/>
      <c r="P218" s="246" t="str">
        <f>_xlfn.XLOOKUP(Q218,'Listas anteriores R'!$A:$A,'Listas anteriores R'!$D:$D,"")</f>
        <v>Dira</v>
      </c>
      <c r="Q218" s="1210">
        <v>1216</v>
      </c>
      <c r="R218" s="718" t="str">
        <f t="shared" si="45"/>
        <v>Cerveza Schneider lata 473 cc</v>
      </c>
      <c r="S218" s="135">
        <f t="shared" si="43"/>
        <v>2388.4297520661157</v>
      </c>
      <c r="T218" s="749">
        <v>2890</v>
      </c>
      <c r="U218" s="1172" t="e">
        <f>ROUND(IFERROR((S218-_xlfn.XLOOKUP(Q218,'Listas anteriores C'!$A:$A,'Listas anteriores C'!$E:$E))/_xlfn.XLOOKUP(Q218,'Listas anteriores C'!$A:$A,'Listas anteriores C'!$E:$E),""),3)</f>
        <v>#VALUE!</v>
      </c>
      <c r="V218" s="732">
        <f>IFERROR((S218-(_xlfn.XLOOKUP(Q218,'Costos Unitarios'!$A:$A,'Costos Unitarios'!$E:$E)+_xlfn.XLOOKUP(Q218,'Costos Comerciales'!$A:$A,'Costos Comerciales'!$E:$E)))/S218,"")</f>
        <v>0.369878892733564</v>
      </c>
      <c r="W218" s="727">
        <f>IFERROR(($S218-_xlfn.XLOOKUP($Q218,Competencias!$A:$A,Competencias!E:E))/$S218,"")</f>
        <v>1</v>
      </c>
      <c r="X218" s="727">
        <f>IFERROR(($S218-_xlfn.XLOOKUP($Q218,Competencias!$A:$A,Competencias!F:F))/$S218,"")</f>
        <v>1</v>
      </c>
      <c r="Y218" s="727">
        <f>IFERROR(($S218-_xlfn.XLOOKUP($Q218,Competencias!$A:$A,Competencias!G:G))/$S218,"")</f>
        <v>1</v>
      </c>
      <c r="AA218" s="246" t="str">
        <f>_xlfn.XLOOKUP(AB218,'Listas anteriores R'!$A:$A,'Listas anteriores R'!$D:$D,"")</f>
        <v>Dira</v>
      </c>
      <c r="AB218" s="542">
        <v>1216</v>
      </c>
      <c r="AC218" s="718" t="str">
        <f t="shared" si="46"/>
        <v>Cerveza Schneider lata 473 cc</v>
      </c>
      <c r="AD218" s="139">
        <f t="shared" si="44"/>
        <v>2388.4297520661157</v>
      </c>
      <c r="AE218" s="749">
        <v>2890</v>
      </c>
      <c r="AF218" s="1172" t="e">
        <f>ROUND(IFERROR((AD218-_xlfn.XLOOKUP(AB218,'Listas anteriores ML'!$A:$A,'Listas anteriores ML'!$E:$E))/_xlfn.XLOOKUP(AB218,'Listas anteriores ML'!$A:$A,'Listas anteriores ML'!$E:$E),""),3)</f>
        <v>#VALUE!</v>
      </c>
      <c r="AG218" s="732">
        <f>IFERROR((AD218-(_xlfn.XLOOKUP(AB218,'Costos Unitarios'!$A:$A,'Costos Unitarios'!$E:$E)+_xlfn.XLOOKUP(AB218,'Costos Comerciales'!$A:$A,'Costos Comerciales'!$E:$E)))/AD218,"")</f>
        <v>0.369878892733564</v>
      </c>
      <c r="AH218" s="727">
        <f>IFERROR(($AD218-_xlfn.XLOOKUP($AB218,Competencias!$A:$A,Competencias!H:H))/$AD218,"")</f>
        <v>1</v>
      </c>
      <c r="AI218" s="727">
        <f>IFERROR(($AD218-_xlfn.XLOOKUP($AB218,Competencias!$A:$A,Competencias!I:I))/$AD218,"")</f>
        <v>1</v>
      </c>
      <c r="AJ218" s="727">
        <f>IFERROR(($AD218-_xlfn.XLOOKUP($AB218,Competencias!$A:$A,Competencias!J:J))/$AD218,"")</f>
        <v>1</v>
      </c>
      <c r="AK218" s="727">
        <f>IFERROR(($AD218-_xlfn.XLOOKUP($AB218,Competencias!$A:$A,Competencias!K:K))/$AD218,"")</f>
        <v>1</v>
      </c>
      <c r="AL218" s="727">
        <f>IFERROR(($AD218-_xlfn.XLOOKUP($AB218,Competencias!$A:$A,Competencias!L:L))/$AD218,"")</f>
        <v>1</v>
      </c>
      <c r="AM218" s="727">
        <f>IFERROR(($AD218-_xlfn.XLOOKUP($AB218,Competencias!$A:$A,Competencias!M:M))/$AD218,"")</f>
        <v>1</v>
      </c>
      <c r="AN218" s="727">
        <f>IFERROR(($AD218-_xlfn.XLOOKUP($AB218,Competencias!$A:$A,Competencias!N:N))/$AD218,"")</f>
        <v>1</v>
      </c>
      <c r="AO218" s="727">
        <f>IFERROR(($AD218-_xlfn.XLOOKUP($AB218,Competencias!$A:$A,Competencias!O:O))/$AD218,"")</f>
        <v>1</v>
      </c>
      <c r="AQ218" s="246" t="str">
        <f>_xlfn.XLOOKUP(AR218,'Listas anteriores R'!$A:$A,'Listas anteriores R'!$D:$D,"")</f>
        <v>Dira</v>
      </c>
      <c r="AR218" s="542">
        <v>1216</v>
      </c>
      <c r="AS218" s="718" t="str">
        <f t="shared" si="47"/>
        <v>Cerveza Schneider lata 473 cc</v>
      </c>
      <c r="AT218" s="291" t="e">
        <f t="shared" si="41"/>
        <v>#N/A</v>
      </c>
      <c r="AU218" s="1051" t="e">
        <f>ROUND(IFERROR(($AT218-_xlfn.XLOOKUP($AR218,'Listas anteriores May.'!$A:$A,'Listas anteriores May.'!$E:$E))/_xlfn.XLOOKUP($AR218,'Listas anteriores May.'!$A:$A,'Listas anteriores May.'!$E:$E),""),3)</f>
        <v>#VALUE!</v>
      </c>
      <c r="AV218" s="732" t="str">
        <f>IFERROR(($AT218-(_xlfn.XLOOKUP($AR218,'Costos Unitarios'!$A:$A,'Costos Unitarios'!$E:$E)+_xlfn.XLOOKUP($AR218,'Costos Comerciales'!$A:$A,'Costos Comerciales'!$E:$E)))/AT218,"")</f>
        <v/>
      </c>
      <c r="AW218" s="892" t="str">
        <f>IFERROR((AT218-_xlfn.XLOOKUP(AR218,'Lista Consumo Interno'!$A:$A,'Lista Consumo Interno'!$E:$E))/AT218,"")</f>
        <v/>
      </c>
      <c r="AX218" s="895" t="e">
        <v>#N/A</v>
      </c>
      <c r="AY218" s="727" t="str">
        <f>IFERROR(($AT218-_xlfn.XLOOKUP($AR218,Competencias!$A:$A,Competencias!P:P))/$AT218,"")</f>
        <v/>
      </c>
      <c r="AZ218" s="727" t="str">
        <f>IFERROR(($AT218-_xlfn.XLOOKUP($AR218,Competencias!$A:$A,Competencias!Q:Q))/$AT218,"")</f>
        <v/>
      </c>
      <c r="BB218" s="246" t="str">
        <f>_xlfn.XLOOKUP(BC218,'Listas anteriores R'!$A:$A,'Listas anteriores R'!$D:$D,"")</f>
        <v>Dira</v>
      </c>
      <c r="BC218" s="760">
        <v>1216</v>
      </c>
      <c r="BD218" s="800" t="str">
        <f t="shared" si="48"/>
        <v>Cerveza Schneider lata 473 cc</v>
      </c>
      <c r="BE218" s="150" t="e">
        <v>#N/A</v>
      </c>
      <c r="BF218" s="1051" t="e">
        <f>ROUND(IFERROR((BE218-_xlfn.XLOOKUP(BC218,'Listas anteriores HORECA'!$A:$A,'Listas anteriores HORECA'!$E:$E))/_xlfn.XLOOKUP(BC218,'Listas anteriores HORECA'!$A:$A,'Listas anteriores HORECA'!$E:$E),""),3)</f>
        <v>#VALUE!</v>
      </c>
      <c r="BG218" s="150">
        <f>_xlfn.XLOOKUP($BC218,'Costos Unitarios'!A:A,'Costos Unitarios'!E:E,"")</f>
        <v>1399</v>
      </c>
      <c r="BH218" s="1052" t="e">
        <f t="shared" si="49"/>
        <v>#N/A</v>
      </c>
      <c r="BI218" s="892" t="str">
        <f>IFERROR((BE218-_xlfn.XLOOKUP(C218,'Lista Consumo Interno'!A:A,'Lista Consumo Interno'!E:E))/BE218,"")</f>
        <v/>
      </c>
    </row>
    <row r="219" spans="1:61" ht="15" thickBot="1" x14ac:dyDescent="0.35">
      <c r="A219" s="246" t="str">
        <f>_xlfn.XLOOKUP(C219,'Listas anteriores R'!$A:$A,'Listas anteriores R'!$D:$D,"")</f>
        <v>Dira</v>
      </c>
      <c r="B219" s="1204" t="s">
        <v>249</v>
      </c>
      <c r="C219" s="855">
        <v>1217</v>
      </c>
      <c r="D219" s="394" t="s">
        <v>287</v>
      </c>
      <c r="E219" s="783">
        <f t="shared" si="42"/>
        <v>3710.7438016528927</v>
      </c>
      <c r="F219" s="860">
        <v>4490</v>
      </c>
      <c r="G219" s="1197">
        <f>ROUND(IFERROR((E219-_xlfn.XLOOKUP(C219,'Listas anteriores R'!A:A,'Listas anteriores R'!E:E))/_xlfn.XLOOKUP(C219,'Listas anteriores R'!A:A,'Listas anteriores R'!E:E),""),3)</f>
        <v>0.125</v>
      </c>
      <c r="H219" s="732">
        <f>IFERROR((E219-(_xlfn.XLOOKUP(C219,'Costos Unitarios'!$A:$A,'Costos Unitarios'!$E:$E)+_xlfn.XLOOKUP(C219,'Costos Comerciales'!$A:$A,'Costos Comerciales'!$E:$E)))/E219,"")</f>
        <v>0.41494209354120271</v>
      </c>
      <c r="I219" s="732" t="str">
        <f>IFERROR((E219-_xlfn.XLOOKUP(C219,'Lista Consumo Interno'!$A:$A,'Lista Consumo Interno'!$E:$E))/E219,"")</f>
        <v/>
      </c>
      <c r="J219" s="727" t="str">
        <f>IFERROR(($E219-_xlfn.XLOOKUP($C219,Competencias!$A:$A,Competencias!R:R))/$E219,"")</f>
        <v/>
      </c>
      <c r="K219" s="727" t="str">
        <f>IFERROR(($E219-_xlfn.XLOOKUP($C219,Competencias!$A:$A,Competencias!S:S))/$E219,"")</f>
        <v/>
      </c>
      <c r="L219" s="727" t="str">
        <f>IFERROR(($E219-_xlfn.XLOOKUP($C219,Competencias!$A:$A,Competencias!T:T))/$E219,"")</f>
        <v/>
      </c>
      <c r="M219" s="727" t="str">
        <f>IFERROR(($E219-_xlfn.XLOOKUP($C219,Competencias!$A:$A,Competencias!U:U))/$E219,"")</f>
        <v/>
      </c>
      <c r="N219" s="727" t="str">
        <f>IFERROR(($E219-_xlfn.XLOOKUP($C219,Competencias!$A:$A,Competencias!V:V))/$E219,"")</f>
        <v/>
      </c>
      <c r="O219" s="723"/>
      <c r="P219" s="246" t="str">
        <f>_xlfn.XLOOKUP(Q219,'Listas anteriores R'!$A:$A,'Listas anteriores R'!$D:$D,"")</f>
        <v>Dira</v>
      </c>
      <c r="Q219" s="1210">
        <v>1217</v>
      </c>
      <c r="R219" s="718" t="str">
        <f t="shared" si="45"/>
        <v>Cerveza Schneider lata 710 cc</v>
      </c>
      <c r="S219" s="135">
        <f t="shared" si="43"/>
        <v>3710.7438016528927</v>
      </c>
      <c r="T219" s="749">
        <v>4490</v>
      </c>
      <c r="U219" s="1172" t="e">
        <f>ROUND(IFERROR((S219-_xlfn.XLOOKUP(Q219,'Listas anteriores C'!$A:$A,'Listas anteriores C'!$E:$E))/_xlfn.XLOOKUP(Q219,'Listas anteriores C'!$A:$A,'Listas anteriores C'!$E:$E),""),3)</f>
        <v>#VALUE!</v>
      </c>
      <c r="V219" s="732">
        <f>IFERROR((S219-(_xlfn.XLOOKUP(Q219,'Costos Unitarios'!$A:$A,'Costos Unitarios'!$E:$E)+_xlfn.XLOOKUP(Q219,'Costos Comerciales'!$A:$A,'Costos Comerciales'!$E:$E)))/S219,"")</f>
        <v>0.41494209354120271</v>
      </c>
      <c r="W219" s="727" t="str">
        <f>IFERROR(($S219-_xlfn.XLOOKUP($Q219,Competencias!$A:$A,Competencias!E:E))/$S219,"")</f>
        <v/>
      </c>
      <c r="X219" s="727" t="str">
        <f>IFERROR(($S219-_xlfn.XLOOKUP($Q219,Competencias!$A:$A,Competencias!F:F))/$S219,"")</f>
        <v/>
      </c>
      <c r="Y219" s="727" t="str">
        <f>IFERROR(($S219-_xlfn.XLOOKUP($Q219,Competencias!$A:$A,Competencias!G:G))/$S219,"")</f>
        <v/>
      </c>
      <c r="AA219" s="246" t="str">
        <f>_xlfn.XLOOKUP(AB219,'Listas anteriores R'!$A:$A,'Listas anteriores R'!$D:$D,"")</f>
        <v>Dira</v>
      </c>
      <c r="AB219" s="542">
        <v>1217</v>
      </c>
      <c r="AC219" s="718" t="str">
        <f t="shared" si="46"/>
        <v>Cerveza Schneider lata 710 cc</v>
      </c>
      <c r="AD219" s="139">
        <f t="shared" si="44"/>
        <v>3710.7438016528927</v>
      </c>
      <c r="AE219" s="749">
        <v>4490</v>
      </c>
      <c r="AF219" s="1172" t="e">
        <f>ROUND(IFERROR((AD219-_xlfn.XLOOKUP(AB219,'Listas anteriores ML'!$A:$A,'Listas anteriores ML'!$E:$E))/_xlfn.XLOOKUP(AB219,'Listas anteriores ML'!$A:$A,'Listas anteriores ML'!$E:$E),""),3)</f>
        <v>#VALUE!</v>
      </c>
      <c r="AG219" s="732">
        <f>IFERROR((AD219-(_xlfn.XLOOKUP(AB219,'Costos Unitarios'!$A:$A,'Costos Unitarios'!$E:$E)+_xlfn.XLOOKUP(AB219,'Costos Comerciales'!$A:$A,'Costos Comerciales'!$E:$E)))/AD219,"")</f>
        <v>0.41494209354120271</v>
      </c>
      <c r="AH219" s="727" t="str">
        <f>IFERROR(($AD219-_xlfn.XLOOKUP($AB219,Competencias!$A:$A,Competencias!H:H))/$AD219,"")</f>
        <v/>
      </c>
      <c r="AI219" s="727" t="str">
        <f>IFERROR(($AD219-_xlfn.XLOOKUP($AB219,Competencias!$A:$A,Competencias!I:I))/$AD219,"")</f>
        <v/>
      </c>
      <c r="AJ219" s="727" t="str">
        <f>IFERROR(($AD219-_xlfn.XLOOKUP($AB219,Competencias!$A:$A,Competencias!J:J))/$AD219,"")</f>
        <v/>
      </c>
      <c r="AK219" s="727" t="str">
        <f>IFERROR(($AD219-_xlfn.XLOOKUP($AB219,Competencias!$A:$A,Competencias!K:K))/$AD219,"")</f>
        <v/>
      </c>
      <c r="AL219" s="727" t="str">
        <f>IFERROR(($AD219-_xlfn.XLOOKUP($AB219,Competencias!$A:$A,Competencias!L:L))/$AD219,"")</f>
        <v/>
      </c>
      <c r="AM219" s="727" t="str">
        <f>IFERROR(($AD219-_xlfn.XLOOKUP($AB219,Competencias!$A:$A,Competencias!M:M))/$AD219,"")</f>
        <v/>
      </c>
      <c r="AN219" s="727" t="str">
        <f>IFERROR(($AD219-_xlfn.XLOOKUP($AB219,Competencias!$A:$A,Competencias!N:N))/$AD219,"")</f>
        <v/>
      </c>
      <c r="AO219" s="727" t="str">
        <f>IFERROR(($AD219-_xlfn.XLOOKUP($AB219,Competencias!$A:$A,Competencias!O:O))/$AD219,"")</f>
        <v/>
      </c>
      <c r="AQ219" s="246" t="str">
        <f>_xlfn.XLOOKUP(AR219,'Listas anteriores R'!$A:$A,'Listas anteriores R'!$D:$D,"")</f>
        <v>Dira</v>
      </c>
      <c r="AR219" s="542">
        <v>1217</v>
      </c>
      <c r="AS219" s="718" t="str">
        <f t="shared" si="47"/>
        <v>Cerveza Schneider lata 710 cc</v>
      </c>
      <c r="AT219" s="291" t="e">
        <f t="shared" si="41"/>
        <v>#N/A</v>
      </c>
      <c r="AU219" s="1051" t="e">
        <f>ROUND(IFERROR(($AT219-_xlfn.XLOOKUP($AR219,'Listas anteriores May.'!$A:$A,'Listas anteriores May.'!$E:$E))/_xlfn.XLOOKUP($AR219,'Listas anteriores May.'!$A:$A,'Listas anteriores May.'!$E:$E),""),3)</f>
        <v>#VALUE!</v>
      </c>
      <c r="AV219" s="732" t="str">
        <f>IFERROR(($AT219-(_xlfn.XLOOKUP($AR219,'Costos Unitarios'!$A:$A,'Costos Unitarios'!$E:$E)+_xlfn.XLOOKUP($AR219,'Costos Comerciales'!$A:$A,'Costos Comerciales'!$E:$E)))/AT219,"")</f>
        <v/>
      </c>
      <c r="AW219" s="892" t="str">
        <f>IFERROR((AT219-_xlfn.XLOOKUP(AR219,'Lista Consumo Interno'!$A:$A,'Lista Consumo Interno'!$E:$E))/AT219,"")</f>
        <v/>
      </c>
      <c r="AX219" s="895" t="e">
        <v>#N/A</v>
      </c>
      <c r="AY219" s="727" t="str">
        <f>IFERROR(($AT219-_xlfn.XLOOKUP($AR219,Competencias!$A:$A,Competencias!P:P))/$AT219,"")</f>
        <v/>
      </c>
      <c r="AZ219" s="727" t="str">
        <f>IFERROR(($AT219-_xlfn.XLOOKUP($AR219,Competencias!$A:$A,Competencias!Q:Q))/$AT219,"")</f>
        <v/>
      </c>
      <c r="BB219" s="246" t="str">
        <f>_xlfn.XLOOKUP(BC219,'Listas anteriores R'!$A:$A,'Listas anteriores R'!$D:$D,"")</f>
        <v>Dira</v>
      </c>
      <c r="BC219" s="760">
        <v>1217</v>
      </c>
      <c r="BD219" s="800" t="str">
        <f t="shared" si="48"/>
        <v>Cerveza Schneider lata 710 cc</v>
      </c>
      <c r="BE219" s="150" t="e">
        <v>#N/A</v>
      </c>
      <c r="BF219" s="1051" t="e">
        <f>ROUND(IFERROR((BE219-_xlfn.XLOOKUP(BC219,'Listas anteriores HORECA'!$A:$A,'Listas anteriores HORECA'!$E:$E))/_xlfn.XLOOKUP(BC219,'Listas anteriores HORECA'!$A:$A,'Listas anteriores HORECA'!$E:$E),""),3)</f>
        <v>#VALUE!</v>
      </c>
      <c r="BG219" s="150">
        <f>_xlfn.XLOOKUP($BC219,'Costos Unitarios'!A:A,'Costos Unitarios'!E:E,"")</f>
        <v>2007</v>
      </c>
      <c r="BH219" s="1052" t="e">
        <f t="shared" si="49"/>
        <v>#N/A</v>
      </c>
      <c r="BI219" s="892" t="str">
        <f>IFERROR((BE219-_xlfn.XLOOKUP(C219,'Lista Consumo Interno'!A:A,'Lista Consumo Interno'!E:E))/BE219,"")</f>
        <v/>
      </c>
    </row>
    <row r="220" spans="1:61" ht="15" thickBot="1" x14ac:dyDescent="0.35">
      <c r="A220" s="246" t="str">
        <f>_xlfn.XLOOKUP(C220,'Listas anteriores R'!$A:$A,'Listas anteriores R'!$D:$D,"")</f>
        <v>Dira</v>
      </c>
      <c r="B220" s="1204" t="s">
        <v>249</v>
      </c>
      <c r="C220" s="855">
        <v>1218</v>
      </c>
      <c r="D220" s="394" t="s">
        <v>288</v>
      </c>
      <c r="E220" s="783">
        <f t="shared" si="42"/>
        <v>3710.7438016528927</v>
      </c>
      <c r="F220" s="860">
        <v>4490</v>
      </c>
      <c r="G220" s="1197">
        <f>ROUND(IFERROR((E220-_xlfn.XLOOKUP(C220,'Listas anteriores R'!A:A,'Listas anteriores R'!E:E))/_xlfn.XLOOKUP(C220,'Listas anteriores R'!A:A,'Listas anteriores R'!E:E),""),3)</f>
        <v>0.125</v>
      </c>
      <c r="H220" s="732">
        <f>IFERROR((E220-(_xlfn.XLOOKUP(C220,'Costos Unitarios'!$A:$A,'Costos Unitarios'!$E:$E)+_xlfn.XLOOKUP(C220,'Costos Comerciales'!$A:$A,'Costos Comerciales'!$E:$E)))/E220,"")</f>
        <v>0.34945657015590204</v>
      </c>
      <c r="I220" s="732" t="str">
        <f>IFERROR((E220-_xlfn.XLOOKUP(C220,'Lista Consumo Interno'!$A:$A,'Lista Consumo Interno'!$E:$E))/E220,"")</f>
        <v/>
      </c>
      <c r="J220" s="727">
        <f>IFERROR(($E220-_xlfn.XLOOKUP($C220,Competencias!$A:$A,Competencias!R:R))/$E220,"")</f>
        <v>1</v>
      </c>
      <c r="K220" s="727">
        <f>IFERROR(($E220-_xlfn.XLOOKUP($C220,Competencias!$A:$A,Competencias!S:S))/$E220,"")</f>
        <v>1</v>
      </c>
      <c r="L220" s="727">
        <f>IFERROR(($E220-_xlfn.XLOOKUP($C220,Competencias!$A:$A,Competencias!T:T))/$E220,"")</f>
        <v>0.13763919821826284</v>
      </c>
      <c r="M220" s="727">
        <f>IFERROR(($E220-_xlfn.XLOOKUP($C220,Competencias!$A:$A,Competencias!U:U))/$E220,"")</f>
        <v>1</v>
      </c>
      <c r="N220" s="727">
        <f>IFERROR(($E220-_xlfn.XLOOKUP($C220,Competencias!$A:$A,Competencias!V:V))/$E220,"")</f>
        <v>1</v>
      </c>
      <c r="O220" s="723"/>
      <c r="P220" s="246" t="str">
        <f>_xlfn.XLOOKUP(Q220,'Listas anteriores R'!$A:$A,'Listas anteriores R'!$D:$D,"")</f>
        <v>Dira</v>
      </c>
      <c r="Q220" s="1210">
        <v>1218</v>
      </c>
      <c r="R220" s="718" t="str">
        <f t="shared" si="45"/>
        <v>Cerveza Heineken lata 473 cc</v>
      </c>
      <c r="S220" s="135">
        <f t="shared" si="43"/>
        <v>3710.7438016528927</v>
      </c>
      <c r="T220" s="749">
        <v>4490</v>
      </c>
      <c r="U220" s="1172" t="e">
        <f>ROUND(IFERROR((S220-_xlfn.XLOOKUP(Q220,'Listas anteriores C'!$A:$A,'Listas anteriores C'!$E:$E))/_xlfn.XLOOKUP(Q220,'Listas anteriores C'!$A:$A,'Listas anteriores C'!$E:$E),""),3)</f>
        <v>#VALUE!</v>
      </c>
      <c r="V220" s="732">
        <f>IFERROR((S220-(_xlfn.XLOOKUP(Q220,'Costos Unitarios'!$A:$A,'Costos Unitarios'!$E:$E)+_xlfn.XLOOKUP(Q220,'Costos Comerciales'!$A:$A,'Costos Comerciales'!$E:$E)))/S220,"")</f>
        <v>0.34945657015590204</v>
      </c>
      <c r="W220" s="727">
        <f>IFERROR(($S220-_xlfn.XLOOKUP($Q220,Competencias!$A:$A,Competencias!E:E))/$S220,"")</f>
        <v>1</v>
      </c>
      <c r="X220" s="727">
        <f>IFERROR(($S220-_xlfn.XLOOKUP($Q220,Competencias!$A:$A,Competencias!F:F))/$S220,"")</f>
        <v>1</v>
      </c>
      <c r="Y220" s="727">
        <f>IFERROR(($S220-_xlfn.XLOOKUP($Q220,Competencias!$A:$A,Competencias!G:G))/$S220,"")</f>
        <v>1</v>
      </c>
      <c r="AA220" s="246" t="str">
        <f>_xlfn.XLOOKUP(AB220,'Listas anteriores R'!$A:$A,'Listas anteriores R'!$D:$D,"")</f>
        <v>Dira</v>
      </c>
      <c r="AB220" s="542">
        <v>1218</v>
      </c>
      <c r="AC220" s="718" t="str">
        <f t="shared" si="46"/>
        <v>Cerveza Heineken lata 473 cc</v>
      </c>
      <c r="AD220" s="139">
        <f t="shared" si="44"/>
        <v>3710.7438016528927</v>
      </c>
      <c r="AE220" s="749">
        <v>4490</v>
      </c>
      <c r="AF220" s="1172" t="e">
        <f>ROUND(IFERROR((AD220-_xlfn.XLOOKUP(AB220,'Listas anteriores ML'!$A:$A,'Listas anteriores ML'!$E:$E))/_xlfn.XLOOKUP(AB220,'Listas anteriores ML'!$A:$A,'Listas anteriores ML'!$E:$E),""),3)</f>
        <v>#VALUE!</v>
      </c>
      <c r="AG220" s="732">
        <f>IFERROR((AD220-(_xlfn.XLOOKUP(AB220,'Costos Unitarios'!$A:$A,'Costos Unitarios'!$E:$E)+_xlfn.XLOOKUP(AB220,'Costos Comerciales'!$A:$A,'Costos Comerciales'!$E:$E)))/AD220,"")</f>
        <v>0.34945657015590204</v>
      </c>
      <c r="AH220" s="727">
        <f>IFERROR(($AD220-_xlfn.XLOOKUP($AB220,Competencias!$A:$A,Competencias!H:H))/$AD220,"")</f>
        <v>1</v>
      </c>
      <c r="AI220" s="727">
        <f>IFERROR(($AD220-_xlfn.XLOOKUP($AB220,Competencias!$A:$A,Competencias!I:I))/$AD220,"")</f>
        <v>1</v>
      </c>
      <c r="AJ220" s="727">
        <f>IFERROR(($AD220-_xlfn.XLOOKUP($AB220,Competencias!$A:$A,Competencias!J:J))/$AD220,"")</f>
        <v>1</v>
      </c>
      <c r="AK220" s="727">
        <f>IFERROR(($AD220-_xlfn.XLOOKUP($AB220,Competencias!$A:$A,Competencias!K:K))/$AD220,"")</f>
        <v>1</v>
      </c>
      <c r="AL220" s="727">
        <f>IFERROR(($AD220-_xlfn.XLOOKUP($AB220,Competencias!$A:$A,Competencias!L:L))/$AD220,"")</f>
        <v>1</v>
      </c>
      <c r="AM220" s="727">
        <f>IFERROR(($AD220-_xlfn.XLOOKUP($AB220,Competencias!$A:$A,Competencias!M:M))/$AD220,"")</f>
        <v>1</v>
      </c>
      <c r="AN220" s="727">
        <f>IFERROR(($AD220-_xlfn.XLOOKUP($AB220,Competencias!$A:$A,Competencias!N:N))/$AD220,"")</f>
        <v>1</v>
      </c>
      <c r="AO220" s="727">
        <f>IFERROR(($AD220-_xlfn.XLOOKUP($AB220,Competencias!$A:$A,Competencias!O:O))/$AD220,"")</f>
        <v>1</v>
      </c>
      <c r="AQ220" s="246" t="str">
        <f>_xlfn.XLOOKUP(AR220,'Listas anteriores R'!$A:$A,'Listas anteriores R'!$D:$D,"")</f>
        <v>Dira</v>
      </c>
      <c r="AR220" s="542">
        <v>1218</v>
      </c>
      <c r="AS220" s="718" t="str">
        <f t="shared" si="47"/>
        <v>Cerveza Heineken lata 473 cc</v>
      </c>
      <c r="AT220" s="291" t="e">
        <f t="shared" si="41"/>
        <v>#N/A</v>
      </c>
      <c r="AU220" s="1051" t="e">
        <f>ROUND(IFERROR(($AT220-_xlfn.XLOOKUP($AR220,'Listas anteriores May.'!$A:$A,'Listas anteriores May.'!$E:$E))/_xlfn.XLOOKUP($AR220,'Listas anteriores May.'!$A:$A,'Listas anteriores May.'!$E:$E),""),3)</f>
        <v>#VALUE!</v>
      </c>
      <c r="AV220" s="732" t="str">
        <f>IFERROR(($AT220-(_xlfn.XLOOKUP($AR220,'Costos Unitarios'!$A:$A,'Costos Unitarios'!$E:$E)+_xlfn.XLOOKUP($AR220,'Costos Comerciales'!$A:$A,'Costos Comerciales'!$E:$E)))/AT220,"")</f>
        <v/>
      </c>
      <c r="AW220" s="892" t="str">
        <f>IFERROR((AT220-_xlfn.XLOOKUP(AR220,'Lista Consumo Interno'!$A:$A,'Lista Consumo Interno'!$E:$E))/AT220,"")</f>
        <v/>
      </c>
      <c r="AX220" s="895" t="e">
        <v>#N/A</v>
      </c>
      <c r="AY220" s="727" t="str">
        <f>IFERROR(($AT220-_xlfn.XLOOKUP($AR220,Competencias!$A:$A,Competencias!P:P))/$AT220,"")</f>
        <v/>
      </c>
      <c r="AZ220" s="727" t="str">
        <f>IFERROR(($AT220-_xlfn.XLOOKUP($AR220,Competencias!$A:$A,Competencias!Q:Q))/$AT220,"")</f>
        <v/>
      </c>
      <c r="BB220" s="246" t="str">
        <f>_xlfn.XLOOKUP(BC220,'Listas anteriores R'!$A:$A,'Listas anteriores R'!$D:$D,"")</f>
        <v>Dira</v>
      </c>
      <c r="BC220" s="760">
        <v>1218</v>
      </c>
      <c r="BD220" s="800" t="str">
        <f t="shared" si="48"/>
        <v>Cerveza Heineken lata 473 cc</v>
      </c>
      <c r="BE220" s="150" t="e">
        <v>#N/A</v>
      </c>
      <c r="BF220" s="1051" t="e">
        <f>ROUND(IFERROR((BE220-_xlfn.XLOOKUP(BC220,'Listas anteriores HORECA'!$A:$A,'Listas anteriores HORECA'!$E:$E))/_xlfn.XLOOKUP(BC220,'Listas anteriores HORECA'!$A:$A,'Listas anteriores HORECA'!$E:$E),""),3)</f>
        <v>#VALUE!</v>
      </c>
      <c r="BG220" s="150">
        <f>_xlfn.XLOOKUP($BC220,'Costos Unitarios'!A:A,'Costos Unitarios'!E:E,"")</f>
        <v>2250</v>
      </c>
      <c r="BH220" s="1052" t="e">
        <f t="shared" si="49"/>
        <v>#N/A</v>
      </c>
      <c r="BI220" s="892" t="str">
        <f>IFERROR((BE220-_xlfn.XLOOKUP(C220,'Lista Consumo Interno'!A:A,'Lista Consumo Interno'!E:E))/BE220,"")</f>
        <v/>
      </c>
    </row>
    <row r="221" spans="1:61" ht="15" thickBot="1" x14ac:dyDescent="0.35">
      <c r="A221" s="246" t="str">
        <f>_xlfn.XLOOKUP(C221,'Listas anteriores R'!$A:$A,'Listas anteriores R'!$D:$D,"")</f>
        <v>Dira</v>
      </c>
      <c r="B221" s="1204" t="s">
        <v>249</v>
      </c>
      <c r="C221" s="855">
        <v>1201</v>
      </c>
      <c r="D221" s="394" t="s">
        <v>289</v>
      </c>
      <c r="E221" s="783">
        <f t="shared" si="42"/>
        <v>1652.0661157024795</v>
      </c>
      <c r="F221" s="860">
        <v>1999</v>
      </c>
      <c r="G221" s="1197">
        <f>ROUND(IFERROR((E221-_xlfn.XLOOKUP(C221,'Listas anteriores R'!A:A,'Listas anteriores R'!E:E))/_xlfn.XLOOKUP(C221,'Listas anteriores R'!A:A,'Listas anteriores R'!E:E),""),3)</f>
        <v>0</v>
      </c>
      <c r="H221" s="732">
        <f>IFERROR((E221-(_xlfn.XLOOKUP(C221,'Costos Unitarios'!$A:$A,'Costos Unitarios'!$E:$E)+_xlfn.XLOOKUP(C221,'Costos Comerciales'!$A:$A,'Costos Comerciales'!$E:$E)))/E221,"")</f>
        <v>-0.10165082541270627</v>
      </c>
      <c r="I221" s="732" t="str">
        <f>IFERROR((E221-_xlfn.XLOOKUP(C221,'Lista Consumo Interno'!$A:$A,'Lista Consumo Interno'!$E:$E))/E221,"")</f>
        <v/>
      </c>
      <c r="J221" s="727">
        <f>IFERROR(($E221-_xlfn.XLOOKUP($C221,Competencias!$A:$A,Competencias!R:R))/$E221,"")</f>
        <v>1</v>
      </c>
      <c r="K221" s="727">
        <f>IFERROR(($E221-_xlfn.XLOOKUP($C221,Competencias!$A:$A,Competencias!S:S))/$E221,"")</f>
        <v>1</v>
      </c>
      <c r="L221" s="727">
        <f>IFERROR(($E221-_xlfn.XLOOKUP($C221,Competencias!$A:$A,Competencias!T:T))/$E221,"")</f>
        <v>-0.56773386693346661</v>
      </c>
      <c r="M221" s="727">
        <f>IFERROR(($E221-_xlfn.XLOOKUP($C221,Competencias!$A:$A,Competencias!U:U))/$E221,"")</f>
        <v>1</v>
      </c>
      <c r="N221" s="727">
        <f>IFERROR(($E221-_xlfn.XLOOKUP($C221,Competencias!$A:$A,Competencias!V:V))/$E221,"")</f>
        <v>1</v>
      </c>
      <c r="O221" s="723"/>
      <c r="P221" s="246" t="str">
        <f>_xlfn.XLOOKUP(Q221,'Listas anteriores R'!$A:$A,'Listas anteriores R'!$D:$D,"")</f>
        <v>Dira</v>
      </c>
      <c r="Q221" s="1210">
        <v>1201</v>
      </c>
      <c r="R221" s="718" t="str">
        <f t="shared" si="45"/>
        <v>Pan Dulce</v>
      </c>
      <c r="S221" s="135">
        <f t="shared" si="43"/>
        <v>1652.0661157024795</v>
      </c>
      <c r="T221" s="749">
        <v>1999</v>
      </c>
      <c r="U221" s="1172" t="e">
        <f>ROUND(IFERROR((S221-_xlfn.XLOOKUP(Q221,'Listas anteriores C'!$A:$A,'Listas anteriores C'!$E:$E))/_xlfn.XLOOKUP(Q221,'Listas anteriores C'!$A:$A,'Listas anteriores C'!$E:$E),""),3)</f>
        <v>#VALUE!</v>
      </c>
      <c r="V221" s="732">
        <f>IFERROR((S221-(_xlfn.XLOOKUP(Q221,'Costos Unitarios'!$A:$A,'Costos Unitarios'!$E:$E)+_xlfn.XLOOKUP(Q221,'Costos Comerciales'!$A:$A,'Costos Comerciales'!$E:$E)))/S221,"")</f>
        <v>-0.10165082541270627</v>
      </c>
      <c r="W221" s="727">
        <f>IFERROR(($S221-_xlfn.XLOOKUP($Q221,Competencias!$A:$A,Competencias!E:E))/$S221,"")</f>
        <v>1</v>
      </c>
      <c r="X221" s="727">
        <f>IFERROR(($S221-_xlfn.XLOOKUP($Q221,Competencias!$A:$A,Competencias!F:F))/$S221,"")</f>
        <v>1</v>
      </c>
      <c r="Y221" s="727">
        <f>IFERROR(($S221-_xlfn.XLOOKUP($Q221,Competencias!$A:$A,Competencias!G:G))/$S221,"")</f>
        <v>1</v>
      </c>
      <c r="AA221" s="246" t="str">
        <f>_xlfn.XLOOKUP(AB221,'Listas anteriores R'!$A:$A,'Listas anteriores R'!$D:$D,"")</f>
        <v>Dira</v>
      </c>
      <c r="AB221" s="542">
        <v>1201</v>
      </c>
      <c r="AC221" s="718" t="str">
        <f t="shared" si="46"/>
        <v>Pan Dulce</v>
      </c>
      <c r="AD221" s="139">
        <f t="shared" si="44"/>
        <v>1652.0661157024795</v>
      </c>
      <c r="AE221" s="749">
        <v>1999</v>
      </c>
      <c r="AF221" s="1172" t="e">
        <f>ROUND(IFERROR((AD221-_xlfn.XLOOKUP(AB221,'Listas anteriores ML'!$A:$A,'Listas anteriores ML'!$E:$E))/_xlfn.XLOOKUP(AB221,'Listas anteriores ML'!$A:$A,'Listas anteriores ML'!$E:$E),""),3)</f>
        <v>#VALUE!</v>
      </c>
      <c r="AG221" s="732">
        <f>IFERROR((AD221-(_xlfn.XLOOKUP(AB221,'Costos Unitarios'!$A:$A,'Costos Unitarios'!$E:$E)+_xlfn.XLOOKUP(AB221,'Costos Comerciales'!$A:$A,'Costos Comerciales'!$E:$E)))/AD221,"")</f>
        <v>-0.10165082541270627</v>
      </c>
      <c r="AH221" s="727">
        <f>IFERROR(($AD221-_xlfn.XLOOKUP($AB221,Competencias!$A:$A,Competencias!H:H))/$AD221,"")</f>
        <v>1</v>
      </c>
      <c r="AI221" s="727">
        <f>IFERROR(($AD221-_xlfn.XLOOKUP($AB221,Competencias!$A:$A,Competencias!I:I))/$AD221,"")</f>
        <v>1</v>
      </c>
      <c r="AJ221" s="727">
        <f>IFERROR(($AD221-_xlfn.XLOOKUP($AB221,Competencias!$A:$A,Competencias!J:J))/$AD221,"")</f>
        <v>1</v>
      </c>
      <c r="AK221" s="727">
        <f>IFERROR(($AD221-_xlfn.XLOOKUP($AB221,Competencias!$A:$A,Competencias!K:K))/$AD221,"")</f>
        <v>1</v>
      </c>
      <c r="AL221" s="727">
        <f>IFERROR(($AD221-_xlfn.XLOOKUP($AB221,Competencias!$A:$A,Competencias!L:L))/$AD221,"")</f>
        <v>1</v>
      </c>
      <c r="AM221" s="727">
        <f>IFERROR(($AD221-_xlfn.XLOOKUP($AB221,Competencias!$A:$A,Competencias!M:M))/$AD221,"")</f>
        <v>1</v>
      </c>
      <c r="AN221" s="727">
        <f>IFERROR(($AD221-_xlfn.XLOOKUP($AB221,Competencias!$A:$A,Competencias!N:N))/$AD221,"")</f>
        <v>1</v>
      </c>
      <c r="AO221" s="727">
        <f>IFERROR(($AD221-_xlfn.XLOOKUP($AB221,Competencias!$A:$A,Competencias!O:O))/$AD221,"")</f>
        <v>1</v>
      </c>
      <c r="AQ221" s="246" t="str">
        <f>_xlfn.XLOOKUP(AR221,'Listas anteriores R'!$A:$A,'Listas anteriores R'!$D:$D,"")</f>
        <v>Dira</v>
      </c>
      <c r="AR221" s="542">
        <v>1201</v>
      </c>
      <c r="AS221" s="718" t="str">
        <f t="shared" si="47"/>
        <v>Pan Dulce</v>
      </c>
      <c r="AT221" s="291" t="e">
        <f t="shared" si="41"/>
        <v>#N/A</v>
      </c>
      <c r="AU221" s="1051" t="e">
        <f>ROUND(IFERROR(($AT221-_xlfn.XLOOKUP($AR221,'Listas anteriores May.'!$A:$A,'Listas anteriores May.'!$E:$E))/_xlfn.XLOOKUP($AR221,'Listas anteriores May.'!$A:$A,'Listas anteriores May.'!$E:$E),""),3)</f>
        <v>#VALUE!</v>
      </c>
      <c r="AV221" s="732" t="str">
        <f>IFERROR(($AT221-(_xlfn.XLOOKUP($AR221,'Costos Unitarios'!$A:$A,'Costos Unitarios'!$E:$E)+_xlfn.XLOOKUP($AR221,'Costos Comerciales'!$A:$A,'Costos Comerciales'!$E:$E)))/AT221,"")</f>
        <v/>
      </c>
      <c r="AW221" s="892" t="str">
        <f>IFERROR((AT221-_xlfn.XLOOKUP(AR221,'Lista Consumo Interno'!$A:$A,'Lista Consumo Interno'!$E:$E))/AT221,"")</f>
        <v/>
      </c>
      <c r="AX221" s="895" t="e">
        <v>#N/A</v>
      </c>
      <c r="AY221" s="727" t="str">
        <f>IFERROR(($AT221-_xlfn.XLOOKUP($AR221,Competencias!$A:$A,Competencias!P:P))/$AT221,"")</f>
        <v/>
      </c>
      <c r="AZ221" s="727" t="str">
        <f>IFERROR(($AT221-_xlfn.XLOOKUP($AR221,Competencias!$A:$A,Competencias!Q:Q))/$AT221,"")</f>
        <v/>
      </c>
      <c r="BB221" s="246" t="str">
        <f>_xlfn.XLOOKUP(BC221,'Listas anteriores R'!$A:$A,'Listas anteriores R'!$D:$D,"")</f>
        <v>Dira</v>
      </c>
      <c r="BC221" s="760">
        <v>1201</v>
      </c>
      <c r="BD221" s="800" t="str">
        <f t="shared" si="48"/>
        <v>Pan Dulce</v>
      </c>
      <c r="BE221" s="150" t="e">
        <v>#N/A</v>
      </c>
      <c r="BF221" s="1051" t="e">
        <f>ROUND(IFERROR((BE221-_xlfn.XLOOKUP(BC221,'Listas anteriores HORECA'!$A:$A,'Listas anteriores HORECA'!$E:$E))/_xlfn.XLOOKUP(BC221,'Listas anteriores HORECA'!$A:$A,'Listas anteriores HORECA'!$E:$E),""),3)</f>
        <v>#VALUE!</v>
      </c>
      <c r="BG221" s="150">
        <f>_xlfn.XLOOKUP($BC221,'Costos Unitarios'!A:A,'Costos Unitarios'!E:E,"")</f>
        <v>1738</v>
      </c>
      <c r="BH221" s="1052" t="e">
        <f t="shared" si="49"/>
        <v>#N/A</v>
      </c>
      <c r="BI221" s="892" t="str">
        <f>IFERROR((BE221-_xlfn.XLOOKUP(C221,'Lista Consumo Interno'!A:A,'Lista Consumo Interno'!E:E))/BE221,"")</f>
        <v/>
      </c>
    </row>
    <row r="222" spans="1:61" ht="15" thickBot="1" x14ac:dyDescent="0.35">
      <c r="A222" s="246" t="str">
        <f>_xlfn.XLOOKUP(C222,'Listas anteriores R'!$A:$A,'Listas anteriores R'!$D:$D,"")</f>
        <v>Dira</v>
      </c>
      <c r="B222" s="1204" t="s">
        <v>249</v>
      </c>
      <c r="C222" s="855">
        <v>1310</v>
      </c>
      <c r="D222" s="178" t="s">
        <v>290</v>
      </c>
      <c r="E222" s="783">
        <f t="shared" si="42"/>
        <v>5115.7024793388427</v>
      </c>
      <c r="F222" s="860">
        <v>6190</v>
      </c>
      <c r="G222" s="1197">
        <f>ROUND(IFERROR((E222-_xlfn.XLOOKUP(C222,'Listas anteriores R'!A:A,'Listas anteriores R'!E:E))/_xlfn.XLOOKUP(C222,'Listas anteriores R'!A:A,'Listas anteriores R'!E:E),""),3)</f>
        <v>0</v>
      </c>
      <c r="H222" s="732">
        <f>IFERROR((E222-(_xlfn.XLOOKUP(C222,'Costos Unitarios'!$A:$A,'Costos Unitarios'!$E:$E)+_xlfn.XLOOKUP(C222,'Costos Comerciales'!$A:$A,'Costos Comerciales'!$E:$E)))/E222,"")</f>
        <v>1</v>
      </c>
      <c r="I222" s="732" t="str">
        <f>IFERROR((E222-_xlfn.XLOOKUP(C222,'Lista Consumo Interno'!$A:$A,'Lista Consumo Interno'!$E:$E))/E222,"")</f>
        <v/>
      </c>
      <c r="J222" s="727" t="str">
        <f>IFERROR(($E222-_xlfn.XLOOKUP($C222,Competencias!$A:$A,Competencias!R:R))/$E222,"")</f>
        <v/>
      </c>
      <c r="K222" s="727" t="str">
        <f>IFERROR(($E222-_xlfn.XLOOKUP($C222,Competencias!$A:$A,Competencias!S:S))/$E222,"")</f>
        <v/>
      </c>
      <c r="L222" s="727" t="str">
        <f>IFERROR(($E222-_xlfn.XLOOKUP($C222,Competencias!$A:$A,Competencias!T:T))/$E222,"")</f>
        <v/>
      </c>
      <c r="M222" s="727" t="str">
        <f>IFERROR(($E222-_xlfn.XLOOKUP($C222,Competencias!$A:$A,Competencias!U:U))/$E222,"")</f>
        <v/>
      </c>
      <c r="N222" s="727" t="str">
        <f>IFERROR(($E222-_xlfn.XLOOKUP($C222,Competencias!$A:$A,Competencias!V:V))/$E222,"")</f>
        <v/>
      </c>
      <c r="O222" s="723"/>
      <c r="P222" s="246" t="str">
        <f>_xlfn.XLOOKUP(Q222,'Listas anteriores R'!$A:$A,'Listas anteriores R'!$D:$D,"")</f>
        <v>Dira</v>
      </c>
      <c r="Q222" s="1210">
        <v>1310</v>
      </c>
      <c r="R222" s="718" t="str">
        <f t="shared" si="45"/>
        <v>Doy pack bon o bon 150 g</v>
      </c>
      <c r="S222" s="135">
        <f t="shared" si="43"/>
        <v>5115.7024793388427</v>
      </c>
      <c r="T222" s="749">
        <v>6190</v>
      </c>
      <c r="U222" s="1172" t="e">
        <f>ROUND(IFERROR((S222-_xlfn.XLOOKUP(Q222,'Listas anteriores C'!$A:$A,'Listas anteriores C'!$E:$E))/_xlfn.XLOOKUP(Q222,'Listas anteriores C'!$A:$A,'Listas anteriores C'!$E:$E),""),3)</f>
        <v>#VALUE!</v>
      </c>
      <c r="V222" s="732">
        <f>IFERROR((S222-(_xlfn.XLOOKUP(Q222,'Costos Unitarios'!$A:$A,'Costos Unitarios'!$E:$E)+_xlfn.XLOOKUP(Q222,'Costos Comerciales'!$A:$A,'Costos Comerciales'!$E:$E)))/S222,"")</f>
        <v>1</v>
      </c>
      <c r="W222" s="727" t="str">
        <f>IFERROR(($S222-_xlfn.XLOOKUP($Q222,Competencias!$A:$A,Competencias!E:E))/$S222,"")</f>
        <v/>
      </c>
      <c r="X222" s="727" t="str">
        <f>IFERROR(($S222-_xlfn.XLOOKUP($Q222,Competencias!$A:$A,Competencias!F:F))/$S222,"")</f>
        <v/>
      </c>
      <c r="Y222" s="727" t="str">
        <f>IFERROR(($S222-_xlfn.XLOOKUP($Q222,Competencias!$A:$A,Competencias!G:G))/$S222,"")</f>
        <v/>
      </c>
      <c r="AA222" s="246" t="str">
        <f>_xlfn.XLOOKUP(AB222,'Listas anteriores R'!$A:$A,'Listas anteriores R'!$D:$D,"")</f>
        <v>Dira</v>
      </c>
      <c r="AB222" s="542">
        <v>1310</v>
      </c>
      <c r="AC222" s="718" t="str">
        <f t="shared" si="46"/>
        <v>Doy pack bon o bon 150 g</v>
      </c>
      <c r="AD222" s="139">
        <f t="shared" si="44"/>
        <v>5115.7024793388427</v>
      </c>
      <c r="AE222" s="749">
        <v>6190</v>
      </c>
      <c r="AF222" s="1172" t="e">
        <f>ROUND(IFERROR((AD222-_xlfn.XLOOKUP(AB222,'Listas anteriores ML'!$A:$A,'Listas anteriores ML'!$E:$E))/_xlfn.XLOOKUP(AB222,'Listas anteriores ML'!$A:$A,'Listas anteriores ML'!$E:$E),""),3)</f>
        <v>#VALUE!</v>
      </c>
      <c r="AG222" s="732">
        <f>IFERROR((AD222-(_xlfn.XLOOKUP(AB222,'Costos Unitarios'!$A:$A,'Costos Unitarios'!$E:$E)+_xlfn.XLOOKUP(AB222,'Costos Comerciales'!$A:$A,'Costos Comerciales'!$E:$E)))/AD222,"")</f>
        <v>1</v>
      </c>
      <c r="AH222" s="727" t="str">
        <f>IFERROR(($AD222-_xlfn.XLOOKUP($AB222,Competencias!$A:$A,Competencias!H:H))/$AD222,"")</f>
        <v/>
      </c>
      <c r="AI222" s="727" t="str">
        <f>IFERROR(($AD222-_xlfn.XLOOKUP($AB222,Competencias!$A:$A,Competencias!I:I))/$AD222,"")</f>
        <v/>
      </c>
      <c r="AJ222" s="727" t="str">
        <f>IFERROR(($AD222-_xlfn.XLOOKUP($AB222,Competencias!$A:$A,Competencias!J:J))/$AD222,"")</f>
        <v/>
      </c>
      <c r="AK222" s="727" t="str">
        <f>IFERROR(($AD222-_xlfn.XLOOKUP($AB222,Competencias!$A:$A,Competencias!K:K))/$AD222,"")</f>
        <v/>
      </c>
      <c r="AL222" s="727" t="str">
        <f>IFERROR(($AD222-_xlfn.XLOOKUP($AB222,Competencias!$A:$A,Competencias!L:L))/$AD222,"")</f>
        <v/>
      </c>
      <c r="AM222" s="727" t="str">
        <f>IFERROR(($AD222-_xlfn.XLOOKUP($AB222,Competencias!$A:$A,Competencias!M:M))/$AD222,"")</f>
        <v/>
      </c>
      <c r="AN222" s="727" t="str">
        <f>IFERROR(($AD222-_xlfn.XLOOKUP($AB222,Competencias!$A:$A,Competencias!N:N))/$AD222,"")</f>
        <v/>
      </c>
      <c r="AO222" s="727" t="str">
        <f>IFERROR(($AD222-_xlfn.XLOOKUP($AB222,Competencias!$A:$A,Competencias!O:O))/$AD222,"")</f>
        <v/>
      </c>
      <c r="AQ222" s="246" t="str">
        <f>_xlfn.XLOOKUP(AR222,'Listas anteriores R'!$A:$A,'Listas anteriores R'!$D:$D,"")</f>
        <v>Dira</v>
      </c>
      <c r="AR222" s="542">
        <v>1310</v>
      </c>
      <c r="AS222" s="718" t="str">
        <f t="shared" si="47"/>
        <v>Doy pack bon o bon 150 g</v>
      </c>
      <c r="AT222" s="291" t="e">
        <f t="shared" si="41"/>
        <v>#N/A</v>
      </c>
      <c r="AU222" s="1051" t="e">
        <f>ROUND(IFERROR(($AT222-_xlfn.XLOOKUP($AR222,'Listas anteriores May.'!$A:$A,'Listas anteriores May.'!$E:$E))/_xlfn.XLOOKUP($AR222,'Listas anteriores May.'!$A:$A,'Listas anteriores May.'!$E:$E),""),3)</f>
        <v>#VALUE!</v>
      </c>
      <c r="AV222" s="732" t="str">
        <f>IFERROR(($AT222-(_xlfn.XLOOKUP($AR222,'Costos Unitarios'!$A:$A,'Costos Unitarios'!$E:$E)+_xlfn.XLOOKUP($AR222,'Costos Comerciales'!$A:$A,'Costos Comerciales'!$E:$E)))/AT222,"")</f>
        <v/>
      </c>
      <c r="AW222" s="892" t="str">
        <f>IFERROR((AT222-_xlfn.XLOOKUP(AR222,'Lista Consumo Interno'!$A:$A,'Lista Consumo Interno'!$E:$E))/AT222,"")</f>
        <v/>
      </c>
      <c r="AX222" s="895" t="e">
        <v>#N/A</v>
      </c>
      <c r="AY222" s="727" t="str">
        <f>IFERROR(($AT222-_xlfn.XLOOKUP($AR222,Competencias!$A:$A,Competencias!P:P))/$AT222,"")</f>
        <v/>
      </c>
      <c r="AZ222" s="727" t="str">
        <f>IFERROR(($AT222-_xlfn.XLOOKUP($AR222,Competencias!$A:$A,Competencias!Q:Q))/$AT222,"")</f>
        <v/>
      </c>
      <c r="BB222" s="246" t="str">
        <f>_xlfn.XLOOKUP(BC222,'Listas anteriores R'!$A:$A,'Listas anteriores R'!$D:$D,"")</f>
        <v>Dira</v>
      </c>
      <c r="BC222" s="760">
        <v>1310</v>
      </c>
      <c r="BD222" s="800" t="str">
        <f t="shared" si="48"/>
        <v>Doy pack bon o bon 150 g</v>
      </c>
      <c r="BE222" s="150" t="e">
        <v>#N/A</v>
      </c>
      <c r="BF222" s="1051" t="e">
        <f>ROUND(IFERROR((BE222-_xlfn.XLOOKUP(BC222,'Listas anteriores HORECA'!$A:$A,'Listas anteriores HORECA'!$E:$E))/_xlfn.XLOOKUP(BC222,'Listas anteriores HORECA'!$A:$A,'Listas anteriores HORECA'!$E:$E),""),3)</f>
        <v>#VALUE!</v>
      </c>
      <c r="BG222" s="150">
        <f>_xlfn.XLOOKUP($BC222,'Costos Unitarios'!A:A,'Costos Unitarios'!E:E,"")</f>
        <v>0</v>
      </c>
      <c r="BH222" s="1052" t="e">
        <f t="shared" si="49"/>
        <v>#N/A</v>
      </c>
      <c r="BI222" s="892" t="str">
        <f>IFERROR((BE222-_xlfn.XLOOKUP(C222,'Lista Consumo Interno'!A:A,'Lista Consumo Interno'!E:E))/BE222,"")</f>
        <v/>
      </c>
    </row>
    <row r="223" spans="1:61" ht="15" thickBot="1" x14ac:dyDescent="0.35">
      <c r="A223" s="246" t="str">
        <f>_xlfn.XLOOKUP(C223,'Listas anteriores R'!$A:$A,'Listas anteriores R'!$D:$D,"")</f>
        <v>Dira</v>
      </c>
      <c r="B223" s="1204" t="s">
        <v>249</v>
      </c>
      <c r="C223" s="855">
        <v>1311</v>
      </c>
      <c r="D223" s="178" t="s">
        <v>291</v>
      </c>
      <c r="E223" s="783">
        <f t="shared" si="42"/>
        <v>983.47107438016531</v>
      </c>
      <c r="F223" s="860">
        <v>1190</v>
      </c>
      <c r="G223" s="1197">
        <f>ROUND(IFERROR((E223-_xlfn.XLOOKUP(C223,'Listas anteriores R'!A:A,'Listas anteriores R'!E:E))/_xlfn.XLOOKUP(C223,'Listas anteriores R'!A:A,'Listas anteriores R'!E:E),""),3)</f>
        <v>0</v>
      </c>
      <c r="H223" s="732">
        <f>IFERROR((E223-(_xlfn.XLOOKUP(C223,'Costos Unitarios'!$A:$A,'Costos Unitarios'!$E:$E)+_xlfn.XLOOKUP(C223,'Costos Comerciales'!$A:$A,'Costos Comerciales'!$E:$E)))/E223,"")</f>
        <v>1</v>
      </c>
      <c r="I223" s="732" t="str">
        <f>IFERROR((E223-_xlfn.XLOOKUP(C223,'Lista Consumo Interno'!$A:$A,'Lista Consumo Interno'!$E:$E))/E223,"")</f>
        <v/>
      </c>
      <c r="J223" s="727" t="str">
        <f>IFERROR(($E223-_xlfn.XLOOKUP($C223,Competencias!$A:$A,Competencias!R:R))/$E223,"")</f>
        <v/>
      </c>
      <c r="K223" s="727" t="str">
        <f>IFERROR(($E223-_xlfn.XLOOKUP($C223,Competencias!$A:$A,Competencias!S:S))/$E223,"")</f>
        <v/>
      </c>
      <c r="L223" s="727" t="str">
        <f>IFERROR(($E223-_xlfn.XLOOKUP($C223,Competencias!$A:$A,Competencias!T:T))/$E223,"")</f>
        <v/>
      </c>
      <c r="M223" s="727" t="str">
        <f>IFERROR(($E223-_xlfn.XLOOKUP($C223,Competencias!$A:$A,Competencias!U:U))/$E223,"")</f>
        <v/>
      </c>
      <c r="N223" s="727" t="str">
        <f>IFERROR(($E223-_xlfn.XLOOKUP($C223,Competencias!$A:$A,Competencias!V:V))/$E223,"")</f>
        <v/>
      </c>
      <c r="O223" s="723"/>
      <c r="P223" s="246" t="str">
        <f>_xlfn.XLOOKUP(Q223,'Listas anteriores R'!$A:$A,'Listas anteriores R'!$D:$D,"")</f>
        <v>Dira</v>
      </c>
      <c r="Q223" s="1210">
        <v>1311</v>
      </c>
      <c r="R223" s="718" t="str">
        <f t="shared" si="45"/>
        <v>Turrón Mani Arcor 80 g</v>
      </c>
      <c r="S223" s="135">
        <f t="shared" si="43"/>
        <v>983.47107438016531</v>
      </c>
      <c r="T223" s="749">
        <v>1190</v>
      </c>
      <c r="U223" s="1172" t="e">
        <f>ROUND(IFERROR((S223-_xlfn.XLOOKUP(Q223,'Listas anteriores C'!$A:$A,'Listas anteriores C'!$E:$E))/_xlfn.XLOOKUP(Q223,'Listas anteriores C'!$A:$A,'Listas anteriores C'!$E:$E),""),3)</f>
        <v>#VALUE!</v>
      </c>
      <c r="V223" s="732">
        <f>IFERROR((S223-(_xlfn.XLOOKUP(Q223,'Costos Unitarios'!$A:$A,'Costos Unitarios'!$E:$E)+_xlfn.XLOOKUP(Q223,'Costos Comerciales'!$A:$A,'Costos Comerciales'!$E:$E)))/S223,"")</f>
        <v>1</v>
      </c>
      <c r="W223" s="727" t="str">
        <f>IFERROR(($S223-_xlfn.XLOOKUP($Q223,Competencias!$A:$A,Competencias!E:E))/$S223,"")</f>
        <v/>
      </c>
      <c r="X223" s="727" t="str">
        <f>IFERROR(($S223-_xlfn.XLOOKUP($Q223,Competencias!$A:$A,Competencias!F:F))/$S223,"")</f>
        <v/>
      </c>
      <c r="Y223" s="727" t="str">
        <f>IFERROR(($S223-_xlfn.XLOOKUP($Q223,Competencias!$A:$A,Competencias!G:G))/$S223,"")</f>
        <v/>
      </c>
      <c r="AA223" s="246" t="str">
        <f>_xlfn.XLOOKUP(AB223,'Listas anteriores R'!$A:$A,'Listas anteriores R'!$D:$D,"")</f>
        <v>Dira</v>
      </c>
      <c r="AB223" s="542">
        <v>1311</v>
      </c>
      <c r="AC223" s="718" t="str">
        <f t="shared" si="46"/>
        <v>Turrón Mani Arcor 80 g</v>
      </c>
      <c r="AD223" s="139">
        <f t="shared" si="44"/>
        <v>983.47107438016531</v>
      </c>
      <c r="AE223" s="749">
        <v>1190</v>
      </c>
      <c r="AF223" s="1172" t="e">
        <f>ROUND(IFERROR((AD223-_xlfn.XLOOKUP(AB223,'Listas anteriores ML'!$A:$A,'Listas anteriores ML'!$E:$E))/_xlfn.XLOOKUP(AB223,'Listas anteriores ML'!$A:$A,'Listas anteriores ML'!$E:$E),""),3)</f>
        <v>#VALUE!</v>
      </c>
      <c r="AG223" s="732">
        <f>IFERROR((AD223-(_xlfn.XLOOKUP(AB223,'Costos Unitarios'!$A:$A,'Costos Unitarios'!$E:$E)+_xlfn.XLOOKUP(AB223,'Costos Comerciales'!$A:$A,'Costos Comerciales'!$E:$E)))/AD223,"")</f>
        <v>1</v>
      </c>
      <c r="AH223" s="727" t="str">
        <f>IFERROR(($AD223-_xlfn.XLOOKUP($AB223,Competencias!$A:$A,Competencias!H:H))/$AD223,"")</f>
        <v/>
      </c>
      <c r="AI223" s="727" t="str">
        <f>IFERROR(($AD223-_xlfn.XLOOKUP($AB223,Competencias!$A:$A,Competencias!I:I))/$AD223,"")</f>
        <v/>
      </c>
      <c r="AJ223" s="727" t="str">
        <f>IFERROR(($AD223-_xlfn.XLOOKUP($AB223,Competencias!$A:$A,Competencias!J:J))/$AD223,"")</f>
        <v/>
      </c>
      <c r="AK223" s="727" t="str">
        <f>IFERROR(($AD223-_xlfn.XLOOKUP($AB223,Competencias!$A:$A,Competencias!K:K))/$AD223,"")</f>
        <v/>
      </c>
      <c r="AL223" s="727" t="str">
        <f>IFERROR(($AD223-_xlfn.XLOOKUP($AB223,Competencias!$A:$A,Competencias!L:L))/$AD223,"")</f>
        <v/>
      </c>
      <c r="AM223" s="727" t="str">
        <f>IFERROR(($AD223-_xlfn.XLOOKUP($AB223,Competencias!$A:$A,Competencias!M:M))/$AD223,"")</f>
        <v/>
      </c>
      <c r="AN223" s="727" t="str">
        <f>IFERROR(($AD223-_xlfn.XLOOKUP($AB223,Competencias!$A:$A,Competencias!N:N))/$AD223,"")</f>
        <v/>
      </c>
      <c r="AO223" s="727" t="str">
        <f>IFERROR(($AD223-_xlfn.XLOOKUP($AB223,Competencias!$A:$A,Competencias!O:O))/$AD223,"")</f>
        <v/>
      </c>
      <c r="AQ223" s="246" t="str">
        <f>_xlfn.XLOOKUP(AR223,'Listas anteriores R'!$A:$A,'Listas anteriores R'!$D:$D,"")</f>
        <v>Dira</v>
      </c>
      <c r="AR223" s="542">
        <v>1311</v>
      </c>
      <c r="AS223" s="718" t="str">
        <f t="shared" si="47"/>
        <v>Turrón Mani Arcor 80 g</v>
      </c>
      <c r="AT223" s="291" t="e">
        <f t="shared" si="41"/>
        <v>#N/A</v>
      </c>
      <c r="AU223" s="1051" t="e">
        <f>ROUND(IFERROR(($AT223-_xlfn.XLOOKUP($AR223,'Listas anteriores May.'!$A:$A,'Listas anteriores May.'!$E:$E))/_xlfn.XLOOKUP($AR223,'Listas anteriores May.'!$A:$A,'Listas anteriores May.'!$E:$E),""),3)</f>
        <v>#VALUE!</v>
      </c>
      <c r="AV223" s="732" t="str">
        <f>IFERROR(($AT223-(_xlfn.XLOOKUP($AR223,'Costos Unitarios'!$A:$A,'Costos Unitarios'!$E:$E)+_xlfn.XLOOKUP($AR223,'Costos Comerciales'!$A:$A,'Costos Comerciales'!$E:$E)))/AT223,"")</f>
        <v/>
      </c>
      <c r="AW223" s="892" t="str">
        <f>IFERROR((AT223-_xlfn.XLOOKUP(AR223,'Lista Consumo Interno'!$A:$A,'Lista Consumo Interno'!$E:$E))/AT223,"")</f>
        <v/>
      </c>
      <c r="AX223" s="895" t="e">
        <v>#N/A</v>
      </c>
      <c r="AY223" s="727" t="str">
        <f>IFERROR(($AT223-_xlfn.XLOOKUP($AR223,Competencias!$A:$A,Competencias!P:P))/$AT223,"")</f>
        <v/>
      </c>
      <c r="AZ223" s="727" t="str">
        <f>IFERROR(($AT223-_xlfn.XLOOKUP($AR223,Competencias!$A:$A,Competencias!Q:Q))/$AT223,"")</f>
        <v/>
      </c>
      <c r="BB223" s="246" t="str">
        <f>_xlfn.XLOOKUP(BC223,'Listas anteriores R'!$A:$A,'Listas anteriores R'!$D:$D,"")</f>
        <v>Dira</v>
      </c>
      <c r="BC223" s="760">
        <v>1311</v>
      </c>
      <c r="BD223" s="800" t="str">
        <f t="shared" si="48"/>
        <v>Turrón Mani Arcor 80 g</v>
      </c>
      <c r="BE223" s="150" t="e">
        <v>#N/A</v>
      </c>
      <c r="BF223" s="1051" t="e">
        <f>ROUND(IFERROR((BE223-_xlfn.XLOOKUP(BC223,'Listas anteriores HORECA'!$A:$A,'Listas anteriores HORECA'!$E:$E))/_xlfn.XLOOKUP(BC223,'Listas anteriores HORECA'!$A:$A,'Listas anteriores HORECA'!$E:$E),""),3)</f>
        <v>#VALUE!</v>
      </c>
      <c r="BG223" s="150">
        <f>_xlfn.XLOOKUP($BC223,'Costos Unitarios'!A:A,'Costos Unitarios'!E:E,"")</f>
        <v>0</v>
      </c>
      <c r="BH223" s="1052" t="e">
        <f t="shared" si="49"/>
        <v>#N/A</v>
      </c>
      <c r="BI223" s="892" t="str">
        <f>IFERROR((BE223-_xlfn.XLOOKUP(C223,'Lista Consumo Interno'!A:A,'Lista Consumo Interno'!E:E))/BE223,"")</f>
        <v/>
      </c>
    </row>
    <row r="224" spans="1:61" ht="15" thickBot="1" x14ac:dyDescent="0.35">
      <c r="A224" s="246" t="str">
        <f>_xlfn.XLOOKUP(C224,'Listas anteriores R'!$A:$A,'Listas anteriores R'!$D:$D,"")</f>
        <v>Dira</v>
      </c>
      <c r="B224" s="1204" t="s">
        <v>249</v>
      </c>
      <c r="C224" s="855">
        <v>1200</v>
      </c>
      <c r="D224" s="178" t="s">
        <v>292</v>
      </c>
      <c r="E224" s="783">
        <f t="shared" si="42"/>
        <v>2636.3636363636365</v>
      </c>
      <c r="F224" s="860">
        <v>3190</v>
      </c>
      <c r="G224" s="1197">
        <f>ROUND(IFERROR((E224-_xlfn.XLOOKUP(C224,'Listas anteriores R'!A:A,'Listas anteriores R'!E:E))/_xlfn.XLOOKUP(C224,'Listas anteriores R'!A:A,'Listas anteriores R'!E:E),""),3)</f>
        <v>0</v>
      </c>
      <c r="H224" s="732" t="str">
        <f>IFERROR((E224-(_xlfn.XLOOKUP(C224,'Costos Unitarios'!$A:$A,'Costos Unitarios'!$E:$E)+_xlfn.XLOOKUP(C224,'Costos Comerciales'!$A:$A,'Costos Comerciales'!$E:$E)))/E224,"")</f>
        <v/>
      </c>
      <c r="I224" s="732" t="str">
        <f>IFERROR((E224-_xlfn.XLOOKUP(C224,'Lista Consumo Interno'!$A:$A,'Lista Consumo Interno'!$E:$E))/E224,"")</f>
        <v/>
      </c>
      <c r="J224" s="727" t="str">
        <f>IFERROR(($E224-_xlfn.XLOOKUP($C224,Competencias!$A:$A,Competencias!R:R))/$E224,"")</f>
        <v/>
      </c>
      <c r="K224" s="727" t="str">
        <f>IFERROR(($E224-_xlfn.XLOOKUP($C224,Competencias!$A:$A,Competencias!S:S))/$E224,"")</f>
        <v/>
      </c>
      <c r="L224" s="727" t="str">
        <f>IFERROR(($E224-_xlfn.XLOOKUP($C224,Competencias!$A:$A,Competencias!T:T))/$E224,"")</f>
        <v/>
      </c>
      <c r="M224" s="727" t="str">
        <f>IFERROR(($E224-_xlfn.XLOOKUP($C224,Competencias!$A:$A,Competencias!U:U))/$E224,"")</f>
        <v/>
      </c>
      <c r="N224" s="727" t="str">
        <f>IFERROR(($E224-_xlfn.XLOOKUP($C224,Competencias!$A:$A,Competencias!V:V))/$E224,"")</f>
        <v/>
      </c>
      <c r="O224" s="723"/>
      <c r="P224" s="246" t="str">
        <f>_xlfn.XLOOKUP(Q224,'Listas anteriores R'!$A:$A,'Listas anteriores R'!$D:$D,"")</f>
        <v>Dira</v>
      </c>
      <c r="Q224" s="1210">
        <v>1200</v>
      </c>
      <c r="R224" s="718" t="str">
        <f t="shared" si="45"/>
        <v>Budín arcor sin fruta 215 g</v>
      </c>
      <c r="S224" s="135">
        <f t="shared" si="43"/>
        <v>2636.3636363636365</v>
      </c>
      <c r="T224" s="749">
        <v>3190</v>
      </c>
      <c r="U224" s="1172" t="e">
        <f>ROUND(IFERROR((S224-_xlfn.XLOOKUP(Q224,'Listas anteriores C'!$A:$A,'Listas anteriores C'!$E:$E))/_xlfn.XLOOKUP(Q224,'Listas anteriores C'!$A:$A,'Listas anteriores C'!$E:$E),""),3)</f>
        <v>#VALUE!</v>
      </c>
      <c r="V224" s="732" t="str">
        <f>IFERROR((S224-(_xlfn.XLOOKUP(Q224,'Costos Unitarios'!$A:$A,'Costos Unitarios'!$E:$E)+_xlfn.XLOOKUP(Q224,'Costos Comerciales'!$A:$A,'Costos Comerciales'!$E:$E)))/S224,"")</f>
        <v/>
      </c>
      <c r="W224" s="727" t="str">
        <f>IFERROR(($S224-_xlfn.XLOOKUP($Q224,Competencias!$A:$A,Competencias!E:E))/$S224,"")</f>
        <v/>
      </c>
      <c r="X224" s="727" t="str">
        <f>IFERROR(($S224-_xlfn.XLOOKUP($Q224,Competencias!$A:$A,Competencias!F:F))/$S224,"")</f>
        <v/>
      </c>
      <c r="Y224" s="727" t="str">
        <f>IFERROR(($S224-_xlfn.XLOOKUP($Q224,Competencias!$A:$A,Competencias!G:G))/$S224,"")</f>
        <v/>
      </c>
      <c r="AA224" s="246" t="str">
        <f>_xlfn.XLOOKUP(AB224,'Listas anteriores R'!$A:$A,'Listas anteriores R'!$D:$D,"")</f>
        <v>Dira</v>
      </c>
      <c r="AB224" s="542">
        <v>1200</v>
      </c>
      <c r="AC224" s="718" t="str">
        <f t="shared" si="46"/>
        <v>Budín arcor sin fruta 215 g</v>
      </c>
      <c r="AD224" s="139">
        <f t="shared" si="44"/>
        <v>2636.3636363636365</v>
      </c>
      <c r="AE224" s="749">
        <v>3190</v>
      </c>
      <c r="AF224" s="1172" t="e">
        <f>ROUND(IFERROR((AD224-_xlfn.XLOOKUP(AB224,'Listas anteriores ML'!$A:$A,'Listas anteriores ML'!$E:$E))/_xlfn.XLOOKUP(AB224,'Listas anteriores ML'!$A:$A,'Listas anteriores ML'!$E:$E),""),3)</f>
        <v>#VALUE!</v>
      </c>
      <c r="AG224" s="732" t="str">
        <f>IFERROR((AD224-(_xlfn.XLOOKUP(AB224,'Costos Unitarios'!$A:$A,'Costos Unitarios'!$E:$E)+_xlfn.XLOOKUP(AB224,'Costos Comerciales'!$A:$A,'Costos Comerciales'!$E:$E)))/AD224,"")</f>
        <v/>
      </c>
      <c r="AH224" s="727" t="str">
        <f>IFERROR(($AD224-_xlfn.XLOOKUP($AB224,Competencias!$A:$A,Competencias!H:H))/$AD224,"")</f>
        <v/>
      </c>
      <c r="AI224" s="727" t="str">
        <f>IFERROR(($AD224-_xlfn.XLOOKUP($AB224,Competencias!$A:$A,Competencias!I:I))/$AD224,"")</f>
        <v/>
      </c>
      <c r="AJ224" s="727" t="str">
        <f>IFERROR(($AD224-_xlfn.XLOOKUP($AB224,Competencias!$A:$A,Competencias!J:J))/$AD224,"")</f>
        <v/>
      </c>
      <c r="AK224" s="727" t="str">
        <f>IFERROR(($AD224-_xlfn.XLOOKUP($AB224,Competencias!$A:$A,Competencias!K:K))/$AD224,"")</f>
        <v/>
      </c>
      <c r="AL224" s="727" t="str">
        <f>IFERROR(($AD224-_xlfn.XLOOKUP($AB224,Competencias!$A:$A,Competencias!L:L))/$AD224,"")</f>
        <v/>
      </c>
      <c r="AM224" s="727" t="str">
        <f>IFERROR(($AD224-_xlfn.XLOOKUP($AB224,Competencias!$A:$A,Competencias!M:M))/$AD224,"")</f>
        <v/>
      </c>
      <c r="AN224" s="727" t="str">
        <f>IFERROR(($AD224-_xlfn.XLOOKUP($AB224,Competencias!$A:$A,Competencias!N:N))/$AD224,"")</f>
        <v/>
      </c>
      <c r="AO224" s="727" t="str">
        <f>IFERROR(($AD224-_xlfn.XLOOKUP($AB224,Competencias!$A:$A,Competencias!O:O))/$AD224,"")</f>
        <v/>
      </c>
      <c r="AQ224" s="246" t="str">
        <f>_xlfn.XLOOKUP(AR224,'Listas anteriores R'!$A:$A,'Listas anteriores R'!$D:$D,"")</f>
        <v>Dira</v>
      </c>
      <c r="AR224" s="542">
        <v>1200</v>
      </c>
      <c r="AS224" s="718" t="str">
        <f t="shared" si="47"/>
        <v>Budín arcor sin fruta 215 g</v>
      </c>
      <c r="AT224" s="291" t="e">
        <f t="shared" si="41"/>
        <v>#N/A</v>
      </c>
      <c r="AU224" s="1051" t="e">
        <f>ROUND(IFERROR(($AT224-_xlfn.XLOOKUP($AR224,'Listas anteriores May.'!$A:$A,'Listas anteriores May.'!$E:$E))/_xlfn.XLOOKUP($AR224,'Listas anteriores May.'!$A:$A,'Listas anteriores May.'!$E:$E),""),3)</f>
        <v>#VALUE!</v>
      </c>
      <c r="AV224" s="732" t="str">
        <f>IFERROR(($AT224-(_xlfn.XLOOKUP($AR224,'Costos Unitarios'!$A:$A,'Costos Unitarios'!$E:$E)+_xlfn.XLOOKUP($AR224,'Costos Comerciales'!$A:$A,'Costos Comerciales'!$E:$E)))/AT224,"")</f>
        <v/>
      </c>
      <c r="AW224" s="892" t="str">
        <f>IFERROR((AT224-_xlfn.XLOOKUP(AR224,'Lista Consumo Interno'!$A:$A,'Lista Consumo Interno'!$E:$E))/AT224,"")</f>
        <v/>
      </c>
      <c r="AX224" s="895" t="e">
        <v>#N/A</v>
      </c>
      <c r="AY224" s="727" t="str">
        <f>IFERROR(($AT224-_xlfn.XLOOKUP($AR224,Competencias!$A:$A,Competencias!P:P))/$AT224,"")</f>
        <v/>
      </c>
      <c r="AZ224" s="727" t="str">
        <f>IFERROR(($AT224-_xlfn.XLOOKUP($AR224,Competencias!$A:$A,Competencias!Q:Q))/$AT224,"")</f>
        <v/>
      </c>
      <c r="BB224" s="246" t="str">
        <f>_xlfn.XLOOKUP(BC224,'Listas anteriores R'!$A:$A,'Listas anteriores R'!$D:$D,"")</f>
        <v>Dira</v>
      </c>
      <c r="BC224" s="760">
        <v>1200</v>
      </c>
      <c r="BD224" s="800" t="str">
        <f t="shared" si="48"/>
        <v>Budín arcor sin fruta 215 g</v>
      </c>
      <c r="BE224" s="150" t="e">
        <v>#N/A</v>
      </c>
      <c r="BF224" s="1051" t="e">
        <f>ROUND(IFERROR((BE224-_xlfn.XLOOKUP(BC224,'Listas anteriores HORECA'!$A:$A,'Listas anteriores HORECA'!$E:$E))/_xlfn.XLOOKUP(BC224,'Listas anteriores HORECA'!$A:$A,'Listas anteriores HORECA'!$E:$E),""),3)</f>
        <v>#VALUE!</v>
      </c>
      <c r="BG224" s="150" t="str">
        <f>_xlfn.XLOOKUP($BC224,'Costos Unitarios'!A:A,'Costos Unitarios'!E:E,"")</f>
        <v/>
      </c>
      <c r="BH224" s="1052" t="e">
        <f t="shared" si="49"/>
        <v>#N/A</v>
      </c>
      <c r="BI224" s="892" t="str">
        <f>IFERROR((BE224-_xlfn.XLOOKUP(C224,'Lista Consumo Interno'!A:A,'Lista Consumo Interno'!E:E))/BE224,"")</f>
        <v/>
      </c>
    </row>
    <row r="225" spans="1:61" ht="15" thickBot="1" x14ac:dyDescent="0.35">
      <c r="A225" s="246" t="str">
        <f>_xlfn.XLOOKUP(C225,'Listas anteriores R'!$A:$A,'Listas anteriores R'!$D:$D,"")</f>
        <v>Dira</v>
      </c>
      <c r="B225" s="1204" t="s">
        <v>249</v>
      </c>
      <c r="C225" s="855">
        <v>1272</v>
      </c>
      <c r="D225" s="178" t="s">
        <v>293</v>
      </c>
      <c r="E225" s="783">
        <f t="shared" si="42"/>
        <v>3297.5206611570247</v>
      </c>
      <c r="F225" s="860">
        <v>3990</v>
      </c>
      <c r="G225" s="1197">
        <f>ROUND(IFERROR((E225-_xlfn.XLOOKUP(C225,'Listas anteriores R'!A:A,'Listas anteriores R'!E:E))/_xlfn.XLOOKUP(C225,'Listas anteriores R'!A:A,'Listas anteriores R'!E:E),""),3)</f>
        <v>0</v>
      </c>
      <c r="H225" s="732" t="str">
        <f>IFERROR((E225-(_xlfn.XLOOKUP(C225,'Costos Unitarios'!$A:$A,'Costos Unitarios'!$E:$E)+_xlfn.XLOOKUP(C225,'Costos Comerciales'!$A:$A,'Costos Comerciales'!$E:$E)))/E225,"")</f>
        <v/>
      </c>
      <c r="I225" s="732" t="str">
        <f>IFERROR((E225-_xlfn.XLOOKUP(C225,'Lista Consumo Interno'!$A:$A,'Lista Consumo Interno'!$E:$E))/E225,"")</f>
        <v/>
      </c>
      <c r="J225" s="727" t="str">
        <f>IFERROR(($E225-_xlfn.XLOOKUP($C225,Competencias!$A:$A,Competencias!R:R))/$E225,"")</f>
        <v/>
      </c>
      <c r="K225" s="727" t="str">
        <f>IFERROR(($E225-_xlfn.XLOOKUP($C225,Competencias!$A:$A,Competencias!S:S))/$E225,"")</f>
        <v/>
      </c>
      <c r="L225" s="727" t="str">
        <f>IFERROR(($E225-_xlfn.XLOOKUP($C225,Competencias!$A:$A,Competencias!T:T))/$E225,"")</f>
        <v/>
      </c>
      <c r="M225" s="727" t="str">
        <f>IFERROR(($E225-_xlfn.XLOOKUP($C225,Competencias!$A:$A,Competencias!U:U))/$E225,"")</f>
        <v/>
      </c>
      <c r="N225" s="727" t="str">
        <f>IFERROR(($E225-_xlfn.XLOOKUP($C225,Competencias!$A:$A,Competencias!V:V))/$E225,"")</f>
        <v/>
      </c>
      <c r="O225" s="723"/>
      <c r="P225" s="246" t="str">
        <f>_xlfn.XLOOKUP(Q225,'Listas anteriores R'!$A:$A,'Listas anteriores R'!$D:$D,"")</f>
        <v>Dira</v>
      </c>
      <c r="Q225" s="1210">
        <v>1272</v>
      </c>
      <c r="R225" s="718" t="str">
        <f t="shared" si="45"/>
        <v>Budín con ddl 300 g</v>
      </c>
      <c r="S225" s="135">
        <f t="shared" si="43"/>
        <v>3297.5206611570247</v>
      </c>
      <c r="T225" s="749">
        <v>3990</v>
      </c>
      <c r="U225" s="1172" t="e">
        <f>ROUND(IFERROR((S225-_xlfn.XLOOKUP(Q225,'Listas anteriores C'!$A:$A,'Listas anteriores C'!$E:$E))/_xlfn.XLOOKUP(Q225,'Listas anteriores C'!$A:$A,'Listas anteriores C'!$E:$E),""),3)</f>
        <v>#VALUE!</v>
      </c>
      <c r="V225" s="732" t="str">
        <f>IFERROR((S225-(_xlfn.XLOOKUP(Q225,'Costos Unitarios'!$A:$A,'Costos Unitarios'!$E:$E)+_xlfn.XLOOKUP(Q225,'Costos Comerciales'!$A:$A,'Costos Comerciales'!$E:$E)))/S225,"")</f>
        <v/>
      </c>
      <c r="W225" s="727" t="str">
        <f>IFERROR(($S225-_xlfn.XLOOKUP($Q225,Competencias!$A:$A,Competencias!E:E))/$S225,"")</f>
        <v/>
      </c>
      <c r="X225" s="727" t="str">
        <f>IFERROR(($S225-_xlfn.XLOOKUP($Q225,Competencias!$A:$A,Competencias!F:F))/$S225,"")</f>
        <v/>
      </c>
      <c r="Y225" s="727" t="str">
        <f>IFERROR(($S225-_xlfn.XLOOKUP($Q225,Competencias!$A:$A,Competencias!G:G))/$S225,"")</f>
        <v/>
      </c>
      <c r="AA225" s="246" t="str">
        <f>_xlfn.XLOOKUP(AB225,'Listas anteriores R'!$A:$A,'Listas anteriores R'!$D:$D,"")</f>
        <v>Dira</v>
      </c>
      <c r="AB225" s="542">
        <v>1272</v>
      </c>
      <c r="AC225" s="718" t="str">
        <f t="shared" si="46"/>
        <v>Budín con ddl 300 g</v>
      </c>
      <c r="AD225" s="139">
        <f t="shared" si="44"/>
        <v>3297.5206611570247</v>
      </c>
      <c r="AE225" s="749">
        <v>3990</v>
      </c>
      <c r="AF225" s="1172" t="e">
        <f>ROUND(IFERROR((AD225-_xlfn.XLOOKUP(AB225,'Listas anteriores ML'!$A:$A,'Listas anteriores ML'!$E:$E))/_xlfn.XLOOKUP(AB225,'Listas anteriores ML'!$A:$A,'Listas anteriores ML'!$E:$E),""),3)</f>
        <v>#VALUE!</v>
      </c>
      <c r="AG225" s="732" t="str">
        <f>IFERROR((AD225-(_xlfn.XLOOKUP(AB225,'Costos Unitarios'!$A:$A,'Costos Unitarios'!$E:$E)+_xlfn.XLOOKUP(AB225,'Costos Comerciales'!$A:$A,'Costos Comerciales'!$E:$E)))/AD225,"")</f>
        <v/>
      </c>
      <c r="AH225" s="727" t="str">
        <f>IFERROR(($AD225-_xlfn.XLOOKUP($AB225,Competencias!$A:$A,Competencias!H:H))/$AD225,"")</f>
        <v/>
      </c>
      <c r="AI225" s="727" t="str">
        <f>IFERROR(($AD225-_xlfn.XLOOKUP($AB225,Competencias!$A:$A,Competencias!I:I))/$AD225,"")</f>
        <v/>
      </c>
      <c r="AJ225" s="727" t="str">
        <f>IFERROR(($AD225-_xlfn.XLOOKUP($AB225,Competencias!$A:$A,Competencias!J:J))/$AD225,"")</f>
        <v/>
      </c>
      <c r="AK225" s="727" t="str">
        <f>IFERROR(($AD225-_xlfn.XLOOKUP($AB225,Competencias!$A:$A,Competencias!K:K))/$AD225,"")</f>
        <v/>
      </c>
      <c r="AL225" s="727" t="str">
        <f>IFERROR(($AD225-_xlfn.XLOOKUP($AB225,Competencias!$A:$A,Competencias!L:L))/$AD225,"")</f>
        <v/>
      </c>
      <c r="AM225" s="727" t="str">
        <f>IFERROR(($AD225-_xlfn.XLOOKUP($AB225,Competencias!$A:$A,Competencias!M:M))/$AD225,"")</f>
        <v/>
      </c>
      <c r="AN225" s="727" t="str">
        <f>IFERROR(($AD225-_xlfn.XLOOKUP($AB225,Competencias!$A:$A,Competencias!N:N))/$AD225,"")</f>
        <v/>
      </c>
      <c r="AO225" s="727" t="str">
        <f>IFERROR(($AD225-_xlfn.XLOOKUP($AB225,Competencias!$A:$A,Competencias!O:O))/$AD225,"")</f>
        <v/>
      </c>
      <c r="AQ225" s="246" t="str">
        <f>_xlfn.XLOOKUP(AR225,'Listas anteriores R'!$A:$A,'Listas anteriores R'!$D:$D,"")</f>
        <v>Dira</v>
      </c>
      <c r="AR225" s="542">
        <v>1272</v>
      </c>
      <c r="AS225" s="718" t="str">
        <f t="shared" si="47"/>
        <v>Budín con ddl 300 g</v>
      </c>
      <c r="AT225" s="291" t="e">
        <f t="shared" si="41"/>
        <v>#N/A</v>
      </c>
      <c r="AU225" s="1051" t="e">
        <f>ROUND(IFERROR(($AT225-_xlfn.XLOOKUP($AR225,'Listas anteriores May.'!$A:$A,'Listas anteriores May.'!$E:$E))/_xlfn.XLOOKUP($AR225,'Listas anteriores May.'!$A:$A,'Listas anteriores May.'!$E:$E),""),3)</f>
        <v>#VALUE!</v>
      </c>
      <c r="AV225" s="732" t="str">
        <f>IFERROR(($AT225-(_xlfn.XLOOKUP($AR225,'Costos Unitarios'!$A:$A,'Costos Unitarios'!$E:$E)+_xlfn.XLOOKUP($AR225,'Costos Comerciales'!$A:$A,'Costos Comerciales'!$E:$E)))/AT225,"")</f>
        <v/>
      </c>
      <c r="AW225" s="892" t="str">
        <f>IFERROR((AT225-_xlfn.XLOOKUP(AR225,'Lista Consumo Interno'!$A:$A,'Lista Consumo Interno'!$E:$E))/AT225,"")</f>
        <v/>
      </c>
      <c r="AX225" s="895" t="e">
        <v>#N/A</v>
      </c>
      <c r="AY225" s="727" t="str">
        <f>IFERROR(($AT225-_xlfn.XLOOKUP($AR225,Competencias!$A:$A,Competencias!P:P))/$AT225,"")</f>
        <v/>
      </c>
      <c r="AZ225" s="727" t="str">
        <f>IFERROR(($AT225-_xlfn.XLOOKUP($AR225,Competencias!$A:$A,Competencias!Q:Q))/$AT225,"")</f>
        <v/>
      </c>
      <c r="BB225" s="246" t="str">
        <f>_xlfn.XLOOKUP(BC225,'Listas anteriores R'!$A:$A,'Listas anteriores R'!$D:$D,"")</f>
        <v>Dira</v>
      </c>
      <c r="BC225" s="760">
        <v>1272</v>
      </c>
      <c r="BD225" s="800" t="str">
        <f t="shared" si="48"/>
        <v>Budín con ddl 300 g</v>
      </c>
      <c r="BE225" s="150" t="e">
        <v>#N/A</v>
      </c>
      <c r="BF225" s="1051" t="e">
        <f>ROUND(IFERROR((BE225-_xlfn.XLOOKUP(BC225,'Listas anteriores HORECA'!$A:$A,'Listas anteriores HORECA'!$E:$E))/_xlfn.XLOOKUP(BC225,'Listas anteriores HORECA'!$A:$A,'Listas anteriores HORECA'!$E:$E),""),3)</f>
        <v>#VALUE!</v>
      </c>
      <c r="BG225" s="150" t="str">
        <f>_xlfn.XLOOKUP($BC225,'Costos Unitarios'!A:A,'Costos Unitarios'!E:E,"")</f>
        <v/>
      </c>
      <c r="BH225" s="1052" t="e">
        <f t="shared" si="49"/>
        <v>#N/A</v>
      </c>
      <c r="BI225" s="892" t="str">
        <f>IFERROR((BE225-_xlfn.XLOOKUP(C225,'Lista Consumo Interno'!A:A,'Lista Consumo Interno'!E:E))/BE225,"")</f>
        <v/>
      </c>
    </row>
    <row r="226" spans="1:61" ht="15" thickBot="1" x14ac:dyDescent="0.35">
      <c r="A226" s="246" t="str">
        <f>_xlfn.XLOOKUP(C226,'Listas anteriores R'!$A:$A,'Listas anteriores R'!$D:$D,"")</f>
        <v>Dira</v>
      </c>
      <c r="B226" s="1204" t="s">
        <v>249</v>
      </c>
      <c r="C226" s="855">
        <v>1302</v>
      </c>
      <c r="D226" s="178" t="s">
        <v>294</v>
      </c>
      <c r="E226" s="783">
        <f t="shared" si="42"/>
        <v>5776.8595041322315</v>
      </c>
      <c r="F226" s="860">
        <v>6990</v>
      </c>
      <c r="G226" s="1197">
        <f>ROUND(IFERROR((E226-_xlfn.XLOOKUP(C226,'Listas anteriores R'!A:A,'Listas anteriores R'!E:E))/_xlfn.XLOOKUP(C226,'Listas anteriores R'!A:A,'Listas anteriores R'!E:E),""),3)</f>
        <v>0</v>
      </c>
      <c r="H226" s="732">
        <f>IFERROR((E226-(_xlfn.XLOOKUP(C226,'Costos Unitarios'!$A:$A,'Costos Unitarios'!$E:$E)+_xlfn.XLOOKUP(C226,'Costos Comerciales'!$A:$A,'Costos Comerciales'!$E:$E)))/E226,"")</f>
        <v>1</v>
      </c>
      <c r="I226" s="732" t="str">
        <f>IFERROR((E226-_xlfn.XLOOKUP(C226,'Lista Consumo Interno'!$A:$A,'Lista Consumo Interno'!$E:$E))/E226,"")</f>
        <v/>
      </c>
      <c r="J226" s="727" t="str">
        <f>IFERROR(($E226-_xlfn.XLOOKUP($C226,Competencias!$A:$A,Competencias!R:R))/$E226,"")</f>
        <v/>
      </c>
      <c r="K226" s="727" t="str">
        <f>IFERROR(($E226-_xlfn.XLOOKUP($C226,Competencias!$A:$A,Competencias!S:S))/$E226,"")</f>
        <v/>
      </c>
      <c r="L226" s="727" t="str">
        <f>IFERROR(($E226-_xlfn.XLOOKUP($C226,Competencias!$A:$A,Competencias!T:T))/$E226,"")</f>
        <v/>
      </c>
      <c r="M226" s="727" t="str">
        <f>IFERROR(($E226-_xlfn.XLOOKUP($C226,Competencias!$A:$A,Competencias!U:U))/$E226,"")</f>
        <v/>
      </c>
      <c r="N226" s="727" t="str">
        <f>IFERROR(($E226-_xlfn.XLOOKUP($C226,Competencias!$A:$A,Competencias!V:V))/$E226,"")</f>
        <v/>
      </c>
      <c r="O226" s="723"/>
      <c r="P226" s="246" t="str">
        <f>_xlfn.XLOOKUP(Q226,'Listas anteriores R'!$A:$A,'Listas anteriores R'!$D:$D,"")</f>
        <v>Dira</v>
      </c>
      <c r="Q226" s="1210">
        <v>1302</v>
      </c>
      <c r="R226" s="718" t="str">
        <f t="shared" si="45"/>
        <v>Pan dulce con fruta 400 g Arcor</v>
      </c>
      <c r="S226" s="135">
        <f t="shared" si="43"/>
        <v>5776.8595041322315</v>
      </c>
      <c r="T226" s="749">
        <v>6990</v>
      </c>
      <c r="U226" s="1172" t="e">
        <f>ROUND(IFERROR((S226-_xlfn.XLOOKUP(Q226,'Listas anteriores C'!$A:$A,'Listas anteriores C'!$E:$E))/_xlfn.XLOOKUP(Q226,'Listas anteriores C'!$A:$A,'Listas anteriores C'!$E:$E),""),3)</f>
        <v>#VALUE!</v>
      </c>
      <c r="V226" s="732">
        <f>IFERROR((S226-(_xlfn.XLOOKUP(Q226,'Costos Unitarios'!$A:$A,'Costos Unitarios'!$E:$E)+_xlfn.XLOOKUP(Q226,'Costos Comerciales'!$A:$A,'Costos Comerciales'!$E:$E)))/S226,"")</f>
        <v>1</v>
      </c>
      <c r="W226" s="727" t="str">
        <f>IFERROR(($S226-_xlfn.XLOOKUP($Q226,Competencias!$A:$A,Competencias!E:E))/$S226,"")</f>
        <v/>
      </c>
      <c r="X226" s="727" t="str">
        <f>IFERROR(($S226-_xlfn.XLOOKUP($Q226,Competencias!$A:$A,Competencias!F:F))/$S226,"")</f>
        <v/>
      </c>
      <c r="Y226" s="727" t="str">
        <f>IFERROR(($S226-_xlfn.XLOOKUP($Q226,Competencias!$A:$A,Competencias!G:G))/$S226,"")</f>
        <v/>
      </c>
      <c r="AA226" s="246" t="str">
        <f>_xlfn.XLOOKUP(AB226,'Listas anteriores R'!$A:$A,'Listas anteriores R'!$D:$D,"")</f>
        <v>Dira</v>
      </c>
      <c r="AB226" s="542">
        <v>1302</v>
      </c>
      <c r="AC226" s="718" t="str">
        <f t="shared" si="46"/>
        <v>Pan dulce con fruta 400 g Arcor</v>
      </c>
      <c r="AD226" s="139">
        <f t="shared" si="44"/>
        <v>5776.8595041322315</v>
      </c>
      <c r="AE226" s="749">
        <v>6990</v>
      </c>
      <c r="AF226" s="1172" t="e">
        <f>ROUND(IFERROR((AD226-_xlfn.XLOOKUP(AB226,'Listas anteriores ML'!$A:$A,'Listas anteriores ML'!$E:$E))/_xlfn.XLOOKUP(AB226,'Listas anteriores ML'!$A:$A,'Listas anteriores ML'!$E:$E),""),3)</f>
        <v>#VALUE!</v>
      </c>
      <c r="AG226" s="732">
        <f>IFERROR((AD226-(_xlfn.XLOOKUP(AB226,'Costos Unitarios'!$A:$A,'Costos Unitarios'!$E:$E)+_xlfn.XLOOKUP(AB226,'Costos Comerciales'!$A:$A,'Costos Comerciales'!$E:$E)))/AD226,"")</f>
        <v>1</v>
      </c>
      <c r="AH226" s="727" t="str">
        <f>IFERROR(($AD226-_xlfn.XLOOKUP($AB226,Competencias!$A:$A,Competencias!H:H))/$AD226,"")</f>
        <v/>
      </c>
      <c r="AI226" s="727" t="str">
        <f>IFERROR(($AD226-_xlfn.XLOOKUP($AB226,Competencias!$A:$A,Competencias!I:I))/$AD226,"")</f>
        <v/>
      </c>
      <c r="AJ226" s="727" t="str">
        <f>IFERROR(($AD226-_xlfn.XLOOKUP($AB226,Competencias!$A:$A,Competencias!J:J))/$AD226,"")</f>
        <v/>
      </c>
      <c r="AK226" s="727" t="str">
        <f>IFERROR(($AD226-_xlfn.XLOOKUP($AB226,Competencias!$A:$A,Competencias!K:K))/$AD226,"")</f>
        <v/>
      </c>
      <c r="AL226" s="727" t="str">
        <f>IFERROR(($AD226-_xlfn.XLOOKUP($AB226,Competencias!$A:$A,Competencias!L:L))/$AD226,"")</f>
        <v/>
      </c>
      <c r="AM226" s="727" t="str">
        <f>IFERROR(($AD226-_xlfn.XLOOKUP($AB226,Competencias!$A:$A,Competencias!M:M))/$AD226,"")</f>
        <v/>
      </c>
      <c r="AN226" s="727" t="str">
        <f>IFERROR(($AD226-_xlfn.XLOOKUP($AB226,Competencias!$A:$A,Competencias!N:N))/$AD226,"")</f>
        <v/>
      </c>
      <c r="AO226" s="727" t="str">
        <f>IFERROR(($AD226-_xlfn.XLOOKUP($AB226,Competencias!$A:$A,Competencias!O:O))/$AD226,"")</f>
        <v/>
      </c>
      <c r="AQ226" s="246" t="str">
        <f>_xlfn.XLOOKUP(AR226,'Listas anteriores R'!$A:$A,'Listas anteriores R'!$D:$D,"")</f>
        <v>Dira</v>
      </c>
      <c r="AR226" s="542">
        <v>1302</v>
      </c>
      <c r="AS226" s="718" t="str">
        <f t="shared" si="47"/>
        <v>Pan dulce con fruta 400 g Arcor</v>
      </c>
      <c r="AT226" s="291" t="e">
        <f t="shared" si="41"/>
        <v>#N/A</v>
      </c>
      <c r="AU226" s="1051" t="e">
        <f>ROUND(IFERROR(($AT226-_xlfn.XLOOKUP($AR226,'Listas anteriores May.'!$A:$A,'Listas anteriores May.'!$E:$E))/_xlfn.XLOOKUP($AR226,'Listas anteriores May.'!$A:$A,'Listas anteriores May.'!$E:$E),""),3)</f>
        <v>#VALUE!</v>
      </c>
      <c r="AV226" s="732" t="str">
        <f>IFERROR(($AT226-(_xlfn.XLOOKUP($AR226,'Costos Unitarios'!$A:$A,'Costos Unitarios'!$E:$E)+_xlfn.XLOOKUP($AR226,'Costos Comerciales'!$A:$A,'Costos Comerciales'!$E:$E)))/AT226,"")</f>
        <v/>
      </c>
      <c r="AW226" s="892" t="str">
        <f>IFERROR((AT226-_xlfn.XLOOKUP(AR226,'Lista Consumo Interno'!$A:$A,'Lista Consumo Interno'!$E:$E))/AT226,"")</f>
        <v/>
      </c>
      <c r="AX226" s="895" t="e">
        <v>#N/A</v>
      </c>
      <c r="AY226" s="727" t="str">
        <f>IFERROR(($AT226-_xlfn.XLOOKUP($AR226,Competencias!$A:$A,Competencias!P:P))/$AT226,"")</f>
        <v/>
      </c>
      <c r="AZ226" s="727" t="str">
        <f>IFERROR(($AT226-_xlfn.XLOOKUP($AR226,Competencias!$A:$A,Competencias!Q:Q))/$AT226,"")</f>
        <v/>
      </c>
      <c r="BB226" s="246" t="str">
        <f>_xlfn.XLOOKUP(BC226,'Listas anteriores R'!$A:$A,'Listas anteriores R'!$D:$D,"")</f>
        <v>Dira</v>
      </c>
      <c r="BC226" s="760">
        <v>1302</v>
      </c>
      <c r="BD226" s="800" t="str">
        <f t="shared" si="48"/>
        <v>Pan dulce con fruta 400 g Arcor</v>
      </c>
      <c r="BE226" s="150" t="e">
        <v>#N/A</v>
      </c>
      <c r="BF226" s="1051" t="e">
        <f>ROUND(IFERROR((BE226-_xlfn.XLOOKUP(BC226,'Listas anteriores HORECA'!$A:$A,'Listas anteriores HORECA'!$E:$E))/_xlfn.XLOOKUP(BC226,'Listas anteriores HORECA'!$A:$A,'Listas anteriores HORECA'!$E:$E),""),3)</f>
        <v>#VALUE!</v>
      </c>
      <c r="BG226" s="150">
        <f>_xlfn.XLOOKUP($BC226,'Costos Unitarios'!A:A,'Costos Unitarios'!E:E,"")</f>
        <v>0</v>
      </c>
      <c r="BH226" s="1052" t="e">
        <f t="shared" si="49"/>
        <v>#N/A</v>
      </c>
      <c r="BI226" s="892" t="str">
        <f>IFERROR((BE226-_xlfn.XLOOKUP(C226,'Lista Consumo Interno'!A:A,'Lista Consumo Interno'!E:E))/BE226,"")</f>
        <v/>
      </c>
    </row>
    <row r="227" spans="1:61" ht="15" thickBot="1" x14ac:dyDescent="0.35">
      <c r="A227" s="246" t="str">
        <f>_xlfn.XLOOKUP(C227,'Listas anteriores R'!$A:$A,'Listas anteriores R'!$D:$D,"")</f>
        <v>Dira</v>
      </c>
      <c r="B227" s="1204" t="s">
        <v>249</v>
      </c>
      <c r="C227" s="855">
        <v>1303</v>
      </c>
      <c r="D227" s="178" t="s">
        <v>295</v>
      </c>
      <c r="E227" s="783">
        <f t="shared" si="42"/>
        <v>1561.9834710743803</v>
      </c>
      <c r="F227" s="860">
        <v>1890</v>
      </c>
      <c r="G227" s="1197">
        <f>ROUND(IFERROR((E227-_xlfn.XLOOKUP(C227,'Listas anteriores R'!A:A,'Listas anteriores R'!E:E))/_xlfn.XLOOKUP(C227,'Listas anteriores R'!A:A,'Listas anteriores R'!E:E),""),3)</f>
        <v>0</v>
      </c>
      <c r="H227" s="732">
        <f>IFERROR((E227-(_xlfn.XLOOKUP(C227,'Costos Unitarios'!$A:$A,'Costos Unitarios'!$E:$E)+_xlfn.XLOOKUP(C227,'Costos Comerciales'!$A:$A,'Costos Comerciales'!$E:$E)))/E227,"")</f>
        <v>0.33097883597883604</v>
      </c>
      <c r="I227" s="732" t="str">
        <f>IFERROR((E227-_xlfn.XLOOKUP(C227,'Lista Consumo Interno'!$A:$A,'Lista Consumo Interno'!$E:$E))/E227,"")</f>
        <v/>
      </c>
      <c r="J227" s="727">
        <f>IFERROR(($E227-_xlfn.XLOOKUP($C227,Competencias!$A:$A,Competencias!R:R))/$E227,"")</f>
        <v>1</v>
      </c>
      <c r="K227" s="727">
        <f>IFERROR(($E227-_xlfn.XLOOKUP($C227,Competencias!$A:$A,Competencias!S:S))/$E227,"")</f>
        <v>1</v>
      </c>
      <c r="L227" s="727">
        <f>IFERROR(($E227-_xlfn.XLOOKUP($C227,Competencias!$A:$A,Competencias!T:T))/$E227,"")</f>
        <v>-0.15238095238095228</v>
      </c>
      <c r="M227" s="727">
        <f>IFERROR(($E227-_xlfn.XLOOKUP($C227,Competencias!$A:$A,Competencias!U:U))/$E227,"")</f>
        <v>1</v>
      </c>
      <c r="N227" s="727">
        <f>IFERROR(($E227-_xlfn.XLOOKUP($C227,Competencias!$A:$A,Competencias!V:V))/$E227,"")</f>
        <v>1</v>
      </c>
      <c r="O227" s="723"/>
      <c r="P227" s="246" t="str">
        <f>_xlfn.XLOOKUP(Q227,'Listas anteriores R'!$A:$A,'Listas anteriores R'!$D:$D,"")</f>
        <v>Dira</v>
      </c>
      <c r="Q227" s="1210">
        <v>1303</v>
      </c>
      <c r="R227" s="718" t="str">
        <f t="shared" si="45"/>
        <v>Salsa Barbacoa 250 g</v>
      </c>
      <c r="S227" s="135">
        <f t="shared" si="43"/>
        <v>1561.9834710743803</v>
      </c>
      <c r="T227" s="749">
        <v>1890</v>
      </c>
      <c r="U227" s="1172" t="e">
        <f>ROUND(IFERROR((S227-_xlfn.XLOOKUP(Q227,'Listas anteriores C'!$A:$A,'Listas anteriores C'!$E:$E))/_xlfn.XLOOKUP(Q227,'Listas anteriores C'!$A:$A,'Listas anteriores C'!$E:$E),""),3)</f>
        <v>#VALUE!</v>
      </c>
      <c r="V227" s="732">
        <f>IFERROR((S227-(_xlfn.XLOOKUP(Q227,'Costos Unitarios'!$A:$A,'Costos Unitarios'!$E:$E)+_xlfn.XLOOKUP(Q227,'Costos Comerciales'!$A:$A,'Costos Comerciales'!$E:$E)))/S227,"")</f>
        <v>0.33097883597883604</v>
      </c>
      <c r="W227" s="727">
        <f>IFERROR(($S227-_xlfn.XLOOKUP($Q227,Competencias!$A:$A,Competencias!E:E))/$S227,"")</f>
        <v>1</v>
      </c>
      <c r="X227" s="727">
        <f>IFERROR(($S227-_xlfn.XLOOKUP($Q227,Competencias!$A:$A,Competencias!F:F))/$S227,"")</f>
        <v>1</v>
      </c>
      <c r="Y227" s="727">
        <f>IFERROR(($S227-_xlfn.XLOOKUP($Q227,Competencias!$A:$A,Competencias!G:G))/$S227,"")</f>
        <v>1</v>
      </c>
      <c r="AA227" s="246" t="str">
        <f>_xlfn.XLOOKUP(AB227,'Listas anteriores R'!$A:$A,'Listas anteriores R'!$D:$D,"")</f>
        <v>Dira</v>
      </c>
      <c r="AB227" s="542">
        <v>1303</v>
      </c>
      <c r="AC227" s="718" t="str">
        <f t="shared" si="46"/>
        <v>Salsa Barbacoa 250 g</v>
      </c>
      <c r="AD227" s="139">
        <f t="shared" si="44"/>
        <v>1561.9834710743803</v>
      </c>
      <c r="AE227" s="749">
        <v>1890</v>
      </c>
      <c r="AF227" s="1172" t="e">
        <f>ROUND(IFERROR((AD227-_xlfn.XLOOKUP(AB227,'Listas anteriores ML'!$A:$A,'Listas anteriores ML'!$E:$E))/_xlfn.XLOOKUP(AB227,'Listas anteriores ML'!$A:$A,'Listas anteriores ML'!$E:$E),""),3)</f>
        <v>#VALUE!</v>
      </c>
      <c r="AG227" s="732">
        <f>IFERROR((AD227-(_xlfn.XLOOKUP(AB227,'Costos Unitarios'!$A:$A,'Costos Unitarios'!$E:$E)+_xlfn.XLOOKUP(AB227,'Costos Comerciales'!$A:$A,'Costos Comerciales'!$E:$E)))/AD227,"")</f>
        <v>0.33097883597883604</v>
      </c>
      <c r="AH227" s="727">
        <f>IFERROR(($AD227-_xlfn.XLOOKUP($AB227,Competencias!$A:$A,Competencias!H:H))/$AD227,"")</f>
        <v>1</v>
      </c>
      <c r="AI227" s="727">
        <f>IFERROR(($AD227-_xlfn.XLOOKUP($AB227,Competencias!$A:$A,Competencias!I:I))/$AD227,"")</f>
        <v>1</v>
      </c>
      <c r="AJ227" s="727">
        <f>IFERROR(($AD227-_xlfn.XLOOKUP($AB227,Competencias!$A:$A,Competencias!J:J))/$AD227,"")</f>
        <v>1</v>
      </c>
      <c r="AK227" s="727">
        <f>IFERROR(($AD227-_xlfn.XLOOKUP($AB227,Competencias!$A:$A,Competencias!K:K))/$AD227,"")</f>
        <v>1</v>
      </c>
      <c r="AL227" s="727">
        <f>IFERROR(($AD227-_xlfn.XLOOKUP($AB227,Competencias!$A:$A,Competencias!L:L))/$AD227,"")</f>
        <v>1</v>
      </c>
      <c r="AM227" s="727">
        <f>IFERROR(($AD227-_xlfn.XLOOKUP($AB227,Competencias!$A:$A,Competencias!M:M))/$AD227,"")</f>
        <v>1</v>
      </c>
      <c r="AN227" s="727">
        <f>IFERROR(($AD227-_xlfn.XLOOKUP($AB227,Competencias!$A:$A,Competencias!N:N))/$AD227,"")</f>
        <v>1</v>
      </c>
      <c r="AO227" s="727">
        <f>IFERROR(($AD227-_xlfn.XLOOKUP($AB227,Competencias!$A:$A,Competencias!O:O))/$AD227,"")</f>
        <v>1</v>
      </c>
      <c r="AQ227" s="246" t="str">
        <f>_xlfn.XLOOKUP(AR227,'Listas anteriores R'!$A:$A,'Listas anteriores R'!$D:$D,"")</f>
        <v>Dira</v>
      </c>
      <c r="AR227" s="542">
        <v>1303</v>
      </c>
      <c r="AS227" s="718" t="str">
        <f t="shared" si="47"/>
        <v>Salsa Barbacoa 250 g</v>
      </c>
      <c r="AT227" s="291" t="e">
        <f t="shared" si="41"/>
        <v>#N/A</v>
      </c>
      <c r="AU227" s="1051" t="e">
        <f>ROUND(IFERROR(($AT227-_xlfn.XLOOKUP($AR227,'Listas anteriores May.'!$A:$A,'Listas anteriores May.'!$E:$E))/_xlfn.XLOOKUP($AR227,'Listas anteriores May.'!$A:$A,'Listas anteriores May.'!$E:$E),""),3)</f>
        <v>#VALUE!</v>
      </c>
      <c r="AV227" s="732" t="str">
        <f>IFERROR(($AT227-(_xlfn.XLOOKUP($AR227,'Costos Unitarios'!$A:$A,'Costos Unitarios'!$E:$E)+_xlfn.XLOOKUP($AR227,'Costos Comerciales'!$A:$A,'Costos Comerciales'!$E:$E)))/AT227,"")</f>
        <v/>
      </c>
      <c r="AW227" s="892" t="str">
        <f>IFERROR((AT227-_xlfn.XLOOKUP(AR227,'Lista Consumo Interno'!$A:$A,'Lista Consumo Interno'!$E:$E))/AT227,"")</f>
        <v/>
      </c>
      <c r="AX227" s="895" t="e">
        <v>#N/A</v>
      </c>
      <c r="AY227" s="727" t="str">
        <f>IFERROR(($AT227-_xlfn.XLOOKUP($AR227,Competencias!$A:$A,Competencias!P:P))/$AT227,"")</f>
        <v/>
      </c>
      <c r="AZ227" s="727" t="str">
        <f>IFERROR(($AT227-_xlfn.XLOOKUP($AR227,Competencias!$A:$A,Competencias!Q:Q))/$AT227,"")</f>
        <v/>
      </c>
      <c r="BB227" s="246" t="str">
        <f>_xlfn.XLOOKUP(BC227,'Listas anteriores R'!$A:$A,'Listas anteriores R'!$D:$D,"")</f>
        <v>Dira</v>
      </c>
      <c r="BC227" s="760">
        <v>1303</v>
      </c>
      <c r="BD227" s="800" t="str">
        <f t="shared" si="48"/>
        <v>Salsa Barbacoa 250 g</v>
      </c>
      <c r="BE227" s="150" t="e">
        <v>#N/A</v>
      </c>
      <c r="BF227" s="1051" t="e">
        <f>ROUND(IFERROR((BE227-_xlfn.XLOOKUP(BC227,'Listas anteriores HORECA'!$A:$A,'Listas anteriores HORECA'!$E:$E))/_xlfn.XLOOKUP(BC227,'Listas anteriores HORECA'!$A:$A,'Listas anteriores HORECA'!$E:$E),""),3)</f>
        <v>#VALUE!</v>
      </c>
      <c r="BG227" s="150">
        <f>_xlfn.XLOOKUP($BC227,'Costos Unitarios'!A:A,'Costos Unitarios'!E:E,"")</f>
        <v>967</v>
      </c>
      <c r="BH227" s="1052" t="e">
        <f t="shared" si="49"/>
        <v>#N/A</v>
      </c>
      <c r="BI227" s="892" t="str">
        <f>IFERROR((BE227-_xlfn.XLOOKUP(C227,'Lista Consumo Interno'!A:A,'Lista Consumo Interno'!E:E))/BE227,"")</f>
        <v/>
      </c>
    </row>
    <row r="228" spans="1:61" ht="15" thickBot="1" x14ac:dyDescent="0.35">
      <c r="A228" s="246" t="str">
        <f>_xlfn.XLOOKUP(C228,'Listas anteriores R'!$A:$A,'Listas anteriores R'!$D:$D,"")</f>
        <v>Dira</v>
      </c>
      <c r="B228" s="1204" t="s">
        <v>249</v>
      </c>
      <c r="C228" s="855">
        <v>1304</v>
      </c>
      <c r="D228" s="178" t="s">
        <v>296</v>
      </c>
      <c r="E228" s="783">
        <f t="shared" si="42"/>
        <v>1396.6942148760331</v>
      </c>
      <c r="F228" s="860">
        <v>1690</v>
      </c>
      <c r="G228" s="1197">
        <f>ROUND(IFERROR((E228-_xlfn.XLOOKUP(C228,'Listas anteriores R'!A:A,'Listas anteriores R'!E:E))/_xlfn.XLOOKUP(C228,'Listas anteriores R'!A:A,'Listas anteriores R'!E:E),""),3)</f>
        <v>0</v>
      </c>
      <c r="H228" s="732">
        <f>IFERROR((E228-(_xlfn.XLOOKUP(C228,'Costos Unitarios'!$A:$A,'Costos Unitarios'!$E:$E)+_xlfn.XLOOKUP(C228,'Costos Comerciales'!$A:$A,'Costos Comerciales'!$E:$E)))/E228,"")</f>
        <v>0.37924852071005921</v>
      </c>
      <c r="I228" s="732" t="str">
        <f>IFERROR((E228-_xlfn.XLOOKUP(C228,'Lista Consumo Interno'!$A:$A,'Lista Consumo Interno'!$E:$E))/E228,"")</f>
        <v/>
      </c>
      <c r="J228" s="727">
        <f>IFERROR(($E228-_xlfn.XLOOKUP($C228,Competencias!$A:$A,Competencias!R:R))/$E228,"")</f>
        <v>1</v>
      </c>
      <c r="K228" s="727">
        <f>IFERROR(($E228-_xlfn.XLOOKUP($C228,Competencias!$A:$A,Competencias!S:S))/$E228,"")</f>
        <v>1</v>
      </c>
      <c r="L228" s="727">
        <f>IFERROR(($E228-_xlfn.XLOOKUP($C228,Competencias!$A:$A,Competencias!T:T))/$E228,"")</f>
        <v>-0.13840236686390528</v>
      </c>
      <c r="M228" s="727">
        <f>IFERROR(($E228-_xlfn.XLOOKUP($C228,Competencias!$A:$A,Competencias!U:U))/$E228,"")</f>
        <v>1</v>
      </c>
      <c r="N228" s="727">
        <f>IFERROR(($E228-_xlfn.XLOOKUP($C228,Competencias!$A:$A,Competencias!V:V))/$E228,"")</f>
        <v>1</v>
      </c>
      <c r="O228" s="723"/>
      <c r="P228" s="246" t="str">
        <f>_xlfn.XLOOKUP(Q228,'Listas anteriores R'!$A:$A,'Listas anteriores R'!$D:$D,"")</f>
        <v>Dira</v>
      </c>
      <c r="Q228" s="1210">
        <v>1304</v>
      </c>
      <c r="R228" s="718" t="str">
        <f t="shared" ref="R228:R259" si="50">D228</f>
        <v>Esp. Pimentón 23g</v>
      </c>
      <c r="S228" s="135">
        <f t="shared" si="43"/>
        <v>1396.6942148760331</v>
      </c>
      <c r="T228" s="749">
        <v>1690</v>
      </c>
      <c r="U228" s="1172" t="e">
        <f>ROUND(IFERROR((S228-_xlfn.XLOOKUP(Q228,'Listas anteriores C'!$A:$A,'Listas anteriores C'!$E:$E))/_xlfn.XLOOKUP(Q228,'Listas anteriores C'!$A:$A,'Listas anteriores C'!$E:$E),""),3)</f>
        <v>#VALUE!</v>
      </c>
      <c r="V228" s="732">
        <f>IFERROR((S228-(_xlfn.XLOOKUP(Q228,'Costos Unitarios'!$A:$A,'Costos Unitarios'!$E:$E)+_xlfn.XLOOKUP(Q228,'Costos Comerciales'!$A:$A,'Costos Comerciales'!$E:$E)))/S228,"")</f>
        <v>0.37924852071005921</v>
      </c>
      <c r="W228" s="727">
        <f>IFERROR(($S228-_xlfn.XLOOKUP($Q228,Competencias!$A:$A,Competencias!E:E))/$S228,"")</f>
        <v>1</v>
      </c>
      <c r="X228" s="727">
        <f>IFERROR(($S228-_xlfn.XLOOKUP($Q228,Competencias!$A:$A,Competencias!F:F))/$S228,"")</f>
        <v>1</v>
      </c>
      <c r="Y228" s="727">
        <f>IFERROR(($S228-_xlfn.XLOOKUP($Q228,Competencias!$A:$A,Competencias!G:G))/$S228,"")</f>
        <v>1</v>
      </c>
      <c r="AA228" s="246" t="str">
        <f>_xlfn.XLOOKUP(AB228,'Listas anteriores R'!$A:$A,'Listas anteriores R'!$D:$D,"")</f>
        <v>Dira</v>
      </c>
      <c r="AB228" s="542">
        <v>1304</v>
      </c>
      <c r="AC228" s="718" t="str">
        <f t="shared" si="46"/>
        <v>Esp. Pimentón 23g</v>
      </c>
      <c r="AD228" s="139">
        <f t="shared" si="44"/>
        <v>1396.6942148760331</v>
      </c>
      <c r="AE228" s="749">
        <v>1690</v>
      </c>
      <c r="AF228" s="1172" t="e">
        <f>ROUND(IFERROR((AD228-_xlfn.XLOOKUP(AB228,'Listas anteriores ML'!$A:$A,'Listas anteriores ML'!$E:$E))/_xlfn.XLOOKUP(AB228,'Listas anteriores ML'!$A:$A,'Listas anteriores ML'!$E:$E),""),3)</f>
        <v>#VALUE!</v>
      </c>
      <c r="AG228" s="732">
        <f>IFERROR((AD228-(_xlfn.XLOOKUP(AB228,'Costos Unitarios'!$A:$A,'Costos Unitarios'!$E:$E)+_xlfn.XLOOKUP(AB228,'Costos Comerciales'!$A:$A,'Costos Comerciales'!$E:$E)))/AD228,"")</f>
        <v>0.37924852071005921</v>
      </c>
      <c r="AH228" s="727">
        <f>IFERROR(($AD228-_xlfn.XLOOKUP($AB228,Competencias!$A:$A,Competencias!H:H))/$AD228,"")</f>
        <v>1</v>
      </c>
      <c r="AI228" s="727">
        <f>IFERROR(($AD228-_xlfn.XLOOKUP($AB228,Competencias!$A:$A,Competencias!I:I))/$AD228,"")</f>
        <v>1</v>
      </c>
      <c r="AJ228" s="727">
        <f>IFERROR(($AD228-_xlfn.XLOOKUP($AB228,Competencias!$A:$A,Competencias!J:J))/$AD228,"")</f>
        <v>1</v>
      </c>
      <c r="AK228" s="727">
        <f>IFERROR(($AD228-_xlfn.XLOOKUP($AB228,Competencias!$A:$A,Competencias!K:K))/$AD228,"")</f>
        <v>1</v>
      </c>
      <c r="AL228" s="727">
        <f>IFERROR(($AD228-_xlfn.XLOOKUP($AB228,Competencias!$A:$A,Competencias!L:L))/$AD228,"")</f>
        <v>1</v>
      </c>
      <c r="AM228" s="727">
        <f>IFERROR(($AD228-_xlfn.XLOOKUP($AB228,Competencias!$A:$A,Competencias!M:M))/$AD228,"")</f>
        <v>1</v>
      </c>
      <c r="AN228" s="727">
        <f>IFERROR(($AD228-_xlfn.XLOOKUP($AB228,Competencias!$A:$A,Competencias!N:N))/$AD228,"")</f>
        <v>1</v>
      </c>
      <c r="AO228" s="727">
        <f>IFERROR(($AD228-_xlfn.XLOOKUP($AB228,Competencias!$A:$A,Competencias!O:O))/$AD228,"")</f>
        <v>1</v>
      </c>
      <c r="AQ228" s="246" t="str">
        <f>_xlfn.XLOOKUP(AR228,'Listas anteriores R'!$A:$A,'Listas anteriores R'!$D:$D,"")</f>
        <v>Dira</v>
      </c>
      <c r="AR228" s="542">
        <v>1304</v>
      </c>
      <c r="AS228" s="718" t="str">
        <f t="shared" si="47"/>
        <v>Esp. Pimentón 23g</v>
      </c>
      <c r="AT228" s="291" t="e">
        <f t="shared" si="41"/>
        <v>#N/A</v>
      </c>
      <c r="AU228" s="1051" t="e">
        <f>ROUND(IFERROR(($AT228-_xlfn.XLOOKUP($AR228,'Listas anteriores May.'!$A:$A,'Listas anteriores May.'!$E:$E))/_xlfn.XLOOKUP($AR228,'Listas anteriores May.'!$A:$A,'Listas anteriores May.'!$E:$E),""),3)</f>
        <v>#VALUE!</v>
      </c>
      <c r="AV228" s="732" t="str">
        <f>IFERROR(($AT228-(_xlfn.XLOOKUP($AR228,'Costos Unitarios'!$A:$A,'Costos Unitarios'!$E:$E)+_xlfn.XLOOKUP($AR228,'Costos Comerciales'!$A:$A,'Costos Comerciales'!$E:$E)))/AT228,"")</f>
        <v/>
      </c>
      <c r="AW228" s="892" t="str">
        <f>IFERROR((AT228-_xlfn.XLOOKUP(AR228,'Lista Consumo Interno'!$A:$A,'Lista Consumo Interno'!$E:$E))/AT228,"")</f>
        <v/>
      </c>
      <c r="AX228" s="895" t="e">
        <v>#N/A</v>
      </c>
      <c r="AY228" s="727" t="str">
        <f>IFERROR(($AT228-_xlfn.XLOOKUP($AR228,Competencias!$A:$A,Competencias!P:P))/$AT228,"")</f>
        <v/>
      </c>
      <c r="AZ228" s="727" t="str">
        <f>IFERROR(($AT228-_xlfn.XLOOKUP($AR228,Competencias!$A:$A,Competencias!Q:Q))/$AT228,"")</f>
        <v/>
      </c>
      <c r="BB228" s="246" t="str">
        <f>_xlfn.XLOOKUP(BC228,'Listas anteriores R'!$A:$A,'Listas anteriores R'!$D:$D,"")</f>
        <v>Dira</v>
      </c>
      <c r="BC228" s="760">
        <v>1304</v>
      </c>
      <c r="BD228" s="800" t="str">
        <f t="shared" si="48"/>
        <v>Esp. Pimentón 23g</v>
      </c>
      <c r="BE228" s="150" t="e">
        <v>#N/A</v>
      </c>
      <c r="BF228" s="1051" t="e">
        <f>ROUND(IFERROR((BE228-_xlfn.XLOOKUP(BC228,'Listas anteriores HORECA'!$A:$A,'Listas anteriores HORECA'!$E:$E))/_xlfn.XLOOKUP(BC228,'Listas anteriores HORECA'!$A:$A,'Listas anteriores HORECA'!$E:$E),""),3)</f>
        <v>#VALUE!</v>
      </c>
      <c r="BG228" s="150">
        <f>_xlfn.XLOOKUP($BC228,'Costos Unitarios'!A:A,'Costos Unitarios'!E:E,"")</f>
        <v>798</v>
      </c>
      <c r="BH228" s="1052" t="e">
        <f t="shared" si="49"/>
        <v>#N/A</v>
      </c>
      <c r="BI228" s="892" t="str">
        <f>IFERROR((BE228-_xlfn.XLOOKUP(C228,'Lista Consumo Interno'!A:A,'Lista Consumo Interno'!E:E))/BE228,"")</f>
        <v/>
      </c>
    </row>
    <row r="229" spans="1:61" ht="15" thickBot="1" x14ac:dyDescent="0.35">
      <c r="A229" s="246" t="str">
        <f>_xlfn.XLOOKUP(C229,'Listas anteriores R'!$A:$A,'Listas anteriores R'!$D:$D,"")</f>
        <v>Dira</v>
      </c>
      <c r="B229" s="1204" t="s">
        <v>249</v>
      </c>
      <c r="C229" s="855">
        <v>1305</v>
      </c>
      <c r="D229" s="178" t="s">
        <v>297</v>
      </c>
      <c r="E229" s="783">
        <f t="shared" si="42"/>
        <v>1396.6942148760331</v>
      </c>
      <c r="F229" s="860">
        <v>1690</v>
      </c>
      <c r="G229" s="1197">
        <f>ROUND(IFERROR((E229-_xlfn.XLOOKUP(C229,'Listas anteriores R'!A:A,'Listas anteriores R'!E:E))/_xlfn.XLOOKUP(C229,'Listas anteriores R'!A:A,'Listas anteriores R'!E:E),""),3)</f>
        <v>0</v>
      </c>
      <c r="H229" s="732">
        <f>IFERROR((E229-(_xlfn.XLOOKUP(C229,'Costos Unitarios'!$A:$A,'Costos Unitarios'!$E:$E)+_xlfn.XLOOKUP(C229,'Costos Comerciales'!$A:$A,'Costos Comerciales'!$E:$E)))/E229,"")</f>
        <v>0.31839053254437871</v>
      </c>
      <c r="I229" s="732" t="str">
        <f>IFERROR((E229-_xlfn.XLOOKUP(C229,'Lista Consumo Interno'!$A:$A,'Lista Consumo Interno'!$E:$E))/E229,"")</f>
        <v/>
      </c>
      <c r="J229" s="727">
        <f>IFERROR(($E229-_xlfn.XLOOKUP($C229,Competencias!$A:$A,Competencias!R:R))/$E229,"")</f>
        <v>1</v>
      </c>
      <c r="K229" s="727">
        <f>IFERROR(($E229-_xlfn.XLOOKUP($C229,Competencias!$A:$A,Competencias!S:S))/$E229,"")</f>
        <v>1</v>
      </c>
      <c r="L229" s="727">
        <f>IFERROR(($E229-_xlfn.XLOOKUP($C229,Competencias!$A:$A,Competencias!T:T))/$E229,"")</f>
        <v>-0.20999999999999994</v>
      </c>
      <c r="M229" s="727">
        <f>IFERROR(($E229-_xlfn.XLOOKUP($C229,Competencias!$A:$A,Competencias!U:U))/$E229,"")</f>
        <v>1</v>
      </c>
      <c r="N229" s="727">
        <f>IFERROR(($E229-_xlfn.XLOOKUP($C229,Competencias!$A:$A,Competencias!V:V))/$E229,"")</f>
        <v>1</v>
      </c>
      <c r="O229" s="723"/>
      <c r="P229" s="246" t="str">
        <f>_xlfn.XLOOKUP(Q229,'Listas anteriores R'!$A:$A,'Listas anteriores R'!$D:$D,"")</f>
        <v>Dira</v>
      </c>
      <c r="Q229" s="1210">
        <v>1305</v>
      </c>
      <c r="R229" s="718" t="str">
        <f t="shared" si="50"/>
        <v>Esp. Orégano 23 g</v>
      </c>
      <c r="S229" s="135">
        <f t="shared" si="43"/>
        <v>1396.6942148760331</v>
      </c>
      <c r="T229" s="749">
        <v>1690</v>
      </c>
      <c r="U229" s="1172" t="e">
        <f>ROUND(IFERROR((S229-_xlfn.XLOOKUP(Q229,'Listas anteriores C'!$A:$A,'Listas anteriores C'!$E:$E))/_xlfn.XLOOKUP(Q229,'Listas anteriores C'!$A:$A,'Listas anteriores C'!$E:$E),""),3)</f>
        <v>#VALUE!</v>
      </c>
      <c r="V229" s="732">
        <f>IFERROR((S229-(_xlfn.XLOOKUP(Q229,'Costos Unitarios'!$A:$A,'Costos Unitarios'!$E:$E)+_xlfn.XLOOKUP(Q229,'Costos Comerciales'!$A:$A,'Costos Comerciales'!$E:$E)))/S229,"")</f>
        <v>0.31839053254437871</v>
      </c>
      <c r="W229" s="727">
        <f>IFERROR(($S229-_xlfn.XLOOKUP($Q229,Competencias!$A:$A,Competencias!E:E))/$S229,"")</f>
        <v>1</v>
      </c>
      <c r="X229" s="727">
        <f>IFERROR(($S229-_xlfn.XLOOKUP($Q229,Competencias!$A:$A,Competencias!F:F))/$S229,"")</f>
        <v>1</v>
      </c>
      <c r="Y229" s="727">
        <f>IFERROR(($S229-_xlfn.XLOOKUP($Q229,Competencias!$A:$A,Competencias!G:G))/$S229,"")</f>
        <v>1</v>
      </c>
      <c r="AA229" s="246" t="str">
        <f>_xlfn.XLOOKUP(AB229,'Listas anteriores R'!$A:$A,'Listas anteriores R'!$D:$D,"")</f>
        <v>Dira</v>
      </c>
      <c r="AB229" s="542">
        <v>1305</v>
      </c>
      <c r="AC229" s="718" t="str">
        <f t="shared" si="46"/>
        <v>Esp. Orégano 23 g</v>
      </c>
      <c r="AD229" s="139">
        <f t="shared" si="44"/>
        <v>1396.6942148760331</v>
      </c>
      <c r="AE229" s="749">
        <v>1690</v>
      </c>
      <c r="AF229" s="1172" t="e">
        <f>ROUND(IFERROR((AD229-_xlfn.XLOOKUP(AB229,'Listas anteriores ML'!$A:$A,'Listas anteriores ML'!$E:$E))/_xlfn.XLOOKUP(AB229,'Listas anteriores ML'!$A:$A,'Listas anteriores ML'!$E:$E),""),3)</f>
        <v>#VALUE!</v>
      </c>
      <c r="AG229" s="732">
        <f>IFERROR((AD229-(_xlfn.XLOOKUP(AB229,'Costos Unitarios'!$A:$A,'Costos Unitarios'!$E:$E)+_xlfn.XLOOKUP(AB229,'Costos Comerciales'!$A:$A,'Costos Comerciales'!$E:$E)))/AD229,"")</f>
        <v>0.31839053254437871</v>
      </c>
      <c r="AH229" s="727">
        <f>IFERROR(($AD229-_xlfn.XLOOKUP($AB229,Competencias!$A:$A,Competencias!H:H))/$AD229,"")</f>
        <v>1</v>
      </c>
      <c r="AI229" s="727">
        <f>IFERROR(($AD229-_xlfn.XLOOKUP($AB229,Competencias!$A:$A,Competencias!I:I))/$AD229,"")</f>
        <v>1</v>
      </c>
      <c r="AJ229" s="727">
        <f>IFERROR(($AD229-_xlfn.XLOOKUP($AB229,Competencias!$A:$A,Competencias!J:J))/$AD229,"")</f>
        <v>1</v>
      </c>
      <c r="AK229" s="727">
        <f>IFERROR(($AD229-_xlfn.XLOOKUP($AB229,Competencias!$A:$A,Competencias!K:K))/$AD229,"")</f>
        <v>1</v>
      </c>
      <c r="AL229" s="727">
        <f>IFERROR(($AD229-_xlfn.XLOOKUP($AB229,Competencias!$A:$A,Competencias!L:L))/$AD229,"")</f>
        <v>1</v>
      </c>
      <c r="AM229" s="727">
        <f>IFERROR(($AD229-_xlfn.XLOOKUP($AB229,Competencias!$A:$A,Competencias!M:M))/$AD229,"")</f>
        <v>1</v>
      </c>
      <c r="AN229" s="727">
        <f>IFERROR(($AD229-_xlfn.XLOOKUP($AB229,Competencias!$A:$A,Competencias!N:N))/$AD229,"")</f>
        <v>1</v>
      </c>
      <c r="AO229" s="727">
        <f>IFERROR(($AD229-_xlfn.XLOOKUP($AB229,Competencias!$A:$A,Competencias!O:O))/$AD229,"")</f>
        <v>1</v>
      </c>
      <c r="AQ229" s="246" t="str">
        <f>_xlfn.XLOOKUP(AR229,'Listas anteriores R'!$A:$A,'Listas anteriores R'!$D:$D,"")</f>
        <v>Dira</v>
      </c>
      <c r="AR229" s="542">
        <v>1305</v>
      </c>
      <c r="AS229" s="718" t="str">
        <f t="shared" si="47"/>
        <v>Esp. Orégano 23 g</v>
      </c>
      <c r="AT229" s="291" t="e">
        <f t="shared" si="41"/>
        <v>#N/A</v>
      </c>
      <c r="AU229" s="1051" t="e">
        <f>ROUND(IFERROR(($AT229-_xlfn.XLOOKUP($AR229,'Listas anteriores May.'!$A:$A,'Listas anteriores May.'!$E:$E))/_xlfn.XLOOKUP($AR229,'Listas anteriores May.'!$A:$A,'Listas anteriores May.'!$E:$E),""),3)</f>
        <v>#VALUE!</v>
      </c>
      <c r="AV229" s="732" t="str">
        <f>IFERROR(($AT229-(_xlfn.XLOOKUP($AR229,'Costos Unitarios'!$A:$A,'Costos Unitarios'!$E:$E)+_xlfn.XLOOKUP($AR229,'Costos Comerciales'!$A:$A,'Costos Comerciales'!$E:$E)))/AT229,"")</f>
        <v/>
      </c>
      <c r="AW229" s="892" t="str">
        <f>IFERROR((AT229-_xlfn.XLOOKUP(AR229,'Lista Consumo Interno'!$A:$A,'Lista Consumo Interno'!$E:$E))/AT229,"")</f>
        <v/>
      </c>
      <c r="AX229" s="895" t="e">
        <v>#N/A</v>
      </c>
      <c r="AY229" s="727" t="str">
        <f>IFERROR(($AT229-_xlfn.XLOOKUP($AR229,Competencias!$A:$A,Competencias!P:P))/$AT229,"")</f>
        <v/>
      </c>
      <c r="AZ229" s="727" t="str">
        <f>IFERROR(($AT229-_xlfn.XLOOKUP($AR229,Competencias!$A:$A,Competencias!Q:Q))/$AT229,"")</f>
        <v/>
      </c>
      <c r="BB229" s="246" t="str">
        <f>_xlfn.XLOOKUP(BC229,'Listas anteriores R'!$A:$A,'Listas anteriores R'!$D:$D,"")</f>
        <v>Dira</v>
      </c>
      <c r="BC229" s="760">
        <v>1305</v>
      </c>
      <c r="BD229" s="800" t="str">
        <f t="shared" si="48"/>
        <v>Esp. Orégano 23 g</v>
      </c>
      <c r="BE229" s="150" t="e">
        <v>#N/A</v>
      </c>
      <c r="BF229" s="1051" t="e">
        <f>ROUND(IFERROR((BE229-_xlfn.XLOOKUP(BC229,'Listas anteriores HORECA'!$A:$A,'Listas anteriores HORECA'!$E:$E))/_xlfn.XLOOKUP(BC229,'Listas anteriores HORECA'!$A:$A,'Listas anteriores HORECA'!$E:$E),""),3)</f>
        <v>#VALUE!</v>
      </c>
      <c r="BG229" s="150">
        <f>_xlfn.XLOOKUP($BC229,'Costos Unitarios'!A:A,'Costos Unitarios'!E:E,"")</f>
        <v>883</v>
      </c>
      <c r="BH229" s="1052" t="e">
        <f t="shared" si="49"/>
        <v>#N/A</v>
      </c>
      <c r="BI229" s="892" t="str">
        <f>IFERROR((BE229-_xlfn.XLOOKUP(C229,'Lista Consumo Interno'!A:A,'Lista Consumo Interno'!E:E))/BE229,"")</f>
        <v/>
      </c>
    </row>
    <row r="230" spans="1:61" ht="15" thickBot="1" x14ac:dyDescent="0.35">
      <c r="A230" s="246" t="str">
        <f>_xlfn.XLOOKUP(C230,'Listas anteriores R'!$A:$A,'Listas anteriores R'!$D:$D,"")</f>
        <v>Dira</v>
      </c>
      <c r="B230" s="1204" t="s">
        <v>249</v>
      </c>
      <c r="C230" s="855">
        <v>1306</v>
      </c>
      <c r="D230" s="178" t="s">
        <v>298</v>
      </c>
      <c r="E230" s="783">
        <f t="shared" si="42"/>
        <v>1148.7603305785124</v>
      </c>
      <c r="F230" s="860">
        <v>1390</v>
      </c>
      <c r="G230" s="1197">
        <f>ROUND(IFERROR((E230-_xlfn.XLOOKUP(C230,'Listas anteriores R'!A:A,'Listas anteriores R'!E:E))/_xlfn.XLOOKUP(C230,'Listas anteriores R'!A:A,'Listas anteriores R'!E:E),""),3)</f>
        <v>0</v>
      </c>
      <c r="H230" s="732">
        <f>IFERROR((E230-(_xlfn.XLOOKUP(C230,'Costos Unitarios'!$A:$A,'Costos Unitarios'!$E:$E)+_xlfn.XLOOKUP(C230,'Costos Comerciales'!$A:$A,'Costos Comerciales'!$E:$E)))/E230,"")</f>
        <v>0.41241007194244605</v>
      </c>
      <c r="I230" s="732" t="str">
        <f>IFERROR((E230-_xlfn.XLOOKUP(C230,'Lista Consumo Interno'!$A:$A,'Lista Consumo Interno'!$E:$E))/E230,"")</f>
        <v/>
      </c>
      <c r="J230" s="727">
        <f>IFERROR(($E230-_xlfn.XLOOKUP($C230,Competencias!$A:$A,Competencias!R:R))/$E230,"")</f>
        <v>1</v>
      </c>
      <c r="K230" s="727">
        <f>IFERROR(($E230-_xlfn.XLOOKUP($C230,Competencias!$A:$A,Competencias!S:S))/$E230,"")</f>
        <v>1</v>
      </c>
      <c r="L230" s="727">
        <f>IFERROR(($E230-_xlfn.XLOOKUP($C230,Competencias!$A:$A,Competencias!T:T))/$E230,"")</f>
        <v>-0.14035971223021584</v>
      </c>
      <c r="M230" s="727">
        <f>IFERROR(($E230-_xlfn.XLOOKUP($C230,Competencias!$A:$A,Competencias!U:U))/$E230,"")</f>
        <v>1</v>
      </c>
      <c r="N230" s="727">
        <f>IFERROR(($E230-_xlfn.XLOOKUP($C230,Competencias!$A:$A,Competencias!V:V))/$E230,"")</f>
        <v>1</v>
      </c>
      <c r="O230" s="723"/>
      <c r="P230" s="246" t="str">
        <f>_xlfn.XLOOKUP(Q230,'Listas anteriores R'!$A:$A,'Listas anteriores R'!$D:$D,"")</f>
        <v>Dira</v>
      </c>
      <c r="Q230" s="1210">
        <v>1306</v>
      </c>
      <c r="R230" s="718" t="str">
        <f t="shared" si="50"/>
        <v>Esp .Adobo para pizza 23 g</v>
      </c>
      <c r="S230" s="135">
        <f t="shared" si="43"/>
        <v>1148.7603305785124</v>
      </c>
      <c r="T230" s="749">
        <v>1390</v>
      </c>
      <c r="U230" s="1172" t="e">
        <f>ROUND(IFERROR((S230-_xlfn.XLOOKUP(Q230,'Listas anteriores C'!$A:$A,'Listas anteriores C'!$E:$E))/_xlfn.XLOOKUP(Q230,'Listas anteriores C'!$A:$A,'Listas anteriores C'!$E:$E),""),3)</f>
        <v>#VALUE!</v>
      </c>
      <c r="V230" s="732">
        <f>IFERROR((S230-(_xlfn.XLOOKUP(Q230,'Costos Unitarios'!$A:$A,'Costos Unitarios'!$E:$E)+_xlfn.XLOOKUP(Q230,'Costos Comerciales'!$A:$A,'Costos Comerciales'!$E:$E)))/S230,"")</f>
        <v>0.41241007194244605</v>
      </c>
      <c r="W230" s="727">
        <f>IFERROR(($S230-_xlfn.XLOOKUP($Q230,Competencias!$A:$A,Competencias!E:E))/$S230,"")</f>
        <v>1</v>
      </c>
      <c r="X230" s="727">
        <f>IFERROR(($S230-_xlfn.XLOOKUP($Q230,Competencias!$A:$A,Competencias!F:F))/$S230,"")</f>
        <v>1</v>
      </c>
      <c r="Y230" s="727">
        <f>IFERROR(($S230-_xlfn.XLOOKUP($Q230,Competencias!$A:$A,Competencias!G:G))/$S230,"")</f>
        <v>1</v>
      </c>
      <c r="AA230" s="246" t="str">
        <f>_xlfn.XLOOKUP(AB230,'Listas anteriores R'!$A:$A,'Listas anteriores R'!$D:$D,"")</f>
        <v>Dira</v>
      </c>
      <c r="AB230" s="542">
        <v>1306</v>
      </c>
      <c r="AC230" s="718" t="str">
        <f t="shared" si="46"/>
        <v>Esp .Adobo para pizza 23 g</v>
      </c>
      <c r="AD230" s="139">
        <f t="shared" si="44"/>
        <v>1148.7603305785124</v>
      </c>
      <c r="AE230" s="749">
        <v>1390</v>
      </c>
      <c r="AF230" s="1172" t="e">
        <f>ROUND(IFERROR((AD230-_xlfn.XLOOKUP(AB230,'Listas anteriores ML'!$A:$A,'Listas anteriores ML'!$E:$E))/_xlfn.XLOOKUP(AB230,'Listas anteriores ML'!$A:$A,'Listas anteriores ML'!$E:$E),""),3)</f>
        <v>#VALUE!</v>
      </c>
      <c r="AG230" s="732">
        <f>IFERROR((AD230-(_xlfn.XLOOKUP(AB230,'Costos Unitarios'!$A:$A,'Costos Unitarios'!$E:$E)+_xlfn.XLOOKUP(AB230,'Costos Comerciales'!$A:$A,'Costos Comerciales'!$E:$E)))/AD230,"")</f>
        <v>0.41241007194244605</v>
      </c>
      <c r="AH230" s="727">
        <f>IFERROR(($AD230-_xlfn.XLOOKUP($AB230,Competencias!$A:$A,Competencias!H:H))/$AD230,"")</f>
        <v>1</v>
      </c>
      <c r="AI230" s="727">
        <f>IFERROR(($AD230-_xlfn.XLOOKUP($AB230,Competencias!$A:$A,Competencias!I:I))/$AD230,"")</f>
        <v>1</v>
      </c>
      <c r="AJ230" s="727">
        <f>IFERROR(($AD230-_xlfn.XLOOKUP($AB230,Competencias!$A:$A,Competencias!J:J))/$AD230,"")</f>
        <v>1</v>
      </c>
      <c r="AK230" s="727">
        <f>IFERROR(($AD230-_xlfn.XLOOKUP($AB230,Competencias!$A:$A,Competencias!K:K))/$AD230,"")</f>
        <v>1</v>
      </c>
      <c r="AL230" s="727">
        <f>IFERROR(($AD230-_xlfn.XLOOKUP($AB230,Competencias!$A:$A,Competencias!L:L))/$AD230,"")</f>
        <v>1</v>
      </c>
      <c r="AM230" s="727">
        <f>IFERROR(($AD230-_xlfn.XLOOKUP($AB230,Competencias!$A:$A,Competencias!M:M))/$AD230,"")</f>
        <v>1</v>
      </c>
      <c r="AN230" s="727">
        <f>IFERROR(($AD230-_xlfn.XLOOKUP($AB230,Competencias!$A:$A,Competencias!N:N))/$AD230,"")</f>
        <v>1</v>
      </c>
      <c r="AO230" s="727">
        <f>IFERROR(($AD230-_xlfn.XLOOKUP($AB230,Competencias!$A:$A,Competencias!O:O))/$AD230,"")</f>
        <v>1</v>
      </c>
      <c r="AQ230" s="246" t="str">
        <f>_xlfn.XLOOKUP(AR230,'Listas anteriores R'!$A:$A,'Listas anteriores R'!$D:$D,"")</f>
        <v>Dira</v>
      </c>
      <c r="AR230" s="542">
        <v>1306</v>
      </c>
      <c r="AS230" s="718" t="str">
        <f t="shared" si="47"/>
        <v>Esp .Adobo para pizza 23 g</v>
      </c>
      <c r="AT230" s="291" t="e">
        <f t="shared" si="41"/>
        <v>#N/A</v>
      </c>
      <c r="AU230" s="1051" t="e">
        <f>ROUND(IFERROR(($AT230-_xlfn.XLOOKUP($AR230,'Listas anteriores May.'!$A:$A,'Listas anteriores May.'!$E:$E))/_xlfn.XLOOKUP($AR230,'Listas anteriores May.'!$A:$A,'Listas anteriores May.'!$E:$E),""),3)</f>
        <v>#VALUE!</v>
      </c>
      <c r="AV230" s="732" t="str">
        <f>IFERROR(($AT230-(_xlfn.XLOOKUP($AR230,'Costos Unitarios'!$A:$A,'Costos Unitarios'!$E:$E)+_xlfn.XLOOKUP($AR230,'Costos Comerciales'!$A:$A,'Costos Comerciales'!$E:$E)))/AT230,"")</f>
        <v/>
      </c>
      <c r="AW230" s="892" t="str">
        <f>IFERROR((AT230-_xlfn.XLOOKUP(AR230,'Lista Consumo Interno'!$A:$A,'Lista Consumo Interno'!$E:$E))/AT230,"")</f>
        <v/>
      </c>
      <c r="AX230" s="895" t="e">
        <v>#N/A</v>
      </c>
      <c r="AY230" s="727" t="str">
        <f>IFERROR(($AT230-_xlfn.XLOOKUP($AR230,Competencias!$A:$A,Competencias!P:P))/$AT230,"")</f>
        <v/>
      </c>
      <c r="AZ230" s="727" t="str">
        <f>IFERROR(($AT230-_xlfn.XLOOKUP($AR230,Competencias!$A:$A,Competencias!Q:Q))/$AT230,"")</f>
        <v/>
      </c>
      <c r="BB230" s="246" t="str">
        <f>_xlfn.XLOOKUP(BC230,'Listas anteriores R'!$A:$A,'Listas anteriores R'!$D:$D,"")</f>
        <v>Dira</v>
      </c>
      <c r="BC230" s="760">
        <v>1306</v>
      </c>
      <c r="BD230" s="800" t="str">
        <f t="shared" si="48"/>
        <v>Esp .Adobo para pizza 23 g</v>
      </c>
      <c r="BE230" s="150" t="e">
        <v>#N/A</v>
      </c>
      <c r="BF230" s="1051" t="e">
        <f>ROUND(IFERROR((BE230-_xlfn.XLOOKUP(BC230,'Listas anteriores HORECA'!$A:$A,'Listas anteriores HORECA'!$E:$E))/_xlfn.XLOOKUP(BC230,'Listas anteriores HORECA'!$A:$A,'Listas anteriores HORECA'!$E:$E),""),3)</f>
        <v>#VALUE!</v>
      </c>
      <c r="BG230" s="150">
        <f>_xlfn.XLOOKUP($BC230,'Costos Unitarios'!A:A,'Costos Unitarios'!E:E,"")</f>
        <v>618</v>
      </c>
      <c r="BH230" s="1052" t="e">
        <f t="shared" si="49"/>
        <v>#N/A</v>
      </c>
      <c r="BI230" s="892" t="str">
        <f>IFERROR((BE230-_xlfn.XLOOKUP(C230,'Lista Consumo Interno'!A:A,'Lista Consumo Interno'!E:E))/BE230,"")</f>
        <v/>
      </c>
    </row>
    <row r="231" spans="1:61" ht="15" thickBot="1" x14ac:dyDescent="0.35">
      <c r="A231" s="246" t="str">
        <f>_xlfn.XLOOKUP(C231,'Listas anteriores R'!$A:$A,'Listas anteriores R'!$D:$D,"")</f>
        <v>Dira</v>
      </c>
      <c r="B231" s="1204" t="s">
        <v>249</v>
      </c>
      <c r="C231" s="855">
        <v>1307</v>
      </c>
      <c r="D231" s="178" t="s">
        <v>299</v>
      </c>
      <c r="E231" s="783">
        <f t="shared" si="42"/>
        <v>1396.6942148760331</v>
      </c>
      <c r="F231" s="860">
        <v>1690</v>
      </c>
      <c r="G231" s="1197">
        <f>ROUND(IFERROR((E231-_xlfn.XLOOKUP(C231,'Listas anteriores R'!A:A,'Listas anteriores R'!E:E))/_xlfn.XLOOKUP(C231,'Listas anteriores R'!A:A,'Listas anteriores R'!E:E),""),3)</f>
        <v>0</v>
      </c>
      <c r="H231" s="732">
        <f>IFERROR((E231-(_xlfn.XLOOKUP(C231,'Costos Unitarios'!$A:$A,'Costos Unitarios'!$E:$E)+_xlfn.XLOOKUP(C231,'Costos Comerciales'!$A:$A,'Costos Comerciales'!$E:$E)))/E231,"")</f>
        <v>0.31839053254437871</v>
      </c>
      <c r="I231" s="732" t="str">
        <f>IFERROR((E231-_xlfn.XLOOKUP(C231,'Lista Consumo Interno'!$A:$A,'Lista Consumo Interno'!$E:$E))/E231,"")</f>
        <v/>
      </c>
      <c r="J231" s="727">
        <f>IFERROR(($E231-_xlfn.XLOOKUP($C231,Competencias!$A:$A,Competencias!R:R))/$E231,"")</f>
        <v>1</v>
      </c>
      <c r="K231" s="727">
        <f>IFERROR(($E231-_xlfn.XLOOKUP($C231,Competencias!$A:$A,Competencias!S:S))/$E231,"")</f>
        <v>1</v>
      </c>
      <c r="L231" s="727">
        <f>IFERROR(($E231-_xlfn.XLOOKUP($C231,Competencias!$A:$A,Competencias!T:T))/$E231,"")</f>
        <v>-0.20999999999999994</v>
      </c>
      <c r="M231" s="727">
        <f>IFERROR(($E231-_xlfn.XLOOKUP($C231,Competencias!$A:$A,Competencias!U:U))/$E231,"")</f>
        <v>1</v>
      </c>
      <c r="N231" s="727">
        <f>IFERROR(($E231-_xlfn.XLOOKUP($C231,Competencias!$A:$A,Competencias!V:V))/$E231,"")</f>
        <v>1</v>
      </c>
      <c r="O231" s="723"/>
      <c r="P231" s="246" t="str">
        <f>_xlfn.XLOOKUP(Q231,'Listas anteriores R'!$A:$A,'Listas anteriores R'!$D:$D,"")</f>
        <v>Dira</v>
      </c>
      <c r="Q231" s="1210">
        <v>1307</v>
      </c>
      <c r="R231" s="718" t="str">
        <f t="shared" si="50"/>
        <v>Esp. Provenzal 23 g</v>
      </c>
      <c r="S231" s="135">
        <f t="shared" si="43"/>
        <v>1396.6942148760331</v>
      </c>
      <c r="T231" s="749">
        <v>1690</v>
      </c>
      <c r="U231" s="1172" t="e">
        <f>ROUND(IFERROR((S231-_xlfn.XLOOKUP(Q231,'Listas anteriores C'!$A:$A,'Listas anteriores C'!$E:$E))/_xlfn.XLOOKUP(Q231,'Listas anteriores C'!$A:$A,'Listas anteriores C'!$E:$E),""),3)</f>
        <v>#VALUE!</v>
      </c>
      <c r="V231" s="732">
        <f>IFERROR((S231-(_xlfn.XLOOKUP(Q231,'Costos Unitarios'!$A:$A,'Costos Unitarios'!$E:$E)+_xlfn.XLOOKUP(Q231,'Costos Comerciales'!$A:$A,'Costos Comerciales'!$E:$E)))/S231,"")</f>
        <v>0.31839053254437871</v>
      </c>
      <c r="W231" s="727">
        <f>IFERROR(($S231-_xlfn.XLOOKUP($Q231,Competencias!$A:$A,Competencias!E:E))/$S231,"")</f>
        <v>1</v>
      </c>
      <c r="X231" s="727">
        <f>IFERROR(($S231-_xlfn.XLOOKUP($Q231,Competencias!$A:$A,Competencias!F:F))/$S231,"")</f>
        <v>1</v>
      </c>
      <c r="Y231" s="727">
        <f>IFERROR(($S231-_xlfn.XLOOKUP($Q231,Competencias!$A:$A,Competencias!G:G))/$S231,"")</f>
        <v>1</v>
      </c>
      <c r="AA231" s="246" t="str">
        <f>_xlfn.XLOOKUP(AB231,'Listas anteriores R'!$A:$A,'Listas anteriores R'!$D:$D,"")</f>
        <v>Dira</v>
      </c>
      <c r="AB231" s="542">
        <v>1307</v>
      </c>
      <c r="AC231" s="718" t="str">
        <f t="shared" ref="AC231:AC262" si="51">D231</f>
        <v>Esp. Provenzal 23 g</v>
      </c>
      <c r="AD231" s="139">
        <f t="shared" si="44"/>
        <v>1396.6942148760331</v>
      </c>
      <c r="AE231" s="749">
        <v>1690</v>
      </c>
      <c r="AF231" s="1172" t="e">
        <f>ROUND(IFERROR((AD231-_xlfn.XLOOKUP(AB231,'Listas anteriores ML'!$A:$A,'Listas anteriores ML'!$E:$E))/_xlfn.XLOOKUP(AB231,'Listas anteriores ML'!$A:$A,'Listas anteriores ML'!$E:$E),""),3)</f>
        <v>#VALUE!</v>
      </c>
      <c r="AG231" s="732">
        <f>IFERROR((AD231-(_xlfn.XLOOKUP(AB231,'Costos Unitarios'!$A:$A,'Costos Unitarios'!$E:$E)+_xlfn.XLOOKUP(AB231,'Costos Comerciales'!$A:$A,'Costos Comerciales'!$E:$E)))/AD231,"")</f>
        <v>0.31839053254437871</v>
      </c>
      <c r="AH231" s="727">
        <f>IFERROR(($AD231-_xlfn.XLOOKUP($AB231,Competencias!$A:$A,Competencias!H:H))/$AD231,"")</f>
        <v>1</v>
      </c>
      <c r="AI231" s="727">
        <f>IFERROR(($AD231-_xlfn.XLOOKUP($AB231,Competencias!$A:$A,Competencias!I:I))/$AD231,"")</f>
        <v>1</v>
      </c>
      <c r="AJ231" s="727">
        <f>IFERROR(($AD231-_xlfn.XLOOKUP($AB231,Competencias!$A:$A,Competencias!J:J))/$AD231,"")</f>
        <v>1</v>
      </c>
      <c r="AK231" s="727">
        <f>IFERROR(($AD231-_xlfn.XLOOKUP($AB231,Competencias!$A:$A,Competencias!K:K))/$AD231,"")</f>
        <v>1</v>
      </c>
      <c r="AL231" s="727">
        <f>IFERROR(($AD231-_xlfn.XLOOKUP($AB231,Competencias!$A:$A,Competencias!L:L))/$AD231,"")</f>
        <v>1</v>
      </c>
      <c r="AM231" s="727">
        <f>IFERROR(($AD231-_xlfn.XLOOKUP($AB231,Competencias!$A:$A,Competencias!M:M))/$AD231,"")</f>
        <v>1</v>
      </c>
      <c r="AN231" s="727">
        <f>IFERROR(($AD231-_xlfn.XLOOKUP($AB231,Competencias!$A:$A,Competencias!N:N))/$AD231,"")</f>
        <v>1</v>
      </c>
      <c r="AO231" s="727">
        <f>IFERROR(($AD231-_xlfn.XLOOKUP($AB231,Competencias!$A:$A,Competencias!O:O))/$AD231,"")</f>
        <v>1</v>
      </c>
      <c r="AQ231" s="246" t="str">
        <f>_xlfn.XLOOKUP(AR231,'Listas anteriores R'!$A:$A,'Listas anteriores R'!$D:$D,"")</f>
        <v>Dira</v>
      </c>
      <c r="AR231" s="542">
        <v>1307</v>
      </c>
      <c r="AS231" s="718" t="str">
        <f t="shared" si="47"/>
        <v>Esp. Provenzal 23 g</v>
      </c>
      <c r="AT231" s="291" t="e">
        <f t="shared" si="41"/>
        <v>#N/A</v>
      </c>
      <c r="AU231" s="1051" t="e">
        <f>ROUND(IFERROR(($AT231-_xlfn.XLOOKUP($AR231,'Listas anteriores May.'!$A:$A,'Listas anteriores May.'!$E:$E))/_xlfn.XLOOKUP($AR231,'Listas anteriores May.'!$A:$A,'Listas anteriores May.'!$E:$E),""),3)</f>
        <v>#VALUE!</v>
      </c>
      <c r="AV231" s="732" t="str">
        <f>IFERROR(($AT231-(_xlfn.XLOOKUP($AR231,'Costos Unitarios'!$A:$A,'Costos Unitarios'!$E:$E)+_xlfn.XLOOKUP($AR231,'Costos Comerciales'!$A:$A,'Costos Comerciales'!$E:$E)))/AT231,"")</f>
        <v/>
      </c>
      <c r="AW231" s="892" t="str">
        <f>IFERROR((AT231-_xlfn.XLOOKUP(AR231,'Lista Consumo Interno'!$A:$A,'Lista Consumo Interno'!$E:$E))/AT231,"")</f>
        <v/>
      </c>
      <c r="AX231" s="895" t="e">
        <v>#N/A</v>
      </c>
      <c r="AY231" s="727" t="str">
        <f>IFERROR(($AT231-_xlfn.XLOOKUP($AR231,Competencias!$A:$A,Competencias!P:P))/$AT231,"")</f>
        <v/>
      </c>
      <c r="AZ231" s="727" t="str">
        <f>IFERROR(($AT231-_xlfn.XLOOKUP($AR231,Competencias!$A:$A,Competencias!Q:Q))/$AT231,"")</f>
        <v/>
      </c>
      <c r="BB231" s="246" t="str">
        <f>_xlfn.XLOOKUP(BC231,'Listas anteriores R'!$A:$A,'Listas anteriores R'!$D:$D,"")</f>
        <v>Dira</v>
      </c>
      <c r="BC231" s="760">
        <v>1307</v>
      </c>
      <c r="BD231" s="800" t="str">
        <f t="shared" si="48"/>
        <v>Esp. Provenzal 23 g</v>
      </c>
      <c r="BE231" s="150" t="e">
        <v>#N/A</v>
      </c>
      <c r="BF231" s="1051" t="e">
        <f>ROUND(IFERROR((BE231-_xlfn.XLOOKUP(BC231,'Listas anteriores HORECA'!$A:$A,'Listas anteriores HORECA'!$E:$E))/_xlfn.XLOOKUP(BC231,'Listas anteriores HORECA'!$A:$A,'Listas anteriores HORECA'!$E:$E),""),3)</f>
        <v>#VALUE!</v>
      </c>
      <c r="BG231" s="150">
        <f>_xlfn.XLOOKUP($BC231,'Costos Unitarios'!A:A,'Costos Unitarios'!E:E,"")</f>
        <v>883</v>
      </c>
      <c r="BH231" s="1052" t="e">
        <f t="shared" si="49"/>
        <v>#N/A</v>
      </c>
      <c r="BI231" s="892" t="str">
        <f>IFERROR((BE231-_xlfn.XLOOKUP(C231,'Lista Consumo Interno'!A:A,'Lista Consumo Interno'!E:E))/BE231,"")</f>
        <v/>
      </c>
    </row>
    <row r="232" spans="1:61" ht="15" thickBot="1" x14ac:dyDescent="0.35">
      <c r="A232" s="246" t="str">
        <f>_xlfn.XLOOKUP(C232,'Listas anteriores R'!$A:$A,'Listas anteriores R'!$D:$D,"")</f>
        <v>Dira</v>
      </c>
      <c r="B232" s="1204" t="s">
        <v>249</v>
      </c>
      <c r="C232" s="855">
        <v>1243</v>
      </c>
      <c r="D232" s="178" t="s">
        <v>300</v>
      </c>
      <c r="E232" s="783">
        <f t="shared" si="42"/>
        <v>1892.5619834710744</v>
      </c>
      <c r="F232" s="860">
        <v>2290</v>
      </c>
      <c r="G232" s="1197">
        <f>ROUND(IFERROR((E232-_xlfn.XLOOKUP(C232,'Listas anteriores R'!A:A,'Listas anteriores R'!E:E))/_xlfn.XLOOKUP(C232,'Listas anteriores R'!A:A,'Listas anteriores R'!E:E),""),3)</f>
        <v>0</v>
      </c>
      <c r="H232" s="732">
        <f>IFERROR((E232-(_xlfn.XLOOKUP(C232,'Costos Unitarios'!$A:$A,'Costos Unitarios'!$E:$E)+_xlfn.XLOOKUP(C232,'Costos Comerciales'!$A:$A,'Costos Comerciales'!$E:$E)))/E232,"")</f>
        <v>0.31045851528384283</v>
      </c>
      <c r="I232" s="732" t="str">
        <f>IFERROR((E232-_xlfn.XLOOKUP(C232,'Lista Consumo Interno'!$A:$A,'Lista Consumo Interno'!$E:$E))/E232,"")</f>
        <v/>
      </c>
      <c r="J232" s="727">
        <f>IFERROR(($E232-_xlfn.XLOOKUP($C232,Competencias!$A:$A,Competencias!R:R))/$E232,"")</f>
        <v>1</v>
      </c>
      <c r="K232" s="727">
        <f>IFERROR(($E232-_xlfn.XLOOKUP($C232,Competencias!$A:$A,Competencias!S:S))/$E232,"")</f>
        <v>1</v>
      </c>
      <c r="L232" s="727">
        <f>IFERROR(($E232-_xlfn.XLOOKUP($C232,Competencias!$A:$A,Competencias!T:T))/$E232,"")</f>
        <v>-0.17301310043668119</v>
      </c>
      <c r="M232" s="727">
        <f>IFERROR(($E232-_xlfn.XLOOKUP($C232,Competencias!$A:$A,Competencias!U:U))/$E232,"")</f>
        <v>1</v>
      </c>
      <c r="N232" s="727">
        <f>IFERROR(($E232-_xlfn.XLOOKUP($C232,Competencias!$A:$A,Competencias!V:V))/$E232,"")</f>
        <v>1</v>
      </c>
      <c r="O232" s="723"/>
      <c r="P232" s="246" t="str">
        <f>_xlfn.XLOOKUP(Q232,'Listas anteriores R'!$A:$A,'Listas anteriores R'!$D:$D,"")</f>
        <v>Dira</v>
      </c>
      <c r="Q232" s="1210">
        <v>1243</v>
      </c>
      <c r="R232" s="718" t="str">
        <f t="shared" si="50"/>
        <v>Galletitas Rex 125g</v>
      </c>
      <c r="S232" s="135">
        <f t="shared" si="43"/>
        <v>1892.5619834710744</v>
      </c>
      <c r="T232" s="749">
        <v>2290</v>
      </c>
      <c r="U232" s="1172" t="e">
        <f>ROUND(IFERROR((S232-_xlfn.XLOOKUP(Q232,'Listas anteriores C'!$A:$A,'Listas anteriores C'!$E:$E))/_xlfn.XLOOKUP(Q232,'Listas anteriores C'!$A:$A,'Listas anteriores C'!$E:$E),""),3)</f>
        <v>#VALUE!</v>
      </c>
      <c r="V232" s="732">
        <f>IFERROR((S232-(_xlfn.XLOOKUP(Q232,'Costos Unitarios'!$A:$A,'Costos Unitarios'!$E:$E)+_xlfn.XLOOKUP(Q232,'Costos Comerciales'!$A:$A,'Costos Comerciales'!$E:$E)))/S232,"")</f>
        <v>0.31045851528384283</v>
      </c>
      <c r="W232" s="727">
        <f>IFERROR(($S232-_xlfn.XLOOKUP($Q232,Competencias!$A:$A,Competencias!E:E))/$S232,"")</f>
        <v>1</v>
      </c>
      <c r="X232" s="727">
        <f>IFERROR(($S232-_xlfn.XLOOKUP($Q232,Competencias!$A:$A,Competencias!F:F))/$S232,"")</f>
        <v>1</v>
      </c>
      <c r="Y232" s="727">
        <f>IFERROR(($S232-_xlfn.XLOOKUP($Q232,Competencias!$A:$A,Competencias!G:G))/$S232,"")</f>
        <v>1</v>
      </c>
      <c r="AA232" s="246" t="str">
        <f>_xlfn.XLOOKUP(AB232,'Listas anteriores R'!$A:$A,'Listas anteriores R'!$D:$D,"")</f>
        <v>Dira</v>
      </c>
      <c r="AB232" s="542">
        <v>1243</v>
      </c>
      <c r="AC232" s="718" t="str">
        <f t="shared" si="51"/>
        <v>Galletitas Rex 125g</v>
      </c>
      <c r="AD232" s="139">
        <f t="shared" si="44"/>
        <v>1892.5619834710744</v>
      </c>
      <c r="AE232" s="749">
        <v>2290</v>
      </c>
      <c r="AF232" s="1172" t="e">
        <f>ROUND(IFERROR((AD232-_xlfn.XLOOKUP(AB232,'Listas anteriores ML'!$A:$A,'Listas anteriores ML'!$E:$E))/_xlfn.XLOOKUP(AB232,'Listas anteriores ML'!$A:$A,'Listas anteriores ML'!$E:$E),""),3)</f>
        <v>#VALUE!</v>
      </c>
      <c r="AG232" s="732">
        <f>IFERROR((AD232-(_xlfn.XLOOKUP(AB232,'Costos Unitarios'!$A:$A,'Costos Unitarios'!$E:$E)+_xlfn.XLOOKUP(AB232,'Costos Comerciales'!$A:$A,'Costos Comerciales'!$E:$E)))/AD232,"")</f>
        <v>0.31045851528384283</v>
      </c>
      <c r="AH232" s="727">
        <f>IFERROR(($AD232-_xlfn.XLOOKUP($AB232,Competencias!$A:$A,Competencias!H:H))/$AD232,"")</f>
        <v>1</v>
      </c>
      <c r="AI232" s="727">
        <f>IFERROR(($AD232-_xlfn.XLOOKUP($AB232,Competencias!$A:$A,Competencias!I:I))/$AD232,"")</f>
        <v>1</v>
      </c>
      <c r="AJ232" s="727">
        <f>IFERROR(($AD232-_xlfn.XLOOKUP($AB232,Competencias!$A:$A,Competencias!J:J))/$AD232,"")</f>
        <v>1</v>
      </c>
      <c r="AK232" s="727">
        <f>IFERROR(($AD232-_xlfn.XLOOKUP($AB232,Competencias!$A:$A,Competencias!K:K))/$AD232,"")</f>
        <v>1</v>
      </c>
      <c r="AL232" s="727">
        <f>IFERROR(($AD232-_xlfn.XLOOKUP($AB232,Competencias!$A:$A,Competencias!L:L))/$AD232,"")</f>
        <v>1</v>
      </c>
      <c r="AM232" s="727">
        <f>IFERROR(($AD232-_xlfn.XLOOKUP($AB232,Competencias!$A:$A,Competencias!M:M))/$AD232,"")</f>
        <v>1</v>
      </c>
      <c r="AN232" s="727">
        <f>IFERROR(($AD232-_xlfn.XLOOKUP($AB232,Competencias!$A:$A,Competencias!N:N))/$AD232,"")</f>
        <v>1</v>
      </c>
      <c r="AO232" s="727">
        <f>IFERROR(($AD232-_xlfn.XLOOKUP($AB232,Competencias!$A:$A,Competencias!O:O))/$AD232,"")</f>
        <v>1</v>
      </c>
      <c r="AQ232" s="246" t="str">
        <f>_xlfn.XLOOKUP(AR232,'Listas anteriores R'!$A:$A,'Listas anteriores R'!$D:$D,"")</f>
        <v>Dira</v>
      </c>
      <c r="AR232" s="542">
        <v>1243</v>
      </c>
      <c r="AS232" s="718" t="str">
        <f t="shared" si="47"/>
        <v>Galletitas Rex 125g</v>
      </c>
      <c r="AT232" s="291" t="e">
        <f t="shared" si="41"/>
        <v>#N/A</v>
      </c>
      <c r="AU232" s="1051" t="e">
        <f>ROUND(IFERROR(($AT232-_xlfn.XLOOKUP($AR232,'Listas anteriores May.'!$A:$A,'Listas anteriores May.'!$E:$E))/_xlfn.XLOOKUP($AR232,'Listas anteriores May.'!$A:$A,'Listas anteriores May.'!$E:$E),""),3)</f>
        <v>#VALUE!</v>
      </c>
      <c r="AV232" s="732" t="str">
        <f>IFERROR(($AT232-(_xlfn.XLOOKUP($AR232,'Costos Unitarios'!$A:$A,'Costos Unitarios'!$E:$E)+_xlfn.XLOOKUP($AR232,'Costos Comerciales'!$A:$A,'Costos Comerciales'!$E:$E)))/AT232,"")</f>
        <v/>
      </c>
      <c r="AW232" s="892" t="str">
        <f>IFERROR((AT232-_xlfn.XLOOKUP(AR232,'Lista Consumo Interno'!$A:$A,'Lista Consumo Interno'!$E:$E))/AT232,"")</f>
        <v/>
      </c>
      <c r="AX232" s="895" t="e">
        <v>#N/A</v>
      </c>
      <c r="AY232" s="727" t="str">
        <f>IFERROR(($AT232-_xlfn.XLOOKUP($AR232,Competencias!$A:$A,Competencias!P:P))/$AT232,"")</f>
        <v/>
      </c>
      <c r="AZ232" s="727" t="str">
        <f>IFERROR(($AT232-_xlfn.XLOOKUP($AR232,Competencias!$A:$A,Competencias!Q:Q))/$AT232,"")</f>
        <v/>
      </c>
      <c r="BB232" s="246" t="str">
        <f>_xlfn.XLOOKUP(BC232,'Listas anteriores R'!$A:$A,'Listas anteriores R'!$D:$D,"")</f>
        <v>Dira</v>
      </c>
      <c r="BC232" s="760">
        <v>1243</v>
      </c>
      <c r="BD232" s="800" t="str">
        <f t="shared" si="48"/>
        <v>Galletitas Rex 125g</v>
      </c>
      <c r="BE232" s="150" t="e">
        <v>#N/A</v>
      </c>
      <c r="BF232" s="1051" t="e">
        <f>ROUND(IFERROR((BE232-_xlfn.XLOOKUP(BC232,'Listas anteriores HORECA'!$A:$A,'Listas anteriores HORECA'!$E:$E))/_xlfn.XLOOKUP(BC232,'Listas anteriores HORECA'!$A:$A,'Listas anteriores HORECA'!$E:$E),""),3)</f>
        <v>#VALUE!</v>
      </c>
      <c r="BG232" s="150">
        <f>_xlfn.XLOOKUP($BC232,'Costos Unitarios'!A:A,'Costos Unitarios'!E:E,"")</f>
        <v>1211</v>
      </c>
      <c r="BH232" s="1052" t="e">
        <f t="shared" si="49"/>
        <v>#N/A</v>
      </c>
      <c r="BI232" s="892" t="str">
        <f>IFERROR((BE232-_xlfn.XLOOKUP(C232,'Lista Consumo Interno'!A:A,'Lista Consumo Interno'!E:E))/BE232,"")</f>
        <v/>
      </c>
    </row>
    <row r="233" spans="1:61" ht="15" thickBot="1" x14ac:dyDescent="0.35">
      <c r="A233" s="246" t="str">
        <f>_xlfn.XLOOKUP(C233,'Listas anteriores R'!$A:$A,'Listas anteriores R'!$D:$D,"")</f>
        <v>Dira</v>
      </c>
      <c r="B233" s="1204" t="s">
        <v>249</v>
      </c>
      <c r="C233" s="855">
        <v>1244</v>
      </c>
      <c r="D233" s="178" t="s">
        <v>301</v>
      </c>
      <c r="E233" s="783">
        <f t="shared" si="42"/>
        <v>1892.5619834710744</v>
      </c>
      <c r="F233" s="860">
        <v>2290</v>
      </c>
      <c r="G233" s="1197">
        <f>ROUND(IFERROR((E233-_xlfn.XLOOKUP(C233,'Listas anteriores R'!A:A,'Listas anteriores R'!E:E))/_xlfn.XLOOKUP(C233,'Listas anteriores R'!A:A,'Listas anteriores R'!E:E),""),3)</f>
        <v>0</v>
      </c>
      <c r="H233" s="732">
        <f>IFERROR((E233-(_xlfn.XLOOKUP(C233,'Costos Unitarios'!$A:$A,'Costos Unitarios'!$E:$E)+_xlfn.XLOOKUP(C233,'Costos Comerciales'!$A:$A,'Costos Comerciales'!$E:$E)))/E233,"")</f>
        <v>0.31045851528384283</v>
      </c>
      <c r="I233" s="732" t="str">
        <f>IFERROR((E233-_xlfn.XLOOKUP(C233,'Lista Consumo Interno'!$A:$A,'Lista Consumo Interno'!$E:$E))/E233,"")</f>
        <v/>
      </c>
      <c r="J233" s="727">
        <f>IFERROR(($E233-_xlfn.XLOOKUP($C233,Competencias!$A:$A,Competencias!R:R))/$E233,"")</f>
        <v>1</v>
      </c>
      <c r="K233" s="727">
        <f>IFERROR(($E233-_xlfn.XLOOKUP($C233,Competencias!$A:$A,Competencias!S:S))/$E233,"")</f>
        <v>1</v>
      </c>
      <c r="L233" s="727">
        <f>IFERROR(($E233-_xlfn.XLOOKUP($C233,Competencias!$A:$A,Competencias!T:T))/$E233,"")</f>
        <v>-0.17301310043668119</v>
      </c>
      <c r="M233" s="727">
        <f>IFERROR(($E233-_xlfn.XLOOKUP($C233,Competencias!$A:$A,Competencias!U:U))/$E233,"")</f>
        <v>1</v>
      </c>
      <c r="N233" s="727">
        <f>IFERROR(($E233-_xlfn.XLOOKUP($C233,Competencias!$A:$A,Competencias!V:V))/$E233,"")</f>
        <v>1</v>
      </c>
      <c r="O233" s="723"/>
      <c r="P233" s="246" t="str">
        <f>_xlfn.XLOOKUP(Q233,'Listas anteriores R'!$A:$A,'Listas anteriores R'!$D:$D,"")</f>
        <v>Dira</v>
      </c>
      <c r="Q233" s="1210">
        <v>1244</v>
      </c>
      <c r="R233" s="718" t="str">
        <f t="shared" si="50"/>
        <v>Galletitas Quesitas 125g</v>
      </c>
      <c r="S233" s="135">
        <f t="shared" si="43"/>
        <v>1892.5619834710744</v>
      </c>
      <c r="T233" s="749">
        <v>2290</v>
      </c>
      <c r="U233" s="1172" t="e">
        <f>ROUND(IFERROR((S233-_xlfn.XLOOKUP(Q233,'Listas anteriores C'!$A:$A,'Listas anteriores C'!$E:$E))/_xlfn.XLOOKUP(Q233,'Listas anteriores C'!$A:$A,'Listas anteriores C'!$E:$E),""),3)</f>
        <v>#VALUE!</v>
      </c>
      <c r="V233" s="732">
        <f>IFERROR((S233-(_xlfn.XLOOKUP(Q233,'Costos Unitarios'!$A:$A,'Costos Unitarios'!$E:$E)+_xlfn.XLOOKUP(Q233,'Costos Comerciales'!$A:$A,'Costos Comerciales'!$E:$E)))/S233,"")</f>
        <v>0.31045851528384283</v>
      </c>
      <c r="W233" s="727">
        <f>IFERROR(($S233-_xlfn.XLOOKUP($Q233,Competencias!$A:$A,Competencias!E:E))/$S233,"")</f>
        <v>1</v>
      </c>
      <c r="X233" s="727">
        <f>IFERROR(($S233-_xlfn.XLOOKUP($Q233,Competencias!$A:$A,Competencias!F:F))/$S233,"")</f>
        <v>1</v>
      </c>
      <c r="Y233" s="727">
        <f>IFERROR(($S233-_xlfn.XLOOKUP($Q233,Competencias!$A:$A,Competencias!G:G))/$S233,"")</f>
        <v>1</v>
      </c>
      <c r="AA233" s="246" t="str">
        <f>_xlfn.XLOOKUP(AB233,'Listas anteriores R'!$A:$A,'Listas anteriores R'!$D:$D,"")</f>
        <v>Dira</v>
      </c>
      <c r="AB233" s="542">
        <v>1244</v>
      </c>
      <c r="AC233" s="718" t="str">
        <f t="shared" si="51"/>
        <v>Galletitas Quesitas 125g</v>
      </c>
      <c r="AD233" s="139">
        <f t="shared" si="44"/>
        <v>1892.5619834710744</v>
      </c>
      <c r="AE233" s="749">
        <v>2290</v>
      </c>
      <c r="AF233" s="1172" t="e">
        <f>ROUND(IFERROR((AD233-_xlfn.XLOOKUP(AB233,'Listas anteriores ML'!$A:$A,'Listas anteriores ML'!$E:$E))/_xlfn.XLOOKUP(AB233,'Listas anteriores ML'!$A:$A,'Listas anteriores ML'!$E:$E),""),3)</f>
        <v>#VALUE!</v>
      </c>
      <c r="AG233" s="732">
        <f>IFERROR((AD233-(_xlfn.XLOOKUP(AB233,'Costos Unitarios'!$A:$A,'Costos Unitarios'!$E:$E)+_xlfn.XLOOKUP(AB233,'Costos Comerciales'!$A:$A,'Costos Comerciales'!$E:$E)))/AD233,"")</f>
        <v>0.31045851528384283</v>
      </c>
      <c r="AH233" s="727">
        <f>IFERROR(($AD233-_xlfn.XLOOKUP($AB233,Competencias!$A:$A,Competencias!H:H))/$AD233,"")</f>
        <v>1</v>
      </c>
      <c r="AI233" s="727">
        <f>IFERROR(($AD233-_xlfn.XLOOKUP($AB233,Competencias!$A:$A,Competencias!I:I))/$AD233,"")</f>
        <v>1</v>
      </c>
      <c r="AJ233" s="727">
        <f>IFERROR(($AD233-_xlfn.XLOOKUP($AB233,Competencias!$A:$A,Competencias!J:J))/$AD233,"")</f>
        <v>1</v>
      </c>
      <c r="AK233" s="727">
        <f>IFERROR(($AD233-_xlfn.XLOOKUP($AB233,Competencias!$A:$A,Competencias!K:K))/$AD233,"")</f>
        <v>1</v>
      </c>
      <c r="AL233" s="727">
        <f>IFERROR(($AD233-_xlfn.XLOOKUP($AB233,Competencias!$A:$A,Competencias!L:L))/$AD233,"")</f>
        <v>1</v>
      </c>
      <c r="AM233" s="727">
        <f>IFERROR(($AD233-_xlfn.XLOOKUP($AB233,Competencias!$A:$A,Competencias!M:M))/$AD233,"")</f>
        <v>1</v>
      </c>
      <c r="AN233" s="727">
        <f>IFERROR(($AD233-_xlfn.XLOOKUP($AB233,Competencias!$A:$A,Competencias!N:N))/$AD233,"")</f>
        <v>1</v>
      </c>
      <c r="AO233" s="727">
        <f>IFERROR(($AD233-_xlfn.XLOOKUP($AB233,Competencias!$A:$A,Competencias!O:O))/$AD233,"")</f>
        <v>1</v>
      </c>
      <c r="AQ233" s="246" t="str">
        <f>_xlfn.XLOOKUP(AR233,'Listas anteriores R'!$A:$A,'Listas anteriores R'!$D:$D,"")</f>
        <v>Dira</v>
      </c>
      <c r="AR233" s="542">
        <v>1244</v>
      </c>
      <c r="AS233" s="718" t="str">
        <f t="shared" si="47"/>
        <v>Galletitas Quesitas 125g</v>
      </c>
      <c r="AT233" s="291" t="e">
        <f t="shared" si="41"/>
        <v>#N/A</v>
      </c>
      <c r="AU233" s="1051" t="e">
        <f>ROUND(IFERROR(($AT233-_xlfn.XLOOKUP($AR233,'Listas anteriores May.'!$A:$A,'Listas anteriores May.'!$E:$E))/_xlfn.XLOOKUP($AR233,'Listas anteriores May.'!$A:$A,'Listas anteriores May.'!$E:$E),""),3)</f>
        <v>#VALUE!</v>
      </c>
      <c r="AV233" s="732" t="str">
        <f>IFERROR(($AT233-(_xlfn.XLOOKUP($AR233,'Costos Unitarios'!$A:$A,'Costos Unitarios'!$E:$E)+_xlfn.XLOOKUP($AR233,'Costos Comerciales'!$A:$A,'Costos Comerciales'!$E:$E)))/AT233,"")</f>
        <v/>
      </c>
      <c r="AW233" s="892" t="str">
        <f>IFERROR((AT233-_xlfn.XLOOKUP(AR233,'Lista Consumo Interno'!$A:$A,'Lista Consumo Interno'!$E:$E))/AT233,"")</f>
        <v/>
      </c>
      <c r="AX233" s="895" t="e">
        <v>#N/A</v>
      </c>
      <c r="AY233" s="727" t="str">
        <f>IFERROR(($AT233-_xlfn.XLOOKUP($AR233,Competencias!$A:$A,Competencias!P:P))/$AT233,"")</f>
        <v/>
      </c>
      <c r="AZ233" s="727" t="str">
        <f>IFERROR(($AT233-_xlfn.XLOOKUP($AR233,Competencias!$A:$A,Competencias!Q:Q))/$AT233,"")</f>
        <v/>
      </c>
      <c r="BB233" s="246" t="str">
        <f>_xlfn.XLOOKUP(BC233,'Listas anteriores R'!$A:$A,'Listas anteriores R'!$D:$D,"")</f>
        <v>Dira</v>
      </c>
      <c r="BC233" s="760">
        <v>1244</v>
      </c>
      <c r="BD233" s="800" t="str">
        <f t="shared" si="48"/>
        <v>Galletitas Quesitas 125g</v>
      </c>
      <c r="BE233" s="150" t="e">
        <v>#N/A</v>
      </c>
      <c r="BF233" s="1051" t="e">
        <f>ROUND(IFERROR((BE233-_xlfn.XLOOKUP(BC233,'Listas anteriores HORECA'!$A:$A,'Listas anteriores HORECA'!$E:$E))/_xlfn.XLOOKUP(BC233,'Listas anteriores HORECA'!$A:$A,'Listas anteriores HORECA'!$E:$E),""),3)</f>
        <v>#VALUE!</v>
      </c>
      <c r="BG233" s="150">
        <f>_xlfn.XLOOKUP($BC233,'Costos Unitarios'!A:A,'Costos Unitarios'!E:E,"")</f>
        <v>1211</v>
      </c>
      <c r="BH233" s="1052" t="e">
        <f t="shared" si="49"/>
        <v>#N/A</v>
      </c>
      <c r="BI233" s="892" t="str">
        <f>IFERROR((BE233-_xlfn.XLOOKUP(C233,'Lista Consumo Interno'!A:A,'Lista Consumo Interno'!E:E))/BE233,"")</f>
        <v/>
      </c>
    </row>
    <row r="234" spans="1:61" ht="15" thickBot="1" x14ac:dyDescent="0.35">
      <c r="A234" s="246" t="str">
        <f>_xlfn.XLOOKUP(C234,'Listas anteriores R'!$A:$A,'Listas anteriores R'!$D:$D,"")</f>
        <v>Dira</v>
      </c>
      <c r="B234" s="1204" t="s">
        <v>249</v>
      </c>
      <c r="C234" s="855">
        <v>1245</v>
      </c>
      <c r="D234" s="178" t="s">
        <v>302</v>
      </c>
      <c r="E234" s="783">
        <f t="shared" si="42"/>
        <v>1396.6942148760331</v>
      </c>
      <c r="F234" s="860">
        <v>1690</v>
      </c>
      <c r="G234" s="1197">
        <f>ROUND(IFERROR((E234-_xlfn.XLOOKUP(C234,'Listas anteriores R'!A:A,'Listas anteriores R'!E:E))/_xlfn.XLOOKUP(C234,'Listas anteriores R'!A:A,'Listas anteriores R'!E:E),""),3)</f>
        <v>0</v>
      </c>
      <c r="H234" s="732">
        <f>IFERROR((E234-(_xlfn.XLOOKUP(C234,'Costos Unitarios'!$A:$A,'Costos Unitarios'!$E:$E)+_xlfn.XLOOKUP(C234,'Costos Comerciales'!$A:$A,'Costos Comerciales'!$E:$E)))/E234,"")</f>
        <v>0.29046745562130183</v>
      </c>
      <c r="I234" s="732" t="str">
        <f>IFERROR((E234-_xlfn.XLOOKUP(C234,'Lista Consumo Interno'!$A:$A,'Lista Consumo Interno'!$E:$E))/E234,"")</f>
        <v/>
      </c>
      <c r="J234" s="727">
        <f>IFERROR(($E234-_xlfn.XLOOKUP($C234,Competencias!$A:$A,Competencias!R:R))/$E234,"")</f>
        <v>1</v>
      </c>
      <c r="K234" s="727">
        <f>IFERROR(($E234-_xlfn.XLOOKUP($C234,Competencias!$A:$A,Competencias!S:S))/$E234,"")</f>
        <v>1</v>
      </c>
      <c r="L234" s="727">
        <f>IFERROR(($E234-_xlfn.XLOOKUP($C234,Competencias!$A:$A,Competencias!T:T))/$E234,"")</f>
        <v>-0.18852071005917154</v>
      </c>
      <c r="M234" s="727">
        <f>IFERROR(($E234-_xlfn.XLOOKUP($C234,Competencias!$A:$A,Competencias!U:U))/$E234,"")</f>
        <v>1</v>
      </c>
      <c r="N234" s="727">
        <f>IFERROR(($E234-_xlfn.XLOOKUP($C234,Competencias!$A:$A,Competencias!V:V))/$E234,"")</f>
        <v>1</v>
      </c>
      <c r="O234" s="723"/>
      <c r="P234" s="246" t="str">
        <f>_xlfn.XLOOKUP(Q234,'Listas anteriores R'!$A:$A,'Listas anteriores R'!$D:$D,"")</f>
        <v>Dira</v>
      </c>
      <c r="Q234" s="1210">
        <v>1245</v>
      </c>
      <c r="R234" s="718" t="str">
        <f t="shared" si="50"/>
        <v>Galletitas Saladix Jamon 100g</v>
      </c>
      <c r="S234" s="135">
        <f t="shared" si="43"/>
        <v>1396.6942148760331</v>
      </c>
      <c r="T234" s="749">
        <v>1690</v>
      </c>
      <c r="U234" s="1172" t="e">
        <f>ROUND(IFERROR((S234-_xlfn.XLOOKUP(Q234,'Listas anteriores C'!$A:$A,'Listas anteriores C'!$E:$E))/_xlfn.XLOOKUP(Q234,'Listas anteriores C'!$A:$A,'Listas anteriores C'!$E:$E),""),3)</f>
        <v>#VALUE!</v>
      </c>
      <c r="V234" s="732">
        <f>IFERROR((S234-(_xlfn.XLOOKUP(Q234,'Costos Unitarios'!$A:$A,'Costos Unitarios'!$E:$E)+_xlfn.XLOOKUP(Q234,'Costos Comerciales'!$A:$A,'Costos Comerciales'!$E:$E)))/S234,"")</f>
        <v>0.29046745562130183</v>
      </c>
      <c r="W234" s="727">
        <f>IFERROR(($S234-_xlfn.XLOOKUP($Q234,Competencias!$A:$A,Competencias!E:E))/$S234,"")</f>
        <v>1</v>
      </c>
      <c r="X234" s="727">
        <f>IFERROR(($S234-_xlfn.XLOOKUP($Q234,Competencias!$A:$A,Competencias!F:F))/$S234,"")</f>
        <v>1</v>
      </c>
      <c r="Y234" s="727">
        <f>IFERROR(($S234-_xlfn.XLOOKUP($Q234,Competencias!$A:$A,Competencias!G:G))/$S234,"")</f>
        <v>1</v>
      </c>
      <c r="AA234" s="246" t="str">
        <f>_xlfn.XLOOKUP(AB234,'Listas anteriores R'!$A:$A,'Listas anteriores R'!$D:$D,"")</f>
        <v>Dira</v>
      </c>
      <c r="AB234" s="542">
        <v>1245</v>
      </c>
      <c r="AC234" s="718" t="str">
        <f t="shared" si="51"/>
        <v>Galletitas Saladix Jamon 100g</v>
      </c>
      <c r="AD234" s="139">
        <f t="shared" si="44"/>
        <v>1396.6942148760331</v>
      </c>
      <c r="AE234" s="749">
        <v>1690</v>
      </c>
      <c r="AF234" s="1172" t="e">
        <f>ROUND(IFERROR((AD234-_xlfn.XLOOKUP(AB234,'Listas anteriores ML'!$A:$A,'Listas anteriores ML'!$E:$E))/_xlfn.XLOOKUP(AB234,'Listas anteriores ML'!$A:$A,'Listas anteriores ML'!$E:$E),""),3)</f>
        <v>#VALUE!</v>
      </c>
      <c r="AG234" s="732">
        <f>IFERROR((AD234-(_xlfn.XLOOKUP(AB234,'Costos Unitarios'!$A:$A,'Costos Unitarios'!$E:$E)+_xlfn.XLOOKUP(AB234,'Costos Comerciales'!$A:$A,'Costos Comerciales'!$E:$E)))/AD234,"")</f>
        <v>0.29046745562130183</v>
      </c>
      <c r="AH234" s="727">
        <f>IFERROR(($AD234-_xlfn.XLOOKUP($AB234,Competencias!$A:$A,Competencias!H:H))/$AD234,"")</f>
        <v>1</v>
      </c>
      <c r="AI234" s="727">
        <f>IFERROR(($AD234-_xlfn.XLOOKUP($AB234,Competencias!$A:$A,Competencias!I:I))/$AD234,"")</f>
        <v>1</v>
      </c>
      <c r="AJ234" s="727">
        <f>IFERROR(($AD234-_xlfn.XLOOKUP($AB234,Competencias!$A:$A,Competencias!J:J))/$AD234,"")</f>
        <v>1</v>
      </c>
      <c r="AK234" s="727">
        <f>IFERROR(($AD234-_xlfn.XLOOKUP($AB234,Competencias!$A:$A,Competencias!K:K))/$AD234,"")</f>
        <v>1</v>
      </c>
      <c r="AL234" s="727">
        <f>IFERROR(($AD234-_xlfn.XLOOKUP($AB234,Competencias!$A:$A,Competencias!L:L))/$AD234,"")</f>
        <v>1</v>
      </c>
      <c r="AM234" s="727">
        <f>IFERROR(($AD234-_xlfn.XLOOKUP($AB234,Competencias!$A:$A,Competencias!M:M))/$AD234,"")</f>
        <v>1</v>
      </c>
      <c r="AN234" s="727">
        <f>IFERROR(($AD234-_xlfn.XLOOKUP($AB234,Competencias!$A:$A,Competencias!N:N))/$AD234,"")</f>
        <v>1</v>
      </c>
      <c r="AO234" s="727">
        <f>IFERROR(($AD234-_xlfn.XLOOKUP($AB234,Competencias!$A:$A,Competencias!O:O))/$AD234,"")</f>
        <v>1</v>
      </c>
      <c r="AQ234" s="246" t="str">
        <f>_xlfn.XLOOKUP(AR234,'Listas anteriores R'!$A:$A,'Listas anteriores R'!$D:$D,"")</f>
        <v>Dira</v>
      </c>
      <c r="AR234" s="542">
        <v>1245</v>
      </c>
      <c r="AS234" s="718" t="str">
        <f t="shared" si="47"/>
        <v>Galletitas Saladix Jamon 100g</v>
      </c>
      <c r="AT234" s="291" t="e">
        <f t="shared" si="41"/>
        <v>#N/A</v>
      </c>
      <c r="AU234" s="1051" t="e">
        <f>ROUND(IFERROR(($AT234-_xlfn.XLOOKUP($AR234,'Listas anteriores May.'!$A:$A,'Listas anteriores May.'!$E:$E))/_xlfn.XLOOKUP($AR234,'Listas anteriores May.'!$A:$A,'Listas anteriores May.'!$E:$E),""),3)</f>
        <v>#VALUE!</v>
      </c>
      <c r="AV234" s="732" t="str">
        <f>IFERROR(($AT234-(_xlfn.XLOOKUP($AR234,'Costos Unitarios'!$A:$A,'Costos Unitarios'!$E:$E)+_xlfn.XLOOKUP($AR234,'Costos Comerciales'!$A:$A,'Costos Comerciales'!$E:$E)))/AT234,"")</f>
        <v/>
      </c>
      <c r="AW234" s="892" t="str">
        <f>IFERROR((AT234-_xlfn.XLOOKUP(AR234,'Lista Consumo Interno'!$A:$A,'Lista Consumo Interno'!$E:$E))/AT234,"")</f>
        <v/>
      </c>
      <c r="AX234" s="895" t="e">
        <v>#N/A</v>
      </c>
      <c r="AY234" s="727" t="str">
        <f>IFERROR(($AT234-_xlfn.XLOOKUP($AR234,Competencias!$A:$A,Competencias!P:P))/$AT234,"")</f>
        <v/>
      </c>
      <c r="AZ234" s="727" t="str">
        <f>IFERROR(($AT234-_xlfn.XLOOKUP($AR234,Competencias!$A:$A,Competencias!Q:Q))/$AT234,"")</f>
        <v/>
      </c>
      <c r="BB234" s="246" t="str">
        <f>_xlfn.XLOOKUP(BC234,'Listas anteriores R'!$A:$A,'Listas anteriores R'!$D:$D,"")</f>
        <v>Dira</v>
      </c>
      <c r="BC234" s="760">
        <v>1245</v>
      </c>
      <c r="BD234" s="800" t="str">
        <f t="shared" si="48"/>
        <v>Galletitas Saladix Jamon 100g</v>
      </c>
      <c r="BE234" s="150" t="e">
        <v>#N/A</v>
      </c>
      <c r="BF234" s="1051" t="e">
        <f>ROUND(IFERROR((BE234-_xlfn.XLOOKUP(BC234,'Listas anteriores HORECA'!$A:$A,'Listas anteriores HORECA'!$E:$E))/_xlfn.XLOOKUP(BC234,'Listas anteriores HORECA'!$A:$A,'Listas anteriores HORECA'!$E:$E),""),3)</f>
        <v>#VALUE!</v>
      </c>
      <c r="BG234" s="150">
        <f>_xlfn.XLOOKUP($BC234,'Costos Unitarios'!A:A,'Costos Unitarios'!E:E,"")</f>
        <v>922</v>
      </c>
      <c r="BH234" s="1052" t="e">
        <f t="shared" si="49"/>
        <v>#N/A</v>
      </c>
      <c r="BI234" s="892" t="str">
        <f>IFERROR((BE234-_xlfn.XLOOKUP(C234,'Lista Consumo Interno'!A:A,'Lista Consumo Interno'!E:E))/BE234,"")</f>
        <v/>
      </c>
    </row>
    <row r="235" spans="1:61" ht="15" thickBot="1" x14ac:dyDescent="0.35">
      <c r="A235" s="246" t="str">
        <f>_xlfn.XLOOKUP(C235,'Listas anteriores R'!$A:$A,'Listas anteriores R'!$D:$D,"")</f>
        <v>Dira</v>
      </c>
      <c r="B235" s="1204" t="s">
        <v>249</v>
      </c>
      <c r="C235" s="855">
        <v>1246</v>
      </c>
      <c r="D235" s="178" t="s">
        <v>303</v>
      </c>
      <c r="E235" s="783">
        <f t="shared" si="42"/>
        <v>1148.7603305785124</v>
      </c>
      <c r="F235" s="860">
        <v>1390</v>
      </c>
      <c r="G235" s="1197">
        <f>ROUND(IFERROR((E235-_xlfn.XLOOKUP(C235,'Listas anteriores R'!A:A,'Listas anteriores R'!E:E))/_xlfn.XLOOKUP(C235,'Listas anteriores R'!A:A,'Listas anteriores R'!E:E),""),3)</f>
        <v>0</v>
      </c>
      <c r="H235" s="732">
        <f>IFERROR((E235-(_xlfn.XLOOKUP(C235,'Costos Unitarios'!$A:$A,'Costos Unitarios'!$E:$E)+_xlfn.XLOOKUP(C235,'Costos Comerciales'!$A:$A,'Costos Comerciales'!$E:$E)))/E235,"")</f>
        <v>0.33580575539568341</v>
      </c>
      <c r="I235" s="732" t="str">
        <f>IFERROR((E235-_xlfn.XLOOKUP(C235,'Lista Consumo Interno'!$A:$A,'Lista Consumo Interno'!$E:$E))/E235,"")</f>
        <v/>
      </c>
      <c r="J235" s="727">
        <f>IFERROR(($E235-_xlfn.XLOOKUP($C235,Competencias!$A:$A,Competencias!R:R))/$E235,"")</f>
        <v>1</v>
      </c>
      <c r="K235" s="727">
        <f>IFERROR(($E235-_xlfn.XLOOKUP($C235,Competencias!$A:$A,Competencias!S:S))/$E235,"")</f>
        <v>1</v>
      </c>
      <c r="L235" s="727">
        <f>IFERROR(($E235-_xlfn.XLOOKUP($C235,Competencias!$A:$A,Competencias!T:T))/$E235,"")</f>
        <v>-0.21000000000000002</v>
      </c>
      <c r="M235" s="727">
        <f>IFERROR(($E235-_xlfn.XLOOKUP($C235,Competencias!$A:$A,Competencias!U:U))/$E235,"")</f>
        <v>1</v>
      </c>
      <c r="N235" s="727">
        <f>IFERROR(($E235-_xlfn.XLOOKUP($C235,Competencias!$A:$A,Competencias!V:V))/$E235,"")</f>
        <v>1</v>
      </c>
      <c r="O235" s="723"/>
      <c r="P235" s="246" t="str">
        <f>_xlfn.XLOOKUP(Q235,'Listas anteriores R'!$A:$A,'Listas anteriores R'!$D:$D,"")</f>
        <v>Dira</v>
      </c>
      <c r="Q235" s="1210">
        <v>1246</v>
      </c>
      <c r="R235" s="718" t="str">
        <f t="shared" si="50"/>
        <v>Salsa para Pizza 340g</v>
      </c>
      <c r="S235" s="135">
        <f t="shared" si="43"/>
        <v>1148.7603305785124</v>
      </c>
      <c r="T235" s="749">
        <v>1390</v>
      </c>
      <c r="U235" s="1172" t="e">
        <f>ROUND(IFERROR((S235-_xlfn.XLOOKUP(Q235,'Listas anteriores C'!$A:$A,'Listas anteriores C'!$E:$E))/_xlfn.XLOOKUP(Q235,'Listas anteriores C'!$A:$A,'Listas anteriores C'!$E:$E),""),3)</f>
        <v>#VALUE!</v>
      </c>
      <c r="V235" s="732">
        <f>IFERROR((S235-(_xlfn.XLOOKUP(Q235,'Costos Unitarios'!$A:$A,'Costos Unitarios'!$E:$E)+_xlfn.XLOOKUP(Q235,'Costos Comerciales'!$A:$A,'Costos Comerciales'!$E:$E)))/S235,"")</f>
        <v>0.33580575539568341</v>
      </c>
      <c r="W235" s="727">
        <f>IFERROR(($S235-_xlfn.XLOOKUP($Q235,Competencias!$A:$A,Competencias!E:E))/$S235,"")</f>
        <v>1</v>
      </c>
      <c r="X235" s="727">
        <f>IFERROR(($S235-_xlfn.XLOOKUP($Q235,Competencias!$A:$A,Competencias!F:F))/$S235,"")</f>
        <v>1</v>
      </c>
      <c r="Y235" s="727">
        <f>IFERROR(($S235-_xlfn.XLOOKUP($Q235,Competencias!$A:$A,Competencias!G:G))/$S235,"")</f>
        <v>1</v>
      </c>
      <c r="AA235" s="246" t="str">
        <f>_xlfn.XLOOKUP(AB235,'Listas anteriores R'!$A:$A,'Listas anteriores R'!$D:$D,"")</f>
        <v>Dira</v>
      </c>
      <c r="AB235" s="542">
        <v>1246</v>
      </c>
      <c r="AC235" s="718" t="str">
        <f t="shared" si="51"/>
        <v>Salsa para Pizza 340g</v>
      </c>
      <c r="AD235" s="139">
        <f t="shared" si="44"/>
        <v>1148.7603305785124</v>
      </c>
      <c r="AE235" s="749">
        <v>1390</v>
      </c>
      <c r="AF235" s="1172" t="e">
        <f>ROUND(IFERROR((AD235-_xlfn.XLOOKUP(AB235,'Listas anteriores ML'!$A:$A,'Listas anteriores ML'!$E:$E))/_xlfn.XLOOKUP(AB235,'Listas anteriores ML'!$A:$A,'Listas anteriores ML'!$E:$E),""),3)</f>
        <v>#VALUE!</v>
      </c>
      <c r="AG235" s="732">
        <f>IFERROR((AD235-(_xlfn.XLOOKUP(AB235,'Costos Unitarios'!$A:$A,'Costos Unitarios'!$E:$E)+_xlfn.XLOOKUP(AB235,'Costos Comerciales'!$A:$A,'Costos Comerciales'!$E:$E)))/AD235,"")</f>
        <v>0.33580575539568341</v>
      </c>
      <c r="AH235" s="727">
        <f>IFERROR(($AD235-_xlfn.XLOOKUP($AB235,Competencias!$A:$A,Competencias!H:H))/$AD235,"")</f>
        <v>1</v>
      </c>
      <c r="AI235" s="727">
        <f>IFERROR(($AD235-_xlfn.XLOOKUP($AB235,Competencias!$A:$A,Competencias!I:I))/$AD235,"")</f>
        <v>1</v>
      </c>
      <c r="AJ235" s="727">
        <f>IFERROR(($AD235-_xlfn.XLOOKUP($AB235,Competencias!$A:$A,Competencias!J:J))/$AD235,"")</f>
        <v>1</v>
      </c>
      <c r="AK235" s="727">
        <f>IFERROR(($AD235-_xlfn.XLOOKUP($AB235,Competencias!$A:$A,Competencias!K:K))/$AD235,"")</f>
        <v>1</v>
      </c>
      <c r="AL235" s="727">
        <f>IFERROR(($AD235-_xlfn.XLOOKUP($AB235,Competencias!$A:$A,Competencias!L:L))/$AD235,"")</f>
        <v>1</v>
      </c>
      <c r="AM235" s="727">
        <f>IFERROR(($AD235-_xlfn.XLOOKUP($AB235,Competencias!$A:$A,Competencias!M:M))/$AD235,"")</f>
        <v>1</v>
      </c>
      <c r="AN235" s="727">
        <f>IFERROR(($AD235-_xlfn.XLOOKUP($AB235,Competencias!$A:$A,Competencias!N:N))/$AD235,"")</f>
        <v>1</v>
      </c>
      <c r="AO235" s="727">
        <f>IFERROR(($AD235-_xlfn.XLOOKUP($AB235,Competencias!$A:$A,Competencias!O:O))/$AD235,"")</f>
        <v>1</v>
      </c>
      <c r="AQ235" s="246" t="str">
        <f>_xlfn.XLOOKUP(AR235,'Listas anteriores R'!$A:$A,'Listas anteriores R'!$D:$D,"")</f>
        <v>Dira</v>
      </c>
      <c r="AR235" s="542">
        <v>1246</v>
      </c>
      <c r="AS235" s="718" t="str">
        <f t="shared" si="47"/>
        <v>Salsa para Pizza 340g</v>
      </c>
      <c r="AT235" s="291" t="e">
        <f t="shared" si="41"/>
        <v>#N/A</v>
      </c>
      <c r="AU235" s="1051" t="e">
        <f>ROUND(IFERROR(($AT235-_xlfn.XLOOKUP($AR235,'Listas anteriores May.'!$A:$A,'Listas anteriores May.'!$E:$E))/_xlfn.XLOOKUP($AR235,'Listas anteriores May.'!$A:$A,'Listas anteriores May.'!$E:$E),""),3)</f>
        <v>#VALUE!</v>
      </c>
      <c r="AV235" s="732" t="str">
        <f>IFERROR(($AT235-(_xlfn.XLOOKUP($AR235,'Costos Unitarios'!$A:$A,'Costos Unitarios'!$E:$E)+_xlfn.XLOOKUP($AR235,'Costos Comerciales'!$A:$A,'Costos Comerciales'!$E:$E)))/AT235,"")</f>
        <v/>
      </c>
      <c r="AW235" s="892" t="str">
        <f>IFERROR((AT235-_xlfn.XLOOKUP(AR235,'Lista Consumo Interno'!$A:$A,'Lista Consumo Interno'!$E:$E))/AT235,"")</f>
        <v/>
      </c>
      <c r="AX235" s="895" t="e">
        <v>#N/A</v>
      </c>
      <c r="AY235" s="727" t="str">
        <f>IFERROR(($AT235-_xlfn.XLOOKUP($AR235,Competencias!$A:$A,Competencias!P:P))/$AT235,"")</f>
        <v/>
      </c>
      <c r="AZ235" s="727" t="str">
        <f>IFERROR(($AT235-_xlfn.XLOOKUP($AR235,Competencias!$A:$A,Competencias!Q:Q))/$AT235,"")</f>
        <v/>
      </c>
      <c r="BB235" s="246" t="str">
        <f>_xlfn.XLOOKUP(BC235,'Listas anteriores R'!$A:$A,'Listas anteriores R'!$D:$D,"")</f>
        <v>Dira</v>
      </c>
      <c r="BC235" s="760">
        <v>1246</v>
      </c>
      <c r="BD235" s="800" t="str">
        <f t="shared" si="48"/>
        <v>Salsa para Pizza 340g</v>
      </c>
      <c r="BE235" s="150" t="e">
        <v>#N/A</v>
      </c>
      <c r="BF235" s="1051" t="e">
        <f>ROUND(IFERROR((BE235-_xlfn.XLOOKUP(BC235,'Listas anteriores HORECA'!$A:$A,'Listas anteriores HORECA'!$E:$E))/_xlfn.XLOOKUP(BC235,'Listas anteriores HORECA'!$A:$A,'Listas anteriores HORECA'!$E:$E),""),3)</f>
        <v>#VALUE!</v>
      </c>
      <c r="BG235" s="150">
        <f>_xlfn.XLOOKUP($BC235,'Costos Unitarios'!A:A,'Costos Unitarios'!E:E,"")</f>
        <v>706</v>
      </c>
      <c r="BH235" s="1052" t="e">
        <f t="shared" si="49"/>
        <v>#N/A</v>
      </c>
      <c r="BI235" s="892" t="str">
        <f>IFERROR((BE235-_xlfn.XLOOKUP(C235,'Lista Consumo Interno'!A:A,'Lista Consumo Interno'!E:E))/BE235,"")</f>
        <v/>
      </c>
    </row>
    <row r="236" spans="1:61" ht="15" thickBot="1" x14ac:dyDescent="0.35">
      <c r="A236" s="246" t="str">
        <f>_xlfn.XLOOKUP(C236,'Listas anteriores R'!$A:$A,'Listas anteriores R'!$D:$D,"")</f>
        <v>Dira</v>
      </c>
      <c r="B236" s="1204" t="s">
        <v>249</v>
      </c>
      <c r="C236" s="855">
        <v>1247</v>
      </c>
      <c r="D236" s="178" t="s">
        <v>304</v>
      </c>
      <c r="E236" s="783">
        <f t="shared" si="42"/>
        <v>1066.1157024793388</v>
      </c>
      <c r="F236" s="860">
        <v>1290</v>
      </c>
      <c r="G236" s="1197">
        <f>ROUND(IFERROR((E236-_xlfn.XLOOKUP(C236,'Listas anteriores R'!A:A,'Listas anteriores R'!E:E))/_xlfn.XLOOKUP(C236,'Listas anteriores R'!A:A,'Listas anteriores R'!E:E),""),3)</f>
        <v>0</v>
      </c>
      <c r="H236" s="732">
        <f>IFERROR((E236-(_xlfn.XLOOKUP(C236,'Costos Unitarios'!$A:$A,'Costos Unitarios'!$E:$E)+_xlfn.XLOOKUP(C236,'Costos Comerciales'!$A:$A,'Costos Comerciales'!$E:$E)))/E236,"")</f>
        <v>0.28806976744186041</v>
      </c>
      <c r="I236" s="732" t="str">
        <f>IFERROR((E236-_xlfn.XLOOKUP(C236,'Lista Consumo Interno'!$A:$A,'Lista Consumo Interno'!$E:$E))/E236,"")</f>
        <v/>
      </c>
      <c r="J236" s="727">
        <f>IFERROR(($E236-_xlfn.XLOOKUP($C236,Competencias!$A:$A,Competencias!R:R))/$E236,"")</f>
        <v>1</v>
      </c>
      <c r="K236" s="727">
        <f>IFERROR(($E236-_xlfn.XLOOKUP($C236,Competencias!$A:$A,Competencias!S:S))/$E236,"")</f>
        <v>1</v>
      </c>
      <c r="L236" s="727">
        <f>IFERROR(($E236-_xlfn.XLOOKUP($C236,Competencias!$A:$A,Competencias!T:T))/$E236,"")</f>
        <v>-0.18186046511627915</v>
      </c>
      <c r="M236" s="727">
        <f>IFERROR(($E236-_xlfn.XLOOKUP($C236,Competencias!$A:$A,Competencias!U:U))/$E236,"")</f>
        <v>1</v>
      </c>
      <c r="N236" s="727">
        <f>IFERROR(($E236-_xlfn.XLOOKUP($C236,Competencias!$A:$A,Competencias!V:V))/$E236,"")</f>
        <v>1</v>
      </c>
      <c r="O236" s="723"/>
      <c r="P236" s="246" t="str">
        <f>_xlfn.XLOOKUP(Q236,'Listas anteriores R'!$A:$A,'Listas anteriores R'!$D:$D,"")</f>
        <v>Dira</v>
      </c>
      <c r="Q236" s="1210">
        <v>1247</v>
      </c>
      <c r="R236" s="718" t="str">
        <f t="shared" si="50"/>
        <v>Salsa Pomarola 340g</v>
      </c>
      <c r="S236" s="135">
        <f t="shared" si="43"/>
        <v>1066.1157024793388</v>
      </c>
      <c r="T236" s="749">
        <v>1290</v>
      </c>
      <c r="U236" s="1172" t="e">
        <f>ROUND(IFERROR((S236-_xlfn.XLOOKUP(Q236,'Listas anteriores C'!$A:$A,'Listas anteriores C'!$E:$E))/_xlfn.XLOOKUP(Q236,'Listas anteriores C'!$A:$A,'Listas anteriores C'!$E:$E),""),3)</f>
        <v>#VALUE!</v>
      </c>
      <c r="V236" s="732">
        <f>IFERROR((S236-(_xlfn.XLOOKUP(Q236,'Costos Unitarios'!$A:$A,'Costos Unitarios'!$E:$E)+_xlfn.XLOOKUP(Q236,'Costos Comerciales'!$A:$A,'Costos Comerciales'!$E:$E)))/S236,"")</f>
        <v>0.28806976744186041</v>
      </c>
      <c r="W236" s="727">
        <f>IFERROR(($S236-_xlfn.XLOOKUP($Q236,Competencias!$A:$A,Competencias!E:E))/$S236,"")</f>
        <v>1</v>
      </c>
      <c r="X236" s="727">
        <f>IFERROR(($S236-_xlfn.XLOOKUP($Q236,Competencias!$A:$A,Competencias!F:F))/$S236,"")</f>
        <v>1</v>
      </c>
      <c r="Y236" s="727">
        <f>IFERROR(($S236-_xlfn.XLOOKUP($Q236,Competencias!$A:$A,Competencias!G:G))/$S236,"")</f>
        <v>1</v>
      </c>
      <c r="AA236" s="246" t="str">
        <f>_xlfn.XLOOKUP(AB236,'Listas anteriores R'!$A:$A,'Listas anteriores R'!$D:$D,"")</f>
        <v>Dira</v>
      </c>
      <c r="AB236" s="542">
        <v>1247</v>
      </c>
      <c r="AC236" s="718" t="str">
        <f t="shared" si="51"/>
        <v>Salsa Pomarola 340g</v>
      </c>
      <c r="AD236" s="139">
        <f t="shared" si="44"/>
        <v>1066.1157024793388</v>
      </c>
      <c r="AE236" s="749">
        <v>1290</v>
      </c>
      <c r="AF236" s="1172" t="e">
        <f>ROUND(IFERROR((AD236-_xlfn.XLOOKUP(AB236,'Listas anteriores ML'!$A:$A,'Listas anteriores ML'!$E:$E))/_xlfn.XLOOKUP(AB236,'Listas anteriores ML'!$A:$A,'Listas anteriores ML'!$E:$E),""),3)</f>
        <v>#VALUE!</v>
      </c>
      <c r="AG236" s="732">
        <f>IFERROR((AD236-(_xlfn.XLOOKUP(AB236,'Costos Unitarios'!$A:$A,'Costos Unitarios'!$E:$E)+_xlfn.XLOOKUP(AB236,'Costos Comerciales'!$A:$A,'Costos Comerciales'!$E:$E)))/AD236,"")</f>
        <v>0.28806976744186041</v>
      </c>
      <c r="AH236" s="727">
        <f>IFERROR(($AD236-_xlfn.XLOOKUP($AB236,Competencias!$A:$A,Competencias!H:H))/$AD236,"")</f>
        <v>1</v>
      </c>
      <c r="AI236" s="727">
        <f>IFERROR(($AD236-_xlfn.XLOOKUP($AB236,Competencias!$A:$A,Competencias!I:I))/$AD236,"")</f>
        <v>1</v>
      </c>
      <c r="AJ236" s="727">
        <f>IFERROR(($AD236-_xlfn.XLOOKUP($AB236,Competencias!$A:$A,Competencias!J:J))/$AD236,"")</f>
        <v>1</v>
      </c>
      <c r="AK236" s="727">
        <f>IFERROR(($AD236-_xlfn.XLOOKUP($AB236,Competencias!$A:$A,Competencias!K:K))/$AD236,"")</f>
        <v>1</v>
      </c>
      <c r="AL236" s="727">
        <f>IFERROR(($AD236-_xlfn.XLOOKUP($AB236,Competencias!$A:$A,Competencias!L:L))/$AD236,"")</f>
        <v>1</v>
      </c>
      <c r="AM236" s="727">
        <f>IFERROR(($AD236-_xlfn.XLOOKUP($AB236,Competencias!$A:$A,Competencias!M:M))/$AD236,"")</f>
        <v>1</v>
      </c>
      <c r="AN236" s="727">
        <f>IFERROR(($AD236-_xlfn.XLOOKUP($AB236,Competencias!$A:$A,Competencias!N:N))/$AD236,"")</f>
        <v>1</v>
      </c>
      <c r="AO236" s="727">
        <f>IFERROR(($AD236-_xlfn.XLOOKUP($AB236,Competencias!$A:$A,Competencias!O:O))/$AD236,"")</f>
        <v>1</v>
      </c>
      <c r="AQ236" s="246" t="str">
        <f>_xlfn.XLOOKUP(AR236,'Listas anteriores R'!$A:$A,'Listas anteriores R'!$D:$D,"")</f>
        <v>Dira</v>
      </c>
      <c r="AR236" s="542">
        <v>1247</v>
      </c>
      <c r="AS236" s="718" t="str">
        <f t="shared" si="47"/>
        <v>Salsa Pomarola 340g</v>
      </c>
      <c r="AT236" s="291" t="e">
        <f t="shared" ref="AT236:AT299" si="52">E236*(1-AX236)</f>
        <v>#N/A</v>
      </c>
      <c r="AU236" s="1051" t="e">
        <f>ROUND(IFERROR(($AT236-_xlfn.XLOOKUP($AR236,'Listas anteriores May.'!$A:$A,'Listas anteriores May.'!$E:$E))/_xlfn.XLOOKUP($AR236,'Listas anteriores May.'!$A:$A,'Listas anteriores May.'!$E:$E),""),3)</f>
        <v>#VALUE!</v>
      </c>
      <c r="AV236" s="732" t="str">
        <f>IFERROR(($AT236-(_xlfn.XLOOKUP($AR236,'Costos Unitarios'!$A:$A,'Costos Unitarios'!$E:$E)+_xlfn.XLOOKUP($AR236,'Costos Comerciales'!$A:$A,'Costos Comerciales'!$E:$E)))/AT236,"")</f>
        <v/>
      </c>
      <c r="AW236" s="892" t="str">
        <f>IFERROR((AT236-_xlfn.XLOOKUP(AR236,'Lista Consumo Interno'!$A:$A,'Lista Consumo Interno'!$E:$E))/AT236,"")</f>
        <v/>
      </c>
      <c r="AX236" s="895" t="e">
        <v>#N/A</v>
      </c>
      <c r="AY236" s="727" t="str">
        <f>IFERROR(($AT236-_xlfn.XLOOKUP($AR236,Competencias!$A:$A,Competencias!P:P))/$AT236,"")</f>
        <v/>
      </c>
      <c r="AZ236" s="727" t="str">
        <f>IFERROR(($AT236-_xlfn.XLOOKUP($AR236,Competencias!$A:$A,Competencias!Q:Q))/$AT236,"")</f>
        <v/>
      </c>
      <c r="BB236" s="246" t="str">
        <f>_xlfn.XLOOKUP(BC236,'Listas anteriores R'!$A:$A,'Listas anteriores R'!$D:$D,"")</f>
        <v>Dira</v>
      </c>
      <c r="BC236" s="760">
        <v>1247</v>
      </c>
      <c r="BD236" s="800" t="str">
        <f t="shared" si="48"/>
        <v>Salsa Pomarola 340g</v>
      </c>
      <c r="BE236" s="150" t="e">
        <v>#N/A</v>
      </c>
      <c r="BF236" s="1051" t="e">
        <f>ROUND(IFERROR((BE236-_xlfn.XLOOKUP(BC236,'Listas anteriores HORECA'!$A:$A,'Listas anteriores HORECA'!$E:$E))/_xlfn.XLOOKUP(BC236,'Listas anteriores HORECA'!$A:$A,'Listas anteriores HORECA'!$E:$E),""),3)</f>
        <v>#VALUE!</v>
      </c>
      <c r="BG236" s="150">
        <f>_xlfn.XLOOKUP($BC236,'Costos Unitarios'!A:A,'Costos Unitarios'!E:E,"")</f>
        <v>706</v>
      </c>
      <c r="BH236" s="1052" t="e">
        <f t="shared" si="49"/>
        <v>#N/A</v>
      </c>
      <c r="BI236" s="892" t="str">
        <f>IFERROR((BE236-_xlfn.XLOOKUP(C236,'Lista Consumo Interno'!A:A,'Lista Consumo Interno'!E:E))/BE236,"")</f>
        <v/>
      </c>
    </row>
    <row r="237" spans="1:61" ht="15" thickBot="1" x14ac:dyDescent="0.35">
      <c r="A237" s="246" t="str">
        <f>_xlfn.XLOOKUP(C237,'Listas anteriores R'!$A:$A,'Listas anteriores R'!$D:$D,"")</f>
        <v>Dira</v>
      </c>
      <c r="B237" s="1204" t="s">
        <v>249</v>
      </c>
      <c r="C237" s="855">
        <v>1248</v>
      </c>
      <c r="D237" s="178" t="s">
        <v>305</v>
      </c>
      <c r="E237" s="783">
        <f t="shared" si="42"/>
        <v>1314.0495867768595</v>
      </c>
      <c r="F237" s="860">
        <v>1590</v>
      </c>
      <c r="G237" s="1197">
        <f>ROUND(IFERROR((E237-_xlfn.XLOOKUP(C237,'Listas anteriores R'!A:A,'Listas anteriores R'!E:E))/_xlfn.XLOOKUP(C237,'Listas anteriores R'!A:A,'Listas anteriores R'!E:E),""),3)</f>
        <v>0</v>
      </c>
      <c r="H237" s="732">
        <f>IFERROR((E237-(_xlfn.XLOOKUP(C237,'Costos Unitarios'!$A:$A,'Costos Unitarios'!$E:$E)+_xlfn.XLOOKUP(C237,'Costos Comerciales'!$A:$A,'Costos Comerciales'!$E:$E)))/E237,"")</f>
        <v>0.30444025157232707</v>
      </c>
      <c r="I237" s="732" t="str">
        <f>IFERROR((E237-_xlfn.XLOOKUP(C237,'Lista Consumo Interno'!$A:$A,'Lista Consumo Interno'!$E:$E))/E237,"")</f>
        <v/>
      </c>
      <c r="J237" s="727">
        <f>IFERROR(($E237-_xlfn.XLOOKUP($C237,Competencias!$A:$A,Competencias!R:R))/$E237,"")</f>
        <v>1</v>
      </c>
      <c r="K237" s="727">
        <f>IFERROR(($E237-_xlfn.XLOOKUP($C237,Competencias!$A:$A,Competencias!S:S))/$E237,"")</f>
        <v>1</v>
      </c>
      <c r="L237" s="727">
        <f>IFERROR(($E237-_xlfn.XLOOKUP($C237,Competencias!$A:$A,Competencias!T:T))/$E237,"")</f>
        <v>3.0817610062893368E-3</v>
      </c>
      <c r="M237" s="727">
        <f>IFERROR(($E237-_xlfn.XLOOKUP($C237,Competencias!$A:$A,Competencias!U:U))/$E237,"")</f>
        <v>1</v>
      </c>
      <c r="N237" s="727">
        <f>IFERROR(($E237-_xlfn.XLOOKUP($C237,Competencias!$A:$A,Competencias!V:V))/$E237,"")</f>
        <v>1</v>
      </c>
      <c r="O237" s="723"/>
      <c r="P237" s="246" t="str">
        <f>_xlfn.XLOOKUP(Q237,'Listas anteriores R'!$A:$A,'Listas anteriores R'!$D:$D,"")</f>
        <v>Dira</v>
      </c>
      <c r="Q237" s="1210">
        <v>1248</v>
      </c>
      <c r="R237" s="718" t="str">
        <f t="shared" si="50"/>
        <v>Condimento pimienta negra molida 23g</v>
      </c>
      <c r="S237" s="135">
        <f t="shared" si="43"/>
        <v>1314.0495867768595</v>
      </c>
      <c r="T237" s="749">
        <v>1590</v>
      </c>
      <c r="U237" s="1172" t="e">
        <f>ROUND(IFERROR((S237-_xlfn.XLOOKUP(Q237,'Listas anteriores C'!$A:$A,'Listas anteriores C'!$E:$E))/_xlfn.XLOOKUP(Q237,'Listas anteriores C'!$A:$A,'Listas anteriores C'!$E:$E),""),3)</f>
        <v>#VALUE!</v>
      </c>
      <c r="V237" s="732">
        <f>IFERROR((S237-(_xlfn.XLOOKUP(Q237,'Costos Unitarios'!$A:$A,'Costos Unitarios'!$E:$E)+_xlfn.XLOOKUP(Q237,'Costos Comerciales'!$A:$A,'Costos Comerciales'!$E:$E)))/S237,"")</f>
        <v>0.30444025157232707</v>
      </c>
      <c r="W237" s="727">
        <f>IFERROR(($S237-_xlfn.XLOOKUP($Q237,Competencias!$A:$A,Competencias!E:E))/$S237,"")</f>
        <v>1</v>
      </c>
      <c r="X237" s="727">
        <f>IFERROR(($S237-_xlfn.XLOOKUP($Q237,Competencias!$A:$A,Competencias!F:F))/$S237,"")</f>
        <v>1</v>
      </c>
      <c r="Y237" s="727">
        <f>IFERROR(($S237-_xlfn.XLOOKUP($Q237,Competencias!$A:$A,Competencias!G:G))/$S237,"")</f>
        <v>1</v>
      </c>
      <c r="AA237" s="246" t="str">
        <f>_xlfn.XLOOKUP(AB237,'Listas anteriores R'!$A:$A,'Listas anteriores R'!$D:$D,"")</f>
        <v>Dira</v>
      </c>
      <c r="AB237" s="542">
        <v>1248</v>
      </c>
      <c r="AC237" s="718" t="str">
        <f t="shared" si="51"/>
        <v>Condimento pimienta negra molida 23g</v>
      </c>
      <c r="AD237" s="139">
        <f t="shared" si="44"/>
        <v>1314.0495867768595</v>
      </c>
      <c r="AE237" s="749">
        <v>1590</v>
      </c>
      <c r="AF237" s="1172" t="e">
        <f>ROUND(IFERROR((AD237-_xlfn.XLOOKUP(AB237,'Listas anteriores ML'!$A:$A,'Listas anteriores ML'!$E:$E))/_xlfn.XLOOKUP(AB237,'Listas anteriores ML'!$A:$A,'Listas anteriores ML'!$E:$E),""),3)</f>
        <v>#VALUE!</v>
      </c>
      <c r="AG237" s="732">
        <f>IFERROR((AD237-(_xlfn.XLOOKUP(AB237,'Costos Unitarios'!$A:$A,'Costos Unitarios'!$E:$E)+_xlfn.XLOOKUP(AB237,'Costos Comerciales'!$A:$A,'Costos Comerciales'!$E:$E)))/AD237,"")</f>
        <v>0.30444025157232707</v>
      </c>
      <c r="AH237" s="727">
        <f>IFERROR(($AD237-_xlfn.XLOOKUP($AB237,Competencias!$A:$A,Competencias!H:H))/$AD237,"")</f>
        <v>1</v>
      </c>
      <c r="AI237" s="727">
        <f>IFERROR(($AD237-_xlfn.XLOOKUP($AB237,Competencias!$A:$A,Competencias!I:I))/$AD237,"")</f>
        <v>1</v>
      </c>
      <c r="AJ237" s="727">
        <f>IFERROR(($AD237-_xlfn.XLOOKUP($AB237,Competencias!$A:$A,Competencias!J:J))/$AD237,"")</f>
        <v>1</v>
      </c>
      <c r="AK237" s="727">
        <f>IFERROR(($AD237-_xlfn.XLOOKUP($AB237,Competencias!$A:$A,Competencias!K:K))/$AD237,"")</f>
        <v>1</v>
      </c>
      <c r="AL237" s="727">
        <f>IFERROR(($AD237-_xlfn.XLOOKUP($AB237,Competencias!$A:$A,Competencias!L:L))/$AD237,"")</f>
        <v>1</v>
      </c>
      <c r="AM237" s="727">
        <f>IFERROR(($AD237-_xlfn.XLOOKUP($AB237,Competencias!$A:$A,Competencias!M:M))/$AD237,"")</f>
        <v>1</v>
      </c>
      <c r="AN237" s="727">
        <f>IFERROR(($AD237-_xlfn.XLOOKUP($AB237,Competencias!$A:$A,Competencias!N:N))/$AD237,"")</f>
        <v>1</v>
      </c>
      <c r="AO237" s="727">
        <f>IFERROR(($AD237-_xlfn.XLOOKUP($AB237,Competencias!$A:$A,Competencias!O:O))/$AD237,"")</f>
        <v>1</v>
      </c>
      <c r="AQ237" s="246" t="str">
        <f>_xlfn.XLOOKUP(AR237,'Listas anteriores R'!$A:$A,'Listas anteriores R'!$D:$D,"")</f>
        <v>Dira</v>
      </c>
      <c r="AR237" s="542">
        <v>1248</v>
      </c>
      <c r="AS237" s="718" t="str">
        <f t="shared" si="47"/>
        <v>Condimento pimienta negra molida 23g</v>
      </c>
      <c r="AT237" s="291" t="e">
        <f t="shared" si="52"/>
        <v>#N/A</v>
      </c>
      <c r="AU237" s="1051" t="e">
        <f>ROUND(IFERROR(($AT237-_xlfn.XLOOKUP($AR237,'Listas anteriores May.'!$A:$A,'Listas anteriores May.'!$E:$E))/_xlfn.XLOOKUP($AR237,'Listas anteriores May.'!$A:$A,'Listas anteriores May.'!$E:$E),""),3)</f>
        <v>#VALUE!</v>
      </c>
      <c r="AV237" s="732" t="str">
        <f>IFERROR(($AT237-(_xlfn.XLOOKUP($AR237,'Costos Unitarios'!$A:$A,'Costos Unitarios'!$E:$E)+_xlfn.XLOOKUP($AR237,'Costos Comerciales'!$A:$A,'Costos Comerciales'!$E:$E)))/AT237,"")</f>
        <v/>
      </c>
      <c r="AW237" s="892" t="str">
        <f>IFERROR((AT237-_xlfn.XLOOKUP(AR237,'Lista Consumo Interno'!$A:$A,'Lista Consumo Interno'!$E:$E))/AT237,"")</f>
        <v/>
      </c>
      <c r="AX237" s="895" t="e">
        <v>#N/A</v>
      </c>
      <c r="AY237" s="727" t="str">
        <f>IFERROR(($AT237-_xlfn.XLOOKUP($AR237,Competencias!$A:$A,Competencias!P:P))/$AT237,"")</f>
        <v/>
      </c>
      <c r="AZ237" s="727" t="str">
        <f>IFERROR(($AT237-_xlfn.XLOOKUP($AR237,Competencias!$A:$A,Competencias!Q:Q))/$AT237,"")</f>
        <v/>
      </c>
      <c r="BB237" s="246" t="str">
        <f>_xlfn.XLOOKUP(BC237,'Listas anteriores R'!$A:$A,'Listas anteriores R'!$D:$D,"")</f>
        <v>Dira</v>
      </c>
      <c r="BC237" s="760">
        <v>1248</v>
      </c>
      <c r="BD237" s="800" t="str">
        <f t="shared" si="48"/>
        <v>Condimento pimienta negra molida 23g</v>
      </c>
      <c r="BE237" s="150" t="e">
        <v>#N/A</v>
      </c>
      <c r="BF237" s="1051" t="e">
        <f>ROUND(IFERROR((BE237-_xlfn.XLOOKUP(BC237,'Listas anteriores HORECA'!$A:$A,'Listas anteriores HORECA'!$E:$E))/_xlfn.XLOOKUP(BC237,'Listas anteriores HORECA'!$A:$A,'Listas anteriores HORECA'!$E:$E),""),3)</f>
        <v>#VALUE!</v>
      </c>
      <c r="BG237" s="150">
        <f>_xlfn.XLOOKUP($BC237,'Costos Unitarios'!A:A,'Costos Unitarios'!E:E,"")</f>
        <v>849</v>
      </c>
      <c r="BH237" s="1052" t="e">
        <f t="shared" si="49"/>
        <v>#N/A</v>
      </c>
      <c r="BI237" s="892" t="str">
        <f>IFERROR((BE237-_xlfn.XLOOKUP(C237,'Lista Consumo Interno'!A:A,'Lista Consumo Interno'!E:E))/BE237,"")</f>
        <v/>
      </c>
    </row>
    <row r="238" spans="1:61" ht="15" thickBot="1" x14ac:dyDescent="0.35">
      <c r="A238" s="246" t="str">
        <f>_xlfn.XLOOKUP(C238,'Listas anteriores R'!$A:$A,'Listas anteriores R'!$D:$D,"")</f>
        <v>Dira</v>
      </c>
      <c r="B238" s="1204" t="s">
        <v>249</v>
      </c>
      <c r="C238" s="855">
        <v>1249</v>
      </c>
      <c r="D238" s="178" t="s">
        <v>306</v>
      </c>
      <c r="E238" s="783">
        <f t="shared" si="42"/>
        <v>1148.7603305785124</v>
      </c>
      <c r="F238" s="860">
        <v>1390</v>
      </c>
      <c r="G238" s="1197">
        <f>ROUND(IFERROR((E238-_xlfn.XLOOKUP(C238,'Listas anteriores R'!A:A,'Listas anteriores R'!E:E))/_xlfn.XLOOKUP(C238,'Listas anteriores R'!A:A,'Listas anteriores R'!E:E),""),3)</f>
        <v>0</v>
      </c>
      <c r="H238" s="732">
        <f>IFERROR((E238-(_xlfn.XLOOKUP(C238,'Costos Unitarios'!$A:$A,'Costos Unitarios'!$E:$E)+_xlfn.XLOOKUP(C238,'Costos Comerciales'!$A:$A,'Costos Comerciales'!$E:$E)))/E238,"")</f>
        <v>0.41241007194244605</v>
      </c>
      <c r="I238" s="732" t="str">
        <f>IFERROR((E238-_xlfn.XLOOKUP(C238,'Lista Consumo Interno'!$A:$A,'Lista Consumo Interno'!$E:$E))/E238,"")</f>
        <v/>
      </c>
      <c r="J238" s="727">
        <f>IFERROR(($E238-_xlfn.XLOOKUP($C238,Competencias!$A:$A,Competencias!R:R))/$E238,"")</f>
        <v>1</v>
      </c>
      <c r="K238" s="727">
        <f>IFERROR(($E238-_xlfn.XLOOKUP($C238,Competencias!$A:$A,Competencias!S:S))/$E238,"")</f>
        <v>1</v>
      </c>
      <c r="L238" s="727">
        <f>IFERROR(($E238-_xlfn.XLOOKUP($C238,Competencias!$A:$A,Competencias!T:T))/$E238,"")</f>
        <v>-0.13948920863309355</v>
      </c>
      <c r="M238" s="727">
        <f>IFERROR(($E238-_xlfn.XLOOKUP($C238,Competencias!$A:$A,Competencias!U:U))/$E238,"")</f>
        <v>1</v>
      </c>
      <c r="N238" s="727">
        <f>IFERROR(($E238-_xlfn.XLOOKUP($C238,Competencias!$A:$A,Competencias!V:V))/$E238,"")</f>
        <v>1</v>
      </c>
      <c r="O238" s="723"/>
      <c r="P238" s="246" t="str">
        <f>_xlfn.XLOOKUP(Q238,'Listas anteriores R'!$A:$A,'Listas anteriores R'!$D:$D,"")</f>
        <v>Dira</v>
      </c>
      <c r="Q238" s="1210">
        <v>1249</v>
      </c>
      <c r="R238" s="718" t="str">
        <f t="shared" si="50"/>
        <v>Condimento para carne 23g</v>
      </c>
      <c r="S238" s="135">
        <f t="shared" si="43"/>
        <v>1148.7603305785124</v>
      </c>
      <c r="T238" s="749">
        <v>1390</v>
      </c>
      <c r="U238" s="1172" t="e">
        <f>ROUND(IFERROR((S238-_xlfn.XLOOKUP(Q238,'Listas anteriores C'!$A:$A,'Listas anteriores C'!$E:$E))/_xlfn.XLOOKUP(Q238,'Listas anteriores C'!$A:$A,'Listas anteriores C'!$E:$E),""),3)</f>
        <v>#VALUE!</v>
      </c>
      <c r="V238" s="732">
        <f>IFERROR((S238-(_xlfn.XLOOKUP(Q238,'Costos Unitarios'!$A:$A,'Costos Unitarios'!$E:$E)+_xlfn.XLOOKUP(Q238,'Costos Comerciales'!$A:$A,'Costos Comerciales'!$E:$E)))/S238,"")</f>
        <v>0.41241007194244605</v>
      </c>
      <c r="W238" s="727">
        <f>IFERROR(($S238-_xlfn.XLOOKUP($Q238,Competencias!$A:$A,Competencias!E:E))/$S238,"")</f>
        <v>1</v>
      </c>
      <c r="X238" s="727">
        <f>IFERROR(($S238-_xlfn.XLOOKUP($Q238,Competencias!$A:$A,Competencias!F:F))/$S238,"")</f>
        <v>1</v>
      </c>
      <c r="Y238" s="727">
        <f>IFERROR(($S238-_xlfn.XLOOKUP($Q238,Competencias!$A:$A,Competencias!G:G))/$S238,"")</f>
        <v>1</v>
      </c>
      <c r="AA238" s="246" t="str">
        <f>_xlfn.XLOOKUP(AB238,'Listas anteriores R'!$A:$A,'Listas anteriores R'!$D:$D,"")</f>
        <v>Dira</v>
      </c>
      <c r="AB238" s="542">
        <v>1249</v>
      </c>
      <c r="AC238" s="718" t="str">
        <f t="shared" si="51"/>
        <v>Condimento para carne 23g</v>
      </c>
      <c r="AD238" s="139">
        <f t="shared" si="44"/>
        <v>1148.7603305785124</v>
      </c>
      <c r="AE238" s="749">
        <v>1390</v>
      </c>
      <c r="AF238" s="1172" t="e">
        <f>ROUND(IFERROR((AD238-_xlfn.XLOOKUP(AB238,'Listas anteriores ML'!$A:$A,'Listas anteriores ML'!$E:$E))/_xlfn.XLOOKUP(AB238,'Listas anteriores ML'!$A:$A,'Listas anteriores ML'!$E:$E),""),3)</f>
        <v>#VALUE!</v>
      </c>
      <c r="AG238" s="732">
        <f>IFERROR((AD238-(_xlfn.XLOOKUP(AB238,'Costos Unitarios'!$A:$A,'Costos Unitarios'!$E:$E)+_xlfn.XLOOKUP(AB238,'Costos Comerciales'!$A:$A,'Costos Comerciales'!$E:$E)))/AD238,"")</f>
        <v>0.41241007194244605</v>
      </c>
      <c r="AH238" s="727">
        <f>IFERROR(($AD238-_xlfn.XLOOKUP($AB238,Competencias!$A:$A,Competencias!H:H))/$AD238,"")</f>
        <v>1</v>
      </c>
      <c r="AI238" s="727">
        <f>IFERROR(($AD238-_xlfn.XLOOKUP($AB238,Competencias!$A:$A,Competencias!I:I))/$AD238,"")</f>
        <v>1</v>
      </c>
      <c r="AJ238" s="727">
        <f>IFERROR(($AD238-_xlfn.XLOOKUP($AB238,Competencias!$A:$A,Competencias!J:J))/$AD238,"")</f>
        <v>1</v>
      </c>
      <c r="AK238" s="727">
        <f>IFERROR(($AD238-_xlfn.XLOOKUP($AB238,Competencias!$A:$A,Competencias!K:K))/$AD238,"")</f>
        <v>1</v>
      </c>
      <c r="AL238" s="727">
        <f>IFERROR(($AD238-_xlfn.XLOOKUP($AB238,Competencias!$A:$A,Competencias!L:L))/$AD238,"")</f>
        <v>1</v>
      </c>
      <c r="AM238" s="727">
        <f>IFERROR(($AD238-_xlfn.XLOOKUP($AB238,Competencias!$A:$A,Competencias!M:M))/$AD238,"")</f>
        <v>1</v>
      </c>
      <c r="AN238" s="727">
        <f>IFERROR(($AD238-_xlfn.XLOOKUP($AB238,Competencias!$A:$A,Competencias!N:N))/$AD238,"")</f>
        <v>1</v>
      </c>
      <c r="AO238" s="727">
        <f>IFERROR(($AD238-_xlfn.XLOOKUP($AB238,Competencias!$A:$A,Competencias!O:O))/$AD238,"")</f>
        <v>1</v>
      </c>
      <c r="AQ238" s="246" t="str">
        <f>_xlfn.XLOOKUP(AR238,'Listas anteriores R'!$A:$A,'Listas anteriores R'!$D:$D,"")</f>
        <v>Dira</v>
      </c>
      <c r="AR238" s="542">
        <v>1249</v>
      </c>
      <c r="AS238" s="718" t="str">
        <f t="shared" si="47"/>
        <v>Condimento para carne 23g</v>
      </c>
      <c r="AT238" s="291" t="e">
        <f t="shared" si="52"/>
        <v>#N/A</v>
      </c>
      <c r="AU238" s="1051" t="e">
        <f>ROUND(IFERROR(($AT238-_xlfn.XLOOKUP($AR238,'Listas anteriores May.'!$A:$A,'Listas anteriores May.'!$E:$E))/_xlfn.XLOOKUP($AR238,'Listas anteriores May.'!$A:$A,'Listas anteriores May.'!$E:$E),""),3)</f>
        <v>#VALUE!</v>
      </c>
      <c r="AV238" s="732" t="str">
        <f>IFERROR(($AT238-(_xlfn.XLOOKUP($AR238,'Costos Unitarios'!$A:$A,'Costos Unitarios'!$E:$E)+_xlfn.XLOOKUP($AR238,'Costos Comerciales'!$A:$A,'Costos Comerciales'!$E:$E)))/AT238,"")</f>
        <v/>
      </c>
      <c r="AW238" s="892" t="str">
        <f>IFERROR((AT238-_xlfn.XLOOKUP(AR238,'Lista Consumo Interno'!$A:$A,'Lista Consumo Interno'!$E:$E))/AT238,"")</f>
        <v/>
      </c>
      <c r="AX238" s="895" t="e">
        <v>#N/A</v>
      </c>
      <c r="AY238" s="727" t="str">
        <f>IFERROR(($AT238-_xlfn.XLOOKUP($AR238,Competencias!$A:$A,Competencias!P:P))/$AT238,"")</f>
        <v/>
      </c>
      <c r="AZ238" s="727" t="str">
        <f>IFERROR(($AT238-_xlfn.XLOOKUP($AR238,Competencias!$A:$A,Competencias!Q:Q))/$AT238,"")</f>
        <v/>
      </c>
      <c r="BB238" s="246" t="str">
        <f>_xlfn.XLOOKUP(BC238,'Listas anteriores R'!$A:$A,'Listas anteriores R'!$D:$D,"")</f>
        <v>Dira</v>
      </c>
      <c r="BC238" s="760">
        <v>1249</v>
      </c>
      <c r="BD238" s="800" t="str">
        <f t="shared" si="48"/>
        <v>Condimento para carne 23g</v>
      </c>
      <c r="BE238" s="150" t="e">
        <v>#N/A</v>
      </c>
      <c r="BF238" s="1051" t="e">
        <f>ROUND(IFERROR((BE238-_xlfn.XLOOKUP(BC238,'Listas anteriores HORECA'!$A:$A,'Listas anteriores HORECA'!$E:$E))/_xlfn.XLOOKUP(BC238,'Listas anteriores HORECA'!$A:$A,'Listas anteriores HORECA'!$E:$E),""),3)</f>
        <v>#VALUE!</v>
      </c>
      <c r="BG238" s="150">
        <f>_xlfn.XLOOKUP($BC238,'Costos Unitarios'!A:A,'Costos Unitarios'!E:E,"")</f>
        <v>626</v>
      </c>
      <c r="BH238" s="1052" t="e">
        <f t="shared" si="49"/>
        <v>#N/A</v>
      </c>
      <c r="BI238" s="892" t="str">
        <f>IFERROR((BE238-_xlfn.XLOOKUP(C238,'Lista Consumo Interno'!A:A,'Lista Consumo Interno'!E:E))/BE238,"")</f>
        <v/>
      </c>
    </row>
    <row r="239" spans="1:61" s="725" customFormat="1" ht="15" thickBot="1" x14ac:dyDescent="0.35">
      <c r="A239" s="246" t="str">
        <f>_xlfn.XLOOKUP(C239,'Listas anteriores R'!$A:$A,'Listas anteriores R'!$D:$D,"")</f>
        <v>Dira</v>
      </c>
      <c r="B239" s="1204" t="s">
        <v>249</v>
      </c>
      <c r="C239" s="249">
        <v>1178</v>
      </c>
      <c r="D239" s="34" t="s">
        <v>307</v>
      </c>
      <c r="E239" s="783">
        <f t="shared" si="42"/>
        <v>15694.214876033058</v>
      </c>
      <c r="F239" s="860">
        <v>18990</v>
      </c>
      <c r="G239" s="1197">
        <f>ROUND(IFERROR((E239-_xlfn.XLOOKUP(C239,'Listas anteriores R'!A:A,'Listas anteriores R'!E:E))/_xlfn.XLOOKUP(C239,'Listas anteriores R'!A:A,'Listas anteriores R'!E:E),""),3)</f>
        <v>0</v>
      </c>
      <c r="H239" s="732">
        <f>IFERROR((E239-(_xlfn.XLOOKUP(C239,'Costos Unitarios'!$A:$A,'Costos Unitarios'!$E:$E)+_xlfn.XLOOKUP(C239,'Costos Comerciales'!$A:$A,'Costos Comerciales'!$E:$E)))/E239,"")</f>
        <v>0.22672143233280675</v>
      </c>
      <c r="I239" s="732" t="str">
        <f>IFERROR((E239-_xlfn.XLOOKUP(C239,'Lista Consumo Interno'!$A:$A,'Lista Consumo Interno'!$E:$E))/E239,"")</f>
        <v/>
      </c>
      <c r="J239" s="727">
        <f>IFERROR(($E239-_xlfn.XLOOKUP($C239,Competencias!$A:$A,Competencias!R:R))/$E239,"")</f>
        <v>1</v>
      </c>
      <c r="K239" s="727">
        <f>IFERROR(($E239-_xlfn.XLOOKUP($C239,Competencias!$A:$A,Competencias!S:S))/$E239,"")</f>
        <v>1</v>
      </c>
      <c r="L239" s="727">
        <f>IFERROR(($E239-_xlfn.XLOOKUP($C239,Competencias!$A:$A,Competencias!T:T))/$E239,"")</f>
        <v>-1.9483938915218504E-2</v>
      </c>
      <c r="M239" s="727">
        <f>IFERROR(($E239-_xlfn.XLOOKUP($C239,Competencias!$A:$A,Competencias!U:U))/$E239,"")</f>
        <v>1</v>
      </c>
      <c r="N239" s="727">
        <f>IFERROR(($E239-_xlfn.XLOOKUP($C239,Competencias!$A:$A,Competencias!V:V))/$E239,"")</f>
        <v>1</v>
      </c>
      <c r="O239" s="723"/>
      <c r="P239" s="246" t="str">
        <f>_xlfn.XLOOKUP(Q239,'Listas anteriores R'!$A:$A,'Listas anteriores R'!$D:$D,"")</f>
        <v>Dira</v>
      </c>
      <c r="Q239" s="1210">
        <v>1178</v>
      </c>
      <c r="R239" s="718" t="str">
        <f t="shared" si="50"/>
        <v>Fernet Branca 750ml</v>
      </c>
      <c r="S239" s="135">
        <f t="shared" si="43"/>
        <v>15694.214876033058</v>
      </c>
      <c r="T239" s="749">
        <v>18990</v>
      </c>
      <c r="U239" s="1172" t="e">
        <f>ROUND(IFERROR((S239-_xlfn.XLOOKUP(Q239,'Listas anteriores C'!$A:$A,'Listas anteriores C'!$E:$E))/_xlfn.XLOOKUP(Q239,'Listas anteriores C'!$A:$A,'Listas anteriores C'!$E:$E),""),3)</f>
        <v>#VALUE!</v>
      </c>
      <c r="V239" s="732">
        <f>IFERROR((S239-(_xlfn.XLOOKUP(Q239,'Costos Unitarios'!$A:$A,'Costos Unitarios'!$E:$E)+_xlfn.XLOOKUP(Q239,'Costos Comerciales'!$A:$A,'Costos Comerciales'!$E:$E)))/S239,"")</f>
        <v>0.22672143233280675</v>
      </c>
      <c r="W239" s="727">
        <f>IFERROR(($S239-_xlfn.XLOOKUP($Q239,Competencias!$A:$A,Competencias!E:E))/$S239,"")</f>
        <v>1</v>
      </c>
      <c r="X239" s="727">
        <f>IFERROR(($S239-_xlfn.XLOOKUP($Q239,Competencias!$A:$A,Competencias!F:F))/$S239,"")</f>
        <v>1</v>
      </c>
      <c r="Y239" s="727">
        <f>IFERROR(($S239-_xlfn.XLOOKUP($Q239,Competencias!$A:$A,Competencias!G:G))/$S239,"")</f>
        <v>1</v>
      </c>
      <c r="AA239" s="246" t="str">
        <f>_xlfn.XLOOKUP(AB239,'Listas anteriores R'!$A:$A,'Listas anteriores R'!$D:$D,"")</f>
        <v>Dira</v>
      </c>
      <c r="AB239" s="542">
        <v>1178</v>
      </c>
      <c r="AC239" s="718" t="str">
        <f t="shared" si="51"/>
        <v>Fernet Branca 750ml</v>
      </c>
      <c r="AD239" s="139">
        <f t="shared" si="44"/>
        <v>15694.214876033058</v>
      </c>
      <c r="AE239" s="749">
        <v>18990</v>
      </c>
      <c r="AF239" s="1172" t="e">
        <f>ROUND(IFERROR((AD239-_xlfn.XLOOKUP(AB239,'Listas anteriores ML'!$A:$A,'Listas anteriores ML'!$E:$E))/_xlfn.XLOOKUP(AB239,'Listas anteriores ML'!$A:$A,'Listas anteriores ML'!$E:$E),""),3)</f>
        <v>#VALUE!</v>
      </c>
      <c r="AG239" s="732">
        <f>IFERROR((AD239-(_xlfn.XLOOKUP(AB239,'Costos Unitarios'!$A:$A,'Costos Unitarios'!$E:$E)+_xlfn.XLOOKUP(AB239,'Costos Comerciales'!$A:$A,'Costos Comerciales'!$E:$E)))/AD239,"")</f>
        <v>0.22672143233280675</v>
      </c>
      <c r="AH239" s="727">
        <f>IFERROR(($AD239-_xlfn.XLOOKUP($AB239,Competencias!$A:$A,Competencias!H:H))/$AD239,"")</f>
        <v>1</v>
      </c>
      <c r="AI239" s="727">
        <f>IFERROR(($AD239-_xlfn.XLOOKUP($AB239,Competencias!$A:$A,Competencias!I:I))/$AD239,"")</f>
        <v>1</v>
      </c>
      <c r="AJ239" s="727">
        <f>IFERROR(($AD239-_xlfn.XLOOKUP($AB239,Competencias!$A:$A,Competencias!J:J))/$AD239,"")</f>
        <v>1</v>
      </c>
      <c r="AK239" s="727">
        <f>IFERROR(($AD239-_xlfn.XLOOKUP($AB239,Competencias!$A:$A,Competencias!K:K))/$AD239,"")</f>
        <v>1</v>
      </c>
      <c r="AL239" s="727">
        <f>IFERROR(($AD239-_xlfn.XLOOKUP($AB239,Competencias!$A:$A,Competencias!L:L))/$AD239,"")</f>
        <v>1</v>
      </c>
      <c r="AM239" s="727">
        <f>IFERROR(($AD239-_xlfn.XLOOKUP($AB239,Competencias!$A:$A,Competencias!M:M))/$AD239,"")</f>
        <v>1</v>
      </c>
      <c r="AN239" s="727">
        <f>IFERROR(($AD239-_xlfn.XLOOKUP($AB239,Competencias!$A:$A,Competencias!N:N))/$AD239,"")</f>
        <v>1</v>
      </c>
      <c r="AO239" s="727">
        <f>IFERROR(($AD239-_xlfn.XLOOKUP($AB239,Competencias!$A:$A,Competencias!O:O))/$AD239,"")</f>
        <v>1</v>
      </c>
      <c r="AP239"/>
      <c r="AQ239" s="246" t="str">
        <f>_xlfn.XLOOKUP(AR239,'Listas anteriores R'!$A:$A,'Listas anteriores R'!$D:$D,"")</f>
        <v>Dira</v>
      </c>
      <c r="AR239" s="542">
        <v>1178</v>
      </c>
      <c r="AS239" s="718" t="str">
        <f t="shared" si="47"/>
        <v>Fernet Branca 750ml</v>
      </c>
      <c r="AT239" s="291" t="e">
        <f t="shared" si="52"/>
        <v>#N/A</v>
      </c>
      <c r="AU239" s="1051" t="e">
        <f>ROUND(IFERROR(($AT239-_xlfn.XLOOKUP($AR239,'Listas anteriores May.'!$A:$A,'Listas anteriores May.'!$E:$E))/_xlfn.XLOOKUP($AR239,'Listas anteriores May.'!$A:$A,'Listas anteriores May.'!$E:$E),""),3)</f>
        <v>#VALUE!</v>
      </c>
      <c r="AV239" s="732" t="str">
        <f>IFERROR(($AT239-(_xlfn.XLOOKUP($AR239,'Costos Unitarios'!$A:$A,'Costos Unitarios'!$E:$E)+_xlfn.XLOOKUP($AR239,'Costos Comerciales'!$A:$A,'Costos Comerciales'!$E:$E)))/AT239,"")</f>
        <v/>
      </c>
      <c r="AW239" s="892" t="str">
        <f>IFERROR((AT239-_xlfn.XLOOKUP(AR239,'Lista Consumo Interno'!$A:$A,'Lista Consumo Interno'!$E:$E))/AT239,"")</f>
        <v/>
      </c>
      <c r="AX239" s="895" t="e">
        <v>#N/A</v>
      </c>
      <c r="AY239" s="727" t="str">
        <f>IFERROR(($AT239-_xlfn.XLOOKUP($AR239,Competencias!$A:$A,Competencias!P:P))/$AT239,"")</f>
        <v/>
      </c>
      <c r="AZ239" s="727" t="str">
        <f>IFERROR(($AT239-_xlfn.XLOOKUP($AR239,Competencias!$A:$A,Competencias!Q:Q))/$AT239,"")</f>
        <v/>
      </c>
      <c r="BB239" s="246" t="str">
        <f>_xlfn.XLOOKUP(BC239,'Listas anteriores R'!$A:$A,'Listas anteriores R'!$D:$D,"")</f>
        <v>Dira</v>
      </c>
      <c r="BC239" s="760">
        <v>1178</v>
      </c>
      <c r="BD239" s="800" t="str">
        <f t="shared" si="48"/>
        <v>Fernet Branca 750ml</v>
      </c>
      <c r="BE239" s="150" t="e">
        <v>#N/A</v>
      </c>
      <c r="BF239" s="1051" t="e">
        <f>ROUND(IFERROR((BE239-_xlfn.XLOOKUP(BC239,'Listas anteriores HORECA'!$A:$A,'Listas anteriores HORECA'!$E:$E))/_xlfn.XLOOKUP(BC239,'Listas anteriores HORECA'!$A:$A,'Listas anteriores HORECA'!$E:$E),""),3)</f>
        <v>#VALUE!</v>
      </c>
      <c r="BG239" s="150">
        <f>_xlfn.XLOOKUP($BC239,'Costos Unitarios'!A:A,'Costos Unitarios'!E:E,"")</f>
        <v>11356</v>
      </c>
      <c r="BH239" s="1052" t="e">
        <f t="shared" si="49"/>
        <v>#N/A</v>
      </c>
      <c r="BI239" s="892" t="str">
        <f>IFERROR((BE239-_xlfn.XLOOKUP(C239,'Lista Consumo Interno'!A:A,'Lista Consumo Interno'!E:E))/BE239,"")</f>
        <v/>
      </c>
    </row>
    <row r="240" spans="1:61" s="725" customFormat="1" ht="15" thickBot="1" x14ac:dyDescent="0.35">
      <c r="A240" s="246" t="str">
        <f>_xlfn.XLOOKUP(C240,'Listas anteriores R'!$A:$A,'Listas anteriores R'!$D:$D,"")</f>
        <v>Dira</v>
      </c>
      <c r="B240" s="1204" t="s">
        <v>249</v>
      </c>
      <c r="C240" s="855">
        <v>1275</v>
      </c>
      <c r="D240" s="718" t="s">
        <v>308</v>
      </c>
      <c r="E240" s="783">
        <f t="shared" si="42"/>
        <v>16520.661157024795</v>
      </c>
      <c r="F240" s="860">
        <v>19990</v>
      </c>
      <c r="G240" s="1197">
        <f>ROUND(IFERROR((E240-_xlfn.XLOOKUP(C240,'Listas anteriores R'!A:A,'Listas anteriores R'!E:E))/_xlfn.XLOOKUP(C240,'Listas anteriores R'!A:A,'Listas anteriores R'!E:E),""),3)</f>
        <v>0</v>
      </c>
      <c r="H240" s="732">
        <f>IFERROR((E240-(_xlfn.XLOOKUP(C240,'Costos Unitarios'!$A:$A,'Costos Unitarios'!$E:$E)+_xlfn.XLOOKUP(C240,'Costos Comerciales'!$A:$A,'Costos Comerciales'!$E:$E)))/E240,"")</f>
        <v>0.28211105552776394</v>
      </c>
      <c r="I240" s="732" t="str">
        <f>IFERROR((E240-_xlfn.XLOOKUP(C240,'Lista Consumo Interno'!$A:$A,'Lista Consumo Interno'!$E:$E))/E240,"")</f>
        <v/>
      </c>
      <c r="J240" s="727" t="str">
        <f>IFERROR(($E240-_xlfn.XLOOKUP($C240,Competencias!$A:$A,Competencias!R:R))/$E240,"")</f>
        <v/>
      </c>
      <c r="K240" s="727" t="str">
        <f>IFERROR(($E240-_xlfn.XLOOKUP($C240,Competencias!$A:$A,Competencias!S:S))/$E240,"")</f>
        <v/>
      </c>
      <c r="L240" s="727" t="str">
        <f>IFERROR(($E240-_xlfn.XLOOKUP($C240,Competencias!$A:$A,Competencias!T:T))/$E240,"")</f>
        <v/>
      </c>
      <c r="M240" s="727" t="str">
        <f>IFERROR(($E240-_xlfn.XLOOKUP($C240,Competencias!$A:$A,Competencias!U:U))/$E240,"")</f>
        <v/>
      </c>
      <c r="N240" s="727" t="str">
        <f>IFERROR(($E240-_xlfn.XLOOKUP($C240,Competencias!$A:$A,Competencias!V:V))/$E240,"")</f>
        <v/>
      </c>
      <c r="O240" s="723"/>
      <c r="P240" s="246" t="str">
        <f>_xlfn.XLOOKUP(Q240,'Listas anteriores R'!$A:$A,'Listas anteriores R'!$D:$D,"")</f>
        <v>Dira</v>
      </c>
      <c r="Q240" s="1210">
        <v>1275</v>
      </c>
      <c r="R240" s="718" t="str">
        <f t="shared" si="50"/>
        <v>Hvo Choc Lech Rell Bob 12X210G</v>
      </c>
      <c r="S240" s="135">
        <f t="shared" si="43"/>
        <v>16520.661157024795</v>
      </c>
      <c r="T240" s="749">
        <v>19990</v>
      </c>
      <c r="U240" s="1172" t="e">
        <f>ROUND(IFERROR((S240-_xlfn.XLOOKUP(Q240,'Listas anteriores C'!$A:$A,'Listas anteriores C'!$E:$E))/_xlfn.XLOOKUP(Q240,'Listas anteriores C'!$A:$A,'Listas anteriores C'!$E:$E),""),3)</f>
        <v>#VALUE!</v>
      </c>
      <c r="V240" s="732">
        <f>IFERROR((S240-(_xlfn.XLOOKUP(Q240,'Costos Unitarios'!$A:$A,'Costos Unitarios'!$E:$E)+_xlfn.XLOOKUP(Q240,'Costos Comerciales'!$A:$A,'Costos Comerciales'!$E:$E)))/S240,"")</f>
        <v>0.28211105552776394</v>
      </c>
      <c r="W240" s="727" t="str">
        <f>IFERROR(($S240-_xlfn.XLOOKUP($Q240,Competencias!$A:$A,Competencias!E:E))/$S240,"")</f>
        <v/>
      </c>
      <c r="X240" s="727" t="str">
        <f>IFERROR(($S240-_xlfn.XLOOKUP($Q240,Competencias!$A:$A,Competencias!F:F))/$S240,"")</f>
        <v/>
      </c>
      <c r="Y240" s="727" t="str">
        <f>IFERROR(($S240-_xlfn.XLOOKUP($Q240,Competencias!$A:$A,Competencias!G:G))/$S240,"")</f>
        <v/>
      </c>
      <c r="AA240" s="246" t="str">
        <f>_xlfn.XLOOKUP(AB240,'Listas anteriores R'!$A:$A,'Listas anteriores R'!$D:$D,"")</f>
        <v>Dira</v>
      </c>
      <c r="AB240" s="542">
        <v>1275</v>
      </c>
      <c r="AC240" s="718" t="str">
        <f t="shared" si="51"/>
        <v>Hvo Choc Lech Rell Bob 12X210G</v>
      </c>
      <c r="AD240" s="139">
        <f t="shared" si="44"/>
        <v>16520.661157024795</v>
      </c>
      <c r="AE240" s="749">
        <v>19990</v>
      </c>
      <c r="AF240" s="1172" t="e">
        <f>ROUND(IFERROR((AD240-_xlfn.XLOOKUP(AB240,'Listas anteriores ML'!$A:$A,'Listas anteriores ML'!$E:$E))/_xlfn.XLOOKUP(AB240,'Listas anteriores ML'!$A:$A,'Listas anteriores ML'!$E:$E),""),3)</f>
        <v>#VALUE!</v>
      </c>
      <c r="AG240" s="732">
        <f>IFERROR((AD240-(_xlfn.XLOOKUP(AB240,'Costos Unitarios'!$A:$A,'Costos Unitarios'!$E:$E)+_xlfn.XLOOKUP(AB240,'Costos Comerciales'!$A:$A,'Costos Comerciales'!$E:$E)))/AD240,"")</f>
        <v>0.28211105552776394</v>
      </c>
      <c r="AH240" s="727" t="str">
        <f>IFERROR(($AD240-_xlfn.XLOOKUP($AB240,Competencias!$A:$A,Competencias!H:H))/$AD240,"")</f>
        <v/>
      </c>
      <c r="AI240" s="727" t="str">
        <f>IFERROR(($AD240-_xlfn.XLOOKUP($AB240,Competencias!$A:$A,Competencias!I:I))/$AD240,"")</f>
        <v/>
      </c>
      <c r="AJ240" s="727" t="str">
        <f>IFERROR(($AD240-_xlfn.XLOOKUP($AB240,Competencias!$A:$A,Competencias!J:J))/$AD240,"")</f>
        <v/>
      </c>
      <c r="AK240" s="727" t="str">
        <f>IFERROR(($AD240-_xlfn.XLOOKUP($AB240,Competencias!$A:$A,Competencias!K:K))/$AD240,"")</f>
        <v/>
      </c>
      <c r="AL240" s="727" t="str">
        <f>IFERROR(($AD240-_xlfn.XLOOKUP($AB240,Competencias!$A:$A,Competencias!L:L))/$AD240,"")</f>
        <v/>
      </c>
      <c r="AM240" s="727" t="str">
        <f>IFERROR(($AD240-_xlfn.XLOOKUP($AB240,Competencias!$A:$A,Competencias!M:M))/$AD240,"")</f>
        <v/>
      </c>
      <c r="AN240" s="727" t="str">
        <f>IFERROR(($AD240-_xlfn.XLOOKUP($AB240,Competencias!$A:$A,Competencias!N:N))/$AD240,"")</f>
        <v/>
      </c>
      <c r="AO240" s="727" t="str">
        <f>IFERROR(($AD240-_xlfn.XLOOKUP($AB240,Competencias!$A:$A,Competencias!O:O))/$AD240,"")</f>
        <v/>
      </c>
      <c r="AP240"/>
      <c r="AQ240" s="246" t="str">
        <f>_xlfn.XLOOKUP(AR240,'Listas anteriores R'!$A:$A,'Listas anteriores R'!$D:$D,"")</f>
        <v>Dira</v>
      </c>
      <c r="AR240" s="542">
        <v>1275</v>
      </c>
      <c r="AS240" s="718" t="str">
        <f t="shared" si="47"/>
        <v>Hvo Choc Lech Rell Bob 12X210G</v>
      </c>
      <c r="AT240" s="291" t="e">
        <f t="shared" si="52"/>
        <v>#N/A</v>
      </c>
      <c r="AU240" s="1051" t="e">
        <f>ROUND(IFERROR(($AT240-_xlfn.XLOOKUP($AR240,'Listas anteriores May.'!$A:$A,'Listas anteriores May.'!$E:$E))/_xlfn.XLOOKUP($AR240,'Listas anteriores May.'!$A:$A,'Listas anteriores May.'!$E:$E),""),3)</f>
        <v>#VALUE!</v>
      </c>
      <c r="AV240" s="732" t="str">
        <f>IFERROR(($AT240-(_xlfn.XLOOKUP($AR240,'Costos Unitarios'!$A:$A,'Costos Unitarios'!$E:$E)+_xlfn.XLOOKUP($AR240,'Costos Comerciales'!$A:$A,'Costos Comerciales'!$E:$E)))/AT240,"")</f>
        <v/>
      </c>
      <c r="AW240" s="892" t="str">
        <f>IFERROR((AT240-_xlfn.XLOOKUP(AR240,'Lista Consumo Interno'!$A:$A,'Lista Consumo Interno'!$E:$E))/AT240,"")</f>
        <v/>
      </c>
      <c r="AX240" s="895" t="e">
        <v>#N/A</v>
      </c>
      <c r="AY240" s="727" t="str">
        <f>IFERROR(($AT240-_xlfn.XLOOKUP($AR240,Competencias!$A:$A,Competencias!P:P))/$AT240,"")</f>
        <v/>
      </c>
      <c r="AZ240" s="727" t="str">
        <f>IFERROR(($AT240-_xlfn.XLOOKUP($AR240,Competencias!$A:$A,Competencias!Q:Q))/$AT240,"")</f>
        <v/>
      </c>
      <c r="BB240" s="246" t="str">
        <f>_xlfn.XLOOKUP(BC240,'Listas anteriores R'!$A:$A,'Listas anteriores R'!$D:$D,"")</f>
        <v>Dira</v>
      </c>
      <c r="BC240" s="760">
        <v>1275</v>
      </c>
      <c r="BD240" s="800" t="str">
        <f t="shared" si="48"/>
        <v>Hvo Choc Lech Rell Bob 12X210G</v>
      </c>
      <c r="BE240" s="150" t="e">
        <v>#N/A</v>
      </c>
      <c r="BF240" s="1051" t="e">
        <f>ROUND(IFERROR((BE240-_xlfn.XLOOKUP(BC240,'Listas anteriores HORECA'!$A:$A,'Listas anteriores HORECA'!$E:$E))/_xlfn.XLOOKUP(BC240,'Listas anteriores HORECA'!$A:$A,'Listas anteriores HORECA'!$E:$E),""),3)</f>
        <v>#VALUE!</v>
      </c>
      <c r="BG240" s="150">
        <f>_xlfn.XLOOKUP($BC240,'Costos Unitarios'!A:A,'Costos Unitarios'!E:E,"")</f>
        <v>11860</v>
      </c>
      <c r="BH240" s="1052" t="e">
        <f t="shared" si="49"/>
        <v>#N/A</v>
      </c>
      <c r="BI240" s="892" t="str">
        <f>IFERROR((BE240-_xlfn.XLOOKUP(C240,'Lista Consumo Interno'!A:A,'Lista Consumo Interno'!E:E))/BE240,"")</f>
        <v/>
      </c>
    </row>
    <row r="241" spans="1:61" s="725" customFormat="1" ht="15" thickBot="1" x14ac:dyDescent="0.35">
      <c r="A241" s="246" t="str">
        <f>_xlfn.XLOOKUP(C241,'Listas anteriores R'!$A:$A,'Listas anteriores R'!$D:$D,"")</f>
        <v>Dira</v>
      </c>
      <c r="B241" s="1204" t="s">
        <v>249</v>
      </c>
      <c r="C241" s="855">
        <v>1276</v>
      </c>
      <c r="D241" s="718" t="s">
        <v>309</v>
      </c>
      <c r="E241" s="783">
        <f t="shared" si="42"/>
        <v>5611.5702479338843</v>
      </c>
      <c r="F241" s="860">
        <v>6790</v>
      </c>
      <c r="G241" s="1197">
        <f>ROUND(IFERROR((E241-_xlfn.XLOOKUP(C241,'Listas anteriores R'!A:A,'Listas anteriores R'!E:E))/_xlfn.XLOOKUP(C241,'Listas anteriores R'!A:A,'Listas anteriores R'!E:E),""),3)</f>
        <v>0</v>
      </c>
      <c r="H241" s="732">
        <f>IFERROR((E241-(_xlfn.XLOOKUP(C241,'Costos Unitarios'!$A:$A,'Costos Unitarios'!$E:$E)+_xlfn.XLOOKUP(C241,'Costos Comerciales'!$A:$A,'Costos Comerciales'!$E:$E)))/E241,"")</f>
        <v>1</v>
      </c>
      <c r="I241" s="732" t="str">
        <f>IFERROR((E241-_xlfn.XLOOKUP(C241,'Lista Consumo Interno'!$A:$A,'Lista Consumo Interno'!$E:$E))/E241,"")</f>
        <v/>
      </c>
      <c r="J241" s="727" t="str">
        <f>IFERROR(($E241-_xlfn.XLOOKUP($C241,Competencias!$A:$A,Competencias!R:R))/$E241,"")</f>
        <v/>
      </c>
      <c r="K241" s="727" t="str">
        <f>IFERROR(($E241-_xlfn.XLOOKUP($C241,Competencias!$A:$A,Competencias!S:S))/$E241,"")</f>
        <v/>
      </c>
      <c r="L241" s="727" t="str">
        <f>IFERROR(($E241-_xlfn.XLOOKUP($C241,Competencias!$A:$A,Competencias!T:T))/$E241,"")</f>
        <v/>
      </c>
      <c r="M241" s="727" t="str">
        <f>IFERROR(($E241-_xlfn.XLOOKUP($C241,Competencias!$A:$A,Competencias!U:U))/$E241,"")</f>
        <v/>
      </c>
      <c r="N241" s="727" t="str">
        <f>IFERROR(($E241-_xlfn.XLOOKUP($C241,Competencias!$A:$A,Competencias!V:V))/$E241,"")</f>
        <v/>
      </c>
      <c r="O241" s="723"/>
      <c r="P241" s="246" t="str">
        <f>_xlfn.XLOOKUP(Q241,'Listas anteriores R'!$A:$A,'Listas anteriores R'!$D:$D,"")</f>
        <v>Dira</v>
      </c>
      <c r="Q241" s="1210">
        <v>1276</v>
      </c>
      <c r="R241" s="718" t="str">
        <f t="shared" si="50"/>
        <v>Huevo Bon O Bon Leche 24X55 Gr</v>
      </c>
      <c r="S241" s="135">
        <f t="shared" si="43"/>
        <v>5611.5702479338843</v>
      </c>
      <c r="T241" s="749">
        <v>6790</v>
      </c>
      <c r="U241" s="1172" t="e">
        <f>ROUND(IFERROR((S241-_xlfn.XLOOKUP(Q241,'Listas anteriores C'!$A:$A,'Listas anteriores C'!$E:$E))/_xlfn.XLOOKUP(Q241,'Listas anteriores C'!$A:$A,'Listas anteriores C'!$E:$E),""),3)</f>
        <v>#VALUE!</v>
      </c>
      <c r="V241" s="732">
        <f>IFERROR((S241-(_xlfn.XLOOKUP(Q241,'Costos Unitarios'!$A:$A,'Costos Unitarios'!$E:$E)+_xlfn.XLOOKUP(Q241,'Costos Comerciales'!$A:$A,'Costos Comerciales'!$E:$E)))/S241,"")</f>
        <v>1</v>
      </c>
      <c r="W241" s="727" t="str">
        <f>IFERROR(($S241-_xlfn.XLOOKUP($Q241,Competencias!$A:$A,Competencias!E:E))/$S241,"")</f>
        <v/>
      </c>
      <c r="X241" s="727" t="str">
        <f>IFERROR(($S241-_xlfn.XLOOKUP($Q241,Competencias!$A:$A,Competencias!F:F))/$S241,"")</f>
        <v/>
      </c>
      <c r="Y241" s="727" t="str">
        <f>IFERROR(($S241-_xlfn.XLOOKUP($Q241,Competencias!$A:$A,Competencias!G:G))/$S241,"")</f>
        <v/>
      </c>
      <c r="AA241" s="246" t="str">
        <f>_xlfn.XLOOKUP(AB241,'Listas anteriores R'!$A:$A,'Listas anteriores R'!$D:$D,"")</f>
        <v>Dira</v>
      </c>
      <c r="AB241" s="542">
        <v>1276</v>
      </c>
      <c r="AC241" s="718" t="str">
        <f t="shared" si="51"/>
        <v>Huevo Bon O Bon Leche 24X55 Gr</v>
      </c>
      <c r="AD241" s="139">
        <f t="shared" si="44"/>
        <v>5611.5702479338843</v>
      </c>
      <c r="AE241" s="749">
        <v>6790</v>
      </c>
      <c r="AF241" s="1172" t="e">
        <f>ROUND(IFERROR((AD241-_xlfn.XLOOKUP(AB241,'Listas anteriores ML'!$A:$A,'Listas anteriores ML'!$E:$E))/_xlfn.XLOOKUP(AB241,'Listas anteriores ML'!$A:$A,'Listas anteriores ML'!$E:$E),""),3)</f>
        <v>#VALUE!</v>
      </c>
      <c r="AG241" s="732">
        <f>IFERROR((AD241-(_xlfn.XLOOKUP(AB241,'Costos Unitarios'!$A:$A,'Costos Unitarios'!$E:$E)+_xlfn.XLOOKUP(AB241,'Costos Comerciales'!$A:$A,'Costos Comerciales'!$E:$E)))/AD241,"")</f>
        <v>1</v>
      </c>
      <c r="AH241" s="727" t="str">
        <f>IFERROR(($AD241-_xlfn.XLOOKUP($AB241,Competencias!$A:$A,Competencias!H:H))/$AD241,"")</f>
        <v/>
      </c>
      <c r="AI241" s="727" t="str">
        <f>IFERROR(($AD241-_xlfn.XLOOKUP($AB241,Competencias!$A:$A,Competencias!I:I))/$AD241,"")</f>
        <v/>
      </c>
      <c r="AJ241" s="727" t="str">
        <f>IFERROR(($AD241-_xlfn.XLOOKUP($AB241,Competencias!$A:$A,Competencias!J:J))/$AD241,"")</f>
        <v/>
      </c>
      <c r="AK241" s="727" t="str">
        <f>IFERROR(($AD241-_xlfn.XLOOKUP($AB241,Competencias!$A:$A,Competencias!K:K))/$AD241,"")</f>
        <v/>
      </c>
      <c r="AL241" s="727" t="str">
        <f>IFERROR(($AD241-_xlfn.XLOOKUP($AB241,Competencias!$A:$A,Competencias!L:L))/$AD241,"")</f>
        <v/>
      </c>
      <c r="AM241" s="727" t="str">
        <f>IFERROR(($AD241-_xlfn.XLOOKUP($AB241,Competencias!$A:$A,Competencias!M:M))/$AD241,"")</f>
        <v/>
      </c>
      <c r="AN241" s="727" t="str">
        <f>IFERROR(($AD241-_xlfn.XLOOKUP($AB241,Competencias!$A:$A,Competencias!N:N))/$AD241,"")</f>
        <v/>
      </c>
      <c r="AO241" s="727" t="str">
        <f>IFERROR(($AD241-_xlfn.XLOOKUP($AB241,Competencias!$A:$A,Competencias!O:O))/$AD241,"")</f>
        <v/>
      </c>
      <c r="AP241"/>
      <c r="AQ241" s="246" t="str">
        <f>_xlfn.XLOOKUP(AR241,'Listas anteriores R'!$A:$A,'Listas anteriores R'!$D:$D,"")</f>
        <v>Dira</v>
      </c>
      <c r="AR241" s="542">
        <v>1276</v>
      </c>
      <c r="AS241" s="718" t="str">
        <f t="shared" si="47"/>
        <v>Huevo Bon O Bon Leche 24X55 Gr</v>
      </c>
      <c r="AT241" s="291" t="e">
        <f t="shared" si="52"/>
        <v>#N/A</v>
      </c>
      <c r="AU241" s="1051" t="e">
        <f>ROUND(IFERROR(($AT241-_xlfn.XLOOKUP($AR241,'Listas anteriores May.'!$A:$A,'Listas anteriores May.'!$E:$E))/_xlfn.XLOOKUP($AR241,'Listas anteriores May.'!$A:$A,'Listas anteriores May.'!$E:$E),""),3)</f>
        <v>#VALUE!</v>
      </c>
      <c r="AV241" s="732" t="str">
        <f>IFERROR(($AT241-(_xlfn.XLOOKUP($AR241,'Costos Unitarios'!$A:$A,'Costos Unitarios'!$E:$E)+_xlfn.XLOOKUP($AR241,'Costos Comerciales'!$A:$A,'Costos Comerciales'!$E:$E)))/AT241,"")</f>
        <v/>
      </c>
      <c r="AW241" s="892" t="str">
        <f>IFERROR((AT241-_xlfn.XLOOKUP(AR241,'Lista Consumo Interno'!$A:$A,'Lista Consumo Interno'!$E:$E))/AT241,"")</f>
        <v/>
      </c>
      <c r="AX241" s="895" t="e">
        <v>#N/A</v>
      </c>
      <c r="AY241" s="727" t="str">
        <f>IFERROR(($AT241-_xlfn.XLOOKUP($AR241,Competencias!$A:$A,Competencias!P:P))/$AT241,"")</f>
        <v/>
      </c>
      <c r="AZ241" s="727" t="str">
        <f>IFERROR(($AT241-_xlfn.XLOOKUP($AR241,Competencias!$A:$A,Competencias!Q:Q))/$AT241,"")</f>
        <v/>
      </c>
      <c r="BB241" s="246" t="str">
        <f>_xlfn.XLOOKUP(BC241,'Listas anteriores R'!$A:$A,'Listas anteriores R'!$D:$D,"")</f>
        <v>Dira</v>
      </c>
      <c r="BC241" s="760">
        <v>1276</v>
      </c>
      <c r="BD241" s="800" t="str">
        <f t="shared" si="48"/>
        <v>Huevo Bon O Bon Leche 24X55 Gr</v>
      </c>
      <c r="BE241" s="150" t="e">
        <v>#N/A</v>
      </c>
      <c r="BF241" s="1051" t="e">
        <f>ROUND(IFERROR((BE241-_xlfn.XLOOKUP(BC241,'Listas anteriores HORECA'!$A:$A,'Listas anteriores HORECA'!$E:$E))/_xlfn.XLOOKUP(BC241,'Listas anteriores HORECA'!$A:$A,'Listas anteriores HORECA'!$E:$E),""),3)</f>
        <v>#VALUE!</v>
      </c>
      <c r="BG241" s="150">
        <f>_xlfn.XLOOKUP($BC241,'Costos Unitarios'!A:A,'Costos Unitarios'!E:E,"")</f>
        <v>0</v>
      </c>
      <c r="BH241" s="1052" t="e">
        <f t="shared" si="49"/>
        <v>#N/A</v>
      </c>
      <c r="BI241" s="892" t="str">
        <f>IFERROR((BE241-_xlfn.XLOOKUP(C241,'Lista Consumo Interno'!A:A,'Lista Consumo Interno'!E:E))/BE241,"")</f>
        <v/>
      </c>
    </row>
    <row r="242" spans="1:61" s="725" customFormat="1" ht="15" thickBot="1" x14ac:dyDescent="0.35">
      <c r="A242" s="246" t="str">
        <f>_xlfn.XLOOKUP(C242,'Listas anteriores R'!$A:$A,'Listas anteriores R'!$D:$D,"")</f>
        <v>Dira</v>
      </c>
      <c r="B242" s="1204" t="s">
        <v>249</v>
      </c>
      <c r="C242" s="855">
        <v>1277</v>
      </c>
      <c r="D242" s="718" t="s">
        <v>310</v>
      </c>
      <c r="E242" s="783">
        <f t="shared" si="42"/>
        <v>7429.7520661157023</v>
      </c>
      <c r="F242" s="860">
        <v>8990</v>
      </c>
      <c r="G242" s="1197">
        <f>ROUND(IFERROR((E242-_xlfn.XLOOKUP(C242,'Listas anteriores R'!A:A,'Listas anteriores R'!E:E))/_xlfn.XLOOKUP(C242,'Listas anteriores R'!A:A,'Listas anteriores R'!E:E),""),3)</f>
        <v>0</v>
      </c>
      <c r="H242" s="732" t="str">
        <f>IFERROR((E242-(_xlfn.XLOOKUP(C242,'Costos Unitarios'!$A:$A,'Costos Unitarios'!$E:$E)+_xlfn.XLOOKUP(C242,'Costos Comerciales'!$A:$A,'Costos Comerciales'!$E:$E)))/E242,"")</f>
        <v/>
      </c>
      <c r="I242" s="732" t="str">
        <f>IFERROR((E242-_xlfn.XLOOKUP(C242,'Lista Consumo Interno'!$A:$A,'Lista Consumo Interno'!$E:$E))/E242,"")</f>
        <v/>
      </c>
      <c r="J242" s="727" t="str">
        <f>IFERROR(($E242-_xlfn.XLOOKUP($C242,Competencias!$A:$A,Competencias!R:R))/$E242,"")</f>
        <v/>
      </c>
      <c r="K242" s="727" t="str">
        <f>IFERROR(($E242-_xlfn.XLOOKUP($C242,Competencias!$A:$A,Competencias!S:S))/$E242,"")</f>
        <v/>
      </c>
      <c r="L242" s="727" t="str">
        <f>IFERROR(($E242-_xlfn.XLOOKUP($C242,Competencias!$A:$A,Competencias!T:T))/$E242,"")</f>
        <v/>
      </c>
      <c r="M242" s="727" t="str">
        <f>IFERROR(($E242-_xlfn.XLOOKUP($C242,Competencias!$A:$A,Competencias!U:U))/$E242,"")</f>
        <v/>
      </c>
      <c r="N242" s="727" t="str">
        <f>IFERROR(($E242-_xlfn.XLOOKUP($C242,Competencias!$A:$A,Competencias!V:V))/$E242,"")</f>
        <v/>
      </c>
      <c r="O242" s="723"/>
      <c r="P242" s="246" t="str">
        <f>_xlfn.XLOOKUP(Q242,'Listas anteriores R'!$A:$A,'Listas anteriores R'!$D:$D,"")</f>
        <v>Dira</v>
      </c>
      <c r="Q242" s="1210">
        <v>1277</v>
      </c>
      <c r="R242" s="718" t="str">
        <f t="shared" si="50"/>
        <v>Huevo Corazon Bob Leche 12X70G</v>
      </c>
      <c r="S242" s="135">
        <f t="shared" si="43"/>
        <v>7429.7520661157023</v>
      </c>
      <c r="T242" s="749">
        <v>8990</v>
      </c>
      <c r="U242" s="1172" t="e">
        <f>ROUND(IFERROR((S242-_xlfn.XLOOKUP(Q242,'Listas anteriores C'!$A:$A,'Listas anteriores C'!$E:$E))/_xlfn.XLOOKUP(Q242,'Listas anteriores C'!$A:$A,'Listas anteriores C'!$E:$E),""),3)</f>
        <v>#VALUE!</v>
      </c>
      <c r="V242" s="732" t="str">
        <f>IFERROR((S242-(_xlfn.XLOOKUP(Q242,'Costos Unitarios'!$A:$A,'Costos Unitarios'!$E:$E)+_xlfn.XLOOKUP(Q242,'Costos Comerciales'!$A:$A,'Costos Comerciales'!$E:$E)))/S242,"")</f>
        <v/>
      </c>
      <c r="W242" s="727" t="str">
        <f>IFERROR(($S242-_xlfn.XLOOKUP($Q242,Competencias!$A:$A,Competencias!E:E))/$S242,"")</f>
        <v/>
      </c>
      <c r="X242" s="727" t="str">
        <f>IFERROR(($S242-_xlfn.XLOOKUP($Q242,Competencias!$A:$A,Competencias!F:F))/$S242,"")</f>
        <v/>
      </c>
      <c r="Y242" s="727" t="str">
        <f>IFERROR(($S242-_xlfn.XLOOKUP($Q242,Competencias!$A:$A,Competencias!G:G))/$S242,"")</f>
        <v/>
      </c>
      <c r="AA242" s="246" t="str">
        <f>_xlfn.XLOOKUP(AB242,'Listas anteriores R'!$A:$A,'Listas anteriores R'!$D:$D,"")</f>
        <v>Dira</v>
      </c>
      <c r="AB242" s="542">
        <v>1277</v>
      </c>
      <c r="AC242" s="718" t="str">
        <f t="shared" si="51"/>
        <v>Huevo Corazon Bob Leche 12X70G</v>
      </c>
      <c r="AD242" s="139">
        <f t="shared" si="44"/>
        <v>7429.7520661157023</v>
      </c>
      <c r="AE242" s="749">
        <v>8990</v>
      </c>
      <c r="AF242" s="1172" t="e">
        <f>ROUND(IFERROR((AD242-_xlfn.XLOOKUP(AB242,'Listas anteriores ML'!$A:$A,'Listas anteriores ML'!$E:$E))/_xlfn.XLOOKUP(AB242,'Listas anteriores ML'!$A:$A,'Listas anteriores ML'!$E:$E),""),3)</f>
        <v>#VALUE!</v>
      </c>
      <c r="AG242" s="732" t="str">
        <f>IFERROR((AD242-(_xlfn.XLOOKUP(AB242,'Costos Unitarios'!$A:$A,'Costos Unitarios'!$E:$E)+_xlfn.XLOOKUP(AB242,'Costos Comerciales'!$A:$A,'Costos Comerciales'!$E:$E)))/AD242,"")</f>
        <v/>
      </c>
      <c r="AH242" s="727" t="str">
        <f>IFERROR(($AD242-_xlfn.XLOOKUP($AB242,Competencias!$A:$A,Competencias!H:H))/$AD242,"")</f>
        <v/>
      </c>
      <c r="AI242" s="727" t="str">
        <f>IFERROR(($AD242-_xlfn.XLOOKUP($AB242,Competencias!$A:$A,Competencias!I:I))/$AD242,"")</f>
        <v/>
      </c>
      <c r="AJ242" s="727" t="str">
        <f>IFERROR(($AD242-_xlfn.XLOOKUP($AB242,Competencias!$A:$A,Competencias!J:J))/$AD242,"")</f>
        <v/>
      </c>
      <c r="AK242" s="727" t="str">
        <f>IFERROR(($AD242-_xlfn.XLOOKUP($AB242,Competencias!$A:$A,Competencias!K:K))/$AD242,"")</f>
        <v/>
      </c>
      <c r="AL242" s="727" t="str">
        <f>IFERROR(($AD242-_xlfn.XLOOKUP($AB242,Competencias!$A:$A,Competencias!L:L))/$AD242,"")</f>
        <v/>
      </c>
      <c r="AM242" s="727" t="str">
        <f>IFERROR(($AD242-_xlfn.XLOOKUP($AB242,Competencias!$A:$A,Competencias!M:M))/$AD242,"")</f>
        <v/>
      </c>
      <c r="AN242" s="727" t="str">
        <f>IFERROR(($AD242-_xlfn.XLOOKUP($AB242,Competencias!$A:$A,Competencias!N:N))/$AD242,"")</f>
        <v/>
      </c>
      <c r="AO242" s="727" t="str">
        <f>IFERROR(($AD242-_xlfn.XLOOKUP($AB242,Competencias!$A:$A,Competencias!O:O))/$AD242,"")</f>
        <v/>
      </c>
      <c r="AP242"/>
      <c r="AQ242" s="246" t="str">
        <f>_xlfn.XLOOKUP(AR242,'Listas anteriores R'!$A:$A,'Listas anteriores R'!$D:$D,"")</f>
        <v>Dira</v>
      </c>
      <c r="AR242" s="542">
        <v>1277</v>
      </c>
      <c r="AS242" s="718" t="str">
        <f t="shared" si="47"/>
        <v>Huevo Corazon Bob Leche 12X70G</v>
      </c>
      <c r="AT242" s="291" t="e">
        <f t="shared" si="52"/>
        <v>#N/A</v>
      </c>
      <c r="AU242" s="1051" t="e">
        <f>ROUND(IFERROR(($AT242-_xlfn.XLOOKUP($AR242,'Listas anteriores May.'!$A:$A,'Listas anteriores May.'!$E:$E))/_xlfn.XLOOKUP($AR242,'Listas anteriores May.'!$A:$A,'Listas anteriores May.'!$E:$E),""),3)</f>
        <v>#VALUE!</v>
      </c>
      <c r="AV242" s="732" t="str">
        <f>IFERROR(($AT242-(_xlfn.XLOOKUP($AR242,'Costos Unitarios'!$A:$A,'Costos Unitarios'!$E:$E)+_xlfn.XLOOKUP($AR242,'Costos Comerciales'!$A:$A,'Costos Comerciales'!$E:$E)))/AT242,"")</f>
        <v/>
      </c>
      <c r="AW242" s="892" t="str">
        <f>IFERROR((AT242-_xlfn.XLOOKUP(AR242,'Lista Consumo Interno'!$A:$A,'Lista Consumo Interno'!$E:$E))/AT242,"")</f>
        <v/>
      </c>
      <c r="AX242" s="895" t="e">
        <v>#N/A</v>
      </c>
      <c r="AY242" s="727" t="str">
        <f>IFERROR(($AT242-_xlfn.XLOOKUP($AR242,Competencias!$A:$A,Competencias!P:P))/$AT242,"")</f>
        <v/>
      </c>
      <c r="AZ242" s="727" t="str">
        <f>IFERROR(($AT242-_xlfn.XLOOKUP($AR242,Competencias!$A:$A,Competencias!Q:Q))/$AT242,"")</f>
        <v/>
      </c>
      <c r="BB242" s="246" t="str">
        <f>_xlfn.XLOOKUP(BC242,'Listas anteriores R'!$A:$A,'Listas anteriores R'!$D:$D,"")</f>
        <v>Dira</v>
      </c>
      <c r="BC242" s="760">
        <v>1277</v>
      </c>
      <c r="BD242" s="800" t="str">
        <f t="shared" si="48"/>
        <v>Huevo Corazon Bob Leche 12X70G</v>
      </c>
      <c r="BE242" s="150" t="e">
        <v>#N/A</v>
      </c>
      <c r="BF242" s="1051" t="e">
        <f>ROUND(IFERROR((BE242-_xlfn.XLOOKUP(BC242,'Listas anteriores HORECA'!$A:$A,'Listas anteriores HORECA'!$E:$E))/_xlfn.XLOOKUP(BC242,'Listas anteriores HORECA'!$A:$A,'Listas anteriores HORECA'!$E:$E),""),3)</f>
        <v>#VALUE!</v>
      </c>
      <c r="BG242" s="150" t="str">
        <f>_xlfn.XLOOKUP($BC242,'Costos Unitarios'!A:A,'Costos Unitarios'!E:E,"")</f>
        <v/>
      </c>
      <c r="BH242" s="1052" t="e">
        <f t="shared" si="49"/>
        <v>#N/A</v>
      </c>
      <c r="BI242" s="892" t="str">
        <f>IFERROR((BE242-_xlfn.XLOOKUP(C242,'Lista Consumo Interno'!A:A,'Lista Consumo Interno'!E:E))/BE242,"")</f>
        <v/>
      </c>
    </row>
    <row r="243" spans="1:61" s="725" customFormat="1" ht="15" thickBot="1" x14ac:dyDescent="0.35">
      <c r="A243" s="246" t="str">
        <f>_xlfn.XLOOKUP(C243,'Listas anteriores R'!$A:$A,'Listas anteriores R'!$D:$D,"")</f>
        <v>Dira</v>
      </c>
      <c r="B243" s="1204" t="s">
        <v>249</v>
      </c>
      <c r="C243" s="855">
        <v>1278</v>
      </c>
      <c r="D243" s="718" t="s">
        <v>311</v>
      </c>
      <c r="E243" s="783">
        <f t="shared" ref="E243:E306" si="53">F243/1.21</f>
        <v>9495.8677685950424</v>
      </c>
      <c r="F243" s="860">
        <v>11490</v>
      </c>
      <c r="G243" s="1197">
        <f>ROUND(IFERROR((E243-_xlfn.XLOOKUP(C243,'Listas anteriores R'!A:A,'Listas anteriores R'!E:E))/_xlfn.XLOOKUP(C243,'Listas anteriores R'!A:A,'Listas anteriores R'!E:E),""),3)</f>
        <v>0</v>
      </c>
      <c r="H243" s="732" t="str">
        <f>IFERROR((E243-(_xlfn.XLOOKUP(C243,'Costos Unitarios'!$A:$A,'Costos Unitarios'!$E:$E)+_xlfn.XLOOKUP(C243,'Costos Comerciales'!$A:$A,'Costos Comerciales'!$E:$E)))/E243,"")</f>
        <v/>
      </c>
      <c r="I243" s="732" t="str">
        <f>IFERROR((E243-_xlfn.XLOOKUP(C243,'Lista Consumo Interno'!$A:$A,'Lista Consumo Interno'!$E:$E))/E243,"")</f>
        <v/>
      </c>
      <c r="J243" s="727" t="str">
        <f>IFERROR(($E243-_xlfn.XLOOKUP($C243,Competencias!$A:$A,Competencias!R:R))/$E243,"")</f>
        <v/>
      </c>
      <c r="K243" s="727" t="str">
        <f>IFERROR(($E243-_xlfn.XLOOKUP($C243,Competencias!$A:$A,Competencias!S:S))/$E243,"")</f>
        <v/>
      </c>
      <c r="L243" s="727" t="str">
        <f>IFERROR(($E243-_xlfn.XLOOKUP($C243,Competencias!$A:$A,Competencias!T:T))/$E243,"")</f>
        <v/>
      </c>
      <c r="M243" s="727" t="str">
        <f>IFERROR(($E243-_xlfn.XLOOKUP($C243,Competencias!$A:$A,Competencias!U:U))/$E243,"")</f>
        <v/>
      </c>
      <c r="N243" s="727" t="str">
        <f>IFERROR(($E243-_xlfn.XLOOKUP($C243,Competencias!$A:$A,Competencias!V:V))/$E243,"")</f>
        <v/>
      </c>
      <c r="O243" s="723"/>
      <c r="P243" s="246" t="str">
        <f>_xlfn.XLOOKUP(Q243,'Listas anteriores R'!$A:$A,'Listas anteriores R'!$D:$D,"")</f>
        <v>Dira</v>
      </c>
      <c r="Q243" s="1210">
        <v>1278</v>
      </c>
      <c r="R243" s="718" t="str">
        <f t="shared" si="50"/>
        <v>Huevo Cofler Block 12X115G</v>
      </c>
      <c r="S243" s="135">
        <f t="shared" si="43"/>
        <v>9495.8677685950424</v>
      </c>
      <c r="T243" s="749">
        <v>11490</v>
      </c>
      <c r="U243" s="1172" t="e">
        <f>ROUND(IFERROR((S243-_xlfn.XLOOKUP(Q243,'Listas anteriores C'!$A:$A,'Listas anteriores C'!$E:$E))/_xlfn.XLOOKUP(Q243,'Listas anteriores C'!$A:$A,'Listas anteriores C'!$E:$E),""),3)</f>
        <v>#VALUE!</v>
      </c>
      <c r="V243" s="732" t="str">
        <f>IFERROR((S243-(_xlfn.XLOOKUP(Q243,'Costos Unitarios'!$A:$A,'Costos Unitarios'!$E:$E)+_xlfn.XLOOKUP(Q243,'Costos Comerciales'!$A:$A,'Costos Comerciales'!$E:$E)))/S243,"")</f>
        <v/>
      </c>
      <c r="W243" s="727" t="str">
        <f>IFERROR(($S243-_xlfn.XLOOKUP($Q243,Competencias!$A:$A,Competencias!E:E))/$S243,"")</f>
        <v/>
      </c>
      <c r="X243" s="727" t="str">
        <f>IFERROR(($S243-_xlfn.XLOOKUP($Q243,Competencias!$A:$A,Competencias!F:F))/$S243,"")</f>
        <v/>
      </c>
      <c r="Y243" s="727" t="str">
        <f>IFERROR(($S243-_xlfn.XLOOKUP($Q243,Competencias!$A:$A,Competencias!G:G))/$S243,"")</f>
        <v/>
      </c>
      <c r="AA243" s="246" t="str">
        <f>_xlfn.XLOOKUP(AB243,'Listas anteriores R'!$A:$A,'Listas anteriores R'!$D:$D,"")</f>
        <v>Dira</v>
      </c>
      <c r="AB243" s="542">
        <v>1278</v>
      </c>
      <c r="AC243" s="718" t="str">
        <f t="shared" si="51"/>
        <v>Huevo Cofler Block 12X115G</v>
      </c>
      <c r="AD243" s="139">
        <f t="shared" si="44"/>
        <v>9495.8677685950424</v>
      </c>
      <c r="AE243" s="749">
        <v>11490</v>
      </c>
      <c r="AF243" s="1172" t="e">
        <f>ROUND(IFERROR((AD243-_xlfn.XLOOKUP(AB243,'Listas anteriores ML'!$A:$A,'Listas anteriores ML'!$E:$E))/_xlfn.XLOOKUP(AB243,'Listas anteriores ML'!$A:$A,'Listas anteriores ML'!$E:$E),""),3)</f>
        <v>#VALUE!</v>
      </c>
      <c r="AG243" s="732" t="str">
        <f>IFERROR((AD243-(_xlfn.XLOOKUP(AB243,'Costos Unitarios'!$A:$A,'Costos Unitarios'!$E:$E)+_xlfn.XLOOKUP(AB243,'Costos Comerciales'!$A:$A,'Costos Comerciales'!$E:$E)))/AD243,"")</f>
        <v/>
      </c>
      <c r="AH243" s="727" t="str">
        <f>IFERROR(($AD243-_xlfn.XLOOKUP($AB243,Competencias!$A:$A,Competencias!H:H))/$AD243,"")</f>
        <v/>
      </c>
      <c r="AI243" s="727" t="str">
        <f>IFERROR(($AD243-_xlfn.XLOOKUP($AB243,Competencias!$A:$A,Competencias!I:I))/$AD243,"")</f>
        <v/>
      </c>
      <c r="AJ243" s="727" t="str">
        <f>IFERROR(($AD243-_xlfn.XLOOKUP($AB243,Competencias!$A:$A,Competencias!J:J))/$AD243,"")</f>
        <v/>
      </c>
      <c r="AK243" s="727" t="str">
        <f>IFERROR(($AD243-_xlfn.XLOOKUP($AB243,Competencias!$A:$A,Competencias!K:K))/$AD243,"")</f>
        <v/>
      </c>
      <c r="AL243" s="727" t="str">
        <f>IFERROR(($AD243-_xlfn.XLOOKUP($AB243,Competencias!$A:$A,Competencias!L:L))/$AD243,"")</f>
        <v/>
      </c>
      <c r="AM243" s="727" t="str">
        <f>IFERROR(($AD243-_xlfn.XLOOKUP($AB243,Competencias!$A:$A,Competencias!M:M))/$AD243,"")</f>
        <v/>
      </c>
      <c r="AN243" s="727" t="str">
        <f>IFERROR(($AD243-_xlfn.XLOOKUP($AB243,Competencias!$A:$A,Competencias!N:N))/$AD243,"")</f>
        <v/>
      </c>
      <c r="AO243" s="727" t="str">
        <f>IFERROR(($AD243-_xlfn.XLOOKUP($AB243,Competencias!$A:$A,Competencias!O:O))/$AD243,"")</f>
        <v/>
      </c>
      <c r="AP243"/>
      <c r="AQ243" s="246" t="str">
        <f>_xlfn.XLOOKUP(AR243,'Listas anteriores R'!$A:$A,'Listas anteriores R'!$D:$D,"")</f>
        <v>Dira</v>
      </c>
      <c r="AR243" s="542">
        <v>1278</v>
      </c>
      <c r="AS243" s="718" t="str">
        <f t="shared" si="47"/>
        <v>Huevo Cofler Block 12X115G</v>
      </c>
      <c r="AT243" s="291" t="e">
        <f t="shared" si="52"/>
        <v>#N/A</v>
      </c>
      <c r="AU243" s="1051" t="e">
        <f>ROUND(IFERROR(($AT243-_xlfn.XLOOKUP($AR243,'Listas anteriores May.'!$A:$A,'Listas anteriores May.'!$E:$E))/_xlfn.XLOOKUP($AR243,'Listas anteriores May.'!$A:$A,'Listas anteriores May.'!$E:$E),""),3)</f>
        <v>#VALUE!</v>
      </c>
      <c r="AV243" s="732" t="str">
        <f>IFERROR(($AT243-(_xlfn.XLOOKUP($AR243,'Costos Unitarios'!$A:$A,'Costos Unitarios'!$E:$E)+_xlfn.XLOOKUP($AR243,'Costos Comerciales'!$A:$A,'Costos Comerciales'!$E:$E)))/AT243,"")</f>
        <v/>
      </c>
      <c r="AW243" s="892" t="str">
        <f>IFERROR((AT243-_xlfn.XLOOKUP(AR243,'Lista Consumo Interno'!$A:$A,'Lista Consumo Interno'!$E:$E))/AT243,"")</f>
        <v/>
      </c>
      <c r="AX243" s="895" t="e">
        <v>#N/A</v>
      </c>
      <c r="AY243" s="727" t="str">
        <f>IFERROR(($AT243-_xlfn.XLOOKUP($AR243,Competencias!$A:$A,Competencias!P:P))/$AT243,"")</f>
        <v/>
      </c>
      <c r="AZ243" s="727" t="str">
        <f>IFERROR(($AT243-_xlfn.XLOOKUP($AR243,Competencias!$A:$A,Competencias!Q:Q))/$AT243,"")</f>
        <v/>
      </c>
      <c r="BB243" s="246" t="str">
        <f>_xlfn.XLOOKUP(BC243,'Listas anteriores R'!$A:$A,'Listas anteriores R'!$D:$D,"")</f>
        <v>Dira</v>
      </c>
      <c r="BC243" s="760">
        <v>1278</v>
      </c>
      <c r="BD243" s="800" t="str">
        <f t="shared" si="48"/>
        <v>Huevo Cofler Block 12X115G</v>
      </c>
      <c r="BE243" s="150" t="e">
        <v>#N/A</v>
      </c>
      <c r="BF243" s="1051" t="e">
        <f>ROUND(IFERROR((BE243-_xlfn.XLOOKUP(BC243,'Listas anteriores HORECA'!$A:$A,'Listas anteriores HORECA'!$E:$E))/_xlfn.XLOOKUP(BC243,'Listas anteriores HORECA'!$A:$A,'Listas anteriores HORECA'!$E:$E),""),3)</f>
        <v>#VALUE!</v>
      </c>
      <c r="BG243" s="150" t="str">
        <f>_xlfn.XLOOKUP($BC243,'Costos Unitarios'!A:A,'Costos Unitarios'!E:E,"")</f>
        <v/>
      </c>
      <c r="BH243" s="1052" t="e">
        <f t="shared" si="49"/>
        <v>#N/A</v>
      </c>
      <c r="BI243" s="892" t="str">
        <f>IFERROR((BE243-_xlfn.XLOOKUP(C243,'Lista Consumo Interno'!A:A,'Lista Consumo Interno'!E:E))/BE243,"")</f>
        <v/>
      </c>
    </row>
    <row r="244" spans="1:61" s="725" customFormat="1" ht="15" thickBot="1" x14ac:dyDescent="0.35">
      <c r="A244" s="246" t="str">
        <f>_xlfn.XLOOKUP(C244,'Listas anteriores R'!$A:$A,'Listas anteriores R'!$D:$D,"")</f>
        <v>Dira</v>
      </c>
      <c r="B244" s="1204" t="s">
        <v>249</v>
      </c>
      <c r="C244" s="855">
        <v>1279</v>
      </c>
      <c r="D244" s="718" t="s">
        <v>312</v>
      </c>
      <c r="E244" s="783">
        <f t="shared" si="53"/>
        <v>3958.6776859504134</v>
      </c>
      <c r="F244" s="860">
        <v>4790</v>
      </c>
      <c r="G244" s="1197">
        <f>ROUND(IFERROR((E244-_xlfn.XLOOKUP(C244,'Listas anteriores R'!A:A,'Listas anteriores R'!E:E))/_xlfn.XLOOKUP(C244,'Listas anteriores R'!A:A,'Listas anteriores R'!E:E),""),3)</f>
        <v>0</v>
      </c>
      <c r="H244" s="732" t="str">
        <f>IFERROR((E244-(_xlfn.XLOOKUP(C244,'Costos Unitarios'!$A:$A,'Costos Unitarios'!$E:$E)+_xlfn.XLOOKUP(C244,'Costos Comerciales'!$A:$A,'Costos Comerciales'!$E:$E)))/E244,"")</f>
        <v/>
      </c>
      <c r="I244" s="732" t="str">
        <f>IFERROR((E244-_xlfn.XLOOKUP(C244,'Lista Consumo Interno'!$A:$A,'Lista Consumo Interno'!$E:$E))/E244,"")</f>
        <v/>
      </c>
      <c r="J244" s="727" t="str">
        <f>IFERROR(($E244-_xlfn.XLOOKUP($C244,Competencias!$A:$A,Competencias!R:R))/$E244,"")</f>
        <v/>
      </c>
      <c r="K244" s="727" t="str">
        <f>IFERROR(($E244-_xlfn.XLOOKUP($C244,Competencias!$A:$A,Competencias!S:S))/$E244,"")</f>
        <v/>
      </c>
      <c r="L244" s="727" t="str">
        <f>IFERROR(($E244-_xlfn.XLOOKUP($C244,Competencias!$A:$A,Competencias!T:T))/$E244,"")</f>
        <v/>
      </c>
      <c r="M244" s="727" t="str">
        <f>IFERROR(($E244-_xlfn.XLOOKUP($C244,Competencias!$A:$A,Competencias!U:U))/$E244,"")</f>
        <v/>
      </c>
      <c r="N244" s="727" t="str">
        <f>IFERROR(($E244-_xlfn.XLOOKUP($C244,Competencias!$A:$A,Competencias!V:V))/$E244,"")</f>
        <v/>
      </c>
      <c r="O244" s="723"/>
      <c r="P244" s="246" t="str">
        <f>_xlfn.XLOOKUP(Q244,'Listas anteriores R'!$A:$A,'Listas anteriores R'!$D:$D,"")</f>
        <v>Dira</v>
      </c>
      <c r="Q244" s="1210">
        <v>1279</v>
      </c>
      <c r="R244" s="718" t="str">
        <f t="shared" si="50"/>
        <v>Huevo Cofler Rockl 2X12X54G Fp</v>
      </c>
      <c r="S244" s="135">
        <f t="shared" si="43"/>
        <v>3958.6776859504134</v>
      </c>
      <c r="T244" s="749">
        <v>4790</v>
      </c>
      <c r="U244" s="1172" t="e">
        <f>ROUND(IFERROR((S244-_xlfn.XLOOKUP(Q244,'Listas anteriores C'!$A:$A,'Listas anteriores C'!$E:$E))/_xlfn.XLOOKUP(Q244,'Listas anteriores C'!$A:$A,'Listas anteriores C'!$E:$E),""),3)</f>
        <v>#VALUE!</v>
      </c>
      <c r="V244" s="732" t="str">
        <f>IFERROR((S244-(_xlfn.XLOOKUP(Q244,'Costos Unitarios'!$A:$A,'Costos Unitarios'!$E:$E)+_xlfn.XLOOKUP(Q244,'Costos Comerciales'!$A:$A,'Costos Comerciales'!$E:$E)))/S244,"")</f>
        <v/>
      </c>
      <c r="W244" s="727" t="str">
        <f>IFERROR(($S244-_xlfn.XLOOKUP($Q244,Competencias!$A:$A,Competencias!E:E))/$S244,"")</f>
        <v/>
      </c>
      <c r="X244" s="727" t="str">
        <f>IFERROR(($S244-_xlfn.XLOOKUP($Q244,Competencias!$A:$A,Competencias!F:F))/$S244,"")</f>
        <v/>
      </c>
      <c r="Y244" s="727" t="str">
        <f>IFERROR(($S244-_xlfn.XLOOKUP($Q244,Competencias!$A:$A,Competencias!G:G))/$S244,"")</f>
        <v/>
      </c>
      <c r="AA244" s="246" t="str">
        <f>_xlfn.XLOOKUP(AB244,'Listas anteriores R'!$A:$A,'Listas anteriores R'!$D:$D,"")</f>
        <v>Dira</v>
      </c>
      <c r="AB244" s="542">
        <v>1279</v>
      </c>
      <c r="AC244" s="718" t="str">
        <f t="shared" si="51"/>
        <v>Huevo Cofler Rockl 2X12X54G Fp</v>
      </c>
      <c r="AD244" s="139">
        <f t="shared" si="44"/>
        <v>3958.6776859504134</v>
      </c>
      <c r="AE244" s="749">
        <v>4790</v>
      </c>
      <c r="AF244" s="1172" t="e">
        <f>ROUND(IFERROR((AD244-_xlfn.XLOOKUP(AB244,'Listas anteriores ML'!$A:$A,'Listas anteriores ML'!$E:$E))/_xlfn.XLOOKUP(AB244,'Listas anteriores ML'!$A:$A,'Listas anteriores ML'!$E:$E),""),3)</f>
        <v>#VALUE!</v>
      </c>
      <c r="AG244" s="732" t="str">
        <f>IFERROR((AD244-(_xlfn.XLOOKUP(AB244,'Costos Unitarios'!$A:$A,'Costos Unitarios'!$E:$E)+_xlfn.XLOOKUP(AB244,'Costos Comerciales'!$A:$A,'Costos Comerciales'!$E:$E)))/AD244,"")</f>
        <v/>
      </c>
      <c r="AH244" s="727" t="str">
        <f>IFERROR(($AD244-_xlfn.XLOOKUP($AB244,Competencias!$A:$A,Competencias!H:H))/$AD244,"")</f>
        <v/>
      </c>
      <c r="AI244" s="727" t="str">
        <f>IFERROR(($AD244-_xlfn.XLOOKUP($AB244,Competencias!$A:$A,Competencias!I:I))/$AD244,"")</f>
        <v/>
      </c>
      <c r="AJ244" s="727" t="str">
        <f>IFERROR(($AD244-_xlfn.XLOOKUP($AB244,Competencias!$A:$A,Competencias!J:J))/$AD244,"")</f>
        <v/>
      </c>
      <c r="AK244" s="727" t="str">
        <f>IFERROR(($AD244-_xlfn.XLOOKUP($AB244,Competencias!$A:$A,Competencias!K:K))/$AD244,"")</f>
        <v/>
      </c>
      <c r="AL244" s="727" t="str">
        <f>IFERROR(($AD244-_xlfn.XLOOKUP($AB244,Competencias!$A:$A,Competencias!L:L))/$AD244,"")</f>
        <v/>
      </c>
      <c r="AM244" s="727" t="str">
        <f>IFERROR(($AD244-_xlfn.XLOOKUP($AB244,Competencias!$A:$A,Competencias!M:M))/$AD244,"")</f>
        <v/>
      </c>
      <c r="AN244" s="727" t="str">
        <f>IFERROR(($AD244-_xlfn.XLOOKUP($AB244,Competencias!$A:$A,Competencias!N:N))/$AD244,"")</f>
        <v/>
      </c>
      <c r="AO244" s="727" t="str">
        <f>IFERROR(($AD244-_xlfn.XLOOKUP($AB244,Competencias!$A:$A,Competencias!O:O))/$AD244,"")</f>
        <v/>
      </c>
      <c r="AP244"/>
      <c r="AQ244" s="246" t="str">
        <f>_xlfn.XLOOKUP(AR244,'Listas anteriores R'!$A:$A,'Listas anteriores R'!$D:$D,"")</f>
        <v>Dira</v>
      </c>
      <c r="AR244" s="542">
        <v>1279</v>
      </c>
      <c r="AS244" s="718" t="str">
        <f t="shared" si="47"/>
        <v>Huevo Cofler Rockl 2X12X54G Fp</v>
      </c>
      <c r="AT244" s="291" t="e">
        <f t="shared" si="52"/>
        <v>#N/A</v>
      </c>
      <c r="AU244" s="1051" t="e">
        <f>ROUND(IFERROR(($AT244-_xlfn.XLOOKUP($AR244,'Listas anteriores May.'!$A:$A,'Listas anteriores May.'!$E:$E))/_xlfn.XLOOKUP($AR244,'Listas anteriores May.'!$A:$A,'Listas anteriores May.'!$E:$E),""),3)</f>
        <v>#VALUE!</v>
      </c>
      <c r="AV244" s="732" t="str">
        <f>IFERROR(($AT244-(_xlfn.XLOOKUP($AR244,'Costos Unitarios'!$A:$A,'Costos Unitarios'!$E:$E)+_xlfn.XLOOKUP($AR244,'Costos Comerciales'!$A:$A,'Costos Comerciales'!$E:$E)))/AT244,"")</f>
        <v/>
      </c>
      <c r="AW244" s="892" t="str">
        <f>IFERROR((AT244-_xlfn.XLOOKUP(AR244,'Lista Consumo Interno'!$A:$A,'Lista Consumo Interno'!$E:$E))/AT244,"")</f>
        <v/>
      </c>
      <c r="AX244" s="895" t="e">
        <v>#N/A</v>
      </c>
      <c r="AY244" s="727" t="str">
        <f>IFERROR(($AT244-_xlfn.XLOOKUP($AR244,Competencias!$A:$A,Competencias!P:P))/$AT244,"")</f>
        <v/>
      </c>
      <c r="AZ244" s="727" t="str">
        <f>IFERROR(($AT244-_xlfn.XLOOKUP($AR244,Competencias!$A:$A,Competencias!Q:Q))/$AT244,"")</f>
        <v/>
      </c>
      <c r="BB244" s="246" t="str">
        <f>_xlfn.XLOOKUP(BC244,'Listas anteriores R'!$A:$A,'Listas anteriores R'!$D:$D,"")</f>
        <v>Dira</v>
      </c>
      <c r="BC244" s="760">
        <v>1279</v>
      </c>
      <c r="BD244" s="800" t="str">
        <f t="shared" si="48"/>
        <v>Huevo Cofler Rockl 2X12X54G Fp</v>
      </c>
      <c r="BE244" s="150" t="e">
        <v>#N/A</v>
      </c>
      <c r="BF244" s="1051" t="e">
        <f>ROUND(IFERROR((BE244-_xlfn.XLOOKUP(BC244,'Listas anteriores HORECA'!$A:$A,'Listas anteriores HORECA'!$E:$E))/_xlfn.XLOOKUP(BC244,'Listas anteriores HORECA'!$A:$A,'Listas anteriores HORECA'!$E:$E),""),3)</f>
        <v>#VALUE!</v>
      </c>
      <c r="BG244" s="150" t="str">
        <f>_xlfn.XLOOKUP($BC244,'Costos Unitarios'!A:A,'Costos Unitarios'!E:E,"")</f>
        <v/>
      </c>
      <c r="BH244" s="1052" t="e">
        <f t="shared" si="49"/>
        <v>#N/A</v>
      </c>
      <c r="BI244" s="892" t="str">
        <f>IFERROR((BE244-_xlfn.XLOOKUP(C244,'Lista Consumo Interno'!A:A,'Lista Consumo Interno'!E:E))/BE244,"")</f>
        <v/>
      </c>
    </row>
    <row r="245" spans="1:61" s="725" customFormat="1" ht="15" thickBot="1" x14ac:dyDescent="0.35">
      <c r="A245" s="246" t="str">
        <f>_xlfn.XLOOKUP(C245,'Listas anteriores R'!$A:$A,'Listas anteriores R'!$D:$D,"")</f>
        <v>Dira</v>
      </c>
      <c r="B245" s="1204" t="s">
        <v>249</v>
      </c>
      <c r="C245" s="855">
        <v>1032</v>
      </c>
      <c r="D245" s="718" t="s">
        <v>313</v>
      </c>
      <c r="E245" s="768">
        <f t="shared" si="53"/>
        <v>2471.0743801652893</v>
      </c>
      <c r="F245" s="860">
        <v>2990</v>
      </c>
      <c r="G245" s="1197">
        <f>ROUND(IFERROR((E245-_xlfn.XLOOKUP(C245,'Listas anteriores R'!A:A,'Listas anteriores R'!E:E))/_xlfn.XLOOKUP(C245,'Listas anteriores R'!A:A,'Listas anteriores R'!E:E),""),3)</f>
        <v>0</v>
      </c>
      <c r="H245" s="732">
        <f>IFERROR((E245-(_xlfn.XLOOKUP(C245,'Costos Unitarios'!$A:$A,'Costos Unitarios'!$E:$E)+_xlfn.XLOOKUP(C245,'Costos Comerciales'!$A:$A,'Costos Comerciales'!$E:$E)))/E245,"")</f>
        <v>1</v>
      </c>
      <c r="I245" s="732" t="str">
        <f>IFERROR((E245-_xlfn.XLOOKUP(C245,'Lista Consumo Interno'!$A:$A,'Lista Consumo Interno'!$E:$E))/E245,"")</f>
        <v/>
      </c>
      <c r="J245" s="727" t="str">
        <f>IFERROR(($E245-_xlfn.XLOOKUP($C245,Competencias!$A:$A,Competencias!R:R))/$E245,"")</f>
        <v/>
      </c>
      <c r="K245" s="727" t="str">
        <f>IFERROR(($E245-_xlfn.XLOOKUP($C245,Competencias!$A:$A,Competencias!S:S))/$E245,"")</f>
        <v/>
      </c>
      <c r="L245" s="727" t="str">
        <f>IFERROR(($E245-_xlfn.XLOOKUP($C245,Competencias!$A:$A,Competencias!T:T))/$E245,"")</f>
        <v/>
      </c>
      <c r="M245" s="727" t="str">
        <f>IFERROR(($E245-_xlfn.XLOOKUP($C245,Competencias!$A:$A,Competencias!U:U))/$E245,"")</f>
        <v/>
      </c>
      <c r="N245" s="727" t="str">
        <f>IFERROR(($E245-_xlfn.XLOOKUP($C245,Competencias!$A:$A,Competencias!V:V))/$E245,"")</f>
        <v/>
      </c>
      <c r="P245" s="246" t="str">
        <f>_xlfn.XLOOKUP(Q245,'Listas anteriores R'!$A:$A,'Listas anteriores R'!$D:$D,"")</f>
        <v>Dira</v>
      </c>
      <c r="Q245" s="1210">
        <v>1032</v>
      </c>
      <c r="R245" s="718" t="str">
        <f t="shared" si="50"/>
        <v xml:space="preserve">Pastillas de encendido x24 unidades </v>
      </c>
      <c r="S245" s="135">
        <f t="shared" si="43"/>
        <v>2471.0743801652893</v>
      </c>
      <c r="T245" s="749">
        <v>2990</v>
      </c>
      <c r="U245" s="1172" t="e">
        <f>ROUND(IFERROR((S245-_xlfn.XLOOKUP(Q245,'Listas anteriores C'!$A:$A,'Listas anteriores C'!$E:$E))/_xlfn.XLOOKUP(Q245,'Listas anteriores C'!$A:$A,'Listas anteriores C'!$E:$E),""),3)</f>
        <v>#VALUE!</v>
      </c>
      <c r="V245" s="732">
        <f>IFERROR((S245-(_xlfn.XLOOKUP(Q245,'Costos Unitarios'!$A:$A,'Costos Unitarios'!$E:$E)+_xlfn.XLOOKUP(Q245,'Costos Comerciales'!$A:$A,'Costos Comerciales'!$E:$E)))/S245,"")</f>
        <v>1</v>
      </c>
      <c r="W245" s="727" t="str">
        <f>IFERROR(($S245-_xlfn.XLOOKUP($Q245,Competencias!$A:$A,Competencias!E:E))/$S245,"")</f>
        <v/>
      </c>
      <c r="X245" s="727" t="str">
        <f>IFERROR(($S245-_xlfn.XLOOKUP($Q245,Competencias!$A:$A,Competencias!F:F))/$S245,"")</f>
        <v/>
      </c>
      <c r="Y245" s="727" t="str">
        <f>IFERROR(($S245-_xlfn.XLOOKUP($Q245,Competencias!$A:$A,Competencias!G:G))/$S245,"")</f>
        <v/>
      </c>
      <c r="AA245" s="246" t="str">
        <f>_xlfn.XLOOKUP(AB245,'Listas anteriores R'!$A:$A,'Listas anteriores R'!$D:$D,"")</f>
        <v>Dira</v>
      </c>
      <c r="AB245" s="542">
        <v>1032</v>
      </c>
      <c r="AC245" s="718" t="str">
        <f t="shared" si="51"/>
        <v xml:space="preserve">Pastillas de encendido x24 unidades </v>
      </c>
      <c r="AD245" s="139">
        <f t="shared" si="44"/>
        <v>2471.0743801652893</v>
      </c>
      <c r="AE245" s="749">
        <v>2990</v>
      </c>
      <c r="AF245" s="1172" t="e">
        <f>ROUND(IFERROR((AD245-_xlfn.XLOOKUP(AB245,'Listas anteriores ML'!$A:$A,'Listas anteriores ML'!$E:$E))/_xlfn.XLOOKUP(AB245,'Listas anteriores ML'!$A:$A,'Listas anteriores ML'!$E:$E),""),3)</f>
        <v>#VALUE!</v>
      </c>
      <c r="AG245" s="732">
        <f>IFERROR((AD245-(_xlfn.XLOOKUP(AB245,'Costos Unitarios'!$A:$A,'Costos Unitarios'!$E:$E)+_xlfn.XLOOKUP(AB245,'Costos Comerciales'!$A:$A,'Costos Comerciales'!$E:$E)))/AD245,"")</f>
        <v>1</v>
      </c>
      <c r="AH245" s="727" t="str">
        <f>IFERROR(($AD245-_xlfn.XLOOKUP($AB245,Competencias!$A:$A,Competencias!H:H))/$AD245,"")</f>
        <v/>
      </c>
      <c r="AI245" s="727" t="str">
        <f>IFERROR(($AD245-_xlfn.XLOOKUP($AB245,Competencias!$A:$A,Competencias!I:I))/$AD245,"")</f>
        <v/>
      </c>
      <c r="AJ245" s="727" t="str">
        <f>IFERROR(($AD245-_xlfn.XLOOKUP($AB245,Competencias!$A:$A,Competencias!J:J))/$AD245,"")</f>
        <v/>
      </c>
      <c r="AK245" s="727" t="str">
        <f>IFERROR(($AD245-_xlfn.XLOOKUP($AB245,Competencias!$A:$A,Competencias!K:K))/$AD245,"")</f>
        <v/>
      </c>
      <c r="AL245" s="727" t="str">
        <f>IFERROR(($AD245-_xlfn.XLOOKUP($AB245,Competencias!$A:$A,Competencias!L:L))/$AD245,"")</f>
        <v/>
      </c>
      <c r="AM245" s="727" t="str">
        <f>IFERROR(($AD245-_xlfn.XLOOKUP($AB245,Competencias!$A:$A,Competencias!M:M))/$AD245,"")</f>
        <v/>
      </c>
      <c r="AN245" s="727" t="str">
        <f>IFERROR(($AD245-_xlfn.XLOOKUP($AB245,Competencias!$A:$A,Competencias!N:N))/$AD245,"")</f>
        <v/>
      </c>
      <c r="AO245" s="727" t="str">
        <f>IFERROR(($AD245-_xlfn.XLOOKUP($AB245,Competencias!$A:$A,Competencias!O:O))/$AD245,"")</f>
        <v/>
      </c>
      <c r="AP245"/>
      <c r="AQ245" s="246" t="str">
        <f>_xlfn.XLOOKUP(AR245,'Listas anteriores R'!$A:$A,'Listas anteriores R'!$D:$D,"")</f>
        <v>Dira</v>
      </c>
      <c r="AR245" s="542">
        <v>1032</v>
      </c>
      <c r="AS245" s="718" t="str">
        <f t="shared" si="47"/>
        <v xml:space="preserve">Pastillas de encendido x24 unidades </v>
      </c>
      <c r="AT245" s="291" t="e">
        <f t="shared" si="52"/>
        <v>#N/A</v>
      </c>
      <c r="AU245" s="1051" t="e">
        <f>ROUND(IFERROR(($AT245-_xlfn.XLOOKUP($AR245,'Listas anteriores May.'!$A:$A,'Listas anteriores May.'!$E:$E))/_xlfn.XLOOKUP($AR245,'Listas anteriores May.'!$A:$A,'Listas anteriores May.'!$E:$E),""),3)</f>
        <v>#VALUE!</v>
      </c>
      <c r="AV245" s="732" t="str">
        <f>IFERROR(($AT245-(_xlfn.XLOOKUP($AR245,'Costos Unitarios'!$A:$A,'Costos Unitarios'!$E:$E)+_xlfn.XLOOKUP($AR245,'Costos Comerciales'!$A:$A,'Costos Comerciales'!$E:$E)))/AT245,"")</f>
        <v/>
      </c>
      <c r="AW245" s="892" t="str">
        <f>IFERROR((AT245-_xlfn.XLOOKUP(AR245,'Lista Consumo Interno'!$A:$A,'Lista Consumo Interno'!$E:$E))/AT245,"")</f>
        <v/>
      </c>
      <c r="AX245" s="895" t="e">
        <v>#N/A</v>
      </c>
      <c r="AY245" s="727" t="str">
        <f>IFERROR(($AT245-_xlfn.XLOOKUP($AR245,Competencias!$A:$A,Competencias!P:P))/$AT245,"")</f>
        <v/>
      </c>
      <c r="AZ245" s="727" t="str">
        <f>IFERROR(($AT245-_xlfn.XLOOKUP($AR245,Competencias!$A:$A,Competencias!Q:Q))/$AT245,"")</f>
        <v/>
      </c>
      <c r="BB245" s="246" t="str">
        <f>_xlfn.XLOOKUP(BC245,'Listas anteriores R'!$A:$A,'Listas anteriores R'!$D:$D,"")</f>
        <v>Dira</v>
      </c>
      <c r="BC245" s="760">
        <v>1032</v>
      </c>
      <c r="BD245" s="800" t="str">
        <f t="shared" si="48"/>
        <v xml:space="preserve">Pastillas de encendido x24 unidades </v>
      </c>
      <c r="BE245" s="150" t="e">
        <v>#N/A</v>
      </c>
      <c r="BF245" s="1051" t="e">
        <f>ROUND(IFERROR((BE245-_xlfn.XLOOKUP(BC245,'Listas anteriores HORECA'!$A:$A,'Listas anteriores HORECA'!$E:$E))/_xlfn.XLOOKUP(BC245,'Listas anteriores HORECA'!$A:$A,'Listas anteriores HORECA'!$E:$E),""),3)</f>
        <v>#VALUE!</v>
      </c>
      <c r="BG245" s="150">
        <f>_xlfn.XLOOKUP($BC245,'Costos Unitarios'!A:A,'Costos Unitarios'!E:E,"")</f>
        <v>0</v>
      </c>
      <c r="BH245" s="1052" t="e">
        <f t="shared" si="49"/>
        <v>#N/A</v>
      </c>
      <c r="BI245" s="892" t="str">
        <f>IFERROR((BE245-_xlfn.XLOOKUP(C245,'Lista Consumo Interno'!A:A,'Lista Consumo Interno'!E:E))/BE245,"")</f>
        <v/>
      </c>
    </row>
    <row r="246" spans="1:61" s="725" customFormat="1" ht="15" thickBot="1" x14ac:dyDescent="0.35">
      <c r="A246" s="246" t="str">
        <f>_xlfn.XLOOKUP(C246,'Listas anteriores R'!$A:$A,'Listas anteriores R'!$D:$D,"")</f>
        <v>Dira</v>
      </c>
      <c r="B246" s="1204" t="s">
        <v>249</v>
      </c>
      <c r="C246" s="855">
        <v>1504</v>
      </c>
      <c r="D246" s="718" t="s">
        <v>314</v>
      </c>
      <c r="E246" s="768">
        <f t="shared" si="53"/>
        <v>1892.5619834710744</v>
      </c>
      <c r="F246" s="860">
        <v>2290</v>
      </c>
      <c r="G246" s="1197">
        <f>ROUND(IFERROR((E246-_xlfn.XLOOKUP(C246,'Listas anteriores R'!A:A,'Listas anteriores R'!E:E))/_xlfn.XLOOKUP(C246,'Listas anteriores R'!A:A,'Listas anteriores R'!E:E),""),3)</f>
        <v>0</v>
      </c>
      <c r="H246" s="732">
        <f>IFERROR((E246-(_xlfn.XLOOKUP(C246,'Costos Unitarios'!$A:$A,'Costos Unitarios'!$E:$E)+_xlfn.XLOOKUP(C246,'Costos Comerciales'!$A:$A,'Costos Comerciales'!$E:$E)))/E246,"")</f>
        <v>1</v>
      </c>
      <c r="I246" s="732" t="str">
        <f>IFERROR((E246-_xlfn.XLOOKUP(C246,'Lista Consumo Interno'!$A:$A,'Lista Consumo Interno'!$E:$E))/E246,"")</f>
        <v/>
      </c>
      <c r="J246" s="727" t="str">
        <f>IFERROR(($E246-_xlfn.XLOOKUP($C246,Competencias!$A:$A,Competencias!R:R))/$E246,"")</f>
        <v/>
      </c>
      <c r="K246" s="727" t="str">
        <f>IFERROR(($E246-_xlfn.XLOOKUP($C246,Competencias!$A:$A,Competencias!S:S))/$E246,"")</f>
        <v/>
      </c>
      <c r="L246" s="727" t="str">
        <f>IFERROR(($E246-_xlfn.XLOOKUP($C246,Competencias!$A:$A,Competencias!T:T))/$E246,"")</f>
        <v/>
      </c>
      <c r="M246" s="727" t="str">
        <f>IFERROR(($E246-_xlfn.XLOOKUP($C246,Competencias!$A:$A,Competencias!U:U))/$E246,"")</f>
        <v/>
      </c>
      <c r="N246" s="727" t="str">
        <f>IFERROR(($E246-_xlfn.XLOOKUP($C246,Competencias!$A:$A,Competencias!V:V))/$E246,"")</f>
        <v/>
      </c>
      <c r="P246" s="246" t="str">
        <f>_xlfn.XLOOKUP(Q246,'Listas anteriores R'!$A:$A,'Listas anteriores R'!$D:$D,"")</f>
        <v>Dira</v>
      </c>
      <c r="Q246" s="1210">
        <v>1504</v>
      </c>
      <c r="R246" s="718" t="str">
        <f t="shared" si="50"/>
        <v xml:space="preserve">Pastillas de encendido x12 unidades </v>
      </c>
      <c r="S246" s="135">
        <f t="shared" si="43"/>
        <v>1892.5619834710744</v>
      </c>
      <c r="T246" s="749">
        <v>2290</v>
      </c>
      <c r="U246" s="1172" t="e">
        <f>ROUND(IFERROR((S246-_xlfn.XLOOKUP(Q246,'Listas anteriores C'!$A:$A,'Listas anteriores C'!$E:$E))/_xlfn.XLOOKUP(Q246,'Listas anteriores C'!$A:$A,'Listas anteriores C'!$E:$E),""),3)</f>
        <v>#VALUE!</v>
      </c>
      <c r="V246" s="732">
        <f>IFERROR((S246-(_xlfn.XLOOKUP(Q246,'Costos Unitarios'!$A:$A,'Costos Unitarios'!$E:$E)+_xlfn.XLOOKUP(Q246,'Costos Comerciales'!$A:$A,'Costos Comerciales'!$E:$E)))/S246,"")</f>
        <v>1</v>
      </c>
      <c r="W246" s="727" t="str">
        <f>IFERROR(($S246-_xlfn.XLOOKUP($Q246,Competencias!$A:$A,Competencias!E:E))/$S246,"")</f>
        <v/>
      </c>
      <c r="X246" s="727" t="str">
        <f>IFERROR(($S246-_xlfn.XLOOKUP($Q246,Competencias!$A:$A,Competencias!F:F))/$S246,"")</f>
        <v/>
      </c>
      <c r="Y246" s="727" t="str">
        <f>IFERROR(($S246-_xlfn.XLOOKUP($Q246,Competencias!$A:$A,Competencias!G:G))/$S246,"")</f>
        <v/>
      </c>
      <c r="AA246" s="246" t="str">
        <f>_xlfn.XLOOKUP(AB246,'Listas anteriores R'!$A:$A,'Listas anteriores R'!$D:$D,"")</f>
        <v>Dira</v>
      </c>
      <c r="AB246" s="542">
        <v>1504</v>
      </c>
      <c r="AC246" s="718" t="str">
        <f t="shared" si="51"/>
        <v xml:space="preserve">Pastillas de encendido x12 unidades </v>
      </c>
      <c r="AD246" s="139">
        <f t="shared" si="44"/>
        <v>1892.5619834710744</v>
      </c>
      <c r="AE246" s="749">
        <v>2290</v>
      </c>
      <c r="AF246" s="1172" t="e">
        <f>ROUND(IFERROR((AD246-_xlfn.XLOOKUP(AB246,'Listas anteriores ML'!$A:$A,'Listas anteriores ML'!$E:$E))/_xlfn.XLOOKUP(AB246,'Listas anteriores ML'!$A:$A,'Listas anteriores ML'!$E:$E),""),3)</f>
        <v>#VALUE!</v>
      </c>
      <c r="AG246" s="732">
        <f>IFERROR((AD246-(_xlfn.XLOOKUP(AB246,'Costos Unitarios'!$A:$A,'Costos Unitarios'!$E:$E)+_xlfn.XLOOKUP(AB246,'Costos Comerciales'!$A:$A,'Costos Comerciales'!$E:$E)))/AD246,"")</f>
        <v>1</v>
      </c>
      <c r="AH246" s="727" t="str">
        <f>IFERROR(($AD246-_xlfn.XLOOKUP($AB246,Competencias!$A:$A,Competencias!H:H))/$AD246,"")</f>
        <v/>
      </c>
      <c r="AI246" s="727" t="str">
        <f>IFERROR(($AD246-_xlfn.XLOOKUP($AB246,Competencias!$A:$A,Competencias!I:I))/$AD246,"")</f>
        <v/>
      </c>
      <c r="AJ246" s="727" t="str">
        <f>IFERROR(($AD246-_xlfn.XLOOKUP($AB246,Competencias!$A:$A,Competencias!J:J))/$AD246,"")</f>
        <v/>
      </c>
      <c r="AK246" s="727" t="str">
        <f>IFERROR(($AD246-_xlfn.XLOOKUP($AB246,Competencias!$A:$A,Competencias!K:K))/$AD246,"")</f>
        <v/>
      </c>
      <c r="AL246" s="727" t="str">
        <f>IFERROR(($AD246-_xlfn.XLOOKUP($AB246,Competencias!$A:$A,Competencias!L:L))/$AD246,"")</f>
        <v/>
      </c>
      <c r="AM246" s="727" t="str">
        <f>IFERROR(($AD246-_xlfn.XLOOKUP($AB246,Competencias!$A:$A,Competencias!M:M))/$AD246,"")</f>
        <v/>
      </c>
      <c r="AN246" s="727" t="str">
        <f>IFERROR(($AD246-_xlfn.XLOOKUP($AB246,Competencias!$A:$A,Competencias!N:N))/$AD246,"")</f>
        <v/>
      </c>
      <c r="AO246" s="727" t="str">
        <f>IFERROR(($AD246-_xlfn.XLOOKUP($AB246,Competencias!$A:$A,Competencias!O:O))/$AD246,"")</f>
        <v/>
      </c>
      <c r="AP246"/>
      <c r="AQ246" s="246" t="str">
        <f>_xlfn.XLOOKUP(AR246,'Listas anteriores R'!$A:$A,'Listas anteriores R'!$D:$D,"")</f>
        <v>Dira</v>
      </c>
      <c r="AR246" s="542">
        <v>1504</v>
      </c>
      <c r="AS246" s="718" t="str">
        <f t="shared" si="47"/>
        <v xml:space="preserve">Pastillas de encendido x12 unidades </v>
      </c>
      <c r="AT246" s="291" t="e">
        <f t="shared" si="52"/>
        <v>#N/A</v>
      </c>
      <c r="AU246" s="1051" t="e">
        <f>ROUND(IFERROR(($AT246-_xlfn.XLOOKUP($AR246,'Listas anteriores May.'!$A:$A,'Listas anteriores May.'!$E:$E))/_xlfn.XLOOKUP($AR246,'Listas anteriores May.'!$A:$A,'Listas anteriores May.'!$E:$E),""),3)</f>
        <v>#VALUE!</v>
      </c>
      <c r="AV246" s="732" t="str">
        <f>IFERROR(($AT246-(_xlfn.XLOOKUP($AR246,'Costos Unitarios'!$A:$A,'Costos Unitarios'!$E:$E)+_xlfn.XLOOKUP($AR246,'Costos Comerciales'!$A:$A,'Costos Comerciales'!$E:$E)))/AT246,"")</f>
        <v/>
      </c>
      <c r="AW246" s="892" t="str">
        <f>IFERROR((AT246-_xlfn.XLOOKUP(AR246,'Lista Consumo Interno'!$A:$A,'Lista Consumo Interno'!$E:$E))/AT246,"")</f>
        <v/>
      </c>
      <c r="AX246" s="895" t="e">
        <v>#N/A</v>
      </c>
      <c r="AY246" s="727" t="str">
        <f>IFERROR(($AT246-_xlfn.XLOOKUP($AR246,Competencias!$A:$A,Competencias!P:P))/$AT246,"")</f>
        <v/>
      </c>
      <c r="AZ246" s="727" t="str">
        <f>IFERROR(($AT246-_xlfn.XLOOKUP($AR246,Competencias!$A:$A,Competencias!Q:Q))/$AT246,"")</f>
        <v/>
      </c>
      <c r="BB246" s="246" t="str">
        <f>_xlfn.XLOOKUP(BC246,'Listas anteriores R'!$A:$A,'Listas anteriores R'!$D:$D,"")</f>
        <v>Dira</v>
      </c>
      <c r="BC246" s="760">
        <v>1504</v>
      </c>
      <c r="BD246" s="800" t="str">
        <f t="shared" si="48"/>
        <v xml:space="preserve">Pastillas de encendido x12 unidades </v>
      </c>
      <c r="BE246" s="150" t="e">
        <v>#N/A</v>
      </c>
      <c r="BF246" s="1051" t="e">
        <f>ROUND(IFERROR((BE246-_xlfn.XLOOKUP(BC246,'Listas anteriores HORECA'!$A:$A,'Listas anteriores HORECA'!$E:$E))/_xlfn.XLOOKUP(BC246,'Listas anteriores HORECA'!$A:$A,'Listas anteriores HORECA'!$E:$E),""),3)</f>
        <v>#VALUE!</v>
      </c>
      <c r="BG246" s="150">
        <f>_xlfn.XLOOKUP($BC246,'Costos Unitarios'!A:A,'Costos Unitarios'!E:E,"")</f>
        <v>0</v>
      </c>
      <c r="BH246" s="1052" t="e">
        <f t="shared" si="49"/>
        <v>#N/A</v>
      </c>
      <c r="BI246" s="892" t="str">
        <f>IFERROR((BE246-_xlfn.XLOOKUP(C246,'Lista Consumo Interno'!A:A,'Lista Consumo Interno'!E:E))/BE246,"")</f>
        <v/>
      </c>
    </row>
    <row r="247" spans="1:61" s="725" customFormat="1" ht="15" thickBot="1" x14ac:dyDescent="0.35">
      <c r="A247" s="246" t="str">
        <f>_xlfn.XLOOKUP(C247,'Listas anteriores R'!$A:$A,'Listas anteriores R'!$D:$D,"")</f>
        <v>Dira</v>
      </c>
      <c r="B247" s="1204" t="s">
        <v>249</v>
      </c>
      <c r="C247" s="855">
        <v>1033</v>
      </c>
      <c r="D247" s="718" t="s">
        <v>315</v>
      </c>
      <c r="E247" s="768">
        <f t="shared" si="53"/>
        <v>1644.6280991735537</v>
      </c>
      <c r="F247" s="860">
        <v>1990</v>
      </c>
      <c r="G247" s="1197">
        <f>ROUND(IFERROR((E247-_xlfn.XLOOKUP(C247,'Listas anteriores R'!A:A,'Listas anteriores R'!E:E))/_xlfn.XLOOKUP(C247,'Listas anteriores R'!A:A,'Listas anteriores R'!E:E),""),3)</f>
        <v>0</v>
      </c>
      <c r="H247" s="732">
        <f>IFERROR((E247-(_xlfn.XLOOKUP(C247,'Costos Unitarios'!$A:$A,'Costos Unitarios'!$E:$E)+_xlfn.XLOOKUP(C247,'Costos Comerciales'!$A:$A,'Costos Comerciales'!$E:$E)))/E247,"")</f>
        <v>0.27156783919597988</v>
      </c>
      <c r="I247" s="732" t="str">
        <f>IFERROR((E247-_xlfn.XLOOKUP(C247,'Lista Consumo Interno'!$A:$A,'Lista Consumo Interno'!$E:$E))/E247,"")</f>
        <v/>
      </c>
      <c r="J247" s="727">
        <f>IFERROR(($E247-_xlfn.XLOOKUP($C247,Competencias!$A:$A,Competencias!R:R))/$E247,"")</f>
        <v>1</v>
      </c>
      <c r="K247" s="727">
        <f>IFERROR(($E247-_xlfn.XLOOKUP($C247,Competencias!$A:$A,Competencias!S:S))/$E247,"")</f>
        <v>1</v>
      </c>
      <c r="L247" s="727">
        <f>IFERROR(($E247-_xlfn.XLOOKUP($C247,Competencias!$A:$A,Competencias!T:T))/$E247,"")</f>
        <v>-3.9748743718593001E-2</v>
      </c>
      <c r="M247" s="727">
        <f>IFERROR(($E247-_xlfn.XLOOKUP($C247,Competencias!$A:$A,Competencias!U:U))/$E247,"")</f>
        <v>1</v>
      </c>
      <c r="N247" s="727">
        <f>IFERROR(($E247-_xlfn.XLOOKUP($C247,Competencias!$A:$A,Competencias!V:V))/$E247,"")</f>
        <v>1</v>
      </c>
      <c r="P247" s="246" t="str">
        <f>_xlfn.XLOOKUP(Q247,'Listas anteriores R'!$A:$A,'Listas anteriores R'!$D:$D,"")</f>
        <v>Dira</v>
      </c>
      <c r="Q247" s="1210">
        <v>1033</v>
      </c>
      <c r="R247" s="718" t="str">
        <f t="shared" si="50"/>
        <v xml:space="preserve">Papas fritas Pay 90gr </v>
      </c>
      <c r="S247" s="135">
        <f t="shared" si="43"/>
        <v>1644.6280991735537</v>
      </c>
      <c r="T247" s="749">
        <v>1990</v>
      </c>
      <c r="U247" s="1172" t="e">
        <f>ROUND(IFERROR((S247-_xlfn.XLOOKUP(Q247,'Listas anteriores C'!$A:$A,'Listas anteriores C'!$E:$E))/_xlfn.XLOOKUP(Q247,'Listas anteriores C'!$A:$A,'Listas anteriores C'!$E:$E),""),3)</f>
        <v>#VALUE!</v>
      </c>
      <c r="V247" s="732">
        <f>IFERROR((S247-(_xlfn.XLOOKUP(Q247,'Costos Unitarios'!$A:$A,'Costos Unitarios'!$E:$E)+_xlfn.XLOOKUP(Q247,'Costos Comerciales'!$A:$A,'Costos Comerciales'!$E:$E)))/S247,"")</f>
        <v>0.27156783919597988</v>
      </c>
      <c r="W247" s="727">
        <f>IFERROR(($S247-_xlfn.XLOOKUP($Q247,Competencias!$A:$A,Competencias!E:E))/$S247,"")</f>
        <v>1</v>
      </c>
      <c r="X247" s="727">
        <f>IFERROR(($S247-_xlfn.XLOOKUP($Q247,Competencias!$A:$A,Competencias!F:F))/$S247,"")</f>
        <v>1</v>
      </c>
      <c r="Y247" s="727">
        <f>IFERROR(($S247-_xlfn.XLOOKUP($Q247,Competencias!$A:$A,Competencias!G:G))/$S247,"")</f>
        <v>1</v>
      </c>
      <c r="AA247" s="246" t="str">
        <f>_xlfn.XLOOKUP(AB247,'Listas anteriores R'!$A:$A,'Listas anteriores R'!$D:$D,"")</f>
        <v>Dira</v>
      </c>
      <c r="AB247" s="542">
        <v>1033</v>
      </c>
      <c r="AC247" s="718" t="str">
        <f t="shared" si="51"/>
        <v xml:space="preserve">Papas fritas Pay 90gr </v>
      </c>
      <c r="AD247" s="139">
        <f t="shared" si="44"/>
        <v>1644.6280991735537</v>
      </c>
      <c r="AE247" s="749">
        <v>1990</v>
      </c>
      <c r="AF247" s="1172" t="e">
        <f>ROUND(IFERROR((AD247-_xlfn.XLOOKUP(AB247,'Listas anteriores ML'!$A:$A,'Listas anteriores ML'!$E:$E))/_xlfn.XLOOKUP(AB247,'Listas anteriores ML'!$A:$A,'Listas anteriores ML'!$E:$E),""),3)</f>
        <v>#VALUE!</v>
      </c>
      <c r="AG247" s="732">
        <f>IFERROR((AD247-(_xlfn.XLOOKUP(AB247,'Costos Unitarios'!$A:$A,'Costos Unitarios'!$E:$E)+_xlfn.XLOOKUP(AB247,'Costos Comerciales'!$A:$A,'Costos Comerciales'!$E:$E)))/AD247,"")</f>
        <v>0.27156783919597988</v>
      </c>
      <c r="AH247" s="727">
        <f>IFERROR(($AD247-_xlfn.XLOOKUP($AB247,Competencias!$A:$A,Competencias!H:H))/$AD247,"")</f>
        <v>1</v>
      </c>
      <c r="AI247" s="727">
        <f>IFERROR(($AD247-_xlfn.XLOOKUP($AB247,Competencias!$A:$A,Competencias!I:I))/$AD247,"")</f>
        <v>1</v>
      </c>
      <c r="AJ247" s="727">
        <f>IFERROR(($AD247-_xlfn.XLOOKUP($AB247,Competencias!$A:$A,Competencias!J:J))/$AD247,"")</f>
        <v>1</v>
      </c>
      <c r="AK247" s="727">
        <f>IFERROR(($AD247-_xlfn.XLOOKUP($AB247,Competencias!$A:$A,Competencias!K:K))/$AD247,"")</f>
        <v>1</v>
      </c>
      <c r="AL247" s="727">
        <f>IFERROR(($AD247-_xlfn.XLOOKUP($AB247,Competencias!$A:$A,Competencias!L:L))/$AD247,"")</f>
        <v>1</v>
      </c>
      <c r="AM247" s="727">
        <f>IFERROR(($AD247-_xlfn.XLOOKUP($AB247,Competencias!$A:$A,Competencias!M:M))/$AD247,"")</f>
        <v>1</v>
      </c>
      <c r="AN247" s="727">
        <f>IFERROR(($AD247-_xlfn.XLOOKUP($AB247,Competencias!$A:$A,Competencias!N:N))/$AD247,"")</f>
        <v>1</v>
      </c>
      <c r="AO247" s="727">
        <f>IFERROR(($AD247-_xlfn.XLOOKUP($AB247,Competencias!$A:$A,Competencias!O:O))/$AD247,"")</f>
        <v>1</v>
      </c>
      <c r="AP247"/>
      <c r="AQ247" s="246" t="str">
        <f>_xlfn.XLOOKUP(AR247,'Listas anteriores R'!$A:$A,'Listas anteriores R'!$D:$D,"")</f>
        <v>Dira</v>
      </c>
      <c r="AR247" s="542">
        <v>1033</v>
      </c>
      <c r="AS247" s="718" t="str">
        <f t="shared" si="47"/>
        <v xml:space="preserve">Papas fritas Pay 90gr </v>
      </c>
      <c r="AT247" s="291" t="e">
        <f t="shared" si="52"/>
        <v>#N/A</v>
      </c>
      <c r="AU247" s="1051" t="e">
        <f>ROUND(IFERROR(($AT247-_xlfn.XLOOKUP($AR247,'Listas anteriores May.'!$A:$A,'Listas anteriores May.'!$E:$E))/_xlfn.XLOOKUP($AR247,'Listas anteriores May.'!$A:$A,'Listas anteriores May.'!$E:$E),""),3)</f>
        <v>#VALUE!</v>
      </c>
      <c r="AV247" s="732" t="str">
        <f>IFERROR(($AT247-(_xlfn.XLOOKUP($AR247,'Costos Unitarios'!$A:$A,'Costos Unitarios'!$E:$E)+_xlfn.XLOOKUP($AR247,'Costos Comerciales'!$A:$A,'Costos Comerciales'!$E:$E)))/AT247,"")</f>
        <v/>
      </c>
      <c r="AW247" s="892" t="str">
        <f>IFERROR((AT247-_xlfn.XLOOKUP(AR247,'Lista Consumo Interno'!$A:$A,'Lista Consumo Interno'!$E:$E))/AT247,"")</f>
        <v/>
      </c>
      <c r="AX247" s="895" t="e">
        <v>#N/A</v>
      </c>
      <c r="AY247" s="727" t="str">
        <f>IFERROR(($AT247-_xlfn.XLOOKUP($AR247,Competencias!$A:$A,Competencias!P:P))/$AT247,"")</f>
        <v/>
      </c>
      <c r="AZ247" s="727" t="str">
        <f>IFERROR(($AT247-_xlfn.XLOOKUP($AR247,Competencias!$A:$A,Competencias!Q:Q))/$AT247,"")</f>
        <v/>
      </c>
      <c r="BB247" s="246" t="str">
        <f>_xlfn.XLOOKUP(BC247,'Listas anteriores R'!$A:$A,'Listas anteriores R'!$D:$D,"")</f>
        <v>Dira</v>
      </c>
      <c r="BC247" s="760">
        <v>1033</v>
      </c>
      <c r="BD247" s="800" t="str">
        <f t="shared" si="48"/>
        <v xml:space="preserve">Papas fritas Pay 90gr </v>
      </c>
      <c r="BE247" s="150" t="e">
        <v>#N/A</v>
      </c>
      <c r="BF247" s="1051" t="e">
        <f>ROUND(IFERROR((BE247-_xlfn.XLOOKUP(BC247,'Listas anteriores HORECA'!$A:$A,'Listas anteriores HORECA'!$E:$E))/_xlfn.XLOOKUP(BC247,'Listas anteriores HORECA'!$A:$A,'Listas anteriores HORECA'!$E:$E),""),3)</f>
        <v>#VALUE!</v>
      </c>
      <c r="BG247" s="150">
        <f>_xlfn.XLOOKUP($BC247,'Costos Unitarios'!A:A,'Costos Unitarios'!E:E,"")</f>
        <v>1116</v>
      </c>
      <c r="BH247" s="1052" t="e">
        <f t="shared" si="49"/>
        <v>#N/A</v>
      </c>
      <c r="BI247" s="892" t="str">
        <f>IFERROR((BE247-_xlfn.XLOOKUP(C247,'Lista Consumo Interno'!A:A,'Lista Consumo Interno'!E:E))/BE247,"")</f>
        <v/>
      </c>
    </row>
    <row r="248" spans="1:61" s="725" customFormat="1" ht="15" thickBot="1" x14ac:dyDescent="0.35">
      <c r="A248" s="246" t="str">
        <f>_xlfn.XLOOKUP(C248,'Listas anteriores R'!$A:$A,'Listas anteriores R'!$D:$D,"")</f>
        <v>Dira</v>
      </c>
      <c r="B248" s="1204" t="s">
        <v>249</v>
      </c>
      <c r="C248" s="855">
        <v>1036</v>
      </c>
      <c r="D248" s="718" t="s">
        <v>316</v>
      </c>
      <c r="E248" s="768">
        <f t="shared" si="53"/>
        <v>818.18181818181824</v>
      </c>
      <c r="F248" s="860">
        <v>990</v>
      </c>
      <c r="G248" s="1197">
        <f>ROUND(IFERROR((E248-_xlfn.XLOOKUP(C248,'Listas anteriores R'!A:A,'Listas anteriores R'!E:E))/_xlfn.XLOOKUP(C248,'Listas anteriores R'!A:A,'Listas anteriores R'!E:E),""),3)</f>
        <v>0</v>
      </c>
      <c r="H248" s="732">
        <f>IFERROR((E248-(_xlfn.XLOOKUP(C248,'Costos Unitarios'!$A:$A,'Costos Unitarios'!$E:$E)+_xlfn.XLOOKUP(C248,'Costos Comerciales'!$A:$A,'Costos Comerciales'!$E:$E)))/E248,"")</f>
        <v>0.33266666666666672</v>
      </c>
      <c r="I248" s="732" t="str">
        <f>IFERROR((E248-_xlfn.XLOOKUP(C248,'Lista Consumo Interno'!$A:$A,'Lista Consumo Interno'!$E:$E))/E248,"")</f>
        <v/>
      </c>
      <c r="J248" s="727" t="str">
        <f>IFERROR(($E248-_xlfn.XLOOKUP($C248,Competencias!$A:$A,Competencias!R:R))/$E248,"")</f>
        <v/>
      </c>
      <c r="K248" s="727" t="str">
        <f>IFERROR(($E248-_xlfn.XLOOKUP($C248,Competencias!$A:$A,Competencias!S:S))/$E248,"")</f>
        <v/>
      </c>
      <c r="L248" s="727" t="str">
        <f>IFERROR(($E248-_xlfn.XLOOKUP($C248,Competencias!$A:$A,Competencias!T:T))/$E248,"")</f>
        <v/>
      </c>
      <c r="M248" s="727" t="str">
        <f>IFERROR(($E248-_xlfn.XLOOKUP($C248,Competencias!$A:$A,Competencias!U:U))/$E248,"")</f>
        <v/>
      </c>
      <c r="N248" s="727" t="str">
        <f>IFERROR(($E248-_xlfn.XLOOKUP($C248,Competencias!$A:$A,Competencias!V:V))/$E248,"")</f>
        <v/>
      </c>
      <c r="P248" s="246" t="str">
        <f>_xlfn.XLOOKUP(Q248,'Listas anteriores R'!$A:$A,'Listas anteriores R'!$D:$D,"")</f>
        <v>Dira</v>
      </c>
      <c r="Q248" s="1210">
        <v>1036</v>
      </c>
      <c r="R248" s="718" t="str">
        <f t="shared" si="50"/>
        <v>Palitos de maíz 80gr</v>
      </c>
      <c r="S248" s="135">
        <f t="shared" ref="S248:S311" si="54">T248/1.21</f>
        <v>818.18181818181824</v>
      </c>
      <c r="T248" s="749">
        <v>990</v>
      </c>
      <c r="U248" s="1172" t="e">
        <f>ROUND(IFERROR((S248-_xlfn.XLOOKUP(Q248,'Listas anteriores C'!$A:$A,'Listas anteriores C'!$E:$E))/_xlfn.XLOOKUP(Q248,'Listas anteriores C'!$A:$A,'Listas anteriores C'!$E:$E),""),3)</f>
        <v>#VALUE!</v>
      </c>
      <c r="V248" s="732">
        <f>IFERROR((S248-(_xlfn.XLOOKUP(Q248,'Costos Unitarios'!$A:$A,'Costos Unitarios'!$E:$E)+_xlfn.XLOOKUP(Q248,'Costos Comerciales'!$A:$A,'Costos Comerciales'!$E:$E)))/S248,"")</f>
        <v>0.33266666666666672</v>
      </c>
      <c r="W248" s="727" t="str">
        <f>IFERROR(($S248-_xlfn.XLOOKUP($Q248,Competencias!$A:$A,Competencias!E:E))/$S248,"")</f>
        <v/>
      </c>
      <c r="X248" s="727" t="str">
        <f>IFERROR(($S248-_xlfn.XLOOKUP($Q248,Competencias!$A:$A,Competencias!F:F))/$S248,"")</f>
        <v/>
      </c>
      <c r="Y248" s="727" t="str">
        <f>IFERROR(($S248-_xlfn.XLOOKUP($Q248,Competencias!$A:$A,Competencias!G:G))/$S248,"")</f>
        <v/>
      </c>
      <c r="AA248" s="246" t="str">
        <f>_xlfn.XLOOKUP(AB248,'Listas anteriores R'!$A:$A,'Listas anteriores R'!$D:$D,"")</f>
        <v>Dira</v>
      </c>
      <c r="AB248" s="542">
        <v>1036</v>
      </c>
      <c r="AC248" s="718" t="str">
        <f t="shared" si="51"/>
        <v>Palitos de maíz 80gr</v>
      </c>
      <c r="AD248" s="139">
        <f t="shared" ref="AD248:AD311" si="55">AE248/1.21</f>
        <v>818.18181818181824</v>
      </c>
      <c r="AE248" s="749">
        <v>990</v>
      </c>
      <c r="AF248" s="1172" t="e">
        <f>ROUND(IFERROR((AD248-_xlfn.XLOOKUP(AB248,'Listas anteriores ML'!$A:$A,'Listas anteriores ML'!$E:$E))/_xlfn.XLOOKUP(AB248,'Listas anteriores ML'!$A:$A,'Listas anteriores ML'!$E:$E),""),3)</f>
        <v>#VALUE!</v>
      </c>
      <c r="AG248" s="732">
        <f>IFERROR((AD248-(_xlfn.XLOOKUP(AB248,'Costos Unitarios'!$A:$A,'Costos Unitarios'!$E:$E)+_xlfn.XLOOKUP(AB248,'Costos Comerciales'!$A:$A,'Costos Comerciales'!$E:$E)))/AD248,"")</f>
        <v>0.33266666666666672</v>
      </c>
      <c r="AH248" s="727" t="str">
        <f>IFERROR(($AD248-_xlfn.XLOOKUP($AB248,Competencias!$A:$A,Competencias!H:H))/$AD248,"")</f>
        <v/>
      </c>
      <c r="AI248" s="727" t="str">
        <f>IFERROR(($AD248-_xlfn.XLOOKUP($AB248,Competencias!$A:$A,Competencias!I:I))/$AD248,"")</f>
        <v/>
      </c>
      <c r="AJ248" s="727" t="str">
        <f>IFERROR(($AD248-_xlfn.XLOOKUP($AB248,Competencias!$A:$A,Competencias!J:J))/$AD248,"")</f>
        <v/>
      </c>
      <c r="AK248" s="727" t="str">
        <f>IFERROR(($AD248-_xlfn.XLOOKUP($AB248,Competencias!$A:$A,Competencias!K:K))/$AD248,"")</f>
        <v/>
      </c>
      <c r="AL248" s="727" t="str">
        <f>IFERROR(($AD248-_xlfn.XLOOKUP($AB248,Competencias!$A:$A,Competencias!L:L))/$AD248,"")</f>
        <v/>
      </c>
      <c r="AM248" s="727" t="str">
        <f>IFERROR(($AD248-_xlfn.XLOOKUP($AB248,Competencias!$A:$A,Competencias!M:M))/$AD248,"")</f>
        <v/>
      </c>
      <c r="AN248" s="727" t="str">
        <f>IFERROR(($AD248-_xlfn.XLOOKUP($AB248,Competencias!$A:$A,Competencias!N:N))/$AD248,"")</f>
        <v/>
      </c>
      <c r="AO248" s="727" t="str">
        <f>IFERROR(($AD248-_xlfn.XLOOKUP($AB248,Competencias!$A:$A,Competencias!O:O))/$AD248,"")</f>
        <v/>
      </c>
      <c r="AP248"/>
      <c r="AQ248" s="246" t="str">
        <f>_xlfn.XLOOKUP(AR248,'Listas anteriores R'!$A:$A,'Listas anteriores R'!$D:$D,"")</f>
        <v>Dira</v>
      </c>
      <c r="AR248" s="542">
        <v>1036</v>
      </c>
      <c r="AS248" s="718" t="str">
        <f t="shared" si="47"/>
        <v>Palitos de maíz 80gr</v>
      </c>
      <c r="AT248" s="291" t="e">
        <f t="shared" si="52"/>
        <v>#N/A</v>
      </c>
      <c r="AU248" s="1051" t="e">
        <f>ROUND(IFERROR(($AT248-_xlfn.XLOOKUP($AR248,'Listas anteriores May.'!$A:$A,'Listas anteriores May.'!$E:$E))/_xlfn.XLOOKUP($AR248,'Listas anteriores May.'!$A:$A,'Listas anteriores May.'!$E:$E),""),3)</f>
        <v>#VALUE!</v>
      </c>
      <c r="AV248" s="732" t="str">
        <f>IFERROR(($AT248-(_xlfn.XLOOKUP($AR248,'Costos Unitarios'!$A:$A,'Costos Unitarios'!$E:$E)+_xlfn.XLOOKUP($AR248,'Costos Comerciales'!$A:$A,'Costos Comerciales'!$E:$E)))/AT248,"")</f>
        <v/>
      </c>
      <c r="AW248" s="892" t="str">
        <f>IFERROR((AT248-_xlfn.XLOOKUP(AR248,'Lista Consumo Interno'!$A:$A,'Lista Consumo Interno'!$E:$E))/AT248,"")</f>
        <v/>
      </c>
      <c r="AX248" s="895" t="e">
        <v>#N/A</v>
      </c>
      <c r="AY248" s="727" t="str">
        <f>IFERROR(($AT248-_xlfn.XLOOKUP($AR248,Competencias!$A:$A,Competencias!P:P))/$AT248,"")</f>
        <v/>
      </c>
      <c r="AZ248" s="727" t="str">
        <f>IFERROR(($AT248-_xlfn.XLOOKUP($AR248,Competencias!$A:$A,Competencias!Q:Q))/$AT248,"")</f>
        <v/>
      </c>
      <c r="BB248" s="246" t="str">
        <f>_xlfn.XLOOKUP(BC248,'Listas anteriores R'!$A:$A,'Listas anteriores R'!$D:$D,"")</f>
        <v>Dira</v>
      </c>
      <c r="BC248" s="760">
        <v>1036</v>
      </c>
      <c r="BD248" s="800" t="str">
        <f t="shared" si="48"/>
        <v>Palitos de maíz 80gr</v>
      </c>
      <c r="BE248" s="150" t="e">
        <v>#N/A</v>
      </c>
      <c r="BF248" s="1051" t="e">
        <f>ROUND(IFERROR((BE248-_xlfn.XLOOKUP(BC248,'Listas anteriores HORECA'!$A:$A,'Listas anteriores HORECA'!$E:$E))/_xlfn.XLOOKUP(BC248,'Listas anteriores HORECA'!$A:$A,'Listas anteriores HORECA'!$E:$E),""),3)</f>
        <v>#VALUE!</v>
      </c>
      <c r="BG248" s="150">
        <f>_xlfn.XLOOKUP($BC248,'Costos Unitarios'!A:A,'Costos Unitarios'!E:E,"")</f>
        <v>505</v>
      </c>
      <c r="BH248" s="1052" t="e">
        <f t="shared" si="49"/>
        <v>#N/A</v>
      </c>
      <c r="BI248" s="892" t="str">
        <f>IFERROR((BE248-_xlfn.XLOOKUP(C248,'Lista Consumo Interno'!A:A,'Lista Consumo Interno'!E:E))/BE248,"")</f>
        <v/>
      </c>
    </row>
    <row r="249" spans="1:61" s="725" customFormat="1" ht="15" thickBot="1" x14ac:dyDescent="0.35">
      <c r="A249" s="246" t="str">
        <f>_xlfn.XLOOKUP(C249,'Listas anteriores R'!$A:$A,'Listas anteriores R'!$D:$D,"")</f>
        <v>Dira</v>
      </c>
      <c r="B249" s="1204" t="s">
        <v>249</v>
      </c>
      <c r="C249" s="855">
        <v>1037</v>
      </c>
      <c r="D249" s="718" t="s">
        <v>317</v>
      </c>
      <c r="E249" s="768">
        <f t="shared" si="53"/>
        <v>818.18181818181824</v>
      </c>
      <c r="F249" s="860">
        <v>990</v>
      </c>
      <c r="G249" s="1197">
        <f>ROUND(IFERROR((E249-_xlfn.XLOOKUP(C249,'Listas anteriores R'!A:A,'Listas anteriores R'!E:E))/_xlfn.XLOOKUP(C249,'Listas anteriores R'!A:A,'Listas anteriores R'!E:E),""),3)</f>
        <v>0</v>
      </c>
      <c r="H249" s="732">
        <f>IFERROR((E249-(_xlfn.XLOOKUP(C249,'Costos Unitarios'!$A:$A,'Costos Unitarios'!$E:$E)+_xlfn.XLOOKUP(C249,'Costos Comerciales'!$A:$A,'Costos Comerciales'!$E:$E)))/E249,"")</f>
        <v>0.43411111111111117</v>
      </c>
      <c r="I249" s="732" t="str">
        <f>IFERROR((E249-_xlfn.XLOOKUP(C249,'Lista Consumo Interno'!$A:$A,'Lista Consumo Interno'!$E:$E))/E249,"")</f>
        <v/>
      </c>
      <c r="J249" s="727" t="str">
        <f>IFERROR(($E249-_xlfn.XLOOKUP($C249,Competencias!$A:$A,Competencias!R:R))/$E249,"")</f>
        <v/>
      </c>
      <c r="K249" s="727" t="str">
        <f>IFERROR(($E249-_xlfn.XLOOKUP($C249,Competencias!$A:$A,Competencias!S:S))/$E249,"")</f>
        <v/>
      </c>
      <c r="L249" s="727" t="str">
        <f>IFERROR(($E249-_xlfn.XLOOKUP($C249,Competencias!$A:$A,Competencias!T:T))/$E249,"")</f>
        <v/>
      </c>
      <c r="M249" s="727" t="str">
        <f>IFERROR(($E249-_xlfn.XLOOKUP($C249,Competencias!$A:$A,Competencias!U:U))/$E249,"")</f>
        <v/>
      </c>
      <c r="N249" s="727" t="str">
        <f>IFERROR(($E249-_xlfn.XLOOKUP($C249,Competencias!$A:$A,Competencias!V:V))/$E249,"")</f>
        <v/>
      </c>
      <c r="P249" s="246" t="str">
        <f>_xlfn.XLOOKUP(Q249,'Listas anteriores R'!$A:$A,'Listas anteriores R'!$D:$D,"")</f>
        <v>Dira</v>
      </c>
      <c r="Q249" s="1210">
        <v>1037</v>
      </c>
      <c r="R249" s="718" t="str">
        <f t="shared" si="50"/>
        <v xml:space="preserve">Palitos salados 100gr </v>
      </c>
      <c r="S249" s="135">
        <f t="shared" si="54"/>
        <v>818.18181818181824</v>
      </c>
      <c r="T249" s="749">
        <v>990</v>
      </c>
      <c r="U249" s="1172" t="e">
        <f>ROUND(IFERROR((S249-_xlfn.XLOOKUP(Q249,'Listas anteriores C'!$A:$A,'Listas anteriores C'!$E:$E))/_xlfn.XLOOKUP(Q249,'Listas anteriores C'!$A:$A,'Listas anteriores C'!$E:$E),""),3)</f>
        <v>#VALUE!</v>
      </c>
      <c r="V249" s="732">
        <f>IFERROR((S249-(_xlfn.XLOOKUP(Q249,'Costos Unitarios'!$A:$A,'Costos Unitarios'!$E:$E)+_xlfn.XLOOKUP(Q249,'Costos Comerciales'!$A:$A,'Costos Comerciales'!$E:$E)))/S249,"")</f>
        <v>0.43411111111111117</v>
      </c>
      <c r="W249" s="727" t="str">
        <f>IFERROR(($S249-_xlfn.XLOOKUP($Q249,Competencias!$A:$A,Competencias!E:E))/$S249,"")</f>
        <v/>
      </c>
      <c r="X249" s="727" t="str">
        <f>IFERROR(($S249-_xlfn.XLOOKUP($Q249,Competencias!$A:$A,Competencias!F:F))/$S249,"")</f>
        <v/>
      </c>
      <c r="Y249" s="727" t="str">
        <f>IFERROR(($S249-_xlfn.XLOOKUP($Q249,Competencias!$A:$A,Competencias!G:G))/$S249,"")</f>
        <v/>
      </c>
      <c r="AA249" s="246" t="str">
        <f>_xlfn.XLOOKUP(AB249,'Listas anteriores R'!$A:$A,'Listas anteriores R'!$D:$D,"")</f>
        <v>Dira</v>
      </c>
      <c r="AB249" s="542">
        <v>1037</v>
      </c>
      <c r="AC249" s="718" t="str">
        <f t="shared" si="51"/>
        <v xml:space="preserve">Palitos salados 100gr </v>
      </c>
      <c r="AD249" s="139">
        <f t="shared" si="55"/>
        <v>818.18181818181824</v>
      </c>
      <c r="AE249" s="749">
        <v>990</v>
      </c>
      <c r="AF249" s="1172" t="e">
        <f>ROUND(IFERROR((AD249-_xlfn.XLOOKUP(AB249,'Listas anteriores ML'!$A:$A,'Listas anteriores ML'!$E:$E))/_xlfn.XLOOKUP(AB249,'Listas anteriores ML'!$A:$A,'Listas anteriores ML'!$E:$E),""),3)</f>
        <v>#VALUE!</v>
      </c>
      <c r="AG249" s="732">
        <f>IFERROR((AD249-(_xlfn.XLOOKUP(AB249,'Costos Unitarios'!$A:$A,'Costos Unitarios'!$E:$E)+_xlfn.XLOOKUP(AB249,'Costos Comerciales'!$A:$A,'Costos Comerciales'!$E:$E)))/AD249,"")</f>
        <v>0.43411111111111117</v>
      </c>
      <c r="AH249" s="727" t="str">
        <f>IFERROR(($AD249-_xlfn.XLOOKUP($AB249,Competencias!$A:$A,Competencias!H:H))/$AD249,"")</f>
        <v/>
      </c>
      <c r="AI249" s="727" t="str">
        <f>IFERROR(($AD249-_xlfn.XLOOKUP($AB249,Competencias!$A:$A,Competencias!I:I))/$AD249,"")</f>
        <v/>
      </c>
      <c r="AJ249" s="727" t="str">
        <f>IFERROR(($AD249-_xlfn.XLOOKUP($AB249,Competencias!$A:$A,Competencias!J:J))/$AD249,"")</f>
        <v/>
      </c>
      <c r="AK249" s="727" t="str">
        <f>IFERROR(($AD249-_xlfn.XLOOKUP($AB249,Competencias!$A:$A,Competencias!K:K))/$AD249,"")</f>
        <v/>
      </c>
      <c r="AL249" s="727" t="str">
        <f>IFERROR(($AD249-_xlfn.XLOOKUP($AB249,Competencias!$A:$A,Competencias!L:L))/$AD249,"")</f>
        <v/>
      </c>
      <c r="AM249" s="727" t="str">
        <f>IFERROR(($AD249-_xlfn.XLOOKUP($AB249,Competencias!$A:$A,Competencias!M:M))/$AD249,"")</f>
        <v/>
      </c>
      <c r="AN249" s="727" t="str">
        <f>IFERROR(($AD249-_xlfn.XLOOKUP($AB249,Competencias!$A:$A,Competencias!N:N))/$AD249,"")</f>
        <v/>
      </c>
      <c r="AO249" s="727" t="str">
        <f>IFERROR(($AD249-_xlfn.XLOOKUP($AB249,Competencias!$A:$A,Competencias!O:O))/$AD249,"")</f>
        <v/>
      </c>
      <c r="AP249"/>
      <c r="AQ249" s="246" t="str">
        <f>_xlfn.XLOOKUP(AR249,'Listas anteriores R'!$A:$A,'Listas anteriores R'!$D:$D,"")</f>
        <v>Dira</v>
      </c>
      <c r="AR249" s="542">
        <v>1037</v>
      </c>
      <c r="AS249" s="718" t="str">
        <f t="shared" si="47"/>
        <v xml:space="preserve">Palitos salados 100gr </v>
      </c>
      <c r="AT249" s="291" t="e">
        <f t="shared" si="52"/>
        <v>#N/A</v>
      </c>
      <c r="AU249" s="1051" t="e">
        <f>ROUND(IFERROR(($AT249-_xlfn.XLOOKUP($AR249,'Listas anteriores May.'!$A:$A,'Listas anteriores May.'!$E:$E))/_xlfn.XLOOKUP($AR249,'Listas anteriores May.'!$A:$A,'Listas anteriores May.'!$E:$E),""),3)</f>
        <v>#VALUE!</v>
      </c>
      <c r="AV249" s="732" t="str">
        <f>IFERROR(($AT249-(_xlfn.XLOOKUP($AR249,'Costos Unitarios'!$A:$A,'Costos Unitarios'!$E:$E)+_xlfn.XLOOKUP($AR249,'Costos Comerciales'!$A:$A,'Costos Comerciales'!$E:$E)))/AT249,"")</f>
        <v/>
      </c>
      <c r="AW249" s="892" t="str">
        <f>IFERROR((AT249-_xlfn.XLOOKUP(AR249,'Lista Consumo Interno'!$A:$A,'Lista Consumo Interno'!$E:$E))/AT249,"")</f>
        <v/>
      </c>
      <c r="AX249" s="895" t="e">
        <v>#N/A</v>
      </c>
      <c r="AY249" s="727" t="str">
        <f>IFERROR(($AT249-_xlfn.XLOOKUP($AR249,Competencias!$A:$A,Competencias!P:P))/$AT249,"")</f>
        <v/>
      </c>
      <c r="AZ249" s="727" t="str">
        <f>IFERROR(($AT249-_xlfn.XLOOKUP($AR249,Competencias!$A:$A,Competencias!Q:Q))/$AT249,"")</f>
        <v/>
      </c>
      <c r="BB249" s="246" t="str">
        <f>_xlfn.XLOOKUP(BC249,'Listas anteriores R'!$A:$A,'Listas anteriores R'!$D:$D,"")</f>
        <v>Dira</v>
      </c>
      <c r="BC249" s="760">
        <v>1037</v>
      </c>
      <c r="BD249" s="800" t="str">
        <f t="shared" si="48"/>
        <v xml:space="preserve">Palitos salados 100gr </v>
      </c>
      <c r="BE249" s="150" t="e">
        <v>#N/A</v>
      </c>
      <c r="BF249" s="1051" t="e">
        <f>ROUND(IFERROR((BE249-_xlfn.XLOOKUP(BC249,'Listas anteriores HORECA'!$A:$A,'Listas anteriores HORECA'!$E:$E))/_xlfn.XLOOKUP(BC249,'Listas anteriores HORECA'!$A:$A,'Listas anteriores HORECA'!$E:$E),""),3)</f>
        <v>#VALUE!</v>
      </c>
      <c r="BG249" s="150">
        <f>_xlfn.XLOOKUP($BC249,'Costos Unitarios'!A:A,'Costos Unitarios'!E:E,"")</f>
        <v>422</v>
      </c>
      <c r="BH249" s="1052" t="e">
        <f t="shared" si="49"/>
        <v>#N/A</v>
      </c>
      <c r="BI249" s="892" t="str">
        <f>IFERROR((BE249-_xlfn.XLOOKUP(C249,'Lista Consumo Interno'!A:A,'Lista Consumo Interno'!E:E))/BE249,"")</f>
        <v/>
      </c>
    </row>
    <row r="250" spans="1:61" s="725" customFormat="1" ht="15" thickBot="1" x14ac:dyDescent="0.35">
      <c r="A250" s="246" t="str">
        <f>_xlfn.XLOOKUP(C250,'Listas anteriores R'!$A:$A,'Listas anteriores R'!$D:$D,"")</f>
        <v>Dira</v>
      </c>
      <c r="B250" s="1204" t="s">
        <v>249</v>
      </c>
      <c r="C250" s="855">
        <v>1038</v>
      </c>
      <c r="D250" s="718" t="s">
        <v>318</v>
      </c>
      <c r="E250" s="768">
        <f t="shared" si="53"/>
        <v>1975.206611570248</v>
      </c>
      <c r="F250" s="860">
        <v>2390</v>
      </c>
      <c r="G250" s="1197">
        <f>ROUND(IFERROR((E250-_xlfn.XLOOKUP(C250,'Listas anteriores R'!A:A,'Listas anteriores R'!E:E))/_xlfn.XLOOKUP(C250,'Listas anteriores R'!A:A,'Listas anteriores R'!E:E),""),3)</f>
        <v>0</v>
      </c>
      <c r="H250" s="732">
        <f>IFERROR((E250-(_xlfn.XLOOKUP(C250,'Costos Unitarios'!$A:$A,'Costos Unitarios'!$E:$E)+_xlfn.XLOOKUP(C250,'Costos Comerciales'!$A:$A,'Costos Comerciales'!$E:$E)))/E250,"")</f>
        <v>0.30184518828451884</v>
      </c>
      <c r="I250" s="732" t="str">
        <f>IFERROR((E250-_xlfn.XLOOKUP(C250,'Lista Consumo Interno'!$A:$A,'Lista Consumo Interno'!$E:$E))/E250,"")</f>
        <v/>
      </c>
      <c r="J250" s="727">
        <f>IFERROR(($E250-_xlfn.XLOOKUP($C250,Competencias!$A:$A,Competencias!R:R))/$E250,"")</f>
        <v>1</v>
      </c>
      <c r="K250" s="727">
        <f>IFERROR(($E250-_xlfn.XLOOKUP($C250,Competencias!$A:$A,Competencias!S:S))/$E250,"")</f>
        <v>1</v>
      </c>
      <c r="L250" s="727">
        <f>IFERROR(($E250-_xlfn.XLOOKUP($C250,Competencias!$A:$A,Competencias!T:T))/$E250,"")</f>
        <v>-0.14418410041840998</v>
      </c>
      <c r="M250" s="727">
        <f>IFERROR(($E250-_xlfn.XLOOKUP($C250,Competencias!$A:$A,Competencias!U:U))/$E250,"")</f>
        <v>1</v>
      </c>
      <c r="N250" s="727">
        <f>IFERROR(($E250-_xlfn.XLOOKUP($C250,Competencias!$A:$A,Competencias!V:V))/$E250,"")</f>
        <v>1</v>
      </c>
      <c r="P250" s="246" t="str">
        <f>_xlfn.XLOOKUP(Q250,'Listas anteriores R'!$A:$A,'Listas anteriores R'!$D:$D,"")</f>
        <v>Dira</v>
      </c>
      <c r="Q250" s="1210">
        <v>1038</v>
      </c>
      <c r="R250" s="718" t="str">
        <f t="shared" si="50"/>
        <v xml:space="preserve">Maní pelado salado 240gr </v>
      </c>
      <c r="S250" s="135">
        <f t="shared" si="54"/>
        <v>1975.206611570248</v>
      </c>
      <c r="T250" s="749">
        <v>2390</v>
      </c>
      <c r="U250" s="1172" t="e">
        <f>ROUND(IFERROR((S250-_xlfn.XLOOKUP(Q250,'Listas anteriores C'!$A:$A,'Listas anteriores C'!$E:$E))/_xlfn.XLOOKUP(Q250,'Listas anteriores C'!$A:$A,'Listas anteriores C'!$E:$E),""),3)</f>
        <v>#VALUE!</v>
      </c>
      <c r="V250" s="732">
        <f>IFERROR((S250-(_xlfn.XLOOKUP(Q250,'Costos Unitarios'!$A:$A,'Costos Unitarios'!$E:$E)+_xlfn.XLOOKUP(Q250,'Costos Comerciales'!$A:$A,'Costos Comerciales'!$E:$E)))/S250,"")</f>
        <v>0.30184518828451884</v>
      </c>
      <c r="W250" s="727">
        <f>IFERROR(($S250-_xlfn.XLOOKUP($Q250,Competencias!$A:$A,Competencias!E:E))/$S250,"")</f>
        <v>1</v>
      </c>
      <c r="X250" s="727">
        <f>IFERROR(($S250-_xlfn.XLOOKUP($Q250,Competencias!$A:$A,Competencias!F:F))/$S250,"")</f>
        <v>1</v>
      </c>
      <c r="Y250" s="727">
        <f>IFERROR(($S250-_xlfn.XLOOKUP($Q250,Competencias!$A:$A,Competencias!G:G))/$S250,"")</f>
        <v>1</v>
      </c>
      <c r="AA250" s="246" t="str">
        <f>_xlfn.XLOOKUP(AB250,'Listas anteriores R'!$A:$A,'Listas anteriores R'!$D:$D,"")</f>
        <v>Dira</v>
      </c>
      <c r="AB250" s="542">
        <v>1038</v>
      </c>
      <c r="AC250" s="718" t="str">
        <f t="shared" si="51"/>
        <v xml:space="preserve">Maní pelado salado 240gr </v>
      </c>
      <c r="AD250" s="139">
        <f t="shared" si="55"/>
        <v>1975.206611570248</v>
      </c>
      <c r="AE250" s="749">
        <v>2390</v>
      </c>
      <c r="AF250" s="1172" t="e">
        <f>ROUND(IFERROR((AD250-_xlfn.XLOOKUP(AB250,'Listas anteriores ML'!$A:$A,'Listas anteriores ML'!$E:$E))/_xlfn.XLOOKUP(AB250,'Listas anteriores ML'!$A:$A,'Listas anteriores ML'!$E:$E),""),3)</f>
        <v>#VALUE!</v>
      </c>
      <c r="AG250" s="732">
        <f>IFERROR((AD250-(_xlfn.XLOOKUP(AB250,'Costos Unitarios'!$A:$A,'Costos Unitarios'!$E:$E)+_xlfn.XLOOKUP(AB250,'Costos Comerciales'!$A:$A,'Costos Comerciales'!$E:$E)))/AD250,"")</f>
        <v>0.30184518828451884</v>
      </c>
      <c r="AH250" s="727">
        <f>IFERROR(($AD250-_xlfn.XLOOKUP($AB250,Competencias!$A:$A,Competencias!H:H))/$AD250,"")</f>
        <v>1</v>
      </c>
      <c r="AI250" s="727">
        <f>IFERROR(($AD250-_xlfn.XLOOKUP($AB250,Competencias!$A:$A,Competencias!I:I))/$AD250,"")</f>
        <v>1</v>
      </c>
      <c r="AJ250" s="727">
        <f>IFERROR(($AD250-_xlfn.XLOOKUP($AB250,Competencias!$A:$A,Competencias!J:J))/$AD250,"")</f>
        <v>1</v>
      </c>
      <c r="AK250" s="727">
        <f>IFERROR(($AD250-_xlfn.XLOOKUP($AB250,Competencias!$A:$A,Competencias!K:K))/$AD250,"")</f>
        <v>1</v>
      </c>
      <c r="AL250" s="727">
        <f>IFERROR(($AD250-_xlfn.XLOOKUP($AB250,Competencias!$A:$A,Competencias!L:L))/$AD250,"")</f>
        <v>1</v>
      </c>
      <c r="AM250" s="727">
        <f>IFERROR(($AD250-_xlfn.XLOOKUP($AB250,Competencias!$A:$A,Competencias!M:M))/$AD250,"")</f>
        <v>1</v>
      </c>
      <c r="AN250" s="727">
        <f>IFERROR(($AD250-_xlfn.XLOOKUP($AB250,Competencias!$A:$A,Competencias!N:N))/$AD250,"")</f>
        <v>1</v>
      </c>
      <c r="AO250" s="727">
        <f>IFERROR(($AD250-_xlfn.XLOOKUP($AB250,Competencias!$A:$A,Competencias!O:O))/$AD250,"")</f>
        <v>1</v>
      </c>
      <c r="AP250"/>
      <c r="AQ250" s="246" t="str">
        <f>_xlfn.XLOOKUP(AR250,'Listas anteriores R'!$A:$A,'Listas anteriores R'!$D:$D,"")</f>
        <v>Dira</v>
      </c>
      <c r="AR250" s="542">
        <v>1038</v>
      </c>
      <c r="AS250" s="718" t="str">
        <f t="shared" si="47"/>
        <v xml:space="preserve">Maní pelado salado 240gr </v>
      </c>
      <c r="AT250" s="291" t="e">
        <f t="shared" si="52"/>
        <v>#N/A</v>
      </c>
      <c r="AU250" s="1051" t="e">
        <f>ROUND(IFERROR(($AT250-_xlfn.XLOOKUP($AR250,'Listas anteriores May.'!$A:$A,'Listas anteriores May.'!$E:$E))/_xlfn.XLOOKUP($AR250,'Listas anteriores May.'!$A:$A,'Listas anteriores May.'!$E:$E),""),3)</f>
        <v>#VALUE!</v>
      </c>
      <c r="AV250" s="732" t="str">
        <f>IFERROR(($AT250-(_xlfn.XLOOKUP($AR250,'Costos Unitarios'!$A:$A,'Costos Unitarios'!$E:$E)+_xlfn.XLOOKUP($AR250,'Costos Comerciales'!$A:$A,'Costos Comerciales'!$E:$E)))/AT250,"")</f>
        <v/>
      </c>
      <c r="AW250" s="892" t="str">
        <f>IFERROR((AT250-_xlfn.XLOOKUP(AR250,'Lista Consumo Interno'!$A:$A,'Lista Consumo Interno'!$E:$E))/AT250,"")</f>
        <v/>
      </c>
      <c r="AX250" s="895" t="e">
        <v>#N/A</v>
      </c>
      <c r="AY250" s="727" t="str">
        <f>IFERROR(($AT250-_xlfn.XLOOKUP($AR250,Competencias!$A:$A,Competencias!P:P))/$AT250,"")</f>
        <v/>
      </c>
      <c r="AZ250" s="727" t="str">
        <f>IFERROR(($AT250-_xlfn.XLOOKUP($AR250,Competencias!$A:$A,Competencias!Q:Q))/$AT250,"")</f>
        <v/>
      </c>
      <c r="BB250" s="246" t="str">
        <f>_xlfn.XLOOKUP(BC250,'Listas anteriores R'!$A:$A,'Listas anteriores R'!$D:$D,"")</f>
        <v>Dira</v>
      </c>
      <c r="BC250" s="760">
        <v>1038</v>
      </c>
      <c r="BD250" s="800" t="str">
        <f t="shared" si="48"/>
        <v xml:space="preserve">Maní pelado salado 240gr </v>
      </c>
      <c r="BE250" s="150" t="e">
        <v>#N/A</v>
      </c>
      <c r="BF250" s="1051" t="e">
        <f>ROUND(IFERROR((BE250-_xlfn.XLOOKUP(BC250,'Listas anteriores HORECA'!$A:$A,'Listas anteriores HORECA'!$E:$E))/_xlfn.XLOOKUP(BC250,'Listas anteriores HORECA'!$A:$A,'Listas anteriores HORECA'!$E:$E),""),3)</f>
        <v>#VALUE!</v>
      </c>
      <c r="BG250" s="150">
        <f>_xlfn.XLOOKUP($BC250,'Costos Unitarios'!A:A,'Costos Unitarios'!E:E,"")</f>
        <v>1281</v>
      </c>
      <c r="BH250" s="1052" t="e">
        <f t="shared" si="49"/>
        <v>#N/A</v>
      </c>
      <c r="BI250" s="892" t="str">
        <f>IFERROR((BE250-_xlfn.XLOOKUP(C250,'Lista Consumo Interno'!A:A,'Lista Consumo Interno'!E:E))/BE250,"")</f>
        <v/>
      </c>
    </row>
    <row r="251" spans="1:61" s="725" customFormat="1" ht="15" thickBot="1" x14ac:dyDescent="0.35">
      <c r="A251" s="246" t="str">
        <f>_xlfn.XLOOKUP(C251,'Listas anteriores R'!$A:$A,'Listas anteriores R'!$D:$D,"")</f>
        <v>Dira</v>
      </c>
      <c r="B251" s="1204" t="s">
        <v>249</v>
      </c>
      <c r="C251" s="855">
        <v>1097</v>
      </c>
      <c r="D251" s="718" t="s">
        <v>319</v>
      </c>
      <c r="E251" s="768">
        <f t="shared" si="53"/>
        <v>2140.495867768595</v>
      </c>
      <c r="F251" s="860">
        <v>2590</v>
      </c>
      <c r="G251" s="1197">
        <f>ROUND(IFERROR((E251-_xlfn.XLOOKUP(C251,'Listas anteriores R'!A:A,'Listas anteriores R'!E:E))/_xlfn.XLOOKUP(C251,'Listas anteriores R'!A:A,'Listas anteriores R'!E:E),""),3)</f>
        <v>0</v>
      </c>
      <c r="H251" s="732">
        <f>IFERROR((E251-(_xlfn.XLOOKUP(C251,'Costos Unitarios'!$A:$A,'Costos Unitarios'!$E:$E)+_xlfn.XLOOKUP(C251,'Costos Comerciales'!$A:$A,'Costos Comerciales'!$E:$E)))/E251,"")</f>
        <v>0.3249227799227799</v>
      </c>
      <c r="I251" s="732" t="str">
        <f>IFERROR((E251-_xlfn.XLOOKUP(C251,'Lista Consumo Interno'!$A:$A,'Lista Consumo Interno'!$E:$E))/E251,"")</f>
        <v/>
      </c>
      <c r="J251" s="727" t="str">
        <f>IFERROR(($E251-_xlfn.XLOOKUP($C251,Competencias!$A:$A,Competencias!R:R))/$E251,"")</f>
        <v/>
      </c>
      <c r="K251" s="727" t="str">
        <f>IFERROR(($E251-_xlfn.XLOOKUP($C251,Competencias!$A:$A,Competencias!S:S))/$E251,"")</f>
        <v/>
      </c>
      <c r="L251" s="727" t="str">
        <f>IFERROR(($E251-_xlfn.XLOOKUP($C251,Competencias!$A:$A,Competencias!T:T))/$E251,"")</f>
        <v/>
      </c>
      <c r="M251" s="727" t="str">
        <f>IFERROR(($E251-_xlfn.XLOOKUP($C251,Competencias!$A:$A,Competencias!U:U))/$E251,"")</f>
        <v/>
      </c>
      <c r="N251" s="727" t="str">
        <f>IFERROR(($E251-_xlfn.XLOOKUP($C251,Competencias!$A:$A,Competencias!V:V))/$E251,"")</f>
        <v/>
      </c>
      <c r="P251" s="246" t="str">
        <f>_xlfn.XLOOKUP(Q251,'Listas anteriores R'!$A:$A,'Listas anteriores R'!$D:$D,"")</f>
        <v>Dira</v>
      </c>
      <c r="Q251" s="1210">
        <v>1097</v>
      </c>
      <c r="R251" s="718" t="str">
        <f t="shared" si="50"/>
        <v xml:space="preserve">Maní saborizado queso 240gr </v>
      </c>
      <c r="S251" s="135">
        <f t="shared" si="54"/>
        <v>2140.495867768595</v>
      </c>
      <c r="T251" s="749">
        <v>2590</v>
      </c>
      <c r="U251" s="1172" t="e">
        <f>ROUND(IFERROR((S251-_xlfn.XLOOKUP(Q251,'Listas anteriores C'!$A:$A,'Listas anteriores C'!$E:$E))/_xlfn.XLOOKUP(Q251,'Listas anteriores C'!$A:$A,'Listas anteriores C'!$E:$E),""),3)</f>
        <v>#VALUE!</v>
      </c>
      <c r="V251" s="732">
        <f>IFERROR((S251-(_xlfn.XLOOKUP(Q251,'Costos Unitarios'!$A:$A,'Costos Unitarios'!$E:$E)+_xlfn.XLOOKUP(Q251,'Costos Comerciales'!$A:$A,'Costos Comerciales'!$E:$E)))/S251,"")</f>
        <v>0.3249227799227799</v>
      </c>
      <c r="W251" s="727" t="str">
        <f>IFERROR(($S251-_xlfn.XLOOKUP($Q251,Competencias!$A:$A,Competencias!E:E))/$S251,"")</f>
        <v/>
      </c>
      <c r="X251" s="727" t="str">
        <f>IFERROR(($S251-_xlfn.XLOOKUP($Q251,Competencias!$A:$A,Competencias!F:F))/$S251,"")</f>
        <v/>
      </c>
      <c r="Y251" s="727" t="str">
        <f>IFERROR(($S251-_xlfn.XLOOKUP($Q251,Competencias!$A:$A,Competencias!G:G))/$S251,"")</f>
        <v/>
      </c>
      <c r="AA251" s="246" t="str">
        <f>_xlfn.XLOOKUP(AB251,'Listas anteriores R'!$A:$A,'Listas anteriores R'!$D:$D,"")</f>
        <v>Dira</v>
      </c>
      <c r="AB251" s="542">
        <v>1097</v>
      </c>
      <c r="AC251" s="718" t="str">
        <f t="shared" si="51"/>
        <v xml:space="preserve">Maní saborizado queso 240gr </v>
      </c>
      <c r="AD251" s="139">
        <f t="shared" si="55"/>
        <v>2140.495867768595</v>
      </c>
      <c r="AE251" s="749">
        <v>2590</v>
      </c>
      <c r="AF251" s="1172" t="e">
        <f>ROUND(IFERROR((AD251-_xlfn.XLOOKUP(AB251,'Listas anteriores ML'!$A:$A,'Listas anteriores ML'!$E:$E))/_xlfn.XLOOKUP(AB251,'Listas anteriores ML'!$A:$A,'Listas anteriores ML'!$E:$E),""),3)</f>
        <v>#VALUE!</v>
      </c>
      <c r="AG251" s="732">
        <f>IFERROR((AD251-(_xlfn.XLOOKUP(AB251,'Costos Unitarios'!$A:$A,'Costos Unitarios'!$E:$E)+_xlfn.XLOOKUP(AB251,'Costos Comerciales'!$A:$A,'Costos Comerciales'!$E:$E)))/AD251,"")</f>
        <v>0.3249227799227799</v>
      </c>
      <c r="AH251" s="727" t="str">
        <f>IFERROR(($AD251-_xlfn.XLOOKUP($AB251,Competencias!$A:$A,Competencias!H:H))/$AD251,"")</f>
        <v/>
      </c>
      <c r="AI251" s="727" t="str">
        <f>IFERROR(($AD251-_xlfn.XLOOKUP($AB251,Competencias!$A:$A,Competencias!I:I))/$AD251,"")</f>
        <v/>
      </c>
      <c r="AJ251" s="727" t="str">
        <f>IFERROR(($AD251-_xlfn.XLOOKUP($AB251,Competencias!$A:$A,Competencias!J:J))/$AD251,"")</f>
        <v/>
      </c>
      <c r="AK251" s="727" t="str">
        <f>IFERROR(($AD251-_xlfn.XLOOKUP($AB251,Competencias!$A:$A,Competencias!K:K))/$AD251,"")</f>
        <v/>
      </c>
      <c r="AL251" s="727" t="str">
        <f>IFERROR(($AD251-_xlfn.XLOOKUP($AB251,Competencias!$A:$A,Competencias!L:L))/$AD251,"")</f>
        <v/>
      </c>
      <c r="AM251" s="727" t="str">
        <f>IFERROR(($AD251-_xlfn.XLOOKUP($AB251,Competencias!$A:$A,Competencias!M:M))/$AD251,"")</f>
        <v/>
      </c>
      <c r="AN251" s="727" t="str">
        <f>IFERROR(($AD251-_xlfn.XLOOKUP($AB251,Competencias!$A:$A,Competencias!N:N))/$AD251,"")</f>
        <v/>
      </c>
      <c r="AO251" s="727" t="str">
        <f>IFERROR(($AD251-_xlfn.XLOOKUP($AB251,Competencias!$A:$A,Competencias!O:O))/$AD251,"")</f>
        <v/>
      </c>
      <c r="AP251"/>
      <c r="AQ251" s="246" t="str">
        <f>_xlfn.XLOOKUP(AR251,'Listas anteriores R'!$A:$A,'Listas anteriores R'!$D:$D,"")</f>
        <v>Dira</v>
      </c>
      <c r="AR251" s="542">
        <v>1097</v>
      </c>
      <c r="AS251" s="718" t="str">
        <f t="shared" si="47"/>
        <v xml:space="preserve">Maní saborizado queso 240gr </v>
      </c>
      <c r="AT251" s="291" t="e">
        <f t="shared" si="52"/>
        <v>#N/A</v>
      </c>
      <c r="AU251" s="1051" t="e">
        <f>ROUND(IFERROR(($AT251-_xlfn.XLOOKUP($AR251,'Listas anteriores May.'!$A:$A,'Listas anteriores May.'!$E:$E))/_xlfn.XLOOKUP($AR251,'Listas anteriores May.'!$A:$A,'Listas anteriores May.'!$E:$E),""),3)</f>
        <v>#VALUE!</v>
      </c>
      <c r="AV251" s="732" t="str">
        <f>IFERROR(($AT251-(_xlfn.XLOOKUP($AR251,'Costos Unitarios'!$A:$A,'Costos Unitarios'!$E:$E)+_xlfn.XLOOKUP($AR251,'Costos Comerciales'!$A:$A,'Costos Comerciales'!$E:$E)))/AT251,"")</f>
        <v/>
      </c>
      <c r="AW251" s="892" t="str">
        <f>IFERROR((AT251-_xlfn.XLOOKUP(AR251,'Lista Consumo Interno'!$A:$A,'Lista Consumo Interno'!$E:$E))/AT251,"")</f>
        <v/>
      </c>
      <c r="AX251" s="895" t="e">
        <v>#N/A</v>
      </c>
      <c r="AY251" s="727" t="str">
        <f>IFERROR(($AT251-_xlfn.XLOOKUP($AR251,Competencias!$A:$A,Competencias!P:P))/$AT251,"")</f>
        <v/>
      </c>
      <c r="AZ251" s="727" t="str">
        <f>IFERROR(($AT251-_xlfn.XLOOKUP($AR251,Competencias!$A:$A,Competencias!Q:Q))/$AT251,"")</f>
        <v/>
      </c>
      <c r="BB251" s="246" t="str">
        <f>_xlfn.XLOOKUP(BC251,'Listas anteriores R'!$A:$A,'Listas anteriores R'!$D:$D,"")</f>
        <v>Dira</v>
      </c>
      <c r="BC251" s="760">
        <v>1097</v>
      </c>
      <c r="BD251" s="800" t="str">
        <f t="shared" si="48"/>
        <v xml:space="preserve">Maní saborizado queso 240gr </v>
      </c>
      <c r="BE251" s="150" t="e">
        <v>#N/A</v>
      </c>
      <c r="BF251" s="1051" t="e">
        <f>ROUND(IFERROR((BE251-_xlfn.XLOOKUP(BC251,'Listas anteriores HORECA'!$A:$A,'Listas anteriores HORECA'!$E:$E))/_xlfn.XLOOKUP(BC251,'Listas anteriores HORECA'!$A:$A,'Listas anteriores HORECA'!$E:$E),""),3)</f>
        <v>#VALUE!</v>
      </c>
      <c r="BG251" s="150">
        <f>_xlfn.XLOOKUP($BC251,'Costos Unitarios'!A:A,'Costos Unitarios'!E:E,"")</f>
        <v>1339</v>
      </c>
      <c r="BH251" s="1052" t="e">
        <f t="shared" si="49"/>
        <v>#N/A</v>
      </c>
      <c r="BI251" s="892" t="str">
        <f>IFERROR((BE251-_xlfn.XLOOKUP(C251,'Lista Consumo Interno'!A:A,'Lista Consumo Interno'!E:E))/BE251,"")</f>
        <v/>
      </c>
    </row>
    <row r="252" spans="1:61" s="725" customFormat="1" ht="15" thickBot="1" x14ac:dyDescent="0.35">
      <c r="A252" s="246" t="str">
        <f>_xlfn.XLOOKUP(C252,'Listas anteriores R'!$A:$A,'Listas anteriores R'!$D:$D,"")</f>
        <v>Dira</v>
      </c>
      <c r="B252" s="1205" t="s">
        <v>249</v>
      </c>
      <c r="C252" s="1038">
        <v>1518</v>
      </c>
      <c r="D252" s="720" t="s">
        <v>320</v>
      </c>
      <c r="E252" s="770">
        <f t="shared" si="53"/>
        <v>4123.9669421487606</v>
      </c>
      <c r="F252" s="860">
        <v>4990</v>
      </c>
      <c r="G252" s="1197">
        <f>ROUND(IFERROR((E252-_xlfn.XLOOKUP(C252,'Listas anteriores R'!A:A,'Listas anteriores R'!E:E))/_xlfn.XLOOKUP(C252,'Listas anteriores R'!A:A,'Listas anteriores R'!E:E),""),3)</f>
        <v>0</v>
      </c>
      <c r="H252" s="732">
        <f>IFERROR((E252-(_xlfn.XLOOKUP(C252,'Costos Unitarios'!$A:$A,'Costos Unitarios'!$E:$E)+_xlfn.XLOOKUP(C252,'Costos Comerciales'!$A:$A,'Costos Comerciales'!$E:$E)))/E252,"")</f>
        <v>0.43501002004008021</v>
      </c>
      <c r="I252" s="732" t="str">
        <f>IFERROR((E252-_xlfn.XLOOKUP(C252,'Lista Consumo Interno'!$A:$A,'Lista Consumo Interno'!$E:$E))/E252,"")</f>
        <v/>
      </c>
      <c r="J252" s="727" t="str">
        <f>IFERROR(($E252-_xlfn.XLOOKUP($C252,Competencias!$A:$A,Competencias!R:R))/$E252,"")</f>
        <v/>
      </c>
      <c r="K252" s="727" t="str">
        <f>IFERROR(($E252-_xlfn.XLOOKUP($C252,Competencias!$A:$A,Competencias!S:S))/$E252,"")</f>
        <v/>
      </c>
      <c r="L252" s="727" t="str">
        <f>IFERROR(($E252-_xlfn.XLOOKUP($C252,Competencias!$A:$A,Competencias!T:T))/$E252,"")</f>
        <v/>
      </c>
      <c r="M252" s="727" t="str">
        <f>IFERROR(($E252-_xlfn.XLOOKUP($C252,Competencias!$A:$A,Competencias!U:U))/$E252,"")</f>
        <v/>
      </c>
      <c r="N252" s="727" t="str">
        <f>IFERROR(($E252-_xlfn.XLOOKUP($C252,Competencias!$A:$A,Competencias!V:V))/$E252,"")</f>
        <v/>
      </c>
      <c r="P252" s="246" t="str">
        <f>_xlfn.XLOOKUP(Q252,'Listas anteriores R'!$A:$A,'Listas anteriores R'!$D:$D,"")</f>
        <v>Dira</v>
      </c>
      <c r="Q252" s="1210">
        <v>1518</v>
      </c>
      <c r="R252" s="718" t="str">
        <f t="shared" si="50"/>
        <v>Pan flautita congelado (x5 unidades)</v>
      </c>
      <c r="S252" s="135">
        <f t="shared" si="54"/>
        <v>4123.9669421487606</v>
      </c>
      <c r="T252" s="749">
        <v>4990</v>
      </c>
      <c r="U252" s="1172" t="e">
        <f>ROUND(IFERROR((S252-_xlfn.XLOOKUP(Q252,'Listas anteriores C'!$A:$A,'Listas anteriores C'!$E:$E))/_xlfn.XLOOKUP(Q252,'Listas anteriores C'!$A:$A,'Listas anteriores C'!$E:$E),""),3)</f>
        <v>#VALUE!</v>
      </c>
      <c r="V252" s="732">
        <f>IFERROR((S252-(_xlfn.XLOOKUP(Q252,'Costos Unitarios'!$A:$A,'Costos Unitarios'!$E:$E)+_xlfn.XLOOKUP(Q252,'Costos Comerciales'!$A:$A,'Costos Comerciales'!$E:$E)))/S252,"")</f>
        <v>0.43501002004008021</v>
      </c>
      <c r="W252" s="727" t="str">
        <f>IFERROR(($S252-_xlfn.XLOOKUP($Q252,Competencias!$A:$A,Competencias!E:E))/$S252,"")</f>
        <v/>
      </c>
      <c r="X252" s="727" t="str">
        <f>IFERROR(($S252-_xlfn.XLOOKUP($Q252,Competencias!$A:$A,Competencias!F:F))/$S252,"")</f>
        <v/>
      </c>
      <c r="Y252" s="727" t="str">
        <f>IFERROR(($S252-_xlfn.XLOOKUP($Q252,Competencias!$A:$A,Competencias!G:G))/$S252,"")</f>
        <v/>
      </c>
      <c r="AA252" s="246" t="str">
        <f>_xlfn.XLOOKUP(AB252,'Listas anteriores R'!$A:$A,'Listas anteriores R'!$D:$D,"")</f>
        <v>Dira</v>
      </c>
      <c r="AB252" s="542">
        <v>1518</v>
      </c>
      <c r="AC252" s="718" t="str">
        <f t="shared" si="51"/>
        <v>Pan flautita congelado (x5 unidades)</v>
      </c>
      <c r="AD252" s="139">
        <f t="shared" si="55"/>
        <v>4123.9669421487606</v>
      </c>
      <c r="AE252" s="749">
        <v>4990</v>
      </c>
      <c r="AF252" s="1172" t="e">
        <f>ROUND(IFERROR((AD252-_xlfn.XLOOKUP(AB252,'Listas anteriores ML'!$A:$A,'Listas anteriores ML'!$E:$E))/_xlfn.XLOOKUP(AB252,'Listas anteriores ML'!$A:$A,'Listas anteriores ML'!$E:$E),""),3)</f>
        <v>#VALUE!</v>
      </c>
      <c r="AG252" s="732">
        <f>IFERROR((AD252-(_xlfn.XLOOKUP(AB252,'Costos Unitarios'!$A:$A,'Costos Unitarios'!$E:$E)+_xlfn.XLOOKUP(AB252,'Costos Comerciales'!$A:$A,'Costos Comerciales'!$E:$E)))/AD252,"")</f>
        <v>0.43501002004008021</v>
      </c>
      <c r="AH252" s="727" t="str">
        <f>IFERROR(($AD252-_xlfn.XLOOKUP($AB252,Competencias!$A:$A,Competencias!H:H))/$AD252,"")</f>
        <v/>
      </c>
      <c r="AI252" s="727" t="str">
        <f>IFERROR(($AD252-_xlfn.XLOOKUP($AB252,Competencias!$A:$A,Competencias!I:I))/$AD252,"")</f>
        <v/>
      </c>
      <c r="AJ252" s="727" t="str">
        <f>IFERROR(($AD252-_xlfn.XLOOKUP($AB252,Competencias!$A:$A,Competencias!J:J))/$AD252,"")</f>
        <v/>
      </c>
      <c r="AK252" s="727" t="str">
        <f>IFERROR(($AD252-_xlfn.XLOOKUP($AB252,Competencias!$A:$A,Competencias!K:K))/$AD252,"")</f>
        <v/>
      </c>
      <c r="AL252" s="727" t="str">
        <f>IFERROR(($AD252-_xlfn.XLOOKUP($AB252,Competencias!$A:$A,Competencias!L:L))/$AD252,"")</f>
        <v/>
      </c>
      <c r="AM252" s="727" t="str">
        <f>IFERROR(($AD252-_xlfn.XLOOKUP($AB252,Competencias!$A:$A,Competencias!M:M))/$AD252,"")</f>
        <v/>
      </c>
      <c r="AN252" s="727" t="str">
        <f>IFERROR(($AD252-_xlfn.XLOOKUP($AB252,Competencias!$A:$A,Competencias!N:N))/$AD252,"")</f>
        <v/>
      </c>
      <c r="AO252" s="727" t="str">
        <f>IFERROR(($AD252-_xlfn.XLOOKUP($AB252,Competencias!$A:$A,Competencias!O:O))/$AD252,"")</f>
        <v/>
      </c>
      <c r="AP252"/>
      <c r="AQ252" s="246" t="str">
        <f>_xlfn.XLOOKUP(AR252,'Listas anteriores R'!$A:$A,'Listas anteriores R'!$D:$D,"")</f>
        <v>Dira</v>
      </c>
      <c r="AR252" s="542">
        <v>1518</v>
      </c>
      <c r="AS252" s="718" t="str">
        <f t="shared" si="47"/>
        <v>Pan flautita congelado (x5 unidades)</v>
      </c>
      <c r="AT252" s="291" t="e">
        <f t="shared" si="52"/>
        <v>#N/A</v>
      </c>
      <c r="AU252" s="1051" t="e">
        <f>ROUND(IFERROR(($AT252-_xlfn.XLOOKUP($AR252,'Listas anteriores May.'!$A:$A,'Listas anteriores May.'!$E:$E))/_xlfn.XLOOKUP($AR252,'Listas anteriores May.'!$A:$A,'Listas anteriores May.'!$E:$E),""),3)</f>
        <v>#VALUE!</v>
      </c>
      <c r="AV252" s="732" t="str">
        <f>IFERROR(($AT252-(_xlfn.XLOOKUP($AR252,'Costos Unitarios'!$A:$A,'Costos Unitarios'!$E:$E)+_xlfn.XLOOKUP($AR252,'Costos Comerciales'!$A:$A,'Costos Comerciales'!$E:$E)))/AT252,"")</f>
        <v/>
      </c>
      <c r="AW252" s="892" t="str">
        <f>IFERROR((AT252-_xlfn.XLOOKUP(AR252,'Lista Consumo Interno'!$A:$A,'Lista Consumo Interno'!$E:$E))/AT252,"")</f>
        <v/>
      </c>
      <c r="AX252" s="895" t="e">
        <v>#N/A</v>
      </c>
      <c r="AY252" s="727" t="str">
        <f>IFERROR(($AT252-_xlfn.XLOOKUP($AR252,Competencias!$A:$A,Competencias!P:P))/$AT252,"")</f>
        <v/>
      </c>
      <c r="AZ252" s="727" t="str">
        <f>IFERROR(($AT252-_xlfn.XLOOKUP($AR252,Competencias!$A:$A,Competencias!Q:Q))/$AT252,"")</f>
        <v/>
      </c>
      <c r="BB252" s="246" t="str">
        <f>_xlfn.XLOOKUP(BC252,'Listas anteriores R'!$A:$A,'Listas anteriores R'!$D:$D,"")</f>
        <v>Dira</v>
      </c>
      <c r="BC252" s="760">
        <v>1518</v>
      </c>
      <c r="BD252" s="800" t="str">
        <f t="shared" si="48"/>
        <v>Pan flautita congelado (x5 unidades)</v>
      </c>
      <c r="BE252" s="150" t="e">
        <v>#N/A</v>
      </c>
      <c r="BF252" s="1051" t="e">
        <f>ROUND(IFERROR((BE252-_xlfn.XLOOKUP(BC252,'Listas anteriores HORECA'!$A:$A,'Listas anteriores HORECA'!$E:$E))/_xlfn.XLOOKUP(BC252,'Listas anteriores HORECA'!$A:$A,'Listas anteriores HORECA'!$E:$E),""),3)</f>
        <v>#VALUE!</v>
      </c>
      <c r="BG252" s="150">
        <f>_xlfn.XLOOKUP($BC252,'Costos Unitarios'!A:A,'Costos Unitarios'!E:E,"")</f>
        <v>2125</v>
      </c>
      <c r="BH252" s="1052" t="e">
        <f t="shared" si="49"/>
        <v>#N/A</v>
      </c>
      <c r="BI252" s="892" t="str">
        <f>IFERROR((BE252-_xlfn.XLOOKUP(C252,'Lista Consumo Interno'!A:A,'Lista Consumo Interno'!E:E))/BE252,"")</f>
        <v/>
      </c>
    </row>
    <row r="253" spans="1:61" s="725" customFormat="1" ht="15" thickBot="1" x14ac:dyDescent="0.35">
      <c r="A253" s="246" t="str">
        <f>_xlfn.XLOOKUP(C253,'Listas anteriores R'!$A:$A,'Listas anteriores R'!$D:$D,"")</f>
        <v>Fiambres</v>
      </c>
      <c r="B253" s="1205" t="str">
        <f>_xlfn.XLOOKUP(C253,'Lista Fiambre'!C:C,'Lista Fiambre'!B:B,"")</f>
        <v>MORTADELAS</v>
      </c>
      <c r="C253" s="217">
        <v>1</v>
      </c>
      <c r="D253" s="218" t="s">
        <v>321</v>
      </c>
      <c r="E253" s="770">
        <f t="shared" si="53"/>
        <v>9839.8469415644504</v>
      </c>
      <c r="F253" s="860">
        <f>_xlfn.XLOOKUP(C253,'[1]Lista Fiambre'!$C:$C,'[1]Lista Fiambre'!$F:$F,"")</f>
        <v>11906.214799292984</v>
      </c>
      <c r="G253" s="1197">
        <f>ROUND(IFERROR((E253-_xlfn.XLOOKUP(C253,'Listas anteriores R'!A:A,'Listas anteriores R'!E:E))/_xlfn.XLOOKUP(C253,'Listas anteriores R'!A:A,'Listas anteriores R'!E:E),""),3)</f>
        <v>0</v>
      </c>
      <c r="H253" s="732">
        <f>IFERROR((E253-(_xlfn.XLOOKUP(C253,'Costos Unitarios'!$A:$A,'Costos Unitarios'!$E:$E)+_xlfn.XLOOKUP(C253,'Costos Comerciales'!$A:$A,'Costos Comerciales'!$E:$E)))/E253,"")</f>
        <v>0.70527996855823805</v>
      </c>
      <c r="I253" s="732" t="str">
        <f>IFERROR((E253-_xlfn.XLOOKUP(C253,'Lista Consumo Interno'!$A:$A,'Lista Consumo Interno'!$E:$E))/E253,"")</f>
        <v/>
      </c>
      <c r="J253" s="727" t="str">
        <f>IFERROR(($E253-_xlfn.XLOOKUP($C253,Competencias!$A:$A,Competencias!R:R))/$E253,"")</f>
        <v/>
      </c>
      <c r="K253" s="727" t="str">
        <f>IFERROR(($E253-_xlfn.XLOOKUP($C253,Competencias!$A:$A,Competencias!S:S))/$E253,"")</f>
        <v/>
      </c>
      <c r="L253" s="727" t="str">
        <f>IFERROR(($E253-_xlfn.XLOOKUP($C253,Competencias!$A:$A,Competencias!T:T))/$E253,"")</f>
        <v/>
      </c>
      <c r="M253" s="727" t="str">
        <f>IFERROR(($E253-_xlfn.XLOOKUP($C253,Competencias!$A:$A,Competencias!U:U))/$E253,"")</f>
        <v/>
      </c>
      <c r="N253" s="727" t="str">
        <f>IFERROR(($E253-_xlfn.XLOOKUP($C253,Competencias!$A:$A,Competencias!V:V))/$E253,"")</f>
        <v/>
      </c>
      <c r="P253" s="246" t="str">
        <f>_xlfn.XLOOKUP(Q253,'Listas anteriores R'!$A:$A,'Listas anteriores R'!$D:$D,"")</f>
        <v>Fiambres</v>
      </c>
      <c r="Q253" s="1210">
        <v>1</v>
      </c>
      <c r="R253" s="718" t="str">
        <f t="shared" si="50"/>
        <v>MORT.BOLOG.VEJ.6K.</v>
      </c>
      <c r="S253" s="135">
        <f t="shared" si="54"/>
        <v>9839.8469415644504</v>
      </c>
      <c r="T253" s="749">
        <v>11906.214799292984</v>
      </c>
      <c r="U253" s="1172">
        <f>ROUND(IFERROR((S253-_xlfn.XLOOKUP(Q253,'Listas anteriores C'!$A:$A,'Listas anteriores C'!$E:$E))/_xlfn.XLOOKUP(Q253,'Listas anteriores C'!$A:$A,'Listas anteriores C'!$E:$E),""),3)</f>
        <v>0</v>
      </c>
      <c r="V253" s="732">
        <f>IFERROR((S253-(_xlfn.XLOOKUP(Q253,'Costos Unitarios'!$A:$A,'Costos Unitarios'!$E:$E)+_xlfn.XLOOKUP(Q253,'Costos Comerciales'!$A:$A,'Costos Comerciales'!$E:$E)))/S253,"")</f>
        <v>0.70527996855823805</v>
      </c>
      <c r="W253" s="727" t="str">
        <f>IFERROR(($S253-_xlfn.XLOOKUP($Q253,Competencias!$A:$A,Competencias!E:E))/$S253,"")</f>
        <v/>
      </c>
      <c r="X253" s="727" t="str">
        <f>IFERROR(($S253-_xlfn.XLOOKUP($Q253,Competencias!$A:$A,Competencias!F:F))/$S253,"")</f>
        <v/>
      </c>
      <c r="Y253" s="727" t="str">
        <f>IFERROR(($S253-_xlfn.XLOOKUP($Q253,Competencias!$A:$A,Competencias!G:G))/$S253,"")</f>
        <v/>
      </c>
      <c r="AA253" s="246" t="str">
        <f>_xlfn.XLOOKUP(AB253,'Listas anteriores R'!$A:$A,'Listas anteriores R'!$D:$D,"")</f>
        <v>Fiambres</v>
      </c>
      <c r="AB253" s="542">
        <v>1</v>
      </c>
      <c r="AC253" s="718" t="str">
        <f t="shared" si="51"/>
        <v>MORT.BOLOG.VEJ.6K.</v>
      </c>
      <c r="AD253" s="139">
        <f t="shared" si="55"/>
        <v>9839.8469415644504</v>
      </c>
      <c r="AE253" s="749">
        <v>11906.214799292984</v>
      </c>
      <c r="AF253" s="1172">
        <f>ROUND(IFERROR((AD253-_xlfn.XLOOKUP(AB253,'Listas anteriores ML'!$A:$A,'Listas anteriores ML'!$E:$E))/_xlfn.XLOOKUP(AB253,'Listas anteriores ML'!$A:$A,'Listas anteriores ML'!$E:$E),""),3)</f>
        <v>0</v>
      </c>
      <c r="AG253" s="732">
        <f>IFERROR((AD253-(_xlfn.XLOOKUP(AB253,'Costos Unitarios'!$A:$A,'Costos Unitarios'!$E:$E)+_xlfn.XLOOKUP(AB253,'Costos Comerciales'!$A:$A,'Costos Comerciales'!$E:$E)))/AD253,"")</f>
        <v>0.70527996855823805</v>
      </c>
      <c r="AH253" s="727" t="str">
        <f>IFERROR(($AD253-_xlfn.XLOOKUP($AB253,Competencias!$A:$A,Competencias!H:H))/$AD253,"")</f>
        <v/>
      </c>
      <c r="AI253" s="727" t="str">
        <f>IFERROR(($AD253-_xlfn.XLOOKUP($AB253,Competencias!$A:$A,Competencias!I:I))/$AD253,"")</f>
        <v/>
      </c>
      <c r="AJ253" s="727" t="str">
        <f>IFERROR(($AD253-_xlfn.XLOOKUP($AB253,Competencias!$A:$A,Competencias!J:J))/$AD253,"")</f>
        <v/>
      </c>
      <c r="AK253" s="727" t="str">
        <f>IFERROR(($AD253-_xlfn.XLOOKUP($AB253,Competencias!$A:$A,Competencias!K:K))/$AD253,"")</f>
        <v/>
      </c>
      <c r="AL253" s="727" t="str">
        <f>IFERROR(($AD253-_xlfn.XLOOKUP($AB253,Competencias!$A:$A,Competencias!L:L))/$AD253,"")</f>
        <v/>
      </c>
      <c r="AM253" s="727" t="str">
        <f>IFERROR(($AD253-_xlfn.XLOOKUP($AB253,Competencias!$A:$A,Competencias!M:M))/$AD253,"")</f>
        <v/>
      </c>
      <c r="AN253" s="727" t="str">
        <f>IFERROR(($AD253-_xlfn.XLOOKUP($AB253,Competencias!$A:$A,Competencias!N:N))/$AD253,"")</f>
        <v/>
      </c>
      <c r="AO253" s="727" t="str">
        <f>IFERROR(($AD253-_xlfn.XLOOKUP($AB253,Competencias!$A:$A,Competencias!O:O))/$AD253,"")</f>
        <v/>
      </c>
      <c r="AP253"/>
      <c r="AQ253" s="246" t="str">
        <f>_xlfn.XLOOKUP(AR253,'Listas anteriores R'!$A:$A,'Listas anteriores R'!$D:$D,"")</f>
        <v>Fiambres</v>
      </c>
      <c r="AR253" s="542">
        <v>1</v>
      </c>
      <c r="AS253" s="718" t="str">
        <f t="shared" si="47"/>
        <v>MORT.BOLOG.VEJ.6K.</v>
      </c>
      <c r="AT253" s="291" t="e">
        <f t="shared" si="52"/>
        <v>#N/A</v>
      </c>
      <c r="AU253" s="1051" t="e">
        <f>ROUND(IFERROR(($AT253-_xlfn.XLOOKUP($AR253,'Listas anteriores May.'!$A:$A,'Listas anteriores May.'!$E:$E))/_xlfn.XLOOKUP($AR253,'Listas anteriores May.'!$A:$A,'Listas anteriores May.'!$E:$E),""),3)</f>
        <v>#VALUE!</v>
      </c>
      <c r="AV253" s="732" t="str">
        <f>IFERROR(($AT253-(_xlfn.XLOOKUP($AR253,'Costos Unitarios'!$A:$A,'Costos Unitarios'!$E:$E)+_xlfn.XLOOKUP($AR253,'Costos Comerciales'!$A:$A,'Costos Comerciales'!$E:$E)))/AT253,"")</f>
        <v/>
      </c>
      <c r="AW253" s="892" t="str">
        <f>IFERROR((AT253-_xlfn.XLOOKUP(AR253,'Lista Consumo Interno'!$A:$A,'Lista Consumo Interno'!$E:$E))/AT253,"")</f>
        <v/>
      </c>
      <c r="AX253" s="895" t="e">
        <v>#N/A</v>
      </c>
      <c r="AY253" s="727" t="str">
        <f>IFERROR(($AT253-_xlfn.XLOOKUP($AR253,Competencias!$A:$A,Competencias!P:P))/$AT253,"")</f>
        <v/>
      </c>
      <c r="AZ253" s="727" t="str">
        <f>IFERROR(($AT253-_xlfn.XLOOKUP($AR253,Competencias!$A:$A,Competencias!Q:Q))/$AT253,"")</f>
        <v/>
      </c>
      <c r="BB253" s="246" t="str">
        <f>_xlfn.XLOOKUP(BC253,'Listas anteriores R'!$A:$A,'Listas anteriores R'!$D:$D,"")</f>
        <v>Fiambres</v>
      </c>
      <c r="BC253" s="760">
        <v>1</v>
      </c>
      <c r="BD253" s="800" t="str">
        <f t="shared" si="48"/>
        <v>MORT.BOLOG.VEJ.6K.</v>
      </c>
      <c r="BE253" s="150" t="e">
        <v>#N/A</v>
      </c>
      <c r="BF253" s="1051" t="e">
        <f>ROUND(IFERROR((BE253-_xlfn.XLOOKUP(BC253,'Listas anteriores HORECA'!$A:$A,'Listas anteriores HORECA'!$E:$E))/_xlfn.XLOOKUP(BC253,'Listas anteriores HORECA'!$A:$A,'Listas anteriores HORECA'!$E:$E),""),3)</f>
        <v>#VALUE!</v>
      </c>
      <c r="BG253" s="150">
        <f>_xlfn.XLOOKUP($BC253,'Costos Unitarios'!A:A,'Costos Unitarios'!E:E,"")</f>
        <v>2324</v>
      </c>
      <c r="BH253" s="1052" t="e">
        <f t="shared" si="49"/>
        <v>#N/A</v>
      </c>
      <c r="BI253" s="892" t="str">
        <f>IFERROR((BE253-_xlfn.XLOOKUP(C253,'Lista Consumo Interno'!A:A,'Lista Consumo Interno'!E:E))/BE253,"")</f>
        <v/>
      </c>
    </row>
    <row r="254" spans="1:61" s="725" customFormat="1" ht="15" thickBot="1" x14ac:dyDescent="0.35">
      <c r="A254" s="246" t="str">
        <f>_xlfn.XLOOKUP(C254,'Listas anteriores R'!$A:$A,'Listas anteriores R'!$D:$D,"")</f>
        <v>Fiambres</v>
      </c>
      <c r="B254" s="1205" t="str">
        <f>_xlfn.XLOOKUP(C254,'Lista Fiambre'!C:C,'Lista Fiambre'!B:B,"")</f>
        <v>MORTADELAS</v>
      </c>
      <c r="C254" s="217">
        <v>3</v>
      </c>
      <c r="D254" s="218" t="s">
        <v>322</v>
      </c>
      <c r="E254" s="770">
        <f t="shared" si="53"/>
        <v>9839.8469415644504</v>
      </c>
      <c r="F254" s="860">
        <f>_xlfn.XLOOKUP(C254,'[1]Lista Fiambre'!$C:$C,'[1]Lista Fiambre'!$F:$F,"")</f>
        <v>11906.214799292984</v>
      </c>
      <c r="G254" s="1197">
        <f>ROUND(IFERROR((E254-_xlfn.XLOOKUP(C254,'Listas anteriores R'!A:A,'Listas anteriores R'!E:E))/_xlfn.XLOOKUP(C254,'Listas anteriores R'!A:A,'Listas anteriores R'!E:E),""),3)</f>
        <v>0</v>
      </c>
      <c r="H254" s="732">
        <f>IFERROR((E254-(_xlfn.XLOOKUP(C254,'Costos Unitarios'!$A:$A,'Costos Unitarios'!$E:$E)+_xlfn.XLOOKUP(C254,'Costos Comerciales'!$A:$A,'Costos Comerciales'!$E:$E)))/E254,"")</f>
        <v>0.686987001089439</v>
      </c>
      <c r="I254" s="732" t="str">
        <f>IFERROR((E254-_xlfn.XLOOKUP(C254,'Lista Consumo Interno'!$A:$A,'Lista Consumo Interno'!$E:$E))/E254,"")</f>
        <v/>
      </c>
      <c r="J254" s="727" t="str">
        <f>IFERROR(($E254-_xlfn.XLOOKUP($C254,Competencias!$A:$A,Competencias!R:R))/$E254,"")</f>
        <v/>
      </c>
      <c r="K254" s="727" t="str">
        <f>IFERROR(($E254-_xlfn.XLOOKUP($C254,Competencias!$A:$A,Competencias!S:S))/$E254,"")</f>
        <v/>
      </c>
      <c r="L254" s="727" t="str">
        <f>IFERROR(($E254-_xlfn.XLOOKUP($C254,Competencias!$A:$A,Competencias!T:T))/$E254,"")</f>
        <v/>
      </c>
      <c r="M254" s="727" t="str">
        <f>IFERROR(($E254-_xlfn.XLOOKUP($C254,Competencias!$A:$A,Competencias!U:U))/$E254,"")</f>
        <v/>
      </c>
      <c r="N254" s="727" t="str">
        <f>IFERROR(($E254-_xlfn.XLOOKUP($C254,Competencias!$A:$A,Competencias!V:V))/$E254,"")</f>
        <v/>
      </c>
      <c r="P254" s="246" t="str">
        <f>_xlfn.XLOOKUP(Q254,'Listas anteriores R'!$A:$A,'Listas anteriores R'!$D:$D,"")</f>
        <v>Fiambres</v>
      </c>
      <c r="Q254" s="1210">
        <v>3</v>
      </c>
      <c r="R254" s="718" t="str">
        <f t="shared" si="50"/>
        <v>MORTADELA BOLOGNA VEJ. 4K</v>
      </c>
      <c r="S254" s="135">
        <f t="shared" si="54"/>
        <v>9839.8469415644504</v>
      </c>
      <c r="T254" s="749">
        <v>11906.214799292984</v>
      </c>
      <c r="U254" s="1172">
        <f>ROUND(IFERROR((S254-_xlfn.XLOOKUP(Q254,'Listas anteriores C'!$A:$A,'Listas anteriores C'!$E:$E))/_xlfn.XLOOKUP(Q254,'Listas anteriores C'!$A:$A,'Listas anteriores C'!$E:$E),""),3)</f>
        <v>0</v>
      </c>
      <c r="V254" s="732">
        <f>IFERROR((S254-(_xlfn.XLOOKUP(Q254,'Costos Unitarios'!$A:$A,'Costos Unitarios'!$E:$E)+_xlfn.XLOOKUP(Q254,'Costos Comerciales'!$A:$A,'Costos Comerciales'!$E:$E)))/S254,"")</f>
        <v>0.686987001089439</v>
      </c>
      <c r="W254" s="727" t="str">
        <f>IFERROR(($S254-_xlfn.XLOOKUP($Q254,Competencias!$A:$A,Competencias!E:E))/$S254,"")</f>
        <v/>
      </c>
      <c r="X254" s="727" t="str">
        <f>IFERROR(($S254-_xlfn.XLOOKUP($Q254,Competencias!$A:$A,Competencias!F:F))/$S254,"")</f>
        <v/>
      </c>
      <c r="Y254" s="727" t="str">
        <f>IFERROR(($S254-_xlfn.XLOOKUP($Q254,Competencias!$A:$A,Competencias!G:G))/$S254,"")</f>
        <v/>
      </c>
      <c r="AA254" s="246" t="str">
        <f>_xlfn.XLOOKUP(AB254,'Listas anteriores R'!$A:$A,'Listas anteriores R'!$D:$D,"")</f>
        <v>Fiambres</v>
      </c>
      <c r="AB254" s="542">
        <v>3</v>
      </c>
      <c r="AC254" s="718" t="str">
        <f t="shared" si="51"/>
        <v>MORTADELA BOLOGNA VEJ. 4K</v>
      </c>
      <c r="AD254" s="139">
        <f t="shared" si="55"/>
        <v>9839.8469415644504</v>
      </c>
      <c r="AE254" s="749">
        <v>11906.214799292984</v>
      </c>
      <c r="AF254" s="1172">
        <f>ROUND(IFERROR((AD254-_xlfn.XLOOKUP(AB254,'Listas anteriores ML'!$A:$A,'Listas anteriores ML'!$E:$E))/_xlfn.XLOOKUP(AB254,'Listas anteriores ML'!$A:$A,'Listas anteriores ML'!$E:$E),""),3)</f>
        <v>0</v>
      </c>
      <c r="AG254" s="732">
        <f>IFERROR((AD254-(_xlfn.XLOOKUP(AB254,'Costos Unitarios'!$A:$A,'Costos Unitarios'!$E:$E)+_xlfn.XLOOKUP(AB254,'Costos Comerciales'!$A:$A,'Costos Comerciales'!$E:$E)))/AD254,"")</f>
        <v>0.686987001089439</v>
      </c>
      <c r="AH254" s="727" t="str">
        <f>IFERROR(($AD254-_xlfn.XLOOKUP($AB254,Competencias!$A:$A,Competencias!H:H))/$AD254,"")</f>
        <v/>
      </c>
      <c r="AI254" s="727" t="str">
        <f>IFERROR(($AD254-_xlfn.XLOOKUP($AB254,Competencias!$A:$A,Competencias!I:I))/$AD254,"")</f>
        <v/>
      </c>
      <c r="AJ254" s="727" t="str">
        <f>IFERROR(($AD254-_xlfn.XLOOKUP($AB254,Competencias!$A:$A,Competencias!J:J))/$AD254,"")</f>
        <v/>
      </c>
      <c r="AK254" s="727" t="str">
        <f>IFERROR(($AD254-_xlfn.XLOOKUP($AB254,Competencias!$A:$A,Competencias!K:K))/$AD254,"")</f>
        <v/>
      </c>
      <c r="AL254" s="727" t="str">
        <f>IFERROR(($AD254-_xlfn.XLOOKUP($AB254,Competencias!$A:$A,Competencias!L:L))/$AD254,"")</f>
        <v/>
      </c>
      <c r="AM254" s="727" t="str">
        <f>IFERROR(($AD254-_xlfn.XLOOKUP($AB254,Competencias!$A:$A,Competencias!M:M))/$AD254,"")</f>
        <v/>
      </c>
      <c r="AN254" s="727" t="str">
        <f>IFERROR(($AD254-_xlfn.XLOOKUP($AB254,Competencias!$A:$A,Competencias!N:N))/$AD254,"")</f>
        <v/>
      </c>
      <c r="AO254" s="727" t="str">
        <f>IFERROR(($AD254-_xlfn.XLOOKUP($AB254,Competencias!$A:$A,Competencias!O:O))/$AD254,"")</f>
        <v/>
      </c>
      <c r="AP254"/>
      <c r="AQ254" s="246" t="str">
        <f>_xlfn.XLOOKUP(AR254,'Listas anteriores R'!$A:$A,'Listas anteriores R'!$D:$D,"")</f>
        <v>Fiambres</v>
      </c>
      <c r="AR254" s="542">
        <v>3</v>
      </c>
      <c r="AS254" s="718" t="str">
        <f t="shared" si="47"/>
        <v>MORTADELA BOLOGNA VEJ. 4K</v>
      </c>
      <c r="AT254" s="291" t="e">
        <f t="shared" si="52"/>
        <v>#N/A</v>
      </c>
      <c r="AU254" s="1051" t="e">
        <f>ROUND(IFERROR(($AT254-_xlfn.XLOOKUP($AR254,'Listas anteriores May.'!$A:$A,'Listas anteriores May.'!$E:$E))/_xlfn.XLOOKUP($AR254,'Listas anteriores May.'!$A:$A,'Listas anteriores May.'!$E:$E),""),3)</f>
        <v>#VALUE!</v>
      </c>
      <c r="AV254" s="732" t="str">
        <f>IFERROR(($AT254-(_xlfn.XLOOKUP($AR254,'Costos Unitarios'!$A:$A,'Costos Unitarios'!$E:$E)+_xlfn.XLOOKUP($AR254,'Costos Comerciales'!$A:$A,'Costos Comerciales'!$E:$E)))/AT254,"")</f>
        <v/>
      </c>
      <c r="AW254" s="892" t="str">
        <f>IFERROR((AT254-_xlfn.XLOOKUP(AR254,'Lista Consumo Interno'!$A:$A,'Lista Consumo Interno'!$E:$E))/AT254,"")</f>
        <v/>
      </c>
      <c r="AX254" s="895" t="e">
        <v>#N/A</v>
      </c>
      <c r="AY254" s="727" t="str">
        <f>IFERROR(($AT254-_xlfn.XLOOKUP($AR254,Competencias!$A:$A,Competencias!P:P))/$AT254,"")</f>
        <v/>
      </c>
      <c r="AZ254" s="727" t="str">
        <f>IFERROR(($AT254-_xlfn.XLOOKUP($AR254,Competencias!$A:$A,Competencias!Q:Q))/$AT254,"")</f>
        <v/>
      </c>
      <c r="BB254" s="246" t="str">
        <f>_xlfn.XLOOKUP(BC254,'Listas anteriores R'!$A:$A,'Listas anteriores R'!$D:$D,"")</f>
        <v>Fiambres</v>
      </c>
      <c r="BC254" s="760">
        <v>3</v>
      </c>
      <c r="BD254" s="800" t="str">
        <f t="shared" si="48"/>
        <v>MORTADELA BOLOGNA VEJ. 4K</v>
      </c>
      <c r="BE254" s="150" t="e">
        <v>#N/A</v>
      </c>
      <c r="BF254" s="1051" t="e">
        <f>ROUND(IFERROR((BE254-_xlfn.XLOOKUP(BC254,'Listas anteriores HORECA'!$A:$A,'Listas anteriores HORECA'!$E:$E))/_xlfn.XLOOKUP(BC254,'Listas anteriores HORECA'!$A:$A,'Listas anteriores HORECA'!$E:$E),""),3)</f>
        <v>#VALUE!</v>
      </c>
      <c r="BG254" s="150">
        <f>_xlfn.XLOOKUP($BC254,'Costos Unitarios'!A:A,'Costos Unitarios'!E:E,"")</f>
        <v>2590</v>
      </c>
      <c r="BH254" s="1052" t="e">
        <f t="shared" si="49"/>
        <v>#N/A</v>
      </c>
      <c r="BI254" s="892" t="str">
        <f>IFERROR((BE254-_xlfn.XLOOKUP(C254,'Lista Consumo Interno'!A:A,'Lista Consumo Interno'!E:E))/BE254,"")</f>
        <v/>
      </c>
    </row>
    <row r="255" spans="1:61" s="725" customFormat="1" ht="15" thickBot="1" x14ac:dyDescent="0.35">
      <c r="A255" s="246" t="str">
        <f>_xlfn.XLOOKUP(C255,'Listas anteriores R'!$A:$A,'Listas anteriores R'!$D:$D,"")</f>
        <v>Fiambres</v>
      </c>
      <c r="B255" s="1205" t="str">
        <f>_xlfn.XLOOKUP(C255,'Lista Fiambre'!C:C,'Lista Fiambre'!B:B,"")</f>
        <v>MORTADELAS</v>
      </c>
      <c r="C255" s="217">
        <v>5</v>
      </c>
      <c r="D255" s="218" t="s">
        <v>323</v>
      </c>
      <c r="E255" s="770">
        <f t="shared" si="53"/>
        <v>9839.8469415644504</v>
      </c>
      <c r="F255" s="860">
        <f>_xlfn.XLOOKUP(C255,'[1]Lista Fiambre'!$C:$C,'[1]Lista Fiambre'!$F:$F,"")</f>
        <v>11906.214799292984</v>
      </c>
      <c r="G255" s="1197">
        <f>ROUND(IFERROR((E255-_xlfn.XLOOKUP(C255,'Listas anteriores R'!A:A,'Listas anteriores R'!E:E))/_xlfn.XLOOKUP(C255,'Listas anteriores R'!A:A,'Listas anteriores R'!E:E),""),3)</f>
        <v>0</v>
      </c>
      <c r="H255" s="732">
        <f>IFERROR((E255-(_xlfn.XLOOKUP(C255,'Costos Unitarios'!$A:$A,'Costos Unitarios'!$E:$E)+_xlfn.XLOOKUP(C255,'Costos Comerciales'!$A:$A,'Costos Comerciales'!$E:$E)))/E255,"")</f>
        <v>0.68922280822451443</v>
      </c>
      <c r="I255" s="732" t="str">
        <f>IFERROR((E255-_xlfn.XLOOKUP(C255,'Lista Consumo Interno'!$A:$A,'Lista Consumo Interno'!$E:$E))/E255,"")</f>
        <v/>
      </c>
      <c r="J255" s="727" t="str">
        <f>IFERROR(($E255-_xlfn.XLOOKUP($C255,Competencias!$A:$A,Competencias!R:R))/$E255,"")</f>
        <v/>
      </c>
      <c r="K255" s="727" t="str">
        <f>IFERROR(($E255-_xlfn.XLOOKUP($C255,Competencias!$A:$A,Competencias!S:S))/$E255,"")</f>
        <v/>
      </c>
      <c r="L255" s="727" t="str">
        <f>IFERROR(($E255-_xlfn.XLOOKUP($C255,Competencias!$A:$A,Competencias!T:T))/$E255,"")</f>
        <v/>
      </c>
      <c r="M255" s="727" t="str">
        <f>IFERROR(($E255-_xlfn.XLOOKUP($C255,Competencias!$A:$A,Competencias!U:U))/$E255,"")</f>
        <v/>
      </c>
      <c r="N255" s="727" t="str">
        <f>IFERROR(($E255-_xlfn.XLOOKUP($C255,Competencias!$A:$A,Competencias!V:V))/$E255,"")</f>
        <v/>
      </c>
      <c r="P255" s="246" t="str">
        <f>_xlfn.XLOOKUP(Q255,'Listas anteriores R'!$A:$A,'Listas anteriores R'!$D:$D,"")</f>
        <v>Fiambres</v>
      </c>
      <c r="Q255" s="1210">
        <v>5</v>
      </c>
      <c r="R255" s="718" t="str">
        <f t="shared" si="50"/>
        <v>MORTADELA  CAÑON 4,5 K CON PIMIENTA</v>
      </c>
      <c r="S255" s="135">
        <f t="shared" si="54"/>
        <v>9839.8469415644504</v>
      </c>
      <c r="T255" s="749">
        <v>11906.214799292984</v>
      </c>
      <c r="U255" s="1172">
        <f>ROUND(IFERROR((S255-_xlfn.XLOOKUP(Q255,'Listas anteriores C'!$A:$A,'Listas anteriores C'!$E:$E))/_xlfn.XLOOKUP(Q255,'Listas anteriores C'!$A:$A,'Listas anteriores C'!$E:$E),""),3)</f>
        <v>0</v>
      </c>
      <c r="V255" s="732">
        <f>IFERROR((S255-(_xlfn.XLOOKUP(Q255,'Costos Unitarios'!$A:$A,'Costos Unitarios'!$E:$E)+_xlfn.XLOOKUP(Q255,'Costos Comerciales'!$A:$A,'Costos Comerciales'!$E:$E)))/S255,"")</f>
        <v>0.68922280822451443</v>
      </c>
      <c r="W255" s="727" t="str">
        <f>IFERROR(($S255-_xlfn.XLOOKUP($Q255,Competencias!$A:$A,Competencias!E:E))/$S255,"")</f>
        <v/>
      </c>
      <c r="X255" s="727" t="str">
        <f>IFERROR(($S255-_xlfn.XLOOKUP($Q255,Competencias!$A:$A,Competencias!F:F))/$S255,"")</f>
        <v/>
      </c>
      <c r="Y255" s="727" t="str">
        <f>IFERROR(($S255-_xlfn.XLOOKUP($Q255,Competencias!$A:$A,Competencias!G:G))/$S255,"")</f>
        <v/>
      </c>
      <c r="AA255" s="246" t="str">
        <f>_xlfn.XLOOKUP(AB255,'Listas anteriores R'!$A:$A,'Listas anteriores R'!$D:$D,"")</f>
        <v>Fiambres</v>
      </c>
      <c r="AB255" s="542">
        <v>5</v>
      </c>
      <c r="AC255" s="718" t="str">
        <f t="shared" si="51"/>
        <v>MORTADELA  CAÑON 4,5 K CON PIMIENTA</v>
      </c>
      <c r="AD255" s="139">
        <f t="shared" si="55"/>
        <v>9839.8469415644504</v>
      </c>
      <c r="AE255" s="749">
        <v>11906.214799292984</v>
      </c>
      <c r="AF255" s="1172">
        <f>ROUND(IFERROR((AD255-_xlfn.XLOOKUP(AB255,'Listas anteriores ML'!$A:$A,'Listas anteriores ML'!$E:$E))/_xlfn.XLOOKUP(AB255,'Listas anteriores ML'!$A:$A,'Listas anteriores ML'!$E:$E),""),3)</f>
        <v>0</v>
      </c>
      <c r="AG255" s="732">
        <f>IFERROR((AD255-(_xlfn.XLOOKUP(AB255,'Costos Unitarios'!$A:$A,'Costos Unitarios'!$E:$E)+_xlfn.XLOOKUP(AB255,'Costos Comerciales'!$A:$A,'Costos Comerciales'!$E:$E)))/AD255,"")</f>
        <v>0.68922280822451443</v>
      </c>
      <c r="AH255" s="727" t="str">
        <f>IFERROR(($AD255-_xlfn.XLOOKUP($AB255,Competencias!$A:$A,Competencias!H:H))/$AD255,"")</f>
        <v/>
      </c>
      <c r="AI255" s="727" t="str">
        <f>IFERROR(($AD255-_xlfn.XLOOKUP($AB255,Competencias!$A:$A,Competencias!I:I))/$AD255,"")</f>
        <v/>
      </c>
      <c r="AJ255" s="727" t="str">
        <f>IFERROR(($AD255-_xlfn.XLOOKUP($AB255,Competencias!$A:$A,Competencias!J:J))/$AD255,"")</f>
        <v/>
      </c>
      <c r="AK255" s="727" t="str">
        <f>IFERROR(($AD255-_xlfn.XLOOKUP($AB255,Competencias!$A:$A,Competencias!K:K))/$AD255,"")</f>
        <v/>
      </c>
      <c r="AL255" s="727" t="str">
        <f>IFERROR(($AD255-_xlfn.XLOOKUP($AB255,Competencias!$A:$A,Competencias!L:L))/$AD255,"")</f>
        <v/>
      </c>
      <c r="AM255" s="727" t="str">
        <f>IFERROR(($AD255-_xlfn.XLOOKUP($AB255,Competencias!$A:$A,Competencias!M:M))/$AD255,"")</f>
        <v/>
      </c>
      <c r="AN255" s="727" t="str">
        <f>IFERROR(($AD255-_xlfn.XLOOKUP($AB255,Competencias!$A:$A,Competencias!N:N))/$AD255,"")</f>
        <v/>
      </c>
      <c r="AO255" s="727" t="str">
        <f>IFERROR(($AD255-_xlfn.XLOOKUP($AB255,Competencias!$A:$A,Competencias!O:O))/$AD255,"")</f>
        <v/>
      </c>
      <c r="AP255"/>
      <c r="AQ255" s="246" t="str">
        <f>_xlfn.XLOOKUP(AR255,'Listas anteriores R'!$A:$A,'Listas anteriores R'!$D:$D,"")</f>
        <v>Fiambres</v>
      </c>
      <c r="AR255" s="542">
        <v>5</v>
      </c>
      <c r="AS255" s="718" t="str">
        <f t="shared" si="47"/>
        <v>MORTADELA  CAÑON 4,5 K CON PIMIENTA</v>
      </c>
      <c r="AT255" s="291" t="e">
        <f t="shared" si="52"/>
        <v>#N/A</v>
      </c>
      <c r="AU255" s="1051" t="e">
        <f>ROUND(IFERROR(($AT255-_xlfn.XLOOKUP($AR255,'Listas anteriores May.'!$A:$A,'Listas anteriores May.'!$E:$E))/_xlfn.XLOOKUP($AR255,'Listas anteriores May.'!$A:$A,'Listas anteriores May.'!$E:$E),""),3)</f>
        <v>#VALUE!</v>
      </c>
      <c r="AV255" s="732" t="str">
        <f>IFERROR(($AT255-(_xlfn.XLOOKUP($AR255,'Costos Unitarios'!$A:$A,'Costos Unitarios'!$E:$E)+_xlfn.XLOOKUP($AR255,'Costos Comerciales'!$A:$A,'Costos Comerciales'!$E:$E)))/AT255,"")</f>
        <v/>
      </c>
      <c r="AW255" s="892" t="str">
        <f>IFERROR((AT255-_xlfn.XLOOKUP(AR255,'Lista Consumo Interno'!$A:$A,'Lista Consumo Interno'!$E:$E))/AT255,"")</f>
        <v/>
      </c>
      <c r="AX255" s="895" t="e">
        <v>#N/A</v>
      </c>
      <c r="AY255" s="727" t="str">
        <f>IFERROR(($AT255-_xlfn.XLOOKUP($AR255,Competencias!$A:$A,Competencias!P:P))/$AT255,"")</f>
        <v/>
      </c>
      <c r="AZ255" s="727" t="str">
        <f>IFERROR(($AT255-_xlfn.XLOOKUP($AR255,Competencias!$A:$A,Competencias!Q:Q))/$AT255,"")</f>
        <v/>
      </c>
      <c r="BB255" s="246" t="str">
        <f>_xlfn.XLOOKUP(BC255,'Listas anteriores R'!$A:$A,'Listas anteriores R'!$D:$D,"")</f>
        <v>Fiambres</v>
      </c>
      <c r="BC255" s="760">
        <v>5</v>
      </c>
      <c r="BD255" s="800" t="str">
        <f t="shared" si="48"/>
        <v>MORTADELA  CAÑON 4,5 K CON PIMIENTA</v>
      </c>
      <c r="BE255" s="150" t="e">
        <v>#N/A</v>
      </c>
      <c r="BF255" s="1051" t="e">
        <f>ROUND(IFERROR((BE255-_xlfn.XLOOKUP(BC255,'Listas anteriores HORECA'!$A:$A,'Listas anteriores HORECA'!$E:$E))/_xlfn.XLOOKUP(BC255,'Listas anteriores HORECA'!$A:$A,'Listas anteriores HORECA'!$E:$E),""),3)</f>
        <v>#VALUE!</v>
      </c>
      <c r="BG255" s="150">
        <f>_xlfn.XLOOKUP($BC255,'Costos Unitarios'!A:A,'Costos Unitarios'!E:E,"")</f>
        <v>2595</v>
      </c>
      <c r="BH255" s="1052" t="e">
        <f t="shared" si="49"/>
        <v>#N/A</v>
      </c>
      <c r="BI255" s="892" t="str">
        <f>IFERROR((BE255-_xlfn.XLOOKUP(C255,'Lista Consumo Interno'!A:A,'Lista Consumo Interno'!E:E))/BE255,"")</f>
        <v/>
      </c>
    </row>
    <row r="256" spans="1:61" s="725" customFormat="1" ht="15" thickBot="1" x14ac:dyDescent="0.35">
      <c r="A256" s="246" t="str">
        <f>_xlfn.XLOOKUP(C256,'Listas anteriores R'!$A:$A,'Listas anteriores R'!$D:$D,"")</f>
        <v>Fiambres</v>
      </c>
      <c r="B256" s="1205" t="str">
        <f>_xlfn.XLOOKUP(C256,'Lista Fiambre'!C:C,'Lista Fiambre'!B:B,"")</f>
        <v>MORTADELAS</v>
      </c>
      <c r="C256" s="219">
        <v>687</v>
      </c>
      <c r="D256" s="220" t="s">
        <v>324</v>
      </c>
      <c r="E256" s="770">
        <f t="shared" si="53"/>
        <v>3460.6057729924974</v>
      </c>
      <c r="F256" s="860">
        <f>_xlfn.XLOOKUP(C256,'[1]Lista Fiambre'!$C:$C,'[1]Lista Fiambre'!$F:$F,"")</f>
        <v>4187.3329853209216</v>
      </c>
      <c r="G256" s="1197">
        <f>ROUND(IFERROR((E256-_xlfn.XLOOKUP(C256,'Listas anteriores R'!A:A,'Listas anteriores R'!E:E))/_xlfn.XLOOKUP(C256,'Listas anteriores R'!A:A,'Listas anteriores R'!E:E),""),3)</f>
        <v>0</v>
      </c>
      <c r="H256" s="732">
        <f>IFERROR((E256-(_xlfn.XLOOKUP(C256,'Costos Unitarios'!$A:$A,'Costos Unitarios'!$E:$E)+_xlfn.XLOOKUP(C256,'Costos Comerciales'!$A:$A,'Costos Comerciales'!$E:$E)))/E256,"")</f>
        <v>0.72981608962887579</v>
      </c>
      <c r="I256" s="732" t="str">
        <f>IFERROR((E256-_xlfn.XLOOKUP(C256,'Lista Consumo Interno'!$A:$A,'Lista Consumo Interno'!$E:$E))/E256,"")</f>
        <v/>
      </c>
      <c r="J256" s="727" t="str">
        <f>IFERROR(($E256-_xlfn.XLOOKUP($C256,Competencias!$A:$A,Competencias!R:R))/$E256,"")</f>
        <v/>
      </c>
      <c r="K256" s="727" t="str">
        <f>IFERROR(($E256-_xlfn.XLOOKUP($C256,Competencias!$A:$A,Competencias!S:S))/$E256,"")</f>
        <v/>
      </c>
      <c r="L256" s="727" t="str">
        <f>IFERROR(($E256-_xlfn.XLOOKUP($C256,Competencias!$A:$A,Competencias!T:T))/$E256,"")</f>
        <v/>
      </c>
      <c r="M256" s="727" t="str">
        <f>IFERROR(($E256-_xlfn.XLOOKUP($C256,Competencias!$A:$A,Competencias!U:U))/$E256,"")</f>
        <v/>
      </c>
      <c r="N256" s="727" t="str">
        <f>IFERROR(($E256-_xlfn.XLOOKUP($C256,Competencias!$A:$A,Competencias!V:V))/$E256,"")</f>
        <v/>
      </c>
      <c r="P256" s="246" t="str">
        <f>_xlfn.XLOOKUP(Q256,'Listas anteriores R'!$A:$A,'Listas anteriores R'!$D:$D,"")</f>
        <v>Fiambres</v>
      </c>
      <c r="Q256" s="1210">
        <v>687</v>
      </c>
      <c r="R256" s="718" t="str">
        <f t="shared" si="50"/>
        <v>MORT.BOLOG.BOCH. 12 x 300 GR</v>
      </c>
      <c r="S256" s="135">
        <f t="shared" si="54"/>
        <v>3460.6057729924974</v>
      </c>
      <c r="T256" s="749">
        <v>4187.3329853209216</v>
      </c>
      <c r="U256" s="1172">
        <f>ROUND(IFERROR((S256-_xlfn.XLOOKUP(Q256,'Listas anteriores C'!$A:$A,'Listas anteriores C'!$E:$E))/_xlfn.XLOOKUP(Q256,'Listas anteriores C'!$A:$A,'Listas anteriores C'!$E:$E),""),3)</f>
        <v>0</v>
      </c>
      <c r="V256" s="732">
        <f>IFERROR((S256-(_xlfn.XLOOKUP(Q256,'Costos Unitarios'!$A:$A,'Costos Unitarios'!$E:$E)+_xlfn.XLOOKUP(Q256,'Costos Comerciales'!$A:$A,'Costos Comerciales'!$E:$E)))/S256,"")</f>
        <v>0.72981608962887579</v>
      </c>
      <c r="W256" s="727" t="str">
        <f>IFERROR(($S256-_xlfn.XLOOKUP($Q256,Competencias!$A:$A,Competencias!E:E))/$S256,"")</f>
        <v/>
      </c>
      <c r="X256" s="727" t="str">
        <f>IFERROR(($S256-_xlfn.XLOOKUP($Q256,Competencias!$A:$A,Competencias!F:F))/$S256,"")</f>
        <v/>
      </c>
      <c r="Y256" s="727" t="str">
        <f>IFERROR(($S256-_xlfn.XLOOKUP($Q256,Competencias!$A:$A,Competencias!G:G))/$S256,"")</f>
        <v/>
      </c>
      <c r="AA256" s="246" t="str">
        <f>_xlfn.XLOOKUP(AB256,'Listas anteriores R'!$A:$A,'Listas anteriores R'!$D:$D,"")</f>
        <v>Fiambres</v>
      </c>
      <c r="AB256" s="542">
        <v>687</v>
      </c>
      <c r="AC256" s="718" t="str">
        <f t="shared" si="51"/>
        <v>MORT.BOLOG.BOCH. 12 x 300 GR</v>
      </c>
      <c r="AD256" s="139">
        <f t="shared" si="55"/>
        <v>3460.6057729924974</v>
      </c>
      <c r="AE256" s="749">
        <v>4187.3329853209216</v>
      </c>
      <c r="AF256" s="1172">
        <f>ROUND(IFERROR((AD256-_xlfn.XLOOKUP(AB256,'Listas anteriores ML'!$A:$A,'Listas anteriores ML'!$E:$E))/_xlfn.XLOOKUP(AB256,'Listas anteriores ML'!$A:$A,'Listas anteriores ML'!$E:$E),""),3)</f>
        <v>0</v>
      </c>
      <c r="AG256" s="732">
        <f>IFERROR((AD256-(_xlfn.XLOOKUP(AB256,'Costos Unitarios'!$A:$A,'Costos Unitarios'!$E:$E)+_xlfn.XLOOKUP(AB256,'Costos Comerciales'!$A:$A,'Costos Comerciales'!$E:$E)))/AD256,"")</f>
        <v>0.72981608962887579</v>
      </c>
      <c r="AH256" s="727" t="str">
        <f>IFERROR(($AD256-_xlfn.XLOOKUP($AB256,Competencias!$A:$A,Competencias!H:H))/$AD256,"")</f>
        <v/>
      </c>
      <c r="AI256" s="727" t="str">
        <f>IFERROR(($AD256-_xlfn.XLOOKUP($AB256,Competencias!$A:$A,Competencias!I:I))/$AD256,"")</f>
        <v/>
      </c>
      <c r="AJ256" s="727" t="str">
        <f>IFERROR(($AD256-_xlfn.XLOOKUP($AB256,Competencias!$A:$A,Competencias!J:J))/$AD256,"")</f>
        <v/>
      </c>
      <c r="AK256" s="727" t="str">
        <f>IFERROR(($AD256-_xlfn.XLOOKUP($AB256,Competencias!$A:$A,Competencias!K:K))/$AD256,"")</f>
        <v/>
      </c>
      <c r="AL256" s="727" t="str">
        <f>IFERROR(($AD256-_xlfn.XLOOKUP($AB256,Competencias!$A:$A,Competencias!L:L))/$AD256,"")</f>
        <v/>
      </c>
      <c r="AM256" s="727" t="str">
        <f>IFERROR(($AD256-_xlfn.XLOOKUP($AB256,Competencias!$A:$A,Competencias!M:M))/$AD256,"")</f>
        <v/>
      </c>
      <c r="AN256" s="727" t="str">
        <f>IFERROR(($AD256-_xlfn.XLOOKUP($AB256,Competencias!$A:$A,Competencias!N:N))/$AD256,"")</f>
        <v/>
      </c>
      <c r="AO256" s="727" t="str">
        <f>IFERROR(($AD256-_xlfn.XLOOKUP($AB256,Competencias!$A:$A,Competencias!O:O))/$AD256,"")</f>
        <v/>
      </c>
      <c r="AP256"/>
      <c r="AQ256" s="246" t="str">
        <f>_xlfn.XLOOKUP(AR256,'Listas anteriores R'!$A:$A,'Listas anteriores R'!$D:$D,"")</f>
        <v>Fiambres</v>
      </c>
      <c r="AR256" s="542">
        <v>687</v>
      </c>
      <c r="AS256" s="718" t="str">
        <f t="shared" si="47"/>
        <v>MORT.BOLOG.BOCH. 12 x 300 GR</v>
      </c>
      <c r="AT256" s="291" t="e">
        <f t="shared" si="52"/>
        <v>#N/A</v>
      </c>
      <c r="AU256" s="1051" t="e">
        <f>ROUND(IFERROR(($AT256-_xlfn.XLOOKUP($AR256,'Listas anteriores May.'!$A:$A,'Listas anteriores May.'!$E:$E))/_xlfn.XLOOKUP($AR256,'Listas anteriores May.'!$A:$A,'Listas anteriores May.'!$E:$E),""),3)</f>
        <v>#VALUE!</v>
      </c>
      <c r="AV256" s="732" t="str">
        <f>IFERROR(($AT256-(_xlfn.XLOOKUP($AR256,'Costos Unitarios'!$A:$A,'Costos Unitarios'!$E:$E)+_xlfn.XLOOKUP($AR256,'Costos Comerciales'!$A:$A,'Costos Comerciales'!$E:$E)))/AT256,"")</f>
        <v/>
      </c>
      <c r="AW256" s="892" t="str">
        <f>IFERROR((AT256-_xlfn.XLOOKUP(AR256,'Lista Consumo Interno'!$A:$A,'Lista Consumo Interno'!$E:$E))/AT256,"")</f>
        <v/>
      </c>
      <c r="AX256" s="895" t="e">
        <v>#N/A</v>
      </c>
      <c r="AY256" s="727" t="str">
        <f>IFERROR(($AT256-_xlfn.XLOOKUP($AR256,Competencias!$A:$A,Competencias!P:P))/$AT256,"")</f>
        <v/>
      </c>
      <c r="AZ256" s="727" t="str">
        <f>IFERROR(($AT256-_xlfn.XLOOKUP($AR256,Competencias!$A:$A,Competencias!Q:Q))/$AT256,"")</f>
        <v/>
      </c>
      <c r="BB256" s="246" t="str">
        <f>_xlfn.XLOOKUP(BC256,'Listas anteriores R'!$A:$A,'Listas anteriores R'!$D:$D,"")</f>
        <v>Fiambres</v>
      </c>
      <c r="BC256" s="760">
        <v>687</v>
      </c>
      <c r="BD256" s="800" t="str">
        <f t="shared" si="48"/>
        <v>MORT.BOLOG.BOCH. 12 x 300 GR</v>
      </c>
      <c r="BE256" s="150" t="e">
        <v>#N/A</v>
      </c>
      <c r="BF256" s="1051" t="e">
        <f>ROUND(IFERROR((BE256-_xlfn.XLOOKUP(BC256,'Listas anteriores HORECA'!$A:$A,'Listas anteriores HORECA'!$E:$E))/_xlfn.XLOOKUP(BC256,'Listas anteriores HORECA'!$A:$A,'Listas anteriores HORECA'!$E:$E),""),3)</f>
        <v>#VALUE!</v>
      </c>
      <c r="BG256" s="150">
        <f>_xlfn.XLOOKUP($BC256,'Costos Unitarios'!A:A,'Costos Unitarios'!E:E,"")</f>
        <v>771</v>
      </c>
      <c r="BH256" s="1052" t="e">
        <f t="shared" si="49"/>
        <v>#N/A</v>
      </c>
      <c r="BI256" s="892" t="str">
        <f>IFERROR((BE256-_xlfn.XLOOKUP(C256,'Lista Consumo Interno'!A:A,'Lista Consumo Interno'!E:E))/BE256,"")</f>
        <v/>
      </c>
    </row>
    <row r="257" spans="1:61" s="725" customFormat="1" ht="15" thickBot="1" x14ac:dyDescent="0.35">
      <c r="A257" s="246" t="str">
        <f>_xlfn.XLOOKUP(C257,'Listas anteriores R'!$A:$A,'Listas anteriores R'!$D:$D,"")</f>
        <v>Fiambres</v>
      </c>
      <c r="B257" s="1205" t="str">
        <f>_xlfn.XLOOKUP(C257,'Lista Fiambre'!C:C,'Lista Fiambre'!B:B,"")</f>
        <v>SALAMES Y SALAMINES</v>
      </c>
      <c r="C257" s="217">
        <v>27</v>
      </c>
      <c r="D257" s="218" t="s">
        <v>325</v>
      </c>
      <c r="E257" s="770">
        <f t="shared" si="53"/>
        <v>21583.235702181551</v>
      </c>
      <c r="F257" s="860">
        <f>_xlfn.XLOOKUP(C257,'[1]Lista Fiambre'!$C:$C,'[1]Lista Fiambre'!$F:$F,"")</f>
        <v>26115.715199639675</v>
      </c>
      <c r="G257" s="1197">
        <f>ROUND(IFERROR((E257-_xlfn.XLOOKUP(C257,'Listas anteriores R'!A:A,'Listas anteriores R'!E:E))/_xlfn.XLOOKUP(C257,'Listas anteriores R'!A:A,'Listas anteriores R'!E:E),""),3)</f>
        <v>0</v>
      </c>
      <c r="H257" s="732">
        <f>IFERROR((E257-(_xlfn.XLOOKUP(C257,'Costos Unitarios'!$A:$A,'Costos Unitarios'!$E:$E)+_xlfn.XLOOKUP(C257,'Costos Comerciales'!$A:$A,'Costos Comerciales'!$E:$E)))/E257,"")</f>
        <v>0.70634616201872924</v>
      </c>
      <c r="I257" s="732" t="str">
        <f>IFERROR((E257-_xlfn.XLOOKUP(C257,'Lista Consumo Interno'!$A:$A,'Lista Consumo Interno'!$E:$E))/E257,"")</f>
        <v/>
      </c>
      <c r="J257" s="727" t="str">
        <f>IFERROR(($E257-_xlfn.XLOOKUP($C257,Competencias!$A:$A,Competencias!R:R))/$E257,"")</f>
        <v/>
      </c>
      <c r="K257" s="727" t="str">
        <f>IFERROR(($E257-_xlfn.XLOOKUP($C257,Competencias!$A:$A,Competencias!S:S))/$E257,"")</f>
        <v/>
      </c>
      <c r="L257" s="727" t="str">
        <f>IFERROR(($E257-_xlfn.XLOOKUP($C257,Competencias!$A:$A,Competencias!T:T))/$E257,"")</f>
        <v/>
      </c>
      <c r="M257" s="727" t="str">
        <f>IFERROR(($E257-_xlfn.XLOOKUP($C257,Competencias!$A:$A,Competencias!U:U))/$E257,"")</f>
        <v/>
      </c>
      <c r="N257" s="727" t="str">
        <f>IFERROR(($E257-_xlfn.XLOOKUP($C257,Competencias!$A:$A,Competencias!V:V))/$E257,"")</f>
        <v/>
      </c>
      <c r="P257" s="246" t="str">
        <f>_xlfn.XLOOKUP(Q257,'Listas anteriores R'!$A:$A,'Listas anteriores R'!$D:$D,"")</f>
        <v>Fiambres</v>
      </c>
      <c r="Q257" s="1210">
        <v>27</v>
      </c>
      <c r="R257" s="718" t="str">
        <f t="shared" si="50"/>
        <v>SALAME LARIO T/MILAN 3 K.</v>
      </c>
      <c r="S257" s="135">
        <f t="shared" si="54"/>
        <v>21583.235702181551</v>
      </c>
      <c r="T257" s="749">
        <v>26115.715199639675</v>
      </c>
      <c r="U257" s="1172">
        <f>ROUND(IFERROR((S257-_xlfn.XLOOKUP(Q257,'Listas anteriores C'!$A:$A,'Listas anteriores C'!$E:$E))/_xlfn.XLOOKUP(Q257,'Listas anteriores C'!$A:$A,'Listas anteriores C'!$E:$E),""),3)</f>
        <v>0</v>
      </c>
      <c r="V257" s="732">
        <f>IFERROR((S257-(_xlfn.XLOOKUP(Q257,'Costos Unitarios'!$A:$A,'Costos Unitarios'!$E:$E)+_xlfn.XLOOKUP(Q257,'Costos Comerciales'!$A:$A,'Costos Comerciales'!$E:$E)))/S257,"")</f>
        <v>0.70634616201872924</v>
      </c>
      <c r="W257" s="727" t="str">
        <f>IFERROR(($S257-_xlfn.XLOOKUP($Q257,Competencias!$A:$A,Competencias!E:E))/$S257,"")</f>
        <v/>
      </c>
      <c r="X257" s="727" t="str">
        <f>IFERROR(($S257-_xlfn.XLOOKUP($Q257,Competencias!$A:$A,Competencias!F:F))/$S257,"")</f>
        <v/>
      </c>
      <c r="Y257" s="727" t="str">
        <f>IFERROR(($S257-_xlfn.XLOOKUP($Q257,Competencias!$A:$A,Competencias!G:G))/$S257,"")</f>
        <v/>
      </c>
      <c r="AA257" s="246" t="str">
        <f>_xlfn.XLOOKUP(AB257,'Listas anteriores R'!$A:$A,'Listas anteriores R'!$D:$D,"")</f>
        <v>Fiambres</v>
      </c>
      <c r="AB257" s="542">
        <v>27</v>
      </c>
      <c r="AC257" s="718" t="str">
        <f t="shared" si="51"/>
        <v>SALAME LARIO T/MILAN 3 K.</v>
      </c>
      <c r="AD257" s="139">
        <f t="shared" si="55"/>
        <v>21583.235702181551</v>
      </c>
      <c r="AE257" s="749">
        <v>26115.715199639675</v>
      </c>
      <c r="AF257" s="1172">
        <f>ROUND(IFERROR((AD257-_xlfn.XLOOKUP(AB257,'Listas anteriores ML'!$A:$A,'Listas anteriores ML'!$E:$E))/_xlfn.XLOOKUP(AB257,'Listas anteriores ML'!$A:$A,'Listas anteriores ML'!$E:$E),""),3)</f>
        <v>0</v>
      </c>
      <c r="AG257" s="732">
        <f>IFERROR((AD257-(_xlfn.XLOOKUP(AB257,'Costos Unitarios'!$A:$A,'Costos Unitarios'!$E:$E)+_xlfn.XLOOKUP(AB257,'Costos Comerciales'!$A:$A,'Costos Comerciales'!$E:$E)))/AD257,"")</f>
        <v>0.70634616201872924</v>
      </c>
      <c r="AH257" s="727" t="str">
        <f>IFERROR(($AD257-_xlfn.XLOOKUP($AB257,Competencias!$A:$A,Competencias!H:H))/$AD257,"")</f>
        <v/>
      </c>
      <c r="AI257" s="727" t="str">
        <f>IFERROR(($AD257-_xlfn.XLOOKUP($AB257,Competencias!$A:$A,Competencias!I:I))/$AD257,"")</f>
        <v/>
      </c>
      <c r="AJ257" s="727" t="str">
        <f>IFERROR(($AD257-_xlfn.XLOOKUP($AB257,Competencias!$A:$A,Competencias!J:J))/$AD257,"")</f>
        <v/>
      </c>
      <c r="AK257" s="727" t="str">
        <f>IFERROR(($AD257-_xlfn.XLOOKUP($AB257,Competencias!$A:$A,Competencias!K:K))/$AD257,"")</f>
        <v/>
      </c>
      <c r="AL257" s="727" t="str">
        <f>IFERROR(($AD257-_xlfn.XLOOKUP($AB257,Competencias!$A:$A,Competencias!L:L))/$AD257,"")</f>
        <v/>
      </c>
      <c r="AM257" s="727" t="str">
        <f>IFERROR(($AD257-_xlfn.XLOOKUP($AB257,Competencias!$A:$A,Competencias!M:M))/$AD257,"")</f>
        <v/>
      </c>
      <c r="AN257" s="727" t="str">
        <f>IFERROR(($AD257-_xlfn.XLOOKUP($AB257,Competencias!$A:$A,Competencias!N:N))/$AD257,"")</f>
        <v/>
      </c>
      <c r="AO257" s="727" t="str">
        <f>IFERROR(($AD257-_xlfn.XLOOKUP($AB257,Competencias!$A:$A,Competencias!O:O))/$AD257,"")</f>
        <v/>
      </c>
      <c r="AP257"/>
      <c r="AQ257" s="246" t="str">
        <f>_xlfn.XLOOKUP(AR257,'Listas anteriores R'!$A:$A,'Listas anteriores R'!$D:$D,"")</f>
        <v>Fiambres</v>
      </c>
      <c r="AR257" s="542">
        <v>27</v>
      </c>
      <c r="AS257" s="718" t="str">
        <f t="shared" si="47"/>
        <v>SALAME LARIO T/MILAN 3 K.</v>
      </c>
      <c r="AT257" s="291" t="e">
        <f t="shared" si="52"/>
        <v>#N/A</v>
      </c>
      <c r="AU257" s="1051" t="e">
        <f>ROUND(IFERROR(($AT257-_xlfn.XLOOKUP($AR257,'Listas anteriores May.'!$A:$A,'Listas anteriores May.'!$E:$E))/_xlfn.XLOOKUP($AR257,'Listas anteriores May.'!$A:$A,'Listas anteriores May.'!$E:$E),""),3)</f>
        <v>#VALUE!</v>
      </c>
      <c r="AV257" s="732" t="str">
        <f>IFERROR(($AT257-(_xlfn.XLOOKUP($AR257,'Costos Unitarios'!$A:$A,'Costos Unitarios'!$E:$E)+_xlfn.XLOOKUP($AR257,'Costos Comerciales'!$A:$A,'Costos Comerciales'!$E:$E)))/AT257,"")</f>
        <v/>
      </c>
      <c r="AW257" s="892" t="str">
        <f>IFERROR((AT257-_xlfn.XLOOKUP(AR257,'Lista Consumo Interno'!$A:$A,'Lista Consumo Interno'!$E:$E))/AT257,"")</f>
        <v/>
      </c>
      <c r="AX257" s="895" t="e">
        <v>#N/A</v>
      </c>
      <c r="AY257" s="727" t="str">
        <f>IFERROR(($AT257-_xlfn.XLOOKUP($AR257,Competencias!$A:$A,Competencias!P:P))/$AT257,"")</f>
        <v/>
      </c>
      <c r="AZ257" s="727" t="str">
        <f>IFERROR(($AT257-_xlfn.XLOOKUP($AR257,Competencias!$A:$A,Competencias!Q:Q))/$AT257,"")</f>
        <v/>
      </c>
      <c r="BB257" s="246" t="str">
        <f>_xlfn.XLOOKUP(BC257,'Listas anteriores R'!$A:$A,'Listas anteriores R'!$D:$D,"")</f>
        <v>Fiambres</v>
      </c>
      <c r="BC257" s="760">
        <v>27</v>
      </c>
      <c r="BD257" s="800" t="str">
        <f t="shared" si="48"/>
        <v>SALAME LARIO T/MILAN 3 K.</v>
      </c>
      <c r="BE257" s="150" t="e">
        <v>#N/A</v>
      </c>
      <c r="BF257" s="1051" t="e">
        <f>ROUND(IFERROR((BE257-_xlfn.XLOOKUP(BC257,'Listas anteriores HORECA'!$A:$A,'Listas anteriores HORECA'!$E:$E))/_xlfn.XLOOKUP(BC257,'Listas anteriores HORECA'!$A:$A,'Listas anteriores HORECA'!$E:$E),""),3)</f>
        <v>#VALUE!</v>
      </c>
      <c r="BG257" s="150">
        <f>_xlfn.XLOOKUP($BC257,'Costos Unitarios'!A:A,'Costos Unitarios'!E:E,"")</f>
        <v>5345</v>
      </c>
      <c r="BH257" s="1052" t="e">
        <f t="shared" si="49"/>
        <v>#N/A</v>
      </c>
      <c r="BI257" s="892" t="str">
        <f>IFERROR((BE257-_xlfn.XLOOKUP(C257,'Lista Consumo Interno'!A:A,'Lista Consumo Interno'!E:E))/BE257,"")</f>
        <v/>
      </c>
    </row>
    <row r="258" spans="1:61" s="725" customFormat="1" ht="15" thickBot="1" x14ac:dyDescent="0.35">
      <c r="A258" s="246" t="str">
        <f>_xlfn.XLOOKUP(C258,'Listas anteriores R'!$A:$A,'Listas anteriores R'!$D:$D,"")</f>
        <v>Fiambres</v>
      </c>
      <c r="B258" s="1205" t="str">
        <f>_xlfn.XLOOKUP(C258,'Lista Fiambre'!C:C,'Lista Fiambre'!B:B,"")</f>
        <v>SALAMES Y SALAMINES</v>
      </c>
      <c r="C258" s="217">
        <v>1026</v>
      </c>
      <c r="D258" s="218" t="s">
        <v>326</v>
      </c>
      <c r="E258" s="770">
        <f t="shared" si="53"/>
        <v>21583.235702181551</v>
      </c>
      <c r="F258" s="860">
        <f>_xlfn.XLOOKUP(C258,'[1]Lista Fiambre'!$C:$C,'[1]Lista Fiambre'!$F:$F,"")</f>
        <v>26115.715199639675</v>
      </c>
      <c r="G258" s="1197">
        <f>ROUND(IFERROR((E258-_xlfn.XLOOKUP(C258,'Listas anteriores R'!A:A,'Listas anteriores R'!E:E))/_xlfn.XLOOKUP(C258,'Listas anteriores R'!A:A,'Listas anteriores R'!E:E),""),3)</f>
        <v>0</v>
      </c>
      <c r="H258" s="732">
        <f>IFERROR((E258-(_xlfn.XLOOKUP(C258,'Costos Unitarios'!$A:$A,'Costos Unitarios'!$E:$E)+_xlfn.XLOOKUP(C258,'Costos Comerciales'!$A:$A,'Costos Comerciales'!$E:$E)))/E258,"")</f>
        <v>0.81874821486545735</v>
      </c>
      <c r="I258" s="732" t="str">
        <f>IFERROR((E258-_xlfn.XLOOKUP(C258,'Lista Consumo Interno'!$A:$A,'Lista Consumo Interno'!$E:$E))/E258,"")</f>
        <v/>
      </c>
      <c r="J258" s="727" t="str">
        <f>IFERROR(($E258-_xlfn.XLOOKUP($C258,Competencias!$A:$A,Competencias!R:R))/$E258,"")</f>
        <v/>
      </c>
      <c r="K258" s="727" t="str">
        <f>IFERROR(($E258-_xlfn.XLOOKUP($C258,Competencias!$A:$A,Competencias!S:S))/$E258,"")</f>
        <v/>
      </c>
      <c r="L258" s="727" t="str">
        <f>IFERROR(($E258-_xlfn.XLOOKUP($C258,Competencias!$A:$A,Competencias!T:T))/$E258,"")</f>
        <v/>
      </c>
      <c r="M258" s="727" t="str">
        <f>IFERROR(($E258-_xlfn.XLOOKUP($C258,Competencias!$A:$A,Competencias!U:U))/$E258,"")</f>
        <v/>
      </c>
      <c r="N258" s="727" t="str">
        <f>IFERROR(($E258-_xlfn.XLOOKUP($C258,Competencias!$A:$A,Competencias!V:V))/$E258,"")</f>
        <v/>
      </c>
      <c r="P258" s="246" t="str">
        <f>_xlfn.XLOOKUP(Q258,'Listas anteriores R'!$A:$A,'Listas anteriores R'!$D:$D,"")</f>
        <v>Fiambres</v>
      </c>
      <c r="Q258" s="1210">
        <v>1026</v>
      </c>
      <c r="R258" s="718" t="str">
        <f t="shared" si="50"/>
        <v xml:space="preserve">SALAME LARIO T/ MILAN 2 G </v>
      </c>
      <c r="S258" s="135">
        <f t="shared" si="54"/>
        <v>21583.235702181551</v>
      </c>
      <c r="T258" s="749">
        <v>26115.715199639675</v>
      </c>
      <c r="U258" s="1172">
        <f>ROUND(IFERROR((S258-_xlfn.XLOOKUP(Q258,'Listas anteriores C'!$A:$A,'Listas anteriores C'!$E:$E))/_xlfn.XLOOKUP(Q258,'Listas anteriores C'!$A:$A,'Listas anteriores C'!$E:$E),""),3)</f>
        <v>0</v>
      </c>
      <c r="V258" s="732">
        <f>IFERROR((S258-(_xlfn.XLOOKUP(Q258,'Costos Unitarios'!$A:$A,'Costos Unitarios'!$E:$E)+_xlfn.XLOOKUP(Q258,'Costos Comerciales'!$A:$A,'Costos Comerciales'!$E:$E)))/S258,"")</f>
        <v>0.81874821486545735</v>
      </c>
      <c r="W258" s="727" t="str">
        <f>IFERROR(($S258-_xlfn.XLOOKUP($Q258,Competencias!$A:$A,Competencias!E:E))/$S258,"")</f>
        <v/>
      </c>
      <c r="X258" s="727" t="str">
        <f>IFERROR(($S258-_xlfn.XLOOKUP($Q258,Competencias!$A:$A,Competencias!F:F))/$S258,"")</f>
        <v/>
      </c>
      <c r="Y258" s="727" t="str">
        <f>IFERROR(($S258-_xlfn.XLOOKUP($Q258,Competencias!$A:$A,Competencias!G:G))/$S258,"")</f>
        <v/>
      </c>
      <c r="AA258" s="246" t="str">
        <f>_xlfn.XLOOKUP(AB258,'Listas anteriores R'!$A:$A,'Listas anteriores R'!$D:$D,"")</f>
        <v>Fiambres</v>
      </c>
      <c r="AB258" s="542">
        <v>1026</v>
      </c>
      <c r="AC258" s="718" t="str">
        <f t="shared" si="51"/>
        <v xml:space="preserve">SALAME LARIO T/ MILAN 2 G </v>
      </c>
      <c r="AD258" s="139">
        <f t="shared" si="55"/>
        <v>21583.235702181551</v>
      </c>
      <c r="AE258" s="749">
        <v>26115.715199639675</v>
      </c>
      <c r="AF258" s="1172">
        <f>ROUND(IFERROR((AD258-_xlfn.XLOOKUP(AB258,'Listas anteriores ML'!$A:$A,'Listas anteriores ML'!$E:$E))/_xlfn.XLOOKUP(AB258,'Listas anteriores ML'!$A:$A,'Listas anteriores ML'!$E:$E),""),3)</f>
        <v>0</v>
      </c>
      <c r="AG258" s="732">
        <f>IFERROR((AD258-(_xlfn.XLOOKUP(AB258,'Costos Unitarios'!$A:$A,'Costos Unitarios'!$E:$E)+_xlfn.XLOOKUP(AB258,'Costos Comerciales'!$A:$A,'Costos Comerciales'!$E:$E)))/AD258,"")</f>
        <v>0.81874821486545735</v>
      </c>
      <c r="AH258" s="727" t="str">
        <f>IFERROR(($AD258-_xlfn.XLOOKUP($AB258,Competencias!$A:$A,Competencias!H:H))/$AD258,"")</f>
        <v/>
      </c>
      <c r="AI258" s="727" t="str">
        <f>IFERROR(($AD258-_xlfn.XLOOKUP($AB258,Competencias!$A:$A,Competencias!I:I))/$AD258,"")</f>
        <v/>
      </c>
      <c r="AJ258" s="727" t="str">
        <f>IFERROR(($AD258-_xlfn.XLOOKUP($AB258,Competencias!$A:$A,Competencias!J:J))/$AD258,"")</f>
        <v/>
      </c>
      <c r="AK258" s="727" t="str">
        <f>IFERROR(($AD258-_xlfn.XLOOKUP($AB258,Competencias!$A:$A,Competencias!K:K))/$AD258,"")</f>
        <v/>
      </c>
      <c r="AL258" s="727" t="str">
        <f>IFERROR(($AD258-_xlfn.XLOOKUP($AB258,Competencias!$A:$A,Competencias!L:L))/$AD258,"")</f>
        <v/>
      </c>
      <c r="AM258" s="727" t="str">
        <f>IFERROR(($AD258-_xlfn.XLOOKUP($AB258,Competencias!$A:$A,Competencias!M:M))/$AD258,"")</f>
        <v/>
      </c>
      <c r="AN258" s="727" t="str">
        <f>IFERROR(($AD258-_xlfn.XLOOKUP($AB258,Competencias!$A:$A,Competencias!N:N))/$AD258,"")</f>
        <v/>
      </c>
      <c r="AO258" s="727" t="str">
        <f>IFERROR(($AD258-_xlfn.XLOOKUP($AB258,Competencias!$A:$A,Competencias!O:O))/$AD258,"")</f>
        <v/>
      </c>
      <c r="AP258"/>
      <c r="AQ258" s="246" t="str">
        <f>_xlfn.XLOOKUP(AR258,'Listas anteriores R'!$A:$A,'Listas anteriores R'!$D:$D,"")</f>
        <v>Fiambres</v>
      </c>
      <c r="AR258" s="542">
        <v>1026</v>
      </c>
      <c r="AS258" s="718" t="str">
        <f t="shared" si="47"/>
        <v xml:space="preserve">SALAME LARIO T/ MILAN 2 G </v>
      </c>
      <c r="AT258" s="291" t="e">
        <f t="shared" si="52"/>
        <v>#N/A</v>
      </c>
      <c r="AU258" s="1051" t="e">
        <f>ROUND(IFERROR(($AT258-_xlfn.XLOOKUP($AR258,'Listas anteriores May.'!$A:$A,'Listas anteriores May.'!$E:$E))/_xlfn.XLOOKUP($AR258,'Listas anteriores May.'!$A:$A,'Listas anteriores May.'!$E:$E),""),3)</f>
        <v>#VALUE!</v>
      </c>
      <c r="AV258" s="732" t="str">
        <f>IFERROR(($AT258-(_xlfn.XLOOKUP($AR258,'Costos Unitarios'!$A:$A,'Costos Unitarios'!$E:$E)+_xlfn.XLOOKUP($AR258,'Costos Comerciales'!$A:$A,'Costos Comerciales'!$E:$E)))/AT258,"")</f>
        <v/>
      </c>
      <c r="AW258" s="892" t="str">
        <f>IFERROR((AT258-_xlfn.XLOOKUP(AR258,'Lista Consumo Interno'!$A:$A,'Lista Consumo Interno'!$E:$E))/AT258,"")</f>
        <v/>
      </c>
      <c r="AX258" s="895" t="e">
        <v>#N/A</v>
      </c>
      <c r="AY258" s="727" t="str">
        <f>IFERROR(($AT258-_xlfn.XLOOKUP($AR258,Competencias!$A:$A,Competencias!P:P))/$AT258,"")</f>
        <v/>
      </c>
      <c r="AZ258" s="727" t="str">
        <f>IFERROR(($AT258-_xlfn.XLOOKUP($AR258,Competencias!$A:$A,Competencias!Q:Q))/$AT258,"")</f>
        <v/>
      </c>
      <c r="BB258" s="246" t="str">
        <f>_xlfn.XLOOKUP(BC258,'Listas anteriores R'!$A:$A,'Listas anteriores R'!$D:$D,"")</f>
        <v>Fiambres</v>
      </c>
      <c r="BC258" s="760">
        <v>1026</v>
      </c>
      <c r="BD258" s="800" t="str">
        <f t="shared" si="48"/>
        <v xml:space="preserve">SALAME LARIO T/ MILAN 2 G </v>
      </c>
      <c r="BE258" s="150" t="e">
        <v>#N/A</v>
      </c>
      <c r="BF258" s="1051" t="e">
        <f>ROUND(IFERROR((BE258-_xlfn.XLOOKUP(BC258,'Listas anteriores HORECA'!$A:$A,'Listas anteriores HORECA'!$E:$E))/_xlfn.XLOOKUP(BC258,'Listas anteriores HORECA'!$A:$A,'Listas anteriores HORECA'!$E:$E),""),3)</f>
        <v>#VALUE!</v>
      </c>
      <c r="BG258" s="150">
        <f>_xlfn.XLOOKUP($BC258,'Costos Unitarios'!A:A,'Costos Unitarios'!E:E,"")</f>
        <v>3218</v>
      </c>
      <c r="BH258" s="1052" t="e">
        <f t="shared" si="49"/>
        <v>#N/A</v>
      </c>
      <c r="BI258" s="892" t="str">
        <f>IFERROR((BE258-_xlfn.XLOOKUP(C258,'Lista Consumo Interno'!A:A,'Lista Consumo Interno'!E:E))/BE258,"")</f>
        <v/>
      </c>
    </row>
    <row r="259" spans="1:61" s="725" customFormat="1" ht="15" thickBot="1" x14ac:dyDescent="0.35">
      <c r="A259" s="246" t="str">
        <f>_xlfn.XLOOKUP(C259,'Listas anteriores R'!$A:$A,'Listas anteriores R'!$D:$D,"")</f>
        <v>Fiambres</v>
      </c>
      <c r="B259" s="1205" t="str">
        <f>_xlfn.XLOOKUP(C259,'Lista Fiambre'!C:C,'Lista Fiambre'!B:B,"")</f>
        <v>SALAMES Y SALAMINES</v>
      </c>
      <c r="C259" s="217">
        <v>33</v>
      </c>
      <c r="D259" s="218" t="s">
        <v>327</v>
      </c>
      <c r="E259" s="770">
        <f t="shared" si="53"/>
        <v>26731.195237623946</v>
      </c>
      <c r="F259" s="860">
        <f>_xlfn.XLOOKUP(C259,'[1]Lista Fiambre'!$C:$C,'[1]Lista Fiambre'!$F:$F,"")</f>
        <v>32344.746237524974</v>
      </c>
      <c r="G259" s="1197">
        <f>ROUND(IFERROR((E259-_xlfn.XLOOKUP(C259,'Listas anteriores R'!A:A,'Listas anteriores R'!E:E))/_xlfn.XLOOKUP(C259,'Listas anteriores R'!A:A,'Listas anteriores R'!E:E),""),3)</f>
        <v>0</v>
      </c>
      <c r="H259" s="732">
        <f>IFERROR((E259-(_xlfn.XLOOKUP(C259,'Costos Unitarios'!$A:$A,'Costos Unitarios'!$E:$E)+_xlfn.XLOOKUP(C259,'Costos Comerciales'!$A:$A,'Costos Comerciales'!$E:$E)))/E259,"")</f>
        <v>0.65486017673409236</v>
      </c>
      <c r="I259" s="732" t="str">
        <f>IFERROR((E259-_xlfn.XLOOKUP(C259,'Lista Consumo Interno'!$A:$A,'Lista Consumo Interno'!$E:$E))/E259,"")</f>
        <v/>
      </c>
      <c r="J259" s="727" t="str">
        <f>IFERROR(($E259-_xlfn.XLOOKUP($C259,Competencias!$A:$A,Competencias!R:R))/$E259,"")</f>
        <v/>
      </c>
      <c r="K259" s="727" t="str">
        <f>IFERROR(($E259-_xlfn.XLOOKUP($C259,Competencias!$A:$A,Competencias!S:S))/$E259,"")</f>
        <v/>
      </c>
      <c r="L259" s="727" t="str">
        <f>IFERROR(($E259-_xlfn.XLOOKUP($C259,Competencias!$A:$A,Competencias!T:T))/$E259,"")</f>
        <v/>
      </c>
      <c r="M259" s="727" t="str">
        <f>IFERROR(($E259-_xlfn.XLOOKUP($C259,Competencias!$A:$A,Competencias!U:U))/$E259,"")</f>
        <v/>
      </c>
      <c r="N259" s="727" t="str">
        <f>IFERROR(($E259-_xlfn.XLOOKUP($C259,Competencias!$A:$A,Competencias!V:V))/$E259,"")</f>
        <v/>
      </c>
      <c r="P259" s="246" t="str">
        <f>_xlfn.XLOOKUP(Q259,'Listas anteriores R'!$A:$A,'Listas anteriores R'!$D:$D,"")</f>
        <v>Fiambres</v>
      </c>
      <c r="Q259" s="1210">
        <v>33</v>
      </c>
      <c r="R259" s="718" t="str">
        <f t="shared" si="50"/>
        <v>SALAME LARIO T/CRESP. 3 K</v>
      </c>
      <c r="S259" s="135">
        <f t="shared" si="54"/>
        <v>26731.195237623946</v>
      </c>
      <c r="T259" s="749">
        <v>32344.746237524974</v>
      </c>
      <c r="U259" s="1172">
        <f>ROUND(IFERROR((S259-_xlfn.XLOOKUP(Q259,'Listas anteriores C'!$A:$A,'Listas anteriores C'!$E:$E))/_xlfn.XLOOKUP(Q259,'Listas anteriores C'!$A:$A,'Listas anteriores C'!$E:$E),""),3)</f>
        <v>0</v>
      </c>
      <c r="V259" s="732">
        <f>IFERROR((S259-(_xlfn.XLOOKUP(Q259,'Costos Unitarios'!$A:$A,'Costos Unitarios'!$E:$E)+_xlfn.XLOOKUP(Q259,'Costos Comerciales'!$A:$A,'Costos Comerciales'!$E:$E)))/S259,"")</f>
        <v>0.65486017673409236</v>
      </c>
      <c r="W259" s="727" t="str">
        <f>IFERROR(($S259-_xlfn.XLOOKUP($Q259,Competencias!$A:$A,Competencias!E:E))/$S259,"")</f>
        <v/>
      </c>
      <c r="X259" s="727" t="str">
        <f>IFERROR(($S259-_xlfn.XLOOKUP($Q259,Competencias!$A:$A,Competencias!F:F))/$S259,"")</f>
        <v/>
      </c>
      <c r="Y259" s="727" t="str">
        <f>IFERROR(($S259-_xlfn.XLOOKUP($Q259,Competencias!$A:$A,Competencias!G:G))/$S259,"")</f>
        <v/>
      </c>
      <c r="AA259" s="246" t="str">
        <f>_xlfn.XLOOKUP(AB259,'Listas anteriores R'!$A:$A,'Listas anteriores R'!$D:$D,"")</f>
        <v>Fiambres</v>
      </c>
      <c r="AB259" s="542">
        <v>33</v>
      </c>
      <c r="AC259" s="718" t="str">
        <f t="shared" si="51"/>
        <v>SALAME LARIO T/CRESP. 3 K</v>
      </c>
      <c r="AD259" s="139">
        <f t="shared" si="55"/>
        <v>26731.195237623946</v>
      </c>
      <c r="AE259" s="749">
        <v>32344.746237524974</v>
      </c>
      <c r="AF259" s="1172">
        <f>ROUND(IFERROR((AD259-_xlfn.XLOOKUP(AB259,'Listas anteriores ML'!$A:$A,'Listas anteriores ML'!$E:$E))/_xlfn.XLOOKUP(AB259,'Listas anteriores ML'!$A:$A,'Listas anteriores ML'!$E:$E),""),3)</f>
        <v>0</v>
      </c>
      <c r="AG259" s="732">
        <f>IFERROR((AD259-(_xlfn.XLOOKUP(AB259,'Costos Unitarios'!$A:$A,'Costos Unitarios'!$E:$E)+_xlfn.XLOOKUP(AB259,'Costos Comerciales'!$A:$A,'Costos Comerciales'!$E:$E)))/AD259,"")</f>
        <v>0.65486017673409236</v>
      </c>
      <c r="AH259" s="727" t="str">
        <f>IFERROR(($AD259-_xlfn.XLOOKUP($AB259,Competencias!$A:$A,Competencias!H:H))/$AD259,"")</f>
        <v/>
      </c>
      <c r="AI259" s="727" t="str">
        <f>IFERROR(($AD259-_xlfn.XLOOKUP($AB259,Competencias!$A:$A,Competencias!I:I))/$AD259,"")</f>
        <v/>
      </c>
      <c r="AJ259" s="727" t="str">
        <f>IFERROR(($AD259-_xlfn.XLOOKUP($AB259,Competencias!$A:$A,Competencias!J:J))/$AD259,"")</f>
        <v/>
      </c>
      <c r="AK259" s="727" t="str">
        <f>IFERROR(($AD259-_xlfn.XLOOKUP($AB259,Competencias!$A:$A,Competencias!K:K))/$AD259,"")</f>
        <v/>
      </c>
      <c r="AL259" s="727" t="str">
        <f>IFERROR(($AD259-_xlfn.XLOOKUP($AB259,Competencias!$A:$A,Competencias!L:L))/$AD259,"")</f>
        <v/>
      </c>
      <c r="AM259" s="727" t="str">
        <f>IFERROR(($AD259-_xlfn.XLOOKUP($AB259,Competencias!$A:$A,Competencias!M:M))/$AD259,"")</f>
        <v/>
      </c>
      <c r="AN259" s="727" t="str">
        <f>IFERROR(($AD259-_xlfn.XLOOKUP($AB259,Competencias!$A:$A,Competencias!N:N))/$AD259,"")</f>
        <v/>
      </c>
      <c r="AO259" s="727" t="str">
        <f>IFERROR(($AD259-_xlfn.XLOOKUP($AB259,Competencias!$A:$A,Competencias!O:O))/$AD259,"")</f>
        <v/>
      </c>
      <c r="AP259"/>
      <c r="AQ259" s="246" t="str">
        <f>_xlfn.XLOOKUP(AR259,'Listas anteriores R'!$A:$A,'Listas anteriores R'!$D:$D,"")</f>
        <v>Fiambres</v>
      </c>
      <c r="AR259" s="542">
        <v>33</v>
      </c>
      <c r="AS259" s="718" t="str">
        <f t="shared" si="47"/>
        <v>SALAME LARIO T/CRESP. 3 K</v>
      </c>
      <c r="AT259" s="291" t="e">
        <f t="shared" si="52"/>
        <v>#N/A</v>
      </c>
      <c r="AU259" s="1051" t="e">
        <f>ROUND(IFERROR(($AT259-_xlfn.XLOOKUP($AR259,'Listas anteriores May.'!$A:$A,'Listas anteriores May.'!$E:$E))/_xlfn.XLOOKUP($AR259,'Listas anteriores May.'!$A:$A,'Listas anteriores May.'!$E:$E),""),3)</f>
        <v>#VALUE!</v>
      </c>
      <c r="AV259" s="732" t="str">
        <f>IFERROR(($AT259-(_xlfn.XLOOKUP($AR259,'Costos Unitarios'!$A:$A,'Costos Unitarios'!$E:$E)+_xlfn.XLOOKUP($AR259,'Costos Comerciales'!$A:$A,'Costos Comerciales'!$E:$E)))/AT259,"")</f>
        <v/>
      </c>
      <c r="AW259" s="892" t="str">
        <f>IFERROR((AT259-_xlfn.XLOOKUP(AR259,'Lista Consumo Interno'!$A:$A,'Lista Consumo Interno'!$E:$E))/AT259,"")</f>
        <v/>
      </c>
      <c r="AX259" s="895" t="e">
        <v>#N/A</v>
      </c>
      <c r="AY259" s="727" t="str">
        <f>IFERROR(($AT259-_xlfn.XLOOKUP($AR259,Competencias!$A:$A,Competencias!P:P))/$AT259,"")</f>
        <v/>
      </c>
      <c r="AZ259" s="727" t="str">
        <f>IFERROR(($AT259-_xlfn.XLOOKUP($AR259,Competencias!$A:$A,Competencias!Q:Q))/$AT259,"")</f>
        <v/>
      </c>
      <c r="BB259" s="246" t="str">
        <f>_xlfn.XLOOKUP(BC259,'Listas anteriores R'!$A:$A,'Listas anteriores R'!$D:$D,"")</f>
        <v>Fiambres</v>
      </c>
      <c r="BC259" s="760">
        <v>33</v>
      </c>
      <c r="BD259" s="800" t="str">
        <f t="shared" si="48"/>
        <v>SALAME LARIO T/CRESP. 3 K</v>
      </c>
      <c r="BE259" s="150" t="e">
        <v>#N/A</v>
      </c>
      <c r="BF259" s="1051" t="e">
        <f>ROUND(IFERROR((BE259-_xlfn.XLOOKUP(BC259,'Listas anteriores HORECA'!$A:$A,'Listas anteriores HORECA'!$E:$E))/_xlfn.XLOOKUP(BC259,'Listas anteriores HORECA'!$A:$A,'Listas anteriores HORECA'!$E:$E),""),3)</f>
        <v>#VALUE!</v>
      </c>
      <c r="BG259" s="150">
        <f>_xlfn.XLOOKUP($BC259,'Costos Unitarios'!A:A,'Costos Unitarios'!E:E,"")</f>
        <v>8059</v>
      </c>
      <c r="BH259" s="1052" t="e">
        <f t="shared" si="49"/>
        <v>#N/A</v>
      </c>
      <c r="BI259" s="892" t="str">
        <f>IFERROR((BE259-_xlfn.XLOOKUP(C259,'Lista Consumo Interno'!A:A,'Lista Consumo Interno'!E:E))/BE259,"")</f>
        <v/>
      </c>
    </row>
    <row r="260" spans="1:61" s="725" customFormat="1" ht="15" thickBot="1" x14ac:dyDescent="0.35">
      <c r="A260" s="246" t="str">
        <f>_xlfn.XLOOKUP(C260,'Listas anteriores R'!$A:$A,'Listas anteriores R'!$D:$D,"")</f>
        <v>Fiambres</v>
      </c>
      <c r="B260" s="1205" t="str">
        <f>_xlfn.XLOOKUP(C260,'Lista Fiambre'!C:C,'Lista Fiambre'!B:B,"")</f>
        <v>SALAMES Y SALAMINES</v>
      </c>
      <c r="C260" s="217">
        <v>34</v>
      </c>
      <c r="D260" s="218" t="s">
        <v>328</v>
      </c>
      <c r="E260" s="770">
        <f t="shared" si="53"/>
        <v>23747.416324150639</v>
      </c>
      <c r="F260" s="860">
        <f>_xlfn.XLOOKUP(C260,'[1]Lista Fiambre'!$C:$C,'[1]Lista Fiambre'!$F:$F,"")</f>
        <v>28734.373752222273</v>
      </c>
      <c r="G260" s="1197">
        <f>ROUND(IFERROR((E260-_xlfn.XLOOKUP(C260,'Listas anteriores R'!A:A,'Listas anteriores R'!E:E))/_xlfn.XLOOKUP(C260,'Listas anteriores R'!A:A,'Listas anteriores R'!E:E),""),3)</f>
        <v>0</v>
      </c>
      <c r="H260" s="732">
        <f>IFERROR((E260-(_xlfn.XLOOKUP(C260,'Costos Unitarios'!$A:$A,'Costos Unitarios'!$E:$E)+_xlfn.XLOOKUP(C260,'Costos Comerciales'!$A:$A,'Costos Comerciales'!$E:$E)))/E260,"")</f>
        <v>0.66943772354651021</v>
      </c>
      <c r="I260" s="732" t="str">
        <f>IFERROR((E260-_xlfn.XLOOKUP(C260,'Lista Consumo Interno'!$A:$A,'Lista Consumo Interno'!$E:$E))/E260,"")</f>
        <v/>
      </c>
      <c r="J260" s="727" t="str">
        <f>IFERROR(($E260-_xlfn.XLOOKUP($C260,Competencias!$A:$A,Competencias!R:R))/$E260,"")</f>
        <v/>
      </c>
      <c r="K260" s="727" t="str">
        <f>IFERROR(($E260-_xlfn.XLOOKUP($C260,Competencias!$A:$A,Competencias!S:S))/$E260,"")</f>
        <v/>
      </c>
      <c r="L260" s="727" t="str">
        <f>IFERROR(($E260-_xlfn.XLOOKUP($C260,Competencias!$A:$A,Competencias!T:T))/$E260,"")</f>
        <v/>
      </c>
      <c r="M260" s="727" t="str">
        <f>IFERROR(($E260-_xlfn.XLOOKUP($C260,Competencias!$A:$A,Competencias!U:U))/$E260,"")</f>
        <v/>
      </c>
      <c r="N260" s="727" t="str">
        <f>IFERROR(($E260-_xlfn.XLOOKUP($C260,Competencias!$A:$A,Competencias!V:V))/$E260,"")</f>
        <v/>
      </c>
      <c r="P260" s="246" t="str">
        <f>_xlfn.XLOOKUP(Q260,'Listas anteriores R'!$A:$A,'Listas anteriores R'!$D:$D,"")</f>
        <v>Fiambres</v>
      </c>
      <c r="Q260" s="1210">
        <v>34</v>
      </c>
      <c r="R260" s="718" t="str">
        <f t="shared" ref="R260:R291" si="56">D260</f>
        <v>SALAMIN LARIO T/TAND. P/G</v>
      </c>
      <c r="S260" s="135">
        <f t="shared" si="54"/>
        <v>23747.416324150639</v>
      </c>
      <c r="T260" s="749">
        <v>28734.373752222273</v>
      </c>
      <c r="U260" s="1172">
        <f>ROUND(IFERROR((S260-_xlfn.XLOOKUP(Q260,'Listas anteriores C'!$A:$A,'Listas anteriores C'!$E:$E))/_xlfn.XLOOKUP(Q260,'Listas anteriores C'!$A:$A,'Listas anteriores C'!$E:$E),""),3)</f>
        <v>0</v>
      </c>
      <c r="V260" s="732">
        <f>IFERROR((S260-(_xlfn.XLOOKUP(Q260,'Costos Unitarios'!$A:$A,'Costos Unitarios'!$E:$E)+_xlfn.XLOOKUP(Q260,'Costos Comerciales'!$A:$A,'Costos Comerciales'!$E:$E)))/S260,"")</f>
        <v>0.66943772354651021</v>
      </c>
      <c r="W260" s="727" t="str">
        <f>IFERROR(($S260-_xlfn.XLOOKUP($Q260,Competencias!$A:$A,Competencias!E:E))/$S260,"")</f>
        <v/>
      </c>
      <c r="X260" s="727" t="str">
        <f>IFERROR(($S260-_xlfn.XLOOKUP($Q260,Competencias!$A:$A,Competencias!F:F))/$S260,"")</f>
        <v/>
      </c>
      <c r="Y260" s="727" t="str">
        <f>IFERROR(($S260-_xlfn.XLOOKUP($Q260,Competencias!$A:$A,Competencias!G:G))/$S260,"")</f>
        <v/>
      </c>
      <c r="AA260" s="246" t="str">
        <f>_xlfn.XLOOKUP(AB260,'Listas anteriores R'!$A:$A,'Listas anteriores R'!$D:$D,"")</f>
        <v>Fiambres</v>
      </c>
      <c r="AB260" s="542">
        <v>34</v>
      </c>
      <c r="AC260" s="718" t="str">
        <f t="shared" si="51"/>
        <v>SALAMIN LARIO T/TAND. P/G</v>
      </c>
      <c r="AD260" s="139">
        <f t="shared" si="55"/>
        <v>23747.416324150639</v>
      </c>
      <c r="AE260" s="749">
        <v>28734.373752222273</v>
      </c>
      <c r="AF260" s="1172">
        <f>ROUND(IFERROR((AD260-_xlfn.XLOOKUP(AB260,'Listas anteriores ML'!$A:$A,'Listas anteriores ML'!$E:$E))/_xlfn.XLOOKUP(AB260,'Listas anteriores ML'!$A:$A,'Listas anteriores ML'!$E:$E),""),3)</f>
        <v>0</v>
      </c>
      <c r="AG260" s="732">
        <f>IFERROR((AD260-(_xlfn.XLOOKUP(AB260,'Costos Unitarios'!$A:$A,'Costos Unitarios'!$E:$E)+_xlfn.XLOOKUP(AB260,'Costos Comerciales'!$A:$A,'Costos Comerciales'!$E:$E)))/AD260,"")</f>
        <v>0.66943772354651021</v>
      </c>
      <c r="AH260" s="727" t="str">
        <f>IFERROR(($AD260-_xlfn.XLOOKUP($AB260,Competencias!$A:$A,Competencias!H:H))/$AD260,"")</f>
        <v/>
      </c>
      <c r="AI260" s="727" t="str">
        <f>IFERROR(($AD260-_xlfn.XLOOKUP($AB260,Competencias!$A:$A,Competencias!I:I))/$AD260,"")</f>
        <v/>
      </c>
      <c r="AJ260" s="727" t="str">
        <f>IFERROR(($AD260-_xlfn.XLOOKUP($AB260,Competencias!$A:$A,Competencias!J:J))/$AD260,"")</f>
        <v/>
      </c>
      <c r="AK260" s="727" t="str">
        <f>IFERROR(($AD260-_xlfn.XLOOKUP($AB260,Competencias!$A:$A,Competencias!K:K))/$AD260,"")</f>
        <v/>
      </c>
      <c r="AL260" s="727" t="str">
        <f>IFERROR(($AD260-_xlfn.XLOOKUP($AB260,Competencias!$A:$A,Competencias!L:L))/$AD260,"")</f>
        <v/>
      </c>
      <c r="AM260" s="727" t="str">
        <f>IFERROR(($AD260-_xlfn.XLOOKUP($AB260,Competencias!$A:$A,Competencias!M:M))/$AD260,"")</f>
        <v/>
      </c>
      <c r="AN260" s="727" t="str">
        <f>IFERROR(($AD260-_xlfn.XLOOKUP($AB260,Competencias!$A:$A,Competencias!N:N))/$AD260,"")</f>
        <v/>
      </c>
      <c r="AO260" s="727" t="str">
        <f>IFERROR(($AD260-_xlfn.XLOOKUP($AB260,Competencias!$A:$A,Competencias!O:O))/$AD260,"")</f>
        <v/>
      </c>
      <c r="AP260"/>
      <c r="AQ260" s="246" t="str">
        <f>_xlfn.XLOOKUP(AR260,'Listas anteriores R'!$A:$A,'Listas anteriores R'!$D:$D,"")</f>
        <v>Fiambres</v>
      </c>
      <c r="AR260" s="542">
        <v>34</v>
      </c>
      <c r="AS260" s="718" t="str">
        <f t="shared" si="47"/>
        <v>SALAMIN LARIO T/TAND. P/G</v>
      </c>
      <c r="AT260" s="291" t="e">
        <f t="shared" si="52"/>
        <v>#N/A</v>
      </c>
      <c r="AU260" s="1051" t="e">
        <f>ROUND(IFERROR(($AT260-_xlfn.XLOOKUP($AR260,'Listas anteriores May.'!$A:$A,'Listas anteriores May.'!$E:$E))/_xlfn.XLOOKUP($AR260,'Listas anteriores May.'!$A:$A,'Listas anteriores May.'!$E:$E),""),3)</f>
        <v>#VALUE!</v>
      </c>
      <c r="AV260" s="732" t="str">
        <f>IFERROR(($AT260-(_xlfn.XLOOKUP($AR260,'Costos Unitarios'!$A:$A,'Costos Unitarios'!$E:$E)+_xlfn.XLOOKUP($AR260,'Costos Comerciales'!$A:$A,'Costos Comerciales'!$E:$E)))/AT260,"")</f>
        <v/>
      </c>
      <c r="AW260" s="892" t="str">
        <f>IFERROR((AT260-_xlfn.XLOOKUP(AR260,'Lista Consumo Interno'!$A:$A,'Lista Consumo Interno'!$E:$E))/AT260,"")</f>
        <v/>
      </c>
      <c r="AX260" s="895" t="e">
        <v>#N/A</v>
      </c>
      <c r="AY260" s="727" t="str">
        <f>IFERROR(($AT260-_xlfn.XLOOKUP($AR260,Competencias!$A:$A,Competencias!P:P))/$AT260,"")</f>
        <v/>
      </c>
      <c r="AZ260" s="727" t="str">
        <f>IFERROR(($AT260-_xlfn.XLOOKUP($AR260,Competencias!$A:$A,Competencias!Q:Q))/$AT260,"")</f>
        <v/>
      </c>
      <c r="BB260" s="246" t="str">
        <f>_xlfn.XLOOKUP(BC260,'Listas anteriores R'!$A:$A,'Listas anteriores R'!$D:$D,"")</f>
        <v>Fiambres</v>
      </c>
      <c r="BC260" s="760">
        <v>34</v>
      </c>
      <c r="BD260" s="800" t="str">
        <f t="shared" si="48"/>
        <v>SALAMIN LARIO T/TAND. P/G</v>
      </c>
      <c r="BE260" s="150" t="e">
        <v>#N/A</v>
      </c>
      <c r="BF260" s="1051" t="e">
        <f>ROUND(IFERROR((BE260-_xlfn.XLOOKUP(BC260,'Listas anteriores HORECA'!$A:$A,'Listas anteriores HORECA'!$E:$E))/_xlfn.XLOOKUP(BC260,'Listas anteriores HORECA'!$A:$A,'Listas anteriores HORECA'!$E:$E),""),3)</f>
        <v>#VALUE!</v>
      </c>
      <c r="BG260" s="150">
        <f>_xlfn.XLOOKUP($BC260,'Costos Unitarios'!A:A,'Costos Unitarios'!E:E,"")</f>
        <v>6811</v>
      </c>
      <c r="BH260" s="1052" t="e">
        <f t="shared" si="49"/>
        <v>#N/A</v>
      </c>
      <c r="BI260" s="892" t="str">
        <f>IFERROR((BE260-_xlfn.XLOOKUP(C260,'Lista Consumo Interno'!A:A,'Lista Consumo Interno'!E:E))/BE260,"")</f>
        <v/>
      </c>
    </row>
    <row r="261" spans="1:61" s="725" customFormat="1" ht="15" thickBot="1" x14ac:dyDescent="0.35">
      <c r="A261" s="246" t="str">
        <f>_xlfn.XLOOKUP(C261,'Listas anteriores R'!$A:$A,'Listas anteriores R'!$D:$D,"")</f>
        <v>Fiambres</v>
      </c>
      <c r="B261" s="1205" t="str">
        <f>_xlfn.XLOOKUP(C261,'Lista Fiambre'!C:C,'Lista Fiambre'!B:B,"")</f>
        <v>SALAMES Y SALAMINES</v>
      </c>
      <c r="C261" s="217">
        <v>35</v>
      </c>
      <c r="D261" s="218" t="s">
        <v>329</v>
      </c>
      <c r="E261" s="770">
        <f t="shared" si="53"/>
        <v>23747.416324150639</v>
      </c>
      <c r="F261" s="860">
        <f>_xlfn.XLOOKUP(C261,'[1]Lista Fiambre'!$C:$C,'[1]Lista Fiambre'!$F:$F,"")</f>
        <v>28734.373752222273</v>
      </c>
      <c r="G261" s="1197">
        <f>ROUND(IFERROR((E261-_xlfn.XLOOKUP(C261,'Listas anteriores R'!A:A,'Listas anteriores R'!E:E))/_xlfn.XLOOKUP(C261,'Listas anteriores R'!A:A,'Listas anteriores R'!E:E),""),3)</f>
        <v>0</v>
      </c>
      <c r="H261" s="732">
        <f>IFERROR((E261-(_xlfn.XLOOKUP(C261,'Costos Unitarios'!$A:$A,'Costos Unitarios'!$E:$E)+_xlfn.XLOOKUP(C261,'Costos Comerciales'!$A:$A,'Costos Comerciales'!$E:$E)))/E261,"")</f>
        <v>0.80536830041171592</v>
      </c>
      <c r="I261" s="732" t="str">
        <f>IFERROR((E261-_xlfn.XLOOKUP(C261,'Lista Consumo Interno'!$A:$A,'Lista Consumo Interno'!$E:$E))/E261,"")</f>
        <v/>
      </c>
      <c r="J261" s="727" t="str">
        <f>IFERROR(($E261-_xlfn.XLOOKUP($C261,Competencias!$A:$A,Competencias!R:R))/$E261,"")</f>
        <v/>
      </c>
      <c r="K261" s="727" t="str">
        <f>IFERROR(($E261-_xlfn.XLOOKUP($C261,Competencias!$A:$A,Competencias!S:S))/$E261,"")</f>
        <v/>
      </c>
      <c r="L261" s="727" t="str">
        <f>IFERROR(($E261-_xlfn.XLOOKUP($C261,Competencias!$A:$A,Competencias!T:T))/$E261,"")</f>
        <v/>
      </c>
      <c r="M261" s="727" t="str">
        <f>IFERROR(($E261-_xlfn.XLOOKUP($C261,Competencias!$A:$A,Competencias!U:U))/$E261,"")</f>
        <v/>
      </c>
      <c r="N261" s="727" t="str">
        <f>IFERROR(($E261-_xlfn.XLOOKUP($C261,Competencias!$A:$A,Competencias!V:V))/$E261,"")</f>
        <v/>
      </c>
      <c r="P261" s="246" t="str">
        <f>_xlfn.XLOOKUP(Q261,'Listas anteriores R'!$A:$A,'Listas anteriores R'!$D:$D,"")</f>
        <v>Fiambres</v>
      </c>
      <c r="Q261" s="1210">
        <v>35</v>
      </c>
      <c r="R261" s="718" t="str">
        <f t="shared" si="56"/>
        <v>SALAMIN LARIO T/TAND. P/F</v>
      </c>
      <c r="S261" s="135">
        <f t="shared" si="54"/>
        <v>23747.416324150639</v>
      </c>
      <c r="T261" s="749">
        <v>28734.373752222273</v>
      </c>
      <c r="U261" s="1172">
        <f>ROUND(IFERROR((S261-_xlfn.XLOOKUP(Q261,'Listas anteriores C'!$A:$A,'Listas anteriores C'!$E:$E))/_xlfn.XLOOKUP(Q261,'Listas anteriores C'!$A:$A,'Listas anteriores C'!$E:$E),""),3)</f>
        <v>0</v>
      </c>
      <c r="V261" s="732">
        <f>IFERROR((S261-(_xlfn.XLOOKUP(Q261,'Costos Unitarios'!$A:$A,'Costos Unitarios'!$E:$E)+_xlfn.XLOOKUP(Q261,'Costos Comerciales'!$A:$A,'Costos Comerciales'!$E:$E)))/S261,"")</f>
        <v>0.80536830041171592</v>
      </c>
      <c r="W261" s="727" t="str">
        <f>IFERROR(($S261-_xlfn.XLOOKUP($Q261,Competencias!$A:$A,Competencias!E:E))/$S261,"")</f>
        <v/>
      </c>
      <c r="X261" s="727" t="str">
        <f>IFERROR(($S261-_xlfn.XLOOKUP($Q261,Competencias!$A:$A,Competencias!F:F))/$S261,"")</f>
        <v/>
      </c>
      <c r="Y261" s="727" t="str">
        <f>IFERROR(($S261-_xlfn.XLOOKUP($Q261,Competencias!$A:$A,Competencias!G:G))/$S261,"")</f>
        <v/>
      </c>
      <c r="AA261" s="246" t="str">
        <f>_xlfn.XLOOKUP(AB261,'Listas anteriores R'!$A:$A,'Listas anteriores R'!$D:$D,"")</f>
        <v>Fiambres</v>
      </c>
      <c r="AB261" s="542">
        <v>35</v>
      </c>
      <c r="AC261" s="718" t="str">
        <f t="shared" si="51"/>
        <v>SALAMIN LARIO T/TAND. P/F</v>
      </c>
      <c r="AD261" s="139">
        <f t="shared" si="55"/>
        <v>23747.416324150639</v>
      </c>
      <c r="AE261" s="749">
        <v>28734.373752222273</v>
      </c>
      <c r="AF261" s="1172">
        <f>ROUND(IFERROR((AD261-_xlfn.XLOOKUP(AB261,'Listas anteriores ML'!$A:$A,'Listas anteriores ML'!$E:$E))/_xlfn.XLOOKUP(AB261,'Listas anteriores ML'!$A:$A,'Listas anteriores ML'!$E:$E),""),3)</f>
        <v>0</v>
      </c>
      <c r="AG261" s="732">
        <f>IFERROR((AD261-(_xlfn.XLOOKUP(AB261,'Costos Unitarios'!$A:$A,'Costos Unitarios'!$E:$E)+_xlfn.XLOOKUP(AB261,'Costos Comerciales'!$A:$A,'Costos Comerciales'!$E:$E)))/AD261,"")</f>
        <v>0.80536830041171592</v>
      </c>
      <c r="AH261" s="727" t="str">
        <f>IFERROR(($AD261-_xlfn.XLOOKUP($AB261,Competencias!$A:$A,Competencias!H:H))/$AD261,"")</f>
        <v/>
      </c>
      <c r="AI261" s="727" t="str">
        <f>IFERROR(($AD261-_xlfn.XLOOKUP($AB261,Competencias!$A:$A,Competencias!I:I))/$AD261,"")</f>
        <v/>
      </c>
      <c r="AJ261" s="727" t="str">
        <f>IFERROR(($AD261-_xlfn.XLOOKUP($AB261,Competencias!$A:$A,Competencias!J:J))/$AD261,"")</f>
        <v/>
      </c>
      <c r="AK261" s="727" t="str">
        <f>IFERROR(($AD261-_xlfn.XLOOKUP($AB261,Competencias!$A:$A,Competencias!K:K))/$AD261,"")</f>
        <v/>
      </c>
      <c r="AL261" s="727" t="str">
        <f>IFERROR(($AD261-_xlfn.XLOOKUP($AB261,Competencias!$A:$A,Competencias!L:L))/$AD261,"")</f>
        <v/>
      </c>
      <c r="AM261" s="727" t="str">
        <f>IFERROR(($AD261-_xlfn.XLOOKUP($AB261,Competencias!$A:$A,Competencias!M:M))/$AD261,"")</f>
        <v/>
      </c>
      <c r="AN261" s="727" t="str">
        <f>IFERROR(($AD261-_xlfn.XLOOKUP($AB261,Competencias!$A:$A,Competencias!N:N))/$AD261,"")</f>
        <v/>
      </c>
      <c r="AO261" s="727" t="str">
        <f>IFERROR(($AD261-_xlfn.XLOOKUP($AB261,Competencias!$A:$A,Competencias!O:O))/$AD261,"")</f>
        <v/>
      </c>
      <c r="AP261"/>
      <c r="AQ261" s="246" t="str">
        <f>_xlfn.XLOOKUP(AR261,'Listas anteriores R'!$A:$A,'Listas anteriores R'!$D:$D,"")</f>
        <v>Fiambres</v>
      </c>
      <c r="AR261" s="542">
        <v>35</v>
      </c>
      <c r="AS261" s="718" t="str">
        <f t="shared" si="47"/>
        <v>SALAMIN LARIO T/TAND. P/F</v>
      </c>
      <c r="AT261" s="291" t="e">
        <f t="shared" si="52"/>
        <v>#N/A</v>
      </c>
      <c r="AU261" s="1051" t="e">
        <f>ROUND(IFERROR(($AT261-_xlfn.XLOOKUP($AR261,'Listas anteriores May.'!$A:$A,'Listas anteriores May.'!$E:$E))/_xlfn.XLOOKUP($AR261,'Listas anteriores May.'!$A:$A,'Listas anteriores May.'!$E:$E),""),3)</f>
        <v>#VALUE!</v>
      </c>
      <c r="AV261" s="732" t="str">
        <f>IFERROR(($AT261-(_xlfn.XLOOKUP($AR261,'Costos Unitarios'!$A:$A,'Costos Unitarios'!$E:$E)+_xlfn.XLOOKUP($AR261,'Costos Comerciales'!$A:$A,'Costos Comerciales'!$E:$E)))/AT261,"")</f>
        <v/>
      </c>
      <c r="AW261" s="892" t="str">
        <f>IFERROR((AT261-_xlfn.XLOOKUP(AR261,'Lista Consumo Interno'!$A:$A,'Lista Consumo Interno'!$E:$E))/AT261,"")</f>
        <v/>
      </c>
      <c r="AX261" s="895" t="e">
        <v>#N/A</v>
      </c>
      <c r="AY261" s="727" t="str">
        <f>IFERROR(($AT261-_xlfn.XLOOKUP($AR261,Competencias!$A:$A,Competencias!P:P))/$AT261,"")</f>
        <v/>
      </c>
      <c r="AZ261" s="727" t="str">
        <f>IFERROR(($AT261-_xlfn.XLOOKUP($AR261,Competencias!$A:$A,Competencias!Q:Q))/$AT261,"")</f>
        <v/>
      </c>
      <c r="BB261" s="246" t="str">
        <f>_xlfn.XLOOKUP(BC261,'Listas anteriores R'!$A:$A,'Listas anteriores R'!$D:$D,"")</f>
        <v>Fiambres</v>
      </c>
      <c r="BC261" s="760">
        <v>35</v>
      </c>
      <c r="BD261" s="800" t="str">
        <f t="shared" si="48"/>
        <v>SALAMIN LARIO T/TAND. P/F</v>
      </c>
      <c r="BE261" s="150" t="e">
        <v>#N/A</v>
      </c>
      <c r="BF261" s="1051" t="e">
        <f>ROUND(IFERROR((BE261-_xlfn.XLOOKUP(BC261,'Listas anteriores HORECA'!$A:$A,'Listas anteriores HORECA'!$E:$E))/_xlfn.XLOOKUP(BC261,'Listas anteriores HORECA'!$A:$A,'Listas anteriores HORECA'!$E:$E),""),3)</f>
        <v>#VALUE!</v>
      </c>
      <c r="BG261" s="150">
        <f>_xlfn.XLOOKUP($BC261,'Costos Unitarios'!A:A,'Costos Unitarios'!E:E,"")</f>
        <v>4470</v>
      </c>
      <c r="BH261" s="1052" t="e">
        <f t="shared" si="49"/>
        <v>#N/A</v>
      </c>
      <c r="BI261" s="892" t="str">
        <f>IFERROR((BE261-_xlfn.XLOOKUP(C261,'Lista Consumo Interno'!A:A,'Lista Consumo Interno'!E:E))/BE261,"")</f>
        <v/>
      </c>
    </row>
    <row r="262" spans="1:61" s="725" customFormat="1" ht="15" thickBot="1" x14ac:dyDescent="0.35">
      <c r="A262" s="246" t="str">
        <f>_xlfn.XLOOKUP(C262,'Listas anteriores R'!$A:$A,'Listas anteriores R'!$D:$D,"")</f>
        <v>Fiambres</v>
      </c>
      <c r="B262" s="1205" t="str">
        <f>_xlfn.XLOOKUP(C262,'Lista Fiambre'!C:C,'Lista Fiambre'!B:B,"")</f>
        <v>SALAMES Y SALAMINES</v>
      </c>
      <c r="C262" s="217">
        <v>50</v>
      </c>
      <c r="D262" s="218" t="s">
        <v>330</v>
      </c>
      <c r="E262" s="770">
        <f t="shared" si="53"/>
        <v>26731.195237623946</v>
      </c>
      <c r="F262" s="860">
        <f>_xlfn.XLOOKUP(C262,'[1]Lista Fiambre'!$C:$C,'[1]Lista Fiambre'!$F:$F,"")</f>
        <v>32344.746237524974</v>
      </c>
      <c r="G262" s="1197">
        <f>ROUND(IFERROR((E262-_xlfn.XLOOKUP(C262,'Listas anteriores R'!A:A,'Listas anteriores R'!E:E))/_xlfn.XLOOKUP(C262,'Listas anteriores R'!A:A,'Listas anteriores R'!E:E),""),3)</f>
        <v>0</v>
      </c>
      <c r="H262" s="732">
        <f>IFERROR((E262-(_xlfn.XLOOKUP(C262,'Costos Unitarios'!$A:$A,'Costos Unitarios'!$E:$E)+_xlfn.XLOOKUP(C262,'Costos Comerciales'!$A:$A,'Costos Comerciales'!$E:$E)))/E262,"")</f>
        <v>0.70846795548328445</v>
      </c>
      <c r="I262" s="732" t="str">
        <f>IFERROR((E262-_xlfn.XLOOKUP(C262,'Lista Consumo Interno'!$A:$A,'Lista Consumo Interno'!$E:$E))/E262,"")</f>
        <v/>
      </c>
      <c r="J262" s="727" t="str">
        <f>IFERROR(($E262-_xlfn.XLOOKUP($C262,Competencias!$A:$A,Competencias!R:R))/$E262,"")</f>
        <v/>
      </c>
      <c r="K262" s="727" t="str">
        <f>IFERROR(($E262-_xlfn.XLOOKUP($C262,Competencias!$A:$A,Competencias!S:S))/$E262,"")</f>
        <v/>
      </c>
      <c r="L262" s="727" t="str">
        <f>IFERROR(($E262-_xlfn.XLOOKUP($C262,Competencias!$A:$A,Competencias!T:T))/$E262,"")</f>
        <v/>
      </c>
      <c r="M262" s="727" t="str">
        <f>IFERROR(($E262-_xlfn.XLOOKUP($C262,Competencias!$A:$A,Competencias!U:U))/$E262,"")</f>
        <v/>
      </c>
      <c r="N262" s="727" t="str">
        <f>IFERROR(($E262-_xlfn.XLOOKUP($C262,Competencias!$A:$A,Competencias!V:V))/$E262,"")</f>
        <v/>
      </c>
      <c r="P262" s="246" t="str">
        <f>_xlfn.XLOOKUP(Q262,'Listas anteriores R'!$A:$A,'Listas anteriores R'!$D:$D,"")</f>
        <v>Fiambres</v>
      </c>
      <c r="Q262" s="1210">
        <v>50</v>
      </c>
      <c r="R262" s="718" t="str">
        <f t="shared" si="56"/>
        <v>SALAMIN LARIO T/COLONO PG</v>
      </c>
      <c r="S262" s="135">
        <f t="shared" si="54"/>
        <v>26731.195237623946</v>
      </c>
      <c r="T262" s="749">
        <v>32344.746237524974</v>
      </c>
      <c r="U262" s="1172">
        <f>ROUND(IFERROR((S262-_xlfn.XLOOKUP(Q262,'Listas anteriores C'!$A:$A,'Listas anteriores C'!$E:$E))/_xlfn.XLOOKUP(Q262,'Listas anteriores C'!$A:$A,'Listas anteriores C'!$E:$E),""),3)</f>
        <v>0</v>
      </c>
      <c r="V262" s="732">
        <f>IFERROR((S262-(_xlfn.XLOOKUP(Q262,'Costos Unitarios'!$A:$A,'Costos Unitarios'!$E:$E)+_xlfn.XLOOKUP(Q262,'Costos Comerciales'!$A:$A,'Costos Comerciales'!$E:$E)))/S262,"")</f>
        <v>0.70846795548328445</v>
      </c>
      <c r="W262" s="727" t="str">
        <f>IFERROR(($S262-_xlfn.XLOOKUP($Q262,Competencias!$A:$A,Competencias!E:E))/$S262,"")</f>
        <v/>
      </c>
      <c r="X262" s="727" t="str">
        <f>IFERROR(($S262-_xlfn.XLOOKUP($Q262,Competencias!$A:$A,Competencias!F:F))/$S262,"")</f>
        <v/>
      </c>
      <c r="Y262" s="727" t="str">
        <f>IFERROR(($S262-_xlfn.XLOOKUP($Q262,Competencias!$A:$A,Competencias!G:G))/$S262,"")</f>
        <v/>
      </c>
      <c r="AA262" s="246" t="str">
        <f>_xlfn.XLOOKUP(AB262,'Listas anteriores R'!$A:$A,'Listas anteriores R'!$D:$D,"")</f>
        <v>Fiambres</v>
      </c>
      <c r="AB262" s="542">
        <v>50</v>
      </c>
      <c r="AC262" s="718" t="str">
        <f t="shared" si="51"/>
        <v>SALAMIN LARIO T/COLONO PG</v>
      </c>
      <c r="AD262" s="139">
        <f t="shared" si="55"/>
        <v>26731.195237623946</v>
      </c>
      <c r="AE262" s="749">
        <v>32344.746237524974</v>
      </c>
      <c r="AF262" s="1172">
        <f>ROUND(IFERROR((AD262-_xlfn.XLOOKUP(AB262,'Listas anteriores ML'!$A:$A,'Listas anteriores ML'!$E:$E))/_xlfn.XLOOKUP(AB262,'Listas anteriores ML'!$A:$A,'Listas anteriores ML'!$E:$E),""),3)</f>
        <v>0</v>
      </c>
      <c r="AG262" s="732">
        <f>IFERROR((AD262-(_xlfn.XLOOKUP(AB262,'Costos Unitarios'!$A:$A,'Costos Unitarios'!$E:$E)+_xlfn.XLOOKUP(AB262,'Costos Comerciales'!$A:$A,'Costos Comerciales'!$E:$E)))/AD262,"")</f>
        <v>0.70846795548328445</v>
      </c>
      <c r="AH262" s="727" t="str">
        <f>IFERROR(($AD262-_xlfn.XLOOKUP($AB262,Competencias!$A:$A,Competencias!H:H))/$AD262,"")</f>
        <v/>
      </c>
      <c r="AI262" s="727" t="str">
        <f>IFERROR(($AD262-_xlfn.XLOOKUP($AB262,Competencias!$A:$A,Competencias!I:I))/$AD262,"")</f>
        <v/>
      </c>
      <c r="AJ262" s="727" t="str">
        <f>IFERROR(($AD262-_xlfn.XLOOKUP($AB262,Competencias!$A:$A,Competencias!J:J))/$AD262,"")</f>
        <v/>
      </c>
      <c r="AK262" s="727" t="str">
        <f>IFERROR(($AD262-_xlfn.XLOOKUP($AB262,Competencias!$A:$A,Competencias!K:K))/$AD262,"")</f>
        <v/>
      </c>
      <c r="AL262" s="727" t="str">
        <f>IFERROR(($AD262-_xlfn.XLOOKUP($AB262,Competencias!$A:$A,Competencias!L:L))/$AD262,"")</f>
        <v/>
      </c>
      <c r="AM262" s="727" t="str">
        <f>IFERROR(($AD262-_xlfn.XLOOKUP($AB262,Competencias!$A:$A,Competencias!M:M))/$AD262,"")</f>
        <v/>
      </c>
      <c r="AN262" s="727" t="str">
        <f>IFERROR(($AD262-_xlfn.XLOOKUP($AB262,Competencias!$A:$A,Competencias!N:N))/$AD262,"")</f>
        <v/>
      </c>
      <c r="AO262" s="727" t="str">
        <f>IFERROR(($AD262-_xlfn.XLOOKUP($AB262,Competencias!$A:$A,Competencias!O:O))/$AD262,"")</f>
        <v/>
      </c>
      <c r="AP262"/>
      <c r="AQ262" s="246" t="str">
        <f>_xlfn.XLOOKUP(AR262,'Listas anteriores R'!$A:$A,'Listas anteriores R'!$D:$D,"")</f>
        <v>Fiambres</v>
      </c>
      <c r="AR262" s="542">
        <v>50</v>
      </c>
      <c r="AS262" s="718" t="str">
        <f t="shared" si="47"/>
        <v>SALAMIN LARIO T/COLONO PG</v>
      </c>
      <c r="AT262" s="291" t="e">
        <f t="shared" si="52"/>
        <v>#N/A</v>
      </c>
      <c r="AU262" s="1051" t="e">
        <f>ROUND(IFERROR(($AT262-_xlfn.XLOOKUP($AR262,'Listas anteriores May.'!$A:$A,'Listas anteriores May.'!$E:$E))/_xlfn.XLOOKUP($AR262,'Listas anteriores May.'!$A:$A,'Listas anteriores May.'!$E:$E),""),3)</f>
        <v>#VALUE!</v>
      </c>
      <c r="AV262" s="732" t="str">
        <f>IFERROR(($AT262-(_xlfn.XLOOKUP($AR262,'Costos Unitarios'!$A:$A,'Costos Unitarios'!$E:$E)+_xlfn.XLOOKUP($AR262,'Costos Comerciales'!$A:$A,'Costos Comerciales'!$E:$E)))/AT262,"")</f>
        <v/>
      </c>
      <c r="AW262" s="892" t="str">
        <f>IFERROR((AT262-_xlfn.XLOOKUP(AR262,'Lista Consumo Interno'!$A:$A,'Lista Consumo Interno'!$E:$E))/AT262,"")</f>
        <v/>
      </c>
      <c r="AX262" s="895" t="e">
        <v>#N/A</v>
      </c>
      <c r="AY262" s="727" t="str">
        <f>IFERROR(($AT262-_xlfn.XLOOKUP($AR262,Competencias!$A:$A,Competencias!P:P))/$AT262,"")</f>
        <v/>
      </c>
      <c r="AZ262" s="727" t="str">
        <f>IFERROR(($AT262-_xlfn.XLOOKUP($AR262,Competencias!$A:$A,Competencias!Q:Q))/$AT262,"")</f>
        <v/>
      </c>
      <c r="BB262" s="246" t="str">
        <f>_xlfn.XLOOKUP(BC262,'Listas anteriores R'!$A:$A,'Listas anteriores R'!$D:$D,"")</f>
        <v>Fiambres</v>
      </c>
      <c r="BC262" s="760">
        <v>50</v>
      </c>
      <c r="BD262" s="800" t="str">
        <f t="shared" si="48"/>
        <v>SALAMIN LARIO T/COLONO PG</v>
      </c>
      <c r="BE262" s="150" t="e">
        <v>#N/A</v>
      </c>
      <c r="BF262" s="1051" t="e">
        <f>ROUND(IFERROR((BE262-_xlfn.XLOOKUP(BC262,'Listas anteriores HORECA'!$A:$A,'Listas anteriores HORECA'!$E:$E))/_xlfn.XLOOKUP(BC262,'Listas anteriores HORECA'!$A:$A,'Listas anteriores HORECA'!$E:$E),""),3)</f>
        <v>#VALUE!</v>
      </c>
      <c r="BG262" s="150">
        <f>_xlfn.XLOOKUP($BC262,'Costos Unitarios'!A:A,'Costos Unitarios'!E:E,"")</f>
        <v>6610</v>
      </c>
      <c r="BH262" s="1052" t="e">
        <f t="shared" si="49"/>
        <v>#N/A</v>
      </c>
      <c r="BI262" s="892" t="str">
        <f>IFERROR((BE262-_xlfn.XLOOKUP(C262,'Lista Consumo Interno'!A:A,'Lista Consumo Interno'!E:E))/BE262,"")</f>
        <v/>
      </c>
    </row>
    <row r="263" spans="1:61" s="725" customFormat="1" ht="15" thickBot="1" x14ac:dyDescent="0.35">
      <c r="A263" s="246" t="str">
        <f>_xlfn.XLOOKUP(C263,'Listas anteriores R'!$A:$A,'Listas anteriores R'!$D:$D,"")</f>
        <v>Fiambres</v>
      </c>
      <c r="B263" s="1205" t="str">
        <f>_xlfn.XLOOKUP(C263,'Lista Fiambre'!C:C,'Lista Fiambre'!B:B,"")</f>
        <v>SALAMES Y SALAMINES</v>
      </c>
      <c r="C263" s="217">
        <v>40</v>
      </c>
      <c r="D263" s="218" t="s">
        <v>331</v>
      </c>
      <c r="E263" s="770">
        <f t="shared" si="53"/>
        <v>23917.08899090072</v>
      </c>
      <c r="F263" s="860">
        <f>_xlfn.XLOOKUP(C263,'[1]Lista Fiambre'!$C:$C,'[1]Lista Fiambre'!$F:$F,"")</f>
        <v>28939.677678989869</v>
      </c>
      <c r="G263" s="1197">
        <f>ROUND(IFERROR((E263-_xlfn.XLOOKUP(C263,'Listas anteriores R'!A:A,'Listas anteriores R'!E:E))/_xlfn.XLOOKUP(C263,'Listas anteriores R'!A:A,'Listas anteriores R'!E:E),""),3)</f>
        <v>0</v>
      </c>
      <c r="H263" s="732">
        <f>IFERROR((E263-(_xlfn.XLOOKUP(C263,'Costos Unitarios'!$A:$A,'Costos Unitarios'!$E:$E)+_xlfn.XLOOKUP(C263,'Costos Comerciales'!$A:$A,'Costos Comerciales'!$E:$E)))/E263,"")</f>
        <v>0.69181032011026489</v>
      </c>
      <c r="I263" s="732" t="str">
        <f>IFERROR((E263-_xlfn.XLOOKUP(C263,'Lista Consumo Interno'!$A:$A,'Lista Consumo Interno'!$E:$E))/E263,"")</f>
        <v/>
      </c>
      <c r="J263" s="727" t="str">
        <f>IFERROR(($E263-_xlfn.XLOOKUP($C263,Competencias!$A:$A,Competencias!R:R))/$E263,"")</f>
        <v/>
      </c>
      <c r="K263" s="727" t="str">
        <f>IFERROR(($E263-_xlfn.XLOOKUP($C263,Competencias!$A:$A,Competencias!S:S))/$E263,"")</f>
        <v/>
      </c>
      <c r="L263" s="727" t="str">
        <f>IFERROR(($E263-_xlfn.XLOOKUP($C263,Competencias!$A:$A,Competencias!T:T))/$E263,"")</f>
        <v/>
      </c>
      <c r="M263" s="727" t="str">
        <f>IFERROR(($E263-_xlfn.XLOOKUP($C263,Competencias!$A:$A,Competencias!U:U))/$E263,"")</f>
        <v/>
      </c>
      <c r="N263" s="727" t="str">
        <f>IFERROR(($E263-_xlfn.XLOOKUP($C263,Competencias!$A:$A,Competencias!V:V))/$E263,"")</f>
        <v/>
      </c>
      <c r="P263" s="246" t="str">
        <f>_xlfn.XLOOKUP(Q263,'Listas anteriores R'!$A:$A,'Listas anteriores R'!$D:$D,"")</f>
        <v>Fiambres</v>
      </c>
      <c r="Q263" s="1210">
        <v>40</v>
      </c>
      <c r="R263" s="718" t="str">
        <f t="shared" si="56"/>
        <v>SALAME LARIO PG 1/2 METRO</v>
      </c>
      <c r="S263" s="135">
        <f t="shared" si="54"/>
        <v>23917.08899090072</v>
      </c>
      <c r="T263" s="749">
        <v>28939.677678989869</v>
      </c>
      <c r="U263" s="1172">
        <f>ROUND(IFERROR((S263-_xlfn.XLOOKUP(Q263,'Listas anteriores C'!$A:$A,'Listas anteriores C'!$E:$E))/_xlfn.XLOOKUP(Q263,'Listas anteriores C'!$A:$A,'Listas anteriores C'!$E:$E),""),3)</f>
        <v>0</v>
      </c>
      <c r="V263" s="732">
        <f>IFERROR((S263-(_xlfn.XLOOKUP(Q263,'Costos Unitarios'!$A:$A,'Costos Unitarios'!$E:$E)+_xlfn.XLOOKUP(Q263,'Costos Comerciales'!$A:$A,'Costos Comerciales'!$E:$E)))/S263,"")</f>
        <v>0.69181032011026489</v>
      </c>
      <c r="W263" s="727" t="str">
        <f>IFERROR(($S263-_xlfn.XLOOKUP($Q263,Competencias!$A:$A,Competencias!E:E))/$S263,"")</f>
        <v/>
      </c>
      <c r="X263" s="727" t="str">
        <f>IFERROR(($S263-_xlfn.XLOOKUP($Q263,Competencias!$A:$A,Competencias!F:F))/$S263,"")</f>
        <v/>
      </c>
      <c r="Y263" s="727" t="str">
        <f>IFERROR(($S263-_xlfn.XLOOKUP($Q263,Competencias!$A:$A,Competencias!G:G))/$S263,"")</f>
        <v/>
      </c>
      <c r="AA263" s="246" t="str">
        <f>_xlfn.XLOOKUP(AB263,'Listas anteriores R'!$A:$A,'Listas anteriores R'!$D:$D,"")</f>
        <v>Fiambres</v>
      </c>
      <c r="AB263" s="542">
        <v>40</v>
      </c>
      <c r="AC263" s="718" t="str">
        <f t="shared" ref="AC263:AC294" si="57">D263</f>
        <v>SALAME LARIO PG 1/2 METRO</v>
      </c>
      <c r="AD263" s="139">
        <f t="shared" si="55"/>
        <v>23917.08899090072</v>
      </c>
      <c r="AE263" s="749">
        <v>28939.677678989869</v>
      </c>
      <c r="AF263" s="1172">
        <f>ROUND(IFERROR((AD263-_xlfn.XLOOKUP(AB263,'Listas anteriores ML'!$A:$A,'Listas anteriores ML'!$E:$E))/_xlfn.XLOOKUP(AB263,'Listas anteriores ML'!$A:$A,'Listas anteriores ML'!$E:$E),""),3)</f>
        <v>0</v>
      </c>
      <c r="AG263" s="732">
        <f>IFERROR((AD263-(_xlfn.XLOOKUP(AB263,'Costos Unitarios'!$A:$A,'Costos Unitarios'!$E:$E)+_xlfn.XLOOKUP(AB263,'Costos Comerciales'!$A:$A,'Costos Comerciales'!$E:$E)))/AD263,"")</f>
        <v>0.69181032011026489</v>
      </c>
      <c r="AH263" s="727" t="str">
        <f>IFERROR(($AD263-_xlfn.XLOOKUP($AB263,Competencias!$A:$A,Competencias!H:H))/$AD263,"")</f>
        <v/>
      </c>
      <c r="AI263" s="727" t="str">
        <f>IFERROR(($AD263-_xlfn.XLOOKUP($AB263,Competencias!$A:$A,Competencias!I:I))/$AD263,"")</f>
        <v/>
      </c>
      <c r="AJ263" s="727" t="str">
        <f>IFERROR(($AD263-_xlfn.XLOOKUP($AB263,Competencias!$A:$A,Competencias!J:J))/$AD263,"")</f>
        <v/>
      </c>
      <c r="AK263" s="727" t="str">
        <f>IFERROR(($AD263-_xlfn.XLOOKUP($AB263,Competencias!$A:$A,Competencias!K:K))/$AD263,"")</f>
        <v/>
      </c>
      <c r="AL263" s="727" t="str">
        <f>IFERROR(($AD263-_xlfn.XLOOKUP($AB263,Competencias!$A:$A,Competencias!L:L))/$AD263,"")</f>
        <v/>
      </c>
      <c r="AM263" s="727" t="str">
        <f>IFERROR(($AD263-_xlfn.XLOOKUP($AB263,Competencias!$A:$A,Competencias!M:M))/$AD263,"")</f>
        <v/>
      </c>
      <c r="AN263" s="727" t="str">
        <f>IFERROR(($AD263-_xlfn.XLOOKUP($AB263,Competencias!$A:$A,Competencias!N:N))/$AD263,"")</f>
        <v/>
      </c>
      <c r="AO263" s="727" t="str">
        <f>IFERROR(($AD263-_xlfn.XLOOKUP($AB263,Competencias!$A:$A,Competencias!O:O))/$AD263,"")</f>
        <v/>
      </c>
      <c r="AP263"/>
      <c r="AQ263" s="246" t="str">
        <f>_xlfn.XLOOKUP(AR263,'Listas anteriores R'!$A:$A,'Listas anteriores R'!$D:$D,"")</f>
        <v>Fiambres</v>
      </c>
      <c r="AR263" s="542">
        <v>40</v>
      </c>
      <c r="AS263" s="718" t="str">
        <f t="shared" si="47"/>
        <v>SALAME LARIO PG 1/2 METRO</v>
      </c>
      <c r="AT263" s="291" t="e">
        <f t="shared" si="52"/>
        <v>#N/A</v>
      </c>
      <c r="AU263" s="1051" t="e">
        <f>ROUND(IFERROR(($AT263-_xlfn.XLOOKUP($AR263,'Listas anteriores May.'!$A:$A,'Listas anteriores May.'!$E:$E))/_xlfn.XLOOKUP($AR263,'Listas anteriores May.'!$A:$A,'Listas anteriores May.'!$E:$E),""),3)</f>
        <v>#VALUE!</v>
      </c>
      <c r="AV263" s="732" t="str">
        <f>IFERROR(($AT263-(_xlfn.XLOOKUP($AR263,'Costos Unitarios'!$A:$A,'Costos Unitarios'!$E:$E)+_xlfn.XLOOKUP($AR263,'Costos Comerciales'!$A:$A,'Costos Comerciales'!$E:$E)))/AT263,"")</f>
        <v/>
      </c>
      <c r="AW263" s="892" t="str">
        <f>IFERROR((AT263-_xlfn.XLOOKUP(AR263,'Lista Consumo Interno'!$A:$A,'Lista Consumo Interno'!$E:$E))/AT263,"")</f>
        <v/>
      </c>
      <c r="AX263" s="895" t="e">
        <v>#N/A</v>
      </c>
      <c r="AY263" s="727" t="str">
        <f>IFERROR(($AT263-_xlfn.XLOOKUP($AR263,Competencias!$A:$A,Competencias!P:P))/$AT263,"")</f>
        <v/>
      </c>
      <c r="AZ263" s="727" t="str">
        <f>IFERROR(($AT263-_xlfn.XLOOKUP($AR263,Competencias!$A:$A,Competencias!Q:Q))/$AT263,"")</f>
        <v/>
      </c>
      <c r="BB263" s="246" t="str">
        <f>_xlfn.XLOOKUP(BC263,'Listas anteriores R'!$A:$A,'Listas anteriores R'!$D:$D,"")</f>
        <v>Fiambres</v>
      </c>
      <c r="BC263" s="760">
        <v>40</v>
      </c>
      <c r="BD263" s="800" t="str">
        <f t="shared" si="48"/>
        <v>SALAME LARIO PG 1/2 METRO</v>
      </c>
      <c r="BE263" s="150" t="e">
        <v>#N/A</v>
      </c>
      <c r="BF263" s="1051" t="e">
        <f>ROUND(IFERROR((BE263-_xlfn.XLOOKUP(BC263,'Listas anteriores HORECA'!$A:$A,'Listas anteriores HORECA'!$E:$E))/_xlfn.XLOOKUP(BC263,'Listas anteriores HORECA'!$A:$A,'Listas anteriores HORECA'!$E:$E),""),3)</f>
        <v>#VALUE!</v>
      </c>
      <c r="BG263" s="150">
        <f>_xlfn.XLOOKUP($BC263,'Costos Unitarios'!A:A,'Costos Unitarios'!E:E,"")</f>
        <v>6309</v>
      </c>
      <c r="BH263" s="1052" t="e">
        <f t="shared" si="49"/>
        <v>#N/A</v>
      </c>
      <c r="BI263" s="892" t="str">
        <f>IFERROR((BE263-_xlfn.XLOOKUP(C263,'Lista Consumo Interno'!A:A,'Lista Consumo Interno'!E:E))/BE263,"")</f>
        <v/>
      </c>
    </row>
    <row r="264" spans="1:61" s="725" customFormat="1" ht="15" thickBot="1" x14ac:dyDescent="0.35">
      <c r="A264" s="246" t="str">
        <f>_xlfn.XLOOKUP(C264,'Listas anteriores R'!$A:$A,'Listas anteriores R'!$D:$D,"")</f>
        <v>Fiambres</v>
      </c>
      <c r="B264" s="1205" t="str">
        <f>_xlfn.XLOOKUP(C264,'Lista Fiambre'!C:C,'Lista Fiambre'!B:B,"")</f>
        <v>SALAMES Y SALAMINES</v>
      </c>
      <c r="C264" s="217">
        <v>38</v>
      </c>
      <c r="D264" s="218" t="s">
        <v>332</v>
      </c>
      <c r="E264" s="770">
        <f t="shared" si="53"/>
        <v>23917.08899090072</v>
      </c>
      <c r="F264" s="860">
        <f>_xlfn.XLOOKUP(C264,'[1]Lista Fiambre'!$C:$C,'[1]Lista Fiambre'!$F:$F,"")</f>
        <v>28939.677678989869</v>
      </c>
      <c r="G264" s="1197">
        <f>ROUND(IFERROR((E264-_xlfn.XLOOKUP(C264,'Listas anteriores R'!A:A,'Listas anteriores R'!E:E))/_xlfn.XLOOKUP(C264,'Listas anteriores R'!A:A,'Listas anteriores R'!E:E),""),3)</f>
        <v>0</v>
      </c>
      <c r="H264" s="732">
        <f>IFERROR((E264-(_xlfn.XLOOKUP(C264,'Costos Unitarios'!$A:$A,'Costos Unitarios'!$E:$E)+_xlfn.XLOOKUP(C264,'Costos Comerciales'!$A:$A,'Costos Comerciales'!$E:$E)))/E264,"")</f>
        <v>0.7018867972305235</v>
      </c>
      <c r="I264" s="732" t="str">
        <f>IFERROR((E264-_xlfn.XLOOKUP(C264,'Lista Consumo Interno'!$A:$A,'Lista Consumo Interno'!$E:$E))/E264,"")</f>
        <v/>
      </c>
      <c r="J264" s="727" t="str">
        <f>IFERROR(($E264-_xlfn.XLOOKUP($C264,Competencias!$A:$A,Competencias!R:R))/$E264,"")</f>
        <v/>
      </c>
      <c r="K264" s="727" t="str">
        <f>IFERROR(($E264-_xlfn.XLOOKUP($C264,Competencias!$A:$A,Competencias!S:S))/$E264,"")</f>
        <v/>
      </c>
      <c r="L264" s="727" t="str">
        <f>IFERROR(($E264-_xlfn.XLOOKUP($C264,Competencias!$A:$A,Competencias!T:T))/$E264,"")</f>
        <v/>
      </c>
      <c r="M264" s="727" t="str">
        <f>IFERROR(($E264-_xlfn.XLOOKUP($C264,Competencias!$A:$A,Competencias!U:U))/$E264,"")</f>
        <v/>
      </c>
      <c r="N264" s="727" t="str">
        <f>IFERROR(($E264-_xlfn.XLOOKUP($C264,Competencias!$A:$A,Competencias!V:V))/$E264,"")</f>
        <v/>
      </c>
      <c r="P264" s="246" t="str">
        <f>_xlfn.XLOOKUP(Q264,'Listas anteriores R'!$A:$A,'Listas anteriores R'!$D:$D,"")</f>
        <v>Fiambres</v>
      </c>
      <c r="Q264" s="1210">
        <v>38</v>
      </c>
      <c r="R264" s="718" t="str">
        <f t="shared" si="56"/>
        <v>SALAME LARIO P/F 1/2 METRO</v>
      </c>
      <c r="S264" s="135">
        <f t="shared" si="54"/>
        <v>23917.08899090072</v>
      </c>
      <c r="T264" s="749">
        <v>28939.677678989869</v>
      </c>
      <c r="U264" s="1172">
        <f>ROUND(IFERROR((S264-_xlfn.XLOOKUP(Q264,'Listas anteriores C'!$A:$A,'Listas anteriores C'!$E:$E))/_xlfn.XLOOKUP(Q264,'Listas anteriores C'!$A:$A,'Listas anteriores C'!$E:$E),""),3)</f>
        <v>0</v>
      </c>
      <c r="V264" s="732">
        <f>IFERROR((S264-(_xlfn.XLOOKUP(Q264,'Costos Unitarios'!$A:$A,'Costos Unitarios'!$E:$E)+_xlfn.XLOOKUP(Q264,'Costos Comerciales'!$A:$A,'Costos Comerciales'!$E:$E)))/S264,"")</f>
        <v>0.7018867972305235</v>
      </c>
      <c r="W264" s="727" t="str">
        <f>IFERROR(($S264-_xlfn.XLOOKUP($Q264,Competencias!$A:$A,Competencias!E:E))/$S264,"")</f>
        <v/>
      </c>
      <c r="X264" s="727" t="str">
        <f>IFERROR(($S264-_xlfn.XLOOKUP($Q264,Competencias!$A:$A,Competencias!F:F))/$S264,"")</f>
        <v/>
      </c>
      <c r="Y264" s="727" t="str">
        <f>IFERROR(($S264-_xlfn.XLOOKUP($Q264,Competencias!$A:$A,Competencias!G:G))/$S264,"")</f>
        <v/>
      </c>
      <c r="AA264" s="246" t="str">
        <f>_xlfn.XLOOKUP(AB264,'Listas anteriores R'!$A:$A,'Listas anteriores R'!$D:$D,"")</f>
        <v>Fiambres</v>
      </c>
      <c r="AB264" s="542">
        <v>38</v>
      </c>
      <c r="AC264" s="718" t="str">
        <f t="shared" si="57"/>
        <v>SALAME LARIO P/F 1/2 METRO</v>
      </c>
      <c r="AD264" s="139">
        <f t="shared" si="55"/>
        <v>23917.08899090072</v>
      </c>
      <c r="AE264" s="749">
        <v>28939.677678989869</v>
      </c>
      <c r="AF264" s="1172">
        <f>ROUND(IFERROR((AD264-_xlfn.XLOOKUP(AB264,'Listas anteriores ML'!$A:$A,'Listas anteriores ML'!$E:$E))/_xlfn.XLOOKUP(AB264,'Listas anteriores ML'!$A:$A,'Listas anteriores ML'!$E:$E),""),3)</f>
        <v>0</v>
      </c>
      <c r="AG264" s="732">
        <f>IFERROR((AD264-(_xlfn.XLOOKUP(AB264,'Costos Unitarios'!$A:$A,'Costos Unitarios'!$E:$E)+_xlfn.XLOOKUP(AB264,'Costos Comerciales'!$A:$A,'Costos Comerciales'!$E:$E)))/AD264,"")</f>
        <v>0.7018867972305235</v>
      </c>
      <c r="AH264" s="727" t="str">
        <f>IFERROR(($AD264-_xlfn.XLOOKUP($AB264,Competencias!$A:$A,Competencias!H:H))/$AD264,"")</f>
        <v/>
      </c>
      <c r="AI264" s="727" t="str">
        <f>IFERROR(($AD264-_xlfn.XLOOKUP($AB264,Competencias!$A:$A,Competencias!I:I))/$AD264,"")</f>
        <v/>
      </c>
      <c r="AJ264" s="727" t="str">
        <f>IFERROR(($AD264-_xlfn.XLOOKUP($AB264,Competencias!$A:$A,Competencias!J:J))/$AD264,"")</f>
        <v/>
      </c>
      <c r="AK264" s="727" t="str">
        <f>IFERROR(($AD264-_xlfn.XLOOKUP($AB264,Competencias!$A:$A,Competencias!K:K))/$AD264,"")</f>
        <v/>
      </c>
      <c r="AL264" s="727" t="str">
        <f>IFERROR(($AD264-_xlfn.XLOOKUP($AB264,Competencias!$A:$A,Competencias!L:L))/$AD264,"")</f>
        <v/>
      </c>
      <c r="AM264" s="727" t="str">
        <f>IFERROR(($AD264-_xlfn.XLOOKUP($AB264,Competencias!$A:$A,Competencias!M:M))/$AD264,"")</f>
        <v/>
      </c>
      <c r="AN264" s="727" t="str">
        <f>IFERROR(($AD264-_xlfn.XLOOKUP($AB264,Competencias!$A:$A,Competencias!N:N))/$AD264,"")</f>
        <v/>
      </c>
      <c r="AO264" s="727" t="str">
        <f>IFERROR(($AD264-_xlfn.XLOOKUP($AB264,Competencias!$A:$A,Competencias!O:O))/$AD264,"")</f>
        <v/>
      </c>
      <c r="AP264"/>
      <c r="AQ264" s="246" t="str">
        <f>_xlfn.XLOOKUP(AR264,'Listas anteriores R'!$A:$A,'Listas anteriores R'!$D:$D,"")</f>
        <v>Fiambres</v>
      </c>
      <c r="AR264" s="542">
        <v>38</v>
      </c>
      <c r="AS264" s="718" t="str">
        <f t="shared" si="47"/>
        <v>SALAME LARIO P/F 1/2 METRO</v>
      </c>
      <c r="AT264" s="291" t="e">
        <f t="shared" si="52"/>
        <v>#N/A</v>
      </c>
      <c r="AU264" s="1051" t="e">
        <f>ROUND(IFERROR(($AT264-_xlfn.XLOOKUP($AR264,'Listas anteriores May.'!$A:$A,'Listas anteriores May.'!$E:$E))/_xlfn.XLOOKUP($AR264,'Listas anteriores May.'!$A:$A,'Listas anteriores May.'!$E:$E),""),3)</f>
        <v>#VALUE!</v>
      </c>
      <c r="AV264" s="732" t="str">
        <f>IFERROR(($AT264-(_xlfn.XLOOKUP($AR264,'Costos Unitarios'!$A:$A,'Costos Unitarios'!$E:$E)+_xlfn.XLOOKUP($AR264,'Costos Comerciales'!$A:$A,'Costos Comerciales'!$E:$E)))/AT264,"")</f>
        <v/>
      </c>
      <c r="AW264" s="892" t="str">
        <f>IFERROR((AT264-_xlfn.XLOOKUP(AR264,'Lista Consumo Interno'!$A:$A,'Lista Consumo Interno'!$E:$E))/AT264,"")</f>
        <v/>
      </c>
      <c r="AX264" s="895" t="e">
        <v>#N/A</v>
      </c>
      <c r="AY264" s="727" t="str">
        <f>IFERROR(($AT264-_xlfn.XLOOKUP($AR264,Competencias!$A:$A,Competencias!P:P))/$AT264,"")</f>
        <v/>
      </c>
      <c r="AZ264" s="727" t="str">
        <f>IFERROR(($AT264-_xlfn.XLOOKUP($AR264,Competencias!$A:$A,Competencias!Q:Q))/$AT264,"")</f>
        <v/>
      </c>
      <c r="BB264" s="246" t="str">
        <f>_xlfn.XLOOKUP(BC264,'Listas anteriores R'!$A:$A,'Listas anteriores R'!$D:$D,"")</f>
        <v>Fiambres</v>
      </c>
      <c r="BC264" s="760">
        <v>38</v>
      </c>
      <c r="BD264" s="800" t="str">
        <f t="shared" si="48"/>
        <v>SALAME LARIO P/F 1/2 METRO</v>
      </c>
      <c r="BE264" s="150" t="e">
        <v>#N/A</v>
      </c>
      <c r="BF264" s="1051" t="e">
        <f>ROUND(IFERROR((BE264-_xlfn.XLOOKUP(BC264,'Listas anteriores HORECA'!$A:$A,'Listas anteriores HORECA'!$E:$E))/_xlfn.XLOOKUP(BC264,'Listas anteriores HORECA'!$A:$A,'Listas anteriores HORECA'!$E:$E),""),3)</f>
        <v>#VALUE!</v>
      </c>
      <c r="BG264" s="150">
        <f>_xlfn.XLOOKUP($BC264,'Costos Unitarios'!A:A,'Costos Unitarios'!E:E,"")</f>
        <v>6026</v>
      </c>
      <c r="BH264" s="1052" t="e">
        <f t="shared" si="49"/>
        <v>#N/A</v>
      </c>
      <c r="BI264" s="892" t="str">
        <f>IFERROR((BE264-_xlfn.XLOOKUP(C264,'Lista Consumo Interno'!A:A,'Lista Consumo Interno'!E:E))/BE264,"")</f>
        <v/>
      </c>
    </row>
    <row r="265" spans="1:61" s="725" customFormat="1" ht="15" thickBot="1" x14ac:dyDescent="0.35">
      <c r="A265" s="246" t="str">
        <f>_xlfn.XLOOKUP(C265,'Listas anteriores R'!$A:$A,'Listas anteriores R'!$D:$D,"")</f>
        <v>Fiambres</v>
      </c>
      <c r="B265" s="1205" t="str">
        <f>_xlfn.XLOOKUP(C265,'Lista Fiambre'!C:C,'Lista Fiambre'!B:B,"")</f>
        <v>SALAMES Y SALAMINES</v>
      </c>
      <c r="C265" s="217">
        <v>41</v>
      </c>
      <c r="D265" s="218" t="s">
        <v>333</v>
      </c>
      <c r="E265" s="770">
        <f t="shared" si="53"/>
        <v>23917.08899090072</v>
      </c>
      <c r="F265" s="860">
        <f>_xlfn.XLOOKUP(C265,'[1]Lista Fiambre'!$C:$C,'[1]Lista Fiambre'!$F:$F,"")</f>
        <v>28939.677678989869</v>
      </c>
      <c r="G265" s="1197">
        <f>ROUND(IFERROR((E265-_xlfn.XLOOKUP(C265,'Listas anteriores R'!A:A,'Listas anteriores R'!E:E))/_xlfn.XLOOKUP(C265,'Listas anteriores R'!A:A,'Listas anteriores R'!E:E),""),3)</f>
        <v>0</v>
      </c>
      <c r="H265" s="732">
        <f>IFERROR((E265-(_xlfn.XLOOKUP(C265,'Costos Unitarios'!$A:$A,'Costos Unitarios'!$E:$E)+_xlfn.XLOOKUP(C265,'Costos Comerciales'!$A:$A,'Costos Comerciales'!$E:$E)))/E265,"")</f>
        <v>0.71192146324239935</v>
      </c>
      <c r="I265" s="732" t="str">
        <f>IFERROR((E265-_xlfn.XLOOKUP(C265,'Lista Consumo Interno'!$A:$A,'Lista Consumo Interno'!$E:$E))/E265,"")</f>
        <v/>
      </c>
      <c r="J265" s="727" t="str">
        <f>IFERROR(($E265-_xlfn.XLOOKUP($C265,Competencias!$A:$A,Competencias!R:R))/$E265,"")</f>
        <v/>
      </c>
      <c r="K265" s="727" t="str">
        <f>IFERROR(($E265-_xlfn.XLOOKUP($C265,Competencias!$A:$A,Competencias!S:S))/$E265,"")</f>
        <v/>
      </c>
      <c r="L265" s="727" t="str">
        <f>IFERROR(($E265-_xlfn.XLOOKUP($C265,Competencias!$A:$A,Competencias!T:T))/$E265,"")</f>
        <v/>
      </c>
      <c r="M265" s="727" t="str">
        <f>IFERROR(($E265-_xlfn.XLOOKUP($C265,Competencias!$A:$A,Competencias!U:U))/$E265,"")</f>
        <v/>
      </c>
      <c r="N265" s="727" t="str">
        <f>IFERROR(($E265-_xlfn.XLOOKUP($C265,Competencias!$A:$A,Competencias!V:V))/$E265,"")</f>
        <v/>
      </c>
      <c r="P265" s="246" t="str">
        <f>_xlfn.XLOOKUP(Q265,'Listas anteriores R'!$A:$A,'Listas anteriores R'!$D:$D,"")</f>
        <v>Fiambres</v>
      </c>
      <c r="Q265" s="1210">
        <v>41</v>
      </c>
      <c r="R265" s="718" t="str">
        <f t="shared" si="56"/>
        <v>SALAME LARIO P/G METRO</v>
      </c>
      <c r="S265" s="135">
        <f t="shared" si="54"/>
        <v>23917.08899090072</v>
      </c>
      <c r="T265" s="749">
        <v>28939.677678989869</v>
      </c>
      <c r="U265" s="1172">
        <f>ROUND(IFERROR((S265-_xlfn.XLOOKUP(Q265,'Listas anteriores C'!$A:$A,'Listas anteriores C'!$E:$E))/_xlfn.XLOOKUP(Q265,'Listas anteriores C'!$A:$A,'Listas anteriores C'!$E:$E),""),3)</f>
        <v>0</v>
      </c>
      <c r="V265" s="732">
        <f>IFERROR((S265-(_xlfn.XLOOKUP(Q265,'Costos Unitarios'!$A:$A,'Costos Unitarios'!$E:$E)+_xlfn.XLOOKUP(Q265,'Costos Comerciales'!$A:$A,'Costos Comerciales'!$E:$E)))/S265,"")</f>
        <v>0.71192146324239935</v>
      </c>
      <c r="W265" s="727" t="str">
        <f>IFERROR(($S265-_xlfn.XLOOKUP($Q265,Competencias!$A:$A,Competencias!E:E))/$S265,"")</f>
        <v/>
      </c>
      <c r="X265" s="727" t="str">
        <f>IFERROR(($S265-_xlfn.XLOOKUP($Q265,Competencias!$A:$A,Competencias!F:F))/$S265,"")</f>
        <v/>
      </c>
      <c r="Y265" s="727" t="str">
        <f>IFERROR(($S265-_xlfn.XLOOKUP($Q265,Competencias!$A:$A,Competencias!G:G))/$S265,"")</f>
        <v/>
      </c>
      <c r="AA265" s="246" t="str">
        <f>_xlfn.XLOOKUP(AB265,'Listas anteriores R'!$A:$A,'Listas anteriores R'!$D:$D,"")</f>
        <v>Fiambres</v>
      </c>
      <c r="AB265" s="542">
        <v>41</v>
      </c>
      <c r="AC265" s="718" t="str">
        <f t="shared" si="57"/>
        <v>SALAME LARIO P/G METRO</v>
      </c>
      <c r="AD265" s="139">
        <f t="shared" si="55"/>
        <v>23917.08899090072</v>
      </c>
      <c r="AE265" s="749">
        <v>28939.677678989869</v>
      </c>
      <c r="AF265" s="1172">
        <f>ROUND(IFERROR((AD265-_xlfn.XLOOKUP(AB265,'Listas anteriores ML'!$A:$A,'Listas anteriores ML'!$E:$E))/_xlfn.XLOOKUP(AB265,'Listas anteriores ML'!$A:$A,'Listas anteriores ML'!$E:$E),""),3)</f>
        <v>0</v>
      </c>
      <c r="AG265" s="732">
        <f>IFERROR((AD265-(_xlfn.XLOOKUP(AB265,'Costos Unitarios'!$A:$A,'Costos Unitarios'!$E:$E)+_xlfn.XLOOKUP(AB265,'Costos Comerciales'!$A:$A,'Costos Comerciales'!$E:$E)))/AD265,"")</f>
        <v>0.71192146324239935</v>
      </c>
      <c r="AH265" s="727" t="str">
        <f>IFERROR(($AD265-_xlfn.XLOOKUP($AB265,Competencias!$A:$A,Competencias!H:H))/$AD265,"")</f>
        <v/>
      </c>
      <c r="AI265" s="727" t="str">
        <f>IFERROR(($AD265-_xlfn.XLOOKUP($AB265,Competencias!$A:$A,Competencias!I:I))/$AD265,"")</f>
        <v/>
      </c>
      <c r="AJ265" s="727" t="str">
        <f>IFERROR(($AD265-_xlfn.XLOOKUP($AB265,Competencias!$A:$A,Competencias!J:J))/$AD265,"")</f>
        <v/>
      </c>
      <c r="AK265" s="727" t="str">
        <f>IFERROR(($AD265-_xlfn.XLOOKUP($AB265,Competencias!$A:$A,Competencias!K:K))/$AD265,"")</f>
        <v/>
      </c>
      <c r="AL265" s="727" t="str">
        <f>IFERROR(($AD265-_xlfn.XLOOKUP($AB265,Competencias!$A:$A,Competencias!L:L))/$AD265,"")</f>
        <v/>
      </c>
      <c r="AM265" s="727" t="str">
        <f>IFERROR(($AD265-_xlfn.XLOOKUP($AB265,Competencias!$A:$A,Competencias!M:M))/$AD265,"")</f>
        <v/>
      </c>
      <c r="AN265" s="727" t="str">
        <f>IFERROR(($AD265-_xlfn.XLOOKUP($AB265,Competencias!$A:$A,Competencias!N:N))/$AD265,"")</f>
        <v/>
      </c>
      <c r="AO265" s="727" t="str">
        <f>IFERROR(($AD265-_xlfn.XLOOKUP($AB265,Competencias!$A:$A,Competencias!O:O))/$AD265,"")</f>
        <v/>
      </c>
      <c r="AP265"/>
      <c r="AQ265" s="246" t="str">
        <f>_xlfn.XLOOKUP(AR265,'Listas anteriores R'!$A:$A,'Listas anteriores R'!$D:$D,"")</f>
        <v>Fiambres</v>
      </c>
      <c r="AR265" s="542">
        <v>41</v>
      </c>
      <c r="AS265" s="718" t="str">
        <f t="shared" ref="AS265:AS328" si="58">D265</f>
        <v>SALAME LARIO P/G METRO</v>
      </c>
      <c r="AT265" s="291" t="e">
        <f t="shared" si="52"/>
        <v>#N/A</v>
      </c>
      <c r="AU265" s="1051" t="e">
        <f>ROUND(IFERROR(($AT265-_xlfn.XLOOKUP($AR265,'Listas anteriores May.'!$A:$A,'Listas anteriores May.'!$E:$E))/_xlfn.XLOOKUP($AR265,'Listas anteriores May.'!$A:$A,'Listas anteriores May.'!$E:$E),""),3)</f>
        <v>#VALUE!</v>
      </c>
      <c r="AV265" s="732" t="str">
        <f>IFERROR(($AT265-(_xlfn.XLOOKUP($AR265,'Costos Unitarios'!$A:$A,'Costos Unitarios'!$E:$E)+_xlfn.XLOOKUP($AR265,'Costos Comerciales'!$A:$A,'Costos Comerciales'!$E:$E)))/AT265,"")</f>
        <v/>
      </c>
      <c r="AW265" s="892" t="str">
        <f>IFERROR((AT265-_xlfn.XLOOKUP(AR265,'Lista Consumo Interno'!$A:$A,'Lista Consumo Interno'!$E:$E))/AT265,"")</f>
        <v/>
      </c>
      <c r="AX265" s="895" t="e">
        <v>#N/A</v>
      </c>
      <c r="AY265" s="727" t="str">
        <f>IFERROR(($AT265-_xlfn.XLOOKUP($AR265,Competencias!$A:$A,Competencias!P:P))/$AT265,"")</f>
        <v/>
      </c>
      <c r="AZ265" s="727" t="str">
        <f>IFERROR(($AT265-_xlfn.XLOOKUP($AR265,Competencias!$A:$A,Competencias!Q:Q))/$AT265,"")</f>
        <v/>
      </c>
      <c r="BB265" s="246" t="str">
        <f>_xlfn.XLOOKUP(BC265,'Listas anteriores R'!$A:$A,'Listas anteriores R'!$D:$D,"")</f>
        <v>Fiambres</v>
      </c>
      <c r="BC265" s="760">
        <v>41</v>
      </c>
      <c r="BD265" s="800" t="str">
        <f t="shared" ref="BD265:BD328" si="59">D265</f>
        <v>SALAME LARIO P/G METRO</v>
      </c>
      <c r="BE265" s="150" t="e">
        <v>#N/A</v>
      </c>
      <c r="BF265" s="1051" t="e">
        <f>ROUND(IFERROR((BE265-_xlfn.XLOOKUP(BC265,'Listas anteriores HORECA'!$A:$A,'Listas anteriores HORECA'!$E:$E))/_xlfn.XLOOKUP(BC265,'Listas anteriores HORECA'!$A:$A,'Listas anteriores HORECA'!$E:$E),""),3)</f>
        <v>#VALUE!</v>
      </c>
      <c r="BG265" s="150">
        <f>_xlfn.XLOOKUP($BC265,'Costos Unitarios'!A:A,'Costos Unitarios'!E:E,"")</f>
        <v>5837</v>
      </c>
      <c r="BH265" s="1052" t="e">
        <f t="shared" si="49"/>
        <v>#N/A</v>
      </c>
      <c r="BI265" s="892" t="str">
        <f>IFERROR((BE265-_xlfn.XLOOKUP(C265,'Lista Consumo Interno'!A:A,'Lista Consumo Interno'!E:E))/BE265,"")</f>
        <v/>
      </c>
    </row>
    <row r="266" spans="1:61" s="725" customFormat="1" ht="15" thickBot="1" x14ac:dyDescent="0.35">
      <c r="A266" s="246" t="str">
        <f>_xlfn.XLOOKUP(C266,'Listas anteriores R'!$A:$A,'Listas anteriores R'!$D:$D,"")</f>
        <v>Fiambres</v>
      </c>
      <c r="B266" s="1205" t="str">
        <f>_xlfn.XLOOKUP(C266,'Lista Fiambre'!C:C,'Lista Fiambre'!B:B,"")</f>
        <v>SALAMES Y SALAMINES</v>
      </c>
      <c r="C266" s="217">
        <v>39</v>
      </c>
      <c r="D266" s="218" t="s">
        <v>334</v>
      </c>
      <c r="E266" s="770">
        <f t="shared" si="53"/>
        <v>23917.08899090072</v>
      </c>
      <c r="F266" s="860">
        <f>_xlfn.XLOOKUP(C266,'[1]Lista Fiambre'!$C:$C,'[1]Lista Fiambre'!$F:$F,"")</f>
        <v>28939.677678989869</v>
      </c>
      <c r="G266" s="1197">
        <f>ROUND(IFERROR((E266-_xlfn.XLOOKUP(C266,'Listas anteriores R'!A:A,'Listas anteriores R'!E:E))/_xlfn.XLOOKUP(C266,'Listas anteriores R'!A:A,'Listas anteriores R'!E:E),""),3)</f>
        <v>0</v>
      </c>
      <c r="H266" s="732">
        <f>IFERROR((E266-(_xlfn.XLOOKUP(C266,'Costos Unitarios'!$A:$A,'Costos Unitarios'!$E:$E)+_xlfn.XLOOKUP(C266,'Costos Comerciales'!$A:$A,'Costos Comerciales'!$E:$E)))/E266,"")</f>
        <v>0.86553547544086451</v>
      </c>
      <c r="I266" s="732" t="str">
        <f>IFERROR((E266-_xlfn.XLOOKUP(C266,'Lista Consumo Interno'!$A:$A,'Lista Consumo Interno'!$E:$E))/E266,"")</f>
        <v/>
      </c>
      <c r="J266" s="727" t="str">
        <f>IFERROR(($E266-_xlfn.XLOOKUP($C266,Competencias!$A:$A,Competencias!R:R))/$E266,"")</f>
        <v/>
      </c>
      <c r="K266" s="727" t="str">
        <f>IFERROR(($E266-_xlfn.XLOOKUP($C266,Competencias!$A:$A,Competencias!S:S))/$E266,"")</f>
        <v/>
      </c>
      <c r="L266" s="727" t="str">
        <f>IFERROR(($E266-_xlfn.XLOOKUP($C266,Competencias!$A:$A,Competencias!T:T))/$E266,"")</f>
        <v/>
      </c>
      <c r="M266" s="727" t="str">
        <f>IFERROR(($E266-_xlfn.XLOOKUP($C266,Competencias!$A:$A,Competencias!U:U))/$E266,"")</f>
        <v/>
      </c>
      <c r="N266" s="727" t="str">
        <f>IFERROR(($E266-_xlfn.XLOOKUP($C266,Competencias!$A:$A,Competencias!V:V))/$E266,"")</f>
        <v/>
      </c>
      <c r="P266" s="246" t="str">
        <f>_xlfn.XLOOKUP(Q266,'Listas anteriores R'!$A:$A,'Listas anteriores R'!$D:$D,"")</f>
        <v>Fiambres</v>
      </c>
      <c r="Q266" s="1210">
        <v>39</v>
      </c>
      <c r="R266" s="718" t="str">
        <f t="shared" si="56"/>
        <v>SALAME LARIO P/F METRO</v>
      </c>
      <c r="S266" s="135">
        <f t="shared" si="54"/>
        <v>23917.08899090072</v>
      </c>
      <c r="T266" s="749">
        <v>28939.677678989869</v>
      </c>
      <c r="U266" s="1172">
        <f>ROUND(IFERROR((S266-_xlfn.XLOOKUP(Q266,'Listas anteriores C'!$A:$A,'Listas anteriores C'!$E:$E))/_xlfn.XLOOKUP(Q266,'Listas anteriores C'!$A:$A,'Listas anteriores C'!$E:$E),""),3)</f>
        <v>0</v>
      </c>
      <c r="V266" s="732">
        <f>IFERROR((S266-(_xlfn.XLOOKUP(Q266,'Costos Unitarios'!$A:$A,'Costos Unitarios'!$E:$E)+_xlfn.XLOOKUP(Q266,'Costos Comerciales'!$A:$A,'Costos Comerciales'!$E:$E)))/S266,"")</f>
        <v>0.86553547544086451</v>
      </c>
      <c r="W266" s="727" t="str">
        <f>IFERROR(($S266-_xlfn.XLOOKUP($Q266,Competencias!$A:$A,Competencias!E:E))/$S266,"")</f>
        <v/>
      </c>
      <c r="X266" s="727" t="str">
        <f>IFERROR(($S266-_xlfn.XLOOKUP($Q266,Competencias!$A:$A,Competencias!F:F))/$S266,"")</f>
        <v/>
      </c>
      <c r="Y266" s="727" t="str">
        <f>IFERROR(($S266-_xlfn.XLOOKUP($Q266,Competencias!$A:$A,Competencias!G:G))/$S266,"")</f>
        <v/>
      </c>
      <c r="AA266" s="246" t="str">
        <f>_xlfn.XLOOKUP(AB266,'Listas anteriores R'!$A:$A,'Listas anteriores R'!$D:$D,"")</f>
        <v>Fiambres</v>
      </c>
      <c r="AB266" s="542">
        <v>39</v>
      </c>
      <c r="AC266" s="718" t="str">
        <f t="shared" si="57"/>
        <v>SALAME LARIO P/F METRO</v>
      </c>
      <c r="AD266" s="139">
        <f t="shared" si="55"/>
        <v>23917.08899090072</v>
      </c>
      <c r="AE266" s="749">
        <v>28939.677678989869</v>
      </c>
      <c r="AF266" s="1172">
        <f>ROUND(IFERROR((AD266-_xlfn.XLOOKUP(AB266,'Listas anteriores ML'!$A:$A,'Listas anteriores ML'!$E:$E))/_xlfn.XLOOKUP(AB266,'Listas anteriores ML'!$A:$A,'Listas anteriores ML'!$E:$E),""),3)</f>
        <v>0</v>
      </c>
      <c r="AG266" s="732">
        <f>IFERROR((AD266-(_xlfn.XLOOKUP(AB266,'Costos Unitarios'!$A:$A,'Costos Unitarios'!$E:$E)+_xlfn.XLOOKUP(AB266,'Costos Comerciales'!$A:$A,'Costos Comerciales'!$E:$E)))/AD266,"")</f>
        <v>0.86553547544086451</v>
      </c>
      <c r="AH266" s="727" t="str">
        <f>IFERROR(($AD266-_xlfn.XLOOKUP($AB266,Competencias!$A:$A,Competencias!H:H))/$AD266,"")</f>
        <v/>
      </c>
      <c r="AI266" s="727" t="str">
        <f>IFERROR(($AD266-_xlfn.XLOOKUP($AB266,Competencias!$A:$A,Competencias!I:I))/$AD266,"")</f>
        <v/>
      </c>
      <c r="AJ266" s="727" t="str">
        <f>IFERROR(($AD266-_xlfn.XLOOKUP($AB266,Competencias!$A:$A,Competencias!J:J))/$AD266,"")</f>
        <v/>
      </c>
      <c r="AK266" s="727" t="str">
        <f>IFERROR(($AD266-_xlfn.XLOOKUP($AB266,Competencias!$A:$A,Competencias!K:K))/$AD266,"")</f>
        <v/>
      </c>
      <c r="AL266" s="727" t="str">
        <f>IFERROR(($AD266-_xlfn.XLOOKUP($AB266,Competencias!$A:$A,Competencias!L:L))/$AD266,"")</f>
        <v/>
      </c>
      <c r="AM266" s="727" t="str">
        <f>IFERROR(($AD266-_xlfn.XLOOKUP($AB266,Competencias!$A:$A,Competencias!M:M))/$AD266,"")</f>
        <v/>
      </c>
      <c r="AN266" s="727" t="str">
        <f>IFERROR(($AD266-_xlfn.XLOOKUP($AB266,Competencias!$A:$A,Competencias!N:N))/$AD266,"")</f>
        <v/>
      </c>
      <c r="AO266" s="727" t="str">
        <f>IFERROR(($AD266-_xlfn.XLOOKUP($AB266,Competencias!$A:$A,Competencias!O:O))/$AD266,"")</f>
        <v/>
      </c>
      <c r="AP266"/>
      <c r="AQ266" s="246" t="str">
        <f>_xlfn.XLOOKUP(AR266,'Listas anteriores R'!$A:$A,'Listas anteriores R'!$D:$D,"")</f>
        <v>Fiambres</v>
      </c>
      <c r="AR266" s="542">
        <v>39</v>
      </c>
      <c r="AS266" s="718" t="str">
        <f t="shared" si="58"/>
        <v>SALAME LARIO P/F METRO</v>
      </c>
      <c r="AT266" s="291" t="e">
        <f t="shared" si="52"/>
        <v>#N/A</v>
      </c>
      <c r="AU266" s="1051" t="e">
        <f>ROUND(IFERROR(($AT266-_xlfn.XLOOKUP($AR266,'Listas anteriores May.'!$A:$A,'Listas anteriores May.'!$E:$E))/_xlfn.XLOOKUP($AR266,'Listas anteriores May.'!$A:$A,'Listas anteriores May.'!$E:$E),""),3)</f>
        <v>#VALUE!</v>
      </c>
      <c r="AV266" s="732" t="str">
        <f>IFERROR(($AT266-(_xlfn.XLOOKUP($AR266,'Costos Unitarios'!$A:$A,'Costos Unitarios'!$E:$E)+_xlfn.XLOOKUP($AR266,'Costos Comerciales'!$A:$A,'Costos Comerciales'!$E:$E)))/AT266,"")</f>
        <v/>
      </c>
      <c r="AW266" s="892" t="str">
        <f>IFERROR((AT266-_xlfn.XLOOKUP(AR266,'Lista Consumo Interno'!$A:$A,'Lista Consumo Interno'!$E:$E))/AT266,"")</f>
        <v/>
      </c>
      <c r="AX266" s="895" t="e">
        <v>#N/A</v>
      </c>
      <c r="AY266" s="727" t="str">
        <f>IFERROR(($AT266-_xlfn.XLOOKUP($AR266,Competencias!$A:$A,Competencias!P:P))/$AT266,"")</f>
        <v/>
      </c>
      <c r="AZ266" s="727" t="str">
        <f>IFERROR(($AT266-_xlfn.XLOOKUP($AR266,Competencias!$A:$A,Competencias!Q:Q))/$AT266,"")</f>
        <v/>
      </c>
      <c r="BB266" s="246" t="str">
        <f>_xlfn.XLOOKUP(BC266,'Listas anteriores R'!$A:$A,'Listas anteriores R'!$D:$D,"")</f>
        <v>Fiambres</v>
      </c>
      <c r="BC266" s="760">
        <v>39</v>
      </c>
      <c r="BD266" s="800" t="str">
        <f t="shared" si="59"/>
        <v>SALAME LARIO P/F METRO</v>
      </c>
      <c r="BE266" s="150" t="e">
        <v>#N/A</v>
      </c>
      <c r="BF266" s="1051" t="e">
        <f>ROUND(IFERROR((BE266-_xlfn.XLOOKUP(BC266,'Listas anteriores HORECA'!$A:$A,'Listas anteriores HORECA'!$E:$E))/_xlfn.XLOOKUP(BC266,'Listas anteriores HORECA'!$A:$A,'Listas anteriores HORECA'!$E:$E),""),3)</f>
        <v>#VALUE!</v>
      </c>
      <c r="BG266" s="150">
        <f>_xlfn.XLOOKUP($BC266,'Costos Unitarios'!A:A,'Costos Unitarios'!E:E,"")</f>
        <v>3069</v>
      </c>
      <c r="BH266" s="1052" t="e">
        <f t="shared" ref="BH266:BH329" si="60">(BE266-BG266)/BE266</f>
        <v>#N/A</v>
      </c>
      <c r="BI266" s="892" t="str">
        <f>IFERROR((BE266-_xlfn.XLOOKUP(C266,'Lista Consumo Interno'!A:A,'Lista Consumo Interno'!E:E))/BE266,"")</f>
        <v/>
      </c>
    </row>
    <row r="267" spans="1:61" s="725" customFormat="1" ht="15" thickBot="1" x14ac:dyDescent="0.35">
      <c r="A267" s="246" t="str">
        <f>_xlfn.XLOOKUP(C267,'Listas anteriores R'!$A:$A,'Listas anteriores R'!$D:$D,"")</f>
        <v>Fiambres</v>
      </c>
      <c r="B267" s="1205" t="str">
        <f>_xlfn.XLOOKUP(C267,'Lista Fiambre'!C:C,'Lista Fiambre'!B:B,"")</f>
        <v>SALAMES Y SALAMINES</v>
      </c>
      <c r="C267" s="217">
        <v>59</v>
      </c>
      <c r="D267" s="218" t="s">
        <v>335</v>
      </c>
      <c r="E267" s="770">
        <f t="shared" si="53"/>
        <v>26731.195237623946</v>
      </c>
      <c r="F267" s="860">
        <f>_xlfn.XLOOKUP(C267,'[1]Lista Fiambre'!$C:$C,'[1]Lista Fiambre'!$F:$F,"")</f>
        <v>32344.746237524974</v>
      </c>
      <c r="G267" s="1197">
        <f>ROUND(IFERROR((E267-_xlfn.XLOOKUP(C267,'Listas anteriores R'!A:A,'Listas anteriores R'!E:E))/_xlfn.XLOOKUP(C267,'Listas anteriores R'!A:A,'Listas anteriores R'!E:E),""),3)</f>
        <v>0</v>
      </c>
      <c r="H267" s="732">
        <f>IFERROR((E267-(_xlfn.XLOOKUP(C267,'Costos Unitarios'!$A:$A,'Costos Unitarios'!$E:$E)+_xlfn.XLOOKUP(C267,'Costos Comerciales'!$A:$A,'Costos Comerciales'!$E:$E)))/E267,"")</f>
        <v>0.6960480095344137</v>
      </c>
      <c r="I267" s="732" t="str">
        <f>IFERROR((E267-_xlfn.XLOOKUP(C267,'Lista Consumo Interno'!$A:$A,'Lista Consumo Interno'!$E:$E))/E267,"")</f>
        <v/>
      </c>
      <c r="J267" s="727" t="str">
        <f>IFERROR(($E267-_xlfn.XLOOKUP($C267,Competencias!$A:$A,Competencias!R:R))/$E267,"")</f>
        <v/>
      </c>
      <c r="K267" s="727" t="str">
        <f>IFERROR(($E267-_xlfn.XLOOKUP($C267,Competencias!$A:$A,Competencias!S:S))/$E267,"")</f>
        <v/>
      </c>
      <c r="L267" s="727" t="str">
        <f>IFERROR(($E267-_xlfn.XLOOKUP($C267,Competencias!$A:$A,Competencias!T:T))/$E267,"")</f>
        <v/>
      </c>
      <c r="M267" s="727" t="str">
        <f>IFERROR(($E267-_xlfn.XLOOKUP($C267,Competencias!$A:$A,Competencias!U:U))/$E267,"")</f>
        <v/>
      </c>
      <c r="N267" s="727" t="str">
        <f>IFERROR(($E267-_xlfn.XLOOKUP($C267,Competencias!$A:$A,Competencias!V:V))/$E267,"")</f>
        <v/>
      </c>
      <c r="P267" s="246" t="str">
        <f>_xlfn.XLOOKUP(Q267,'Listas anteriores R'!$A:$A,'Listas anteriores R'!$D:$D,"")</f>
        <v>Fiambres</v>
      </c>
      <c r="Q267" s="1210">
        <v>59</v>
      </c>
      <c r="R267" s="718" t="str">
        <f t="shared" si="56"/>
        <v>LONG. T/ESPAÑOLA</v>
      </c>
      <c r="S267" s="135">
        <f t="shared" si="54"/>
        <v>26731.195237623946</v>
      </c>
      <c r="T267" s="749">
        <v>32344.746237524974</v>
      </c>
      <c r="U267" s="1172">
        <f>ROUND(IFERROR((S267-_xlfn.XLOOKUP(Q267,'Listas anteriores C'!$A:$A,'Listas anteriores C'!$E:$E))/_xlfn.XLOOKUP(Q267,'Listas anteriores C'!$A:$A,'Listas anteriores C'!$E:$E),""),3)</f>
        <v>0</v>
      </c>
      <c r="V267" s="732">
        <f>IFERROR((S267-(_xlfn.XLOOKUP(Q267,'Costos Unitarios'!$A:$A,'Costos Unitarios'!$E:$E)+_xlfn.XLOOKUP(Q267,'Costos Comerciales'!$A:$A,'Costos Comerciales'!$E:$E)))/S267,"")</f>
        <v>0.6960480095344137</v>
      </c>
      <c r="W267" s="727" t="str">
        <f>IFERROR(($S267-_xlfn.XLOOKUP($Q267,Competencias!$A:$A,Competencias!E:E))/$S267,"")</f>
        <v/>
      </c>
      <c r="X267" s="727" t="str">
        <f>IFERROR(($S267-_xlfn.XLOOKUP($Q267,Competencias!$A:$A,Competencias!F:F))/$S267,"")</f>
        <v/>
      </c>
      <c r="Y267" s="727" t="str">
        <f>IFERROR(($S267-_xlfn.XLOOKUP($Q267,Competencias!$A:$A,Competencias!G:G))/$S267,"")</f>
        <v/>
      </c>
      <c r="AA267" s="246" t="str">
        <f>_xlfn.XLOOKUP(AB267,'Listas anteriores R'!$A:$A,'Listas anteriores R'!$D:$D,"")</f>
        <v>Fiambres</v>
      </c>
      <c r="AB267" s="542">
        <v>59</v>
      </c>
      <c r="AC267" s="718" t="str">
        <f t="shared" si="57"/>
        <v>LONG. T/ESPAÑOLA</v>
      </c>
      <c r="AD267" s="139">
        <f t="shared" si="55"/>
        <v>26731.195237623946</v>
      </c>
      <c r="AE267" s="749">
        <v>32344.746237524974</v>
      </c>
      <c r="AF267" s="1172">
        <f>ROUND(IFERROR((AD267-_xlfn.XLOOKUP(AB267,'Listas anteriores ML'!$A:$A,'Listas anteriores ML'!$E:$E))/_xlfn.XLOOKUP(AB267,'Listas anteriores ML'!$A:$A,'Listas anteriores ML'!$E:$E),""),3)</f>
        <v>0</v>
      </c>
      <c r="AG267" s="732">
        <f>IFERROR((AD267-(_xlfn.XLOOKUP(AB267,'Costos Unitarios'!$A:$A,'Costos Unitarios'!$E:$E)+_xlfn.XLOOKUP(AB267,'Costos Comerciales'!$A:$A,'Costos Comerciales'!$E:$E)))/AD267,"")</f>
        <v>0.6960480095344137</v>
      </c>
      <c r="AH267" s="727" t="str">
        <f>IFERROR(($AD267-_xlfn.XLOOKUP($AB267,Competencias!$A:$A,Competencias!H:H))/$AD267,"")</f>
        <v/>
      </c>
      <c r="AI267" s="727" t="str">
        <f>IFERROR(($AD267-_xlfn.XLOOKUP($AB267,Competencias!$A:$A,Competencias!I:I))/$AD267,"")</f>
        <v/>
      </c>
      <c r="AJ267" s="727" t="str">
        <f>IFERROR(($AD267-_xlfn.XLOOKUP($AB267,Competencias!$A:$A,Competencias!J:J))/$AD267,"")</f>
        <v/>
      </c>
      <c r="AK267" s="727" t="str">
        <f>IFERROR(($AD267-_xlfn.XLOOKUP($AB267,Competencias!$A:$A,Competencias!K:K))/$AD267,"")</f>
        <v/>
      </c>
      <c r="AL267" s="727" t="str">
        <f>IFERROR(($AD267-_xlfn.XLOOKUP($AB267,Competencias!$A:$A,Competencias!L:L))/$AD267,"")</f>
        <v/>
      </c>
      <c r="AM267" s="727" t="str">
        <f>IFERROR(($AD267-_xlfn.XLOOKUP($AB267,Competencias!$A:$A,Competencias!M:M))/$AD267,"")</f>
        <v/>
      </c>
      <c r="AN267" s="727" t="str">
        <f>IFERROR(($AD267-_xlfn.XLOOKUP($AB267,Competencias!$A:$A,Competencias!N:N))/$AD267,"")</f>
        <v/>
      </c>
      <c r="AO267" s="727" t="str">
        <f>IFERROR(($AD267-_xlfn.XLOOKUP($AB267,Competencias!$A:$A,Competencias!O:O))/$AD267,"")</f>
        <v/>
      </c>
      <c r="AP267"/>
      <c r="AQ267" s="246" t="str">
        <f>_xlfn.XLOOKUP(AR267,'Listas anteriores R'!$A:$A,'Listas anteriores R'!$D:$D,"")</f>
        <v>Fiambres</v>
      </c>
      <c r="AR267" s="542">
        <v>59</v>
      </c>
      <c r="AS267" s="718" t="str">
        <f t="shared" si="58"/>
        <v>LONG. T/ESPAÑOLA</v>
      </c>
      <c r="AT267" s="291" t="e">
        <f t="shared" si="52"/>
        <v>#N/A</v>
      </c>
      <c r="AU267" s="1051" t="e">
        <f>ROUND(IFERROR(($AT267-_xlfn.XLOOKUP($AR267,'Listas anteriores May.'!$A:$A,'Listas anteriores May.'!$E:$E))/_xlfn.XLOOKUP($AR267,'Listas anteriores May.'!$A:$A,'Listas anteriores May.'!$E:$E),""),3)</f>
        <v>#VALUE!</v>
      </c>
      <c r="AV267" s="732" t="str">
        <f>IFERROR(($AT267-(_xlfn.XLOOKUP($AR267,'Costos Unitarios'!$A:$A,'Costos Unitarios'!$E:$E)+_xlfn.XLOOKUP($AR267,'Costos Comerciales'!$A:$A,'Costos Comerciales'!$E:$E)))/AT267,"")</f>
        <v/>
      </c>
      <c r="AW267" s="892" t="str">
        <f>IFERROR((AT267-_xlfn.XLOOKUP(AR267,'Lista Consumo Interno'!$A:$A,'Lista Consumo Interno'!$E:$E))/AT267,"")</f>
        <v/>
      </c>
      <c r="AX267" s="895" t="e">
        <v>#N/A</v>
      </c>
      <c r="AY267" s="727" t="str">
        <f>IFERROR(($AT267-_xlfn.XLOOKUP($AR267,Competencias!$A:$A,Competencias!P:P))/$AT267,"")</f>
        <v/>
      </c>
      <c r="AZ267" s="727" t="str">
        <f>IFERROR(($AT267-_xlfn.XLOOKUP($AR267,Competencias!$A:$A,Competencias!Q:Q))/$AT267,"")</f>
        <v/>
      </c>
      <c r="BB267" s="246" t="str">
        <f>_xlfn.XLOOKUP(BC267,'Listas anteriores R'!$A:$A,'Listas anteriores R'!$D:$D,"")</f>
        <v>Fiambres</v>
      </c>
      <c r="BC267" s="760">
        <v>59</v>
      </c>
      <c r="BD267" s="800" t="str">
        <f t="shared" si="59"/>
        <v>LONG. T/ESPAÑOLA</v>
      </c>
      <c r="BE267" s="150" t="e">
        <v>#N/A</v>
      </c>
      <c r="BF267" s="1051" t="e">
        <f>ROUND(IFERROR((BE267-_xlfn.XLOOKUP(BC267,'Listas anteriores HORECA'!$A:$A,'Listas anteriores HORECA'!$E:$E))/_xlfn.XLOOKUP(BC267,'Listas anteriores HORECA'!$A:$A,'Listas anteriores HORECA'!$E:$E),""),3)</f>
        <v>#VALUE!</v>
      </c>
      <c r="BG267" s="150">
        <f>_xlfn.XLOOKUP($BC267,'Costos Unitarios'!A:A,'Costos Unitarios'!E:E,"")</f>
        <v>6771</v>
      </c>
      <c r="BH267" s="1052" t="e">
        <f t="shared" si="60"/>
        <v>#N/A</v>
      </c>
      <c r="BI267" s="892" t="str">
        <f>IFERROR((BE267-_xlfn.XLOOKUP(C267,'Lista Consumo Interno'!A:A,'Lista Consumo Interno'!E:E))/BE267,"")</f>
        <v/>
      </c>
    </row>
    <row r="268" spans="1:61" s="725" customFormat="1" ht="15" thickBot="1" x14ac:dyDescent="0.35">
      <c r="A268" s="246" t="str">
        <f>_xlfn.XLOOKUP(C268,'Listas anteriores R'!$A:$A,'Listas anteriores R'!$D:$D,"")</f>
        <v>Fiambres</v>
      </c>
      <c r="B268" s="1205" t="str">
        <f>_xlfn.XLOOKUP(C268,'Lista Fiambre'!C:C,'Lista Fiambre'!B:B,"")</f>
        <v>SALAMES Y SALAMINES</v>
      </c>
      <c r="C268" s="217">
        <v>61</v>
      </c>
      <c r="D268" s="218" t="s">
        <v>336</v>
      </c>
      <c r="E268" s="770">
        <f t="shared" si="53"/>
        <v>26731.195237623946</v>
      </c>
      <c r="F268" s="860">
        <f>_xlfn.XLOOKUP(C268,'[1]Lista Fiambre'!$C:$C,'[1]Lista Fiambre'!$F:$F,"")</f>
        <v>32344.746237524974</v>
      </c>
      <c r="G268" s="1197">
        <f>ROUND(IFERROR((E268-_xlfn.XLOOKUP(C268,'Listas anteriores R'!A:A,'Listas anteriores R'!E:E))/_xlfn.XLOOKUP(C268,'Listas anteriores R'!A:A,'Listas anteriores R'!E:E),""),3)</f>
        <v>0</v>
      </c>
      <c r="H268" s="732">
        <f>IFERROR((E268-(_xlfn.XLOOKUP(C268,'Costos Unitarios'!$A:$A,'Costos Unitarios'!$E:$E)+_xlfn.XLOOKUP(C268,'Costos Comerciales'!$A:$A,'Costos Comerciales'!$E:$E)))/E268,"")</f>
        <v>0.84871608006857469</v>
      </c>
      <c r="I268" s="732" t="str">
        <f>IFERROR((E268-_xlfn.XLOOKUP(C268,'Lista Consumo Interno'!$A:$A,'Lista Consumo Interno'!$E:$E))/E268,"")</f>
        <v/>
      </c>
      <c r="J268" s="727" t="str">
        <f>IFERROR(($E268-_xlfn.XLOOKUP($C268,Competencias!$A:$A,Competencias!R:R))/$E268,"")</f>
        <v/>
      </c>
      <c r="K268" s="727" t="str">
        <f>IFERROR(($E268-_xlfn.XLOOKUP($C268,Competencias!$A:$A,Competencias!S:S))/$E268,"")</f>
        <v/>
      </c>
      <c r="L268" s="727" t="str">
        <f>IFERROR(($E268-_xlfn.XLOOKUP($C268,Competencias!$A:$A,Competencias!T:T))/$E268,"")</f>
        <v/>
      </c>
      <c r="M268" s="727" t="str">
        <f>IFERROR(($E268-_xlfn.XLOOKUP($C268,Competencias!$A:$A,Competencias!U:U))/$E268,"")</f>
        <v/>
      </c>
      <c r="N268" s="727" t="str">
        <f>IFERROR(($E268-_xlfn.XLOOKUP($C268,Competencias!$A:$A,Competencias!V:V))/$E268,"")</f>
        <v/>
      </c>
      <c r="P268" s="246" t="str">
        <f>_xlfn.XLOOKUP(Q268,'Listas anteriores R'!$A:$A,'Listas anteriores R'!$D:$D,"")</f>
        <v>Fiambres</v>
      </c>
      <c r="Q268" s="1210">
        <v>61</v>
      </c>
      <c r="R268" s="718" t="str">
        <f t="shared" si="56"/>
        <v>LONGANIZA T/CALABRESA</v>
      </c>
      <c r="S268" s="135">
        <f t="shared" si="54"/>
        <v>26731.195237623946</v>
      </c>
      <c r="T268" s="749">
        <v>32344.746237524974</v>
      </c>
      <c r="U268" s="1172">
        <f>ROUND(IFERROR((S268-_xlfn.XLOOKUP(Q268,'Listas anteriores C'!$A:$A,'Listas anteriores C'!$E:$E))/_xlfn.XLOOKUP(Q268,'Listas anteriores C'!$A:$A,'Listas anteriores C'!$E:$E),""),3)</f>
        <v>0</v>
      </c>
      <c r="V268" s="732">
        <f>IFERROR((S268-(_xlfn.XLOOKUP(Q268,'Costos Unitarios'!$A:$A,'Costos Unitarios'!$E:$E)+_xlfn.XLOOKUP(Q268,'Costos Comerciales'!$A:$A,'Costos Comerciales'!$E:$E)))/S268,"")</f>
        <v>0.84871608006857469</v>
      </c>
      <c r="W268" s="727" t="str">
        <f>IFERROR(($S268-_xlfn.XLOOKUP($Q268,Competencias!$A:$A,Competencias!E:E))/$S268,"")</f>
        <v/>
      </c>
      <c r="X268" s="727" t="str">
        <f>IFERROR(($S268-_xlfn.XLOOKUP($Q268,Competencias!$A:$A,Competencias!F:F))/$S268,"")</f>
        <v/>
      </c>
      <c r="Y268" s="727" t="str">
        <f>IFERROR(($S268-_xlfn.XLOOKUP($Q268,Competencias!$A:$A,Competencias!G:G))/$S268,"")</f>
        <v/>
      </c>
      <c r="AA268" s="246" t="str">
        <f>_xlfn.XLOOKUP(AB268,'Listas anteriores R'!$A:$A,'Listas anteriores R'!$D:$D,"")</f>
        <v>Fiambres</v>
      </c>
      <c r="AB268" s="542">
        <v>61</v>
      </c>
      <c r="AC268" s="718" t="str">
        <f t="shared" si="57"/>
        <v>LONGANIZA T/CALABRESA</v>
      </c>
      <c r="AD268" s="139">
        <f t="shared" si="55"/>
        <v>26731.195237623946</v>
      </c>
      <c r="AE268" s="749">
        <v>32344.746237524974</v>
      </c>
      <c r="AF268" s="1172">
        <f>ROUND(IFERROR((AD268-_xlfn.XLOOKUP(AB268,'Listas anteriores ML'!$A:$A,'Listas anteriores ML'!$E:$E))/_xlfn.XLOOKUP(AB268,'Listas anteriores ML'!$A:$A,'Listas anteriores ML'!$E:$E),""),3)</f>
        <v>0</v>
      </c>
      <c r="AG268" s="732">
        <f>IFERROR((AD268-(_xlfn.XLOOKUP(AB268,'Costos Unitarios'!$A:$A,'Costos Unitarios'!$E:$E)+_xlfn.XLOOKUP(AB268,'Costos Comerciales'!$A:$A,'Costos Comerciales'!$E:$E)))/AD268,"")</f>
        <v>0.84871608006857469</v>
      </c>
      <c r="AH268" s="727" t="str">
        <f>IFERROR(($AD268-_xlfn.XLOOKUP($AB268,Competencias!$A:$A,Competencias!H:H))/$AD268,"")</f>
        <v/>
      </c>
      <c r="AI268" s="727" t="str">
        <f>IFERROR(($AD268-_xlfn.XLOOKUP($AB268,Competencias!$A:$A,Competencias!I:I))/$AD268,"")</f>
        <v/>
      </c>
      <c r="AJ268" s="727" t="str">
        <f>IFERROR(($AD268-_xlfn.XLOOKUP($AB268,Competencias!$A:$A,Competencias!J:J))/$AD268,"")</f>
        <v/>
      </c>
      <c r="AK268" s="727" t="str">
        <f>IFERROR(($AD268-_xlfn.XLOOKUP($AB268,Competencias!$A:$A,Competencias!K:K))/$AD268,"")</f>
        <v/>
      </c>
      <c r="AL268" s="727" t="str">
        <f>IFERROR(($AD268-_xlfn.XLOOKUP($AB268,Competencias!$A:$A,Competencias!L:L))/$AD268,"")</f>
        <v/>
      </c>
      <c r="AM268" s="727" t="str">
        <f>IFERROR(($AD268-_xlfn.XLOOKUP($AB268,Competencias!$A:$A,Competencias!M:M))/$AD268,"")</f>
        <v/>
      </c>
      <c r="AN268" s="727" t="str">
        <f>IFERROR(($AD268-_xlfn.XLOOKUP($AB268,Competencias!$A:$A,Competencias!N:N))/$AD268,"")</f>
        <v/>
      </c>
      <c r="AO268" s="727" t="str">
        <f>IFERROR(($AD268-_xlfn.XLOOKUP($AB268,Competencias!$A:$A,Competencias!O:O))/$AD268,"")</f>
        <v/>
      </c>
      <c r="AP268"/>
      <c r="AQ268" s="246" t="str">
        <f>_xlfn.XLOOKUP(AR268,'Listas anteriores R'!$A:$A,'Listas anteriores R'!$D:$D,"")</f>
        <v>Fiambres</v>
      </c>
      <c r="AR268" s="542">
        <v>61</v>
      </c>
      <c r="AS268" s="718" t="str">
        <f t="shared" si="58"/>
        <v>LONGANIZA T/CALABRESA</v>
      </c>
      <c r="AT268" s="291" t="e">
        <f t="shared" si="52"/>
        <v>#N/A</v>
      </c>
      <c r="AU268" s="1051" t="e">
        <f>ROUND(IFERROR(($AT268-_xlfn.XLOOKUP($AR268,'Listas anteriores May.'!$A:$A,'Listas anteriores May.'!$E:$E))/_xlfn.XLOOKUP($AR268,'Listas anteriores May.'!$A:$A,'Listas anteriores May.'!$E:$E),""),3)</f>
        <v>#VALUE!</v>
      </c>
      <c r="AV268" s="732" t="str">
        <f>IFERROR(($AT268-(_xlfn.XLOOKUP($AR268,'Costos Unitarios'!$A:$A,'Costos Unitarios'!$E:$E)+_xlfn.XLOOKUP($AR268,'Costos Comerciales'!$A:$A,'Costos Comerciales'!$E:$E)))/AT268,"")</f>
        <v/>
      </c>
      <c r="AW268" s="892" t="str">
        <f>IFERROR((AT268-_xlfn.XLOOKUP(AR268,'Lista Consumo Interno'!$A:$A,'Lista Consumo Interno'!$E:$E))/AT268,"")</f>
        <v/>
      </c>
      <c r="AX268" s="895" t="e">
        <v>#N/A</v>
      </c>
      <c r="AY268" s="727" t="str">
        <f>IFERROR(($AT268-_xlfn.XLOOKUP($AR268,Competencias!$A:$A,Competencias!P:P))/$AT268,"")</f>
        <v/>
      </c>
      <c r="AZ268" s="727" t="str">
        <f>IFERROR(($AT268-_xlfn.XLOOKUP($AR268,Competencias!$A:$A,Competencias!Q:Q))/$AT268,"")</f>
        <v/>
      </c>
      <c r="BB268" s="246" t="str">
        <f>_xlfn.XLOOKUP(BC268,'Listas anteriores R'!$A:$A,'Listas anteriores R'!$D:$D,"")</f>
        <v>Fiambres</v>
      </c>
      <c r="BC268" s="760">
        <v>61</v>
      </c>
      <c r="BD268" s="800" t="str">
        <f t="shared" si="59"/>
        <v>LONGANIZA T/CALABRESA</v>
      </c>
      <c r="BE268" s="150" t="e">
        <v>#N/A</v>
      </c>
      <c r="BF268" s="1051" t="e">
        <f>ROUND(IFERROR((BE268-_xlfn.XLOOKUP(BC268,'Listas anteriores HORECA'!$A:$A,'Listas anteriores HORECA'!$E:$E))/_xlfn.XLOOKUP(BC268,'Listas anteriores HORECA'!$A:$A,'Listas anteriores HORECA'!$E:$E),""),3)</f>
        <v>#VALUE!</v>
      </c>
      <c r="BG268" s="150">
        <f>_xlfn.XLOOKUP($BC268,'Costos Unitarios'!A:A,'Costos Unitarios'!E:E,"")</f>
        <v>3610</v>
      </c>
      <c r="BH268" s="1052" t="e">
        <f t="shared" si="60"/>
        <v>#N/A</v>
      </c>
      <c r="BI268" s="892" t="str">
        <f>IFERROR((BE268-_xlfn.XLOOKUP(C268,'Lista Consumo Interno'!A:A,'Lista Consumo Interno'!E:E))/BE268,"")</f>
        <v/>
      </c>
    </row>
    <row r="269" spans="1:61" s="725" customFormat="1" ht="15" thickBot="1" x14ac:dyDescent="0.35">
      <c r="A269" s="246" t="str">
        <f>_xlfn.XLOOKUP(C269,'Listas anteriores R'!$A:$A,'Listas anteriores R'!$D:$D,"")</f>
        <v>Fiambres</v>
      </c>
      <c r="B269" s="1205" t="str">
        <f>_xlfn.XLOOKUP(C269,'Lista Fiambre'!C:C,'Lista Fiambre'!B:B,"")</f>
        <v>SALAMES Y SALAMINES</v>
      </c>
      <c r="C269" s="217">
        <v>58</v>
      </c>
      <c r="D269" s="218" t="s">
        <v>337</v>
      </c>
      <c r="E269" s="770">
        <f t="shared" si="53"/>
        <v>26734.512717125555</v>
      </c>
      <c r="F269" s="860">
        <f>_xlfn.XLOOKUP(C269,'[1]Lista Fiambre'!$C:$C,'[1]Lista Fiambre'!$F:$F,"")</f>
        <v>32348.760387721923</v>
      </c>
      <c r="G269" s="1197">
        <f>ROUND(IFERROR((E269-_xlfn.XLOOKUP(C269,'Listas anteriores R'!A:A,'Listas anteriores R'!E:E))/_xlfn.XLOOKUP(C269,'Listas anteriores R'!A:A,'Listas anteriores R'!E:E),""),3)</f>
        <v>0</v>
      </c>
      <c r="H269" s="732">
        <f>IFERROR((E269-(_xlfn.XLOOKUP(C269,'Costos Unitarios'!$A:$A,'Costos Unitarios'!$E:$E)+_xlfn.XLOOKUP(C269,'Costos Comerciales'!$A:$A,'Costos Comerciales'!$E:$E)))/E269,"")</f>
        <v>0.74003640636591894</v>
      </c>
      <c r="I269" s="732" t="str">
        <f>IFERROR((E269-_xlfn.XLOOKUP(C269,'Lista Consumo Interno'!$A:$A,'Lista Consumo Interno'!$E:$E))/E269,"")</f>
        <v/>
      </c>
      <c r="J269" s="727" t="str">
        <f>IFERROR(($E269-_xlfn.XLOOKUP($C269,Competencias!$A:$A,Competencias!R:R))/$E269,"")</f>
        <v/>
      </c>
      <c r="K269" s="727" t="str">
        <f>IFERROR(($E269-_xlfn.XLOOKUP($C269,Competencias!$A:$A,Competencias!S:S))/$E269,"")</f>
        <v/>
      </c>
      <c r="L269" s="727" t="str">
        <f>IFERROR(($E269-_xlfn.XLOOKUP($C269,Competencias!$A:$A,Competencias!T:T))/$E269,"")</f>
        <v/>
      </c>
      <c r="M269" s="727" t="str">
        <f>IFERROR(($E269-_xlfn.XLOOKUP($C269,Competencias!$A:$A,Competencias!U:U))/$E269,"")</f>
        <v/>
      </c>
      <c r="N269" s="727" t="str">
        <f>IFERROR(($E269-_xlfn.XLOOKUP($C269,Competencias!$A:$A,Competencias!V:V))/$E269,"")</f>
        <v/>
      </c>
      <c r="P269" s="246" t="str">
        <f>_xlfn.XLOOKUP(Q269,'Listas anteriores R'!$A:$A,'Listas anteriores R'!$D:$D,"")</f>
        <v>Fiambres</v>
      </c>
      <c r="Q269" s="1210">
        <v>58</v>
      </c>
      <c r="R269" s="718" t="str">
        <f t="shared" si="56"/>
        <v xml:space="preserve">CANTIMPALO LARIO (MITAD) </v>
      </c>
      <c r="S269" s="135">
        <f t="shared" si="54"/>
        <v>26734.512717125555</v>
      </c>
      <c r="T269" s="749">
        <v>32348.760387721923</v>
      </c>
      <c r="U269" s="1172">
        <f>ROUND(IFERROR((S269-_xlfn.XLOOKUP(Q269,'Listas anteriores C'!$A:$A,'Listas anteriores C'!$E:$E))/_xlfn.XLOOKUP(Q269,'Listas anteriores C'!$A:$A,'Listas anteriores C'!$E:$E),""),3)</f>
        <v>0</v>
      </c>
      <c r="V269" s="732">
        <f>IFERROR((S269-(_xlfn.XLOOKUP(Q269,'Costos Unitarios'!$A:$A,'Costos Unitarios'!$E:$E)+_xlfn.XLOOKUP(Q269,'Costos Comerciales'!$A:$A,'Costos Comerciales'!$E:$E)))/S269,"")</f>
        <v>0.74003640636591894</v>
      </c>
      <c r="W269" s="727" t="str">
        <f>IFERROR(($S269-_xlfn.XLOOKUP($Q269,Competencias!$A:$A,Competencias!E:E))/$S269,"")</f>
        <v/>
      </c>
      <c r="X269" s="727" t="str">
        <f>IFERROR(($S269-_xlfn.XLOOKUP($Q269,Competencias!$A:$A,Competencias!F:F))/$S269,"")</f>
        <v/>
      </c>
      <c r="Y269" s="727" t="str">
        <f>IFERROR(($S269-_xlfn.XLOOKUP($Q269,Competencias!$A:$A,Competencias!G:G))/$S269,"")</f>
        <v/>
      </c>
      <c r="AA269" s="246" t="str">
        <f>_xlfn.XLOOKUP(AB269,'Listas anteriores R'!$A:$A,'Listas anteriores R'!$D:$D,"")</f>
        <v>Fiambres</v>
      </c>
      <c r="AB269" s="542">
        <v>58</v>
      </c>
      <c r="AC269" s="718" t="str">
        <f t="shared" si="57"/>
        <v xml:space="preserve">CANTIMPALO LARIO (MITAD) </v>
      </c>
      <c r="AD269" s="139">
        <f t="shared" si="55"/>
        <v>26734.512717125555</v>
      </c>
      <c r="AE269" s="749">
        <v>32348.760387721923</v>
      </c>
      <c r="AF269" s="1172">
        <f>ROUND(IFERROR((AD269-_xlfn.XLOOKUP(AB269,'Listas anteriores ML'!$A:$A,'Listas anteriores ML'!$E:$E))/_xlfn.XLOOKUP(AB269,'Listas anteriores ML'!$A:$A,'Listas anteriores ML'!$E:$E),""),3)</f>
        <v>0</v>
      </c>
      <c r="AG269" s="732">
        <f>IFERROR((AD269-(_xlfn.XLOOKUP(AB269,'Costos Unitarios'!$A:$A,'Costos Unitarios'!$E:$E)+_xlfn.XLOOKUP(AB269,'Costos Comerciales'!$A:$A,'Costos Comerciales'!$E:$E)))/AD269,"")</f>
        <v>0.74003640636591894</v>
      </c>
      <c r="AH269" s="727" t="str">
        <f>IFERROR(($AD269-_xlfn.XLOOKUP($AB269,Competencias!$A:$A,Competencias!H:H))/$AD269,"")</f>
        <v/>
      </c>
      <c r="AI269" s="727" t="str">
        <f>IFERROR(($AD269-_xlfn.XLOOKUP($AB269,Competencias!$A:$A,Competencias!I:I))/$AD269,"")</f>
        <v/>
      </c>
      <c r="AJ269" s="727" t="str">
        <f>IFERROR(($AD269-_xlfn.XLOOKUP($AB269,Competencias!$A:$A,Competencias!J:J))/$AD269,"")</f>
        <v/>
      </c>
      <c r="AK269" s="727" t="str">
        <f>IFERROR(($AD269-_xlfn.XLOOKUP($AB269,Competencias!$A:$A,Competencias!K:K))/$AD269,"")</f>
        <v/>
      </c>
      <c r="AL269" s="727" t="str">
        <f>IFERROR(($AD269-_xlfn.XLOOKUP($AB269,Competencias!$A:$A,Competencias!L:L))/$AD269,"")</f>
        <v/>
      </c>
      <c r="AM269" s="727" t="str">
        <f>IFERROR(($AD269-_xlfn.XLOOKUP($AB269,Competencias!$A:$A,Competencias!M:M))/$AD269,"")</f>
        <v/>
      </c>
      <c r="AN269" s="727" t="str">
        <f>IFERROR(($AD269-_xlfn.XLOOKUP($AB269,Competencias!$A:$A,Competencias!N:N))/$AD269,"")</f>
        <v/>
      </c>
      <c r="AO269" s="727" t="str">
        <f>IFERROR(($AD269-_xlfn.XLOOKUP($AB269,Competencias!$A:$A,Competencias!O:O))/$AD269,"")</f>
        <v/>
      </c>
      <c r="AP269"/>
      <c r="AQ269" s="246" t="str">
        <f>_xlfn.XLOOKUP(AR269,'Listas anteriores R'!$A:$A,'Listas anteriores R'!$D:$D,"")</f>
        <v>Fiambres</v>
      </c>
      <c r="AR269" s="542">
        <v>58</v>
      </c>
      <c r="AS269" s="718" t="str">
        <f t="shared" si="58"/>
        <v xml:space="preserve">CANTIMPALO LARIO (MITAD) </v>
      </c>
      <c r="AT269" s="291" t="e">
        <f t="shared" si="52"/>
        <v>#N/A</v>
      </c>
      <c r="AU269" s="1051" t="e">
        <f>ROUND(IFERROR(($AT269-_xlfn.XLOOKUP($AR269,'Listas anteriores May.'!$A:$A,'Listas anteriores May.'!$E:$E))/_xlfn.XLOOKUP($AR269,'Listas anteriores May.'!$A:$A,'Listas anteriores May.'!$E:$E),""),3)</f>
        <v>#VALUE!</v>
      </c>
      <c r="AV269" s="732" t="str">
        <f>IFERROR(($AT269-(_xlfn.XLOOKUP($AR269,'Costos Unitarios'!$A:$A,'Costos Unitarios'!$E:$E)+_xlfn.XLOOKUP($AR269,'Costos Comerciales'!$A:$A,'Costos Comerciales'!$E:$E)))/AT269,"")</f>
        <v/>
      </c>
      <c r="AW269" s="892" t="str">
        <f>IFERROR((AT269-_xlfn.XLOOKUP(AR269,'Lista Consumo Interno'!$A:$A,'Lista Consumo Interno'!$E:$E))/AT269,"")</f>
        <v/>
      </c>
      <c r="AX269" s="895" t="e">
        <v>#N/A</v>
      </c>
      <c r="AY269" s="727" t="str">
        <f>IFERROR(($AT269-_xlfn.XLOOKUP($AR269,Competencias!$A:$A,Competencias!P:P))/$AT269,"")</f>
        <v/>
      </c>
      <c r="AZ269" s="727" t="str">
        <f>IFERROR(($AT269-_xlfn.XLOOKUP($AR269,Competencias!$A:$A,Competencias!Q:Q))/$AT269,"")</f>
        <v/>
      </c>
      <c r="BB269" s="246" t="str">
        <f>_xlfn.XLOOKUP(BC269,'Listas anteriores R'!$A:$A,'Listas anteriores R'!$D:$D,"")</f>
        <v>Fiambres</v>
      </c>
      <c r="BC269" s="760">
        <v>58</v>
      </c>
      <c r="BD269" s="800" t="str">
        <f t="shared" si="59"/>
        <v xml:space="preserve">CANTIMPALO LARIO (MITAD) </v>
      </c>
      <c r="BE269" s="150" t="e">
        <v>#N/A</v>
      </c>
      <c r="BF269" s="1051" t="e">
        <f>ROUND(IFERROR((BE269-_xlfn.XLOOKUP(BC269,'Listas anteriores HORECA'!$A:$A,'Listas anteriores HORECA'!$E:$E))/_xlfn.XLOOKUP(BC269,'Listas anteriores HORECA'!$A:$A,'Listas anteriores HORECA'!$E:$E),""),3)</f>
        <v>#VALUE!</v>
      </c>
      <c r="BG269" s="150">
        <f>_xlfn.XLOOKUP($BC269,'Costos Unitarios'!A:A,'Costos Unitarios'!E:E,"")</f>
        <v>5561</v>
      </c>
      <c r="BH269" s="1052" t="e">
        <f t="shared" si="60"/>
        <v>#N/A</v>
      </c>
      <c r="BI269" s="892" t="str">
        <f>IFERROR((BE269-_xlfn.XLOOKUP(C269,'Lista Consumo Interno'!A:A,'Lista Consumo Interno'!E:E))/BE269,"")</f>
        <v/>
      </c>
    </row>
    <row r="270" spans="1:61" s="725" customFormat="1" ht="15" thickBot="1" x14ac:dyDescent="0.35">
      <c r="A270" s="246" t="str">
        <f>_xlfn.XLOOKUP(C270,'Listas anteriores R'!$A:$A,'Listas anteriores R'!$D:$D,"")</f>
        <v>Fiambres</v>
      </c>
      <c r="B270" s="1205" t="str">
        <f>_xlfn.XLOOKUP(C270,'Lista Fiambre'!C:C,'Lista Fiambre'!B:B,"")</f>
        <v>SALAMES Y SALAMINES</v>
      </c>
      <c r="C270" s="222">
        <v>587</v>
      </c>
      <c r="D270" s="223" t="s">
        <v>338</v>
      </c>
      <c r="E270" s="770">
        <f t="shared" si="53"/>
        <v>23747.416324150639</v>
      </c>
      <c r="F270" s="860">
        <f>_xlfn.XLOOKUP(C270,'[1]Lista Fiambre'!$C:$C,'[1]Lista Fiambre'!$F:$F,"")</f>
        <v>28734.373752222273</v>
      </c>
      <c r="G270" s="1197">
        <f>ROUND(IFERROR((E270-_xlfn.XLOOKUP(C270,'Listas anteriores R'!A:A,'Listas anteriores R'!E:E))/_xlfn.XLOOKUP(C270,'Listas anteriores R'!A:A,'Listas anteriores R'!E:E),""),3)</f>
        <v>0</v>
      </c>
      <c r="H270" s="732">
        <f>IFERROR((E270-(_xlfn.XLOOKUP(C270,'Costos Unitarios'!$A:$A,'Costos Unitarios'!$E:$E)+_xlfn.XLOOKUP(C270,'Costos Comerciales'!$A:$A,'Costos Comerciales'!$E:$E)))/E270,"")</f>
        <v>0.47893278868337802</v>
      </c>
      <c r="I270" s="732" t="str">
        <f>IFERROR((E270-_xlfn.XLOOKUP(C270,'Lista Consumo Interno'!$A:$A,'Lista Consumo Interno'!$E:$E))/E270,"")</f>
        <v/>
      </c>
      <c r="J270" s="727" t="str">
        <f>IFERROR(($E270-_xlfn.XLOOKUP($C270,Competencias!$A:$A,Competencias!R:R))/$E270,"")</f>
        <v/>
      </c>
      <c r="K270" s="727" t="str">
        <f>IFERROR(($E270-_xlfn.XLOOKUP($C270,Competencias!$A:$A,Competencias!S:S))/$E270,"")</f>
        <v/>
      </c>
      <c r="L270" s="727" t="str">
        <f>IFERROR(($E270-_xlfn.XLOOKUP($C270,Competencias!$A:$A,Competencias!T:T))/$E270,"")</f>
        <v/>
      </c>
      <c r="M270" s="727" t="str">
        <f>IFERROR(($E270-_xlfn.XLOOKUP($C270,Competencias!$A:$A,Competencias!U:U))/$E270,"")</f>
        <v/>
      </c>
      <c r="N270" s="727" t="str">
        <f>IFERROR(($E270-_xlfn.XLOOKUP($C270,Competencias!$A:$A,Competencias!V:V))/$E270,"")</f>
        <v/>
      </c>
      <c r="P270" s="246" t="str">
        <f>_xlfn.XLOOKUP(Q270,'Listas anteriores R'!$A:$A,'Listas anteriores R'!$D:$D,"")</f>
        <v>Fiambres</v>
      </c>
      <c r="Q270" s="1210">
        <v>587</v>
      </c>
      <c r="R270" s="718" t="str">
        <f t="shared" si="56"/>
        <v>SALAMIN TIPO ARTESANAL</v>
      </c>
      <c r="S270" s="135">
        <f t="shared" si="54"/>
        <v>23747.416324150639</v>
      </c>
      <c r="T270" s="749">
        <v>28734.373752222273</v>
      </c>
      <c r="U270" s="1172">
        <f>ROUND(IFERROR((S270-_xlfn.XLOOKUP(Q270,'Listas anteriores C'!$A:$A,'Listas anteriores C'!$E:$E))/_xlfn.XLOOKUP(Q270,'Listas anteriores C'!$A:$A,'Listas anteriores C'!$E:$E),""),3)</f>
        <v>0</v>
      </c>
      <c r="V270" s="732">
        <f>IFERROR((S270-(_xlfn.XLOOKUP(Q270,'Costos Unitarios'!$A:$A,'Costos Unitarios'!$E:$E)+_xlfn.XLOOKUP(Q270,'Costos Comerciales'!$A:$A,'Costos Comerciales'!$E:$E)))/S270,"")</f>
        <v>0.47893278868337802</v>
      </c>
      <c r="W270" s="727" t="str">
        <f>IFERROR(($S270-_xlfn.XLOOKUP($Q270,Competencias!$A:$A,Competencias!E:E))/$S270,"")</f>
        <v/>
      </c>
      <c r="X270" s="727" t="str">
        <f>IFERROR(($S270-_xlfn.XLOOKUP($Q270,Competencias!$A:$A,Competencias!F:F))/$S270,"")</f>
        <v/>
      </c>
      <c r="Y270" s="727" t="str">
        <f>IFERROR(($S270-_xlfn.XLOOKUP($Q270,Competencias!$A:$A,Competencias!G:G))/$S270,"")</f>
        <v/>
      </c>
      <c r="AA270" s="246" t="str">
        <f>_xlfn.XLOOKUP(AB270,'Listas anteriores R'!$A:$A,'Listas anteriores R'!$D:$D,"")</f>
        <v>Fiambres</v>
      </c>
      <c r="AB270" s="542">
        <v>587</v>
      </c>
      <c r="AC270" s="718" t="str">
        <f t="shared" si="57"/>
        <v>SALAMIN TIPO ARTESANAL</v>
      </c>
      <c r="AD270" s="139">
        <f t="shared" si="55"/>
        <v>23747.416324150639</v>
      </c>
      <c r="AE270" s="749">
        <v>28734.373752222273</v>
      </c>
      <c r="AF270" s="1172">
        <f>ROUND(IFERROR((AD270-_xlfn.XLOOKUP(AB270,'Listas anteriores ML'!$A:$A,'Listas anteriores ML'!$E:$E))/_xlfn.XLOOKUP(AB270,'Listas anteriores ML'!$A:$A,'Listas anteriores ML'!$E:$E),""),3)</f>
        <v>0</v>
      </c>
      <c r="AG270" s="732">
        <f>IFERROR((AD270-(_xlfn.XLOOKUP(AB270,'Costos Unitarios'!$A:$A,'Costos Unitarios'!$E:$E)+_xlfn.XLOOKUP(AB270,'Costos Comerciales'!$A:$A,'Costos Comerciales'!$E:$E)))/AD270,"")</f>
        <v>0.47893278868337802</v>
      </c>
      <c r="AH270" s="727" t="str">
        <f>IFERROR(($AD270-_xlfn.XLOOKUP($AB270,Competencias!$A:$A,Competencias!H:H))/$AD270,"")</f>
        <v/>
      </c>
      <c r="AI270" s="727" t="str">
        <f>IFERROR(($AD270-_xlfn.XLOOKUP($AB270,Competencias!$A:$A,Competencias!I:I))/$AD270,"")</f>
        <v/>
      </c>
      <c r="AJ270" s="727" t="str">
        <f>IFERROR(($AD270-_xlfn.XLOOKUP($AB270,Competencias!$A:$A,Competencias!J:J))/$AD270,"")</f>
        <v/>
      </c>
      <c r="AK270" s="727" t="str">
        <f>IFERROR(($AD270-_xlfn.XLOOKUP($AB270,Competencias!$A:$A,Competencias!K:K))/$AD270,"")</f>
        <v/>
      </c>
      <c r="AL270" s="727" t="str">
        <f>IFERROR(($AD270-_xlfn.XLOOKUP($AB270,Competencias!$A:$A,Competencias!L:L))/$AD270,"")</f>
        <v/>
      </c>
      <c r="AM270" s="727" t="str">
        <f>IFERROR(($AD270-_xlfn.XLOOKUP($AB270,Competencias!$A:$A,Competencias!M:M))/$AD270,"")</f>
        <v/>
      </c>
      <c r="AN270" s="727" t="str">
        <f>IFERROR(($AD270-_xlfn.XLOOKUP($AB270,Competencias!$A:$A,Competencias!N:N))/$AD270,"")</f>
        <v/>
      </c>
      <c r="AO270" s="727" t="str">
        <f>IFERROR(($AD270-_xlfn.XLOOKUP($AB270,Competencias!$A:$A,Competencias!O:O))/$AD270,"")</f>
        <v/>
      </c>
      <c r="AP270"/>
      <c r="AQ270" s="246" t="str">
        <f>_xlfn.XLOOKUP(AR270,'Listas anteriores R'!$A:$A,'Listas anteriores R'!$D:$D,"")</f>
        <v>Fiambres</v>
      </c>
      <c r="AR270" s="542">
        <v>587</v>
      </c>
      <c r="AS270" s="718" t="str">
        <f t="shared" si="58"/>
        <v>SALAMIN TIPO ARTESANAL</v>
      </c>
      <c r="AT270" s="291" t="e">
        <f t="shared" si="52"/>
        <v>#N/A</v>
      </c>
      <c r="AU270" s="1051" t="e">
        <f>ROUND(IFERROR(($AT270-_xlfn.XLOOKUP($AR270,'Listas anteriores May.'!$A:$A,'Listas anteriores May.'!$E:$E))/_xlfn.XLOOKUP($AR270,'Listas anteriores May.'!$A:$A,'Listas anteriores May.'!$E:$E),""),3)</f>
        <v>#VALUE!</v>
      </c>
      <c r="AV270" s="732" t="str">
        <f>IFERROR(($AT270-(_xlfn.XLOOKUP($AR270,'Costos Unitarios'!$A:$A,'Costos Unitarios'!$E:$E)+_xlfn.XLOOKUP($AR270,'Costos Comerciales'!$A:$A,'Costos Comerciales'!$E:$E)))/AT270,"")</f>
        <v/>
      </c>
      <c r="AW270" s="892" t="str">
        <f>IFERROR((AT270-_xlfn.XLOOKUP(AR270,'Lista Consumo Interno'!$A:$A,'Lista Consumo Interno'!$E:$E))/AT270,"")</f>
        <v/>
      </c>
      <c r="AX270" s="895" t="e">
        <v>#N/A</v>
      </c>
      <c r="AY270" s="727" t="str">
        <f>IFERROR(($AT270-_xlfn.XLOOKUP($AR270,Competencias!$A:$A,Competencias!P:P))/$AT270,"")</f>
        <v/>
      </c>
      <c r="AZ270" s="727" t="str">
        <f>IFERROR(($AT270-_xlfn.XLOOKUP($AR270,Competencias!$A:$A,Competencias!Q:Q))/$AT270,"")</f>
        <v/>
      </c>
      <c r="BB270" s="246" t="str">
        <f>_xlfn.XLOOKUP(BC270,'Listas anteriores R'!$A:$A,'Listas anteriores R'!$D:$D,"")</f>
        <v>Fiambres</v>
      </c>
      <c r="BC270" s="760">
        <v>587</v>
      </c>
      <c r="BD270" s="800" t="str">
        <f t="shared" si="59"/>
        <v>SALAMIN TIPO ARTESANAL</v>
      </c>
      <c r="BE270" s="150" t="e">
        <v>#N/A</v>
      </c>
      <c r="BF270" s="1051" t="e">
        <f>ROUND(IFERROR((BE270-_xlfn.XLOOKUP(BC270,'Listas anteriores HORECA'!$A:$A,'Listas anteriores HORECA'!$E:$E))/_xlfn.XLOOKUP(BC270,'Listas anteriores HORECA'!$A:$A,'Listas anteriores HORECA'!$E:$E),""),3)</f>
        <v>#VALUE!</v>
      </c>
      <c r="BG270" s="150">
        <f>_xlfn.XLOOKUP($BC270,'Costos Unitarios'!A:A,'Costos Unitarios'!E:E,"")</f>
        <v>11383</v>
      </c>
      <c r="BH270" s="1052" t="e">
        <f t="shared" si="60"/>
        <v>#N/A</v>
      </c>
      <c r="BI270" s="892" t="str">
        <f>IFERROR((BE270-_xlfn.XLOOKUP(C270,'Lista Consumo Interno'!A:A,'Lista Consumo Interno'!E:E))/BE270,"")</f>
        <v/>
      </c>
    </row>
    <row r="271" spans="1:61" s="725" customFormat="1" ht="15" thickBot="1" x14ac:dyDescent="0.35">
      <c r="A271" s="246" t="str">
        <f>_xlfn.XLOOKUP(C271,'Listas anteriores R'!$A:$A,'Listas anteriores R'!$D:$D,"")</f>
        <v>Fiambres</v>
      </c>
      <c r="B271" s="1205" t="str">
        <f>_xlfn.XLOOKUP(C271,'Lista Fiambre'!C:C,'Lista Fiambre'!B:B,"")</f>
        <v>BLANCOS Y SALCHICHONES</v>
      </c>
      <c r="C271" s="217">
        <v>66</v>
      </c>
      <c r="D271" s="218" t="s">
        <v>339</v>
      </c>
      <c r="E271" s="770">
        <f t="shared" si="53"/>
        <v>7661.0236902180359</v>
      </c>
      <c r="F271" s="860">
        <f>_xlfn.XLOOKUP(C271,'[1]Lista Fiambre'!$C:$C,'[1]Lista Fiambre'!$F:$F,"")</f>
        <v>9269.838665163823</v>
      </c>
      <c r="G271" s="1197">
        <f>ROUND(IFERROR((E271-_xlfn.XLOOKUP(C271,'Listas anteriores R'!A:A,'Listas anteriores R'!E:E))/_xlfn.XLOOKUP(C271,'Listas anteriores R'!A:A,'Listas anteriores R'!E:E),""),3)</f>
        <v>0</v>
      </c>
      <c r="H271" s="732">
        <f>IFERROR((E271-(_xlfn.XLOOKUP(C271,'Costos Unitarios'!$A:$A,'Costos Unitarios'!$E:$E)+_xlfn.XLOOKUP(C271,'Costos Comerciales'!$A:$A,'Costos Comerciales'!$E:$E)))/E271,"")</f>
        <v>0.7868431079145346</v>
      </c>
      <c r="I271" s="732" t="str">
        <f>IFERROR((E271-_xlfn.XLOOKUP(C271,'Lista Consumo Interno'!$A:$A,'Lista Consumo Interno'!$E:$E))/E271,"")</f>
        <v/>
      </c>
      <c r="J271" s="727" t="str">
        <f>IFERROR(($E271-_xlfn.XLOOKUP($C271,Competencias!$A:$A,Competencias!R:R))/$E271,"")</f>
        <v/>
      </c>
      <c r="K271" s="727" t="str">
        <f>IFERROR(($E271-_xlfn.XLOOKUP($C271,Competencias!$A:$A,Competencias!S:S))/$E271,"")</f>
        <v/>
      </c>
      <c r="L271" s="727" t="str">
        <f>IFERROR(($E271-_xlfn.XLOOKUP($C271,Competencias!$A:$A,Competencias!T:T))/$E271,"")</f>
        <v/>
      </c>
      <c r="M271" s="727" t="str">
        <f>IFERROR(($E271-_xlfn.XLOOKUP($C271,Competencias!$A:$A,Competencias!U:U))/$E271,"")</f>
        <v/>
      </c>
      <c r="N271" s="727" t="str">
        <f>IFERROR(($E271-_xlfn.XLOOKUP($C271,Competencias!$A:$A,Competencias!V:V))/$E271,"")</f>
        <v/>
      </c>
      <c r="P271" s="246" t="str">
        <f>_xlfn.XLOOKUP(Q271,'Listas anteriores R'!$A:$A,'Listas anteriores R'!$D:$D,"")</f>
        <v>Fiambres</v>
      </c>
      <c r="Q271" s="1210">
        <v>66</v>
      </c>
      <c r="R271" s="718" t="str">
        <f t="shared" si="56"/>
        <v>MORCILLON C/LENGUA 2,5 KG.</v>
      </c>
      <c r="S271" s="135">
        <f t="shared" si="54"/>
        <v>7661.0236902180359</v>
      </c>
      <c r="T271" s="749">
        <v>9269.838665163823</v>
      </c>
      <c r="U271" s="1172">
        <f>ROUND(IFERROR((S271-_xlfn.XLOOKUP(Q271,'Listas anteriores C'!$A:$A,'Listas anteriores C'!$E:$E))/_xlfn.XLOOKUP(Q271,'Listas anteriores C'!$A:$A,'Listas anteriores C'!$E:$E),""),3)</f>
        <v>0</v>
      </c>
      <c r="V271" s="732">
        <f>IFERROR((S271-(_xlfn.XLOOKUP(Q271,'Costos Unitarios'!$A:$A,'Costos Unitarios'!$E:$E)+_xlfn.XLOOKUP(Q271,'Costos Comerciales'!$A:$A,'Costos Comerciales'!$E:$E)))/S271,"")</f>
        <v>0.7868431079145346</v>
      </c>
      <c r="W271" s="727" t="str">
        <f>IFERROR(($S271-_xlfn.XLOOKUP($Q271,Competencias!$A:$A,Competencias!E:E))/$S271,"")</f>
        <v/>
      </c>
      <c r="X271" s="727" t="str">
        <f>IFERROR(($S271-_xlfn.XLOOKUP($Q271,Competencias!$A:$A,Competencias!F:F))/$S271,"")</f>
        <v/>
      </c>
      <c r="Y271" s="727" t="str">
        <f>IFERROR(($S271-_xlfn.XLOOKUP($Q271,Competencias!$A:$A,Competencias!G:G))/$S271,"")</f>
        <v/>
      </c>
      <c r="AA271" s="246" t="str">
        <f>_xlfn.XLOOKUP(AB271,'Listas anteriores R'!$A:$A,'Listas anteriores R'!$D:$D,"")</f>
        <v>Fiambres</v>
      </c>
      <c r="AB271" s="542">
        <v>66</v>
      </c>
      <c r="AC271" s="718" t="str">
        <f t="shared" si="57"/>
        <v>MORCILLON C/LENGUA 2,5 KG.</v>
      </c>
      <c r="AD271" s="139">
        <f t="shared" si="55"/>
        <v>7661.0236902180359</v>
      </c>
      <c r="AE271" s="749">
        <v>9269.838665163823</v>
      </c>
      <c r="AF271" s="1172">
        <f>ROUND(IFERROR((AD271-_xlfn.XLOOKUP(AB271,'Listas anteriores ML'!$A:$A,'Listas anteriores ML'!$E:$E))/_xlfn.XLOOKUP(AB271,'Listas anteriores ML'!$A:$A,'Listas anteriores ML'!$E:$E),""),3)</f>
        <v>0</v>
      </c>
      <c r="AG271" s="732">
        <f>IFERROR((AD271-(_xlfn.XLOOKUP(AB271,'Costos Unitarios'!$A:$A,'Costos Unitarios'!$E:$E)+_xlfn.XLOOKUP(AB271,'Costos Comerciales'!$A:$A,'Costos Comerciales'!$E:$E)))/AD271,"")</f>
        <v>0.7868431079145346</v>
      </c>
      <c r="AH271" s="727" t="str">
        <f>IFERROR(($AD271-_xlfn.XLOOKUP($AB271,Competencias!$A:$A,Competencias!H:H))/$AD271,"")</f>
        <v/>
      </c>
      <c r="AI271" s="727" t="str">
        <f>IFERROR(($AD271-_xlfn.XLOOKUP($AB271,Competencias!$A:$A,Competencias!I:I))/$AD271,"")</f>
        <v/>
      </c>
      <c r="AJ271" s="727" t="str">
        <f>IFERROR(($AD271-_xlfn.XLOOKUP($AB271,Competencias!$A:$A,Competencias!J:J))/$AD271,"")</f>
        <v/>
      </c>
      <c r="AK271" s="727" t="str">
        <f>IFERROR(($AD271-_xlfn.XLOOKUP($AB271,Competencias!$A:$A,Competencias!K:K))/$AD271,"")</f>
        <v/>
      </c>
      <c r="AL271" s="727" t="str">
        <f>IFERROR(($AD271-_xlfn.XLOOKUP($AB271,Competencias!$A:$A,Competencias!L:L))/$AD271,"")</f>
        <v/>
      </c>
      <c r="AM271" s="727" t="str">
        <f>IFERROR(($AD271-_xlfn.XLOOKUP($AB271,Competencias!$A:$A,Competencias!M:M))/$AD271,"")</f>
        <v/>
      </c>
      <c r="AN271" s="727" t="str">
        <f>IFERROR(($AD271-_xlfn.XLOOKUP($AB271,Competencias!$A:$A,Competencias!N:N))/$AD271,"")</f>
        <v/>
      </c>
      <c r="AO271" s="727" t="str">
        <f>IFERROR(($AD271-_xlfn.XLOOKUP($AB271,Competencias!$A:$A,Competencias!O:O))/$AD271,"")</f>
        <v/>
      </c>
      <c r="AP271"/>
      <c r="AQ271" s="246" t="str">
        <f>_xlfn.XLOOKUP(AR271,'Listas anteriores R'!$A:$A,'Listas anteriores R'!$D:$D,"")</f>
        <v>Fiambres</v>
      </c>
      <c r="AR271" s="542">
        <v>66</v>
      </c>
      <c r="AS271" s="718" t="str">
        <f t="shared" si="58"/>
        <v>MORCILLON C/LENGUA 2,5 KG.</v>
      </c>
      <c r="AT271" s="291" t="e">
        <f t="shared" si="52"/>
        <v>#N/A</v>
      </c>
      <c r="AU271" s="1051" t="e">
        <f>ROUND(IFERROR(($AT271-_xlfn.XLOOKUP($AR271,'Listas anteriores May.'!$A:$A,'Listas anteriores May.'!$E:$E))/_xlfn.XLOOKUP($AR271,'Listas anteriores May.'!$A:$A,'Listas anteriores May.'!$E:$E),""),3)</f>
        <v>#VALUE!</v>
      </c>
      <c r="AV271" s="732" t="str">
        <f>IFERROR(($AT271-(_xlfn.XLOOKUP($AR271,'Costos Unitarios'!$A:$A,'Costos Unitarios'!$E:$E)+_xlfn.XLOOKUP($AR271,'Costos Comerciales'!$A:$A,'Costos Comerciales'!$E:$E)))/AT271,"")</f>
        <v/>
      </c>
      <c r="AW271" s="892" t="str">
        <f>IFERROR((AT271-_xlfn.XLOOKUP(AR271,'Lista Consumo Interno'!$A:$A,'Lista Consumo Interno'!$E:$E))/AT271,"")</f>
        <v/>
      </c>
      <c r="AX271" s="895" t="e">
        <v>#N/A</v>
      </c>
      <c r="AY271" s="727" t="str">
        <f>IFERROR(($AT271-_xlfn.XLOOKUP($AR271,Competencias!$A:$A,Competencias!P:P))/$AT271,"")</f>
        <v/>
      </c>
      <c r="AZ271" s="727" t="str">
        <f>IFERROR(($AT271-_xlfn.XLOOKUP($AR271,Competencias!$A:$A,Competencias!Q:Q))/$AT271,"")</f>
        <v/>
      </c>
      <c r="BB271" s="246" t="str">
        <f>_xlfn.XLOOKUP(BC271,'Listas anteriores R'!$A:$A,'Listas anteriores R'!$D:$D,"")</f>
        <v>Fiambres</v>
      </c>
      <c r="BC271" s="760">
        <v>66</v>
      </c>
      <c r="BD271" s="800" t="str">
        <f t="shared" si="59"/>
        <v>MORCILLON C/LENGUA 2,5 KG.</v>
      </c>
      <c r="BE271" s="150" t="e">
        <v>#N/A</v>
      </c>
      <c r="BF271" s="1051" t="e">
        <f>ROUND(IFERROR((BE271-_xlfn.XLOOKUP(BC271,'Listas anteriores HORECA'!$A:$A,'Listas anteriores HORECA'!$E:$E))/_xlfn.XLOOKUP(BC271,'Listas anteriores HORECA'!$A:$A,'Listas anteriores HORECA'!$E:$E),""),3)</f>
        <v>#VALUE!</v>
      </c>
      <c r="BG271" s="150">
        <f>_xlfn.XLOOKUP($BC271,'Costos Unitarios'!A:A,'Costos Unitarios'!E:E,"")</f>
        <v>1228</v>
      </c>
      <c r="BH271" s="1052" t="e">
        <f t="shared" si="60"/>
        <v>#N/A</v>
      </c>
      <c r="BI271" s="892" t="str">
        <f>IFERROR((BE271-_xlfn.XLOOKUP(C271,'Lista Consumo Interno'!A:A,'Lista Consumo Interno'!E:E))/BE271,"")</f>
        <v/>
      </c>
    </row>
    <row r="272" spans="1:61" s="725" customFormat="1" ht="15" thickBot="1" x14ac:dyDescent="0.35">
      <c r="A272" s="246" t="str">
        <f>_xlfn.XLOOKUP(C272,'Listas anteriores R'!$A:$A,'Listas anteriores R'!$D:$D,"")</f>
        <v>Fiambres</v>
      </c>
      <c r="B272" s="1205" t="str">
        <f>_xlfn.XLOOKUP(C272,'Lista Fiambre'!C:C,'Lista Fiambre'!B:B,"")</f>
        <v>BLANCOS Y SALCHICHONES</v>
      </c>
      <c r="C272" s="217">
        <v>87</v>
      </c>
      <c r="D272" s="218" t="s">
        <v>340</v>
      </c>
      <c r="E272" s="770">
        <f t="shared" si="53"/>
        <v>6300.149333043948</v>
      </c>
      <c r="F272" s="860">
        <f>_xlfn.XLOOKUP(C272,'[1]Lista Fiambre'!$C:$C,'[1]Lista Fiambre'!$F:$F,"")</f>
        <v>7623.1806929831773</v>
      </c>
      <c r="G272" s="1197">
        <f>ROUND(IFERROR((E272-_xlfn.XLOOKUP(C272,'Listas anteriores R'!A:A,'Listas anteriores R'!E:E))/_xlfn.XLOOKUP(C272,'Listas anteriores R'!A:A,'Listas anteriores R'!E:E),""),3)</f>
        <v>0</v>
      </c>
      <c r="H272" s="732">
        <f>IFERROR((E272-(_xlfn.XLOOKUP(C272,'Costos Unitarios'!$A:$A,'Costos Unitarios'!$E:$E)+_xlfn.XLOOKUP(C272,'Costos Comerciales'!$A:$A,'Costos Comerciales'!$E:$E)))/E272,"")</f>
        <v>0.65350027680291944</v>
      </c>
      <c r="I272" s="732" t="str">
        <f>IFERROR((E272-_xlfn.XLOOKUP(C272,'Lista Consumo Interno'!$A:$A,'Lista Consumo Interno'!$E:$E))/E272,"")</f>
        <v/>
      </c>
      <c r="J272" s="727" t="str">
        <f>IFERROR(($E272-_xlfn.XLOOKUP($C272,Competencias!$A:$A,Competencias!R:R))/$E272,"")</f>
        <v/>
      </c>
      <c r="K272" s="727" t="str">
        <f>IFERROR(($E272-_xlfn.XLOOKUP($C272,Competencias!$A:$A,Competencias!S:S))/$E272,"")</f>
        <v/>
      </c>
      <c r="L272" s="727" t="str">
        <f>IFERROR(($E272-_xlfn.XLOOKUP($C272,Competencias!$A:$A,Competencias!T:T))/$E272,"")</f>
        <v/>
      </c>
      <c r="M272" s="727" t="str">
        <f>IFERROR(($E272-_xlfn.XLOOKUP($C272,Competencias!$A:$A,Competencias!U:U))/$E272,"")</f>
        <v/>
      </c>
      <c r="N272" s="727" t="str">
        <f>IFERROR(($E272-_xlfn.XLOOKUP($C272,Competencias!$A:$A,Competencias!V:V))/$E272,"")</f>
        <v/>
      </c>
      <c r="P272" s="246" t="str">
        <f>_xlfn.XLOOKUP(Q272,'Listas anteriores R'!$A:$A,'Listas anteriores R'!$D:$D,"")</f>
        <v>Fiambres</v>
      </c>
      <c r="Q272" s="1210">
        <v>87</v>
      </c>
      <c r="R272" s="718" t="str">
        <f t="shared" si="56"/>
        <v xml:space="preserve">MORCILLA LARIO ENV VACIO </v>
      </c>
      <c r="S272" s="135">
        <f t="shared" si="54"/>
        <v>6300.149333043948</v>
      </c>
      <c r="T272" s="749">
        <v>7623.1806929831773</v>
      </c>
      <c r="U272" s="1172">
        <f>ROUND(IFERROR((S272-_xlfn.XLOOKUP(Q272,'Listas anteriores C'!$A:$A,'Listas anteriores C'!$E:$E))/_xlfn.XLOOKUP(Q272,'Listas anteriores C'!$A:$A,'Listas anteriores C'!$E:$E),""),3)</f>
        <v>0</v>
      </c>
      <c r="V272" s="732">
        <f>IFERROR((S272-(_xlfn.XLOOKUP(Q272,'Costos Unitarios'!$A:$A,'Costos Unitarios'!$E:$E)+_xlfn.XLOOKUP(Q272,'Costos Comerciales'!$A:$A,'Costos Comerciales'!$E:$E)))/S272,"")</f>
        <v>0.65350027680291944</v>
      </c>
      <c r="W272" s="727" t="str">
        <f>IFERROR(($S272-_xlfn.XLOOKUP($Q272,Competencias!$A:$A,Competencias!E:E))/$S272,"")</f>
        <v/>
      </c>
      <c r="X272" s="727" t="str">
        <f>IFERROR(($S272-_xlfn.XLOOKUP($Q272,Competencias!$A:$A,Competencias!F:F))/$S272,"")</f>
        <v/>
      </c>
      <c r="Y272" s="727" t="str">
        <f>IFERROR(($S272-_xlfn.XLOOKUP($Q272,Competencias!$A:$A,Competencias!G:G))/$S272,"")</f>
        <v/>
      </c>
      <c r="AA272" s="246" t="str">
        <f>_xlfn.XLOOKUP(AB272,'Listas anteriores R'!$A:$A,'Listas anteriores R'!$D:$D,"")</f>
        <v>Fiambres</v>
      </c>
      <c r="AB272" s="542">
        <v>87</v>
      </c>
      <c r="AC272" s="718" t="str">
        <f t="shared" si="57"/>
        <v xml:space="preserve">MORCILLA LARIO ENV VACIO </v>
      </c>
      <c r="AD272" s="139">
        <f t="shared" si="55"/>
        <v>6300.149333043948</v>
      </c>
      <c r="AE272" s="749">
        <v>7623.1806929831773</v>
      </c>
      <c r="AF272" s="1172">
        <f>ROUND(IFERROR((AD272-_xlfn.XLOOKUP(AB272,'Listas anteriores ML'!$A:$A,'Listas anteriores ML'!$E:$E))/_xlfn.XLOOKUP(AB272,'Listas anteriores ML'!$A:$A,'Listas anteriores ML'!$E:$E),""),3)</f>
        <v>0</v>
      </c>
      <c r="AG272" s="732">
        <f>IFERROR((AD272-(_xlfn.XLOOKUP(AB272,'Costos Unitarios'!$A:$A,'Costos Unitarios'!$E:$E)+_xlfn.XLOOKUP(AB272,'Costos Comerciales'!$A:$A,'Costos Comerciales'!$E:$E)))/AD272,"")</f>
        <v>0.65350027680291944</v>
      </c>
      <c r="AH272" s="727" t="str">
        <f>IFERROR(($AD272-_xlfn.XLOOKUP($AB272,Competencias!$A:$A,Competencias!H:H))/$AD272,"")</f>
        <v/>
      </c>
      <c r="AI272" s="727" t="str">
        <f>IFERROR(($AD272-_xlfn.XLOOKUP($AB272,Competencias!$A:$A,Competencias!I:I))/$AD272,"")</f>
        <v/>
      </c>
      <c r="AJ272" s="727" t="str">
        <f>IFERROR(($AD272-_xlfn.XLOOKUP($AB272,Competencias!$A:$A,Competencias!J:J))/$AD272,"")</f>
        <v/>
      </c>
      <c r="AK272" s="727" t="str">
        <f>IFERROR(($AD272-_xlfn.XLOOKUP($AB272,Competencias!$A:$A,Competencias!K:K))/$AD272,"")</f>
        <v/>
      </c>
      <c r="AL272" s="727" t="str">
        <f>IFERROR(($AD272-_xlfn.XLOOKUP($AB272,Competencias!$A:$A,Competencias!L:L))/$AD272,"")</f>
        <v/>
      </c>
      <c r="AM272" s="727" t="str">
        <f>IFERROR(($AD272-_xlfn.XLOOKUP($AB272,Competencias!$A:$A,Competencias!M:M))/$AD272,"")</f>
        <v/>
      </c>
      <c r="AN272" s="727" t="str">
        <f>IFERROR(($AD272-_xlfn.XLOOKUP($AB272,Competencias!$A:$A,Competencias!N:N))/$AD272,"")</f>
        <v/>
      </c>
      <c r="AO272" s="727" t="str">
        <f>IFERROR(($AD272-_xlfn.XLOOKUP($AB272,Competencias!$A:$A,Competencias!O:O))/$AD272,"")</f>
        <v/>
      </c>
      <c r="AP272"/>
      <c r="AQ272" s="246" t="str">
        <f>_xlfn.XLOOKUP(AR272,'Listas anteriores R'!$A:$A,'Listas anteriores R'!$D:$D,"")</f>
        <v>Fiambres</v>
      </c>
      <c r="AR272" s="542">
        <v>87</v>
      </c>
      <c r="AS272" s="718" t="str">
        <f t="shared" si="58"/>
        <v xml:space="preserve">MORCILLA LARIO ENV VACIO </v>
      </c>
      <c r="AT272" s="291" t="e">
        <f t="shared" si="52"/>
        <v>#N/A</v>
      </c>
      <c r="AU272" s="1051" t="e">
        <f>ROUND(IFERROR(($AT272-_xlfn.XLOOKUP($AR272,'Listas anteriores May.'!$A:$A,'Listas anteriores May.'!$E:$E))/_xlfn.XLOOKUP($AR272,'Listas anteriores May.'!$A:$A,'Listas anteriores May.'!$E:$E),""),3)</f>
        <v>#VALUE!</v>
      </c>
      <c r="AV272" s="732" t="str">
        <f>IFERROR(($AT272-(_xlfn.XLOOKUP($AR272,'Costos Unitarios'!$A:$A,'Costos Unitarios'!$E:$E)+_xlfn.XLOOKUP($AR272,'Costos Comerciales'!$A:$A,'Costos Comerciales'!$E:$E)))/AT272,"")</f>
        <v/>
      </c>
      <c r="AW272" s="892" t="str">
        <f>IFERROR((AT272-_xlfn.XLOOKUP(AR272,'Lista Consumo Interno'!$A:$A,'Lista Consumo Interno'!$E:$E))/AT272,"")</f>
        <v/>
      </c>
      <c r="AX272" s="895" t="e">
        <v>#N/A</v>
      </c>
      <c r="AY272" s="727" t="str">
        <f>IFERROR(($AT272-_xlfn.XLOOKUP($AR272,Competencias!$A:$A,Competencias!P:P))/$AT272,"")</f>
        <v/>
      </c>
      <c r="AZ272" s="727" t="str">
        <f>IFERROR(($AT272-_xlfn.XLOOKUP($AR272,Competencias!$A:$A,Competencias!Q:Q))/$AT272,"")</f>
        <v/>
      </c>
      <c r="BB272" s="246" t="str">
        <f>_xlfn.XLOOKUP(BC272,'Listas anteriores R'!$A:$A,'Listas anteriores R'!$D:$D,"")</f>
        <v>Fiambres</v>
      </c>
      <c r="BC272" s="760">
        <v>87</v>
      </c>
      <c r="BD272" s="800" t="str">
        <f t="shared" si="59"/>
        <v xml:space="preserve">MORCILLA LARIO ENV VACIO </v>
      </c>
      <c r="BE272" s="150" t="e">
        <v>#N/A</v>
      </c>
      <c r="BF272" s="1051" t="e">
        <f>ROUND(IFERROR((BE272-_xlfn.XLOOKUP(BC272,'Listas anteriores HORECA'!$A:$A,'Listas anteriores HORECA'!$E:$E))/_xlfn.XLOOKUP(BC272,'Listas anteriores HORECA'!$A:$A,'Listas anteriores HORECA'!$E:$E),""),3)</f>
        <v>#VALUE!</v>
      </c>
      <c r="BG272" s="150">
        <f>_xlfn.XLOOKUP($BC272,'Costos Unitarios'!A:A,'Costos Unitarios'!E:E,"")</f>
        <v>1941</v>
      </c>
      <c r="BH272" s="1052" t="e">
        <f t="shared" si="60"/>
        <v>#N/A</v>
      </c>
      <c r="BI272" s="892" t="str">
        <f>IFERROR((BE272-_xlfn.XLOOKUP(C272,'Lista Consumo Interno'!A:A,'Lista Consumo Interno'!E:E))/BE272,"")</f>
        <v/>
      </c>
    </row>
    <row r="273" spans="1:61" s="725" customFormat="1" ht="15" thickBot="1" x14ac:dyDescent="0.35">
      <c r="A273" s="246" t="str">
        <f>_xlfn.XLOOKUP(C273,'Listas anteriores R'!$A:$A,'Listas anteriores R'!$D:$D,"")</f>
        <v>Fiambres</v>
      </c>
      <c r="B273" s="1205" t="str">
        <f>_xlfn.XLOOKUP(C273,'Lista Fiambre'!C:C,'Lista Fiambre'!B:B,"")</f>
        <v>BLANCOS Y SALCHICHONES</v>
      </c>
      <c r="C273" s="217">
        <v>94</v>
      </c>
      <c r="D273" s="218" t="s">
        <v>341</v>
      </c>
      <c r="E273" s="770">
        <f t="shared" si="53"/>
        <v>6300.149333043948</v>
      </c>
      <c r="F273" s="860">
        <f>_xlfn.XLOOKUP(C273,'[1]Lista Fiambre'!$C:$C,'[1]Lista Fiambre'!$F:$F,"")</f>
        <v>7623.1806929831773</v>
      </c>
      <c r="G273" s="1197">
        <f>ROUND(IFERROR((E273-_xlfn.XLOOKUP(C273,'Listas anteriores R'!A:A,'Listas anteriores R'!E:E))/_xlfn.XLOOKUP(C273,'Listas anteriores R'!A:A,'Listas anteriores R'!E:E),""),3)</f>
        <v>0</v>
      </c>
      <c r="H273" s="732">
        <f>IFERROR((E273-(_xlfn.XLOOKUP(C273,'Costos Unitarios'!$A:$A,'Costos Unitarios'!$E:$E)+_xlfn.XLOOKUP(C273,'Costos Comerciales'!$A:$A,'Costos Comerciales'!$E:$E)))/E273,"")</f>
        <v>0.53731255468644523</v>
      </c>
      <c r="I273" s="732" t="str">
        <f>IFERROR((E273-_xlfn.XLOOKUP(C273,'Lista Consumo Interno'!$A:$A,'Lista Consumo Interno'!$E:$E))/E273,"")</f>
        <v/>
      </c>
      <c r="J273" s="727" t="str">
        <f>IFERROR(($E273-_xlfn.XLOOKUP($C273,Competencias!$A:$A,Competencias!R:R))/$E273,"")</f>
        <v/>
      </c>
      <c r="K273" s="727" t="str">
        <f>IFERROR(($E273-_xlfn.XLOOKUP($C273,Competencias!$A:$A,Competencias!S:S))/$E273,"")</f>
        <v/>
      </c>
      <c r="L273" s="727" t="str">
        <f>IFERROR(($E273-_xlfn.XLOOKUP($C273,Competencias!$A:$A,Competencias!T:T))/$E273,"")</f>
        <v/>
      </c>
      <c r="M273" s="727" t="str">
        <f>IFERROR(($E273-_xlfn.XLOOKUP($C273,Competencias!$A:$A,Competencias!U:U))/$E273,"")</f>
        <v/>
      </c>
      <c r="N273" s="727" t="str">
        <f>IFERROR(($E273-_xlfn.XLOOKUP($C273,Competencias!$A:$A,Competencias!V:V))/$E273,"")</f>
        <v/>
      </c>
      <c r="P273" s="246" t="str">
        <f>_xlfn.XLOOKUP(Q273,'Listas anteriores R'!$A:$A,'Listas anteriores R'!$D:$D,"")</f>
        <v>Fiambres</v>
      </c>
      <c r="Q273" s="1210">
        <v>94</v>
      </c>
      <c r="R273" s="718" t="str">
        <f t="shared" si="56"/>
        <v>MORCILLA LARIO ENV. VACIO X 4 UNID (vta al peso) 450gr</v>
      </c>
      <c r="S273" s="135">
        <f t="shared" si="54"/>
        <v>6300.149333043948</v>
      </c>
      <c r="T273" s="749">
        <v>7623.1806929831773</v>
      </c>
      <c r="U273" s="1172">
        <f>ROUND(IFERROR((S273-_xlfn.XLOOKUP(Q273,'Listas anteriores C'!$A:$A,'Listas anteriores C'!$E:$E))/_xlfn.XLOOKUP(Q273,'Listas anteriores C'!$A:$A,'Listas anteriores C'!$E:$E),""),3)</f>
        <v>0</v>
      </c>
      <c r="V273" s="732">
        <f>IFERROR((S273-(_xlfn.XLOOKUP(Q273,'Costos Unitarios'!$A:$A,'Costos Unitarios'!$E:$E)+_xlfn.XLOOKUP(Q273,'Costos Comerciales'!$A:$A,'Costos Comerciales'!$E:$E)))/S273,"")</f>
        <v>0.53731255468644523</v>
      </c>
      <c r="W273" s="727" t="str">
        <f>IFERROR(($S273-_xlfn.XLOOKUP($Q273,Competencias!$A:$A,Competencias!E:E))/$S273,"")</f>
        <v/>
      </c>
      <c r="X273" s="727" t="str">
        <f>IFERROR(($S273-_xlfn.XLOOKUP($Q273,Competencias!$A:$A,Competencias!F:F))/$S273,"")</f>
        <v/>
      </c>
      <c r="Y273" s="727" t="str">
        <f>IFERROR(($S273-_xlfn.XLOOKUP($Q273,Competencias!$A:$A,Competencias!G:G))/$S273,"")</f>
        <v/>
      </c>
      <c r="AA273" s="246" t="str">
        <f>_xlfn.XLOOKUP(AB273,'Listas anteriores R'!$A:$A,'Listas anteriores R'!$D:$D,"")</f>
        <v>Fiambres</v>
      </c>
      <c r="AB273" s="542">
        <v>94</v>
      </c>
      <c r="AC273" s="718" t="str">
        <f t="shared" si="57"/>
        <v>MORCILLA LARIO ENV. VACIO X 4 UNID (vta al peso) 450gr</v>
      </c>
      <c r="AD273" s="139">
        <f t="shared" si="55"/>
        <v>6300.149333043948</v>
      </c>
      <c r="AE273" s="749">
        <v>7623.1806929831773</v>
      </c>
      <c r="AF273" s="1172">
        <f>ROUND(IFERROR((AD273-_xlfn.XLOOKUP(AB273,'Listas anteriores ML'!$A:$A,'Listas anteriores ML'!$E:$E))/_xlfn.XLOOKUP(AB273,'Listas anteriores ML'!$A:$A,'Listas anteriores ML'!$E:$E),""),3)</f>
        <v>0</v>
      </c>
      <c r="AG273" s="732">
        <f>IFERROR((AD273-(_xlfn.XLOOKUP(AB273,'Costos Unitarios'!$A:$A,'Costos Unitarios'!$E:$E)+_xlfn.XLOOKUP(AB273,'Costos Comerciales'!$A:$A,'Costos Comerciales'!$E:$E)))/AD273,"")</f>
        <v>0.53731255468644523</v>
      </c>
      <c r="AH273" s="727" t="str">
        <f>IFERROR(($AD273-_xlfn.XLOOKUP($AB273,Competencias!$A:$A,Competencias!H:H))/$AD273,"")</f>
        <v/>
      </c>
      <c r="AI273" s="727" t="str">
        <f>IFERROR(($AD273-_xlfn.XLOOKUP($AB273,Competencias!$A:$A,Competencias!I:I))/$AD273,"")</f>
        <v/>
      </c>
      <c r="AJ273" s="727" t="str">
        <f>IFERROR(($AD273-_xlfn.XLOOKUP($AB273,Competencias!$A:$A,Competencias!J:J))/$AD273,"")</f>
        <v/>
      </c>
      <c r="AK273" s="727" t="str">
        <f>IFERROR(($AD273-_xlfn.XLOOKUP($AB273,Competencias!$A:$A,Competencias!K:K))/$AD273,"")</f>
        <v/>
      </c>
      <c r="AL273" s="727" t="str">
        <f>IFERROR(($AD273-_xlfn.XLOOKUP($AB273,Competencias!$A:$A,Competencias!L:L))/$AD273,"")</f>
        <v/>
      </c>
      <c r="AM273" s="727" t="str">
        <f>IFERROR(($AD273-_xlfn.XLOOKUP($AB273,Competencias!$A:$A,Competencias!M:M))/$AD273,"")</f>
        <v/>
      </c>
      <c r="AN273" s="727" t="str">
        <f>IFERROR(($AD273-_xlfn.XLOOKUP($AB273,Competencias!$A:$A,Competencias!N:N))/$AD273,"")</f>
        <v/>
      </c>
      <c r="AO273" s="727" t="str">
        <f>IFERROR(($AD273-_xlfn.XLOOKUP($AB273,Competencias!$A:$A,Competencias!O:O))/$AD273,"")</f>
        <v/>
      </c>
      <c r="AP273"/>
      <c r="AQ273" s="246" t="str">
        <f>_xlfn.XLOOKUP(AR273,'Listas anteriores R'!$A:$A,'Listas anteriores R'!$D:$D,"")</f>
        <v>Fiambres</v>
      </c>
      <c r="AR273" s="542">
        <v>94</v>
      </c>
      <c r="AS273" s="718" t="str">
        <f t="shared" si="58"/>
        <v>MORCILLA LARIO ENV. VACIO X 4 UNID (vta al peso) 450gr</v>
      </c>
      <c r="AT273" s="291" t="e">
        <f t="shared" si="52"/>
        <v>#N/A</v>
      </c>
      <c r="AU273" s="1051" t="e">
        <f>ROUND(IFERROR(($AT273-_xlfn.XLOOKUP($AR273,'Listas anteriores May.'!$A:$A,'Listas anteriores May.'!$E:$E))/_xlfn.XLOOKUP($AR273,'Listas anteriores May.'!$A:$A,'Listas anteriores May.'!$E:$E),""),3)</f>
        <v>#VALUE!</v>
      </c>
      <c r="AV273" s="732" t="str">
        <f>IFERROR(($AT273-(_xlfn.XLOOKUP($AR273,'Costos Unitarios'!$A:$A,'Costos Unitarios'!$E:$E)+_xlfn.XLOOKUP($AR273,'Costos Comerciales'!$A:$A,'Costos Comerciales'!$E:$E)))/AT273,"")</f>
        <v/>
      </c>
      <c r="AW273" s="892" t="str">
        <f>IFERROR((AT273-_xlfn.XLOOKUP(AR273,'Lista Consumo Interno'!$A:$A,'Lista Consumo Interno'!$E:$E))/AT273,"")</f>
        <v/>
      </c>
      <c r="AX273" s="895" t="e">
        <v>#N/A</v>
      </c>
      <c r="AY273" s="727" t="str">
        <f>IFERROR(($AT273-_xlfn.XLOOKUP($AR273,Competencias!$A:$A,Competencias!P:P))/$AT273,"")</f>
        <v/>
      </c>
      <c r="AZ273" s="727" t="str">
        <f>IFERROR(($AT273-_xlfn.XLOOKUP($AR273,Competencias!$A:$A,Competencias!Q:Q))/$AT273,"")</f>
        <v/>
      </c>
      <c r="BB273" s="246" t="str">
        <f>_xlfn.XLOOKUP(BC273,'Listas anteriores R'!$A:$A,'Listas anteriores R'!$D:$D,"")</f>
        <v>Fiambres</v>
      </c>
      <c r="BC273" s="760">
        <v>94</v>
      </c>
      <c r="BD273" s="800" t="str">
        <f t="shared" si="59"/>
        <v>MORCILLA LARIO ENV. VACIO X 4 UNID (vta al peso) 450gr</v>
      </c>
      <c r="BE273" s="150" t="e">
        <v>#N/A</v>
      </c>
      <c r="BF273" s="1051" t="e">
        <f>ROUND(IFERROR((BE273-_xlfn.XLOOKUP(BC273,'Listas anteriores HORECA'!$A:$A,'Listas anteriores HORECA'!$E:$E))/_xlfn.XLOOKUP(BC273,'Listas anteriores HORECA'!$A:$A,'Listas anteriores HORECA'!$E:$E),""),3)</f>
        <v>#VALUE!</v>
      </c>
      <c r="BG273" s="150">
        <f>_xlfn.XLOOKUP($BC273,'Costos Unitarios'!A:A,'Costos Unitarios'!E:E,"")</f>
        <v>2542</v>
      </c>
      <c r="BH273" s="1052" t="e">
        <f t="shared" si="60"/>
        <v>#N/A</v>
      </c>
      <c r="BI273" s="892" t="str">
        <f>IFERROR((BE273-_xlfn.XLOOKUP(C273,'Lista Consumo Interno'!A:A,'Lista Consumo Interno'!E:E))/BE273,"")</f>
        <v/>
      </c>
    </row>
    <row r="274" spans="1:61" s="725" customFormat="1" ht="15" thickBot="1" x14ac:dyDescent="0.35">
      <c r="A274" s="246" t="str">
        <f>_xlfn.XLOOKUP(C274,'Listas anteriores R'!$A:$A,'Listas anteriores R'!$D:$D,"")</f>
        <v>Fiambres</v>
      </c>
      <c r="B274" s="1205" t="str">
        <f>_xlfn.XLOOKUP(C274,'Lista Fiambre'!C:C,'Lista Fiambre'!B:B,"")</f>
        <v>BLANCOS Y SALCHICHONES</v>
      </c>
      <c r="C274" s="219">
        <v>92</v>
      </c>
      <c r="D274" s="221" t="s">
        <v>342</v>
      </c>
      <c r="E274" s="770">
        <f t="shared" si="53"/>
        <v>4793.3884297520663</v>
      </c>
      <c r="F274" s="860">
        <f>_xlfn.XLOOKUP(C274,'[1]Lista Fiambre'!$C:$C,'[1]Lista Fiambre'!$F:$F,"")</f>
        <v>5800</v>
      </c>
      <c r="G274" s="1197">
        <f>ROUND(IFERROR((E274-_xlfn.XLOOKUP(C274,'Listas anteriores R'!A:A,'Listas anteriores R'!E:E))/_xlfn.XLOOKUP(C274,'Listas anteriores R'!A:A,'Listas anteriores R'!E:E),""),3)</f>
        <v>0</v>
      </c>
      <c r="H274" s="732">
        <f>IFERROR((E274-(_xlfn.XLOOKUP(C274,'Costos Unitarios'!$A:$A,'Costos Unitarios'!$E:$E)+_xlfn.XLOOKUP(C274,'Costos Comerciales'!$A:$A,'Costos Comerciales'!$E:$E)))/E274,"")</f>
        <v>-0.10986206896551722</v>
      </c>
      <c r="I274" s="732" t="str">
        <f>IFERROR((E274-_xlfn.XLOOKUP(C274,'Lista Consumo Interno'!$A:$A,'Lista Consumo Interno'!$E:$E))/E274,"")</f>
        <v/>
      </c>
      <c r="J274" s="727" t="str">
        <f>IFERROR(($E274-_xlfn.XLOOKUP($C274,Competencias!$A:$A,Competencias!R:R))/$E274,"")</f>
        <v/>
      </c>
      <c r="K274" s="727" t="str">
        <f>IFERROR(($E274-_xlfn.XLOOKUP($C274,Competencias!$A:$A,Competencias!S:S))/$E274,"")</f>
        <v/>
      </c>
      <c r="L274" s="727" t="str">
        <f>IFERROR(($E274-_xlfn.XLOOKUP($C274,Competencias!$A:$A,Competencias!T:T))/$E274,"")</f>
        <v/>
      </c>
      <c r="M274" s="727" t="str">
        <f>IFERROR(($E274-_xlfn.XLOOKUP($C274,Competencias!$A:$A,Competencias!U:U))/$E274,"")</f>
        <v/>
      </c>
      <c r="N274" s="727" t="str">
        <f>IFERROR(($E274-_xlfn.XLOOKUP($C274,Competencias!$A:$A,Competencias!V:V))/$E274,"")</f>
        <v/>
      </c>
      <c r="P274" s="246" t="str">
        <f>_xlfn.XLOOKUP(Q274,'Listas anteriores R'!$A:$A,'Listas anteriores R'!$D:$D,"")</f>
        <v>Fiambres</v>
      </c>
      <c r="Q274" s="1210">
        <v>92</v>
      </c>
      <c r="R274" s="718" t="str">
        <f t="shared" si="56"/>
        <v>CHORIZO FRESCO DE CERDO X 4 UNID - 400gr</v>
      </c>
      <c r="S274" s="135">
        <f t="shared" si="54"/>
        <v>4793.3884297520663</v>
      </c>
      <c r="T274" s="749">
        <v>5800</v>
      </c>
      <c r="U274" s="1172">
        <f>ROUND(IFERROR((S274-_xlfn.XLOOKUP(Q274,'Listas anteriores C'!$A:$A,'Listas anteriores C'!$E:$E))/_xlfn.XLOOKUP(Q274,'Listas anteriores C'!$A:$A,'Listas anteriores C'!$E:$E),""),3)</f>
        <v>0</v>
      </c>
      <c r="V274" s="732">
        <f>IFERROR((S274-(_xlfn.XLOOKUP(Q274,'Costos Unitarios'!$A:$A,'Costos Unitarios'!$E:$E)+_xlfn.XLOOKUP(Q274,'Costos Comerciales'!$A:$A,'Costos Comerciales'!$E:$E)))/S274,"")</f>
        <v>-0.10986206896551722</v>
      </c>
      <c r="W274" s="727" t="str">
        <f>IFERROR(($S274-_xlfn.XLOOKUP($Q274,Competencias!$A:$A,Competencias!E:E))/$S274,"")</f>
        <v/>
      </c>
      <c r="X274" s="727" t="str">
        <f>IFERROR(($S274-_xlfn.XLOOKUP($Q274,Competencias!$A:$A,Competencias!F:F))/$S274,"")</f>
        <v/>
      </c>
      <c r="Y274" s="727" t="str">
        <f>IFERROR(($S274-_xlfn.XLOOKUP($Q274,Competencias!$A:$A,Competencias!G:G))/$S274,"")</f>
        <v/>
      </c>
      <c r="AA274" s="246" t="str">
        <f>_xlfn.XLOOKUP(AB274,'Listas anteriores R'!$A:$A,'Listas anteriores R'!$D:$D,"")</f>
        <v>Fiambres</v>
      </c>
      <c r="AB274" s="542">
        <v>92</v>
      </c>
      <c r="AC274" s="718" t="str">
        <f t="shared" si="57"/>
        <v>CHORIZO FRESCO DE CERDO X 4 UNID - 400gr</v>
      </c>
      <c r="AD274" s="139">
        <f t="shared" si="55"/>
        <v>4793.3884297520663</v>
      </c>
      <c r="AE274" s="749">
        <v>5800</v>
      </c>
      <c r="AF274" s="1172">
        <f>ROUND(IFERROR((AD274-_xlfn.XLOOKUP(AB274,'Listas anteriores ML'!$A:$A,'Listas anteriores ML'!$E:$E))/_xlfn.XLOOKUP(AB274,'Listas anteriores ML'!$A:$A,'Listas anteriores ML'!$E:$E),""),3)</f>
        <v>0</v>
      </c>
      <c r="AG274" s="732">
        <f>IFERROR((AD274-(_xlfn.XLOOKUP(AB274,'Costos Unitarios'!$A:$A,'Costos Unitarios'!$E:$E)+_xlfn.XLOOKUP(AB274,'Costos Comerciales'!$A:$A,'Costos Comerciales'!$E:$E)))/AD274,"")</f>
        <v>-0.10986206896551722</v>
      </c>
      <c r="AH274" s="727" t="str">
        <f>IFERROR(($AD274-_xlfn.XLOOKUP($AB274,Competencias!$A:$A,Competencias!H:H))/$AD274,"")</f>
        <v/>
      </c>
      <c r="AI274" s="727" t="str">
        <f>IFERROR(($AD274-_xlfn.XLOOKUP($AB274,Competencias!$A:$A,Competencias!I:I))/$AD274,"")</f>
        <v/>
      </c>
      <c r="AJ274" s="727" t="str">
        <f>IFERROR(($AD274-_xlfn.XLOOKUP($AB274,Competencias!$A:$A,Competencias!J:J))/$AD274,"")</f>
        <v/>
      </c>
      <c r="AK274" s="727" t="str">
        <f>IFERROR(($AD274-_xlfn.XLOOKUP($AB274,Competencias!$A:$A,Competencias!K:K))/$AD274,"")</f>
        <v/>
      </c>
      <c r="AL274" s="727" t="str">
        <f>IFERROR(($AD274-_xlfn.XLOOKUP($AB274,Competencias!$A:$A,Competencias!L:L))/$AD274,"")</f>
        <v/>
      </c>
      <c r="AM274" s="727" t="str">
        <f>IFERROR(($AD274-_xlfn.XLOOKUP($AB274,Competencias!$A:$A,Competencias!M:M))/$AD274,"")</f>
        <v/>
      </c>
      <c r="AN274" s="727" t="str">
        <f>IFERROR(($AD274-_xlfn.XLOOKUP($AB274,Competencias!$A:$A,Competencias!N:N))/$AD274,"")</f>
        <v/>
      </c>
      <c r="AO274" s="727" t="str">
        <f>IFERROR(($AD274-_xlfn.XLOOKUP($AB274,Competencias!$A:$A,Competencias!O:O))/$AD274,"")</f>
        <v/>
      </c>
      <c r="AP274"/>
      <c r="AQ274" s="246" t="str">
        <f>_xlfn.XLOOKUP(AR274,'Listas anteriores R'!$A:$A,'Listas anteriores R'!$D:$D,"")</f>
        <v>Fiambres</v>
      </c>
      <c r="AR274" s="542">
        <v>92</v>
      </c>
      <c r="AS274" s="718" t="str">
        <f t="shared" si="58"/>
        <v>CHORIZO FRESCO DE CERDO X 4 UNID - 400gr</v>
      </c>
      <c r="AT274" s="291" t="e">
        <f t="shared" si="52"/>
        <v>#N/A</v>
      </c>
      <c r="AU274" s="1051" t="e">
        <f>ROUND(IFERROR(($AT274-_xlfn.XLOOKUP($AR274,'Listas anteriores May.'!$A:$A,'Listas anteriores May.'!$E:$E))/_xlfn.XLOOKUP($AR274,'Listas anteriores May.'!$A:$A,'Listas anteriores May.'!$E:$E),""),3)</f>
        <v>#VALUE!</v>
      </c>
      <c r="AV274" s="732" t="str">
        <f>IFERROR(($AT274-(_xlfn.XLOOKUP($AR274,'Costos Unitarios'!$A:$A,'Costos Unitarios'!$E:$E)+_xlfn.XLOOKUP($AR274,'Costos Comerciales'!$A:$A,'Costos Comerciales'!$E:$E)))/AT274,"")</f>
        <v/>
      </c>
      <c r="AW274" s="892" t="str">
        <f>IFERROR((AT274-_xlfn.XLOOKUP(AR274,'Lista Consumo Interno'!$A:$A,'Lista Consumo Interno'!$E:$E))/AT274,"")</f>
        <v/>
      </c>
      <c r="AX274" s="895" t="e">
        <v>#N/A</v>
      </c>
      <c r="AY274" s="727" t="str">
        <f>IFERROR(($AT274-_xlfn.XLOOKUP($AR274,Competencias!$A:$A,Competencias!P:P))/$AT274,"")</f>
        <v/>
      </c>
      <c r="AZ274" s="727" t="str">
        <f>IFERROR(($AT274-_xlfn.XLOOKUP($AR274,Competencias!$A:$A,Competencias!Q:Q))/$AT274,"")</f>
        <v/>
      </c>
      <c r="BB274" s="246" t="str">
        <f>_xlfn.XLOOKUP(BC274,'Listas anteriores R'!$A:$A,'Listas anteriores R'!$D:$D,"")</f>
        <v>Fiambres</v>
      </c>
      <c r="BC274" s="760">
        <v>92</v>
      </c>
      <c r="BD274" s="800" t="str">
        <f t="shared" si="59"/>
        <v>CHORIZO FRESCO DE CERDO X 4 UNID - 400gr</v>
      </c>
      <c r="BE274" s="150" t="e">
        <v>#N/A</v>
      </c>
      <c r="BF274" s="1051" t="e">
        <f>ROUND(IFERROR((BE274-_xlfn.XLOOKUP(BC274,'Listas anteriores HORECA'!$A:$A,'Listas anteriores HORECA'!$E:$E))/_xlfn.XLOOKUP(BC274,'Listas anteriores HORECA'!$A:$A,'Listas anteriores HORECA'!$E:$E),""),3)</f>
        <v>#VALUE!</v>
      </c>
      <c r="BG274" s="150">
        <f>_xlfn.XLOOKUP($BC274,'Costos Unitarios'!A:A,'Costos Unitarios'!E:E,"")</f>
        <v>5045</v>
      </c>
      <c r="BH274" s="1052" t="e">
        <f t="shared" si="60"/>
        <v>#N/A</v>
      </c>
      <c r="BI274" s="892" t="str">
        <f>IFERROR((BE274-_xlfn.XLOOKUP(C274,'Lista Consumo Interno'!A:A,'Lista Consumo Interno'!E:E))/BE274,"")</f>
        <v/>
      </c>
    </row>
    <row r="275" spans="1:61" s="725" customFormat="1" ht="15" thickBot="1" x14ac:dyDescent="0.35">
      <c r="A275" s="246" t="str">
        <f>_xlfn.XLOOKUP(C275,'Listas anteriores R'!$A:$A,'Listas anteriores R'!$D:$D,"")</f>
        <v>Fiambres</v>
      </c>
      <c r="B275" s="1205" t="str">
        <f>_xlfn.XLOOKUP(C275,'Lista Fiambre'!C:C,'Lista Fiambre'!B:B,"")</f>
        <v>BLANCOS Y SALCHICHONES</v>
      </c>
      <c r="C275" s="217">
        <v>93</v>
      </c>
      <c r="D275" s="218" t="s">
        <v>343</v>
      </c>
      <c r="E275" s="770">
        <f t="shared" si="53"/>
        <v>10578.512396694216</v>
      </c>
      <c r="F275" s="860">
        <f>_xlfn.XLOOKUP(C275,'[1]Lista Fiambre'!$C:$C,'[1]Lista Fiambre'!$F:$F,"")</f>
        <v>12800</v>
      </c>
      <c r="G275" s="1197">
        <f>ROUND(IFERROR((E275-_xlfn.XLOOKUP(C275,'Listas anteriores R'!A:A,'Listas anteriores R'!E:E))/_xlfn.XLOOKUP(C275,'Listas anteriores R'!A:A,'Listas anteriores R'!E:E),""),3)</f>
        <v>0</v>
      </c>
      <c r="H275" s="732">
        <f>IFERROR((E275-(_xlfn.XLOOKUP(C275,'Costos Unitarios'!$A:$A,'Costos Unitarios'!$E:$E)+_xlfn.XLOOKUP(C275,'Costos Comerciales'!$A:$A,'Costos Comerciales'!$E:$E)))/E275,"")</f>
        <v>0.49019296875000001</v>
      </c>
      <c r="I275" s="732" t="str">
        <f>IFERROR((E275-_xlfn.XLOOKUP(C275,'Lista Consumo Interno'!$A:$A,'Lista Consumo Interno'!$E:$E))/E275,"")</f>
        <v/>
      </c>
      <c r="J275" s="727" t="str">
        <f>IFERROR(($E275-_xlfn.XLOOKUP($C275,Competencias!$A:$A,Competencias!R:R))/$E275,"")</f>
        <v/>
      </c>
      <c r="K275" s="727" t="str">
        <f>IFERROR(($E275-_xlfn.XLOOKUP($C275,Competencias!$A:$A,Competencias!S:S))/$E275,"")</f>
        <v/>
      </c>
      <c r="L275" s="727" t="str">
        <f>IFERROR(($E275-_xlfn.XLOOKUP($C275,Competencias!$A:$A,Competencias!T:T))/$E275,"")</f>
        <v/>
      </c>
      <c r="M275" s="727" t="str">
        <f>IFERROR(($E275-_xlfn.XLOOKUP($C275,Competencias!$A:$A,Competencias!U:U))/$E275,"")</f>
        <v/>
      </c>
      <c r="N275" s="727" t="str">
        <f>IFERROR(($E275-_xlfn.XLOOKUP($C275,Competencias!$A:$A,Competencias!V:V))/$E275,"")</f>
        <v/>
      </c>
      <c r="P275" s="246" t="str">
        <f>_xlfn.XLOOKUP(Q275,'Listas anteriores R'!$A:$A,'Listas anteriores R'!$D:$D,"")</f>
        <v>Fiambres</v>
      </c>
      <c r="Q275" s="1210">
        <v>93</v>
      </c>
      <c r="R275" s="718" t="str">
        <f t="shared" si="56"/>
        <v>CHORIZO FRESCO DE CERDO LARIO ENV VACIO</v>
      </c>
      <c r="S275" s="135">
        <f t="shared" si="54"/>
        <v>10578.512396694216</v>
      </c>
      <c r="T275" s="749">
        <v>12800</v>
      </c>
      <c r="U275" s="1172">
        <f>ROUND(IFERROR((S275-_xlfn.XLOOKUP(Q275,'Listas anteriores C'!$A:$A,'Listas anteriores C'!$E:$E))/_xlfn.XLOOKUP(Q275,'Listas anteriores C'!$A:$A,'Listas anteriores C'!$E:$E),""),3)</f>
        <v>0</v>
      </c>
      <c r="V275" s="732">
        <f>IFERROR((S275-(_xlfn.XLOOKUP(Q275,'Costos Unitarios'!$A:$A,'Costos Unitarios'!$E:$E)+_xlfn.XLOOKUP(Q275,'Costos Comerciales'!$A:$A,'Costos Comerciales'!$E:$E)))/S275,"")</f>
        <v>0.49019296875000001</v>
      </c>
      <c r="W275" s="727" t="str">
        <f>IFERROR(($S275-_xlfn.XLOOKUP($Q275,Competencias!$A:$A,Competencias!E:E))/$S275,"")</f>
        <v/>
      </c>
      <c r="X275" s="727" t="str">
        <f>IFERROR(($S275-_xlfn.XLOOKUP($Q275,Competencias!$A:$A,Competencias!F:F))/$S275,"")</f>
        <v/>
      </c>
      <c r="Y275" s="727" t="str">
        <f>IFERROR(($S275-_xlfn.XLOOKUP($Q275,Competencias!$A:$A,Competencias!G:G))/$S275,"")</f>
        <v/>
      </c>
      <c r="AA275" s="246" t="str">
        <f>_xlfn.XLOOKUP(AB275,'Listas anteriores R'!$A:$A,'Listas anteriores R'!$D:$D,"")</f>
        <v>Fiambres</v>
      </c>
      <c r="AB275" s="542">
        <v>93</v>
      </c>
      <c r="AC275" s="718" t="str">
        <f t="shared" si="57"/>
        <v>CHORIZO FRESCO DE CERDO LARIO ENV VACIO</v>
      </c>
      <c r="AD275" s="139">
        <f t="shared" si="55"/>
        <v>10578.512396694216</v>
      </c>
      <c r="AE275" s="749">
        <v>12800</v>
      </c>
      <c r="AF275" s="1172">
        <f>ROUND(IFERROR((AD275-_xlfn.XLOOKUP(AB275,'Listas anteriores ML'!$A:$A,'Listas anteriores ML'!$E:$E))/_xlfn.XLOOKUP(AB275,'Listas anteriores ML'!$A:$A,'Listas anteriores ML'!$E:$E),""),3)</f>
        <v>0</v>
      </c>
      <c r="AG275" s="732">
        <f>IFERROR((AD275-(_xlfn.XLOOKUP(AB275,'Costos Unitarios'!$A:$A,'Costos Unitarios'!$E:$E)+_xlfn.XLOOKUP(AB275,'Costos Comerciales'!$A:$A,'Costos Comerciales'!$E:$E)))/AD275,"")</f>
        <v>0.49019296875000001</v>
      </c>
      <c r="AH275" s="727" t="str">
        <f>IFERROR(($AD275-_xlfn.XLOOKUP($AB275,Competencias!$A:$A,Competencias!H:H))/$AD275,"")</f>
        <v/>
      </c>
      <c r="AI275" s="727" t="str">
        <f>IFERROR(($AD275-_xlfn.XLOOKUP($AB275,Competencias!$A:$A,Competencias!I:I))/$AD275,"")</f>
        <v/>
      </c>
      <c r="AJ275" s="727" t="str">
        <f>IFERROR(($AD275-_xlfn.XLOOKUP($AB275,Competencias!$A:$A,Competencias!J:J))/$AD275,"")</f>
        <v/>
      </c>
      <c r="AK275" s="727" t="str">
        <f>IFERROR(($AD275-_xlfn.XLOOKUP($AB275,Competencias!$A:$A,Competencias!K:K))/$AD275,"")</f>
        <v/>
      </c>
      <c r="AL275" s="727" t="str">
        <f>IFERROR(($AD275-_xlfn.XLOOKUP($AB275,Competencias!$A:$A,Competencias!L:L))/$AD275,"")</f>
        <v/>
      </c>
      <c r="AM275" s="727" t="str">
        <f>IFERROR(($AD275-_xlfn.XLOOKUP($AB275,Competencias!$A:$A,Competencias!M:M))/$AD275,"")</f>
        <v/>
      </c>
      <c r="AN275" s="727" t="str">
        <f>IFERROR(($AD275-_xlfn.XLOOKUP($AB275,Competencias!$A:$A,Competencias!N:N))/$AD275,"")</f>
        <v/>
      </c>
      <c r="AO275" s="727" t="str">
        <f>IFERROR(($AD275-_xlfn.XLOOKUP($AB275,Competencias!$A:$A,Competencias!O:O))/$AD275,"")</f>
        <v/>
      </c>
      <c r="AP275"/>
      <c r="AQ275" s="246" t="str">
        <f>_xlfn.XLOOKUP(AR275,'Listas anteriores R'!$A:$A,'Listas anteriores R'!$D:$D,"")</f>
        <v>Fiambres</v>
      </c>
      <c r="AR275" s="542">
        <v>93</v>
      </c>
      <c r="AS275" s="718" t="str">
        <f t="shared" si="58"/>
        <v>CHORIZO FRESCO DE CERDO LARIO ENV VACIO</v>
      </c>
      <c r="AT275" s="291" t="e">
        <f t="shared" si="52"/>
        <v>#N/A</v>
      </c>
      <c r="AU275" s="1051" t="e">
        <f>ROUND(IFERROR(($AT275-_xlfn.XLOOKUP($AR275,'Listas anteriores May.'!$A:$A,'Listas anteriores May.'!$E:$E))/_xlfn.XLOOKUP($AR275,'Listas anteriores May.'!$A:$A,'Listas anteriores May.'!$E:$E),""),3)</f>
        <v>#VALUE!</v>
      </c>
      <c r="AV275" s="732" t="str">
        <f>IFERROR(($AT275-(_xlfn.XLOOKUP($AR275,'Costos Unitarios'!$A:$A,'Costos Unitarios'!$E:$E)+_xlfn.XLOOKUP($AR275,'Costos Comerciales'!$A:$A,'Costos Comerciales'!$E:$E)))/AT275,"")</f>
        <v/>
      </c>
      <c r="AW275" s="892" t="str">
        <f>IFERROR((AT275-_xlfn.XLOOKUP(AR275,'Lista Consumo Interno'!$A:$A,'Lista Consumo Interno'!$E:$E))/AT275,"")</f>
        <v/>
      </c>
      <c r="AX275" s="895" t="e">
        <v>#N/A</v>
      </c>
      <c r="AY275" s="727" t="str">
        <f>IFERROR(($AT275-_xlfn.XLOOKUP($AR275,Competencias!$A:$A,Competencias!P:P))/$AT275,"")</f>
        <v/>
      </c>
      <c r="AZ275" s="727" t="str">
        <f>IFERROR(($AT275-_xlfn.XLOOKUP($AR275,Competencias!$A:$A,Competencias!Q:Q))/$AT275,"")</f>
        <v/>
      </c>
      <c r="BB275" s="246" t="str">
        <f>_xlfn.XLOOKUP(BC275,'Listas anteriores R'!$A:$A,'Listas anteriores R'!$D:$D,"")</f>
        <v>Fiambres</v>
      </c>
      <c r="BC275" s="760">
        <v>93</v>
      </c>
      <c r="BD275" s="800" t="str">
        <f t="shared" si="59"/>
        <v>CHORIZO FRESCO DE CERDO LARIO ENV VACIO</v>
      </c>
      <c r="BE275" s="150" t="e">
        <v>#N/A</v>
      </c>
      <c r="BF275" s="1051" t="e">
        <f>ROUND(IFERROR((BE275-_xlfn.XLOOKUP(BC275,'Listas anteriores HORECA'!$A:$A,'Listas anteriores HORECA'!$E:$E))/_xlfn.XLOOKUP(BC275,'Listas anteriores HORECA'!$A:$A,'Listas anteriores HORECA'!$E:$E),""),3)</f>
        <v>#VALUE!</v>
      </c>
      <c r="BG275" s="150">
        <f>_xlfn.XLOOKUP($BC275,'Costos Unitarios'!A:A,'Costos Unitarios'!E:E,"")</f>
        <v>4887</v>
      </c>
      <c r="BH275" s="1052" t="e">
        <f t="shared" si="60"/>
        <v>#N/A</v>
      </c>
      <c r="BI275" s="892" t="str">
        <f>IFERROR((BE275-_xlfn.XLOOKUP(C275,'Lista Consumo Interno'!A:A,'Lista Consumo Interno'!E:E))/BE275,"")</f>
        <v/>
      </c>
    </row>
    <row r="276" spans="1:61" s="725" customFormat="1" ht="15" thickBot="1" x14ac:dyDescent="0.35">
      <c r="A276" s="246" t="str">
        <f>_xlfn.XLOOKUP(C276,'Listas anteriores R'!$A:$A,'Listas anteriores R'!$D:$D,"")</f>
        <v>Fiambres</v>
      </c>
      <c r="B276" s="1205" t="str">
        <f>_xlfn.XLOOKUP(C276,'Lista Fiambre'!C:C,'Lista Fiambre'!B:B,"")</f>
        <v>BLANCOS Y SALCHICHONES</v>
      </c>
      <c r="C276" s="222">
        <v>81</v>
      </c>
      <c r="D276" s="223" t="s">
        <v>344</v>
      </c>
      <c r="E276" s="770">
        <f t="shared" si="53"/>
        <v>11074.380165289256</v>
      </c>
      <c r="F276" s="860">
        <f>_xlfn.XLOOKUP(C276,'[1]Lista Fiambre'!$C:$C,'[1]Lista Fiambre'!$F:$F,"")</f>
        <v>13400</v>
      </c>
      <c r="G276" s="1197">
        <f>ROUND(IFERROR((E276-_xlfn.XLOOKUP(C276,'Listas anteriores R'!A:A,'Listas anteriores R'!E:E))/_xlfn.XLOOKUP(C276,'Listas anteriores R'!A:A,'Listas anteriores R'!E:E),""),3)</f>
        <v>0</v>
      </c>
      <c r="H276" s="732">
        <f>IFERROR((E276-(_xlfn.XLOOKUP(C276,'Costos Unitarios'!$A:$A,'Costos Unitarios'!$E:$E)+_xlfn.XLOOKUP(C276,'Costos Comerciales'!$A:$A,'Costos Comerciales'!$E:$E)))/E276,"")</f>
        <v>0.49785000000000001</v>
      </c>
      <c r="I276" s="732" t="str">
        <f>IFERROR((E276-_xlfn.XLOOKUP(C276,'Lista Consumo Interno'!$A:$A,'Lista Consumo Interno'!$E:$E))/E276,"")</f>
        <v/>
      </c>
      <c r="J276" s="727" t="str">
        <f>IFERROR(($E276-_xlfn.XLOOKUP($C276,Competencias!$A:$A,Competencias!R:R))/$E276,"")</f>
        <v/>
      </c>
      <c r="K276" s="727" t="str">
        <f>IFERROR(($E276-_xlfn.XLOOKUP($C276,Competencias!$A:$A,Competencias!S:S))/$E276,"")</f>
        <v/>
      </c>
      <c r="L276" s="727" t="str">
        <f>IFERROR(($E276-_xlfn.XLOOKUP($C276,Competencias!$A:$A,Competencias!T:T))/$E276,"")</f>
        <v/>
      </c>
      <c r="M276" s="727" t="str">
        <f>IFERROR(($E276-_xlfn.XLOOKUP($C276,Competencias!$A:$A,Competencias!U:U))/$E276,"")</f>
        <v/>
      </c>
      <c r="N276" s="727" t="str">
        <f>IFERROR(($E276-_xlfn.XLOOKUP($C276,Competencias!$A:$A,Competencias!V:V))/$E276,"")</f>
        <v/>
      </c>
      <c r="P276" s="246" t="str">
        <f>_xlfn.XLOOKUP(Q276,'Listas anteriores R'!$A:$A,'Listas anteriores R'!$D:$D,"")</f>
        <v>Fiambres</v>
      </c>
      <c r="Q276" s="1210">
        <v>81</v>
      </c>
      <c r="R276" s="718" t="str">
        <f t="shared" si="56"/>
        <v>SALCHICHA PARRILLERA</v>
      </c>
      <c r="S276" s="135">
        <f t="shared" si="54"/>
        <v>11074.380165289256</v>
      </c>
      <c r="T276" s="749">
        <v>13400</v>
      </c>
      <c r="U276" s="1172">
        <f>ROUND(IFERROR((S276-_xlfn.XLOOKUP(Q276,'Listas anteriores C'!$A:$A,'Listas anteriores C'!$E:$E))/_xlfn.XLOOKUP(Q276,'Listas anteriores C'!$A:$A,'Listas anteriores C'!$E:$E),""),3)</f>
        <v>0</v>
      </c>
      <c r="V276" s="732">
        <f>IFERROR((S276-(_xlfn.XLOOKUP(Q276,'Costos Unitarios'!$A:$A,'Costos Unitarios'!$E:$E)+_xlfn.XLOOKUP(Q276,'Costos Comerciales'!$A:$A,'Costos Comerciales'!$E:$E)))/S276,"")</f>
        <v>0.49785000000000001</v>
      </c>
      <c r="W276" s="727" t="str">
        <f>IFERROR(($S276-_xlfn.XLOOKUP($Q276,Competencias!$A:$A,Competencias!E:E))/$S276,"")</f>
        <v/>
      </c>
      <c r="X276" s="727" t="str">
        <f>IFERROR(($S276-_xlfn.XLOOKUP($Q276,Competencias!$A:$A,Competencias!F:F))/$S276,"")</f>
        <v/>
      </c>
      <c r="Y276" s="727" t="str">
        <f>IFERROR(($S276-_xlfn.XLOOKUP($Q276,Competencias!$A:$A,Competencias!G:G))/$S276,"")</f>
        <v/>
      </c>
      <c r="AA276" s="246" t="str">
        <f>_xlfn.XLOOKUP(AB276,'Listas anteriores R'!$A:$A,'Listas anteriores R'!$D:$D,"")</f>
        <v>Fiambres</v>
      </c>
      <c r="AB276" s="542">
        <v>81</v>
      </c>
      <c r="AC276" s="718" t="str">
        <f t="shared" si="57"/>
        <v>SALCHICHA PARRILLERA</v>
      </c>
      <c r="AD276" s="139">
        <f t="shared" si="55"/>
        <v>11074.380165289256</v>
      </c>
      <c r="AE276" s="749">
        <v>13400</v>
      </c>
      <c r="AF276" s="1172">
        <f>ROUND(IFERROR((AD276-_xlfn.XLOOKUP(AB276,'Listas anteriores ML'!$A:$A,'Listas anteriores ML'!$E:$E))/_xlfn.XLOOKUP(AB276,'Listas anteriores ML'!$A:$A,'Listas anteriores ML'!$E:$E),""),3)</f>
        <v>0</v>
      </c>
      <c r="AG276" s="732">
        <f>IFERROR((AD276-(_xlfn.XLOOKUP(AB276,'Costos Unitarios'!$A:$A,'Costos Unitarios'!$E:$E)+_xlfn.XLOOKUP(AB276,'Costos Comerciales'!$A:$A,'Costos Comerciales'!$E:$E)))/AD276,"")</f>
        <v>0.49785000000000001</v>
      </c>
      <c r="AH276" s="727" t="str">
        <f>IFERROR(($AD276-_xlfn.XLOOKUP($AB276,Competencias!$A:$A,Competencias!H:H))/$AD276,"")</f>
        <v/>
      </c>
      <c r="AI276" s="727" t="str">
        <f>IFERROR(($AD276-_xlfn.XLOOKUP($AB276,Competencias!$A:$A,Competencias!I:I))/$AD276,"")</f>
        <v/>
      </c>
      <c r="AJ276" s="727" t="str">
        <f>IFERROR(($AD276-_xlfn.XLOOKUP($AB276,Competencias!$A:$A,Competencias!J:J))/$AD276,"")</f>
        <v/>
      </c>
      <c r="AK276" s="727" t="str">
        <f>IFERROR(($AD276-_xlfn.XLOOKUP($AB276,Competencias!$A:$A,Competencias!K:K))/$AD276,"")</f>
        <v/>
      </c>
      <c r="AL276" s="727" t="str">
        <f>IFERROR(($AD276-_xlfn.XLOOKUP($AB276,Competencias!$A:$A,Competencias!L:L))/$AD276,"")</f>
        <v/>
      </c>
      <c r="AM276" s="727" t="str">
        <f>IFERROR(($AD276-_xlfn.XLOOKUP($AB276,Competencias!$A:$A,Competencias!M:M))/$AD276,"")</f>
        <v/>
      </c>
      <c r="AN276" s="727" t="str">
        <f>IFERROR(($AD276-_xlfn.XLOOKUP($AB276,Competencias!$A:$A,Competencias!N:N))/$AD276,"")</f>
        <v/>
      </c>
      <c r="AO276" s="727" t="str">
        <f>IFERROR(($AD276-_xlfn.XLOOKUP($AB276,Competencias!$A:$A,Competencias!O:O))/$AD276,"")</f>
        <v/>
      </c>
      <c r="AP276"/>
      <c r="AQ276" s="246" t="str">
        <f>_xlfn.XLOOKUP(AR276,'Listas anteriores R'!$A:$A,'Listas anteriores R'!$D:$D,"")</f>
        <v>Fiambres</v>
      </c>
      <c r="AR276" s="542">
        <v>81</v>
      </c>
      <c r="AS276" s="718" t="str">
        <f t="shared" si="58"/>
        <v>SALCHICHA PARRILLERA</v>
      </c>
      <c r="AT276" s="291" t="e">
        <f t="shared" si="52"/>
        <v>#N/A</v>
      </c>
      <c r="AU276" s="1051" t="e">
        <f>ROUND(IFERROR(($AT276-_xlfn.XLOOKUP($AR276,'Listas anteriores May.'!$A:$A,'Listas anteriores May.'!$E:$E))/_xlfn.XLOOKUP($AR276,'Listas anteriores May.'!$A:$A,'Listas anteriores May.'!$E:$E),""),3)</f>
        <v>#VALUE!</v>
      </c>
      <c r="AV276" s="732" t="str">
        <f>IFERROR(($AT276-(_xlfn.XLOOKUP($AR276,'Costos Unitarios'!$A:$A,'Costos Unitarios'!$E:$E)+_xlfn.XLOOKUP($AR276,'Costos Comerciales'!$A:$A,'Costos Comerciales'!$E:$E)))/AT276,"")</f>
        <v/>
      </c>
      <c r="AW276" s="892" t="str">
        <f>IFERROR((AT276-_xlfn.XLOOKUP(AR276,'Lista Consumo Interno'!$A:$A,'Lista Consumo Interno'!$E:$E))/AT276,"")</f>
        <v/>
      </c>
      <c r="AX276" s="895" t="e">
        <v>#N/A</v>
      </c>
      <c r="AY276" s="727" t="str">
        <f>IFERROR(($AT276-_xlfn.XLOOKUP($AR276,Competencias!$A:$A,Competencias!P:P))/$AT276,"")</f>
        <v/>
      </c>
      <c r="AZ276" s="727" t="str">
        <f>IFERROR(($AT276-_xlfn.XLOOKUP($AR276,Competencias!$A:$A,Competencias!Q:Q))/$AT276,"")</f>
        <v/>
      </c>
      <c r="BB276" s="246" t="str">
        <f>_xlfn.XLOOKUP(BC276,'Listas anteriores R'!$A:$A,'Listas anteriores R'!$D:$D,"")</f>
        <v>Fiambres</v>
      </c>
      <c r="BC276" s="760">
        <v>81</v>
      </c>
      <c r="BD276" s="800" t="str">
        <f t="shared" si="59"/>
        <v>SALCHICHA PARRILLERA</v>
      </c>
      <c r="BE276" s="150" t="e">
        <v>#N/A</v>
      </c>
      <c r="BF276" s="1051" t="e">
        <f>ROUND(IFERROR((BE276-_xlfn.XLOOKUP(BC276,'Listas anteriores HORECA'!$A:$A,'Listas anteriores HORECA'!$E:$E))/_xlfn.XLOOKUP(BC276,'Listas anteriores HORECA'!$A:$A,'Listas anteriores HORECA'!$E:$E),""),3)</f>
        <v>#VALUE!</v>
      </c>
      <c r="BG276" s="150">
        <f>_xlfn.XLOOKUP($BC276,'Costos Unitarios'!A:A,'Costos Unitarios'!E:E,"")</f>
        <v>4743</v>
      </c>
      <c r="BH276" s="1052" t="e">
        <f t="shared" si="60"/>
        <v>#N/A</v>
      </c>
      <c r="BI276" s="892" t="str">
        <f>IFERROR((BE276-_xlfn.XLOOKUP(C276,'Lista Consumo Interno'!A:A,'Lista Consumo Interno'!E:E))/BE276,"")</f>
        <v/>
      </c>
    </row>
    <row r="277" spans="1:61" s="725" customFormat="1" ht="15" thickBot="1" x14ac:dyDescent="0.35">
      <c r="A277" s="246" t="str">
        <f>_xlfn.XLOOKUP(C277,'Listas anteriores R'!$A:$A,'Listas anteriores R'!$D:$D,"")</f>
        <v>Fiambres</v>
      </c>
      <c r="B277" s="1205" t="str">
        <f>_xlfn.XLOOKUP(C277,'Lista Fiambre'!C:C,'Lista Fiambre'!B:B,"")</f>
        <v>BLANCOS Y SALCHICHONES</v>
      </c>
      <c r="C277" s="217">
        <v>73</v>
      </c>
      <c r="D277" s="218" t="s">
        <v>345</v>
      </c>
      <c r="E277" s="770">
        <f t="shared" si="53"/>
        <v>8561.0376952895476</v>
      </c>
      <c r="F277" s="860">
        <f>_xlfn.XLOOKUP(C277,'[1]Lista Fiambre'!$C:$C,'[1]Lista Fiambre'!$F:$F,"")</f>
        <v>10358.855611300352</v>
      </c>
      <c r="G277" s="1197">
        <f>ROUND(IFERROR((E277-_xlfn.XLOOKUP(C277,'Listas anteriores R'!A:A,'Listas anteriores R'!E:E))/_xlfn.XLOOKUP(C277,'Listas anteriores R'!A:A,'Listas anteriores R'!E:E),""),3)</f>
        <v>0</v>
      </c>
      <c r="H277" s="732">
        <f>IFERROR((E277-(_xlfn.XLOOKUP(C277,'Costos Unitarios'!$A:$A,'Costos Unitarios'!$E:$E)+_xlfn.XLOOKUP(C277,'Costos Comerciales'!$A:$A,'Costos Comerciales'!$E:$E)))/E277,"")</f>
        <v>0.75715560729934561</v>
      </c>
      <c r="I277" s="732" t="str">
        <f>IFERROR((E277-_xlfn.XLOOKUP(C277,'Lista Consumo Interno'!$A:$A,'Lista Consumo Interno'!$E:$E))/E277,"")</f>
        <v/>
      </c>
      <c r="J277" s="727" t="str">
        <f>IFERROR(($E277-_xlfn.XLOOKUP($C277,Competencias!$A:$A,Competencias!R:R))/$E277,"")</f>
        <v/>
      </c>
      <c r="K277" s="727" t="str">
        <f>IFERROR(($E277-_xlfn.XLOOKUP($C277,Competencias!$A:$A,Competencias!S:S))/$E277,"")</f>
        <v/>
      </c>
      <c r="L277" s="727" t="str">
        <f>IFERROR(($E277-_xlfn.XLOOKUP($C277,Competencias!$A:$A,Competencias!T:T))/$E277,"")</f>
        <v/>
      </c>
      <c r="M277" s="727" t="str">
        <f>IFERROR(($E277-_xlfn.XLOOKUP($C277,Competencias!$A:$A,Competencias!U:U))/$E277,"")</f>
        <v/>
      </c>
      <c r="N277" s="727" t="str">
        <f>IFERROR(($E277-_xlfn.XLOOKUP($C277,Competencias!$A:$A,Competencias!V:V))/$E277,"")</f>
        <v/>
      </c>
      <c r="P277" s="246" t="str">
        <f>_xlfn.XLOOKUP(Q277,'Listas anteriores R'!$A:$A,'Listas anteriores R'!$D:$D,"")</f>
        <v>Fiambres</v>
      </c>
      <c r="Q277" s="1210">
        <v>73</v>
      </c>
      <c r="R277" s="718" t="str">
        <f t="shared" si="56"/>
        <v>QUESO CERDO 2,5 KG.</v>
      </c>
      <c r="S277" s="135">
        <f t="shared" si="54"/>
        <v>8561.0376952895476</v>
      </c>
      <c r="T277" s="749">
        <v>10358.855611300352</v>
      </c>
      <c r="U277" s="1172">
        <f>ROUND(IFERROR((S277-_xlfn.XLOOKUP(Q277,'Listas anteriores C'!$A:$A,'Listas anteriores C'!$E:$E))/_xlfn.XLOOKUP(Q277,'Listas anteriores C'!$A:$A,'Listas anteriores C'!$E:$E),""),3)</f>
        <v>0</v>
      </c>
      <c r="V277" s="732">
        <f>IFERROR((S277-(_xlfn.XLOOKUP(Q277,'Costos Unitarios'!$A:$A,'Costos Unitarios'!$E:$E)+_xlfn.XLOOKUP(Q277,'Costos Comerciales'!$A:$A,'Costos Comerciales'!$E:$E)))/S277,"")</f>
        <v>0.75715560729934561</v>
      </c>
      <c r="W277" s="727" t="str">
        <f>IFERROR(($S277-_xlfn.XLOOKUP($Q277,Competencias!$A:$A,Competencias!E:E))/$S277,"")</f>
        <v/>
      </c>
      <c r="X277" s="727" t="str">
        <f>IFERROR(($S277-_xlfn.XLOOKUP($Q277,Competencias!$A:$A,Competencias!F:F))/$S277,"")</f>
        <v/>
      </c>
      <c r="Y277" s="727" t="str">
        <f>IFERROR(($S277-_xlfn.XLOOKUP($Q277,Competencias!$A:$A,Competencias!G:G))/$S277,"")</f>
        <v/>
      </c>
      <c r="AA277" s="246" t="str">
        <f>_xlfn.XLOOKUP(AB277,'Listas anteriores R'!$A:$A,'Listas anteriores R'!$D:$D,"")</f>
        <v>Fiambres</v>
      </c>
      <c r="AB277" s="542">
        <v>73</v>
      </c>
      <c r="AC277" s="718" t="str">
        <f t="shared" si="57"/>
        <v>QUESO CERDO 2,5 KG.</v>
      </c>
      <c r="AD277" s="139">
        <f t="shared" si="55"/>
        <v>8561.0376952895476</v>
      </c>
      <c r="AE277" s="749">
        <v>10358.855611300352</v>
      </c>
      <c r="AF277" s="1172">
        <f>ROUND(IFERROR((AD277-_xlfn.XLOOKUP(AB277,'Listas anteriores ML'!$A:$A,'Listas anteriores ML'!$E:$E))/_xlfn.XLOOKUP(AB277,'Listas anteriores ML'!$A:$A,'Listas anteriores ML'!$E:$E),""),3)</f>
        <v>0</v>
      </c>
      <c r="AG277" s="732">
        <f>IFERROR((AD277-(_xlfn.XLOOKUP(AB277,'Costos Unitarios'!$A:$A,'Costos Unitarios'!$E:$E)+_xlfn.XLOOKUP(AB277,'Costos Comerciales'!$A:$A,'Costos Comerciales'!$E:$E)))/AD277,"")</f>
        <v>0.75715560729934561</v>
      </c>
      <c r="AH277" s="727" t="str">
        <f>IFERROR(($AD277-_xlfn.XLOOKUP($AB277,Competencias!$A:$A,Competencias!H:H))/$AD277,"")</f>
        <v/>
      </c>
      <c r="AI277" s="727" t="str">
        <f>IFERROR(($AD277-_xlfn.XLOOKUP($AB277,Competencias!$A:$A,Competencias!I:I))/$AD277,"")</f>
        <v/>
      </c>
      <c r="AJ277" s="727" t="str">
        <f>IFERROR(($AD277-_xlfn.XLOOKUP($AB277,Competencias!$A:$A,Competencias!J:J))/$AD277,"")</f>
        <v/>
      </c>
      <c r="AK277" s="727" t="str">
        <f>IFERROR(($AD277-_xlfn.XLOOKUP($AB277,Competencias!$A:$A,Competencias!K:K))/$AD277,"")</f>
        <v/>
      </c>
      <c r="AL277" s="727" t="str">
        <f>IFERROR(($AD277-_xlfn.XLOOKUP($AB277,Competencias!$A:$A,Competencias!L:L))/$AD277,"")</f>
        <v/>
      </c>
      <c r="AM277" s="727" t="str">
        <f>IFERROR(($AD277-_xlfn.XLOOKUP($AB277,Competencias!$A:$A,Competencias!M:M))/$AD277,"")</f>
        <v/>
      </c>
      <c r="AN277" s="727" t="str">
        <f>IFERROR(($AD277-_xlfn.XLOOKUP($AB277,Competencias!$A:$A,Competencias!N:N))/$AD277,"")</f>
        <v/>
      </c>
      <c r="AO277" s="727" t="str">
        <f>IFERROR(($AD277-_xlfn.XLOOKUP($AB277,Competencias!$A:$A,Competencias!O:O))/$AD277,"")</f>
        <v/>
      </c>
      <c r="AP277"/>
      <c r="AQ277" s="246" t="str">
        <f>_xlfn.XLOOKUP(AR277,'Listas anteriores R'!$A:$A,'Listas anteriores R'!$D:$D,"")</f>
        <v>Fiambres</v>
      </c>
      <c r="AR277" s="542">
        <v>73</v>
      </c>
      <c r="AS277" s="718" t="str">
        <f t="shared" si="58"/>
        <v>QUESO CERDO 2,5 KG.</v>
      </c>
      <c r="AT277" s="291" t="e">
        <f t="shared" si="52"/>
        <v>#N/A</v>
      </c>
      <c r="AU277" s="1051" t="e">
        <f>ROUND(IFERROR(($AT277-_xlfn.XLOOKUP($AR277,'Listas anteriores May.'!$A:$A,'Listas anteriores May.'!$E:$E))/_xlfn.XLOOKUP($AR277,'Listas anteriores May.'!$A:$A,'Listas anteriores May.'!$E:$E),""),3)</f>
        <v>#VALUE!</v>
      </c>
      <c r="AV277" s="732" t="str">
        <f>IFERROR(($AT277-(_xlfn.XLOOKUP($AR277,'Costos Unitarios'!$A:$A,'Costos Unitarios'!$E:$E)+_xlfn.XLOOKUP($AR277,'Costos Comerciales'!$A:$A,'Costos Comerciales'!$E:$E)))/AT277,"")</f>
        <v/>
      </c>
      <c r="AW277" s="892" t="str">
        <f>IFERROR((AT277-_xlfn.XLOOKUP(AR277,'Lista Consumo Interno'!$A:$A,'Lista Consumo Interno'!$E:$E))/AT277,"")</f>
        <v/>
      </c>
      <c r="AX277" s="895" t="e">
        <v>#N/A</v>
      </c>
      <c r="AY277" s="727" t="str">
        <f>IFERROR(($AT277-_xlfn.XLOOKUP($AR277,Competencias!$A:$A,Competencias!P:P))/$AT277,"")</f>
        <v/>
      </c>
      <c r="AZ277" s="727" t="str">
        <f>IFERROR(($AT277-_xlfn.XLOOKUP($AR277,Competencias!$A:$A,Competencias!Q:Q))/$AT277,"")</f>
        <v/>
      </c>
      <c r="BB277" s="246" t="str">
        <f>_xlfn.XLOOKUP(BC277,'Listas anteriores R'!$A:$A,'Listas anteriores R'!$D:$D,"")</f>
        <v>Fiambres</v>
      </c>
      <c r="BC277" s="760">
        <v>73</v>
      </c>
      <c r="BD277" s="800" t="str">
        <f t="shared" si="59"/>
        <v>QUESO CERDO 2,5 KG.</v>
      </c>
      <c r="BE277" s="150" t="e">
        <v>#N/A</v>
      </c>
      <c r="BF277" s="1051" t="e">
        <f>ROUND(IFERROR((BE277-_xlfn.XLOOKUP(BC277,'Listas anteriores HORECA'!$A:$A,'Listas anteriores HORECA'!$E:$E))/_xlfn.XLOOKUP(BC277,'Listas anteriores HORECA'!$A:$A,'Listas anteriores HORECA'!$E:$E),""),3)</f>
        <v>#VALUE!</v>
      </c>
      <c r="BG277" s="150">
        <f>_xlfn.XLOOKUP($BC277,'Costos Unitarios'!A:A,'Costos Unitarios'!E:E,"")</f>
        <v>1641</v>
      </c>
      <c r="BH277" s="1052" t="e">
        <f t="shared" si="60"/>
        <v>#N/A</v>
      </c>
      <c r="BI277" s="892" t="str">
        <f>IFERROR((BE277-_xlfn.XLOOKUP(C277,'Lista Consumo Interno'!A:A,'Lista Consumo Interno'!E:E))/BE277,"")</f>
        <v/>
      </c>
    </row>
    <row r="278" spans="1:61" s="725" customFormat="1" ht="15" thickBot="1" x14ac:dyDescent="0.35">
      <c r="A278" s="246" t="str">
        <f>_xlfn.XLOOKUP(C278,'Listas anteriores R'!$A:$A,'Listas anteriores R'!$D:$D,"")</f>
        <v>Fiambres</v>
      </c>
      <c r="B278" s="1205" t="str">
        <f>_xlfn.XLOOKUP(C278,'Lista Fiambre'!C:C,'Lista Fiambre'!B:B,"")</f>
        <v>BLANCOS Y SALCHICHONES</v>
      </c>
      <c r="C278" s="217">
        <v>78</v>
      </c>
      <c r="D278" s="218" t="s">
        <v>346</v>
      </c>
      <c r="E278" s="770">
        <f t="shared" si="53"/>
        <v>9542.6270100000038</v>
      </c>
      <c r="F278" s="860">
        <f>_xlfn.XLOOKUP(C278,'[1]Lista Fiambre'!$C:$C,'[1]Lista Fiambre'!$F:$F,"")</f>
        <v>11546.578682100004</v>
      </c>
      <c r="G278" s="1197">
        <f>ROUND(IFERROR((E278-_xlfn.XLOOKUP(C278,'Listas anteriores R'!A:A,'Listas anteriores R'!E:E))/_xlfn.XLOOKUP(C278,'Listas anteriores R'!A:A,'Listas anteriores R'!E:E),""),3)</f>
        <v>0</v>
      </c>
      <c r="H278" s="732">
        <f>IFERROR((E278-(_xlfn.XLOOKUP(C278,'Costos Unitarios'!$A:$A,'Costos Unitarios'!$E:$E)+_xlfn.XLOOKUP(C278,'Costos Comerciales'!$A:$A,'Costos Comerciales'!$E:$E)))/E278,"")</f>
        <v>0.7313108856383983</v>
      </c>
      <c r="I278" s="732" t="str">
        <f>IFERROR((E278-_xlfn.XLOOKUP(C278,'Lista Consumo Interno'!$A:$A,'Lista Consumo Interno'!$E:$E))/E278,"")</f>
        <v/>
      </c>
      <c r="J278" s="727" t="str">
        <f>IFERROR(($E278-_xlfn.XLOOKUP($C278,Competencias!$A:$A,Competencias!R:R))/$E278,"")</f>
        <v/>
      </c>
      <c r="K278" s="727" t="str">
        <f>IFERROR(($E278-_xlfn.XLOOKUP($C278,Competencias!$A:$A,Competencias!S:S))/$E278,"")</f>
        <v/>
      </c>
      <c r="L278" s="727" t="str">
        <f>IFERROR(($E278-_xlfn.XLOOKUP($C278,Competencias!$A:$A,Competencias!T:T))/$E278,"")</f>
        <v/>
      </c>
      <c r="M278" s="727" t="str">
        <f>IFERROR(($E278-_xlfn.XLOOKUP($C278,Competencias!$A:$A,Competencias!U:U))/$E278,"")</f>
        <v/>
      </c>
      <c r="N278" s="727" t="str">
        <f>IFERROR(($E278-_xlfn.XLOOKUP($C278,Competencias!$A:$A,Competencias!V:V))/$E278,"")</f>
        <v/>
      </c>
      <c r="P278" s="246" t="str">
        <f>_xlfn.XLOOKUP(Q278,'Listas anteriores R'!$A:$A,'Listas anteriores R'!$D:$D,"")</f>
        <v>Fiambres</v>
      </c>
      <c r="Q278" s="1210">
        <v>78</v>
      </c>
      <c r="R278" s="718" t="str">
        <f t="shared" si="56"/>
        <v>SALCHICHÓN CON JAMÓN 2,5KG</v>
      </c>
      <c r="S278" s="135">
        <f t="shared" si="54"/>
        <v>9542.6270100000038</v>
      </c>
      <c r="T278" s="749">
        <v>11546.578682100004</v>
      </c>
      <c r="U278" s="1172">
        <f>ROUND(IFERROR((S278-_xlfn.XLOOKUP(Q278,'Listas anteriores C'!$A:$A,'Listas anteriores C'!$E:$E))/_xlfn.XLOOKUP(Q278,'Listas anteriores C'!$A:$A,'Listas anteriores C'!$E:$E),""),3)</f>
        <v>0</v>
      </c>
      <c r="V278" s="732">
        <f>IFERROR((S278-(_xlfn.XLOOKUP(Q278,'Costos Unitarios'!$A:$A,'Costos Unitarios'!$E:$E)+_xlfn.XLOOKUP(Q278,'Costos Comerciales'!$A:$A,'Costos Comerciales'!$E:$E)))/S278,"")</f>
        <v>0.7313108856383983</v>
      </c>
      <c r="W278" s="727" t="str">
        <f>IFERROR(($S278-_xlfn.XLOOKUP($Q278,Competencias!$A:$A,Competencias!E:E))/$S278,"")</f>
        <v/>
      </c>
      <c r="X278" s="727" t="str">
        <f>IFERROR(($S278-_xlfn.XLOOKUP($Q278,Competencias!$A:$A,Competencias!F:F))/$S278,"")</f>
        <v/>
      </c>
      <c r="Y278" s="727" t="str">
        <f>IFERROR(($S278-_xlfn.XLOOKUP($Q278,Competencias!$A:$A,Competencias!G:G))/$S278,"")</f>
        <v/>
      </c>
      <c r="AA278" s="246" t="str">
        <f>_xlfn.XLOOKUP(AB278,'Listas anteriores R'!$A:$A,'Listas anteriores R'!$D:$D,"")</f>
        <v>Fiambres</v>
      </c>
      <c r="AB278" s="542">
        <v>78</v>
      </c>
      <c r="AC278" s="718" t="str">
        <f t="shared" si="57"/>
        <v>SALCHICHÓN CON JAMÓN 2,5KG</v>
      </c>
      <c r="AD278" s="139">
        <f t="shared" si="55"/>
        <v>9542.6270100000038</v>
      </c>
      <c r="AE278" s="749">
        <v>11546.578682100004</v>
      </c>
      <c r="AF278" s="1172">
        <f>ROUND(IFERROR((AD278-_xlfn.XLOOKUP(AB278,'Listas anteriores ML'!$A:$A,'Listas anteriores ML'!$E:$E))/_xlfn.XLOOKUP(AB278,'Listas anteriores ML'!$A:$A,'Listas anteriores ML'!$E:$E),""),3)</f>
        <v>0</v>
      </c>
      <c r="AG278" s="732">
        <f>IFERROR((AD278-(_xlfn.XLOOKUP(AB278,'Costos Unitarios'!$A:$A,'Costos Unitarios'!$E:$E)+_xlfn.XLOOKUP(AB278,'Costos Comerciales'!$A:$A,'Costos Comerciales'!$E:$E)))/AD278,"")</f>
        <v>0.7313108856383983</v>
      </c>
      <c r="AH278" s="727" t="str">
        <f>IFERROR(($AD278-_xlfn.XLOOKUP($AB278,Competencias!$A:$A,Competencias!H:H))/$AD278,"")</f>
        <v/>
      </c>
      <c r="AI278" s="727" t="str">
        <f>IFERROR(($AD278-_xlfn.XLOOKUP($AB278,Competencias!$A:$A,Competencias!I:I))/$AD278,"")</f>
        <v/>
      </c>
      <c r="AJ278" s="727" t="str">
        <f>IFERROR(($AD278-_xlfn.XLOOKUP($AB278,Competencias!$A:$A,Competencias!J:J))/$AD278,"")</f>
        <v/>
      </c>
      <c r="AK278" s="727" t="str">
        <f>IFERROR(($AD278-_xlfn.XLOOKUP($AB278,Competencias!$A:$A,Competencias!K:K))/$AD278,"")</f>
        <v/>
      </c>
      <c r="AL278" s="727" t="str">
        <f>IFERROR(($AD278-_xlfn.XLOOKUP($AB278,Competencias!$A:$A,Competencias!L:L))/$AD278,"")</f>
        <v/>
      </c>
      <c r="AM278" s="727" t="str">
        <f>IFERROR(($AD278-_xlfn.XLOOKUP($AB278,Competencias!$A:$A,Competencias!M:M))/$AD278,"")</f>
        <v/>
      </c>
      <c r="AN278" s="727" t="str">
        <f>IFERROR(($AD278-_xlfn.XLOOKUP($AB278,Competencias!$A:$A,Competencias!N:N))/$AD278,"")</f>
        <v/>
      </c>
      <c r="AO278" s="727" t="str">
        <f>IFERROR(($AD278-_xlfn.XLOOKUP($AB278,Competencias!$A:$A,Competencias!O:O))/$AD278,"")</f>
        <v/>
      </c>
      <c r="AP278"/>
      <c r="AQ278" s="246" t="str">
        <f>_xlfn.XLOOKUP(AR278,'Listas anteriores R'!$A:$A,'Listas anteriores R'!$D:$D,"")</f>
        <v>Fiambres</v>
      </c>
      <c r="AR278" s="542">
        <v>78</v>
      </c>
      <c r="AS278" s="718" t="str">
        <f t="shared" si="58"/>
        <v>SALCHICHÓN CON JAMÓN 2,5KG</v>
      </c>
      <c r="AT278" s="291" t="e">
        <f t="shared" si="52"/>
        <v>#N/A</v>
      </c>
      <c r="AU278" s="1051" t="e">
        <f>ROUND(IFERROR(($AT278-_xlfn.XLOOKUP($AR278,'Listas anteriores May.'!$A:$A,'Listas anteriores May.'!$E:$E))/_xlfn.XLOOKUP($AR278,'Listas anteriores May.'!$A:$A,'Listas anteriores May.'!$E:$E),""),3)</f>
        <v>#VALUE!</v>
      </c>
      <c r="AV278" s="732" t="str">
        <f>IFERROR(($AT278-(_xlfn.XLOOKUP($AR278,'Costos Unitarios'!$A:$A,'Costos Unitarios'!$E:$E)+_xlfn.XLOOKUP($AR278,'Costos Comerciales'!$A:$A,'Costos Comerciales'!$E:$E)))/AT278,"")</f>
        <v/>
      </c>
      <c r="AW278" s="892" t="str">
        <f>IFERROR((AT278-_xlfn.XLOOKUP(AR278,'Lista Consumo Interno'!$A:$A,'Lista Consumo Interno'!$E:$E))/AT278,"")</f>
        <v/>
      </c>
      <c r="AX278" s="895" t="e">
        <v>#N/A</v>
      </c>
      <c r="AY278" s="727" t="str">
        <f>IFERROR(($AT278-_xlfn.XLOOKUP($AR278,Competencias!$A:$A,Competencias!P:P))/$AT278,"")</f>
        <v/>
      </c>
      <c r="AZ278" s="727" t="str">
        <f>IFERROR(($AT278-_xlfn.XLOOKUP($AR278,Competencias!$A:$A,Competencias!Q:Q))/$AT278,"")</f>
        <v/>
      </c>
      <c r="BB278" s="246" t="str">
        <f>_xlfn.XLOOKUP(BC278,'Listas anteriores R'!$A:$A,'Listas anteriores R'!$D:$D,"")</f>
        <v>Fiambres</v>
      </c>
      <c r="BC278" s="760">
        <v>78</v>
      </c>
      <c r="BD278" s="800" t="str">
        <f t="shared" si="59"/>
        <v>SALCHICHÓN CON JAMÓN 2,5KG</v>
      </c>
      <c r="BE278" s="150" t="e">
        <v>#N/A</v>
      </c>
      <c r="BF278" s="1051" t="e">
        <f>ROUND(IFERROR((BE278-_xlfn.XLOOKUP(BC278,'Listas anteriores HORECA'!$A:$A,'Listas anteriores HORECA'!$E:$E))/_xlfn.XLOOKUP(BC278,'Listas anteriores HORECA'!$A:$A,'Listas anteriores HORECA'!$E:$E),""),3)</f>
        <v>#VALUE!</v>
      </c>
      <c r="BG278" s="150">
        <f>_xlfn.XLOOKUP($BC278,'Costos Unitarios'!A:A,'Costos Unitarios'!E:E,"")</f>
        <v>2069</v>
      </c>
      <c r="BH278" s="1052" t="e">
        <f t="shared" si="60"/>
        <v>#N/A</v>
      </c>
      <c r="BI278" s="892" t="str">
        <f>IFERROR((BE278-_xlfn.XLOOKUP(C278,'Lista Consumo Interno'!A:A,'Lista Consumo Interno'!E:E))/BE278,"")</f>
        <v/>
      </c>
    </row>
    <row r="279" spans="1:61" s="725" customFormat="1" ht="15" thickBot="1" x14ac:dyDescent="0.35">
      <c r="A279" s="246" t="str">
        <f>_xlfn.XLOOKUP(C279,'Listas anteriores R'!$A:$A,'Listas anteriores R'!$D:$D,"")</f>
        <v>Fiambres</v>
      </c>
      <c r="B279" s="1205" t="str">
        <f>_xlfn.XLOOKUP(C279,'Lista Fiambre'!C:C,'Lista Fiambre'!B:B,"")</f>
        <v>BLANCOS Y SALCHICHONES</v>
      </c>
      <c r="C279" s="217">
        <v>84</v>
      </c>
      <c r="D279" s="218" t="s">
        <v>347</v>
      </c>
      <c r="E279" s="770">
        <f t="shared" si="53"/>
        <v>9542.6270100000038</v>
      </c>
      <c r="F279" s="860">
        <f>_xlfn.XLOOKUP(C279,'[1]Lista Fiambre'!$C:$C,'[1]Lista Fiambre'!$F:$F,"")</f>
        <v>11546.578682100004</v>
      </c>
      <c r="G279" s="1197">
        <f>ROUND(IFERROR((E279-_xlfn.XLOOKUP(C279,'Listas anteriores R'!A:A,'Listas anteriores R'!E:E))/_xlfn.XLOOKUP(C279,'Listas anteriores R'!A:A,'Listas anteriores R'!E:E),""),3)</f>
        <v>0</v>
      </c>
      <c r="H279" s="732">
        <f>IFERROR((E279-(_xlfn.XLOOKUP(C279,'Costos Unitarios'!$A:$A,'Costos Unitarios'!$E:$E)+_xlfn.XLOOKUP(C279,'Costos Comerciales'!$A:$A,'Costos Comerciales'!$E:$E)))/E279,"")</f>
        <v>0.70469347727340348</v>
      </c>
      <c r="I279" s="732" t="str">
        <f>IFERROR((E279-_xlfn.XLOOKUP(C279,'Lista Consumo Interno'!$A:$A,'Lista Consumo Interno'!$E:$E))/E279,"")</f>
        <v/>
      </c>
      <c r="J279" s="727" t="str">
        <f>IFERROR(($E279-_xlfn.XLOOKUP($C279,Competencias!$A:$A,Competencias!R:R))/$E279,"")</f>
        <v/>
      </c>
      <c r="K279" s="727" t="str">
        <f>IFERROR(($E279-_xlfn.XLOOKUP($C279,Competencias!$A:$A,Competencias!S:S))/$E279,"")</f>
        <v/>
      </c>
      <c r="L279" s="727" t="str">
        <f>IFERROR(($E279-_xlfn.XLOOKUP($C279,Competencias!$A:$A,Competencias!T:T))/$E279,"")</f>
        <v/>
      </c>
      <c r="M279" s="727" t="str">
        <f>IFERROR(($E279-_xlfn.XLOOKUP($C279,Competencias!$A:$A,Competencias!U:U))/$E279,"")</f>
        <v/>
      </c>
      <c r="N279" s="727" t="str">
        <f>IFERROR(($E279-_xlfn.XLOOKUP($C279,Competencias!$A:$A,Competencias!V:V))/$E279,"")</f>
        <v/>
      </c>
      <c r="P279" s="246" t="str">
        <f>_xlfn.XLOOKUP(Q279,'Listas anteriores R'!$A:$A,'Listas anteriores R'!$D:$D,"")</f>
        <v>Fiambres</v>
      </c>
      <c r="Q279" s="1210">
        <v>84</v>
      </c>
      <c r="R279" s="718" t="str">
        <f t="shared" si="56"/>
        <v>SALCHICHON PRIMAVERA 2,5KG</v>
      </c>
      <c r="S279" s="135">
        <f t="shared" si="54"/>
        <v>9542.6270100000038</v>
      </c>
      <c r="T279" s="749">
        <v>11546.578682100004</v>
      </c>
      <c r="U279" s="1172">
        <f>ROUND(IFERROR((S279-_xlfn.XLOOKUP(Q279,'Listas anteriores C'!$A:$A,'Listas anteriores C'!$E:$E))/_xlfn.XLOOKUP(Q279,'Listas anteriores C'!$A:$A,'Listas anteriores C'!$E:$E),""),3)</f>
        <v>0</v>
      </c>
      <c r="V279" s="732">
        <f>IFERROR((S279-(_xlfn.XLOOKUP(Q279,'Costos Unitarios'!$A:$A,'Costos Unitarios'!$E:$E)+_xlfn.XLOOKUP(Q279,'Costos Comerciales'!$A:$A,'Costos Comerciales'!$E:$E)))/S279,"")</f>
        <v>0.70469347727340348</v>
      </c>
      <c r="W279" s="727" t="str">
        <f>IFERROR(($S279-_xlfn.XLOOKUP($Q279,Competencias!$A:$A,Competencias!E:E))/$S279,"")</f>
        <v/>
      </c>
      <c r="X279" s="727" t="str">
        <f>IFERROR(($S279-_xlfn.XLOOKUP($Q279,Competencias!$A:$A,Competencias!F:F))/$S279,"")</f>
        <v/>
      </c>
      <c r="Y279" s="727" t="str">
        <f>IFERROR(($S279-_xlfn.XLOOKUP($Q279,Competencias!$A:$A,Competencias!G:G))/$S279,"")</f>
        <v/>
      </c>
      <c r="AA279" s="246" t="str">
        <f>_xlfn.XLOOKUP(AB279,'Listas anteriores R'!$A:$A,'Listas anteriores R'!$D:$D,"")</f>
        <v>Fiambres</v>
      </c>
      <c r="AB279" s="542">
        <v>84</v>
      </c>
      <c r="AC279" s="718" t="str">
        <f t="shared" si="57"/>
        <v>SALCHICHON PRIMAVERA 2,5KG</v>
      </c>
      <c r="AD279" s="139">
        <f t="shared" si="55"/>
        <v>9542.6270100000038</v>
      </c>
      <c r="AE279" s="749">
        <v>11546.578682100004</v>
      </c>
      <c r="AF279" s="1172">
        <f>ROUND(IFERROR((AD279-_xlfn.XLOOKUP(AB279,'Listas anteriores ML'!$A:$A,'Listas anteriores ML'!$E:$E))/_xlfn.XLOOKUP(AB279,'Listas anteriores ML'!$A:$A,'Listas anteriores ML'!$E:$E),""),3)</f>
        <v>0</v>
      </c>
      <c r="AG279" s="732">
        <f>IFERROR((AD279-(_xlfn.XLOOKUP(AB279,'Costos Unitarios'!$A:$A,'Costos Unitarios'!$E:$E)+_xlfn.XLOOKUP(AB279,'Costos Comerciales'!$A:$A,'Costos Comerciales'!$E:$E)))/AD279,"")</f>
        <v>0.70469347727340348</v>
      </c>
      <c r="AH279" s="727" t="str">
        <f>IFERROR(($AD279-_xlfn.XLOOKUP($AB279,Competencias!$A:$A,Competencias!H:H))/$AD279,"")</f>
        <v/>
      </c>
      <c r="AI279" s="727" t="str">
        <f>IFERROR(($AD279-_xlfn.XLOOKUP($AB279,Competencias!$A:$A,Competencias!I:I))/$AD279,"")</f>
        <v/>
      </c>
      <c r="AJ279" s="727" t="str">
        <f>IFERROR(($AD279-_xlfn.XLOOKUP($AB279,Competencias!$A:$A,Competencias!J:J))/$AD279,"")</f>
        <v/>
      </c>
      <c r="AK279" s="727" t="str">
        <f>IFERROR(($AD279-_xlfn.XLOOKUP($AB279,Competencias!$A:$A,Competencias!K:K))/$AD279,"")</f>
        <v/>
      </c>
      <c r="AL279" s="727" t="str">
        <f>IFERROR(($AD279-_xlfn.XLOOKUP($AB279,Competencias!$A:$A,Competencias!L:L))/$AD279,"")</f>
        <v/>
      </c>
      <c r="AM279" s="727" t="str">
        <f>IFERROR(($AD279-_xlfn.XLOOKUP($AB279,Competencias!$A:$A,Competencias!M:M))/$AD279,"")</f>
        <v/>
      </c>
      <c r="AN279" s="727" t="str">
        <f>IFERROR(($AD279-_xlfn.XLOOKUP($AB279,Competencias!$A:$A,Competencias!N:N))/$AD279,"")</f>
        <v/>
      </c>
      <c r="AO279" s="727" t="str">
        <f>IFERROR(($AD279-_xlfn.XLOOKUP($AB279,Competencias!$A:$A,Competencias!O:O))/$AD279,"")</f>
        <v/>
      </c>
      <c r="AP279"/>
      <c r="AQ279" s="246" t="str">
        <f>_xlfn.XLOOKUP(AR279,'Listas anteriores R'!$A:$A,'Listas anteriores R'!$D:$D,"")</f>
        <v>Fiambres</v>
      </c>
      <c r="AR279" s="542">
        <v>84</v>
      </c>
      <c r="AS279" s="718" t="str">
        <f t="shared" si="58"/>
        <v>SALCHICHON PRIMAVERA 2,5KG</v>
      </c>
      <c r="AT279" s="291" t="e">
        <f t="shared" si="52"/>
        <v>#N/A</v>
      </c>
      <c r="AU279" s="1051" t="e">
        <f>ROUND(IFERROR(($AT279-_xlfn.XLOOKUP($AR279,'Listas anteriores May.'!$A:$A,'Listas anteriores May.'!$E:$E))/_xlfn.XLOOKUP($AR279,'Listas anteriores May.'!$A:$A,'Listas anteriores May.'!$E:$E),""),3)</f>
        <v>#VALUE!</v>
      </c>
      <c r="AV279" s="732" t="str">
        <f>IFERROR(($AT279-(_xlfn.XLOOKUP($AR279,'Costos Unitarios'!$A:$A,'Costos Unitarios'!$E:$E)+_xlfn.XLOOKUP($AR279,'Costos Comerciales'!$A:$A,'Costos Comerciales'!$E:$E)))/AT279,"")</f>
        <v/>
      </c>
      <c r="AW279" s="892" t="str">
        <f>IFERROR((AT279-_xlfn.XLOOKUP(AR279,'Lista Consumo Interno'!$A:$A,'Lista Consumo Interno'!$E:$E))/AT279,"")</f>
        <v/>
      </c>
      <c r="AX279" s="895" t="e">
        <v>#N/A</v>
      </c>
      <c r="AY279" s="727" t="str">
        <f>IFERROR(($AT279-_xlfn.XLOOKUP($AR279,Competencias!$A:$A,Competencias!P:P))/$AT279,"")</f>
        <v/>
      </c>
      <c r="AZ279" s="727" t="str">
        <f>IFERROR(($AT279-_xlfn.XLOOKUP($AR279,Competencias!$A:$A,Competencias!Q:Q))/$AT279,"")</f>
        <v/>
      </c>
      <c r="BB279" s="246" t="str">
        <f>_xlfn.XLOOKUP(BC279,'Listas anteriores R'!$A:$A,'Listas anteriores R'!$D:$D,"")</f>
        <v>Fiambres</v>
      </c>
      <c r="BC279" s="760">
        <v>84</v>
      </c>
      <c r="BD279" s="800" t="str">
        <f t="shared" si="59"/>
        <v>SALCHICHON PRIMAVERA 2,5KG</v>
      </c>
      <c r="BE279" s="150" t="e">
        <v>#N/A</v>
      </c>
      <c r="BF279" s="1051" t="e">
        <f>ROUND(IFERROR((BE279-_xlfn.XLOOKUP(BC279,'Listas anteriores HORECA'!$A:$A,'Listas anteriores HORECA'!$E:$E))/_xlfn.XLOOKUP(BC279,'Listas anteriores HORECA'!$A:$A,'Listas anteriores HORECA'!$E:$E),""),3)</f>
        <v>#VALUE!</v>
      </c>
      <c r="BG279" s="150">
        <f>_xlfn.XLOOKUP($BC279,'Costos Unitarios'!A:A,'Costos Unitarios'!E:E,"")</f>
        <v>2327</v>
      </c>
      <c r="BH279" s="1052" t="e">
        <f t="shared" si="60"/>
        <v>#N/A</v>
      </c>
      <c r="BI279" s="892" t="str">
        <f>IFERROR((BE279-_xlfn.XLOOKUP(C279,'Lista Consumo Interno'!A:A,'Lista Consumo Interno'!E:E))/BE279,"")</f>
        <v/>
      </c>
    </row>
    <row r="280" spans="1:61" s="725" customFormat="1" ht="15" thickBot="1" x14ac:dyDescent="0.35">
      <c r="A280" s="246" t="str">
        <f>_xlfn.XLOOKUP(C280,'Listas anteriores R'!$A:$A,'Listas anteriores R'!$D:$D,"")</f>
        <v>Fiambres</v>
      </c>
      <c r="B280" s="1205" t="str">
        <f>_xlfn.XLOOKUP(C280,'Lista Fiambre'!C:C,'Lista Fiambre'!B:B,"")</f>
        <v>BLANCOS Y SALCHICHONES</v>
      </c>
      <c r="C280" s="219">
        <v>689</v>
      </c>
      <c r="D280" s="221" t="s">
        <v>348</v>
      </c>
      <c r="E280" s="770">
        <f t="shared" si="53"/>
        <v>3053.1586923409095</v>
      </c>
      <c r="F280" s="860">
        <f>_xlfn.XLOOKUP(C280,'[1]Lista Fiambre'!$C:$C,'[1]Lista Fiambre'!$F:$F,"")</f>
        <v>3694.3220177325006</v>
      </c>
      <c r="G280" s="1197">
        <f>ROUND(IFERROR((E280-_xlfn.XLOOKUP(C280,'Listas anteriores R'!A:A,'Listas anteriores R'!E:E))/_xlfn.XLOOKUP(C280,'Listas anteriores R'!A:A,'Listas anteriores R'!E:E),""),3)</f>
        <v>0</v>
      </c>
      <c r="H280" s="732">
        <f>IFERROR((E280-(_xlfn.XLOOKUP(C280,'Costos Unitarios'!$A:$A,'Costos Unitarios'!$E:$E)+_xlfn.XLOOKUP(C280,'Costos Comerciales'!$A:$A,'Costos Comerciales'!$E:$E)))/E280,"")</f>
        <v>0.73208074573653248</v>
      </c>
      <c r="I280" s="732" t="str">
        <f>IFERROR((E280-_xlfn.XLOOKUP(C280,'Lista Consumo Interno'!$A:$A,'Lista Consumo Interno'!$E:$E))/E280,"")</f>
        <v/>
      </c>
      <c r="J280" s="727" t="str">
        <f>IFERROR(($E280-_xlfn.XLOOKUP($C280,Competencias!$A:$A,Competencias!R:R))/$E280,"")</f>
        <v/>
      </c>
      <c r="K280" s="727" t="str">
        <f>IFERROR(($E280-_xlfn.XLOOKUP($C280,Competencias!$A:$A,Competencias!S:S))/$E280,"")</f>
        <v/>
      </c>
      <c r="L280" s="727" t="str">
        <f>IFERROR(($E280-_xlfn.XLOOKUP($C280,Competencias!$A:$A,Competencias!T:T))/$E280,"")</f>
        <v/>
      </c>
      <c r="M280" s="727" t="str">
        <f>IFERROR(($E280-_xlfn.XLOOKUP($C280,Competencias!$A:$A,Competencias!U:U))/$E280,"")</f>
        <v/>
      </c>
      <c r="N280" s="727" t="str">
        <f>IFERROR(($E280-_xlfn.XLOOKUP($C280,Competencias!$A:$A,Competencias!V:V))/$E280,"")</f>
        <v/>
      </c>
      <c r="P280" s="246" t="str">
        <f>_xlfn.XLOOKUP(Q280,'Listas anteriores R'!$A:$A,'Listas anteriores R'!$D:$D,"")</f>
        <v>Fiambres</v>
      </c>
      <c r="Q280" s="1210">
        <v>689</v>
      </c>
      <c r="R280" s="718" t="str">
        <f t="shared" si="56"/>
        <v>SALCHIC.C/JAMON 12 X 300GR</v>
      </c>
      <c r="S280" s="135">
        <f t="shared" si="54"/>
        <v>3053.1586923409095</v>
      </c>
      <c r="T280" s="749">
        <v>3694.3220177325006</v>
      </c>
      <c r="U280" s="1172">
        <f>ROUND(IFERROR((S280-_xlfn.XLOOKUP(Q280,'Listas anteriores C'!$A:$A,'Listas anteriores C'!$E:$E))/_xlfn.XLOOKUP(Q280,'Listas anteriores C'!$A:$A,'Listas anteriores C'!$E:$E),""),3)</f>
        <v>0</v>
      </c>
      <c r="V280" s="732">
        <f>IFERROR((S280-(_xlfn.XLOOKUP(Q280,'Costos Unitarios'!$A:$A,'Costos Unitarios'!$E:$E)+_xlfn.XLOOKUP(Q280,'Costos Comerciales'!$A:$A,'Costos Comerciales'!$E:$E)))/S280,"")</f>
        <v>0.73208074573653248</v>
      </c>
      <c r="W280" s="727" t="str">
        <f>IFERROR(($S280-_xlfn.XLOOKUP($Q280,Competencias!$A:$A,Competencias!E:E))/$S280,"")</f>
        <v/>
      </c>
      <c r="X280" s="727" t="str">
        <f>IFERROR(($S280-_xlfn.XLOOKUP($Q280,Competencias!$A:$A,Competencias!F:F))/$S280,"")</f>
        <v/>
      </c>
      <c r="Y280" s="727" t="str">
        <f>IFERROR(($S280-_xlfn.XLOOKUP($Q280,Competencias!$A:$A,Competencias!G:G))/$S280,"")</f>
        <v/>
      </c>
      <c r="AA280" s="246" t="str">
        <f>_xlfn.XLOOKUP(AB280,'Listas anteriores R'!$A:$A,'Listas anteriores R'!$D:$D,"")</f>
        <v>Fiambres</v>
      </c>
      <c r="AB280" s="542">
        <v>689</v>
      </c>
      <c r="AC280" s="718" t="str">
        <f t="shared" si="57"/>
        <v>SALCHIC.C/JAMON 12 X 300GR</v>
      </c>
      <c r="AD280" s="139">
        <f t="shared" si="55"/>
        <v>3053.1586923409095</v>
      </c>
      <c r="AE280" s="749">
        <v>3694.3220177325006</v>
      </c>
      <c r="AF280" s="1172">
        <f>ROUND(IFERROR((AD280-_xlfn.XLOOKUP(AB280,'Listas anteriores ML'!$A:$A,'Listas anteriores ML'!$E:$E))/_xlfn.XLOOKUP(AB280,'Listas anteriores ML'!$A:$A,'Listas anteriores ML'!$E:$E),""),3)</f>
        <v>0</v>
      </c>
      <c r="AG280" s="732">
        <f>IFERROR((AD280-(_xlfn.XLOOKUP(AB280,'Costos Unitarios'!$A:$A,'Costos Unitarios'!$E:$E)+_xlfn.XLOOKUP(AB280,'Costos Comerciales'!$A:$A,'Costos Comerciales'!$E:$E)))/AD280,"")</f>
        <v>0.73208074573653248</v>
      </c>
      <c r="AH280" s="727" t="str">
        <f>IFERROR(($AD280-_xlfn.XLOOKUP($AB280,Competencias!$A:$A,Competencias!H:H))/$AD280,"")</f>
        <v/>
      </c>
      <c r="AI280" s="727" t="str">
        <f>IFERROR(($AD280-_xlfn.XLOOKUP($AB280,Competencias!$A:$A,Competencias!I:I))/$AD280,"")</f>
        <v/>
      </c>
      <c r="AJ280" s="727" t="str">
        <f>IFERROR(($AD280-_xlfn.XLOOKUP($AB280,Competencias!$A:$A,Competencias!J:J))/$AD280,"")</f>
        <v/>
      </c>
      <c r="AK280" s="727" t="str">
        <f>IFERROR(($AD280-_xlfn.XLOOKUP($AB280,Competencias!$A:$A,Competencias!K:K))/$AD280,"")</f>
        <v/>
      </c>
      <c r="AL280" s="727" t="str">
        <f>IFERROR(($AD280-_xlfn.XLOOKUP($AB280,Competencias!$A:$A,Competencias!L:L))/$AD280,"")</f>
        <v/>
      </c>
      <c r="AM280" s="727" t="str">
        <f>IFERROR(($AD280-_xlfn.XLOOKUP($AB280,Competencias!$A:$A,Competencias!M:M))/$AD280,"")</f>
        <v/>
      </c>
      <c r="AN280" s="727" t="str">
        <f>IFERROR(($AD280-_xlfn.XLOOKUP($AB280,Competencias!$A:$A,Competencias!N:N))/$AD280,"")</f>
        <v/>
      </c>
      <c r="AO280" s="727" t="str">
        <f>IFERROR(($AD280-_xlfn.XLOOKUP($AB280,Competencias!$A:$A,Competencias!O:O))/$AD280,"")</f>
        <v/>
      </c>
      <c r="AP280"/>
      <c r="AQ280" s="246" t="str">
        <f>_xlfn.XLOOKUP(AR280,'Listas anteriores R'!$A:$A,'Listas anteriores R'!$D:$D,"")</f>
        <v>Fiambres</v>
      </c>
      <c r="AR280" s="542">
        <v>689</v>
      </c>
      <c r="AS280" s="718" t="str">
        <f t="shared" si="58"/>
        <v>SALCHIC.C/JAMON 12 X 300GR</v>
      </c>
      <c r="AT280" s="291" t="e">
        <f t="shared" si="52"/>
        <v>#N/A</v>
      </c>
      <c r="AU280" s="1051" t="e">
        <f>ROUND(IFERROR(($AT280-_xlfn.XLOOKUP($AR280,'Listas anteriores May.'!$A:$A,'Listas anteriores May.'!$E:$E))/_xlfn.XLOOKUP($AR280,'Listas anteriores May.'!$A:$A,'Listas anteriores May.'!$E:$E),""),3)</f>
        <v>#VALUE!</v>
      </c>
      <c r="AV280" s="732" t="str">
        <f>IFERROR(($AT280-(_xlfn.XLOOKUP($AR280,'Costos Unitarios'!$A:$A,'Costos Unitarios'!$E:$E)+_xlfn.XLOOKUP($AR280,'Costos Comerciales'!$A:$A,'Costos Comerciales'!$E:$E)))/AT280,"")</f>
        <v/>
      </c>
      <c r="AW280" s="892" t="str">
        <f>IFERROR((AT280-_xlfn.XLOOKUP(AR280,'Lista Consumo Interno'!$A:$A,'Lista Consumo Interno'!$E:$E))/AT280,"")</f>
        <v/>
      </c>
      <c r="AX280" s="895" t="e">
        <v>#N/A</v>
      </c>
      <c r="AY280" s="727" t="str">
        <f>IFERROR(($AT280-_xlfn.XLOOKUP($AR280,Competencias!$A:$A,Competencias!P:P))/$AT280,"")</f>
        <v/>
      </c>
      <c r="AZ280" s="727" t="str">
        <f>IFERROR(($AT280-_xlfn.XLOOKUP($AR280,Competencias!$A:$A,Competencias!Q:Q))/$AT280,"")</f>
        <v/>
      </c>
      <c r="BB280" s="246" t="str">
        <f>_xlfn.XLOOKUP(BC280,'Listas anteriores R'!$A:$A,'Listas anteriores R'!$D:$D,"")</f>
        <v>Fiambres</v>
      </c>
      <c r="BC280" s="760">
        <v>689</v>
      </c>
      <c r="BD280" s="800" t="str">
        <f t="shared" si="59"/>
        <v>SALCHIC.C/JAMON 12 X 300GR</v>
      </c>
      <c r="BE280" s="150" t="e">
        <v>#N/A</v>
      </c>
      <c r="BF280" s="1051" t="e">
        <f>ROUND(IFERROR((BE280-_xlfn.XLOOKUP(BC280,'Listas anteriores HORECA'!$A:$A,'Listas anteriores HORECA'!$E:$E))/_xlfn.XLOOKUP(BC280,'Listas anteriores HORECA'!$A:$A,'Listas anteriores HORECA'!$E:$E),""),3)</f>
        <v>#VALUE!</v>
      </c>
      <c r="BG280" s="150">
        <f>_xlfn.XLOOKUP($BC280,'Costos Unitarios'!A:A,'Costos Unitarios'!E:E,"")</f>
        <v>651</v>
      </c>
      <c r="BH280" s="1052" t="e">
        <f t="shared" si="60"/>
        <v>#N/A</v>
      </c>
      <c r="BI280" s="892" t="str">
        <f>IFERROR((BE280-_xlfn.XLOOKUP(C280,'Lista Consumo Interno'!A:A,'Lista Consumo Interno'!E:E))/BE280,"")</f>
        <v/>
      </c>
    </row>
    <row r="281" spans="1:61" s="725" customFormat="1" ht="15" thickBot="1" x14ac:dyDescent="0.35">
      <c r="A281" s="246" t="str">
        <f>_xlfn.XLOOKUP(C281,'Listas anteriores R'!$A:$A,'Listas anteriores R'!$D:$D,"")</f>
        <v>Fiambres</v>
      </c>
      <c r="B281" s="1205" t="str">
        <f>_xlfn.XLOOKUP(C281,'Lista Fiambre'!C:C,'Lista Fiambre'!B:B,"")</f>
        <v>BLANCOS Y SALCHICHONES</v>
      </c>
      <c r="C281" s="219">
        <v>688</v>
      </c>
      <c r="D281" s="221" t="s">
        <v>349</v>
      </c>
      <c r="E281" s="770">
        <f t="shared" si="53"/>
        <v>3053.1586923409095</v>
      </c>
      <c r="F281" s="860">
        <f>_xlfn.XLOOKUP(C281,'[1]Lista Fiambre'!$C:$C,'[1]Lista Fiambre'!$F:$F,"")</f>
        <v>3694.3220177325006</v>
      </c>
      <c r="G281" s="1197">
        <f>ROUND(IFERROR((E281-_xlfn.XLOOKUP(C281,'Listas anteriores R'!A:A,'Listas anteriores R'!E:E))/_xlfn.XLOOKUP(C281,'Listas anteriores R'!A:A,'Listas anteriores R'!E:E),""),3)</f>
        <v>0</v>
      </c>
      <c r="H281" s="732">
        <f>IFERROR((E281-(_xlfn.XLOOKUP(C281,'Costos Unitarios'!$A:$A,'Costos Unitarios'!$E:$E)+_xlfn.XLOOKUP(C281,'Costos Comerciales'!$A:$A,'Costos Comerciales'!$E:$E)))/E281,"")</f>
        <v>0.699327780667649</v>
      </c>
      <c r="I281" s="732" t="str">
        <f>IFERROR((E281-_xlfn.XLOOKUP(C281,'Lista Consumo Interno'!$A:$A,'Lista Consumo Interno'!$E:$E))/E281,"")</f>
        <v/>
      </c>
      <c r="J281" s="727" t="str">
        <f>IFERROR(($E281-_xlfn.XLOOKUP($C281,Competencias!$A:$A,Competencias!R:R))/$E281,"")</f>
        <v/>
      </c>
      <c r="K281" s="727" t="str">
        <f>IFERROR(($E281-_xlfn.XLOOKUP($C281,Competencias!$A:$A,Competencias!S:S))/$E281,"")</f>
        <v/>
      </c>
      <c r="L281" s="727" t="str">
        <f>IFERROR(($E281-_xlfn.XLOOKUP($C281,Competencias!$A:$A,Competencias!T:T))/$E281,"")</f>
        <v/>
      </c>
      <c r="M281" s="727" t="str">
        <f>IFERROR(($E281-_xlfn.XLOOKUP($C281,Competencias!$A:$A,Competencias!U:U))/$E281,"")</f>
        <v/>
      </c>
      <c r="N281" s="727" t="str">
        <f>IFERROR(($E281-_xlfn.XLOOKUP($C281,Competencias!$A:$A,Competencias!V:V))/$E281,"")</f>
        <v/>
      </c>
      <c r="P281" s="246" t="str">
        <f>_xlfn.XLOOKUP(Q281,'Listas anteriores R'!$A:$A,'Listas anteriores R'!$D:$D,"")</f>
        <v>Fiambres</v>
      </c>
      <c r="Q281" s="1210">
        <v>688</v>
      </c>
      <c r="R281" s="718" t="str">
        <f t="shared" si="56"/>
        <v>SALCHIC. PRIMAV. 12 X 300GR</v>
      </c>
      <c r="S281" s="135">
        <f t="shared" si="54"/>
        <v>3053.1586923409095</v>
      </c>
      <c r="T281" s="749">
        <v>3694.3220177325006</v>
      </c>
      <c r="U281" s="1172">
        <f>ROUND(IFERROR((S281-_xlfn.XLOOKUP(Q281,'Listas anteriores C'!$A:$A,'Listas anteriores C'!$E:$E))/_xlfn.XLOOKUP(Q281,'Listas anteriores C'!$A:$A,'Listas anteriores C'!$E:$E),""),3)</f>
        <v>0</v>
      </c>
      <c r="V281" s="732">
        <f>IFERROR((S281-(_xlfn.XLOOKUP(Q281,'Costos Unitarios'!$A:$A,'Costos Unitarios'!$E:$E)+_xlfn.XLOOKUP(Q281,'Costos Comerciales'!$A:$A,'Costos Comerciales'!$E:$E)))/S281,"")</f>
        <v>0.699327780667649</v>
      </c>
      <c r="W281" s="727" t="str">
        <f>IFERROR(($S281-_xlfn.XLOOKUP($Q281,Competencias!$A:$A,Competencias!E:E))/$S281,"")</f>
        <v/>
      </c>
      <c r="X281" s="727" t="str">
        <f>IFERROR(($S281-_xlfn.XLOOKUP($Q281,Competencias!$A:$A,Competencias!F:F))/$S281,"")</f>
        <v/>
      </c>
      <c r="Y281" s="727" t="str">
        <f>IFERROR(($S281-_xlfn.XLOOKUP($Q281,Competencias!$A:$A,Competencias!G:G))/$S281,"")</f>
        <v/>
      </c>
      <c r="AA281" s="246" t="str">
        <f>_xlfn.XLOOKUP(AB281,'Listas anteriores R'!$A:$A,'Listas anteriores R'!$D:$D,"")</f>
        <v>Fiambres</v>
      </c>
      <c r="AB281" s="542">
        <v>688</v>
      </c>
      <c r="AC281" s="718" t="str">
        <f t="shared" si="57"/>
        <v>SALCHIC. PRIMAV. 12 X 300GR</v>
      </c>
      <c r="AD281" s="139">
        <f t="shared" si="55"/>
        <v>3053.1586923409095</v>
      </c>
      <c r="AE281" s="749">
        <v>3694.3220177325006</v>
      </c>
      <c r="AF281" s="1172">
        <f>ROUND(IFERROR((AD281-_xlfn.XLOOKUP(AB281,'Listas anteriores ML'!$A:$A,'Listas anteriores ML'!$E:$E))/_xlfn.XLOOKUP(AB281,'Listas anteriores ML'!$A:$A,'Listas anteriores ML'!$E:$E),""),3)</f>
        <v>0</v>
      </c>
      <c r="AG281" s="732">
        <f>IFERROR((AD281-(_xlfn.XLOOKUP(AB281,'Costos Unitarios'!$A:$A,'Costos Unitarios'!$E:$E)+_xlfn.XLOOKUP(AB281,'Costos Comerciales'!$A:$A,'Costos Comerciales'!$E:$E)))/AD281,"")</f>
        <v>0.699327780667649</v>
      </c>
      <c r="AH281" s="727" t="str">
        <f>IFERROR(($AD281-_xlfn.XLOOKUP($AB281,Competencias!$A:$A,Competencias!H:H))/$AD281,"")</f>
        <v/>
      </c>
      <c r="AI281" s="727" t="str">
        <f>IFERROR(($AD281-_xlfn.XLOOKUP($AB281,Competencias!$A:$A,Competencias!I:I))/$AD281,"")</f>
        <v/>
      </c>
      <c r="AJ281" s="727" t="str">
        <f>IFERROR(($AD281-_xlfn.XLOOKUP($AB281,Competencias!$A:$A,Competencias!J:J))/$AD281,"")</f>
        <v/>
      </c>
      <c r="AK281" s="727" t="str">
        <f>IFERROR(($AD281-_xlfn.XLOOKUP($AB281,Competencias!$A:$A,Competencias!K:K))/$AD281,"")</f>
        <v/>
      </c>
      <c r="AL281" s="727" t="str">
        <f>IFERROR(($AD281-_xlfn.XLOOKUP($AB281,Competencias!$A:$A,Competencias!L:L))/$AD281,"")</f>
        <v/>
      </c>
      <c r="AM281" s="727" t="str">
        <f>IFERROR(($AD281-_xlfn.XLOOKUP($AB281,Competencias!$A:$A,Competencias!M:M))/$AD281,"")</f>
        <v/>
      </c>
      <c r="AN281" s="727" t="str">
        <f>IFERROR(($AD281-_xlfn.XLOOKUP($AB281,Competencias!$A:$A,Competencias!N:N))/$AD281,"")</f>
        <v/>
      </c>
      <c r="AO281" s="727" t="str">
        <f>IFERROR(($AD281-_xlfn.XLOOKUP($AB281,Competencias!$A:$A,Competencias!O:O))/$AD281,"")</f>
        <v/>
      </c>
      <c r="AP281"/>
      <c r="AQ281" s="246" t="str">
        <f>_xlfn.XLOOKUP(AR281,'Listas anteriores R'!$A:$A,'Listas anteriores R'!$D:$D,"")</f>
        <v>Fiambres</v>
      </c>
      <c r="AR281" s="542">
        <v>688</v>
      </c>
      <c r="AS281" s="718" t="str">
        <f t="shared" si="58"/>
        <v>SALCHIC. PRIMAV. 12 X 300GR</v>
      </c>
      <c r="AT281" s="291" t="e">
        <f t="shared" si="52"/>
        <v>#N/A</v>
      </c>
      <c r="AU281" s="1051" t="e">
        <f>ROUND(IFERROR(($AT281-_xlfn.XLOOKUP($AR281,'Listas anteriores May.'!$A:$A,'Listas anteriores May.'!$E:$E))/_xlfn.XLOOKUP($AR281,'Listas anteriores May.'!$A:$A,'Listas anteriores May.'!$E:$E),""),3)</f>
        <v>#VALUE!</v>
      </c>
      <c r="AV281" s="732" t="str">
        <f>IFERROR(($AT281-(_xlfn.XLOOKUP($AR281,'Costos Unitarios'!$A:$A,'Costos Unitarios'!$E:$E)+_xlfn.XLOOKUP($AR281,'Costos Comerciales'!$A:$A,'Costos Comerciales'!$E:$E)))/AT281,"")</f>
        <v/>
      </c>
      <c r="AW281" s="892" t="str">
        <f>IFERROR((AT281-_xlfn.XLOOKUP(AR281,'Lista Consumo Interno'!$A:$A,'Lista Consumo Interno'!$E:$E))/AT281,"")</f>
        <v/>
      </c>
      <c r="AX281" s="895" t="e">
        <v>#N/A</v>
      </c>
      <c r="AY281" s="727" t="str">
        <f>IFERROR(($AT281-_xlfn.XLOOKUP($AR281,Competencias!$A:$A,Competencias!P:P))/$AT281,"")</f>
        <v/>
      </c>
      <c r="AZ281" s="727" t="str">
        <f>IFERROR(($AT281-_xlfn.XLOOKUP($AR281,Competencias!$A:$A,Competencias!Q:Q))/$AT281,"")</f>
        <v/>
      </c>
      <c r="BB281" s="246" t="str">
        <f>_xlfn.XLOOKUP(BC281,'Listas anteriores R'!$A:$A,'Listas anteriores R'!$D:$D,"")</f>
        <v>Fiambres</v>
      </c>
      <c r="BC281" s="760">
        <v>688</v>
      </c>
      <c r="BD281" s="800" t="str">
        <f t="shared" si="59"/>
        <v>SALCHIC. PRIMAV. 12 X 300GR</v>
      </c>
      <c r="BE281" s="150" t="e">
        <v>#N/A</v>
      </c>
      <c r="BF281" s="1051" t="e">
        <f>ROUND(IFERROR((BE281-_xlfn.XLOOKUP(BC281,'Listas anteriores HORECA'!$A:$A,'Listas anteriores HORECA'!$E:$E))/_xlfn.XLOOKUP(BC281,'Listas anteriores HORECA'!$A:$A,'Listas anteriores HORECA'!$E:$E),""),3)</f>
        <v>#VALUE!</v>
      </c>
      <c r="BG281" s="150">
        <f>_xlfn.XLOOKUP($BC281,'Costos Unitarios'!A:A,'Costos Unitarios'!E:E,"")</f>
        <v>756</v>
      </c>
      <c r="BH281" s="1052" t="e">
        <f t="shared" si="60"/>
        <v>#N/A</v>
      </c>
      <c r="BI281" s="892" t="str">
        <f>IFERROR((BE281-_xlfn.XLOOKUP(C281,'Lista Consumo Interno'!A:A,'Lista Consumo Interno'!E:E))/BE281,"")</f>
        <v/>
      </c>
    </row>
    <row r="282" spans="1:61" s="725" customFormat="1" ht="15" thickBot="1" x14ac:dyDescent="0.35">
      <c r="A282" s="246" t="str">
        <f>_xlfn.XLOOKUP(C282,'Listas anteriores R'!$A:$A,'Listas anteriores R'!$D:$D,"")</f>
        <v>Fiambres</v>
      </c>
      <c r="B282" s="1205" t="str">
        <f>_xlfn.XLOOKUP(C282,'Lista Fiambre'!C:C,'Lista Fiambre'!B:B,"")</f>
        <v>JAMONES CRUDOS</v>
      </c>
      <c r="C282" s="217">
        <v>99</v>
      </c>
      <c r="D282" s="218" t="s">
        <v>350</v>
      </c>
      <c r="E282" s="770">
        <f t="shared" si="53"/>
        <v>48906.382120275688</v>
      </c>
      <c r="F282" s="860">
        <f>_xlfn.XLOOKUP(C282,'[1]Lista Fiambre'!$C:$C,'[1]Lista Fiambre'!$F:$F,"")</f>
        <v>59176.722365533577</v>
      </c>
      <c r="G282" s="1197">
        <f>ROUND(IFERROR((E282-_xlfn.XLOOKUP(C282,'Listas anteriores R'!A:A,'Listas anteriores R'!E:E))/_xlfn.XLOOKUP(C282,'Listas anteriores R'!A:A,'Listas anteriores R'!E:E),""),3)</f>
        <v>0</v>
      </c>
      <c r="H282" s="732" t="str">
        <f>IFERROR((E282-(_xlfn.XLOOKUP(C282,'Costos Unitarios'!$A:$A,'Costos Unitarios'!$E:$E)+_xlfn.XLOOKUP(C282,'Costos Comerciales'!$A:$A,'Costos Comerciales'!$E:$E)))/E282,"")</f>
        <v/>
      </c>
      <c r="I282" s="732" t="str">
        <f>IFERROR((E282-_xlfn.XLOOKUP(C282,'Lista Consumo Interno'!$A:$A,'Lista Consumo Interno'!$E:$E))/E282,"")</f>
        <v/>
      </c>
      <c r="J282" s="727" t="str">
        <f>IFERROR(($E282-_xlfn.XLOOKUP($C282,Competencias!$A:$A,Competencias!R:R))/$E282,"")</f>
        <v/>
      </c>
      <c r="K282" s="727" t="str">
        <f>IFERROR(($E282-_xlfn.XLOOKUP($C282,Competencias!$A:$A,Competencias!S:S))/$E282,"")</f>
        <v/>
      </c>
      <c r="L282" s="727" t="str">
        <f>IFERROR(($E282-_xlfn.XLOOKUP($C282,Competencias!$A:$A,Competencias!T:T))/$E282,"")</f>
        <v/>
      </c>
      <c r="M282" s="727" t="str">
        <f>IFERROR(($E282-_xlfn.XLOOKUP($C282,Competencias!$A:$A,Competencias!U:U))/$E282,"")</f>
        <v/>
      </c>
      <c r="N282" s="727" t="str">
        <f>IFERROR(($E282-_xlfn.XLOOKUP($C282,Competencias!$A:$A,Competencias!V:V))/$E282,"")</f>
        <v/>
      </c>
      <c r="P282" s="246" t="str">
        <f>_xlfn.XLOOKUP(Q282,'Listas anteriores R'!$A:$A,'Listas anteriores R'!$D:$D,"")</f>
        <v>Fiambres</v>
      </c>
      <c r="Q282" s="1210">
        <v>99</v>
      </c>
      <c r="R282" s="718" t="str">
        <f t="shared" si="56"/>
        <v>JAMON CRUDO 1/4 x 1 K</v>
      </c>
      <c r="S282" s="135">
        <f t="shared" si="54"/>
        <v>48906.382120275688</v>
      </c>
      <c r="T282" s="749">
        <v>59176.722365533577</v>
      </c>
      <c r="U282" s="1172">
        <f>ROUND(IFERROR((S282-_xlfn.XLOOKUP(Q282,'Listas anteriores C'!$A:$A,'Listas anteriores C'!$E:$E))/_xlfn.XLOOKUP(Q282,'Listas anteriores C'!$A:$A,'Listas anteriores C'!$E:$E),""),3)</f>
        <v>0</v>
      </c>
      <c r="V282" s="732" t="str">
        <f>IFERROR((S282-(_xlfn.XLOOKUP(Q282,'Costos Unitarios'!$A:$A,'Costos Unitarios'!$E:$E)+_xlfn.XLOOKUP(Q282,'Costos Comerciales'!$A:$A,'Costos Comerciales'!$E:$E)))/S282,"")</f>
        <v/>
      </c>
      <c r="W282" s="727" t="str">
        <f>IFERROR(($S282-_xlfn.XLOOKUP($Q282,Competencias!$A:$A,Competencias!E:E))/$S282,"")</f>
        <v/>
      </c>
      <c r="X282" s="727" t="str">
        <f>IFERROR(($S282-_xlfn.XLOOKUP($Q282,Competencias!$A:$A,Competencias!F:F))/$S282,"")</f>
        <v/>
      </c>
      <c r="Y282" s="727" t="str">
        <f>IFERROR(($S282-_xlfn.XLOOKUP($Q282,Competencias!$A:$A,Competencias!G:G))/$S282,"")</f>
        <v/>
      </c>
      <c r="AA282" s="246" t="str">
        <f>_xlfn.XLOOKUP(AB282,'Listas anteriores R'!$A:$A,'Listas anteriores R'!$D:$D,"")</f>
        <v>Fiambres</v>
      </c>
      <c r="AB282" s="542">
        <v>99</v>
      </c>
      <c r="AC282" s="718" t="str">
        <f t="shared" si="57"/>
        <v>JAMON CRUDO 1/4 x 1 K</v>
      </c>
      <c r="AD282" s="139">
        <f t="shared" si="55"/>
        <v>48906.382120275688</v>
      </c>
      <c r="AE282" s="749">
        <v>59176.722365533577</v>
      </c>
      <c r="AF282" s="1172">
        <f>ROUND(IFERROR((AD282-_xlfn.XLOOKUP(AB282,'Listas anteriores ML'!$A:$A,'Listas anteriores ML'!$E:$E))/_xlfn.XLOOKUP(AB282,'Listas anteriores ML'!$A:$A,'Listas anteriores ML'!$E:$E),""),3)</f>
        <v>0</v>
      </c>
      <c r="AG282" s="732" t="str">
        <f>IFERROR((AD282-(_xlfn.XLOOKUP(AB282,'Costos Unitarios'!$A:$A,'Costos Unitarios'!$E:$E)+_xlfn.XLOOKUP(AB282,'Costos Comerciales'!$A:$A,'Costos Comerciales'!$E:$E)))/AD282,"")</f>
        <v/>
      </c>
      <c r="AH282" s="727" t="str">
        <f>IFERROR(($AD282-_xlfn.XLOOKUP($AB282,Competencias!$A:$A,Competencias!H:H))/$AD282,"")</f>
        <v/>
      </c>
      <c r="AI282" s="727" t="str">
        <f>IFERROR(($AD282-_xlfn.XLOOKUP($AB282,Competencias!$A:$A,Competencias!I:I))/$AD282,"")</f>
        <v/>
      </c>
      <c r="AJ282" s="727" t="str">
        <f>IFERROR(($AD282-_xlfn.XLOOKUP($AB282,Competencias!$A:$A,Competencias!J:J))/$AD282,"")</f>
        <v/>
      </c>
      <c r="AK282" s="727" t="str">
        <f>IFERROR(($AD282-_xlfn.XLOOKUP($AB282,Competencias!$A:$A,Competencias!K:K))/$AD282,"")</f>
        <v/>
      </c>
      <c r="AL282" s="727" t="str">
        <f>IFERROR(($AD282-_xlfn.XLOOKUP($AB282,Competencias!$A:$A,Competencias!L:L))/$AD282,"")</f>
        <v/>
      </c>
      <c r="AM282" s="727" t="str">
        <f>IFERROR(($AD282-_xlfn.XLOOKUP($AB282,Competencias!$A:$A,Competencias!M:M))/$AD282,"")</f>
        <v/>
      </c>
      <c r="AN282" s="727" t="str">
        <f>IFERROR(($AD282-_xlfn.XLOOKUP($AB282,Competencias!$A:$A,Competencias!N:N))/$AD282,"")</f>
        <v/>
      </c>
      <c r="AO282" s="727" t="str">
        <f>IFERROR(($AD282-_xlfn.XLOOKUP($AB282,Competencias!$A:$A,Competencias!O:O))/$AD282,"")</f>
        <v/>
      </c>
      <c r="AP282"/>
      <c r="AQ282" s="246" t="str">
        <f>_xlfn.XLOOKUP(AR282,'Listas anteriores R'!$A:$A,'Listas anteriores R'!$D:$D,"")</f>
        <v>Fiambres</v>
      </c>
      <c r="AR282" s="542">
        <v>99</v>
      </c>
      <c r="AS282" s="718" t="str">
        <f t="shared" si="58"/>
        <v>JAMON CRUDO 1/4 x 1 K</v>
      </c>
      <c r="AT282" s="291" t="e">
        <f t="shared" si="52"/>
        <v>#N/A</v>
      </c>
      <c r="AU282" s="1051" t="e">
        <f>ROUND(IFERROR(($AT282-_xlfn.XLOOKUP($AR282,'Listas anteriores May.'!$A:$A,'Listas anteriores May.'!$E:$E))/_xlfn.XLOOKUP($AR282,'Listas anteriores May.'!$A:$A,'Listas anteriores May.'!$E:$E),""),3)</f>
        <v>#VALUE!</v>
      </c>
      <c r="AV282" s="732" t="str">
        <f>IFERROR(($AT282-(_xlfn.XLOOKUP($AR282,'Costos Unitarios'!$A:$A,'Costos Unitarios'!$E:$E)+_xlfn.XLOOKUP($AR282,'Costos Comerciales'!$A:$A,'Costos Comerciales'!$E:$E)))/AT282,"")</f>
        <v/>
      </c>
      <c r="AW282" s="892" t="str">
        <f>IFERROR((AT282-_xlfn.XLOOKUP(AR282,'Lista Consumo Interno'!$A:$A,'Lista Consumo Interno'!$E:$E))/AT282,"")</f>
        <v/>
      </c>
      <c r="AX282" s="895" t="e">
        <v>#N/A</v>
      </c>
      <c r="AY282" s="727" t="str">
        <f>IFERROR(($AT282-_xlfn.XLOOKUP($AR282,Competencias!$A:$A,Competencias!P:P))/$AT282,"")</f>
        <v/>
      </c>
      <c r="AZ282" s="727" t="str">
        <f>IFERROR(($AT282-_xlfn.XLOOKUP($AR282,Competencias!$A:$A,Competencias!Q:Q))/$AT282,"")</f>
        <v/>
      </c>
      <c r="BB282" s="246" t="str">
        <f>_xlfn.XLOOKUP(BC282,'Listas anteriores R'!$A:$A,'Listas anteriores R'!$D:$D,"")</f>
        <v>Fiambres</v>
      </c>
      <c r="BC282" s="760">
        <v>99</v>
      </c>
      <c r="BD282" s="800" t="str">
        <f t="shared" si="59"/>
        <v>JAMON CRUDO 1/4 x 1 K</v>
      </c>
      <c r="BE282" s="150" t="e">
        <v>#N/A</v>
      </c>
      <c r="BF282" s="1051" t="e">
        <f>ROUND(IFERROR((BE282-_xlfn.XLOOKUP(BC282,'Listas anteriores HORECA'!$A:$A,'Listas anteriores HORECA'!$E:$E))/_xlfn.XLOOKUP(BC282,'Listas anteriores HORECA'!$A:$A,'Listas anteriores HORECA'!$E:$E),""),3)</f>
        <v>#VALUE!</v>
      </c>
      <c r="BG282" s="150" t="str">
        <f>_xlfn.XLOOKUP($BC282,'Costos Unitarios'!A:A,'Costos Unitarios'!E:E,"")</f>
        <v/>
      </c>
      <c r="BH282" s="1052" t="e">
        <f t="shared" si="60"/>
        <v>#N/A</v>
      </c>
      <c r="BI282" s="892" t="str">
        <f>IFERROR((BE282-_xlfn.XLOOKUP(C282,'Lista Consumo Interno'!A:A,'Lista Consumo Interno'!E:E))/BE282,"")</f>
        <v/>
      </c>
    </row>
    <row r="283" spans="1:61" s="725" customFormat="1" ht="15" thickBot="1" x14ac:dyDescent="0.35">
      <c r="A283" s="246" t="str">
        <f>_xlfn.XLOOKUP(C283,'Listas anteriores R'!$A:$A,'Listas anteriores R'!$D:$D,"")</f>
        <v>Fiambres</v>
      </c>
      <c r="B283" s="1205" t="str">
        <f>_xlfn.XLOOKUP(C283,'Lista Fiambre'!C:C,'Lista Fiambre'!B:B,"")</f>
        <v>JAMONES CRUDOS</v>
      </c>
      <c r="C283" s="217">
        <v>98</v>
      </c>
      <c r="D283" s="218" t="s">
        <v>351</v>
      </c>
      <c r="E283" s="770">
        <f t="shared" si="53"/>
        <v>48906.382120275688</v>
      </c>
      <c r="F283" s="860">
        <f>_xlfn.XLOOKUP(C283,'[1]Lista Fiambre'!$C:$C,'[1]Lista Fiambre'!$F:$F,"")</f>
        <v>59176.722365533577</v>
      </c>
      <c r="G283" s="1197">
        <f>ROUND(IFERROR((E283-_xlfn.XLOOKUP(C283,'Listas anteriores R'!A:A,'Listas anteriores R'!E:E))/_xlfn.XLOOKUP(C283,'Listas anteriores R'!A:A,'Listas anteriores R'!E:E),""),3)</f>
        <v>0</v>
      </c>
      <c r="H283" s="732">
        <f>IFERROR((E283-(_xlfn.XLOOKUP(C283,'Costos Unitarios'!$A:$A,'Costos Unitarios'!$E:$E)+_xlfn.XLOOKUP(C283,'Costos Comerciales'!$A:$A,'Costos Comerciales'!$E:$E)))/E283,"")</f>
        <v>0.65859261560307214</v>
      </c>
      <c r="I283" s="732" t="str">
        <f>IFERROR((E283-_xlfn.XLOOKUP(C283,'Lista Consumo Interno'!$A:$A,'Lista Consumo Interno'!$E:$E))/E283,"")</f>
        <v/>
      </c>
      <c r="J283" s="727" t="str">
        <f>IFERROR(($E283-_xlfn.XLOOKUP($C283,Competencias!$A:$A,Competencias!R:R))/$E283,"")</f>
        <v/>
      </c>
      <c r="K283" s="727" t="str">
        <f>IFERROR(($E283-_xlfn.XLOOKUP($C283,Competencias!$A:$A,Competencias!S:S))/$E283,"")</f>
        <v/>
      </c>
      <c r="L283" s="727" t="str">
        <f>IFERROR(($E283-_xlfn.XLOOKUP($C283,Competencias!$A:$A,Competencias!T:T))/$E283,"")</f>
        <v/>
      </c>
      <c r="M283" s="727" t="str">
        <f>IFERROR(($E283-_xlfn.XLOOKUP($C283,Competencias!$A:$A,Competencias!U:U))/$E283,"")</f>
        <v/>
      </c>
      <c r="N283" s="727" t="str">
        <f>IFERROR(($E283-_xlfn.XLOOKUP($C283,Competencias!$A:$A,Competencias!V:V))/$E283,"")</f>
        <v/>
      </c>
      <c r="P283" s="246" t="str">
        <f>_xlfn.XLOOKUP(Q283,'Listas anteriores R'!$A:$A,'Listas anteriores R'!$D:$D,"")</f>
        <v>Fiambres</v>
      </c>
      <c r="Q283" s="1210">
        <v>98</v>
      </c>
      <c r="R283" s="718" t="str">
        <f t="shared" si="56"/>
        <v>JAMON CRUDO MITAD S/C X 2,5 K</v>
      </c>
      <c r="S283" s="135">
        <f t="shared" si="54"/>
        <v>48906.382120275688</v>
      </c>
      <c r="T283" s="749">
        <v>59176.722365533577</v>
      </c>
      <c r="U283" s="1172">
        <f>ROUND(IFERROR((S283-_xlfn.XLOOKUP(Q283,'Listas anteriores C'!$A:$A,'Listas anteriores C'!$E:$E))/_xlfn.XLOOKUP(Q283,'Listas anteriores C'!$A:$A,'Listas anteriores C'!$E:$E),""),3)</f>
        <v>0</v>
      </c>
      <c r="V283" s="732">
        <f>IFERROR((S283-(_xlfn.XLOOKUP(Q283,'Costos Unitarios'!$A:$A,'Costos Unitarios'!$E:$E)+_xlfn.XLOOKUP(Q283,'Costos Comerciales'!$A:$A,'Costos Comerciales'!$E:$E)))/S283,"")</f>
        <v>0.65859261560307214</v>
      </c>
      <c r="W283" s="727" t="str">
        <f>IFERROR(($S283-_xlfn.XLOOKUP($Q283,Competencias!$A:$A,Competencias!E:E))/$S283,"")</f>
        <v/>
      </c>
      <c r="X283" s="727" t="str">
        <f>IFERROR(($S283-_xlfn.XLOOKUP($Q283,Competencias!$A:$A,Competencias!F:F))/$S283,"")</f>
        <v/>
      </c>
      <c r="Y283" s="727" t="str">
        <f>IFERROR(($S283-_xlfn.XLOOKUP($Q283,Competencias!$A:$A,Competencias!G:G))/$S283,"")</f>
        <v/>
      </c>
      <c r="AA283" s="246" t="str">
        <f>_xlfn.XLOOKUP(AB283,'Listas anteriores R'!$A:$A,'Listas anteriores R'!$D:$D,"")</f>
        <v>Fiambres</v>
      </c>
      <c r="AB283" s="542">
        <v>98</v>
      </c>
      <c r="AC283" s="718" t="str">
        <f t="shared" si="57"/>
        <v>JAMON CRUDO MITAD S/C X 2,5 K</v>
      </c>
      <c r="AD283" s="139">
        <f t="shared" si="55"/>
        <v>48906.382120275688</v>
      </c>
      <c r="AE283" s="749">
        <v>59176.722365533577</v>
      </c>
      <c r="AF283" s="1172">
        <f>ROUND(IFERROR((AD283-_xlfn.XLOOKUP(AB283,'Listas anteriores ML'!$A:$A,'Listas anteriores ML'!$E:$E))/_xlfn.XLOOKUP(AB283,'Listas anteriores ML'!$A:$A,'Listas anteriores ML'!$E:$E),""),3)</f>
        <v>0</v>
      </c>
      <c r="AG283" s="732">
        <f>IFERROR((AD283-(_xlfn.XLOOKUP(AB283,'Costos Unitarios'!$A:$A,'Costos Unitarios'!$E:$E)+_xlfn.XLOOKUP(AB283,'Costos Comerciales'!$A:$A,'Costos Comerciales'!$E:$E)))/AD283,"")</f>
        <v>0.65859261560307214</v>
      </c>
      <c r="AH283" s="727" t="str">
        <f>IFERROR(($AD283-_xlfn.XLOOKUP($AB283,Competencias!$A:$A,Competencias!H:H))/$AD283,"")</f>
        <v/>
      </c>
      <c r="AI283" s="727" t="str">
        <f>IFERROR(($AD283-_xlfn.XLOOKUP($AB283,Competencias!$A:$A,Competencias!I:I))/$AD283,"")</f>
        <v/>
      </c>
      <c r="AJ283" s="727" t="str">
        <f>IFERROR(($AD283-_xlfn.XLOOKUP($AB283,Competencias!$A:$A,Competencias!J:J))/$AD283,"")</f>
        <v/>
      </c>
      <c r="AK283" s="727" t="str">
        <f>IFERROR(($AD283-_xlfn.XLOOKUP($AB283,Competencias!$A:$A,Competencias!K:K))/$AD283,"")</f>
        <v/>
      </c>
      <c r="AL283" s="727" t="str">
        <f>IFERROR(($AD283-_xlfn.XLOOKUP($AB283,Competencias!$A:$A,Competencias!L:L))/$AD283,"")</f>
        <v/>
      </c>
      <c r="AM283" s="727" t="str">
        <f>IFERROR(($AD283-_xlfn.XLOOKUP($AB283,Competencias!$A:$A,Competencias!M:M))/$AD283,"")</f>
        <v/>
      </c>
      <c r="AN283" s="727" t="str">
        <f>IFERROR(($AD283-_xlfn.XLOOKUP($AB283,Competencias!$A:$A,Competencias!N:N))/$AD283,"")</f>
        <v/>
      </c>
      <c r="AO283" s="727" t="str">
        <f>IFERROR(($AD283-_xlfn.XLOOKUP($AB283,Competencias!$A:$A,Competencias!O:O))/$AD283,"")</f>
        <v/>
      </c>
      <c r="AP283"/>
      <c r="AQ283" s="246" t="str">
        <f>_xlfn.XLOOKUP(AR283,'Listas anteriores R'!$A:$A,'Listas anteriores R'!$D:$D,"")</f>
        <v>Fiambres</v>
      </c>
      <c r="AR283" s="542">
        <v>98</v>
      </c>
      <c r="AS283" s="718" t="str">
        <f t="shared" si="58"/>
        <v>JAMON CRUDO MITAD S/C X 2,5 K</v>
      </c>
      <c r="AT283" s="291" t="e">
        <f t="shared" si="52"/>
        <v>#N/A</v>
      </c>
      <c r="AU283" s="1051" t="e">
        <f>ROUND(IFERROR(($AT283-_xlfn.XLOOKUP($AR283,'Listas anteriores May.'!$A:$A,'Listas anteriores May.'!$E:$E))/_xlfn.XLOOKUP($AR283,'Listas anteriores May.'!$A:$A,'Listas anteriores May.'!$E:$E),""),3)</f>
        <v>#VALUE!</v>
      </c>
      <c r="AV283" s="732" t="str">
        <f>IFERROR(($AT283-(_xlfn.XLOOKUP($AR283,'Costos Unitarios'!$A:$A,'Costos Unitarios'!$E:$E)+_xlfn.XLOOKUP($AR283,'Costos Comerciales'!$A:$A,'Costos Comerciales'!$E:$E)))/AT283,"")</f>
        <v/>
      </c>
      <c r="AW283" s="892" t="str">
        <f>IFERROR((AT283-_xlfn.XLOOKUP(AR283,'Lista Consumo Interno'!$A:$A,'Lista Consumo Interno'!$E:$E))/AT283,"")</f>
        <v/>
      </c>
      <c r="AX283" s="895" t="e">
        <v>#N/A</v>
      </c>
      <c r="AY283" s="727" t="str">
        <f>IFERROR(($AT283-_xlfn.XLOOKUP($AR283,Competencias!$A:$A,Competencias!P:P))/$AT283,"")</f>
        <v/>
      </c>
      <c r="AZ283" s="727" t="str">
        <f>IFERROR(($AT283-_xlfn.XLOOKUP($AR283,Competencias!$A:$A,Competencias!Q:Q))/$AT283,"")</f>
        <v/>
      </c>
      <c r="BB283" s="246" t="str">
        <f>_xlfn.XLOOKUP(BC283,'Listas anteriores R'!$A:$A,'Listas anteriores R'!$D:$D,"")</f>
        <v>Fiambres</v>
      </c>
      <c r="BC283" s="760">
        <v>98</v>
      </c>
      <c r="BD283" s="800" t="str">
        <f t="shared" si="59"/>
        <v>JAMON CRUDO MITAD S/C X 2,5 K</v>
      </c>
      <c r="BE283" s="150" t="e">
        <v>#N/A</v>
      </c>
      <c r="BF283" s="1051" t="e">
        <f>ROUND(IFERROR((BE283-_xlfn.XLOOKUP(BC283,'Listas anteriores HORECA'!$A:$A,'Listas anteriores HORECA'!$E:$E))/_xlfn.XLOOKUP(BC283,'Listas anteriores HORECA'!$A:$A,'Listas anteriores HORECA'!$E:$E),""),3)</f>
        <v>#VALUE!</v>
      </c>
      <c r="BG283" s="150">
        <f>_xlfn.XLOOKUP($BC283,'Costos Unitarios'!A:A,'Costos Unitarios'!E:E,"")</f>
        <v>14479</v>
      </c>
      <c r="BH283" s="1052" t="e">
        <f t="shared" si="60"/>
        <v>#N/A</v>
      </c>
      <c r="BI283" s="892" t="str">
        <f>IFERROR((BE283-_xlfn.XLOOKUP(C283,'Lista Consumo Interno'!A:A,'Lista Consumo Interno'!E:E))/BE283,"")</f>
        <v/>
      </c>
    </row>
    <row r="284" spans="1:61" s="725" customFormat="1" ht="15" thickBot="1" x14ac:dyDescent="0.35">
      <c r="A284" s="246" t="str">
        <f>_xlfn.XLOOKUP(C284,'Listas anteriores R'!$A:$A,'Listas anteriores R'!$D:$D,"")</f>
        <v>Fiambres</v>
      </c>
      <c r="B284" s="1205" t="str">
        <f>_xlfn.XLOOKUP(C284,'Lista Fiambre'!C:C,'Lista Fiambre'!B:B,"")</f>
        <v>JAMONES CRUDOS</v>
      </c>
      <c r="C284" s="217">
        <v>100</v>
      </c>
      <c r="D284" s="218" t="s">
        <v>352</v>
      </c>
      <c r="E284" s="770">
        <f t="shared" si="53"/>
        <v>48906.382120275688</v>
      </c>
      <c r="F284" s="860">
        <f>_xlfn.XLOOKUP(C284,'[1]Lista Fiambre'!$C:$C,'[1]Lista Fiambre'!$F:$F,"")</f>
        <v>59176.722365533577</v>
      </c>
      <c r="G284" s="1197">
        <f>ROUND(IFERROR((E284-_xlfn.XLOOKUP(C284,'Listas anteriores R'!A:A,'Listas anteriores R'!E:E))/_xlfn.XLOOKUP(C284,'Listas anteriores R'!A:A,'Listas anteriores R'!E:E),""),3)</f>
        <v>0</v>
      </c>
      <c r="H284" s="732">
        <f>IFERROR((E284-(_xlfn.XLOOKUP(C284,'Costos Unitarios'!$A:$A,'Costos Unitarios'!$E:$E)+_xlfn.XLOOKUP(C284,'Costos Comerciales'!$A:$A,'Costos Comerciales'!$E:$E)))/E284,"")</f>
        <v>0.72197902583427997</v>
      </c>
      <c r="I284" s="732" t="str">
        <f>IFERROR((E284-_xlfn.XLOOKUP(C284,'Lista Consumo Interno'!$A:$A,'Lista Consumo Interno'!$E:$E))/E284,"")</f>
        <v/>
      </c>
      <c r="J284" s="727" t="str">
        <f>IFERROR(($E284-_xlfn.XLOOKUP($C284,Competencias!$A:$A,Competencias!R:R))/$E284,"")</f>
        <v/>
      </c>
      <c r="K284" s="727" t="str">
        <f>IFERROR(($E284-_xlfn.XLOOKUP($C284,Competencias!$A:$A,Competencias!S:S))/$E284,"")</f>
        <v/>
      </c>
      <c r="L284" s="727" t="str">
        <f>IFERROR(($E284-_xlfn.XLOOKUP($C284,Competencias!$A:$A,Competencias!T:T))/$E284,"")</f>
        <v/>
      </c>
      <c r="M284" s="727" t="str">
        <f>IFERROR(($E284-_xlfn.XLOOKUP($C284,Competencias!$A:$A,Competencias!U:U))/$E284,"")</f>
        <v/>
      </c>
      <c r="N284" s="727" t="str">
        <f>IFERROR(($E284-_xlfn.XLOOKUP($C284,Competencias!$A:$A,Competencias!V:V))/$E284,"")</f>
        <v/>
      </c>
      <c r="P284" s="246" t="str">
        <f>_xlfn.XLOOKUP(Q284,'Listas anteriores R'!$A:$A,'Listas anteriores R'!$D:$D,"")</f>
        <v>Fiambres</v>
      </c>
      <c r="Q284" s="1210">
        <v>100</v>
      </c>
      <c r="R284" s="718" t="str">
        <f t="shared" si="56"/>
        <v>JAMON CRUDO RECT.MOLDEADO</v>
      </c>
      <c r="S284" s="135">
        <f t="shared" si="54"/>
        <v>48906.382120275688</v>
      </c>
      <c r="T284" s="749">
        <v>59176.722365533577</v>
      </c>
      <c r="U284" s="1172">
        <f>ROUND(IFERROR((S284-_xlfn.XLOOKUP(Q284,'Listas anteriores C'!$A:$A,'Listas anteriores C'!$E:$E))/_xlfn.XLOOKUP(Q284,'Listas anteriores C'!$A:$A,'Listas anteriores C'!$E:$E),""),3)</f>
        <v>0</v>
      </c>
      <c r="V284" s="732">
        <f>IFERROR((S284-(_xlfn.XLOOKUP(Q284,'Costos Unitarios'!$A:$A,'Costos Unitarios'!$E:$E)+_xlfn.XLOOKUP(Q284,'Costos Comerciales'!$A:$A,'Costos Comerciales'!$E:$E)))/S284,"")</f>
        <v>0.72197902583427997</v>
      </c>
      <c r="W284" s="727" t="str">
        <f>IFERROR(($S284-_xlfn.XLOOKUP($Q284,Competencias!$A:$A,Competencias!E:E))/$S284,"")</f>
        <v/>
      </c>
      <c r="X284" s="727" t="str">
        <f>IFERROR(($S284-_xlfn.XLOOKUP($Q284,Competencias!$A:$A,Competencias!F:F))/$S284,"")</f>
        <v/>
      </c>
      <c r="Y284" s="727" t="str">
        <f>IFERROR(($S284-_xlfn.XLOOKUP($Q284,Competencias!$A:$A,Competencias!G:G))/$S284,"")</f>
        <v/>
      </c>
      <c r="AA284" s="246" t="str">
        <f>_xlfn.XLOOKUP(AB284,'Listas anteriores R'!$A:$A,'Listas anteriores R'!$D:$D,"")</f>
        <v>Fiambres</v>
      </c>
      <c r="AB284" s="542">
        <v>100</v>
      </c>
      <c r="AC284" s="718" t="str">
        <f t="shared" si="57"/>
        <v>JAMON CRUDO RECT.MOLDEADO</v>
      </c>
      <c r="AD284" s="139">
        <f t="shared" si="55"/>
        <v>48906.382120275688</v>
      </c>
      <c r="AE284" s="749">
        <v>59176.722365533577</v>
      </c>
      <c r="AF284" s="1172">
        <f>ROUND(IFERROR((AD284-_xlfn.XLOOKUP(AB284,'Listas anteriores ML'!$A:$A,'Listas anteriores ML'!$E:$E))/_xlfn.XLOOKUP(AB284,'Listas anteriores ML'!$A:$A,'Listas anteriores ML'!$E:$E),""),3)</f>
        <v>0</v>
      </c>
      <c r="AG284" s="732">
        <f>IFERROR((AD284-(_xlfn.XLOOKUP(AB284,'Costos Unitarios'!$A:$A,'Costos Unitarios'!$E:$E)+_xlfn.XLOOKUP(AB284,'Costos Comerciales'!$A:$A,'Costos Comerciales'!$E:$E)))/AD284,"")</f>
        <v>0.72197902583427997</v>
      </c>
      <c r="AH284" s="727" t="str">
        <f>IFERROR(($AD284-_xlfn.XLOOKUP($AB284,Competencias!$A:$A,Competencias!H:H))/$AD284,"")</f>
        <v/>
      </c>
      <c r="AI284" s="727" t="str">
        <f>IFERROR(($AD284-_xlfn.XLOOKUP($AB284,Competencias!$A:$A,Competencias!I:I))/$AD284,"")</f>
        <v/>
      </c>
      <c r="AJ284" s="727" t="str">
        <f>IFERROR(($AD284-_xlfn.XLOOKUP($AB284,Competencias!$A:$A,Competencias!J:J))/$AD284,"")</f>
        <v/>
      </c>
      <c r="AK284" s="727" t="str">
        <f>IFERROR(($AD284-_xlfn.XLOOKUP($AB284,Competencias!$A:$A,Competencias!K:K))/$AD284,"")</f>
        <v/>
      </c>
      <c r="AL284" s="727" t="str">
        <f>IFERROR(($AD284-_xlfn.XLOOKUP($AB284,Competencias!$A:$A,Competencias!L:L))/$AD284,"")</f>
        <v/>
      </c>
      <c r="AM284" s="727" t="str">
        <f>IFERROR(($AD284-_xlfn.XLOOKUP($AB284,Competencias!$A:$A,Competencias!M:M))/$AD284,"")</f>
        <v/>
      </c>
      <c r="AN284" s="727" t="str">
        <f>IFERROR(($AD284-_xlfn.XLOOKUP($AB284,Competencias!$A:$A,Competencias!N:N))/$AD284,"")</f>
        <v/>
      </c>
      <c r="AO284" s="727" t="str">
        <f>IFERROR(($AD284-_xlfn.XLOOKUP($AB284,Competencias!$A:$A,Competencias!O:O))/$AD284,"")</f>
        <v/>
      </c>
      <c r="AP284"/>
      <c r="AQ284" s="246" t="str">
        <f>_xlfn.XLOOKUP(AR284,'Listas anteriores R'!$A:$A,'Listas anteriores R'!$D:$D,"")</f>
        <v>Fiambres</v>
      </c>
      <c r="AR284" s="542">
        <v>100</v>
      </c>
      <c r="AS284" s="718" t="str">
        <f t="shared" si="58"/>
        <v>JAMON CRUDO RECT.MOLDEADO</v>
      </c>
      <c r="AT284" s="291" t="e">
        <f t="shared" si="52"/>
        <v>#N/A</v>
      </c>
      <c r="AU284" s="1051" t="e">
        <f>ROUND(IFERROR(($AT284-_xlfn.XLOOKUP($AR284,'Listas anteriores May.'!$A:$A,'Listas anteriores May.'!$E:$E))/_xlfn.XLOOKUP($AR284,'Listas anteriores May.'!$A:$A,'Listas anteriores May.'!$E:$E),""),3)</f>
        <v>#VALUE!</v>
      </c>
      <c r="AV284" s="732" t="str">
        <f>IFERROR(($AT284-(_xlfn.XLOOKUP($AR284,'Costos Unitarios'!$A:$A,'Costos Unitarios'!$E:$E)+_xlfn.XLOOKUP($AR284,'Costos Comerciales'!$A:$A,'Costos Comerciales'!$E:$E)))/AT284,"")</f>
        <v/>
      </c>
      <c r="AW284" s="892" t="str">
        <f>IFERROR((AT284-_xlfn.XLOOKUP(AR284,'Lista Consumo Interno'!$A:$A,'Lista Consumo Interno'!$E:$E))/AT284,"")</f>
        <v/>
      </c>
      <c r="AX284" s="895" t="e">
        <v>#N/A</v>
      </c>
      <c r="AY284" s="727" t="str">
        <f>IFERROR(($AT284-_xlfn.XLOOKUP($AR284,Competencias!$A:$A,Competencias!P:P))/$AT284,"")</f>
        <v/>
      </c>
      <c r="AZ284" s="727" t="str">
        <f>IFERROR(($AT284-_xlfn.XLOOKUP($AR284,Competencias!$A:$A,Competencias!Q:Q))/$AT284,"")</f>
        <v/>
      </c>
      <c r="BB284" s="246" t="str">
        <f>_xlfn.XLOOKUP(BC284,'Listas anteriores R'!$A:$A,'Listas anteriores R'!$D:$D,"")</f>
        <v>Fiambres</v>
      </c>
      <c r="BC284" s="760">
        <v>100</v>
      </c>
      <c r="BD284" s="800" t="str">
        <f t="shared" si="59"/>
        <v>JAMON CRUDO RECT.MOLDEADO</v>
      </c>
      <c r="BE284" s="150" t="e">
        <v>#N/A</v>
      </c>
      <c r="BF284" s="1051" t="e">
        <f>ROUND(IFERROR((BE284-_xlfn.XLOOKUP(BC284,'Listas anteriores HORECA'!$A:$A,'Listas anteriores HORECA'!$E:$E))/_xlfn.XLOOKUP(BC284,'Listas anteriores HORECA'!$A:$A,'Listas anteriores HORECA'!$E:$E),""),3)</f>
        <v>#VALUE!</v>
      </c>
      <c r="BG284" s="150">
        <f>_xlfn.XLOOKUP($BC284,'Costos Unitarios'!A:A,'Costos Unitarios'!E:E,"")</f>
        <v>13242</v>
      </c>
      <c r="BH284" s="1052" t="e">
        <f t="shared" si="60"/>
        <v>#N/A</v>
      </c>
      <c r="BI284" s="892" t="str">
        <f>IFERROR((BE284-_xlfn.XLOOKUP(C284,'Lista Consumo Interno'!A:A,'Lista Consumo Interno'!E:E))/BE284,"")</f>
        <v/>
      </c>
    </row>
    <row r="285" spans="1:61" s="725" customFormat="1" ht="15" thickBot="1" x14ac:dyDescent="0.35">
      <c r="A285" s="246" t="str">
        <f>_xlfn.XLOOKUP(C285,'Listas anteriores R'!$A:$A,'Listas anteriores R'!$D:$D,"")</f>
        <v>Fiambres</v>
      </c>
      <c r="B285" s="1205" t="str">
        <f>_xlfn.XLOOKUP(C285,'Lista Fiambre'!C:C,'Lista Fiambre'!B:B,"")</f>
        <v>SALAZONES COCIDAS</v>
      </c>
      <c r="C285" s="217">
        <v>116</v>
      </c>
      <c r="D285" s="218" t="s">
        <v>353</v>
      </c>
      <c r="E285" s="770">
        <f t="shared" si="53"/>
        <v>14299.09090909091</v>
      </c>
      <c r="F285" s="860">
        <f>_xlfn.XLOOKUP(C285,'[1]Lista Fiambre'!$C:$C,'[1]Lista Fiambre'!$F:$F,"")</f>
        <v>17301.900000000001</v>
      </c>
      <c r="G285" s="1197">
        <f>ROUND(IFERROR((E285-_xlfn.XLOOKUP(C285,'Listas anteriores R'!A:A,'Listas anteriores R'!E:E))/_xlfn.XLOOKUP(C285,'Listas anteriores R'!A:A,'Listas anteriores R'!E:E),""),3)</f>
        <v>0</v>
      </c>
      <c r="H285" s="732" t="str">
        <f>IFERROR((E285-(_xlfn.XLOOKUP(C285,'Costos Unitarios'!$A:$A,'Costos Unitarios'!$E:$E)+_xlfn.XLOOKUP(C285,'Costos Comerciales'!$A:$A,'Costos Comerciales'!$E:$E)))/E285,"")</f>
        <v/>
      </c>
      <c r="I285" s="732" t="str">
        <f>IFERROR((E285-_xlfn.XLOOKUP(C285,'Lista Consumo Interno'!$A:$A,'Lista Consumo Interno'!$E:$E))/E285,"")</f>
        <v/>
      </c>
      <c r="J285" s="727" t="str">
        <f>IFERROR(($E285-_xlfn.XLOOKUP($C285,Competencias!$A:$A,Competencias!R:R))/$E285,"")</f>
        <v/>
      </c>
      <c r="K285" s="727" t="str">
        <f>IFERROR(($E285-_xlfn.XLOOKUP($C285,Competencias!$A:$A,Competencias!S:S))/$E285,"")</f>
        <v/>
      </c>
      <c r="L285" s="727" t="str">
        <f>IFERROR(($E285-_xlfn.XLOOKUP($C285,Competencias!$A:$A,Competencias!T:T))/$E285,"")</f>
        <v/>
      </c>
      <c r="M285" s="727" t="str">
        <f>IFERROR(($E285-_xlfn.XLOOKUP($C285,Competencias!$A:$A,Competencias!U:U))/$E285,"")</f>
        <v/>
      </c>
      <c r="N285" s="727" t="str">
        <f>IFERROR(($E285-_xlfn.XLOOKUP($C285,Competencias!$A:$A,Competencias!V:V))/$E285,"")</f>
        <v/>
      </c>
      <c r="P285" s="246" t="str">
        <f>_xlfn.XLOOKUP(Q285,'Listas anteriores R'!$A:$A,'Listas anteriores R'!$D:$D,"")</f>
        <v>Fiambres</v>
      </c>
      <c r="Q285" s="1210">
        <v>116</v>
      </c>
      <c r="R285" s="718" t="str">
        <f t="shared" si="56"/>
        <v>JAMON COCIDO CLASICO LARIO  OVAL.6Kg</v>
      </c>
      <c r="S285" s="135">
        <f t="shared" si="54"/>
        <v>14299.09090909091</v>
      </c>
      <c r="T285" s="749">
        <v>17301.900000000001</v>
      </c>
      <c r="U285" s="1172">
        <f>ROUND(IFERROR((S285-_xlfn.XLOOKUP(Q285,'Listas anteriores C'!$A:$A,'Listas anteriores C'!$E:$E))/_xlfn.XLOOKUP(Q285,'Listas anteriores C'!$A:$A,'Listas anteriores C'!$E:$E),""),3)</f>
        <v>0</v>
      </c>
      <c r="V285" s="732" t="str">
        <f>IFERROR((S285-(_xlfn.XLOOKUP(Q285,'Costos Unitarios'!$A:$A,'Costos Unitarios'!$E:$E)+_xlfn.XLOOKUP(Q285,'Costos Comerciales'!$A:$A,'Costos Comerciales'!$E:$E)))/S285,"")</f>
        <v/>
      </c>
      <c r="W285" s="727" t="str">
        <f>IFERROR(($S285-_xlfn.XLOOKUP($Q285,Competencias!$A:$A,Competencias!E:E))/$S285,"")</f>
        <v/>
      </c>
      <c r="X285" s="727" t="str">
        <f>IFERROR(($S285-_xlfn.XLOOKUP($Q285,Competencias!$A:$A,Competencias!F:F))/$S285,"")</f>
        <v/>
      </c>
      <c r="Y285" s="727" t="str">
        <f>IFERROR(($S285-_xlfn.XLOOKUP($Q285,Competencias!$A:$A,Competencias!G:G))/$S285,"")</f>
        <v/>
      </c>
      <c r="AA285" s="246" t="str">
        <f>_xlfn.XLOOKUP(AB285,'Listas anteriores R'!$A:$A,'Listas anteriores R'!$D:$D,"")</f>
        <v>Fiambres</v>
      </c>
      <c r="AB285" s="542">
        <v>116</v>
      </c>
      <c r="AC285" s="718" t="str">
        <f t="shared" si="57"/>
        <v>JAMON COCIDO CLASICO LARIO  OVAL.6Kg</v>
      </c>
      <c r="AD285" s="139">
        <f t="shared" si="55"/>
        <v>14299.09090909091</v>
      </c>
      <c r="AE285" s="749">
        <v>17301.900000000001</v>
      </c>
      <c r="AF285" s="1172">
        <f>ROUND(IFERROR((AD285-_xlfn.XLOOKUP(AB285,'Listas anteriores ML'!$A:$A,'Listas anteriores ML'!$E:$E))/_xlfn.XLOOKUP(AB285,'Listas anteriores ML'!$A:$A,'Listas anteriores ML'!$E:$E),""),3)</f>
        <v>0</v>
      </c>
      <c r="AG285" s="732" t="str">
        <f>IFERROR((AD285-(_xlfn.XLOOKUP(AB285,'Costos Unitarios'!$A:$A,'Costos Unitarios'!$E:$E)+_xlfn.XLOOKUP(AB285,'Costos Comerciales'!$A:$A,'Costos Comerciales'!$E:$E)))/AD285,"")</f>
        <v/>
      </c>
      <c r="AH285" s="727" t="str">
        <f>IFERROR(($AD285-_xlfn.XLOOKUP($AB285,Competencias!$A:$A,Competencias!H:H))/$AD285,"")</f>
        <v/>
      </c>
      <c r="AI285" s="727" t="str">
        <f>IFERROR(($AD285-_xlfn.XLOOKUP($AB285,Competencias!$A:$A,Competencias!I:I))/$AD285,"")</f>
        <v/>
      </c>
      <c r="AJ285" s="727" t="str">
        <f>IFERROR(($AD285-_xlfn.XLOOKUP($AB285,Competencias!$A:$A,Competencias!J:J))/$AD285,"")</f>
        <v/>
      </c>
      <c r="AK285" s="727" t="str">
        <f>IFERROR(($AD285-_xlfn.XLOOKUP($AB285,Competencias!$A:$A,Competencias!K:K))/$AD285,"")</f>
        <v/>
      </c>
      <c r="AL285" s="727" t="str">
        <f>IFERROR(($AD285-_xlfn.XLOOKUP($AB285,Competencias!$A:$A,Competencias!L:L))/$AD285,"")</f>
        <v/>
      </c>
      <c r="AM285" s="727" t="str">
        <f>IFERROR(($AD285-_xlfn.XLOOKUP($AB285,Competencias!$A:$A,Competencias!M:M))/$AD285,"")</f>
        <v/>
      </c>
      <c r="AN285" s="727" t="str">
        <f>IFERROR(($AD285-_xlfn.XLOOKUP($AB285,Competencias!$A:$A,Competencias!N:N))/$AD285,"")</f>
        <v/>
      </c>
      <c r="AO285" s="727" t="str">
        <f>IFERROR(($AD285-_xlfn.XLOOKUP($AB285,Competencias!$A:$A,Competencias!O:O))/$AD285,"")</f>
        <v/>
      </c>
      <c r="AP285"/>
      <c r="AQ285" s="246" t="str">
        <f>_xlfn.XLOOKUP(AR285,'Listas anteriores R'!$A:$A,'Listas anteriores R'!$D:$D,"")</f>
        <v>Fiambres</v>
      </c>
      <c r="AR285" s="542">
        <v>116</v>
      </c>
      <c r="AS285" s="718" t="str">
        <f t="shared" si="58"/>
        <v>JAMON COCIDO CLASICO LARIO  OVAL.6Kg</v>
      </c>
      <c r="AT285" s="291" t="e">
        <f t="shared" si="52"/>
        <v>#N/A</v>
      </c>
      <c r="AU285" s="1051" t="e">
        <f>ROUND(IFERROR(($AT285-_xlfn.XLOOKUP($AR285,'Listas anteriores May.'!$A:$A,'Listas anteriores May.'!$E:$E))/_xlfn.XLOOKUP($AR285,'Listas anteriores May.'!$A:$A,'Listas anteriores May.'!$E:$E),""),3)</f>
        <v>#VALUE!</v>
      </c>
      <c r="AV285" s="732" t="str">
        <f>IFERROR(($AT285-(_xlfn.XLOOKUP($AR285,'Costos Unitarios'!$A:$A,'Costos Unitarios'!$E:$E)+_xlfn.XLOOKUP($AR285,'Costos Comerciales'!$A:$A,'Costos Comerciales'!$E:$E)))/AT285,"")</f>
        <v/>
      </c>
      <c r="AW285" s="892" t="str">
        <f>IFERROR((AT285-_xlfn.XLOOKUP(AR285,'Lista Consumo Interno'!$A:$A,'Lista Consumo Interno'!$E:$E))/AT285,"")</f>
        <v/>
      </c>
      <c r="AX285" s="895" t="e">
        <v>#N/A</v>
      </c>
      <c r="AY285" s="727" t="str">
        <f>IFERROR(($AT285-_xlfn.XLOOKUP($AR285,Competencias!$A:$A,Competencias!P:P))/$AT285,"")</f>
        <v/>
      </c>
      <c r="AZ285" s="727" t="str">
        <f>IFERROR(($AT285-_xlfn.XLOOKUP($AR285,Competencias!$A:$A,Competencias!Q:Q))/$AT285,"")</f>
        <v/>
      </c>
      <c r="BB285" s="246" t="str">
        <f>_xlfn.XLOOKUP(BC285,'Listas anteriores R'!$A:$A,'Listas anteriores R'!$D:$D,"")</f>
        <v>Fiambres</v>
      </c>
      <c r="BC285" s="760">
        <v>116</v>
      </c>
      <c r="BD285" s="800" t="str">
        <f t="shared" si="59"/>
        <v>JAMON COCIDO CLASICO LARIO  OVAL.6Kg</v>
      </c>
      <c r="BE285" s="150" t="e">
        <v>#N/A</v>
      </c>
      <c r="BF285" s="1051" t="e">
        <f>ROUND(IFERROR((BE285-_xlfn.XLOOKUP(BC285,'Listas anteriores HORECA'!$A:$A,'Listas anteriores HORECA'!$E:$E))/_xlfn.XLOOKUP(BC285,'Listas anteriores HORECA'!$A:$A,'Listas anteriores HORECA'!$E:$E),""),3)</f>
        <v>#VALUE!</v>
      </c>
      <c r="BG285" s="150" t="str">
        <f>_xlfn.XLOOKUP($BC285,'Costos Unitarios'!A:A,'Costos Unitarios'!E:E,"")</f>
        <v/>
      </c>
      <c r="BH285" s="1052" t="e">
        <f t="shared" si="60"/>
        <v>#N/A</v>
      </c>
      <c r="BI285" s="892" t="str">
        <f>IFERROR((BE285-_xlfn.XLOOKUP(C285,'Lista Consumo Interno'!A:A,'Lista Consumo Interno'!E:E))/BE285,"")</f>
        <v/>
      </c>
    </row>
    <row r="286" spans="1:61" s="725" customFormat="1" ht="15" thickBot="1" x14ac:dyDescent="0.35">
      <c r="A286" s="246" t="str">
        <f>_xlfn.XLOOKUP(C286,'Listas anteriores R'!$A:$A,'Listas anteriores R'!$D:$D,"")</f>
        <v>Fiambres</v>
      </c>
      <c r="B286" s="1205" t="str">
        <f>_xlfn.XLOOKUP(C286,'Lista Fiambre'!C:C,'Lista Fiambre'!B:B,"")</f>
        <v>SALAZONES COCIDAS</v>
      </c>
      <c r="C286" s="217">
        <v>119</v>
      </c>
      <c r="D286" s="218" t="s">
        <v>354</v>
      </c>
      <c r="E286" s="770">
        <f t="shared" si="53"/>
        <v>14299.09090909091</v>
      </c>
      <c r="F286" s="860">
        <f>_xlfn.XLOOKUP(C286,'[1]Lista Fiambre'!$C:$C,'[1]Lista Fiambre'!$F:$F,"")</f>
        <v>17301.900000000001</v>
      </c>
      <c r="G286" s="1197">
        <f>ROUND(IFERROR((E286-_xlfn.XLOOKUP(C286,'Listas anteriores R'!A:A,'Listas anteriores R'!E:E))/_xlfn.XLOOKUP(C286,'Listas anteriores R'!A:A,'Listas anteriores R'!E:E),""),3)</f>
        <v>0</v>
      </c>
      <c r="H286" s="732">
        <f>IFERROR((E286-(_xlfn.XLOOKUP(C286,'Costos Unitarios'!$A:$A,'Costos Unitarios'!$E:$E)+_xlfn.XLOOKUP(C286,'Costos Comerciales'!$A:$A,'Costos Comerciales'!$E:$E)))/E286,"")</f>
        <v>0.64822938521202877</v>
      </c>
      <c r="I286" s="732" t="str">
        <f>IFERROR((E286-_xlfn.XLOOKUP(C286,'Lista Consumo Interno'!$A:$A,'Lista Consumo Interno'!$E:$E))/E286,"")</f>
        <v/>
      </c>
      <c r="J286" s="727" t="str">
        <f>IFERROR(($E286-_xlfn.XLOOKUP($C286,Competencias!$A:$A,Competencias!R:R))/$E286,"")</f>
        <v/>
      </c>
      <c r="K286" s="727" t="str">
        <f>IFERROR(($E286-_xlfn.XLOOKUP($C286,Competencias!$A:$A,Competencias!S:S))/$E286,"")</f>
        <v/>
      </c>
      <c r="L286" s="727" t="str">
        <f>IFERROR(($E286-_xlfn.XLOOKUP($C286,Competencias!$A:$A,Competencias!T:T))/$E286,"")</f>
        <v/>
      </c>
      <c r="M286" s="727" t="str">
        <f>IFERROR(($E286-_xlfn.XLOOKUP($C286,Competencias!$A:$A,Competencias!U:U))/$E286,"")</f>
        <v/>
      </c>
      <c r="N286" s="727" t="str">
        <f>IFERROR(($E286-_xlfn.XLOOKUP($C286,Competencias!$A:$A,Competencias!V:V))/$E286,"")</f>
        <v/>
      </c>
      <c r="P286" s="246" t="str">
        <f>_xlfn.XLOOKUP(Q286,'Listas anteriores R'!$A:$A,'Listas anteriores R'!$D:$D,"")</f>
        <v>Fiambres</v>
      </c>
      <c r="Q286" s="1210">
        <v>119</v>
      </c>
      <c r="R286" s="718" t="str">
        <f t="shared" si="56"/>
        <v xml:space="preserve">JAMON COCIDO CLASICO LARIO RECT. 6kg </v>
      </c>
      <c r="S286" s="135">
        <f t="shared" si="54"/>
        <v>14299.09090909091</v>
      </c>
      <c r="T286" s="749">
        <v>17301.900000000001</v>
      </c>
      <c r="U286" s="1172">
        <f>ROUND(IFERROR((S286-_xlfn.XLOOKUP(Q286,'Listas anteriores C'!$A:$A,'Listas anteriores C'!$E:$E))/_xlfn.XLOOKUP(Q286,'Listas anteriores C'!$A:$A,'Listas anteriores C'!$E:$E),""),3)</f>
        <v>0</v>
      </c>
      <c r="V286" s="732">
        <f>IFERROR((S286-(_xlfn.XLOOKUP(Q286,'Costos Unitarios'!$A:$A,'Costos Unitarios'!$E:$E)+_xlfn.XLOOKUP(Q286,'Costos Comerciales'!$A:$A,'Costos Comerciales'!$E:$E)))/S286,"")</f>
        <v>0.64822938521202877</v>
      </c>
      <c r="W286" s="727" t="str">
        <f>IFERROR(($S286-_xlfn.XLOOKUP($Q286,Competencias!$A:$A,Competencias!E:E))/$S286,"")</f>
        <v/>
      </c>
      <c r="X286" s="727" t="str">
        <f>IFERROR(($S286-_xlfn.XLOOKUP($Q286,Competencias!$A:$A,Competencias!F:F))/$S286,"")</f>
        <v/>
      </c>
      <c r="Y286" s="727" t="str">
        <f>IFERROR(($S286-_xlfn.XLOOKUP($Q286,Competencias!$A:$A,Competencias!G:G))/$S286,"")</f>
        <v/>
      </c>
      <c r="AA286" s="246" t="str">
        <f>_xlfn.XLOOKUP(AB286,'Listas anteriores R'!$A:$A,'Listas anteriores R'!$D:$D,"")</f>
        <v>Fiambres</v>
      </c>
      <c r="AB286" s="542">
        <v>119</v>
      </c>
      <c r="AC286" s="718" t="str">
        <f t="shared" si="57"/>
        <v xml:space="preserve">JAMON COCIDO CLASICO LARIO RECT. 6kg </v>
      </c>
      <c r="AD286" s="139">
        <f t="shared" si="55"/>
        <v>14299.09090909091</v>
      </c>
      <c r="AE286" s="749">
        <v>17301.900000000001</v>
      </c>
      <c r="AF286" s="1172">
        <f>ROUND(IFERROR((AD286-_xlfn.XLOOKUP(AB286,'Listas anteriores ML'!$A:$A,'Listas anteriores ML'!$E:$E))/_xlfn.XLOOKUP(AB286,'Listas anteriores ML'!$A:$A,'Listas anteriores ML'!$E:$E),""),3)</f>
        <v>0</v>
      </c>
      <c r="AG286" s="732">
        <f>IFERROR((AD286-(_xlfn.XLOOKUP(AB286,'Costos Unitarios'!$A:$A,'Costos Unitarios'!$E:$E)+_xlfn.XLOOKUP(AB286,'Costos Comerciales'!$A:$A,'Costos Comerciales'!$E:$E)))/AD286,"")</f>
        <v>0.64822938521202877</v>
      </c>
      <c r="AH286" s="727" t="str">
        <f>IFERROR(($AD286-_xlfn.XLOOKUP($AB286,Competencias!$A:$A,Competencias!H:H))/$AD286,"")</f>
        <v/>
      </c>
      <c r="AI286" s="727" t="str">
        <f>IFERROR(($AD286-_xlfn.XLOOKUP($AB286,Competencias!$A:$A,Competencias!I:I))/$AD286,"")</f>
        <v/>
      </c>
      <c r="AJ286" s="727" t="str">
        <f>IFERROR(($AD286-_xlfn.XLOOKUP($AB286,Competencias!$A:$A,Competencias!J:J))/$AD286,"")</f>
        <v/>
      </c>
      <c r="AK286" s="727" t="str">
        <f>IFERROR(($AD286-_xlfn.XLOOKUP($AB286,Competencias!$A:$A,Competencias!K:K))/$AD286,"")</f>
        <v/>
      </c>
      <c r="AL286" s="727" t="str">
        <f>IFERROR(($AD286-_xlfn.XLOOKUP($AB286,Competencias!$A:$A,Competencias!L:L))/$AD286,"")</f>
        <v/>
      </c>
      <c r="AM286" s="727" t="str">
        <f>IFERROR(($AD286-_xlfn.XLOOKUP($AB286,Competencias!$A:$A,Competencias!M:M))/$AD286,"")</f>
        <v/>
      </c>
      <c r="AN286" s="727" t="str">
        <f>IFERROR(($AD286-_xlfn.XLOOKUP($AB286,Competencias!$A:$A,Competencias!N:N))/$AD286,"")</f>
        <v/>
      </c>
      <c r="AO286" s="727" t="str">
        <f>IFERROR(($AD286-_xlfn.XLOOKUP($AB286,Competencias!$A:$A,Competencias!O:O))/$AD286,"")</f>
        <v/>
      </c>
      <c r="AP286"/>
      <c r="AQ286" s="246" t="str">
        <f>_xlfn.XLOOKUP(AR286,'Listas anteriores R'!$A:$A,'Listas anteriores R'!$D:$D,"")</f>
        <v>Fiambres</v>
      </c>
      <c r="AR286" s="542">
        <v>119</v>
      </c>
      <c r="AS286" s="718" t="str">
        <f t="shared" si="58"/>
        <v xml:space="preserve">JAMON COCIDO CLASICO LARIO RECT. 6kg </v>
      </c>
      <c r="AT286" s="291" t="e">
        <f t="shared" si="52"/>
        <v>#N/A</v>
      </c>
      <c r="AU286" s="1051" t="e">
        <f>ROUND(IFERROR(($AT286-_xlfn.XLOOKUP($AR286,'Listas anteriores May.'!$A:$A,'Listas anteriores May.'!$E:$E))/_xlfn.XLOOKUP($AR286,'Listas anteriores May.'!$A:$A,'Listas anteriores May.'!$E:$E),""),3)</f>
        <v>#VALUE!</v>
      </c>
      <c r="AV286" s="732" t="str">
        <f>IFERROR(($AT286-(_xlfn.XLOOKUP($AR286,'Costos Unitarios'!$A:$A,'Costos Unitarios'!$E:$E)+_xlfn.XLOOKUP($AR286,'Costos Comerciales'!$A:$A,'Costos Comerciales'!$E:$E)))/AT286,"")</f>
        <v/>
      </c>
      <c r="AW286" s="892" t="str">
        <f>IFERROR((AT286-_xlfn.XLOOKUP(AR286,'Lista Consumo Interno'!$A:$A,'Lista Consumo Interno'!$E:$E))/AT286,"")</f>
        <v/>
      </c>
      <c r="AX286" s="895" t="e">
        <v>#N/A</v>
      </c>
      <c r="AY286" s="727" t="str">
        <f>IFERROR(($AT286-_xlfn.XLOOKUP($AR286,Competencias!$A:$A,Competencias!P:P))/$AT286,"")</f>
        <v/>
      </c>
      <c r="AZ286" s="727" t="str">
        <f>IFERROR(($AT286-_xlfn.XLOOKUP($AR286,Competencias!$A:$A,Competencias!Q:Q))/$AT286,"")</f>
        <v/>
      </c>
      <c r="BB286" s="246" t="str">
        <f>_xlfn.XLOOKUP(BC286,'Listas anteriores R'!$A:$A,'Listas anteriores R'!$D:$D,"")</f>
        <v>Fiambres</v>
      </c>
      <c r="BC286" s="760">
        <v>119</v>
      </c>
      <c r="BD286" s="800" t="str">
        <f t="shared" si="59"/>
        <v xml:space="preserve">JAMON COCIDO CLASICO LARIO RECT. 6kg </v>
      </c>
      <c r="BE286" s="150" t="e">
        <v>#N/A</v>
      </c>
      <c r="BF286" s="1051" t="e">
        <f>ROUND(IFERROR((BE286-_xlfn.XLOOKUP(BC286,'Listas anteriores HORECA'!$A:$A,'Listas anteriores HORECA'!$E:$E))/_xlfn.XLOOKUP(BC286,'Listas anteriores HORECA'!$A:$A,'Listas anteriores HORECA'!$E:$E),""),3)</f>
        <v>#VALUE!</v>
      </c>
      <c r="BG286" s="150">
        <f>_xlfn.XLOOKUP($BC286,'Costos Unitarios'!A:A,'Costos Unitarios'!E:E,"")</f>
        <v>4259</v>
      </c>
      <c r="BH286" s="1052" t="e">
        <f t="shared" si="60"/>
        <v>#N/A</v>
      </c>
      <c r="BI286" s="892" t="str">
        <f>IFERROR((BE286-_xlfn.XLOOKUP(C286,'Lista Consumo Interno'!A:A,'Lista Consumo Interno'!E:E))/BE286,"")</f>
        <v/>
      </c>
    </row>
    <row r="287" spans="1:61" s="725" customFormat="1" ht="15" thickBot="1" x14ac:dyDescent="0.35">
      <c r="A287" s="246" t="str">
        <f>_xlfn.XLOOKUP(C287,'Listas anteriores R'!$A:$A,'Listas anteriores R'!$D:$D,"")</f>
        <v>Fiambres</v>
      </c>
      <c r="B287" s="1205" t="str">
        <f>_xlfn.XLOOKUP(C287,'Lista Fiambre'!C:C,'Lista Fiambre'!B:B,"")</f>
        <v>SALAZONES COCIDAS</v>
      </c>
      <c r="C287" s="217">
        <v>118</v>
      </c>
      <c r="D287" s="218" t="s">
        <v>355</v>
      </c>
      <c r="E287" s="770">
        <f t="shared" si="53"/>
        <v>14299.09090909091</v>
      </c>
      <c r="F287" s="860">
        <f>_xlfn.XLOOKUP(C287,'[1]Lista Fiambre'!$C:$C,'[1]Lista Fiambre'!$F:$F,"")</f>
        <v>17301.900000000001</v>
      </c>
      <c r="G287" s="1197">
        <f>ROUND(IFERROR((E287-_xlfn.XLOOKUP(C287,'Listas anteriores R'!A:A,'Listas anteriores R'!E:E))/_xlfn.XLOOKUP(C287,'Listas anteriores R'!A:A,'Listas anteriores R'!E:E),""),3)</f>
        <v>0</v>
      </c>
      <c r="H287" s="732" t="str">
        <f>IFERROR((E287-(_xlfn.XLOOKUP(C287,'Costos Unitarios'!$A:$A,'Costos Unitarios'!$E:$E)+_xlfn.XLOOKUP(C287,'Costos Comerciales'!$A:$A,'Costos Comerciales'!$E:$E)))/E287,"")</f>
        <v/>
      </c>
      <c r="I287" s="732" t="str">
        <f>IFERROR((E287-_xlfn.XLOOKUP(C287,'Lista Consumo Interno'!$A:$A,'Lista Consumo Interno'!$E:$E))/E287,"")</f>
        <v/>
      </c>
      <c r="J287" s="727" t="str">
        <f>IFERROR(($E287-_xlfn.XLOOKUP($C287,Competencias!$A:$A,Competencias!R:R))/$E287,"")</f>
        <v/>
      </c>
      <c r="K287" s="727" t="str">
        <f>IFERROR(($E287-_xlfn.XLOOKUP($C287,Competencias!$A:$A,Competencias!S:S))/$E287,"")</f>
        <v/>
      </c>
      <c r="L287" s="727" t="str">
        <f>IFERROR(($E287-_xlfn.XLOOKUP($C287,Competencias!$A:$A,Competencias!T:T))/$E287,"")</f>
        <v/>
      </c>
      <c r="M287" s="727" t="str">
        <f>IFERROR(($E287-_xlfn.XLOOKUP($C287,Competencias!$A:$A,Competencias!U:U))/$E287,"")</f>
        <v/>
      </c>
      <c r="N287" s="727" t="str">
        <f>IFERROR(($E287-_xlfn.XLOOKUP($C287,Competencias!$A:$A,Competencias!V:V))/$E287,"")</f>
        <v/>
      </c>
      <c r="P287" s="246" t="str">
        <f>_xlfn.XLOOKUP(Q287,'Listas anteriores R'!$A:$A,'Listas anteriores R'!$D:$D,"")</f>
        <v>Fiambres</v>
      </c>
      <c r="Q287" s="1210">
        <v>118</v>
      </c>
      <c r="R287" s="718" t="str">
        <f t="shared" si="56"/>
        <v>JAMON COCIDO CLASICO LARIO CUAD. 4Kg</v>
      </c>
      <c r="S287" s="135">
        <f t="shared" si="54"/>
        <v>14299.09090909091</v>
      </c>
      <c r="T287" s="749">
        <v>17301.900000000001</v>
      </c>
      <c r="U287" s="1172">
        <f>ROUND(IFERROR((S287-_xlfn.XLOOKUP(Q287,'Listas anteriores C'!$A:$A,'Listas anteriores C'!$E:$E))/_xlfn.XLOOKUP(Q287,'Listas anteriores C'!$A:$A,'Listas anteriores C'!$E:$E),""),3)</f>
        <v>0</v>
      </c>
      <c r="V287" s="732" t="str">
        <f>IFERROR((S287-(_xlfn.XLOOKUP(Q287,'Costos Unitarios'!$A:$A,'Costos Unitarios'!$E:$E)+_xlfn.XLOOKUP(Q287,'Costos Comerciales'!$A:$A,'Costos Comerciales'!$E:$E)))/S287,"")</f>
        <v/>
      </c>
      <c r="W287" s="727" t="str">
        <f>IFERROR(($S287-_xlfn.XLOOKUP($Q287,Competencias!$A:$A,Competencias!E:E))/$S287,"")</f>
        <v/>
      </c>
      <c r="X287" s="727" t="str">
        <f>IFERROR(($S287-_xlfn.XLOOKUP($Q287,Competencias!$A:$A,Competencias!F:F))/$S287,"")</f>
        <v/>
      </c>
      <c r="Y287" s="727" t="str">
        <f>IFERROR(($S287-_xlfn.XLOOKUP($Q287,Competencias!$A:$A,Competencias!G:G))/$S287,"")</f>
        <v/>
      </c>
      <c r="AA287" s="246" t="str">
        <f>_xlfn.XLOOKUP(AB287,'Listas anteriores R'!$A:$A,'Listas anteriores R'!$D:$D,"")</f>
        <v>Fiambres</v>
      </c>
      <c r="AB287" s="542">
        <v>118</v>
      </c>
      <c r="AC287" s="718" t="str">
        <f t="shared" si="57"/>
        <v>JAMON COCIDO CLASICO LARIO CUAD. 4Kg</v>
      </c>
      <c r="AD287" s="139">
        <f t="shared" si="55"/>
        <v>14299.09090909091</v>
      </c>
      <c r="AE287" s="749">
        <v>17301.900000000001</v>
      </c>
      <c r="AF287" s="1172">
        <f>ROUND(IFERROR((AD287-_xlfn.XLOOKUP(AB287,'Listas anteriores ML'!$A:$A,'Listas anteriores ML'!$E:$E))/_xlfn.XLOOKUP(AB287,'Listas anteriores ML'!$A:$A,'Listas anteriores ML'!$E:$E),""),3)</f>
        <v>0</v>
      </c>
      <c r="AG287" s="732" t="str">
        <f>IFERROR((AD287-(_xlfn.XLOOKUP(AB287,'Costos Unitarios'!$A:$A,'Costos Unitarios'!$E:$E)+_xlfn.XLOOKUP(AB287,'Costos Comerciales'!$A:$A,'Costos Comerciales'!$E:$E)))/AD287,"")</f>
        <v/>
      </c>
      <c r="AH287" s="727" t="str">
        <f>IFERROR(($AD287-_xlfn.XLOOKUP($AB287,Competencias!$A:$A,Competencias!H:H))/$AD287,"")</f>
        <v/>
      </c>
      <c r="AI287" s="727" t="str">
        <f>IFERROR(($AD287-_xlfn.XLOOKUP($AB287,Competencias!$A:$A,Competencias!I:I))/$AD287,"")</f>
        <v/>
      </c>
      <c r="AJ287" s="727" t="str">
        <f>IFERROR(($AD287-_xlfn.XLOOKUP($AB287,Competencias!$A:$A,Competencias!J:J))/$AD287,"")</f>
        <v/>
      </c>
      <c r="AK287" s="727" t="str">
        <f>IFERROR(($AD287-_xlfn.XLOOKUP($AB287,Competencias!$A:$A,Competencias!K:K))/$AD287,"")</f>
        <v/>
      </c>
      <c r="AL287" s="727" t="str">
        <f>IFERROR(($AD287-_xlfn.XLOOKUP($AB287,Competencias!$A:$A,Competencias!L:L))/$AD287,"")</f>
        <v/>
      </c>
      <c r="AM287" s="727" t="str">
        <f>IFERROR(($AD287-_xlfn.XLOOKUP($AB287,Competencias!$A:$A,Competencias!M:M))/$AD287,"")</f>
        <v/>
      </c>
      <c r="AN287" s="727" t="str">
        <f>IFERROR(($AD287-_xlfn.XLOOKUP($AB287,Competencias!$A:$A,Competencias!N:N))/$AD287,"")</f>
        <v/>
      </c>
      <c r="AO287" s="727" t="str">
        <f>IFERROR(($AD287-_xlfn.XLOOKUP($AB287,Competencias!$A:$A,Competencias!O:O))/$AD287,"")</f>
        <v/>
      </c>
      <c r="AP287"/>
      <c r="AQ287" s="246" t="str">
        <f>_xlfn.XLOOKUP(AR287,'Listas anteriores R'!$A:$A,'Listas anteriores R'!$D:$D,"")</f>
        <v>Fiambres</v>
      </c>
      <c r="AR287" s="542">
        <v>118</v>
      </c>
      <c r="AS287" s="718" t="str">
        <f t="shared" si="58"/>
        <v>JAMON COCIDO CLASICO LARIO CUAD. 4Kg</v>
      </c>
      <c r="AT287" s="291" t="e">
        <f t="shared" si="52"/>
        <v>#N/A</v>
      </c>
      <c r="AU287" s="1051" t="e">
        <f>ROUND(IFERROR(($AT287-_xlfn.XLOOKUP($AR287,'Listas anteriores May.'!$A:$A,'Listas anteriores May.'!$E:$E))/_xlfn.XLOOKUP($AR287,'Listas anteriores May.'!$A:$A,'Listas anteriores May.'!$E:$E),""),3)</f>
        <v>#VALUE!</v>
      </c>
      <c r="AV287" s="732" t="str">
        <f>IFERROR(($AT287-(_xlfn.XLOOKUP($AR287,'Costos Unitarios'!$A:$A,'Costos Unitarios'!$E:$E)+_xlfn.XLOOKUP($AR287,'Costos Comerciales'!$A:$A,'Costos Comerciales'!$E:$E)))/AT287,"")</f>
        <v/>
      </c>
      <c r="AW287" s="892" t="str">
        <f>IFERROR((AT287-_xlfn.XLOOKUP(AR287,'Lista Consumo Interno'!$A:$A,'Lista Consumo Interno'!$E:$E))/AT287,"")</f>
        <v/>
      </c>
      <c r="AX287" s="895" t="e">
        <v>#N/A</v>
      </c>
      <c r="AY287" s="727" t="str">
        <f>IFERROR(($AT287-_xlfn.XLOOKUP($AR287,Competencias!$A:$A,Competencias!P:P))/$AT287,"")</f>
        <v/>
      </c>
      <c r="AZ287" s="727" t="str">
        <f>IFERROR(($AT287-_xlfn.XLOOKUP($AR287,Competencias!$A:$A,Competencias!Q:Q))/$AT287,"")</f>
        <v/>
      </c>
      <c r="BB287" s="246" t="str">
        <f>_xlfn.XLOOKUP(BC287,'Listas anteriores R'!$A:$A,'Listas anteriores R'!$D:$D,"")</f>
        <v>Fiambres</v>
      </c>
      <c r="BC287" s="760">
        <v>118</v>
      </c>
      <c r="BD287" s="800" t="str">
        <f t="shared" si="59"/>
        <v>JAMON COCIDO CLASICO LARIO CUAD. 4Kg</v>
      </c>
      <c r="BE287" s="150" t="e">
        <v>#N/A</v>
      </c>
      <c r="BF287" s="1051" t="e">
        <f>ROUND(IFERROR((BE287-_xlfn.XLOOKUP(BC287,'Listas anteriores HORECA'!$A:$A,'Listas anteriores HORECA'!$E:$E))/_xlfn.XLOOKUP(BC287,'Listas anteriores HORECA'!$A:$A,'Listas anteriores HORECA'!$E:$E),""),3)</f>
        <v>#VALUE!</v>
      </c>
      <c r="BG287" s="150" t="str">
        <f>_xlfn.XLOOKUP($BC287,'Costos Unitarios'!A:A,'Costos Unitarios'!E:E,"")</f>
        <v/>
      </c>
      <c r="BH287" s="1052" t="e">
        <f t="shared" si="60"/>
        <v>#N/A</v>
      </c>
      <c r="BI287" s="892" t="str">
        <f>IFERROR((BE287-_xlfn.XLOOKUP(C287,'Lista Consumo Interno'!A:A,'Lista Consumo Interno'!E:E))/BE287,"")</f>
        <v/>
      </c>
    </row>
    <row r="288" spans="1:61" s="725" customFormat="1" ht="15" thickBot="1" x14ac:dyDescent="0.35">
      <c r="A288" s="246" t="str">
        <f>_xlfn.XLOOKUP(C288,'Listas anteriores R'!$A:$A,'Listas anteriores R'!$D:$D,"")</f>
        <v>Fiambres</v>
      </c>
      <c r="B288" s="1205" t="str">
        <f>_xlfn.XLOOKUP(C288,'Lista Fiambre'!C:C,'Lista Fiambre'!B:B,"")</f>
        <v>SALAZONES COCIDAS</v>
      </c>
      <c r="C288" s="219">
        <v>699</v>
      </c>
      <c r="D288" s="221" t="s">
        <v>356</v>
      </c>
      <c r="E288" s="770">
        <f t="shared" si="53"/>
        <v>4881.5087133723</v>
      </c>
      <c r="F288" s="860">
        <f>_xlfn.XLOOKUP(C288,'[1]Lista Fiambre'!$C:$C,'[1]Lista Fiambre'!$F:$F,"")</f>
        <v>5906.625543180483</v>
      </c>
      <c r="G288" s="1197">
        <f>ROUND(IFERROR((E288-_xlfn.XLOOKUP(C288,'Listas anteriores R'!A:A,'Listas anteriores R'!E:E))/_xlfn.XLOOKUP(C288,'Listas anteriores R'!A:A,'Listas anteriores R'!E:E),""),3)</f>
        <v>0</v>
      </c>
      <c r="H288" s="732">
        <f>IFERROR((E288-(_xlfn.XLOOKUP(C288,'Costos Unitarios'!$A:$A,'Costos Unitarios'!$E:$E)+_xlfn.XLOOKUP(C288,'Costos Comerciales'!$A:$A,'Costos Comerciales'!$E:$E)))/E288,"")</f>
        <v>0.66096547252567051</v>
      </c>
      <c r="I288" s="732" t="str">
        <f>IFERROR((E288-_xlfn.XLOOKUP(C288,'Lista Consumo Interno'!$A:$A,'Lista Consumo Interno'!$E:$E))/E288,"")</f>
        <v/>
      </c>
      <c r="J288" s="727" t="str">
        <f>IFERROR(($E288-_xlfn.XLOOKUP($C288,Competencias!$A:$A,Competencias!R:R))/$E288,"")</f>
        <v/>
      </c>
      <c r="K288" s="727" t="str">
        <f>IFERROR(($E288-_xlfn.XLOOKUP($C288,Competencias!$A:$A,Competencias!S:S))/$E288,"")</f>
        <v/>
      </c>
      <c r="L288" s="727" t="str">
        <f>IFERROR(($E288-_xlfn.XLOOKUP($C288,Competencias!$A:$A,Competencias!T:T))/$E288,"")</f>
        <v/>
      </c>
      <c r="M288" s="727" t="str">
        <f>IFERROR(($E288-_xlfn.XLOOKUP($C288,Competencias!$A:$A,Competencias!U:U))/$E288,"")</f>
        <v/>
      </c>
      <c r="N288" s="727" t="str">
        <f>IFERROR(($E288-_xlfn.XLOOKUP($C288,Competencias!$A:$A,Competencias!V:V))/$E288,"")</f>
        <v/>
      </c>
      <c r="P288" s="246" t="str">
        <f>_xlfn.XLOOKUP(Q288,'Listas anteriores R'!$A:$A,'Listas anteriores R'!$D:$D,"")</f>
        <v>Fiambres</v>
      </c>
      <c r="Q288" s="1210">
        <v>699</v>
      </c>
      <c r="R288" s="718" t="str">
        <f t="shared" si="56"/>
        <v>JAMON COCIDO BOCHITA 12 X 300 GR.</v>
      </c>
      <c r="S288" s="135">
        <f t="shared" si="54"/>
        <v>4881.5087133723</v>
      </c>
      <c r="T288" s="749">
        <v>5906.625543180483</v>
      </c>
      <c r="U288" s="1172">
        <f>ROUND(IFERROR((S288-_xlfn.XLOOKUP(Q288,'Listas anteriores C'!$A:$A,'Listas anteriores C'!$E:$E))/_xlfn.XLOOKUP(Q288,'Listas anteriores C'!$A:$A,'Listas anteriores C'!$E:$E),""),3)</f>
        <v>0</v>
      </c>
      <c r="V288" s="732">
        <f>IFERROR((S288-(_xlfn.XLOOKUP(Q288,'Costos Unitarios'!$A:$A,'Costos Unitarios'!$E:$E)+_xlfn.XLOOKUP(Q288,'Costos Comerciales'!$A:$A,'Costos Comerciales'!$E:$E)))/S288,"")</f>
        <v>0.66096547252567051</v>
      </c>
      <c r="W288" s="727" t="str">
        <f>IFERROR(($S288-_xlfn.XLOOKUP($Q288,Competencias!$A:$A,Competencias!E:E))/$S288,"")</f>
        <v/>
      </c>
      <c r="X288" s="727" t="str">
        <f>IFERROR(($S288-_xlfn.XLOOKUP($Q288,Competencias!$A:$A,Competencias!F:F))/$S288,"")</f>
        <v/>
      </c>
      <c r="Y288" s="727" t="str">
        <f>IFERROR(($S288-_xlfn.XLOOKUP($Q288,Competencias!$A:$A,Competencias!G:G))/$S288,"")</f>
        <v/>
      </c>
      <c r="AA288" s="246" t="str">
        <f>_xlfn.XLOOKUP(AB288,'Listas anteriores R'!$A:$A,'Listas anteriores R'!$D:$D,"")</f>
        <v>Fiambres</v>
      </c>
      <c r="AB288" s="542">
        <v>699</v>
      </c>
      <c r="AC288" s="718" t="str">
        <f t="shared" si="57"/>
        <v>JAMON COCIDO BOCHITA 12 X 300 GR.</v>
      </c>
      <c r="AD288" s="139">
        <f t="shared" si="55"/>
        <v>4881.5087133723</v>
      </c>
      <c r="AE288" s="749">
        <v>5906.625543180483</v>
      </c>
      <c r="AF288" s="1172">
        <f>ROUND(IFERROR((AD288-_xlfn.XLOOKUP(AB288,'Listas anteriores ML'!$A:$A,'Listas anteriores ML'!$E:$E))/_xlfn.XLOOKUP(AB288,'Listas anteriores ML'!$A:$A,'Listas anteriores ML'!$E:$E),""),3)</f>
        <v>0</v>
      </c>
      <c r="AG288" s="732">
        <f>IFERROR((AD288-(_xlfn.XLOOKUP(AB288,'Costos Unitarios'!$A:$A,'Costos Unitarios'!$E:$E)+_xlfn.XLOOKUP(AB288,'Costos Comerciales'!$A:$A,'Costos Comerciales'!$E:$E)))/AD288,"")</f>
        <v>0.66096547252567051</v>
      </c>
      <c r="AH288" s="727" t="str">
        <f>IFERROR(($AD288-_xlfn.XLOOKUP($AB288,Competencias!$A:$A,Competencias!H:H))/$AD288,"")</f>
        <v/>
      </c>
      <c r="AI288" s="727" t="str">
        <f>IFERROR(($AD288-_xlfn.XLOOKUP($AB288,Competencias!$A:$A,Competencias!I:I))/$AD288,"")</f>
        <v/>
      </c>
      <c r="AJ288" s="727" t="str">
        <f>IFERROR(($AD288-_xlfn.XLOOKUP($AB288,Competencias!$A:$A,Competencias!J:J))/$AD288,"")</f>
        <v/>
      </c>
      <c r="AK288" s="727" t="str">
        <f>IFERROR(($AD288-_xlfn.XLOOKUP($AB288,Competencias!$A:$A,Competencias!K:K))/$AD288,"")</f>
        <v/>
      </c>
      <c r="AL288" s="727" t="str">
        <f>IFERROR(($AD288-_xlfn.XLOOKUP($AB288,Competencias!$A:$A,Competencias!L:L))/$AD288,"")</f>
        <v/>
      </c>
      <c r="AM288" s="727" t="str">
        <f>IFERROR(($AD288-_xlfn.XLOOKUP($AB288,Competencias!$A:$A,Competencias!M:M))/$AD288,"")</f>
        <v/>
      </c>
      <c r="AN288" s="727" t="str">
        <f>IFERROR(($AD288-_xlfn.XLOOKUP($AB288,Competencias!$A:$A,Competencias!N:N))/$AD288,"")</f>
        <v/>
      </c>
      <c r="AO288" s="727" t="str">
        <f>IFERROR(($AD288-_xlfn.XLOOKUP($AB288,Competencias!$A:$A,Competencias!O:O))/$AD288,"")</f>
        <v/>
      </c>
      <c r="AP288"/>
      <c r="AQ288" s="246" t="str">
        <f>_xlfn.XLOOKUP(AR288,'Listas anteriores R'!$A:$A,'Listas anteriores R'!$D:$D,"")</f>
        <v>Fiambres</v>
      </c>
      <c r="AR288" s="542">
        <v>699</v>
      </c>
      <c r="AS288" s="718" t="str">
        <f t="shared" si="58"/>
        <v>JAMON COCIDO BOCHITA 12 X 300 GR.</v>
      </c>
      <c r="AT288" s="291" t="e">
        <f t="shared" si="52"/>
        <v>#N/A</v>
      </c>
      <c r="AU288" s="1051" t="e">
        <f>ROUND(IFERROR(($AT288-_xlfn.XLOOKUP($AR288,'Listas anteriores May.'!$A:$A,'Listas anteriores May.'!$E:$E))/_xlfn.XLOOKUP($AR288,'Listas anteriores May.'!$A:$A,'Listas anteriores May.'!$E:$E),""),3)</f>
        <v>#VALUE!</v>
      </c>
      <c r="AV288" s="732" t="str">
        <f>IFERROR(($AT288-(_xlfn.XLOOKUP($AR288,'Costos Unitarios'!$A:$A,'Costos Unitarios'!$E:$E)+_xlfn.XLOOKUP($AR288,'Costos Comerciales'!$A:$A,'Costos Comerciales'!$E:$E)))/AT288,"")</f>
        <v/>
      </c>
      <c r="AW288" s="892" t="str">
        <f>IFERROR((AT288-_xlfn.XLOOKUP(AR288,'Lista Consumo Interno'!$A:$A,'Lista Consumo Interno'!$E:$E))/AT288,"")</f>
        <v/>
      </c>
      <c r="AX288" s="895" t="e">
        <v>#N/A</v>
      </c>
      <c r="AY288" s="727" t="str">
        <f>IFERROR(($AT288-_xlfn.XLOOKUP($AR288,Competencias!$A:$A,Competencias!P:P))/$AT288,"")</f>
        <v/>
      </c>
      <c r="AZ288" s="727" t="str">
        <f>IFERROR(($AT288-_xlfn.XLOOKUP($AR288,Competencias!$A:$A,Competencias!Q:Q))/$AT288,"")</f>
        <v/>
      </c>
      <c r="BB288" s="246" t="str">
        <f>_xlfn.XLOOKUP(BC288,'Listas anteriores R'!$A:$A,'Listas anteriores R'!$D:$D,"")</f>
        <v>Fiambres</v>
      </c>
      <c r="BC288" s="760">
        <v>699</v>
      </c>
      <c r="BD288" s="800" t="str">
        <f t="shared" si="59"/>
        <v>JAMON COCIDO BOCHITA 12 X 300 GR.</v>
      </c>
      <c r="BE288" s="150" t="e">
        <v>#N/A</v>
      </c>
      <c r="BF288" s="1051" t="e">
        <f>ROUND(IFERROR((BE288-_xlfn.XLOOKUP(BC288,'Listas anteriores HORECA'!$A:$A,'Listas anteriores HORECA'!$E:$E))/_xlfn.XLOOKUP(BC288,'Listas anteriores HORECA'!$A:$A,'Listas anteriores HORECA'!$E:$E),""),3)</f>
        <v>#VALUE!</v>
      </c>
      <c r="BG288" s="150">
        <f>_xlfn.XLOOKUP($BC288,'Costos Unitarios'!A:A,'Costos Unitarios'!E:E,"")</f>
        <v>1411</v>
      </c>
      <c r="BH288" s="1052" t="e">
        <f t="shared" si="60"/>
        <v>#N/A</v>
      </c>
      <c r="BI288" s="892" t="str">
        <f>IFERROR((BE288-_xlfn.XLOOKUP(C288,'Lista Consumo Interno'!A:A,'Lista Consumo Interno'!E:E))/BE288,"")</f>
        <v/>
      </c>
    </row>
    <row r="289" spans="1:61" s="725" customFormat="1" ht="15" thickBot="1" x14ac:dyDescent="0.35">
      <c r="A289" s="246" t="str">
        <f>_xlfn.XLOOKUP(C289,'Listas anteriores R'!$A:$A,'Listas anteriores R'!$D:$D,"")</f>
        <v>Fiambres</v>
      </c>
      <c r="B289" s="1205" t="str">
        <f>_xlfn.XLOOKUP(C289,'Lista Fiambre'!C:C,'Lista Fiambre'!B:B,"")</f>
        <v>SALAZONES COCIDAS</v>
      </c>
      <c r="C289" s="217">
        <v>107</v>
      </c>
      <c r="D289" s="218" t="s">
        <v>357</v>
      </c>
      <c r="E289" s="770">
        <f t="shared" si="53"/>
        <v>11596.962466843819</v>
      </c>
      <c r="F289" s="860">
        <f>_xlfn.XLOOKUP(C289,'[1]Lista Fiambre'!$C:$C,'[1]Lista Fiambre'!$F:$F,"")</f>
        <v>14032.32458488102</v>
      </c>
      <c r="G289" s="1197">
        <f>ROUND(IFERROR((E289-_xlfn.XLOOKUP(C289,'Listas anteriores R'!A:A,'Listas anteriores R'!E:E))/_xlfn.XLOOKUP(C289,'Listas anteriores R'!A:A,'Listas anteriores R'!E:E),""),3)</f>
        <v>0</v>
      </c>
      <c r="H289" s="732">
        <f>IFERROR((E289-(_xlfn.XLOOKUP(C289,'Costos Unitarios'!$A:$A,'Costos Unitarios'!$E:$E)+_xlfn.XLOOKUP(C289,'Costos Comerciales'!$A:$A,'Costos Comerciales'!$E:$E)))/E289,"")</f>
        <v>0.69776568562492669</v>
      </c>
      <c r="I289" s="732" t="str">
        <f>IFERROR((E289-_xlfn.XLOOKUP(C289,'Lista Consumo Interno'!$A:$A,'Lista Consumo Interno'!$E:$E))/E289,"")</f>
        <v/>
      </c>
      <c r="J289" s="727" t="str">
        <f>IFERROR(($E289-_xlfn.XLOOKUP($C289,Competencias!$A:$A,Competencias!R:R))/$E289,"")</f>
        <v/>
      </c>
      <c r="K289" s="727" t="str">
        <f>IFERROR(($E289-_xlfn.XLOOKUP($C289,Competencias!$A:$A,Competencias!S:S))/$E289,"")</f>
        <v/>
      </c>
      <c r="L289" s="727" t="str">
        <f>IFERROR(($E289-_xlfn.XLOOKUP($C289,Competencias!$A:$A,Competencias!T:T))/$E289,"")</f>
        <v/>
      </c>
      <c r="M289" s="727" t="str">
        <f>IFERROR(($E289-_xlfn.XLOOKUP($C289,Competencias!$A:$A,Competencias!U:U))/$E289,"")</f>
        <v/>
      </c>
      <c r="N289" s="727" t="str">
        <f>IFERROR(($E289-_xlfn.XLOOKUP($C289,Competencias!$A:$A,Competencias!V:V))/$E289,"")</f>
        <v/>
      </c>
      <c r="P289" s="246" t="str">
        <f>_xlfn.XLOOKUP(Q289,'Listas anteriores R'!$A:$A,'Listas anteriores R'!$D:$D,"")</f>
        <v>Fiambres</v>
      </c>
      <c r="Q289" s="1210">
        <v>107</v>
      </c>
      <c r="R289" s="718" t="str">
        <f t="shared" si="56"/>
        <v>FBRE. COCIDO PATA CERDO LARIO RECT. 6K</v>
      </c>
      <c r="S289" s="135">
        <f t="shared" si="54"/>
        <v>11596.962466843819</v>
      </c>
      <c r="T289" s="749">
        <v>14032.32458488102</v>
      </c>
      <c r="U289" s="1172">
        <f>ROUND(IFERROR((S289-_xlfn.XLOOKUP(Q289,'Listas anteriores C'!$A:$A,'Listas anteriores C'!$E:$E))/_xlfn.XLOOKUP(Q289,'Listas anteriores C'!$A:$A,'Listas anteriores C'!$E:$E),""),3)</f>
        <v>0</v>
      </c>
      <c r="V289" s="732">
        <f>IFERROR((S289-(_xlfn.XLOOKUP(Q289,'Costos Unitarios'!$A:$A,'Costos Unitarios'!$E:$E)+_xlfn.XLOOKUP(Q289,'Costos Comerciales'!$A:$A,'Costos Comerciales'!$E:$E)))/S289,"")</f>
        <v>0.69776568562492669</v>
      </c>
      <c r="W289" s="727" t="str">
        <f>IFERROR(($S289-_xlfn.XLOOKUP($Q289,Competencias!$A:$A,Competencias!E:E))/$S289,"")</f>
        <v/>
      </c>
      <c r="X289" s="727" t="str">
        <f>IFERROR(($S289-_xlfn.XLOOKUP($Q289,Competencias!$A:$A,Competencias!F:F))/$S289,"")</f>
        <v/>
      </c>
      <c r="Y289" s="727" t="str">
        <f>IFERROR(($S289-_xlfn.XLOOKUP($Q289,Competencias!$A:$A,Competencias!G:G))/$S289,"")</f>
        <v/>
      </c>
      <c r="AA289" s="246" t="str">
        <f>_xlfn.XLOOKUP(AB289,'Listas anteriores R'!$A:$A,'Listas anteriores R'!$D:$D,"")</f>
        <v>Fiambres</v>
      </c>
      <c r="AB289" s="542">
        <v>107</v>
      </c>
      <c r="AC289" s="718" t="str">
        <f t="shared" si="57"/>
        <v>FBRE. COCIDO PATA CERDO LARIO RECT. 6K</v>
      </c>
      <c r="AD289" s="139">
        <f t="shared" si="55"/>
        <v>11596.962466843819</v>
      </c>
      <c r="AE289" s="749">
        <v>14032.32458488102</v>
      </c>
      <c r="AF289" s="1172">
        <f>ROUND(IFERROR((AD289-_xlfn.XLOOKUP(AB289,'Listas anteriores ML'!$A:$A,'Listas anteriores ML'!$E:$E))/_xlfn.XLOOKUP(AB289,'Listas anteriores ML'!$A:$A,'Listas anteriores ML'!$E:$E),""),3)</f>
        <v>0</v>
      </c>
      <c r="AG289" s="732">
        <f>IFERROR((AD289-(_xlfn.XLOOKUP(AB289,'Costos Unitarios'!$A:$A,'Costos Unitarios'!$E:$E)+_xlfn.XLOOKUP(AB289,'Costos Comerciales'!$A:$A,'Costos Comerciales'!$E:$E)))/AD289,"")</f>
        <v>0.69776568562492669</v>
      </c>
      <c r="AH289" s="727" t="str">
        <f>IFERROR(($AD289-_xlfn.XLOOKUP($AB289,Competencias!$A:$A,Competencias!H:H))/$AD289,"")</f>
        <v/>
      </c>
      <c r="AI289" s="727" t="str">
        <f>IFERROR(($AD289-_xlfn.XLOOKUP($AB289,Competencias!$A:$A,Competencias!I:I))/$AD289,"")</f>
        <v/>
      </c>
      <c r="AJ289" s="727" t="str">
        <f>IFERROR(($AD289-_xlfn.XLOOKUP($AB289,Competencias!$A:$A,Competencias!J:J))/$AD289,"")</f>
        <v/>
      </c>
      <c r="AK289" s="727" t="str">
        <f>IFERROR(($AD289-_xlfn.XLOOKUP($AB289,Competencias!$A:$A,Competencias!K:K))/$AD289,"")</f>
        <v/>
      </c>
      <c r="AL289" s="727" t="str">
        <f>IFERROR(($AD289-_xlfn.XLOOKUP($AB289,Competencias!$A:$A,Competencias!L:L))/$AD289,"")</f>
        <v/>
      </c>
      <c r="AM289" s="727" t="str">
        <f>IFERROR(($AD289-_xlfn.XLOOKUP($AB289,Competencias!$A:$A,Competencias!M:M))/$AD289,"")</f>
        <v/>
      </c>
      <c r="AN289" s="727" t="str">
        <f>IFERROR(($AD289-_xlfn.XLOOKUP($AB289,Competencias!$A:$A,Competencias!N:N))/$AD289,"")</f>
        <v/>
      </c>
      <c r="AO289" s="727" t="str">
        <f>IFERROR(($AD289-_xlfn.XLOOKUP($AB289,Competencias!$A:$A,Competencias!O:O))/$AD289,"")</f>
        <v/>
      </c>
      <c r="AP289"/>
      <c r="AQ289" s="246" t="str">
        <f>_xlfn.XLOOKUP(AR289,'Listas anteriores R'!$A:$A,'Listas anteriores R'!$D:$D,"")</f>
        <v>Fiambres</v>
      </c>
      <c r="AR289" s="542">
        <v>107</v>
      </c>
      <c r="AS289" s="718" t="str">
        <f t="shared" si="58"/>
        <v>FBRE. COCIDO PATA CERDO LARIO RECT. 6K</v>
      </c>
      <c r="AT289" s="291" t="e">
        <f t="shared" si="52"/>
        <v>#N/A</v>
      </c>
      <c r="AU289" s="1051" t="e">
        <f>ROUND(IFERROR(($AT289-_xlfn.XLOOKUP($AR289,'Listas anteriores May.'!$A:$A,'Listas anteriores May.'!$E:$E))/_xlfn.XLOOKUP($AR289,'Listas anteriores May.'!$A:$A,'Listas anteriores May.'!$E:$E),""),3)</f>
        <v>#VALUE!</v>
      </c>
      <c r="AV289" s="732" t="str">
        <f>IFERROR(($AT289-(_xlfn.XLOOKUP($AR289,'Costos Unitarios'!$A:$A,'Costos Unitarios'!$E:$E)+_xlfn.XLOOKUP($AR289,'Costos Comerciales'!$A:$A,'Costos Comerciales'!$E:$E)))/AT289,"")</f>
        <v/>
      </c>
      <c r="AW289" s="892" t="str">
        <f>IFERROR((AT289-_xlfn.XLOOKUP(AR289,'Lista Consumo Interno'!$A:$A,'Lista Consumo Interno'!$E:$E))/AT289,"")</f>
        <v/>
      </c>
      <c r="AX289" s="895" t="e">
        <v>#N/A</v>
      </c>
      <c r="AY289" s="727" t="str">
        <f>IFERROR(($AT289-_xlfn.XLOOKUP($AR289,Competencias!$A:$A,Competencias!P:P))/$AT289,"")</f>
        <v/>
      </c>
      <c r="AZ289" s="727" t="str">
        <f>IFERROR(($AT289-_xlfn.XLOOKUP($AR289,Competencias!$A:$A,Competencias!Q:Q))/$AT289,"")</f>
        <v/>
      </c>
      <c r="BB289" s="246" t="str">
        <f>_xlfn.XLOOKUP(BC289,'Listas anteriores R'!$A:$A,'Listas anteriores R'!$D:$D,"")</f>
        <v>Fiambres</v>
      </c>
      <c r="BC289" s="760">
        <v>107</v>
      </c>
      <c r="BD289" s="800" t="str">
        <f t="shared" si="59"/>
        <v>FBRE. COCIDO PATA CERDO LARIO RECT. 6K</v>
      </c>
      <c r="BE289" s="150" t="e">
        <v>#N/A</v>
      </c>
      <c r="BF289" s="1051" t="e">
        <f>ROUND(IFERROR((BE289-_xlfn.XLOOKUP(BC289,'Listas anteriores HORECA'!$A:$A,'Listas anteriores HORECA'!$E:$E))/_xlfn.XLOOKUP(BC289,'Listas anteriores HORECA'!$A:$A,'Listas anteriores HORECA'!$E:$E),""),3)</f>
        <v>#VALUE!</v>
      </c>
      <c r="BG289" s="150">
        <f>_xlfn.XLOOKUP($BC289,'Costos Unitarios'!A:A,'Costos Unitarios'!E:E,"")</f>
        <v>2929</v>
      </c>
      <c r="BH289" s="1052" t="e">
        <f t="shared" si="60"/>
        <v>#N/A</v>
      </c>
      <c r="BI289" s="892" t="str">
        <f>IFERROR((BE289-_xlfn.XLOOKUP(C289,'Lista Consumo Interno'!A:A,'Lista Consumo Interno'!E:E))/BE289,"")</f>
        <v/>
      </c>
    </row>
    <row r="290" spans="1:61" s="725" customFormat="1" ht="15" thickBot="1" x14ac:dyDescent="0.35">
      <c r="A290" s="246" t="str">
        <f>_xlfn.XLOOKUP(C290,'Listas anteriores R'!$A:$A,'Listas anteriores R'!$D:$D,"")</f>
        <v>Fiambres</v>
      </c>
      <c r="B290" s="1205" t="str">
        <f>_xlfn.XLOOKUP(C290,'Lista Fiambre'!C:C,'Lista Fiambre'!B:B,"")</f>
        <v>SALAZONES COCIDAS</v>
      </c>
      <c r="C290" s="217">
        <v>108</v>
      </c>
      <c r="D290" s="218" t="s">
        <v>358</v>
      </c>
      <c r="E290" s="770">
        <f t="shared" si="53"/>
        <v>11596.962466843819</v>
      </c>
      <c r="F290" s="860">
        <f>_xlfn.XLOOKUP(C290,'[1]Lista Fiambre'!$C:$C,'[1]Lista Fiambre'!$F:$F,"")</f>
        <v>14032.32458488102</v>
      </c>
      <c r="G290" s="1197">
        <f>ROUND(IFERROR((E290-_xlfn.XLOOKUP(C290,'Listas anteriores R'!A:A,'Listas anteriores R'!E:E))/_xlfn.XLOOKUP(C290,'Listas anteriores R'!A:A,'Listas anteriores R'!E:E),""),3)</f>
        <v>0</v>
      </c>
      <c r="H290" s="732">
        <f>IFERROR((E290-(_xlfn.XLOOKUP(C290,'Costos Unitarios'!$A:$A,'Costos Unitarios'!$E:$E)+_xlfn.XLOOKUP(C290,'Costos Comerciales'!$A:$A,'Costos Comerciales'!$E:$E)))/E290,"")</f>
        <v>0.95438460704581629</v>
      </c>
      <c r="I290" s="732" t="str">
        <f>IFERROR((E290-_xlfn.XLOOKUP(C290,'Lista Consumo Interno'!$A:$A,'Lista Consumo Interno'!$E:$E))/E290,"")</f>
        <v/>
      </c>
      <c r="J290" s="727" t="str">
        <f>IFERROR(($E290-_xlfn.XLOOKUP($C290,Competencias!$A:$A,Competencias!R:R))/$E290,"")</f>
        <v/>
      </c>
      <c r="K290" s="727" t="str">
        <f>IFERROR(($E290-_xlfn.XLOOKUP($C290,Competencias!$A:$A,Competencias!S:S))/$E290,"")</f>
        <v/>
      </c>
      <c r="L290" s="727" t="str">
        <f>IFERROR(($E290-_xlfn.XLOOKUP($C290,Competencias!$A:$A,Competencias!T:T))/$E290,"")</f>
        <v/>
      </c>
      <c r="M290" s="727" t="str">
        <f>IFERROR(($E290-_xlfn.XLOOKUP($C290,Competencias!$A:$A,Competencias!U:U))/$E290,"")</f>
        <v/>
      </c>
      <c r="N290" s="727" t="str">
        <f>IFERROR(($E290-_xlfn.XLOOKUP($C290,Competencias!$A:$A,Competencias!V:V))/$E290,"")</f>
        <v/>
      </c>
      <c r="P290" s="246" t="str">
        <f>_xlfn.XLOOKUP(Q290,'Listas anteriores R'!$A:$A,'Listas anteriores R'!$D:$D,"")</f>
        <v>Fiambres</v>
      </c>
      <c r="Q290" s="1210">
        <v>108</v>
      </c>
      <c r="R290" s="718" t="str">
        <f t="shared" si="56"/>
        <v>FBRE. COCIDO PATA CERDO LARIO OVAL 6K</v>
      </c>
      <c r="S290" s="135">
        <f t="shared" si="54"/>
        <v>11596.962466843819</v>
      </c>
      <c r="T290" s="749">
        <v>14032.32458488102</v>
      </c>
      <c r="U290" s="1172">
        <f>ROUND(IFERROR((S290-_xlfn.XLOOKUP(Q290,'Listas anteriores C'!$A:$A,'Listas anteriores C'!$E:$E))/_xlfn.XLOOKUP(Q290,'Listas anteriores C'!$A:$A,'Listas anteriores C'!$E:$E),""),3)</f>
        <v>0</v>
      </c>
      <c r="V290" s="732">
        <f>IFERROR((S290-(_xlfn.XLOOKUP(Q290,'Costos Unitarios'!$A:$A,'Costos Unitarios'!$E:$E)+_xlfn.XLOOKUP(Q290,'Costos Comerciales'!$A:$A,'Costos Comerciales'!$E:$E)))/S290,"")</f>
        <v>0.95438460704581629</v>
      </c>
      <c r="W290" s="727" t="str">
        <f>IFERROR(($S290-_xlfn.XLOOKUP($Q290,Competencias!$A:$A,Competencias!E:E))/$S290,"")</f>
        <v/>
      </c>
      <c r="X290" s="727" t="str">
        <f>IFERROR(($S290-_xlfn.XLOOKUP($Q290,Competencias!$A:$A,Competencias!F:F))/$S290,"")</f>
        <v/>
      </c>
      <c r="Y290" s="727" t="str">
        <f>IFERROR(($S290-_xlfn.XLOOKUP($Q290,Competencias!$A:$A,Competencias!G:G))/$S290,"")</f>
        <v/>
      </c>
      <c r="AA290" s="246" t="str">
        <f>_xlfn.XLOOKUP(AB290,'Listas anteriores R'!$A:$A,'Listas anteriores R'!$D:$D,"")</f>
        <v>Fiambres</v>
      </c>
      <c r="AB290" s="542">
        <v>108</v>
      </c>
      <c r="AC290" s="718" t="str">
        <f t="shared" si="57"/>
        <v>FBRE. COCIDO PATA CERDO LARIO OVAL 6K</v>
      </c>
      <c r="AD290" s="139">
        <f t="shared" si="55"/>
        <v>11596.962466843819</v>
      </c>
      <c r="AE290" s="749">
        <v>14032.32458488102</v>
      </c>
      <c r="AF290" s="1172">
        <f>ROUND(IFERROR((AD290-_xlfn.XLOOKUP(AB290,'Listas anteriores ML'!$A:$A,'Listas anteriores ML'!$E:$E))/_xlfn.XLOOKUP(AB290,'Listas anteriores ML'!$A:$A,'Listas anteriores ML'!$E:$E),""),3)</f>
        <v>0</v>
      </c>
      <c r="AG290" s="732">
        <f>IFERROR((AD290-(_xlfn.XLOOKUP(AB290,'Costos Unitarios'!$A:$A,'Costos Unitarios'!$E:$E)+_xlfn.XLOOKUP(AB290,'Costos Comerciales'!$A:$A,'Costos Comerciales'!$E:$E)))/AD290,"")</f>
        <v>0.95438460704581629</v>
      </c>
      <c r="AH290" s="727" t="str">
        <f>IFERROR(($AD290-_xlfn.XLOOKUP($AB290,Competencias!$A:$A,Competencias!H:H))/$AD290,"")</f>
        <v/>
      </c>
      <c r="AI290" s="727" t="str">
        <f>IFERROR(($AD290-_xlfn.XLOOKUP($AB290,Competencias!$A:$A,Competencias!I:I))/$AD290,"")</f>
        <v/>
      </c>
      <c r="AJ290" s="727" t="str">
        <f>IFERROR(($AD290-_xlfn.XLOOKUP($AB290,Competencias!$A:$A,Competencias!J:J))/$AD290,"")</f>
        <v/>
      </c>
      <c r="AK290" s="727" t="str">
        <f>IFERROR(($AD290-_xlfn.XLOOKUP($AB290,Competencias!$A:$A,Competencias!K:K))/$AD290,"")</f>
        <v/>
      </c>
      <c r="AL290" s="727" t="str">
        <f>IFERROR(($AD290-_xlfn.XLOOKUP($AB290,Competencias!$A:$A,Competencias!L:L))/$AD290,"")</f>
        <v/>
      </c>
      <c r="AM290" s="727" t="str">
        <f>IFERROR(($AD290-_xlfn.XLOOKUP($AB290,Competencias!$A:$A,Competencias!M:M))/$AD290,"")</f>
        <v/>
      </c>
      <c r="AN290" s="727" t="str">
        <f>IFERROR(($AD290-_xlfn.XLOOKUP($AB290,Competencias!$A:$A,Competencias!N:N))/$AD290,"")</f>
        <v/>
      </c>
      <c r="AO290" s="727" t="str">
        <f>IFERROR(($AD290-_xlfn.XLOOKUP($AB290,Competencias!$A:$A,Competencias!O:O))/$AD290,"")</f>
        <v/>
      </c>
      <c r="AP290"/>
      <c r="AQ290" s="246" t="str">
        <f>_xlfn.XLOOKUP(AR290,'Listas anteriores R'!$A:$A,'Listas anteriores R'!$D:$D,"")</f>
        <v>Fiambres</v>
      </c>
      <c r="AR290" s="542">
        <v>108</v>
      </c>
      <c r="AS290" s="718" t="str">
        <f t="shared" si="58"/>
        <v>FBRE. COCIDO PATA CERDO LARIO OVAL 6K</v>
      </c>
      <c r="AT290" s="291" t="e">
        <f t="shared" si="52"/>
        <v>#N/A</v>
      </c>
      <c r="AU290" s="1051" t="e">
        <f>ROUND(IFERROR(($AT290-_xlfn.XLOOKUP($AR290,'Listas anteriores May.'!$A:$A,'Listas anteriores May.'!$E:$E))/_xlfn.XLOOKUP($AR290,'Listas anteriores May.'!$A:$A,'Listas anteriores May.'!$E:$E),""),3)</f>
        <v>#VALUE!</v>
      </c>
      <c r="AV290" s="732" t="str">
        <f>IFERROR(($AT290-(_xlfn.XLOOKUP($AR290,'Costos Unitarios'!$A:$A,'Costos Unitarios'!$E:$E)+_xlfn.XLOOKUP($AR290,'Costos Comerciales'!$A:$A,'Costos Comerciales'!$E:$E)))/AT290,"")</f>
        <v/>
      </c>
      <c r="AW290" s="892" t="str">
        <f>IFERROR((AT290-_xlfn.XLOOKUP(AR290,'Lista Consumo Interno'!$A:$A,'Lista Consumo Interno'!$E:$E))/AT290,"")</f>
        <v/>
      </c>
      <c r="AX290" s="895" t="e">
        <v>#N/A</v>
      </c>
      <c r="AY290" s="727" t="str">
        <f>IFERROR(($AT290-_xlfn.XLOOKUP($AR290,Competencias!$A:$A,Competencias!P:P))/$AT290,"")</f>
        <v/>
      </c>
      <c r="AZ290" s="727" t="str">
        <f>IFERROR(($AT290-_xlfn.XLOOKUP($AR290,Competencias!$A:$A,Competencias!Q:Q))/$AT290,"")</f>
        <v/>
      </c>
      <c r="BB290" s="246" t="str">
        <f>_xlfn.XLOOKUP(BC290,'Listas anteriores R'!$A:$A,'Listas anteriores R'!$D:$D,"")</f>
        <v>Fiambres</v>
      </c>
      <c r="BC290" s="760">
        <v>108</v>
      </c>
      <c r="BD290" s="800" t="str">
        <f t="shared" si="59"/>
        <v>FBRE. COCIDO PATA CERDO LARIO OVAL 6K</v>
      </c>
      <c r="BE290" s="150" t="e">
        <v>#N/A</v>
      </c>
      <c r="BF290" s="1051" t="e">
        <f>ROUND(IFERROR((BE290-_xlfn.XLOOKUP(BC290,'Listas anteriores HORECA'!$A:$A,'Listas anteriores HORECA'!$E:$E))/_xlfn.XLOOKUP(BC290,'Listas anteriores HORECA'!$A:$A,'Listas anteriores HORECA'!$E:$E),""),3)</f>
        <v>#VALUE!</v>
      </c>
      <c r="BG290" s="150">
        <f>_xlfn.XLOOKUP($BC290,'Costos Unitarios'!A:A,'Costos Unitarios'!E:E,"")</f>
        <v>503</v>
      </c>
      <c r="BH290" s="1052" t="e">
        <f t="shared" si="60"/>
        <v>#N/A</v>
      </c>
      <c r="BI290" s="892" t="str">
        <f>IFERROR((BE290-_xlfn.XLOOKUP(C290,'Lista Consumo Interno'!A:A,'Lista Consumo Interno'!E:E))/BE290,"")</f>
        <v/>
      </c>
    </row>
    <row r="291" spans="1:61" s="725" customFormat="1" ht="15" thickBot="1" x14ac:dyDescent="0.35">
      <c r="A291" s="246" t="str">
        <f>_xlfn.XLOOKUP(C291,'Listas anteriores R'!$A:$A,'Listas anteriores R'!$D:$D,"")</f>
        <v>Fiambres</v>
      </c>
      <c r="B291" s="1205" t="str">
        <f>_xlfn.XLOOKUP(C291,'Lista Fiambre'!C:C,'Lista Fiambre'!B:B,"")</f>
        <v>SALAZONES COCIDAS</v>
      </c>
      <c r="C291" s="217">
        <v>110</v>
      </c>
      <c r="D291" s="218" t="s">
        <v>359</v>
      </c>
      <c r="E291" s="770">
        <f t="shared" si="53"/>
        <v>11596.962466843819</v>
      </c>
      <c r="F291" s="860">
        <f>_xlfn.XLOOKUP(C291,'[1]Lista Fiambre'!$C:$C,'[1]Lista Fiambre'!$F:$F,"")</f>
        <v>14032.32458488102</v>
      </c>
      <c r="G291" s="1197">
        <f>ROUND(IFERROR((E291-_xlfn.XLOOKUP(C291,'Listas anteriores R'!A:A,'Listas anteriores R'!E:E))/_xlfn.XLOOKUP(C291,'Listas anteriores R'!A:A,'Listas anteriores R'!E:E),""),3)</f>
        <v>0</v>
      </c>
      <c r="H291" s="732">
        <f>IFERROR((E291-(_xlfn.XLOOKUP(C291,'Costos Unitarios'!$A:$A,'Costos Unitarios'!$E:$E)+_xlfn.XLOOKUP(C291,'Costos Comerciales'!$A:$A,'Costos Comerciales'!$E:$E)))/E291,"")</f>
        <v>0.6607732402991332</v>
      </c>
      <c r="I291" s="732" t="str">
        <f>IFERROR((E291-_xlfn.XLOOKUP(C291,'Lista Consumo Interno'!$A:$A,'Lista Consumo Interno'!$E:$E))/E291,"")</f>
        <v/>
      </c>
      <c r="J291" s="727" t="str">
        <f>IFERROR(($E291-_xlfn.XLOOKUP($C291,Competencias!$A:$A,Competencias!R:R))/$E291,"")</f>
        <v/>
      </c>
      <c r="K291" s="727" t="str">
        <f>IFERROR(($E291-_xlfn.XLOOKUP($C291,Competencias!$A:$A,Competencias!S:S))/$E291,"")</f>
        <v/>
      </c>
      <c r="L291" s="727" t="str">
        <f>IFERROR(($E291-_xlfn.XLOOKUP($C291,Competencias!$A:$A,Competencias!T:T))/$E291,"")</f>
        <v/>
      </c>
      <c r="M291" s="727" t="str">
        <f>IFERROR(($E291-_xlfn.XLOOKUP($C291,Competencias!$A:$A,Competencias!U:U))/$E291,"")</f>
        <v/>
      </c>
      <c r="N291" s="727" t="str">
        <f>IFERROR(($E291-_xlfn.XLOOKUP($C291,Competencias!$A:$A,Competencias!V:V))/$E291,"")</f>
        <v/>
      </c>
      <c r="P291" s="246" t="str">
        <f>_xlfn.XLOOKUP(Q291,'Listas anteriores R'!$A:$A,'Listas anteriores R'!$D:$D,"")</f>
        <v>Fiambres</v>
      </c>
      <c r="Q291" s="1210">
        <v>110</v>
      </c>
      <c r="R291" s="718" t="str">
        <f t="shared" si="56"/>
        <v>FBRE. COCIDO PATA CERDO LARIO CUAD 4K</v>
      </c>
      <c r="S291" s="135">
        <f t="shared" si="54"/>
        <v>11596.962466843819</v>
      </c>
      <c r="T291" s="749">
        <v>14032.32458488102</v>
      </c>
      <c r="U291" s="1172">
        <f>ROUND(IFERROR((S291-_xlfn.XLOOKUP(Q291,'Listas anteriores C'!$A:$A,'Listas anteriores C'!$E:$E))/_xlfn.XLOOKUP(Q291,'Listas anteriores C'!$A:$A,'Listas anteriores C'!$E:$E),""),3)</f>
        <v>0</v>
      </c>
      <c r="V291" s="732">
        <f>IFERROR((S291-(_xlfn.XLOOKUP(Q291,'Costos Unitarios'!$A:$A,'Costos Unitarios'!$E:$E)+_xlfn.XLOOKUP(Q291,'Costos Comerciales'!$A:$A,'Costos Comerciales'!$E:$E)))/S291,"")</f>
        <v>0.6607732402991332</v>
      </c>
      <c r="W291" s="727" t="str">
        <f>IFERROR(($S291-_xlfn.XLOOKUP($Q291,Competencias!$A:$A,Competencias!E:E))/$S291,"")</f>
        <v/>
      </c>
      <c r="X291" s="727" t="str">
        <f>IFERROR(($S291-_xlfn.XLOOKUP($Q291,Competencias!$A:$A,Competencias!F:F))/$S291,"")</f>
        <v/>
      </c>
      <c r="Y291" s="727" t="str">
        <f>IFERROR(($S291-_xlfn.XLOOKUP($Q291,Competencias!$A:$A,Competencias!G:G))/$S291,"")</f>
        <v/>
      </c>
      <c r="AA291" s="246" t="str">
        <f>_xlfn.XLOOKUP(AB291,'Listas anteriores R'!$A:$A,'Listas anteriores R'!$D:$D,"")</f>
        <v>Fiambres</v>
      </c>
      <c r="AB291" s="542">
        <v>110</v>
      </c>
      <c r="AC291" s="718" t="str">
        <f t="shared" si="57"/>
        <v>FBRE. COCIDO PATA CERDO LARIO CUAD 4K</v>
      </c>
      <c r="AD291" s="139">
        <f t="shared" si="55"/>
        <v>11596.962466843819</v>
      </c>
      <c r="AE291" s="749">
        <v>14032.32458488102</v>
      </c>
      <c r="AF291" s="1172">
        <f>ROUND(IFERROR((AD291-_xlfn.XLOOKUP(AB291,'Listas anteriores ML'!$A:$A,'Listas anteriores ML'!$E:$E))/_xlfn.XLOOKUP(AB291,'Listas anteriores ML'!$A:$A,'Listas anteriores ML'!$E:$E),""),3)</f>
        <v>0</v>
      </c>
      <c r="AG291" s="732">
        <f>IFERROR((AD291-(_xlfn.XLOOKUP(AB291,'Costos Unitarios'!$A:$A,'Costos Unitarios'!$E:$E)+_xlfn.XLOOKUP(AB291,'Costos Comerciales'!$A:$A,'Costos Comerciales'!$E:$E)))/AD291,"")</f>
        <v>0.6607732402991332</v>
      </c>
      <c r="AH291" s="727" t="str">
        <f>IFERROR(($AD291-_xlfn.XLOOKUP($AB291,Competencias!$A:$A,Competencias!H:H))/$AD291,"")</f>
        <v/>
      </c>
      <c r="AI291" s="727" t="str">
        <f>IFERROR(($AD291-_xlfn.XLOOKUP($AB291,Competencias!$A:$A,Competencias!I:I))/$AD291,"")</f>
        <v/>
      </c>
      <c r="AJ291" s="727" t="str">
        <f>IFERROR(($AD291-_xlfn.XLOOKUP($AB291,Competencias!$A:$A,Competencias!J:J))/$AD291,"")</f>
        <v/>
      </c>
      <c r="AK291" s="727" t="str">
        <f>IFERROR(($AD291-_xlfn.XLOOKUP($AB291,Competencias!$A:$A,Competencias!K:K))/$AD291,"")</f>
        <v/>
      </c>
      <c r="AL291" s="727" t="str">
        <f>IFERROR(($AD291-_xlfn.XLOOKUP($AB291,Competencias!$A:$A,Competencias!L:L))/$AD291,"")</f>
        <v/>
      </c>
      <c r="AM291" s="727" t="str">
        <f>IFERROR(($AD291-_xlfn.XLOOKUP($AB291,Competencias!$A:$A,Competencias!M:M))/$AD291,"")</f>
        <v/>
      </c>
      <c r="AN291" s="727" t="str">
        <f>IFERROR(($AD291-_xlfn.XLOOKUP($AB291,Competencias!$A:$A,Competencias!N:N))/$AD291,"")</f>
        <v/>
      </c>
      <c r="AO291" s="727" t="str">
        <f>IFERROR(($AD291-_xlfn.XLOOKUP($AB291,Competencias!$A:$A,Competencias!O:O))/$AD291,"")</f>
        <v/>
      </c>
      <c r="AP291"/>
      <c r="AQ291" s="246" t="str">
        <f>_xlfn.XLOOKUP(AR291,'Listas anteriores R'!$A:$A,'Listas anteriores R'!$D:$D,"")</f>
        <v>Fiambres</v>
      </c>
      <c r="AR291" s="542">
        <v>110</v>
      </c>
      <c r="AS291" s="718" t="str">
        <f t="shared" si="58"/>
        <v>FBRE. COCIDO PATA CERDO LARIO CUAD 4K</v>
      </c>
      <c r="AT291" s="291" t="e">
        <f t="shared" si="52"/>
        <v>#N/A</v>
      </c>
      <c r="AU291" s="1051" t="e">
        <f>ROUND(IFERROR(($AT291-_xlfn.XLOOKUP($AR291,'Listas anteriores May.'!$A:$A,'Listas anteriores May.'!$E:$E))/_xlfn.XLOOKUP($AR291,'Listas anteriores May.'!$A:$A,'Listas anteriores May.'!$E:$E),""),3)</f>
        <v>#VALUE!</v>
      </c>
      <c r="AV291" s="732" t="str">
        <f>IFERROR(($AT291-(_xlfn.XLOOKUP($AR291,'Costos Unitarios'!$A:$A,'Costos Unitarios'!$E:$E)+_xlfn.XLOOKUP($AR291,'Costos Comerciales'!$A:$A,'Costos Comerciales'!$E:$E)))/AT291,"")</f>
        <v/>
      </c>
      <c r="AW291" s="892" t="str">
        <f>IFERROR((AT291-_xlfn.XLOOKUP(AR291,'Lista Consumo Interno'!$A:$A,'Lista Consumo Interno'!$E:$E))/AT291,"")</f>
        <v/>
      </c>
      <c r="AX291" s="895" t="e">
        <v>#N/A</v>
      </c>
      <c r="AY291" s="727" t="str">
        <f>IFERROR(($AT291-_xlfn.XLOOKUP($AR291,Competencias!$A:$A,Competencias!P:P))/$AT291,"")</f>
        <v/>
      </c>
      <c r="AZ291" s="727" t="str">
        <f>IFERROR(($AT291-_xlfn.XLOOKUP($AR291,Competencias!$A:$A,Competencias!Q:Q))/$AT291,"")</f>
        <v/>
      </c>
      <c r="BB291" s="246" t="str">
        <f>_xlfn.XLOOKUP(BC291,'Listas anteriores R'!$A:$A,'Listas anteriores R'!$D:$D,"")</f>
        <v>Fiambres</v>
      </c>
      <c r="BC291" s="760">
        <v>110</v>
      </c>
      <c r="BD291" s="800" t="str">
        <f t="shared" si="59"/>
        <v>FBRE. COCIDO PATA CERDO LARIO CUAD 4K</v>
      </c>
      <c r="BE291" s="150" t="e">
        <v>#N/A</v>
      </c>
      <c r="BF291" s="1051" t="e">
        <f>ROUND(IFERROR((BE291-_xlfn.XLOOKUP(BC291,'Listas anteriores HORECA'!$A:$A,'Listas anteriores HORECA'!$E:$E))/_xlfn.XLOOKUP(BC291,'Listas anteriores HORECA'!$A:$A,'Listas anteriores HORECA'!$E:$E),""),3)</f>
        <v>#VALUE!</v>
      </c>
      <c r="BG291" s="150">
        <f>_xlfn.XLOOKUP($BC291,'Costos Unitarios'!A:A,'Costos Unitarios'!E:E,"")</f>
        <v>3090</v>
      </c>
      <c r="BH291" s="1052" t="e">
        <f t="shared" si="60"/>
        <v>#N/A</v>
      </c>
      <c r="BI291" s="892" t="str">
        <f>IFERROR((BE291-_xlfn.XLOOKUP(C291,'Lista Consumo Interno'!A:A,'Lista Consumo Interno'!E:E))/BE291,"")</f>
        <v/>
      </c>
    </row>
    <row r="292" spans="1:61" s="725" customFormat="1" ht="15" thickBot="1" x14ac:dyDescent="0.35">
      <c r="A292" s="246" t="str">
        <f>_xlfn.XLOOKUP(C292,'Listas anteriores R'!$A:$A,'Listas anteriores R'!$D:$D,"")</f>
        <v>Fiambres</v>
      </c>
      <c r="B292" s="1205" t="str">
        <f>_xlfn.XLOOKUP(C292,'Lista Fiambre'!C:C,'Lista Fiambre'!B:B,"")</f>
        <v>SALAZONES COCIDAS</v>
      </c>
      <c r="C292" s="217">
        <v>106</v>
      </c>
      <c r="D292" s="218" t="s">
        <v>360</v>
      </c>
      <c r="E292" s="770">
        <f t="shared" si="53"/>
        <v>11596.962466843819</v>
      </c>
      <c r="F292" s="860">
        <f>_xlfn.XLOOKUP(C292,'[1]Lista Fiambre'!$C:$C,'[1]Lista Fiambre'!$F:$F,"")</f>
        <v>14032.32458488102</v>
      </c>
      <c r="G292" s="1197">
        <f>ROUND(IFERROR((E292-_xlfn.XLOOKUP(C292,'Listas anteriores R'!A:A,'Listas anteriores R'!E:E))/_xlfn.XLOOKUP(C292,'Listas anteriores R'!A:A,'Listas anteriores R'!E:E),""),3)</f>
        <v>0</v>
      </c>
      <c r="H292" s="732">
        <f>IFERROR((E292-(_xlfn.XLOOKUP(C292,'Costos Unitarios'!$A:$A,'Costos Unitarios'!$E:$E)+_xlfn.XLOOKUP(C292,'Costos Comerciales'!$A:$A,'Costos Comerciales'!$E:$E)))/E292,"")</f>
        <v>0.96378361996076156</v>
      </c>
      <c r="I292" s="732" t="str">
        <f>IFERROR((E292-_xlfn.XLOOKUP(C292,'Lista Consumo Interno'!$A:$A,'Lista Consumo Interno'!$E:$E))/E292,"")</f>
        <v/>
      </c>
      <c r="J292" s="727" t="str">
        <f>IFERROR(($E292-_xlfn.XLOOKUP($C292,Competencias!$A:$A,Competencias!R:R))/$E292,"")</f>
        <v/>
      </c>
      <c r="K292" s="727" t="str">
        <f>IFERROR(($E292-_xlfn.XLOOKUP($C292,Competencias!$A:$A,Competencias!S:S))/$E292,"")</f>
        <v/>
      </c>
      <c r="L292" s="727" t="str">
        <f>IFERROR(($E292-_xlfn.XLOOKUP($C292,Competencias!$A:$A,Competencias!T:T))/$E292,"")</f>
        <v/>
      </c>
      <c r="M292" s="727" t="str">
        <f>IFERROR(($E292-_xlfn.XLOOKUP($C292,Competencias!$A:$A,Competencias!U:U))/$E292,"")</f>
        <v/>
      </c>
      <c r="N292" s="727" t="str">
        <f>IFERROR(($E292-_xlfn.XLOOKUP($C292,Competencias!$A:$A,Competencias!V:V))/$E292,"")</f>
        <v/>
      </c>
      <c r="P292" s="246" t="str">
        <f>_xlfn.XLOOKUP(Q292,'Listas anteriores R'!$A:$A,'Listas anteriores R'!$D:$D,"")</f>
        <v>Fiambres</v>
      </c>
      <c r="Q292" s="1210">
        <v>106</v>
      </c>
      <c r="R292" s="718" t="str">
        <f t="shared" ref="R292:R323" si="61">D292</f>
        <v xml:space="preserve">FBRE. COCIDO PALETA CERDO LARIO RECT. 4K </v>
      </c>
      <c r="S292" s="135">
        <f t="shared" si="54"/>
        <v>11596.962466843819</v>
      </c>
      <c r="T292" s="749">
        <v>14032.32458488102</v>
      </c>
      <c r="U292" s="1172">
        <f>ROUND(IFERROR((S292-_xlfn.XLOOKUP(Q292,'Listas anteriores C'!$A:$A,'Listas anteriores C'!$E:$E))/_xlfn.XLOOKUP(Q292,'Listas anteriores C'!$A:$A,'Listas anteriores C'!$E:$E),""),3)</f>
        <v>0</v>
      </c>
      <c r="V292" s="732">
        <f>IFERROR((S292-(_xlfn.XLOOKUP(Q292,'Costos Unitarios'!$A:$A,'Costos Unitarios'!$E:$E)+_xlfn.XLOOKUP(Q292,'Costos Comerciales'!$A:$A,'Costos Comerciales'!$E:$E)))/S292,"")</f>
        <v>0.96378361996076156</v>
      </c>
      <c r="W292" s="727" t="str">
        <f>IFERROR(($S292-_xlfn.XLOOKUP($Q292,Competencias!$A:$A,Competencias!E:E))/$S292,"")</f>
        <v/>
      </c>
      <c r="X292" s="727" t="str">
        <f>IFERROR(($S292-_xlfn.XLOOKUP($Q292,Competencias!$A:$A,Competencias!F:F))/$S292,"")</f>
        <v/>
      </c>
      <c r="Y292" s="727" t="str">
        <f>IFERROR(($S292-_xlfn.XLOOKUP($Q292,Competencias!$A:$A,Competencias!G:G))/$S292,"")</f>
        <v/>
      </c>
      <c r="AA292" s="246" t="str">
        <f>_xlfn.XLOOKUP(AB292,'Listas anteriores R'!$A:$A,'Listas anteriores R'!$D:$D,"")</f>
        <v>Fiambres</v>
      </c>
      <c r="AB292" s="542">
        <v>106</v>
      </c>
      <c r="AC292" s="718" t="str">
        <f t="shared" si="57"/>
        <v xml:space="preserve">FBRE. COCIDO PALETA CERDO LARIO RECT. 4K </v>
      </c>
      <c r="AD292" s="139">
        <f t="shared" si="55"/>
        <v>11596.962466843819</v>
      </c>
      <c r="AE292" s="749">
        <v>14032.32458488102</v>
      </c>
      <c r="AF292" s="1172">
        <f>ROUND(IFERROR((AD292-_xlfn.XLOOKUP(AB292,'Listas anteriores ML'!$A:$A,'Listas anteriores ML'!$E:$E))/_xlfn.XLOOKUP(AB292,'Listas anteriores ML'!$A:$A,'Listas anteriores ML'!$E:$E),""),3)</f>
        <v>0</v>
      </c>
      <c r="AG292" s="732">
        <f>IFERROR((AD292-(_xlfn.XLOOKUP(AB292,'Costos Unitarios'!$A:$A,'Costos Unitarios'!$E:$E)+_xlfn.XLOOKUP(AB292,'Costos Comerciales'!$A:$A,'Costos Comerciales'!$E:$E)))/AD292,"")</f>
        <v>0.96378361996076156</v>
      </c>
      <c r="AH292" s="727" t="str">
        <f>IFERROR(($AD292-_xlfn.XLOOKUP($AB292,Competencias!$A:$A,Competencias!H:H))/$AD292,"")</f>
        <v/>
      </c>
      <c r="AI292" s="727" t="str">
        <f>IFERROR(($AD292-_xlfn.XLOOKUP($AB292,Competencias!$A:$A,Competencias!I:I))/$AD292,"")</f>
        <v/>
      </c>
      <c r="AJ292" s="727" t="str">
        <f>IFERROR(($AD292-_xlfn.XLOOKUP($AB292,Competencias!$A:$A,Competencias!J:J))/$AD292,"")</f>
        <v/>
      </c>
      <c r="AK292" s="727" t="str">
        <f>IFERROR(($AD292-_xlfn.XLOOKUP($AB292,Competencias!$A:$A,Competencias!K:K))/$AD292,"")</f>
        <v/>
      </c>
      <c r="AL292" s="727" t="str">
        <f>IFERROR(($AD292-_xlfn.XLOOKUP($AB292,Competencias!$A:$A,Competencias!L:L))/$AD292,"")</f>
        <v/>
      </c>
      <c r="AM292" s="727" t="str">
        <f>IFERROR(($AD292-_xlfn.XLOOKUP($AB292,Competencias!$A:$A,Competencias!M:M))/$AD292,"")</f>
        <v/>
      </c>
      <c r="AN292" s="727" t="str">
        <f>IFERROR(($AD292-_xlfn.XLOOKUP($AB292,Competencias!$A:$A,Competencias!N:N))/$AD292,"")</f>
        <v/>
      </c>
      <c r="AO292" s="727" t="str">
        <f>IFERROR(($AD292-_xlfn.XLOOKUP($AB292,Competencias!$A:$A,Competencias!O:O))/$AD292,"")</f>
        <v/>
      </c>
      <c r="AP292"/>
      <c r="AQ292" s="246" t="str">
        <f>_xlfn.XLOOKUP(AR292,'Listas anteriores R'!$A:$A,'Listas anteriores R'!$D:$D,"")</f>
        <v>Fiambres</v>
      </c>
      <c r="AR292" s="542">
        <v>106</v>
      </c>
      <c r="AS292" s="718" t="str">
        <f t="shared" si="58"/>
        <v xml:space="preserve">FBRE. COCIDO PALETA CERDO LARIO RECT. 4K </v>
      </c>
      <c r="AT292" s="291" t="e">
        <f t="shared" si="52"/>
        <v>#N/A</v>
      </c>
      <c r="AU292" s="1051" t="e">
        <f>ROUND(IFERROR(($AT292-_xlfn.XLOOKUP($AR292,'Listas anteriores May.'!$A:$A,'Listas anteriores May.'!$E:$E))/_xlfn.XLOOKUP($AR292,'Listas anteriores May.'!$A:$A,'Listas anteriores May.'!$E:$E),""),3)</f>
        <v>#VALUE!</v>
      </c>
      <c r="AV292" s="732" t="str">
        <f>IFERROR(($AT292-(_xlfn.XLOOKUP($AR292,'Costos Unitarios'!$A:$A,'Costos Unitarios'!$E:$E)+_xlfn.XLOOKUP($AR292,'Costos Comerciales'!$A:$A,'Costos Comerciales'!$E:$E)))/AT292,"")</f>
        <v/>
      </c>
      <c r="AW292" s="892" t="str">
        <f>IFERROR((AT292-_xlfn.XLOOKUP(AR292,'Lista Consumo Interno'!$A:$A,'Lista Consumo Interno'!$E:$E))/AT292,"")</f>
        <v/>
      </c>
      <c r="AX292" s="895" t="e">
        <v>#N/A</v>
      </c>
      <c r="AY292" s="727" t="str">
        <f>IFERROR(($AT292-_xlfn.XLOOKUP($AR292,Competencias!$A:$A,Competencias!P:P))/$AT292,"")</f>
        <v/>
      </c>
      <c r="AZ292" s="727" t="str">
        <f>IFERROR(($AT292-_xlfn.XLOOKUP($AR292,Competencias!$A:$A,Competencias!Q:Q))/$AT292,"")</f>
        <v/>
      </c>
      <c r="BB292" s="246" t="str">
        <f>_xlfn.XLOOKUP(BC292,'Listas anteriores R'!$A:$A,'Listas anteriores R'!$D:$D,"")</f>
        <v>Fiambres</v>
      </c>
      <c r="BC292" s="760">
        <v>106</v>
      </c>
      <c r="BD292" s="800" t="str">
        <f t="shared" si="59"/>
        <v xml:space="preserve">FBRE. COCIDO PALETA CERDO LARIO RECT. 4K </v>
      </c>
      <c r="BE292" s="150" t="e">
        <v>#N/A</v>
      </c>
      <c r="BF292" s="1051" t="e">
        <f>ROUND(IFERROR((BE292-_xlfn.XLOOKUP(BC292,'Listas anteriores HORECA'!$A:$A,'Listas anteriores HORECA'!$E:$E))/_xlfn.XLOOKUP(BC292,'Listas anteriores HORECA'!$A:$A,'Listas anteriores HORECA'!$E:$E),""),3)</f>
        <v>#VALUE!</v>
      </c>
      <c r="BG292" s="150">
        <f>_xlfn.XLOOKUP($BC292,'Costos Unitarios'!A:A,'Costos Unitarios'!E:E,"")</f>
        <v>394</v>
      </c>
      <c r="BH292" s="1052" t="e">
        <f t="shared" si="60"/>
        <v>#N/A</v>
      </c>
      <c r="BI292" s="892" t="str">
        <f>IFERROR((BE292-_xlfn.XLOOKUP(C292,'Lista Consumo Interno'!A:A,'Lista Consumo Interno'!E:E))/BE292,"")</f>
        <v/>
      </c>
    </row>
    <row r="293" spans="1:61" s="725" customFormat="1" ht="15" thickBot="1" x14ac:dyDescent="0.35">
      <c r="A293" s="246" t="str">
        <f>_xlfn.XLOOKUP(C293,'Listas anteriores R'!$A:$A,'Listas anteriores R'!$D:$D,"")</f>
        <v>Fiambres</v>
      </c>
      <c r="B293" s="1205" t="str">
        <f>_xlfn.XLOOKUP(C293,'Lista Fiambre'!C:C,'Lista Fiambre'!B:B,"")</f>
        <v>SALAZONES COCIDAS</v>
      </c>
      <c r="C293" s="217">
        <v>448</v>
      </c>
      <c r="D293" s="218" t="s">
        <v>361</v>
      </c>
      <c r="E293" s="770">
        <f t="shared" si="53"/>
        <v>11596.962466843819</v>
      </c>
      <c r="F293" s="860">
        <f>_xlfn.XLOOKUP(C293,'[1]Lista Fiambre'!$C:$C,'[1]Lista Fiambre'!$F:$F,"")</f>
        <v>14032.32458488102</v>
      </c>
      <c r="G293" s="1197">
        <f>ROUND(IFERROR((E293-_xlfn.XLOOKUP(C293,'Listas anteriores R'!A:A,'Listas anteriores R'!E:E))/_xlfn.XLOOKUP(C293,'Listas anteriores R'!A:A,'Listas anteriores R'!E:E),""),3)</f>
        <v>0</v>
      </c>
      <c r="H293" s="732">
        <f>IFERROR((E293-(_xlfn.XLOOKUP(C293,'Costos Unitarios'!$A:$A,'Costos Unitarios'!$E:$E)+_xlfn.XLOOKUP(C293,'Costos Comerciales'!$A:$A,'Costos Comerciales'!$E:$E)))/E293,"")</f>
        <v>0.63680144589220866</v>
      </c>
      <c r="I293" s="732" t="str">
        <f>IFERROR((E293-_xlfn.XLOOKUP(C293,'Lista Consumo Interno'!$A:$A,'Lista Consumo Interno'!$E:$E))/E293,"")</f>
        <v/>
      </c>
      <c r="J293" s="727" t="str">
        <f>IFERROR(($E293-_xlfn.XLOOKUP($C293,Competencias!$A:$A,Competencias!R:R))/$E293,"")</f>
        <v/>
      </c>
      <c r="K293" s="727" t="str">
        <f>IFERROR(($E293-_xlfn.XLOOKUP($C293,Competencias!$A:$A,Competencias!S:S))/$E293,"")</f>
        <v/>
      </c>
      <c r="L293" s="727" t="str">
        <f>IFERROR(($E293-_xlfn.XLOOKUP($C293,Competencias!$A:$A,Competencias!T:T))/$E293,"")</f>
        <v/>
      </c>
      <c r="M293" s="727" t="str">
        <f>IFERROR(($E293-_xlfn.XLOOKUP($C293,Competencias!$A:$A,Competencias!U:U))/$E293,"")</f>
        <v/>
      </c>
      <c r="N293" s="727" t="str">
        <f>IFERROR(($E293-_xlfn.XLOOKUP($C293,Competencias!$A:$A,Competencias!V:V))/$E293,"")</f>
        <v/>
      </c>
      <c r="P293" s="246" t="str">
        <f>_xlfn.XLOOKUP(Q293,'Listas anteriores R'!$A:$A,'Listas anteriores R'!$D:$D,"")</f>
        <v>Fiambres</v>
      </c>
      <c r="Q293" s="1210">
        <v>448</v>
      </c>
      <c r="R293" s="718" t="str">
        <f t="shared" si="61"/>
        <v xml:space="preserve">FBRE. COCIDO PALETA CERDO LARIO RECT. 6K </v>
      </c>
      <c r="S293" s="135">
        <f t="shared" si="54"/>
        <v>11596.962466843819</v>
      </c>
      <c r="T293" s="749">
        <v>14032.32458488102</v>
      </c>
      <c r="U293" s="1172">
        <f>ROUND(IFERROR((S293-_xlfn.XLOOKUP(Q293,'Listas anteriores C'!$A:$A,'Listas anteriores C'!$E:$E))/_xlfn.XLOOKUP(Q293,'Listas anteriores C'!$A:$A,'Listas anteriores C'!$E:$E),""),3)</f>
        <v>0</v>
      </c>
      <c r="V293" s="732">
        <f>IFERROR((S293-(_xlfn.XLOOKUP(Q293,'Costos Unitarios'!$A:$A,'Costos Unitarios'!$E:$E)+_xlfn.XLOOKUP(Q293,'Costos Comerciales'!$A:$A,'Costos Comerciales'!$E:$E)))/S293,"")</f>
        <v>0.63680144589220866</v>
      </c>
      <c r="W293" s="727" t="str">
        <f>IFERROR(($S293-_xlfn.XLOOKUP($Q293,Competencias!$A:$A,Competencias!E:E))/$S293,"")</f>
        <v/>
      </c>
      <c r="X293" s="727" t="str">
        <f>IFERROR(($S293-_xlfn.XLOOKUP($Q293,Competencias!$A:$A,Competencias!F:F))/$S293,"")</f>
        <v/>
      </c>
      <c r="Y293" s="727" t="str">
        <f>IFERROR(($S293-_xlfn.XLOOKUP($Q293,Competencias!$A:$A,Competencias!G:G))/$S293,"")</f>
        <v/>
      </c>
      <c r="AA293" s="246" t="str">
        <f>_xlfn.XLOOKUP(AB293,'Listas anteriores R'!$A:$A,'Listas anteriores R'!$D:$D,"")</f>
        <v>Fiambres</v>
      </c>
      <c r="AB293" s="542">
        <v>448</v>
      </c>
      <c r="AC293" s="718" t="str">
        <f t="shared" si="57"/>
        <v xml:space="preserve">FBRE. COCIDO PALETA CERDO LARIO RECT. 6K </v>
      </c>
      <c r="AD293" s="139">
        <f t="shared" si="55"/>
        <v>11596.962466843819</v>
      </c>
      <c r="AE293" s="749">
        <v>14032.32458488102</v>
      </c>
      <c r="AF293" s="1172">
        <f>ROUND(IFERROR((AD293-_xlfn.XLOOKUP(AB293,'Listas anteriores ML'!$A:$A,'Listas anteriores ML'!$E:$E))/_xlfn.XLOOKUP(AB293,'Listas anteriores ML'!$A:$A,'Listas anteriores ML'!$E:$E),""),3)</f>
        <v>0</v>
      </c>
      <c r="AG293" s="732">
        <f>IFERROR((AD293-(_xlfn.XLOOKUP(AB293,'Costos Unitarios'!$A:$A,'Costos Unitarios'!$E:$E)+_xlfn.XLOOKUP(AB293,'Costos Comerciales'!$A:$A,'Costos Comerciales'!$E:$E)))/AD293,"")</f>
        <v>0.63680144589220866</v>
      </c>
      <c r="AH293" s="727" t="str">
        <f>IFERROR(($AD293-_xlfn.XLOOKUP($AB293,Competencias!$A:$A,Competencias!H:H))/$AD293,"")</f>
        <v/>
      </c>
      <c r="AI293" s="727" t="str">
        <f>IFERROR(($AD293-_xlfn.XLOOKUP($AB293,Competencias!$A:$A,Competencias!I:I))/$AD293,"")</f>
        <v/>
      </c>
      <c r="AJ293" s="727" t="str">
        <f>IFERROR(($AD293-_xlfn.XLOOKUP($AB293,Competencias!$A:$A,Competencias!J:J))/$AD293,"")</f>
        <v/>
      </c>
      <c r="AK293" s="727" t="str">
        <f>IFERROR(($AD293-_xlfn.XLOOKUP($AB293,Competencias!$A:$A,Competencias!K:K))/$AD293,"")</f>
        <v/>
      </c>
      <c r="AL293" s="727" t="str">
        <f>IFERROR(($AD293-_xlfn.XLOOKUP($AB293,Competencias!$A:$A,Competencias!L:L))/$AD293,"")</f>
        <v/>
      </c>
      <c r="AM293" s="727" t="str">
        <f>IFERROR(($AD293-_xlfn.XLOOKUP($AB293,Competencias!$A:$A,Competencias!M:M))/$AD293,"")</f>
        <v/>
      </c>
      <c r="AN293" s="727" t="str">
        <f>IFERROR(($AD293-_xlfn.XLOOKUP($AB293,Competencias!$A:$A,Competencias!N:N))/$AD293,"")</f>
        <v/>
      </c>
      <c r="AO293" s="727" t="str">
        <f>IFERROR(($AD293-_xlfn.XLOOKUP($AB293,Competencias!$A:$A,Competencias!O:O))/$AD293,"")</f>
        <v/>
      </c>
      <c r="AP293"/>
      <c r="AQ293" s="246" t="str">
        <f>_xlfn.XLOOKUP(AR293,'Listas anteriores R'!$A:$A,'Listas anteriores R'!$D:$D,"")</f>
        <v>Fiambres</v>
      </c>
      <c r="AR293" s="542">
        <v>448</v>
      </c>
      <c r="AS293" s="718" t="str">
        <f t="shared" si="58"/>
        <v xml:space="preserve">FBRE. COCIDO PALETA CERDO LARIO RECT. 6K </v>
      </c>
      <c r="AT293" s="291" t="e">
        <f t="shared" si="52"/>
        <v>#N/A</v>
      </c>
      <c r="AU293" s="1051" t="e">
        <f>ROUND(IFERROR(($AT293-_xlfn.XLOOKUP($AR293,'Listas anteriores May.'!$A:$A,'Listas anteriores May.'!$E:$E))/_xlfn.XLOOKUP($AR293,'Listas anteriores May.'!$A:$A,'Listas anteriores May.'!$E:$E),""),3)</f>
        <v>#VALUE!</v>
      </c>
      <c r="AV293" s="732" t="str">
        <f>IFERROR(($AT293-(_xlfn.XLOOKUP($AR293,'Costos Unitarios'!$A:$A,'Costos Unitarios'!$E:$E)+_xlfn.XLOOKUP($AR293,'Costos Comerciales'!$A:$A,'Costos Comerciales'!$E:$E)))/AT293,"")</f>
        <v/>
      </c>
      <c r="AW293" s="892" t="str">
        <f>IFERROR((AT293-_xlfn.XLOOKUP(AR293,'Lista Consumo Interno'!$A:$A,'Lista Consumo Interno'!$E:$E))/AT293,"")</f>
        <v/>
      </c>
      <c r="AX293" s="895" t="e">
        <v>#N/A</v>
      </c>
      <c r="AY293" s="727" t="str">
        <f>IFERROR(($AT293-_xlfn.XLOOKUP($AR293,Competencias!$A:$A,Competencias!P:P))/$AT293,"")</f>
        <v/>
      </c>
      <c r="AZ293" s="727" t="str">
        <f>IFERROR(($AT293-_xlfn.XLOOKUP($AR293,Competencias!$A:$A,Competencias!Q:Q))/$AT293,"")</f>
        <v/>
      </c>
      <c r="BB293" s="246" t="str">
        <f>_xlfn.XLOOKUP(BC293,'Listas anteriores R'!$A:$A,'Listas anteriores R'!$D:$D,"")</f>
        <v>Fiambres</v>
      </c>
      <c r="BC293" s="760">
        <v>448</v>
      </c>
      <c r="BD293" s="800" t="str">
        <f t="shared" si="59"/>
        <v xml:space="preserve">FBRE. COCIDO PALETA CERDO LARIO RECT. 6K </v>
      </c>
      <c r="BE293" s="150" t="e">
        <v>#N/A</v>
      </c>
      <c r="BF293" s="1051" t="e">
        <f>ROUND(IFERROR((BE293-_xlfn.XLOOKUP(BC293,'Listas anteriores HORECA'!$A:$A,'Listas anteriores HORECA'!$E:$E))/_xlfn.XLOOKUP(BC293,'Listas anteriores HORECA'!$A:$A,'Listas anteriores HORECA'!$E:$E),""),3)</f>
        <v>#VALUE!</v>
      </c>
      <c r="BG293" s="150">
        <f>_xlfn.XLOOKUP($BC293,'Costos Unitarios'!A:A,'Costos Unitarios'!E:E,"")</f>
        <v>3690</v>
      </c>
      <c r="BH293" s="1052" t="e">
        <f t="shared" si="60"/>
        <v>#N/A</v>
      </c>
      <c r="BI293" s="892" t="str">
        <f>IFERROR((BE293-_xlfn.XLOOKUP(C293,'Lista Consumo Interno'!A:A,'Lista Consumo Interno'!E:E))/BE293,"")</f>
        <v/>
      </c>
    </row>
    <row r="294" spans="1:61" s="725" customFormat="1" ht="15" thickBot="1" x14ac:dyDescent="0.35">
      <c r="A294" s="246" t="str">
        <f>_xlfn.XLOOKUP(C294,'Listas anteriores R'!$A:$A,'Listas anteriores R'!$D:$D,"")</f>
        <v>Fiambres</v>
      </c>
      <c r="B294" s="1205" t="str">
        <f>_xlfn.XLOOKUP(C294,'Lista Fiambre'!C:C,'Lista Fiambre'!B:B,"")</f>
        <v>SALAZONES COCIDAS</v>
      </c>
      <c r="C294" s="217">
        <v>121</v>
      </c>
      <c r="D294" s="218" t="s">
        <v>362</v>
      </c>
      <c r="E294" s="770">
        <f t="shared" si="53"/>
        <v>21085.386303352403</v>
      </c>
      <c r="F294" s="860">
        <f>_xlfn.XLOOKUP(C294,'[1]Lista Fiambre'!$C:$C,'[1]Lista Fiambre'!$F:$F,"")</f>
        <v>25513.317427056409</v>
      </c>
      <c r="G294" s="1197">
        <f>ROUND(IFERROR((E294-_xlfn.XLOOKUP(C294,'Listas anteriores R'!A:A,'Listas anteriores R'!E:E))/_xlfn.XLOOKUP(C294,'Listas anteriores R'!A:A,'Listas anteriores R'!E:E),""),3)</f>
        <v>0</v>
      </c>
      <c r="H294" s="732">
        <f>IFERROR((E294-(_xlfn.XLOOKUP(C294,'Costos Unitarios'!$A:$A,'Costos Unitarios'!$E:$E)+_xlfn.XLOOKUP(C294,'Costos Comerciales'!$A:$A,'Costos Comerciales'!$E:$E)))/E294,"")</f>
        <v>0.94199774277763393</v>
      </c>
      <c r="I294" s="732" t="str">
        <f>IFERROR((E294-_xlfn.XLOOKUP(C294,'Lista Consumo Interno'!$A:$A,'Lista Consumo Interno'!$E:$E))/E294,"")</f>
        <v/>
      </c>
      <c r="J294" s="727" t="str">
        <f>IFERROR(($E294-_xlfn.XLOOKUP($C294,Competencias!$A:$A,Competencias!R:R))/$E294,"")</f>
        <v/>
      </c>
      <c r="K294" s="727" t="str">
        <f>IFERROR(($E294-_xlfn.XLOOKUP($C294,Competencias!$A:$A,Competencias!S:S))/$E294,"")</f>
        <v/>
      </c>
      <c r="L294" s="727" t="str">
        <f>IFERROR(($E294-_xlfn.XLOOKUP($C294,Competencias!$A:$A,Competencias!T:T))/$E294,"")</f>
        <v/>
      </c>
      <c r="M294" s="727" t="str">
        <f>IFERROR(($E294-_xlfn.XLOOKUP($C294,Competencias!$A:$A,Competencias!U:U))/$E294,"")</f>
        <v/>
      </c>
      <c r="N294" s="727" t="str">
        <f>IFERROR(($E294-_xlfn.XLOOKUP($C294,Competencias!$A:$A,Competencias!V:V))/$E294,"")</f>
        <v/>
      </c>
      <c r="P294" s="246" t="str">
        <f>_xlfn.XLOOKUP(Q294,'Listas anteriores R'!$A:$A,'Listas anteriores R'!$D:$D,"")</f>
        <v>Fiambres</v>
      </c>
      <c r="Q294" s="1210">
        <v>121</v>
      </c>
      <c r="R294" s="718" t="str">
        <f t="shared" si="61"/>
        <v>LOMO COCIDO CLÁSICO LARIO</v>
      </c>
      <c r="S294" s="135">
        <f t="shared" si="54"/>
        <v>21085.386303352403</v>
      </c>
      <c r="T294" s="749">
        <v>25513.317427056409</v>
      </c>
      <c r="U294" s="1172">
        <f>ROUND(IFERROR((S294-_xlfn.XLOOKUP(Q294,'Listas anteriores C'!$A:$A,'Listas anteriores C'!$E:$E))/_xlfn.XLOOKUP(Q294,'Listas anteriores C'!$A:$A,'Listas anteriores C'!$E:$E),""),3)</f>
        <v>0</v>
      </c>
      <c r="V294" s="732">
        <f>IFERROR((S294-(_xlfn.XLOOKUP(Q294,'Costos Unitarios'!$A:$A,'Costos Unitarios'!$E:$E)+_xlfn.XLOOKUP(Q294,'Costos Comerciales'!$A:$A,'Costos Comerciales'!$E:$E)))/S294,"")</f>
        <v>0.94199774277763393</v>
      </c>
      <c r="W294" s="727" t="str">
        <f>IFERROR(($S294-_xlfn.XLOOKUP($Q294,Competencias!$A:$A,Competencias!E:E))/$S294,"")</f>
        <v/>
      </c>
      <c r="X294" s="727" t="str">
        <f>IFERROR(($S294-_xlfn.XLOOKUP($Q294,Competencias!$A:$A,Competencias!F:F))/$S294,"")</f>
        <v/>
      </c>
      <c r="Y294" s="727" t="str">
        <f>IFERROR(($S294-_xlfn.XLOOKUP($Q294,Competencias!$A:$A,Competencias!G:G))/$S294,"")</f>
        <v/>
      </c>
      <c r="AA294" s="246" t="str">
        <f>_xlfn.XLOOKUP(AB294,'Listas anteriores R'!$A:$A,'Listas anteriores R'!$D:$D,"")</f>
        <v>Fiambres</v>
      </c>
      <c r="AB294" s="542">
        <v>121</v>
      </c>
      <c r="AC294" s="718" t="str">
        <f t="shared" si="57"/>
        <v>LOMO COCIDO CLÁSICO LARIO</v>
      </c>
      <c r="AD294" s="139">
        <f t="shared" si="55"/>
        <v>21085.386303352403</v>
      </c>
      <c r="AE294" s="749">
        <v>25513.317427056409</v>
      </c>
      <c r="AF294" s="1172">
        <f>ROUND(IFERROR((AD294-_xlfn.XLOOKUP(AB294,'Listas anteriores ML'!$A:$A,'Listas anteriores ML'!$E:$E))/_xlfn.XLOOKUP(AB294,'Listas anteriores ML'!$A:$A,'Listas anteriores ML'!$E:$E),""),3)</f>
        <v>0</v>
      </c>
      <c r="AG294" s="732">
        <f>IFERROR((AD294-(_xlfn.XLOOKUP(AB294,'Costos Unitarios'!$A:$A,'Costos Unitarios'!$E:$E)+_xlfn.XLOOKUP(AB294,'Costos Comerciales'!$A:$A,'Costos Comerciales'!$E:$E)))/AD294,"")</f>
        <v>0.94199774277763393</v>
      </c>
      <c r="AH294" s="727" t="str">
        <f>IFERROR(($AD294-_xlfn.XLOOKUP($AB294,Competencias!$A:$A,Competencias!H:H))/$AD294,"")</f>
        <v/>
      </c>
      <c r="AI294" s="727" t="str">
        <f>IFERROR(($AD294-_xlfn.XLOOKUP($AB294,Competencias!$A:$A,Competencias!I:I))/$AD294,"")</f>
        <v/>
      </c>
      <c r="AJ294" s="727" t="str">
        <f>IFERROR(($AD294-_xlfn.XLOOKUP($AB294,Competencias!$A:$A,Competencias!J:J))/$AD294,"")</f>
        <v/>
      </c>
      <c r="AK294" s="727" t="str">
        <f>IFERROR(($AD294-_xlfn.XLOOKUP($AB294,Competencias!$A:$A,Competencias!K:K))/$AD294,"")</f>
        <v/>
      </c>
      <c r="AL294" s="727" t="str">
        <f>IFERROR(($AD294-_xlfn.XLOOKUP($AB294,Competencias!$A:$A,Competencias!L:L))/$AD294,"")</f>
        <v/>
      </c>
      <c r="AM294" s="727" t="str">
        <f>IFERROR(($AD294-_xlfn.XLOOKUP($AB294,Competencias!$A:$A,Competencias!M:M))/$AD294,"")</f>
        <v/>
      </c>
      <c r="AN294" s="727" t="str">
        <f>IFERROR(($AD294-_xlfn.XLOOKUP($AB294,Competencias!$A:$A,Competencias!N:N))/$AD294,"")</f>
        <v/>
      </c>
      <c r="AO294" s="727" t="str">
        <f>IFERROR(($AD294-_xlfn.XLOOKUP($AB294,Competencias!$A:$A,Competencias!O:O))/$AD294,"")</f>
        <v/>
      </c>
      <c r="AP294"/>
      <c r="AQ294" s="246" t="str">
        <f>_xlfn.XLOOKUP(AR294,'Listas anteriores R'!$A:$A,'Listas anteriores R'!$D:$D,"")</f>
        <v>Fiambres</v>
      </c>
      <c r="AR294" s="542">
        <v>121</v>
      </c>
      <c r="AS294" s="718" t="str">
        <f t="shared" si="58"/>
        <v>LOMO COCIDO CLÁSICO LARIO</v>
      </c>
      <c r="AT294" s="291" t="e">
        <f t="shared" si="52"/>
        <v>#N/A</v>
      </c>
      <c r="AU294" s="1051" t="e">
        <f>ROUND(IFERROR(($AT294-_xlfn.XLOOKUP($AR294,'Listas anteriores May.'!$A:$A,'Listas anteriores May.'!$E:$E))/_xlfn.XLOOKUP($AR294,'Listas anteriores May.'!$A:$A,'Listas anteriores May.'!$E:$E),""),3)</f>
        <v>#VALUE!</v>
      </c>
      <c r="AV294" s="732" t="str">
        <f>IFERROR(($AT294-(_xlfn.XLOOKUP($AR294,'Costos Unitarios'!$A:$A,'Costos Unitarios'!$E:$E)+_xlfn.XLOOKUP($AR294,'Costos Comerciales'!$A:$A,'Costos Comerciales'!$E:$E)))/AT294,"")</f>
        <v/>
      </c>
      <c r="AW294" s="892" t="str">
        <f>IFERROR((AT294-_xlfn.XLOOKUP(AR294,'Lista Consumo Interno'!$A:$A,'Lista Consumo Interno'!$E:$E))/AT294,"")</f>
        <v/>
      </c>
      <c r="AX294" s="895" t="e">
        <v>#N/A</v>
      </c>
      <c r="AY294" s="727" t="str">
        <f>IFERROR(($AT294-_xlfn.XLOOKUP($AR294,Competencias!$A:$A,Competencias!P:P))/$AT294,"")</f>
        <v/>
      </c>
      <c r="AZ294" s="727" t="str">
        <f>IFERROR(($AT294-_xlfn.XLOOKUP($AR294,Competencias!$A:$A,Competencias!Q:Q))/$AT294,"")</f>
        <v/>
      </c>
      <c r="BB294" s="246" t="str">
        <f>_xlfn.XLOOKUP(BC294,'Listas anteriores R'!$A:$A,'Listas anteriores R'!$D:$D,"")</f>
        <v>Fiambres</v>
      </c>
      <c r="BC294" s="760">
        <v>121</v>
      </c>
      <c r="BD294" s="800" t="str">
        <f t="shared" si="59"/>
        <v>LOMO COCIDO CLÁSICO LARIO</v>
      </c>
      <c r="BE294" s="150" t="e">
        <v>#N/A</v>
      </c>
      <c r="BF294" s="1051" t="e">
        <f>ROUND(IFERROR((BE294-_xlfn.XLOOKUP(BC294,'Listas anteriores HORECA'!$A:$A,'Listas anteriores HORECA'!$E:$E))/_xlfn.XLOOKUP(BC294,'Listas anteriores HORECA'!$A:$A,'Listas anteriores HORECA'!$E:$E),""),3)</f>
        <v>#VALUE!</v>
      </c>
      <c r="BG294" s="150">
        <f>_xlfn.XLOOKUP($BC294,'Costos Unitarios'!A:A,'Costos Unitarios'!E:E,"")</f>
        <v>1154</v>
      </c>
      <c r="BH294" s="1052" t="e">
        <f t="shared" si="60"/>
        <v>#N/A</v>
      </c>
      <c r="BI294" s="892" t="str">
        <f>IFERROR((BE294-_xlfn.XLOOKUP(C294,'Lista Consumo Interno'!A:A,'Lista Consumo Interno'!E:E))/BE294,"")</f>
        <v/>
      </c>
    </row>
    <row r="295" spans="1:61" s="725" customFormat="1" ht="15" thickBot="1" x14ac:dyDescent="0.35">
      <c r="A295" s="246" t="str">
        <f>_xlfn.XLOOKUP(C295,'Listas anteriores R'!$A:$A,'Listas anteriores R'!$D:$D,"")</f>
        <v>Fiambres</v>
      </c>
      <c r="B295" s="1205" t="str">
        <f>_xlfn.XLOOKUP(C295,'Lista Fiambre'!C:C,'Lista Fiambre'!B:B,"")</f>
        <v>SALAZONES SECAS</v>
      </c>
      <c r="C295" s="217">
        <v>115</v>
      </c>
      <c r="D295" s="218" t="s">
        <v>363</v>
      </c>
      <c r="E295" s="770">
        <f t="shared" si="53"/>
        <v>26538.091363636369</v>
      </c>
      <c r="F295" s="860">
        <f>_xlfn.XLOOKUP(C295,'[1]Lista Fiambre'!$C:$C,'[1]Lista Fiambre'!$F:$F,"")</f>
        <v>32111.090550000008</v>
      </c>
      <c r="G295" s="1197">
        <f>ROUND(IFERROR((E295-_xlfn.XLOOKUP(C295,'Listas anteriores R'!A:A,'Listas anteriores R'!E:E))/_xlfn.XLOOKUP(C295,'Listas anteriores R'!A:A,'Listas anteriores R'!E:E),""),3)</f>
        <v>0</v>
      </c>
      <c r="H295" s="732">
        <f>IFERROR((E295-(_xlfn.XLOOKUP(C295,'Costos Unitarios'!$A:$A,'Costos Unitarios'!$E:$E)+_xlfn.XLOOKUP(C295,'Costos Comerciales'!$A:$A,'Costos Comerciales'!$E:$E)))/E295,"")</f>
        <v>0.59213344126053058</v>
      </c>
      <c r="I295" s="732" t="str">
        <f>IFERROR((E295-_xlfn.XLOOKUP(C295,'Lista Consumo Interno'!$A:$A,'Lista Consumo Interno'!$E:$E))/E295,"")</f>
        <v/>
      </c>
      <c r="J295" s="727" t="str">
        <f>IFERROR(($E295-_xlfn.XLOOKUP($C295,Competencias!$A:$A,Competencias!R:R))/$E295,"")</f>
        <v/>
      </c>
      <c r="K295" s="727" t="str">
        <f>IFERROR(($E295-_xlfn.XLOOKUP($C295,Competencias!$A:$A,Competencias!S:S))/$E295,"")</f>
        <v/>
      </c>
      <c r="L295" s="727" t="str">
        <f>IFERROR(($E295-_xlfn.XLOOKUP($C295,Competencias!$A:$A,Competencias!T:T))/$E295,"")</f>
        <v/>
      </c>
      <c r="M295" s="727" t="str">
        <f>IFERROR(($E295-_xlfn.XLOOKUP($C295,Competencias!$A:$A,Competencias!U:U))/$E295,"")</f>
        <v/>
      </c>
      <c r="N295" s="727" t="str">
        <f>IFERROR(($E295-_xlfn.XLOOKUP($C295,Competencias!$A:$A,Competencias!V:V))/$E295,"")</f>
        <v/>
      </c>
      <c r="P295" s="246" t="str">
        <f>_xlfn.XLOOKUP(Q295,'Listas anteriores R'!$A:$A,'Listas anteriores R'!$D:$D,"")</f>
        <v>Fiambres</v>
      </c>
      <c r="Q295" s="1210">
        <v>115</v>
      </c>
      <c r="R295" s="718" t="str">
        <f t="shared" si="61"/>
        <v>PANCETA AHUMADA 2 KG.</v>
      </c>
      <c r="S295" s="135">
        <f t="shared" si="54"/>
        <v>26538.091363636369</v>
      </c>
      <c r="T295" s="749">
        <v>32111.090550000008</v>
      </c>
      <c r="U295" s="1172">
        <f>ROUND(IFERROR((S295-_xlfn.XLOOKUP(Q295,'Listas anteriores C'!$A:$A,'Listas anteriores C'!$E:$E))/_xlfn.XLOOKUP(Q295,'Listas anteriores C'!$A:$A,'Listas anteriores C'!$E:$E),""),3)</f>
        <v>0</v>
      </c>
      <c r="V295" s="732">
        <f>IFERROR((S295-(_xlfn.XLOOKUP(Q295,'Costos Unitarios'!$A:$A,'Costos Unitarios'!$E:$E)+_xlfn.XLOOKUP(Q295,'Costos Comerciales'!$A:$A,'Costos Comerciales'!$E:$E)))/S295,"")</f>
        <v>0.59213344126053058</v>
      </c>
      <c r="W295" s="727" t="str">
        <f>IFERROR(($S295-_xlfn.XLOOKUP($Q295,Competencias!$A:$A,Competencias!E:E))/$S295,"")</f>
        <v/>
      </c>
      <c r="X295" s="727" t="str">
        <f>IFERROR(($S295-_xlfn.XLOOKUP($Q295,Competencias!$A:$A,Competencias!F:F))/$S295,"")</f>
        <v/>
      </c>
      <c r="Y295" s="727" t="str">
        <f>IFERROR(($S295-_xlfn.XLOOKUP($Q295,Competencias!$A:$A,Competencias!G:G))/$S295,"")</f>
        <v/>
      </c>
      <c r="AA295" s="246" t="str">
        <f>_xlfn.XLOOKUP(AB295,'Listas anteriores R'!$A:$A,'Listas anteriores R'!$D:$D,"")</f>
        <v>Fiambres</v>
      </c>
      <c r="AB295" s="542">
        <v>115</v>
      </c>
      <c r="AC295" s="718" t="str">
        <f t="shared" ref="AC295:AC326" si="62">D295</f>
        <v>PANCETA AHUMADA 2 KG.</v>
      </c>
      <c r="AD295" s="139">
        <f t="shared" si="55"/>
        <v>26538.091363636369</v>
      </c>
      <c r="AE295" s="749">
        <v>32111.090550000008</v>
      </c>
      <c r="AF295" s="1172">
        <f>ROUND(IFERROR((AD295-_xlfn.XLOOKUP(AB295,'Listas anteriores ML'!$A:$A,'Listas anteriores ML'!$E:$E))/_xlfn.XLOOKUP(AB295,'Listas anteriores ML'!$A:$A,'Listas anteriores ML'!$E:$E),""),3)</f>
        <v>0</v>
      </c>
      <c r="AG295" s="732">
        <f>IFERROR((AD295-(_xlfn.XLOOKUP(AB295,'Costos Unitarios'!$A:$A,'Costos Unitarios'!$E:$E)+_xlfn.XLOOKUP(AB295,'Costos Comerciales'!$A:$A,'Costos Comerciales'!$E:$E)))/AD295,"")</f>
        <v>0.59213344126053058</v>
      </c>
      <c r="AH295" s="727" t="str">
        <f>IFERROR(($AD295-_xlfn.XLOOKUP($AB295,Competencias!$A:$A,Competencias!H:H))/$AD295,"")</f>
        <v/>
      </c>
      <c r="AI295" s="727" t="str">
        <f>IFERROR(($AD295-_xlfn.XLOOKUP($AB295,Competencias!$A:$A,Competencias!I:I))/$AD295,"")</f>
        <v/>
      </c>
      <c r="AJ295" s="727" t="str">
        <f>IFERROR(($AD295-_xlfn.XLOOKUP($AB295,Competencias!$A:$A,Competencias!J:J))/$AD295,"")</f>
        <v/>
      </c>
      <c r="AK295" s="727" t="str">
        <f>IFERROR(($AD295-_xlfn.XLOOKUP($AB295,Competencias!$A:$A,Competencias!K:K))/$AD295,"")</f>
        <v/>
      </c>
      <c r="AL295" s="727" t="str">
        <f>IFERROR(($AD295-_xlfn.XLOOKUP($AB295,Competencias!$A:$A,Competencias!L:L))/$AD295,"")</f>
        <v/>
      </c>
      <c r="AM295" s="727" t="str">
        <f>IFERROR(($AD295-_xlfn.XLOOKUP($AB295,Competencias!$A:$A,Competencias!M:M))/$AD295,"")</f>
        <v/>
      </c>
      <c r="AN295" s="727" t="str">
        <f>IFERROR(($AD295-_xlfn.XLOOKUP($AB295,Competencias!$A:$A,Competencias!N:N))/$AD295,"")</f>
        <v/>
      </c>
      <c r="AO295" s="727" t="str">
        <f>IFERROR(($AD295-_xlfn.XLOOKUP($AB295,Competencias!$A:$A,Competencias!O:O))/$AD295,"")</f>
        <v/>
      </c>
      <c r="AP295"/>
      <c r="AQ295" s="246" t="str">
        <f>_xlfn.XLOOKUP(AR295,'Listas anteriores R'!$A:$A,'Listas anteriores R'!$D:$D,"")</f>
        <v>Fiambres</v>
      </c>
      <c r="AR295" s="542">
        <v>115</v>
      </c>
      <c r="AS295" s="718" t="str">
        <f t="shared" si="58"/>
        <v>PANCETA AHUMADA 2 KG.</v>
      </c>
      <c r="AT295" s="291" t="e">
        <f t="shared" si="52"/>
        <v>#N/A</v>
      </c>
      <c r="AU295" s="1051" t="e">
        <f>ROUND(IFERROR(($AT295-_xlfn.XLOOKUP($AR295,'Listas anteriores May.'!$A:$A,'Listas anteriores May.'!$E:$E))/_xlfn.XLOOKUP($AR295,'Listas anteriores May.'!$A:$A,'Listas anteriores May.'!$E:$E),""),3)</f>
        <v>#VALUE!</v>
      </c>
      <c r="AV295" s="732" t="str">
        <f>IFERROR(($AT295-(_xlfn.XLOOKUP($AR295,'Costos Unitarios'!$A:$A,'Costos Unitarios'!$E:$E)+_xlfn.XLOOKUP($AR295,'Costos Comerciales'!$A:$A,'Costos Comerciales'!$E:$E)))/AT295,"")</f>
        <v/>
      </c>
      <c r="AW295" s="892" t="str">
        <f>IFERROR((AT295-_xlfn.XLOOKUP(AR295,'Lista Consumo Interno'!$A:$A,'Lista Consumo Interno'!$E:$E))/AT295,"")</f>
        <v/>
      </c>
      <c r="AX295" s="895" t="e">
        <v>#N/A</v>
      </c>
      <c r="AY295" s="727" t="str">
        <f>IFERROR(($AT295-_xlfn.XLOOKUP($AR295,Competencias!$A:$A,Competencias!P:P))/$AT295,"")</f>
        <v/>
      </c>
      <c r="AZ295" s="727" t="str">
        <f>IFERROR(($AT295-_xlfn.XLOOKUP($AR295,Competencias!$A:$A,Competencias!Q:Q))/$AT295,"")</f>
        <v/>
      </c>
      <c r="BB295" s="246" t="str">
        <f>_xlfn.XLOOKUP(BC295,'Listas anteriores R'!$A:$A,'Listas anteriores R'!$D:$D,"")</f>
        <v>Fiambres</v>
      </c>
      <c r="BC295" s="760">
        <v>115</v>
      </c>
      <c r="BD295" s="800" t="str">
        <f t="shared" si="59"/>
        <v>PANCETA AHUMADA 2 KG.</v>
      </c>
      <c r="BE295" s="150" t="e">
        <v>#N/A</v>
      </c>
      <c r="BF295" s="1051" t="e">
        <f>ROUND(IFERROR((BE295-_xlfn.XLOOKUP(BC295,'Listas anteriores HORECA'!$A:$A,'Listas anteriores HORECA'!$E:$E))/_xlfn.XLOOKUP(BC295,'Listas anteriores HORECA'!$A:$A,'Listas anteriores HORECA'!$E:$E),""),3)</f>
        <v>#VALUE!</v>
      </c>
      <c r="BG295" s="150">
        <f>_xlfn.XLOOKUP($BC295,'Costos Unitarios'!A:A,'Costos Unitarios'!E:E,"")</f>
        <v>9652</v>
      </c>
      <c r="BH295" s="1052" t="e">
        <f t="shared" si="60"/>
        <v>#N/A</v>
      </c>
      <c r="BI295" s="892" t="str">
        <f>IFERROR((BE295-_xlfn.XLOOKUP(C295,'Lista Consumo Interno'!A:A,'Lista Consumo Interno'!E:E))/BE295,"")</f>
        <v/>
      </c>
    </row>
    <row r="296" spans="1:61" s="725" customFormat="1" ht="15" thickBot="1" x14ac:dyDescent="0.35">
      <c r="A296" s="246" t="str">
        <f>_xlfn.XLOOKUP(C296,'Listas anteriores R'!$A:$A,'Listas anteriores R'!$D:$D,"")</f>
        <v>Fiambres</v>
      </c>
      <c r="B296" s="1205" t="str">
        <f>_xlfn.XLOOKUP(C296,'Lista Fiambre'!C:C,'Lista Fiambre'!B:B,"")</f>
        <v>SALAZONES SECAS</v>
      </c>
      <c r="C296" s="217">
        <v>450</v>
      </c>
      <c r="D296" s="218" t="s">
        <v>364</v>
      </c>
      <c r="E296" s="770">
        <f t="shared" si="53"/>
        <v>26538.091363636369</v>
      </c>
      <c r="F296" s="860">
        <f>_xlfn.XLOOKUP(C296,'[1]Lista Fiambre'!$C:$C,'[1]Lista Fiambre'!$F:$F,"")</f>
        <v>32111.090550000008</v>
      </c>
      <c r="G296" s="1197">
        <f>ROUND(IFERROR((E296-_xlfn.XLOOKUP(C296,'Listas anteriores R'!A:A,'Listas anteriores R'!E:E))/_xlfn.XLOOKUP(C296,'Listas anteriores R'!A:A,'Listas anteriores R'!E:E),""),3)</f>
        <v>0</v>
      </c>
      <c r="H296" s="732" t="str">
        <f>IFERROR((E296-(_xlfn.XLOOKUP(C296,'Costos Unitarios'!$A:$A,'Costos Unitarios'!$E:$E)+_xlfn.XLOOKUP(C296,'Costos Comerciales'!$A:$A,'Costos Comerciales'!$E:$E)))/E296,"")</f>
        <v/>
      </c>
      <c r="I296" s="732" t="str">
        <f>IFERROR((E296-_xlfn.XLOOKUP(C296,'Lista Consumo Interno'!$A:$A,'Lista Consumo Interno'!$E:$E))/E296,"")</f>
        <v/>
      </c>
      <c r="J296" s="727" t="str">
        <f>IFERROR(($E296-_xlfn.XLOOKUP($C296,Competencias!$A:$A,Competencias!R:R))/$E296,"")</f>
        <v/>
      </c>
      <c r="K296" s="727" t="str">
        <f>IFERROR(($E296-_xlfn.XLOOKUP($C296,Competencias!$A:$A,Competencias!S:S))/$E296,"")</f>
        <v/>
      </c>
      <c r="L296" s="727" t="str">
        <f>IFERROR(($E296-_xlfn.XLOOKUP($C296,Competencias!$A:$A,Competencias!T:T))/$E296,"")</f>
        <v/>
      </c>
      <c r="M296" s="727" t="str">
        <f>IFERROR(($E296-_xlfn.XLOOKUP($C296,Competencias!$A:$A,Competencias!U:U))/$E296,"")</f>
        <v/>
      </c>
      <c r="N296" s="727" t="str">
        <f>IFERROR(($E296-_xlfn.XLOOKUP($C296,Competencias!$A:$A,Competencias!V:V))/$E296,"")</f>
        <v/>
      </c>
      <c r="P296" s="246" t="str">
        <f>_xlfn.XLOOKUP(Q296,'Listas anteriores R'!$A:$A,'Listas anteriores R'!$D:$D,"")</f>
        <v>Fiambres</v>
      </c>
      <c r="Q296" s="1210">
        <v>450</v>
      </c>
      <c r="R296" s="718" t="str">
        <f t="shared" si="61"/>
        <v>PANCETA AHUMADA Maxi</v>
      </c>
      <c r="S296" s="135">
        <f t="shared" si="54"/>
        <v>26538.091363636369</v>
      </c>
      <c r="T296" s="749">
        <v>32111.090550000008</v>
      </c>
      <c r="U296" s="1172">
        <f>ROUND(IFERROR((S296-_xlfn.XLOOKUP(Q296,'Listas anteriores C'!$A:$A,'Listas anteriores C'!$E:$E))/_xlfn.XLOOKUP(Q296,'Listas anteriores C'!$A:$A,'Listas anteriores C'!$E:$E),""),3)</f>
        <v>0</v>
      </c>
      <c r="V296" s="732" t="str">
        <f>IFERROR((S296-(_xlfn.XLOOKUP(Q296,'Costos Unitarios'!$A:$A,'Costos Unitarios'!$E:$E)+_xlfn.XLOOKUP(Q296,'Costos Comerciales'!$A:$A,'Costos Comerciales'!$E:$E)))/S296,"")</f>
        <v/>
      </c>
      <c r="W296" s="727" t="str">
        <f>IFERROR(($S296-_xlfn.XLOOKUP($Q296,Competencias!$A:$A,Competencias!E:E))/$S296,"")</f>
        <v/>
      </c>
      <c r="X296" s="727" t="str">
        <f>IFERROR(($S296-_xlfn.XLOOKUP($Q296,Competencias!$A:$A,Competencias!F:F))/$S296,"")</f>
        <v/>
      </c>
      <c r="Y296" s="727" t="str">
        <f>IFERROR(($S296-_xlfn.XLOOKUP($Q296,Competencias!$A:$A,Competencias!G:G))/$S296,"")</f>
        <v/>
      </c>
      <c r="AA296" s="246" t="str">
        <f>_xlfn.XLOOKUP(AB296,'Listas anteriores R'!$A:$A,'Listas anteriores R'!$D:$D,"")</f>
        <v>Fiambres</v>
      </c>
      <c r="AB296" s="542">
        <v>450</v>
      </c>
      <c r="AC296" s="718" t="str">
        <f t="shared" si="62"/>
        <v>PANCETA AHUMADA Maxi</v>
      </c>
      <c r="AD296" s="139">
        <f t="shared" si="55"/>
        <v>26538.091363636369</v>
      </c>
      <c r="AE296" s="749">
        <v>32111.090550000008</v>
      </c>
      <c r="AF296" s="1172">
        <f>ROUND(IFERROR((AD296-_xlfn.XLOOKUP(AB296,'Listas anteriores ML'!$A:$A,'Listas anteriores ML'!$E:$E))/_xlfn.XLOOKUP(AB296,'Listas anteriores ML'!$A:$A,'Listas anteriores ML'!$E:$E),""),3)</f>
        <v>0</v>
      </c>
      <c r="AG296" s="732" t="str">
        <f>IFERROR((AD296-(_xlfn.XLOOKUP(AB296,'Costos Unitarios'!$A:$A,'Costos Unitarios'!$E:$E)+_xlfn.XLOOKUP(AB296,'Costos Comerciales'!$A:$A,'Costos Comerciales'!$E:$E)))/AD296,"")</f>
        <v/>
      </c>
      <c r="AH296" s="727" t="str">
        <f>IFERROR(($AD296-_xlfn.XLOOKUP($AB296,Competencias!$A:$A,Competencias!H:H))/$AD296,"")</f>
        <v/>
      </c>
      <c r="AI296" s="727" t="str">
        <f>IFERROR(($AD296-_xlfn.XLOOKUP($AB296,Competencias!$A:$A,Competencias!I:I))/$AD296,"")</f>
        <v/>
      </c>
      <c r="AJ296" s="727" t="str">
        <f>IFERROR(($AD296-_xlfn.XLOOKUP($AB296,Competencias!$A:$A,Competencias!J:J))/$AD296,"")</f>
        <v/>
      </c>
      <c r="AK296" s="727" t="str">
        <f>IFERROR(($AD296-_xlfn.XLOOKUP($AB296,Competencias!$A:$A,Competencias!K:K))/$AD296,"")</f>
        <v/>
      </c>
      <c r="AL296" s="727" t="str">
        <f>IFERROR(($AD296-_xlfn.XLOOKUP($AB296,Competencias!$A:$A,Competencias!L:L))/$AD296,"")</f>
        <v/>
      </c>
      <c r="AM296" s="727" t="str">
        <f>IFERROR(($AD296-_xlfn.XLOOKUP($AB296,Competencias!$A:$A,Competencias!M:M))/$AD296,"")</f>
        <v/>
      </c>
      <c r="AN296" s="727" t="str">
        <f>IFERROR(($AD296-_xlfn.XLOOKUP($AB296,Competencias!$A:$A,Competencias!N:N))/$AD296,"")</f>
        <v/>
      </c>
      <c r="AO296" s="727" t="str">
        <f>IFERROR(($AD296-_xlfn.XLOOKUP($AB296,Competencias!$A:$A,Competencias!O:O))/$AD296,"")</f>
        <v/>
      </c>
      <c r="AP296"/>
      <c r="AQ296" s="246" t="str">
        <f>_xlfn.XLOOKUP(AR296,'Listas anteriores R'!$A:$A,'Listas anteriores R'!$D:$D,"")</f>
        <v>Fiambres</v>
      </c>
      <c r="AR296" s="542">
        <v>450</v>
      </c>
      <c r="AS296" s="718" t="str">
        <f t="shared" si="58"/>
        <v>PANCETA AHUMADA Maxi</v>
      </c>
      <c r="AT296" s="291" t="e">
        <f t="shared" si="52"/>
        <v>#N/A</v>
      </c>
      <c r="AU296" s="1051" t="e">
        <f>ROUND(IFERROR(($AT296-_xlfn.XLOOKUP($AR296,'Listas anteriores May.'!$A:$A,'Listas anteriores May.'!$E:$E))/_xlfn.XLOOKUP($AR296,'Listas anteriores May.'!$A:$A,'Listas anteriores May.'!$E:$E),""),3)</f>
        <v>#VALUE!</v>
      </c>
      <c r="AV296" s="732" t="str">
        <f>IFERROR(($AT296-(_xlfn.XLOOKUP($AR296,'Costos Unitarios'!$A:$A,'Costos Unitarios'!$E:$E)+_xlfn.XLOOKUP($AR296,'Costos Comerciales'!$A:$A,'Costos Comerciales'!$E:$E)))/AT296,"")</f>
        <v/>
      </c>
      <c r="AW296" s="892" t="str">
        <f>IFERROR((AT296-_xlfn.XLOOKUP(AR296,'Lista Consumo Interno'!$A:$A,'Lista Consumo Interno'!$E:$E))/AT296,"")</f>
        <v/>
      </c>
      <c r="AX296" s="895" t="e">
        <v>#N/A</v>
      </c>
      <c r="AY296" s="727" t="str">
        <f>IFERROR(($AT296-_xlfn.XLOOKUP($AR296,Competencias!$A:$A,Competencias!P:P))/$AT296,"")</f>
        <v/>
      </c>
      <c r="AZ296" s="727" t="str">
        <f>IFERROR(($AT296-_xlfn.XLOOKUP($AR296,Competencias!$A:$A,Competencias!Q:Q))/$AT296,"")</f>
        <v/>
      </c>
      <c r="BB296" s="246" t="str">
        <f>_xlfn.XLOOKUP(BC296,'Listas anteriores R'!$A:$A,'Listas anteriores R'!$D:$D,"")</f>
        <v>Fiambres</v>
      </c>
      <c r="BC296" s="760">
        <v>450</v>
      </c>
      <c r="BD296" s="800" t="str">
        <f t="shared" si="59"/>
        <v>PANCETA AHUMADA Maxi</v>
      </c>
      <c r="BE296" s="150" t="e">
        <v>#N/A</v>
      </c>
      <c r="BF296" s="1051" t="e">
        <f>ROUND(IFERROR((BE296-_xlfn.XLOOKUP(BC296,'Listas anteriores HORECA'!$A:$A,'Listas anteriores HORECA'!$E:$E))/_xlfn.XLOOKUP(BC296,'Listas anteriores HORECA'!$A:$A,'Listas anteriores HORECA'!$E:$E),""),3)</f>
        <v>#VALUE!</v>
      </c>
      <c r="BG296" s="150" t="str">
        <f>_xlfn.XLOOKUP($BC296,'Costos Unitarios'!A:A,'Costos Unitarios'!E:E,"")</f>
        <v/>
      </c>
      <c r="BH296" s="1052" t="e">
        <f t="shared" si="60"/>
        <v>#N/A</v>
      </c>
      <c r="BI296" s="892" t="str">
        <f>IFERROR((BE296-_xlfn.XLOOKUP(C296,'Lista Consumo Interno'!A:A,'Lista Consumo Interno'!E:E))/BE296,"")</f>
        <v/>
      </c>
    </row>
    <row r="297" spans="1:61" s="725" customFormat="1" ht="15" thickBot="1" x14ac:dyDescent="0.35">
      <c r="A297" s="246" t="str">
        <f>_xlfn.XLOOKUP(C297,'Listas anteriores R'!$A:$A,'Listas anteriores R'!$D:$D,"")</f>
        <v>Fiambres</v>
      </c>
      <c r="B297" s="1205" t="str">
        <f>_xlfn.XLOOKUP(C297,'Lista Fiambre'!C:C,'Lista Fiambre'!B:B,"")</f>
        <v>SALAZONES SECAS</v>
      </c>
      <c r="C297" s="217">
        <v>265</v>
      </c>
      <c r="D297" s="218" t="s">
        <v>365</v>
      </c>
      <c r="E297" s="770">
        <f t="shared" si="53"/>
        <v>24495.364090909097</v>
      </c>
      <c r="F297" s="860">
        <f>_xlfn.XLOOKUP(C297,'[1]Lista Fiambre'!$C:$C,'[1]Lista Fiambre'!$F:$F,"")</f>
        <v>29639.390550000007</v>
      </c>
      <c r="G297" s="1197">
        <f>ROUND(IFERROR((E297-_xlfn.XLOOKUP(C297,'Listas anteriores R'!A:A,'Listas anteriores R'!E:E))/_xlfn.XLOOKUP(C297,'Listas anteriores R'!A:A,'Listas anteriores R'!E:E),""),3)</f>
        <v>0</v>
      </c>
      <c r="H297" s="732">
        <f>IFERROR((E297-(_xlfn.XLOOKUP(C297,'Costos Unitarios'!$A:$A,'Costos Unitarios'!$E:$E)+_xlfn.XLOOKUP(C297,'Costos Comerciales'!$A:$A,'Costos Comerciales'!$E:$E)))/E297,"")</f>
        <v>0.58416621356608844</v>
      </c>
      <c r="I297" s="732" t="str">
        <f>IFERROR((E297-_xlfn.XLOOKUP(C297,'Lista Consumo Interno'!$A:$A,'Lista Consumo Interno'!$E:$E))/E297,"")</f>
        <v/>
      </c>
      <c r="J297" s="727" t="str">
        <f>IFERROR(($E297-_xlfn.XLOOKUP($C297,Competencias!$A:$A,Competencias!R:R))/$E297,"")</f>
        <v/>
      </c>
      <c r="K297" s="727" t="str">
        <f>IFERROR(($E297-_xlfn.XLOOKUP($C297,Competencias!$A:$A,Competencias!S:S))/$E297,"")</f>
        <v/>
      </c>
      <c r="L297" s="727" t="str">
        <f>IFERROR(($E297-_xlfn.XLOOKUP($C297,Competencias!$A:$A,Competencias!T:T))/$E297,"")</f>
        <v/>
      </c>
      <c r="M297" s="727" t="str">
        <f>IFERROR(($E297-_xlfn.XLOOKUP($C297,Competencias!$A:$A,Competencias!U:U))/$E297,"")</f>
        <v/>
      </c>
      <c r="N297" s="727" t="str">
        <f>IFERROR(($E297-_xlfn.XLOOKUP($C297,Competencias!$A:$A,Competencias!V:V))/$E297,"")</f>
        <v/>
      </c>
      <c r="P297" s="246" t="str">
        <f>_xlfn.XLOOKUP(Q297,'Listas anteriores R'!$A:$A,'Listas anteriores R'!$D:$D,"")</f>
        <v>Fiambres</v>
      </c>
      <c r="Q297" s="1210">
        <v>265</v>
      </c>
      <c r="R297" s="718" t="str">
        <f t="shared" si="61"/>
        <v>PANCETA SALADA E/V X 1 KG</v>
      </c>
      <c r="S297" s="135">
        <f t="shared" si="54"/>
        <v>24495.364090909097</v>
      </c>
      <c r="T297" s="749">
        <v>29639.390550000007</v>
      </c>
      <c r="U297" s="1172">
        <f>ROUND(IFERROR((S297-_xlfn.XLOOKUP(Q297,'Listas anteriores C'!$A:$A,'Listas anteriores C'!$E:$E))/_xlfn.XLOOKUP(Q297,'Listas anteriores C'!$A:$A,'Listas anteriores C'!$E:$E),""),3)</f>
        <v>0</v>
      </c>
      <c r="V297" s="732">
        <f>IFERROR((S297-(_xlfn.XLOOKUP(Q297,'Costos Unitarios'!$A:$A,'Costos Unitarios'!$E:$E)+_xlfn.XLOOKUP(Q297,'Costos Comerciales'!$A:$A,'Costos Comerciales'!$E:$E)))/S297,"")</f>
        <v>0.58416621356608844</v>
      </c>
      <c r="W297" s="727" t="str">
        <f>IFERROR(($S297-_xlfn.XLOOKUP($Q297,Competencias!$A:$A,Competencias!E:E))/$S297,"")</f>
        <v/>
      </c>
      <c r="X297" s="727" t="str">
        <f>IFERROR(($S297-_xlfn.XLOOKUP($Q297,Competencias!$A:$A,Competencias!F:F))/$S297,"")</f>
        <v/>
      </c>
      <c r="Y297" s="727" t="str">
        <f>IFERROR(($S297-_xlfn.XLOOKUP($Q297,Competencias!$A:$A,Competencias!G:G))/$S297,"")</f>
        <v/>
      </c>
      <c r="AA297" s="246" t="str">
        <f>_xlfn.XLOOKUP(AB297,'Listas anteriores R'!$A:$A,'Listas anteriores R'!$D:$D,"")</f>
        <v>Fiambres</v>
      </c>
      <c r="AB297" s="542">
        <v>265</v>
      </c>
      <c r="AC297" s="718" t="str">
        <f t="shared" si="62"/>
        <v>PANCETA SALADA E/V X 1 KG</v>
      </c>
      <c r="AD297" s="139">
        <f t="shared" si="55"/>
        <v>24495.364090909097</v>
      </c>
      <c r="AE297" s="749">
        <v>29639.390550000007</v>
      </c>
      <c r="AF297" s="1172">
        <f>ROUND(IFERROR((AD297-_xlfn.XLOOKUP(AB297,'Listas anteriores ML'!$A:$A,'Listas anteriores ML'!$E:$E))/_xlfn.XLOOKUP(AB297,'Listas anteriores ML'!$A:$A,'Listas anteriores ML'!$E:$E),""),3)</f>
        <v>0</v>
      </c>
      <c r="AG297" s="732">
        <f>IFERROR((AD297-(_xlfn.XLOOKUP(AB297,'Costos Unitarios'!$A:$A,'Costos Unitarios'!$E:$E)+_xlfn.XLOOKUP(AB297,'Costos Comerciales'!$A:$A,'Costos Comerciales'!$E:$E)))/AD297,"")</f>
        <v>0.58416621356608844</v>
      </c>
      <c r="AH297" s="727" t="str">
        <f>IFERROR(($AD297-_xlfn.XLOOKUP($AB297,Competencias!$A:$A,Competencias!H:H))/$AD297,"")</f>
        <v/>
      </c>
      <c r="AI297" s="727" t="str">
        <f>IFERROR(($AD297-_xlfn.XLOOKUP($AB297,Competencias!$A:$A,Competencias!I:I))/$AD297,"")</f>
        <v/>
      </c>
      <c r="AJ297" s="727" t="str">
        <f>IFERROR(($AD297-_xlfn.XLOOKUP($AB297,Competencias!$A:$A,Competencias!J:J))/$AD297,"")</f>
        <v/>
      </c>
      <c r="AK297" s="727" t="str">
        <f>IFERROR(($AD297-_xlfn.XLOOKUP($AB297,Competencias!$A:$A,Competencias!K:K))/$AD297,"")</f>
        <v/>
      </c>
      <c r="AL297" s="727" t="str">
        <f>IFERROR(($AD297-_xlfn.XLOOKUP($AB297,Competencias!$A:$A,Competencias!L:L))/$AD297,"")</f>
        <v/>
      </c>
      <c r="AM297" s="727" t="str">
        <f>IFERROR(($AD297-_xlfn.XLOOKUP($AB297,Competencias!$A:$A,Competencias!M:M))/$AD297,"")</f>
        <v/>
      </c>
      <c r="AN297" s="727" t="str">
        <f>IFERROR(($AD297-_xlfn.XLOOKUP($AB297,Competencias!$A:$A,Competencias!N:N))/$AD297,"")</f>
        <v/>
      </c>
      <c r="AO297" s="727" t="str">
        <f>IFERROR(($AD297-_xlfn.XLOOKUP($AB297,Competencias!$A:$A,Competencias!O:O))/$AD297,"")</f>
        <v/>
      </c>
      <c r="AP297"/>
      <c r="AQ297" s="246" t="str">
        <f>_xlfn.XLOOKUP(AR297,'Listas anteriores R'!$A:$A,'Listas anteriores R'!$D:$D,"")</f>
        <v>Fiambres</v>
      </c>
      <c r="AR297" s="542">
        <v>265</v>
      </c>
      <c r="AS297" s="718" t="str">
        <f t="shared" si="58"/>
        <v>PANCETA SALADA E/V X 1 KG</v>
      </c>
      <c r="AT297" s="291" t="e">
        <f t="shared" si="52"/>
        <v>#N/A</v>
      </c>
      <c r="AU297" s="1051" t="e">
        <f>ROUND(IFERROR(($AT297-_xlfn.XLOOKUP($AR297,'Listas anteriores May.'!$A:$A,'Listas anteriores May.'!$E:$E))/_xlfn.XLOOKUP($AR297,'Listas anteriores May.'!$A:$A,'Listas anteriores May.'!$E:$E),""),3)</f>
        <v>#VALUE!</v>
      </c>
      <c r="AV297" s="732" t="str">
        <f>IFERROR(($AT297-(_xlfn.XLOOKUP($AR297,'Costos Unitarios'!$A:$A,'Costos Unitarios'!$E:$E)+_xlfn.XLOOKUP($AR297,'Costos Comerciales'!$A:$A,'Costos Comerciales'!$E:$E)))/AT297,"")</f>
        <v/>
      </c>
      <c r="AW297" s="892" t="str">
        <f>IFERROR((AT297-_xlfn.XLOOKUP(AR297,'Lista Consumo Interno'!$A:$A,'Lista Consumo Interno'!$E:$E))/AT297,"")</f>
        <v/>
      </c>
      <c r="AX297" s="895" t="e">
        <v>#N/A</v>
      </c>
      <c r="AY297" s="727" t="str">
        <f>IFERROR(($AT297-_xlfn.XLOOKUP($AR297,Competencias!$A:$A,Competencias!P:P))/$AT297,"")</f>
        <v/>
      </c>
      <c r="AZ297" s="727" t="str">
        <f>IFERROR(($AT297-_xlfn.XLOOKUP($AR297,Competencias!$A:$A,Competencias!Q:Q))/$AT297,"")</f>
        <v/>
      </c>
      <c r="BB297" s="246" t="str">
        <f>_xlfn.XLOOKUP(BC297,'Listas anteriores R'!$A:$A,'Listas anteriores R'!$D:$D,"")</f>
        <v>Fiambres</v>
      </c>
      <c r="BC297" s="760">
        <v>265</v>
      </c>
      <c r="BD297" s="800" t="str">
        <f t="shared" si="59"/>
        <v>PANCETA SALADA E/V X 1 KG</v>
      </c>
      <c r="BE297" s="150" t="e">
        <v>#N/A</v>
      </c>
      <c r="BF297" s="1051" t="e">
        <f>ROUND(IFERROR((BE297-_xlfn.XLOOKUP(BC297,'Listas anteriores HORECA'!$A:$A,'Listas anteriores HORECA'!$E:$E))/_xlfn.XLOOKUP(BC297,'Listas anteriores HORECA'!$A:$A,'Listas anteriores HORECA'!$E:$E),""),3)</f>
        <v>#VALUE!</v>
      </c>
      <c r="BG297" s="150">
        <f>_xlfn.XLOOKUP($BC297,'Costos Unitarios'!A:A,'Costos Unitarios'!E:E,"")</f>
        <v>8908</v>
      </c>
      <c r="BH297" s="1052" t="e">
        <f t="shared" si="60"/>
        <v>#N/A</v>
      </c>
      <c r="BI297" s="892" t="str">
        <f>IFERROR((BE297-_xlfn.XLOOKUP(C297,'Lista Consumo Interno'!A:A,'Lista Consumo Interno'!E:E))/BE297,"")</f>
        <v/>
      </c>
    </row>
    <row r="298" spans="1:61" s="725" customFormat="1" ht="15" thickBot="1" x14ac:dyDescent="0.35">
      <c r="A298" s="246" t="str">
        <f>_xlfn.XLOOKUP(C298,'Listas anteriores R'!$A:$A,'Listas anteriores R'!$D:$D,"")</f>
        <v>Fiambres</v>
      </c>
      <c r="B298" s="1205" t="str">
        <f>_xlfn.XLOOKUP(C298,'Lista Fiambre'!C:C,'Lista Fiambre'!B:B,"")</f>
        <v>SALAZONES SECAS</v>
      </c>
      <c r="C298" s="217">
        <v>122</v>
      </c>
      <c r="D298" s="218" t="s">
        <v>366</v>
      </c>
      <c r="E298" s="770">
        <f t="shared" si="53"/>
        <v>25771.027704097374</v>
      </c>
      <c r="F298" s="860">
        <f>_xlfn.XLOOKUP(C298,'[1]Lista Fiambre'!$C:$C,'[1]Lista Fiambre'!$F:$F,"")</f>
        <v>31182.943521957823</v>
      </c>
      <c r="G298" s="1197">
        <f>ROUND(IFERROR((E298-_xlfn.XLOOKUP(C298,'Listas anteriores R'!A:A,'Listas anteriores R'!E:E))/_xlfn.XLOOKUP(C298,'Listas anteriores R'!A:A,'Listas anteriores R'!E:E),""),3)</f>
        <v>0</v>
      </c>
      <c r="H298" s="732">
        <f>IFERROR((E298-(_xlfn.XLOOKUP(C298,'Costos Unitarios'!$A:$A,'Costos Unitarios'!$E:$E)+_xlfn.XLOOKUP(C298,'Costos Comerciales'!$A:$A,'Costos Comerciales'!$E:$E)))/E298,"")</f>
        <v>0.63245548028749998</v>
      </c>
      <c r="I298" s="732" t="str">
        <f>IFERROR((E298-_xlfn.XLOOKUP(C298,'Lista Consumo Interno'!$A:$A,'Lista Consumo Interno'!$E:$E))/E298,"")</f>
        <v/>
      </c>
      <c r="J298" s="727" t="str">
        <f>IFERROR(($E298-_xlfn.XLOOKUP($C298,Competencias!$A:$A,Competencias!R:R))/$E298,"")</f>
        <v/>
      </c>
      <c r="K298" s="727" t="str">
        <f>IFERROR(($E298-_xlfn.XLOOKUP($C298,Competencias!$A:$A,Competencias!S:S))/$E298,"")</f>
        <v/>
      </c>
      <c r="L298" s="727" t="str">
        <f>IFERROR(($E298-_xlfn.XLOOKUP($C298,Competencias!$A:$A,Competencias!T:T))/$E298,"")</f>
        <v/>
      </c>
      <c r="M298" s="727" t="str">
        <f>IFERROR(($E298-_xlfn.XLOOKUP($C298,Competencias!$A:$A,Competencias!U:U))/$E298,"")</f>
        <v/>
      </c>
      <c r="N298" s="727" t="str">
        <f>IFERROR(($E298-_xlfn.XLOOKUP($C298,Competencias!$A:$A,Competencias!V:V))/$E298,"")</f>
        <v/>
      </c>
      <c r="P298" s="246" t="str">
        <f>_xlfn.XLOOKUP(Q298,'Listas anteriores R'!$A:$A,'Listas anteriores R'!$D:$D,"")</f>
        <v>Fiambres</v>
      </c>
      <c r="Q298" s="1210">
        <v>122</v>
      </c>
      <c r="R298" s="718" t="str">
        <f t="shared" si="61"/>
        <v>BONDIOLA  E/V X 1,5 KG.</v>
      </c>
      <c r="S298" s="135">
        <f t="shared" si="54"/>
        <v>25771.027704097374</v>
      </c>
      <c r="T298" s="749">
        <v>31182.943521957823</v>
      </c>
      <c r="U298" s="1172">
        <f>ROUND(IFERROR((S298-_xlfn.XLOOKUP(Q298,'Listas anteriores C'!$A:$A,'Listas anteriores C'!$E:$E))/_xlfn.XLOOKUP(Q298,'Listas anteriores C'!$A:$A,'Listas anteriores C'!$E:$E),""),3)</f>
        <v>0</v>
      </c>
      <c r="V298" s="732">
        <f>IFERROR((S298-(_xlfn.XLOOKUP(Q298,'Costos Unitarios'!$A:$A,'Costos Unitarios'!$E:$E)+_xlfn.XLOOKUP(Q298,'Costos Comerciales'!$A:$A,'Costos Comerciales'!$E:$E)))/S298,"")</f>
        <v>0.63245548028749998</v>
      </c>
      <c r="W298" s="727" t="str">
        <f>IFERROR(($S298-_xlfn.XLOOKUP($Q298,Competencias!$A:$A,Competencias!E:E))/$S298,"")</f>
        <v/>
      </c>
      <c r="X298" s="727" t="str">
        <f>IFERROR(($S298-_xlfn.XLOOKUP($Q298,Competencias!$A:$A,Competencias!F:F))/$S298,"")</f>
        <v/>
      </c>
      <c r="Y298" s="727" t="str">
        <f>IFERROR(($S298-_xlfn.XLOOKUP($Q298,Competencias!$A:$A,Competencias!G:G))/$S298,"")</f>
        <v/>
      </c>
      <c r="AA298" s="246" t="str">
        <f>_xlfn.XLOOKUP(AB298,'Listas anteriores R'!$A:$A,'Listas anteriores R'!$D:$D,"")</f>
        <v>Fiambres</v>
      </c>
      <c r="AB298" s="542">
        <v>122</v>
      </c>
      <c r="AC298" s="718" t="str">
        <f t="shared" si="62"/>
        <v>BONDIOLA  E/V X 1,5 KG.</v>
      </c>
      <c r="AD298" s="139">
        <f t="shared" si="55"/>
        <v>25771.027704097374</v>
      </c>
      <c r="AE298" s="749">
        <v>31182.943521957823</v>
      </c>
      <c r="AF298" s="1172">
        <f>ROUND(IFERROR((AD298-_xlfn.XLOOKUP(AB298,'Listas anteriores ML'!$A:$A,'Listas anteriores ML'!$E:$E))/_xlfn.XLOOKUP(AB298,'Listas anteriores ML'!$A:$A,'Listas anteriores ML'!$E:$E),""),3)</f>
        <v>0</v>
      </c>
      <c r="AG298" s="732">
        <f>IFERROR((AD298-(_xlfn.XLOOKUP(AB298,'Costos Unitarios'!$A:$A,'Costos Unitarios'!$E:$E)+_xlfn.XLOOKUP(AB298,'Costos Comerciales'!$A:$A,'Costos Comerciales'!$E:$E)))/AD298,"")</f>
        <v>0.63245548028749998</v>
      </c>
      <c r="AH298" s="727" t="str">
        <f>IFERROR(($AD298-_xlfn.XLOOKUP($AB298,Competencias!$A:$A,Competencias!H:H))/$AD298,"")</f>
        <v/>
      </c>
      <c r="AI298" s="727" t="str">
        <f>IFERROR(($AD298-_xlfn.XLOOKUP($AB298,Competencias!$A:$A,Competencias!I:I))/$AD298,"")</f>
        <v/>
      </c>
      <c r="AJ298" s="727" t="str">
        <f>IFERROR(($AD298-_xlfn.XLOOKUP($AB298,Competencias!$A:$A,Competencias!J:J))/$AD298,"")</f>
        <v/>
      </c>
      <c r="AK298" s="727" t="str">
        <f>IFERROR(($AD298-_xlfn.XLOOKUP($AB298,Competencias!$A:$A,Competencias!K:K))/$AD298,"")</f>
        <v/>
      </c>
      <c r="AL298" s="727" t="str">
        <f>IFERROR(($AD298-_xlfn.XLOOKUP($AB298,Competencias!$A:$A,Competencias!L:L))/$AD298,"")</f>
        <v/>
      </c>
      <c r="AM298" s="727" t="str">
        <f>IFERROR(($AD298-_xlfn.XLOOKUP($AB298,Competencias!$A:$A,Competencias!M:M))/$AD298,"")</f>
        <v/>
      </c>
      <c r="AN298" s="727" t="str">
        <f>IFERROR(($AD298-_xlfn.XLOOKUP($AB298,Competencias!$A:$A,Competencias!N:N))/$AD298,"")</f>
        <v/>
      </c>
      <c r="AO298" s="727" t="str">
        <f>IFERROR(($AD298-_xlfn.XLOOKUP($AB298,Competencias!$A:$A,Competencias!O:O))/$AD298,"")</f>
        <v/>
      </c>
      <c r="AP298"/>
      <c r="AQ298" s="246" t="str">
        <f>_xlfn.XLOOKUP(AR298,'Listas anteriores R'!$A:$A,'Listas anteriores R'!$D:$D,"")</f>
        <v>Fiambres</v>
      </c>
      <c r="AR298" s="542">
        <v>122</v>
      </c>
      <c r="AS298" s="718" t="str">
        <f t="shared" si="58"/>
        <v>BONDIOLA  E/V X 1,5 KG.</v>
      </c>
      <c r="AT298" s="291" t="e">
        <f t="shared" si="52"/>
        <v>#N/A</v>
      </c>
      <c r="AU298" s="1051" t="e">
        <f>ROUND(IFERROR(($AT298-_xlfn.XLOOKUP($AR298,'Listas anteriores May.'!$A:$A,'Listas anteriores May.'!$E:$E))/_xlfn.XLOOKUP($AR298,'Listas anteriores May.'!$A:$A,'Listas anteriores May.'!$E:$E),""),3)</f>
        <v>#VALUE!</v>
      </c>
      <c r="AV298" s="732" t="str">
        <f>IFERROR(($AT298-(_xlfn.XLOOKUP($AR298,'Costos Unitarios'!$A:$A,'Costos Unitarios'!$E:$E)+_xlfn.XLOOKUP($AR298,'Costos Comerciales'!$A:$A,'Costos Comerciales'!$E:$E)))/AT298,"")</f>
        <v/>
      </c>
      <c r="AW298" s="892" t="str">
        <f>IFERROR((AT298-_xlfn.XLOOKUP(AR298,'Lista Consumo Interno'!$A:$A,'Lista Consumo Interno'!$E:$E))/AT298,"")</f>
        <v/>
      </c>
      <c r="AX298" s="895" t="e">
        <v>#N/A</v>
      </c>
      <c r="AY298" s="727" t="str">
        <f>IFERROR(($AT298-_xlfn.XLOOKUP($AR298,Competencias!$A:$A,Competencias!P:P))/$AT298,"")</f>
        <v/>
      </c>
      <c r="AZ298" s="727" t="str">
        <f>IFERROR(($AT298-_xlfn.XLOOKUP($AR298,Competencias!$A:$A,Competencias!Q:Q))/$AT298,"")</f>
        <v/>
      </c>
      <c r="BB298" s="246" t="str">
        <f>_xlfn.XLOOKUP(BC298,'Listas anteriores R'!$A:$A,'Listas anteriores R'!$D:$D,"")</f>
        <v>Fiambres</v>
      </c>
      <c r="BC298" s="760">
        <v>122</v>
      </c>
      <c r="BD298" s="800" t="str">
        <f t="shared" si="59"/>
        <v>BONDIOLA  E/V X 1,5 KG.</v>
      </c>
      <c r="BE298" s="150" t="e">
        <v>#N/A</v>
      </c>
      <c r="BF298" s="1051" t="e">
        <f>ROUND(IFERROR((BE298-_xlfn.XLOOKUP(BC298,'Listas anteriores HORECA'!$A:$A,'Listas anteriores HORECA'!$E:$E))/_xlfn.XLOOKUP(BC298,'Listas anteriores HORECA'!$A:$A,'Listas anteriores HORECA'!$E:$E),""),3)</f>
        <v>#VALUE!</v>
      </c>
      <c r="BG298" s="150">
        <f>_xlfn.XLOOKUP($BC298,'Costos Unitarios'!A:A,'Costos Unitarios'!E:E,"")</f>
        <v>8214</v>
      </c>
      <c r="BH298" s="1052" t="e">
        <f t="shared" si="60"/>
        <v>#N/A</v>
      </c>
      <c r="BI298" s="892" t="str">
        <f>IFERROR((BE298-_xlfn.XLOOKUP(C298,'Lista Consumo Interno'!A:A,'Lista Consumo Interno'!E:E))/BE298,"")</f>
        <v/>
      </c>
    </row>
    <row r="299" spans="1:61" s="725" customFormat="1" ht="15" thickBot="1" x14ac:dyDescent="0.35">
      <c r="A299" s="246" t="str">
        <f>_xlfn.XLOOKUP(C299,'Listas anteriores R'!$A:$A,'Listas anteriores R'!$D:$D,"")</f>
        <v>Fiambres</v>
      </c>
      <c r="B299" s="1205" t="str">
        <f>_xlfn.XLOOKUP(C299,'Lista Fiambre'!C:C,'Lista Fiambre'!B:B,"")</f>
        <v>SALAZONES SECAS</v>
      </c>
      <c r="C299" s="217">
        <v>124</v>
      </c>
      <c r="D299" s="218" t="s">
        <v>367</v>
      </c>
      <c r="E299" s="770">
        <f t="shared" si="53"/>
        <v>25771.027704097374</v>
      </c>
      <c r="F299" s="860">
        <f>_xlfn.XLOOKUP(C299,'[1]Lista Fiambre'!$C:$C,'[1]Lista Fiambre'!$F:$F,"")</f>
        <v>31182.943521957823</v>
      </c>
      <c r="G299" s="1197">
        <f>ROUND(IFERROR((E299-_xlfn.XLOOKUP(C299,'Listas anteriores R'!A:A,'Listas anteriores R'!E:E))/_xlfn.XLOOKUP(C299,'Listas anteriores R'!A:A,'Listas anteriores R'!E:E),""),3)</f>
        <v>0</v>
      </c>
      <c r="H299" s="732">
        <f>IFERROR((E299-(_xlfn.XLOOKUP(C299,'Costos Unitarios'!$A:$A,'Costos Unitarios'!$E:$E)+_xlfn.XLOOKUP(C299,'Costos Comerciales'!$A:$A,'Costos Comerciales'!$E:$E)))/E299,"")</f>
        <v>0.69000072128556145</v>
      </c>
      <c r="I299" s="732" t="str">
        <f>IFERROR((E299-_xlfn.XLOOKUP(C299,'Lista Consumo Interno'!$A:$A,'Lista Consumo Interno'!$E:$E))/E299,"")</f>
        <v/>
      </c>
      <c r="J299" s="727" t="str">
        <f>IFERROR(($E299-_xlfn.XLOOKUP($C299,Competencias!$A:$A,Competencias!R:R))/$E299,"")</f>
        <v/>
      </c>
      <c r="K299" s="727" t="str">
        <f>IFERROR(($E299-_xlfn.XLOOKUP($C299,Competencias!$A:$A,Competencias!S:S))/$E299,"")</f>
        <v/>
      </c>
      <c r="L299" s="727" t="str">
        <f>IFERROR(($E299-_xlfn.XLOOKUP($C299,Competencias!$A:$A,Competencias!T:T))/$E299,"")</f>
        <v/>
      </c>
      <c r="M299" s="727" t="str">
        <f>IFERROR(($E299-_xlfn.XLOOKUP($C299,Competencias!$A:$A,Competencias!U:U))/$E299,"")</f>
        <v/>
      </c>
      <c r="N299" s="727" t="str">
        <f>IFERROR(($E299-_xlfn.XLOOKUP($C299,Competencias!$A:$A,Competencias!V:V))/$E299,"")</f>
        <v/>
      </c>
      <c r="P299" s="246" t="str">
        <f>_xlfn.XLOOKUP(Q299,'Listas anteriores R'!$A:$A,'Listas anteriores R'!$D:$D,"")</f>
        <v>Fiambres</v>
      </c>
      <c r="Q299" s="1210">
        <v>124</v>
      </c>
      <c r="R299" s="718" t="str">
        <f t="shared" si="61"/>
        <v>BONDIOLA  E/V Mini</v>
      </c>
      <c r="S299" s="135">
        <f t="shared" si="54"/>
        <v>25771.027704097374</v>
      </c>
      <c r="T299" s="749">
        <v>31182.943521957823</v>
      </c>
      <c r="U299" s="1172">
        <f>ROUND(IFERROR((S299-_xlfn.XLOOKUP(Q299,'Listas anteriores C'!$A:$A,'Listas anteriores C'!$E:$E))/_xlfn.XLOOKUP(Q299,'Listas anteriores C'!$A:$A,'Listas anteriores C'!$E:$E),""),3)</f>
        <v>0</v>
      </c>
      <c r="V299" s="732">
        <f>IFERROR((S299-(_xlfn.XLOOKUP(Q299,'Costos Unitarios'!$A:$A,'Costos Unitarios'!$E:$E)+_xlfn.XLOOKUP(Q299,'Costos Comerciales'!$A:$A,'Costos Comerciales'!$E:$E)))/S299,"")</f>
        <v>0.69000072128556145</v>
      </c>
      <c r="W299" s="727" t="str">
        <f>IFERROR(($S299-_xlfn.XLOOKUP($Q299,Competencias!$A:$A,Competencias!E:E))/$S299,"")</f>
        <v/>
      </c>
      <c r="X299" s="727" t="str">
        <f>IFERROR(($S299-_xlfn.XLOOKUP($Q299,Competencias!$A:$A,Competencias!F:F))/$S299,"")</f>
        <v/>
      </c>
      <c r="Y299" s="727" t="str">
        <f>IFERROR(($S299-_xlfn.XLOOKUP($Q299,Competencias!$A:$A,Competencias!G:G))/$S299,"")</f>
        <v/>
      </c>
      <c r="AA299" s="246" t="str">
        <f>_xlfn.XLOOKUP(AB299,'Listas anteriores R'!$A:$A,'Listas anteriores R'!$D:$D,"")</f>
        <v>Fiambres</v>
      </c>
      <c r="AB299" s="542">
        <v>124</v>
      </c>
      <c r="AC299" s="718" t="str">
        <f t="shared" si="62"/>
        <v>BONDIOLA  E/V Mini</v>
      </c>
      <c r="AD299" s="139">
        <f t="shared" si="55"/>
        <v>25771.027704097374</v>
      </c>
      <c r="AE299" s="749">
        <v>31182.943521957823</v>
      </c>
      <c r="AF299" s="1172">
        <f>ROUND(IFERROR((AD299-_xlfn.XLOOKUP(AB299,'Listas anteriores ML'!$A:$A,'Listas anteriores ML'!$E:$E))/_xlfn.XLOOKUP(AB299,'Listas anteriores ML'!$A:$A,'Listas anteriores ML'!$E:$E),""),3)</f>
        <v>0</v>
      </c>
      <c r="AG299" s="732">
        <f>IFERROR((AD299-(_xlfn.XLOOKUP(AB299,'Costos Unitarios'!$A:$A,'Costos Unitarios'!$E:$E)+_xlfn.XLOOKUP(AB299,'Costos Comerciales'!$A:$A,'Costos Comerciales'!$E:$E)))/AD299,"")</f>
        <v>0.69000072128556145</v>
      </c>
      <c r="AH299" s="727" t="str">
        <f>IFERROR(($AD299-_xlfn.XLOOKUP($AB299,Competencias!$A:$A,Competencias!H:H))/$AD299,"")</f>
        <v/>
      </c>
      <c r="AI299" s="727" t="str">
        <f>IFERROR(($AD299-_xlfn.XLOOKUP($AB299,Competencias!$A:$A,Competencias!I:I))/$AD299,"")</f>
        <v/>
      </c>
      <c r="AJ299" s="727" t="str">
        <f>IFERROR(($AD299-_xlfn.XLOOKUP($AB299,Competencias!$A:$A,Competencias!J:J))/$AD299,"")</f>
        <v/>
      </c>
      <c r="AK299" s="727" t="str">
        <f>IFERROR(($AD299-_xlfn.XLOOKUP($AB299,Competencias!$A:$A,Competencias!K:K))/$AD299,"")</f>
        <v/>
      </c>
      <c r="AL299" s="727" t="str">
        <f>IFERROR(($AD299-_xlfn.XLOOKUP($AB299,Competencias!$A:$A,Competencias!L:L))/$AD299,"")</f>
        <v/>
      </c>
      <c r="AM299" s="727" t="str">
        <f>IFERROR(($AD299-_xlfn.XLOOKUP($AB299,Competencias!$A:$A,Competencias!M:M))/$AD299,"")</f>
        <v/>
      </c>
      <c r="AN299" s="727" t="str">
        <f>IFERROR(($AD299-_xlfn.XLOOKUP($AB299,Competencias!$A:$A,Competencias!N:N))/$AD299,"")</f>
        <v/>
      </c>
      <c r="AO299" s="727" t="str">
        <f>IFERROR(($AD299-_xlfn.XLOOKUP($AB299,Competencias!$A:$A,Competencias!O:O))/$AD299,"")</f>
        <v/>
      </c>
      <c r="AP299"/>
      <c r="AQ299" s="246" t="str">
        <f>_xlfn.XLOOKUP(AR299,'Listas anteriores R'!$A:$A,'Listas anteriores R'!$D:$D,"")</f>
        <v>Fiambres</v>
      </c>
      <c r="AR299" s="542">
        <v>124</v>
      </c>
      <c r="AS299" s="718" t="str">
        <f t="shared" si="58"/>
        <v>BONDIOLA  E/V Mini</v>
      </c>
      <c r="AT299" s="291" t="e">
        <f t="shared" si="52"/>
        <v>#N/A</v>
      </c>
      <c r="AU299" s="1051" t="e">
        <f>ROUND(IFERROR(($AT299-_xlfn.XLOOKUP($AR299,'Listas anteriores May.'!$A:$A,'Listas anteriores May.'!$E:$E))/_xlfn.XLOOKUP($AR299,'Listas anteriores May.'!$A:$A,'Listas anteriores May.'!$E:$E),""),3)</f>
        <v>#VALUE!</v>
      </c>
      <c r="AV299" s="732" t="str">
        <f>IFERROR(($AT299-(_xlfn.XLOOKUP($AR299,'Costos Unitarios'!$A:$A,'Costos Unitarios'!$E:$E)+_xlfn.XLOOKUP($AR299,'Costos Comerciales'!$A:$A,'Costos Comerciales'!$E:$E)))/AT299,"")</f>
        <v/>
      </c>
      <c r="AW299" s="892" t="str">
        <f>IFERROR((AT299-_xlfn.XLOOKUP(AR299,'Lista Consumo Interno'!$A:$A,'Lista Consumo Interno'!$E:$E))/AT299,"")</f>
        <v/>
      </c>
      <c r="AX299" s="895" t="e">
        <v>#N/A</v>
      </c>
      <c r="AY299" s="727" t="str">
        <f>IFERROR(($AT299-_xlfn.XLOOKUP($AR299,Competencias!$A:$A,Competencias!P:P))/$AT299,"")</f>
        <v/>
      </c>
      <c r="AZ299" s="727" t="str">
        <f>IFERROR(($AT299-_xlfn.XLOOKUP($AR299,Competencias!$A:$A,Competencias!Q:Q))/$AT299,"")</f>
        <v/>
      </c>
      <c r="BB299" s="246" t="str">
        <f>_xlfn.XLOOKUP(BC299,'Listas anteriores R'!$A:$A,'Listas anteriores R'!$D:$D,"")</f>
        <v>Fiambres</v>
      </c>
      <c r="BC299" s="760">
        <v>124</v>
      </c>
      <c r="BD299" s="800" t="str">
        <f t="shared" si="59"/>
        <v>BONDIOLA  E/V Mini</v>
      </c>
      <c r="BE299" s="150" t="e">
        <v>#N/A</v>
      </c>
      <c r="BF299" s="1051" t="e">
        <f>ROUND(IFERROR((BE299-_xlfn.XLOOKUP(BC299,'Listas anteriores HORECA'!$A:$A,'Listas anteriores HORECA'!$E:$E))/_xlfn.XLOOKUP(BC299,'Listas anteriores HORECA'!$A:$A,'Listas anteriores HORECA'!$E:$E),""),3)</f>
        <v>#VALUE!</v>
      </c>
      <c r="BG299" s="150">
        <f>_xlfn.XLOOKUP($BC299,'Costos Unitarios'!A:A,'Costos Unitarios'!E:E,"")</f>
        <v>7387</v>
      </c>
      <c r="BH299" s="1052" t="e">
        <f t="shared" si="60"/>
        <v>#N/A</v>
      </c>
      <c r="BI299" s="892" t="str">
        <f>IFERROR((BE299-_xlfn.XLOOKUP(C299,'Lista Consumo Interno'!A:A,'Lista Consumo Interno'!E:E))/BE299,"")</f>
        <v/>
      </c>
    </row>
    <row r="300" spans="1:61" s="725" customFormat="1" ht="15" thickBot="1" x14ac:dyDescent="0.35">
      <c r="A300" s="246" t="str">
        <f>_xlfn.XLOOKUP(C300,'Listas anteriores R'!$A:$A,'Listas anteriores R'!$D:$D,"")</f>
        <v>Fiambres</v>
      </c>
      <c r="B300" s="1205" t="str">
        <f>_xlfn.XLOOKUP(C300,'Lista Fiambre'!C:C,'Lista Fiambre'!B:B,"")</f>
        <v>SALCHICHAS DE VIENA</v>
      </c>
      <c r="C300" s="219">
        <v>11</v>
      </c>
      <c r="D300" s="220" t="s">
        <v>368</v>
      </c>
      <c r="E300" s="770">
        <f t="shared" si="53"/>
        <v>3240.5082644628101</v>
      </c>
      <c r="F300" s="860">
        <f>_xlfn.XLOOKUP(C300,'[1]Lista Fiambre'!$C:$C,'[1]Lista Fiambre'!$F:$F,"")</f>
        <v>3921.0150000000003</v>
      </c>
      <c r="G300" s="1197">
        <f>ROUND(IFERROR((E300-_xlfn.XLOOKUP(C300,'Listas anteriores R'!A:A,'Listas anteriores R'!E:E))/_xlfn.XLOOKUP(C300,'Listas anteriores R'!A:A,'Listas anteriores R'!E:E),""),3)</f>
        <v>0</v>
      </c>
      <c r="H300" s="732">
        <f>IFERROR((E300-(_xlfn.XLOOKUP(C300,'Costos Unitarios'!$A:$A,'Costos Unitarios'!$E:$E)+_xlfn.XLOOKUP(C300,'Costos Comerciales'!$A:$A,'Costos Comerciales'!$E:$E)))/E300,"")</f>
        <v>0.58679321553220276</v>
      </c>
      <c r="I300" s="732" t="str">
        <f>IFERROR((E300-_xlfn.XLOOKUP(C300,'Lista Consumo Interno'!$A:$A,'Lista Consumo Interno'!$E:$E))/E300,"")</f>
        <v/>
      </c>
      <c r="J300" s="727" t="str">
        <f>IFERROR(($E300-_xlfn.XLOOKUP($C300,Competencias!$A:$A,Competencias!R:R))/$E300,"")</f>
        <v/>
      </c>
      <c r="K300" s="727" t="str">
        <f>IFERROR(($E300-_xlfn.XLOOKUP($C300,Competencias!$A:$A,Competencias!S:S))/$E300,"")</f>
        <v/>
      </c>
      <c r="L300" s="727" t="str">
        <f>IFERROR(($E300-_xlfn.XLOOKUP($C300,Competencias!$A:$A,Competencias!T:T))/$E300,"")</f>
        <v/>
      </c>
      <c r="M300" s="727" t="str">
        <f>IFERROR(($E300-_xlfn.XLOOKUP($C300,Competencias!$A:$A,Competencias!U:U))/$E300,"")</f>
        <v/>
      </c>
      <c r="N300" s="727" t="str">
        <f>IFERROR(($E300-_xlfn.XLOOKUP($C300,Competencias!$A:$A,Competencias!V:V))/$E300,"")</f>
        <v/>
      </c>
      <c r="P300" s="246" t="str">
        <f>_xlfn.XLOOKUP(Q300,'Listas anteriores R'!$A:$A,'Listas anteriores R'!$D:$D,"")</f>
        <v>Fiambres</v>
      </c>
      <c r="Q300" s="1210">
        <v>11</v>
      </c>
      <c r="R300" s="718" t="str">
        <f t="shared" si="61"/>
        <v>SALCH.VIENA LARIO 12 SCH. (400gr)</v>
      </c>
      <c r="S300" s="135">
        <f t="shared" si="54"/>
        <v>3240.5082644628101</v>
      </c>
      <c r="T300" s="749">
        <v>3921.0150000000003</v>
      </c>
      <c r="U300" s="1172">
        <f>ROUND(IFERROR((S300-_xlfn.XLOOKUP(Q300,'Listas anteriores C'!$A:$A,'Listas anteriores C'!$E:$E))/_xlfn.XLOOKUP(Q300,'Listas anteriores C'!$A:$A,'Listas anteriores C'!$E:$E),""),3)</f>
        <v>0</v>
      </c>
      <c r="V300" s="732">
        <f>IFERROR((S300-(_xlfn.XLOOKUP(Q300,'Costos Unitarios'!$A:$A,'Costos Unitarios'!$E:$E)+_xlfn.XLOOKUP(Q300,'Costos Comerciales'!$A:$A,'Costos Comerciales'!$E:$E)))/S300,"")</f>
        <v>0.58679321553220276</v>
      </c>
      <c r="W300" s="727" t="str">
        <f>IFERROR(($S300-_xlfn.XLOOKUP($Q300,Competencias!$A:$A,Competencias!E:E))/$S300,"")</f>
        <v/>
      </c>
      <c r="X300" s="727" t="str">
        <f>IFERROR(($S300-_xlfn.XLOOKUP($Q300,Competencias!$A:$A,Competencias!F:F))/$S300,"")</f>
        <v/>
      </c>
      <c r="Y300" s="727" t="str">
        <f>IFERROR(($S300-_xlfn.XLOOKUP($Q300,Competencias!$A:$A,Competencias!G:G))/$S300,"")</f>
        <v/>
      </c>
      <c r="AA300" s="246" t="str">
        <f>_xlfn.XLOOKUP(AB300,'Listas anteriores R'!$A:$A,'Listas anteriores R'!$D:$D,"")</f>
        <v>Fiambres</v>
      </c>
      <c r="AB300" s="542">
        <v>11</v>
      </c>
      <c r="AC300" s="718" t="str">
        <f t="shared" si="62"/>
        <v>SALCH.VIENA LARIO 12 SCH. (400gr)</v>
      </c>
      <c r="AD300" s="139">
        <f t="shared" si="55"/>
        <v>3240.5082644628101</v>
      </c>
      <c r="AE300" s="749">
        <v>3921.0150000000003</v>
      </c>
      <c r="AF300" s="1172">
        <f>ROUND(IFERROR((AD300-_xlfn.XLOOKUP(AB300,'Listas anteriores ML'!$A:$A,'Listas anteriores ML'!$E:$E))/_xlfn.XLOOKUP(AB300,'Listas anteriores ML'!$A:$A,'Listas anteriores ML'!$E:$E),""),3)</f>
        <v>0</v>
      </c>
      <c r="AG300" s="732">
        <f>IFERROR((AD300-(_xlfn.XLOOKUP(AB300,'Costos Unitarios'!$A:$A,'Costos Unitarios'!$E:$E)+_xlfn.XLOOKUP(AB300,'Costos Comerciales'!$A:$A,'Costos Comerciales'!$E:$E)))/AD300,"")</f>
        <v>0.58679321553220276</v>
      </c>
      <c r="AH300" s="727" t="str">
        <f>IFERROR(($AD300-_xlfn.XLOOKUP($AB300,Competencias!$A:$A,Competencias!H:H))/$AD300,"")</f>
        <v/>
      </c>
      <c r="AI300" s="727" t="str">
        <f>IFERROR(($AD300-_xlfn.XLOOKUP($AB300,Competencias!$A:$A,Competencias!I:I))/$AD300,"")</f>
        <v/>
      </c>
      <c r="AJ300" s="727" t="str">
        <f>IFERROR(($AD300-_xlfn.XLOOKUP($AB300,Competencias!$A:$A,Competencias!J:J))/$AD300,"")</f>
        <v/>
      </c>
      <c r="AK300" s="727" t="str">
        <f>IFERROR(($AD300-_xlfn.XLOOKUP($AB300,Competencias!$A:$A,Competencias!K:K))/$AD300,"")</f>
        <v/>
      </c>
      <c r="AL300" s="727" t="str">
        <f>IFERROR(($AD300-_xlfn.XLOOKUP($AB300,Competencias!$A:$A,Competencias!L:L))/$AD300,"")</f>
        <v/>
      </c>
      <c r="AM300" s="727" t="str">
        <f>IFERROR(($AD300-_xlfn.XLOOKUP($AB300,Competencias!$A:$A,Competencias!M:M))/$AD300,"")</f>
        <v/>
      </c>
      <c r="AN300" s="727" t="str">
        <f>IFERROR(($AD300-_xlfn.XLOOKUP($AB300,Competencias!$A:$A,Competencias!N:N))/$AD300,"")</f>
        <v/>
      </c>
      <c r="AO300" s="727" t="str">
        <f>IFERROR(($AD300-_xlfn.XLOOKUP($AB300,Competencias!$A:$A,Competencias!O:O))/$AD300,"")</f>
        <v/>
      </c>
      <c r="AP300"/>
      <c r="AQ300" s="246" t="str">
        <f>_xlfn.XLOOKUP(AR300,'Listas anteriores R'!$A:$A,'Listas anteriores R'!$D:$D,"")</f>
        <v>Fiambres</v>
      </c>
      <c r="AR300" s="542">
        <v>11</v>
      </c>
      <c r="AS300" s="718" t="str">
        <f t="shared" si="58"/>
        <v>SALCH.VIENA LARIO 12 SCH. (400gr)</v>
      </c>
      <c r="AT300" s="291" t="e">
        <f t="shared" ref="AT300:AT360" si="63">E300*(1-AX300)</f>
        <v>#N/A</v>
      </c>
      <c r="AU300" s="1051" t="e">
        <f>ROUND(IFERROR(($AT300-_xlfn.XLOOKUP($AR300,'Listas anteriores May.'!$A:$A,'Listas anteriores May.'!$E:$E))/_xlfn.XLOOKUP($AR300,'Listas anteriores May.'!$A:$A,'Listas anteriores May.'!$E:$E),""),3)</f>
        <v>#VALUE!</v>
      </c>
      <c r="AV300" s="732" t="str">
        <f>IFERROR(($AT300-(_xlfn.XLOOKUP($AR300,'Costos Unitarios'!$A:$A,'Costos Unitarios'!$E:$E)+_xlfn.XLOOKUP($AR300,'Costos Comerciales'!$A:$A,'Costos Comerciales'!$E:$E)))/AT300,"")</f>
        <v/>
      </c>
      <c r="AW300" s="892" t="str">
        <f>IFERROR((AT300-_xlfn.XLOOKUP(AR300,'Lista Consumo Interno'!$A:$A,'Lista Consumo Interno'!$E:$E))/AT300,"")</f>
        <v/>
      </c>
      <c r="AX300" s="895" t="e">
        <v>#N/A</v>
      </c>
      <c r="AY300" s="727" t="str">
        <f>IFERROR(($AT300-_xlfn.XLOOKUP($AR300,Competencias!$A:$A,Competencias!P:P))/$AT300,"")</f>
        <v/>
      </c>
      <c r="AZ300" s="727" t="str">
        <f>IFERROR(($AT300-_xlfn.XLOOKUP($AR300,Competencias!$A:$A,Competencias!Q:Q))/$AT300,"")</f>
        <v/>
      </c>
      <c r="BB300" s="246" t="str">
        <f>_xlfn.XLOOKUP(BC300,'Listas anteriores R'!$A:$A,'Listas anteriores R'!$D:$D,"")</f>
        <v>Fiambres</v>
      </c>
      <c r="BC300" s="760">
        <v>11</v>
      </c>
      <c r="BD300" s="800" t="str">
        <f t="shared" si="59"/>
        <v>SALCH.VIENA LARIO 12 SCH. (400gr)</v>
      </c>
      <c r="BE300" s="150" t="e">
        <v>#N/A</v>
      </c>
      <c r="BF300" s="1051" t="e">
        <f>ROUND(IFERROR((BE300-_xlfn.XLOOKUP(BC300,'Listas anteriores HORECA'!$A:$A,'Listas anteriores HORECA'!$E:$E))/_xlfn.XLOOKUP(BC300,'Listas anteriores HORECA'!$A:$A,'Listas anteriores HORECA'!$E:$E),""),3)</f>
        <v>#VALUE!</v>
      </c>
      <c r="BG300" s="150">
        <f>_xlfn.XLOOKUP($BC300,'Costos Unitarios'!A:A,'Costos Unitarios'!E:E,"")</f>
        <v>1177</v>
      </c>
      <c r="BH300" s="1052" t="e">
        <f t="shared" si="60"/>
        <v>#N/A</v>
      </c>
      <c r="BI300" s="892" t="str">
        <f>IFERROR((BE300-_xlfn.XLOOKUP(C300,'Lista Consumo Interno'!A:A,'Lista Consumo Interno'!E:E))/BE300,"")</f>
        <v/>
      </c>
    </row>
    <row r="301" spans="1:61" s="725" customFormat="1" ht="15" thickBot="1" x14ac:dyDescent="0.35">
      <c r="A301" s="246" t="str">
        <f>_xlfn.XLOOKUP(C301,'Listas anteriores R'!$A:$A,'Listas anteriores R'!$D:$D,"")</f>
        <v>Fiambres</v>
      </c>
      <c r="B301" s="1205" t="str">
        <f>_xlfn.XLOOKUP(C301,'Lista Fiambre'!C:C,'Lista Fiambre'!B:B,"")</f>
        <v>SALCHICHAS DE VIENA</v>
      </c>
      <c r="C301" s="219">
        <v>10</v>
      </c>
      <c r="D301" s="220" t="s">
        <v>369</v>
      </c>
      <c r="E301" s="770">
        <f t="shared" si="53"/>
        <v>1569.1859504132233</v>
      </c>
      <c r="F301" s="860">
        <f>_xlfn.XLOOKUP(C301,'[1]Lista Fiambre'!$C:$C,'[1]Lista Fiambre'!$F:$F,"")</f>
        <v>1898.7150000000001</v>
      </c>
      <c r="G301" s="1197">
        <f>ROUND(IFERROR((E301-_xlfn.XLOOKUP(C301,'Listas anteriores R'!A:A,'Listas anteriores R'!E:E))/_xlfn.XLOOKUP(C301,'Listas anteriores R'!A:A,'Listas anteriores R'!E:E),""),3)</f>
        <v>0</v>
      </c>
      <c r="H301" s="732">
        <f>IFERROR((E301-(_xlfn.XLOOKUP(C301,'Costos Unitarios'!$A:$A,'Costos Unitarios'!$E:$E)+_xlfn.XLOOKUP(C301,'Costos Comerciales'!$A:$A,'Costos Comerciales'!$E:$E)))/E301,"")</f>
        <v>0.57238974780311946</v>
      </c>
      <c r="I301" s="732" t="str">
        <f>IFERROR((E301-_xlfn.XLOOKUP(C301,'Lista Consumo Interno'!$A:$A,'Lista Consumo Interno'!$E:$E))/E301,"")</f>
        <v/>
      </c>
      <c r="J301" s="727" t="str">
        <f>IFERROR(($E301-_xlfn.XLOOKUP($C301,Competencias!$A:$A,Competencias!R:R))/$E301,"")</f>
        <v/>
      </c>
      <c r="K301" s="727" t="str">
        <f>IFERROR(($E301-_xlfn.XLOOKUP($C301,Competencias!$A:$A,Competencias!S:S))/$E301,"")</f>
        <v/>
      </c>
      <c r="L301" s="727" t="str">
        <f>IFERROR(($E301-_xlfn.XLOOKUP($C301,Competencias!$A:$A,Competencias!T:T))/$E301,"")</f>
        <v/>
      </c>
      <c r="M301" s="727" t="str">
        <f>IFERROR(($E301-_xlfn.XLOOKUP($C301,Competencias!$A:$A,Competencias!U:U))/$E301,"")</f>
        <v/>
      </c>
      <c r="N301" s="727" t="str">
        <f>IFERROR(($E301-_xlfn.XLOOKUP($C301,Competencias!$A:$A,Competencias!V:V))/$E301,"")</f>
        <v/>
      </c>
      <c r="P301" s="246" t="str">
        <f>_xlfn.XLOOKUP(Q301,'Listas anteriores R'!$A:$A,'Listas anteriores R'!$D:$D,"")</f>
        <v>Fiambres</v>
      </c>
      <c r="Q301" s="1210">
        <v>10</v>
      </c>
      <c r="R301" s="718" t="str">
        <f t="shared" si="61"/>
        <v>SALCH.VIENA LARIO 6 U. (200gr)</v>
      </c>
      <c r="S301" s="135">
        <f t="shared" si="54"/>
        <v>1569.1859504132233</v>
      </c>
      <c r="T301" s="749">
        <v>1898.7150000000001</v>
      </c>
      <c r="U301" s="1172">
        <f>ROUND(IFERROR((S301-_xlfn.XLOOKUP(Q301,'Listas anteriores C'!$A:$A,'Listas anteriores C'!$E:$E))/_xlfn.XLOOKUP(Q301,'Listas anteriores C'!$A:$A,'Listas anteriores C'!$E:$E),""),3)</f>
        <v>0</v>
      </c>
      <c r="V301" s="732">
        <f>IFERROR((S301-(_xlfn.XLOOKUP(Q301,'Costos Unitarios'!$A:$A,'Costos Unitarios'!$E:$E)+_xlfn.XLOOKUP(Q301,'Costos Comerciales'!$A:$A,'Costos Comerciales'!$E:$E)))/S301,"")</f>
        <v>0.57238974780311946</v>
      </c>
      <c r="W301" s="727" t="str">
        <f>IFERROR(($S301-_xlfn.XLOOKUP($Q301,Competencias!$A:$A,Competencias!E:E))/$S301,"")</f>
        <v/>
      </c>
      <c r="X301" s="727" t="str">
        <f>IFERROR(($S301-_xlfn.XLOOKUP($Q301,Competencias!$A:$A,Competencias!F:F))/$S301,"")</f>
        <v/>
      </c>
      <c r="Y301" s="727" t="str">
        <f>IFERROR(($S301-_xlfn.XLOOKUP($Q301,Competencias!$A:$A,Competencias!G:G))/$S301,"")</f>
        <v/>
      </c>
      <c r="AA301" s="246" t="str">
        <f>_xlfn.XLOOKUP(AB301,'Listas anteriores R'!$A:$A,'Listas anteriores R'!$D:$D,"")</f>
        <v>Fiambres</v>
      </c>
      <c r="AB301" s="542">
        <v>10</v>
      </c>
      <c r="AC301" s="718" t="str">
        <f t="shared" si="62"/>
        <v>SALCH.VIENA LARIO 6 U. (200gr)</v>
      </c>
      <c r="AD301" s="139">
        <f t="shared" si="55"/>
        <v>1569.1859504132233</v>
      </c>
      <c r="AE301" s="749">
        <v>1898.7150000000001</v>
      </c>
      <c r="AF301" s="1172">
        <f>ROUND(IFERROR((AD301-_xlfn.XLOOKUP(AB301,'Listas anteriores ML'!$A:$A,'Listas anteriores ML'!$E:$E))/_xlfn.XLOOKUP(AB301,'Listas anteriores ML'!$A:$A,'Listas anteriores ML'!$E:$E),""),3)</f>
        <v>0</v>
      </c>
      <c r="AG301" s="732">
        <f>IFERROR((AD301-(_xlfn.XLOOKUP(AB301,'Costos Unitarios'!$A:$A,'Costos Unitarios'!$E:$E)+_xlfn.XLOOKUP(AB301,'Costos Comerciales'!$A:$A,'Costos Comerciales'!$E:$E)))/AD301,"")</f>
        <v>0.57238974780311946</v>
      </c>
      <c r="AH301" s="727" t="str">
        <f>IFERROR(($AD301-_xlfn.XLOOKUP($AB301,Competencias!$A:$A,Competencias!H:H))/$AD301,"")</f>
        <v/>
      </c>
      <c r="AI301" s="727" t="str">
        <f>IFERROR(($AD301-_xlfn.XLOOKUP($AB301,Competencias!$A:$A,Competencias!I:I))/$AD301,"")</f>
        <v/>
      </c>
      <c r="AJ301" s="727" t="str">
        <f>IFERROR(($AD301-_xlfn.XLOOKUP($AB301,Competencias!$A:$A,Competencias!J:J))/$AD301,"")</f>
        <v/>
      </c>
      <c r="AK301" s="727" t="str">
        <f>IFERROR(($AD301-_xlfn.XLOOKUP($AB301,Competencias!$A:$A,Competencias!K:K))/$AD301,"")</f>
        <v/>
      </c>
      <c r="AL301" s="727" t="str">
        <f>IFERROR(($AD301-_xlfn.XLOOKUP($AB301,Competencias!$A:$A,Competencias!L:L))/$AD301,"")</f>
        <v/>
      </c>
      <c r="AM301" s="727" t="str">
        <f>IFERROR(($AD301-_xlfn.XLOOKUP($AB301,Competencias!$A:$A,Competencias!M:M))/$AD301,"")</f>
        <v/>
      </c>
      <c r="AN301" s="727" t="str">
        <f>IFERROR(($AD301-_xlfn.XLOOKUP($AB301,Competencias!$A:$A,Competencias!N:N))/$AD301,"")</f>
        <v/>
      </c>
      <c r="AO301" s="727" t="str">
        <f>IFERROR(($AD301-_xlfn.XLOOKUP($AB301,Competencias!$A:$A,Competencias!O:O))/$AD301,"")</f>
        <v/>
      </c>
      <c r="AP301"/>
      <c r="AQ301" s="246" t="str">
        <f>_xlfn.XLOOKUP(AR301,'Listas anteriores R'!$A:$A,'Listas anteriores R'!$D:$D,"")</f>
        <v>Fiambres</v>
      </c>
      <c r="AR301" s="542">
        <v>10</v>
      </c>
      <c r="AS301" s="718" t="str">
        <f t="shared" si="58"/>
        <v>SALCH.VIENA LARIO 6 U. (200gr)</v>
      </c>
      <c r="AT301" s="291" t="e">
        <f t="shared" si="63"/>
        <v>#N/A</v>
      </c>
      <c r="AU301" s="1051" t="e">
        <f>ROUND(IFERROR(($AT301-_xlfn.XLOOKUP($AR301,'Listas anteriores May.'!$A:$A,'Listas anteriores May.'!$E:$E))/_xlfn.XLOOKUP($AR301,'Listas anteriores May.'!$A:$A,'Listas anteriores May.'!$E:$E),""),3)</f>
        <v>#VALUE!</v>
      </c>
      <c r="AV301" s="732" t="str">
        <f>IFERROR(($AT301-(_xlfn.XLOOKUP($AR301,'Costos Unitarios'!$A:$A,'Costos Unitarios'!$E:$E)+_xlfn.XLOOKUP($AR301,'Costos Comerciales'!$A:$A,'Costos Comerciales'!$E:$E)))/AT301,"")</f>
        <v/>
      </c>
      <c r="AW301" s="892" t="str">
        <f>IFERROR((AT301-_xlfn.XLOOKUP(AR301,'Lista Consumo Interno'!$A:$A,'Lista Consumo Interno'!$E:$E))/AT301,"")</f>
        <v/>
      </c>
      <c r="AX301" s="895" t="e">
        <v>#N/A</v>
      </c>
      <c r="AY301" s="727" t="str">
        <f>IFERROR(($AT301-_xlfn.XLOOKUP($AR301,Competencias!$A:$A,Competencias!P:P))/$AT301,"")</f>
        <v/>
      </c>
      <c r="AZ301" s="727" t="str">
        <f>IFERROR(($AT301-_xlfn.XLOOKUP($AR301,Competencias!$A:$A,Competencias!Q:Q))/$AT301,"")</f>
        <v/>
      </c>
      <c r="BB301" s="246" t="str">
        <f>_xlfn.XLOOKUP(BC301,'Listas anteriores R'!$A:$A,'Listas anteriores R'!$D:$D,"")</f>
        <v>Fiambres</v>
      </c>
      <c r="BC301" s="760">
        <v>10</v>
      </c>
      <c r="BD301" s="800" t="str">
        <f t="shared" si="59"/>
        <v>SALCH.VIENA LARIO 6 U. (200gr)</v>
      </c>
      <c r="BE301" s="150" t="e">
        <v>#N/A</v>
      </c>
      <c r="BF301" s="1051" t="e">
        <f>ROUND(IFERROR((BE301-_xlfn.XLOOKUP(BC301,'Listas anteriores HORECA'!$A:$A,'Listas anteriores HORECA'!$E:$E))/_xlfn.XLOOKUP(BC301,'Listas anteriores HORECA'!$A:$A,'Listas anteriores HORECA'!$E:$E),""),3)</f>
        <v>#VALUE!</v>
      </c>
      <c r="BG301" s="150">
        <f>_xlfn.XLOOKUP($BC301,'Costos Unitarios'!A:A,'Costos Unitarios'!E:E,"")</f>
        <v>591</v>
      </c>
      <c r="BH301" s="1052" t="e">
        <f t="shared" si="60"/>
        <v>#N/A</v>
      </c>
      <c r="BI301" s="892" t="str">
        <f>IFERROR((BE301-_xlfn.XLOOKUP(C301,'Lista Consumo Interno'!A:A,'Lista Consumo Interno'!E:E))/BE301,"")</f>
        <v/>
      </c>
    </row>
    <row r="302" spans="1:61" s="725" customFormat="1" ht="15" thickBot="1" x14ac:dyDescent="0.35">
      <c r="A302" s="246" t="str">
        <f>_xlfn.XLOOKUP(C302,'Listas anteriores R'!$A:$A,'Listas anteriores R'!$D:$D,"")</f>
        <v>Fiambres</v>
      </c>
      <c r="B302" s="1205" t="str">
        <f>_xlfn.XLOOKUP(C302,'Lista Fiambre'!C:C,'Lista Fiambre'!B:B,"")</f>
        <v>SALCHICHAS DE VIENA</v>
      </c>
      <c r="C302" s="224">
        <v>140</v>
      </c>
      <c r="D302" s="228" t="s">
        <v>370</v>
      </c>
      <c r="E302" s="770">
        <f t="shared" si="53"/>
        <v>1150.4167006500002</v>
      </c>
      <c r="F302" s="860">
        <f>_xlfn.XLOOKUP(C302,'[1]Lista Fiambre'!$C:$C,'[1]Lista Fiambre'!$F:$F,"")</f>
        <v>1392.0042077865003</v>
      </c>
      <c r="G302" s="1197">
        <f>ROUND(IFERROR((E302-_xlfn.XLOOKUP(C302,'Listas anteriores R'!A:A,'Listas anteriores R'!E:E))/_xlfn.XLOOKUP(C302,'Listas anteriores R'!A:A,'Listas anteriores R'!E:E),""),3)</f>
        <v>0</v>
      </c>
      <c r="H302" s="732">
        <f>IFERROR((E302-(_xlfn.XLOOKUP(C302,'Costos Unitarios'!$A:$A,'Costos Unitarios'!$E:$E)+_xlfn.XLOOKUP(C302,'Costos Comerciales'!$A:$A,'Costos Comerciales'!$E:$E)))/E302,"")</f>
        <v>0.68359291046945392</v>
      </c>
      <c r="I302" s="732" t="str">
        <f>IFERROR((E302-_xlfn.XLOOKUP(C302,'Lista Consumo Interno'!$A:$A,'Lista Consumo Interno'!$E:$E))/E302,"")</f>
        <v/>
      </c>
      <c r="J302" s="727" t="str">
        <f>IFERROR(($E302-_xlfn.XLOOKUP($C302,Competencias!$A:$A,Competencias!R:R))/$E302,"")</f>
        <v/>
      </c>
      <c r="K302" s="727" t="str">
        <f>IFERROR(($E302-_xlfn.XLOOKUP($C302,Competencias!$A:$A,Competencias!S:S))/$E302,"")</f>
        <v/>
      </c>
      <c r="L302" s="727" t="str">
        <f>IFERROR(($E302-_xlfn.XLOOKUP($C302,Competencias!$A:$A,Competencias!T:T))/$E302,"")</f>
        <v/>
      </c>
      <c r="M302" s="727" t="str">
        <f>IFERROR(($E302-_xlfn.XLOOKUP($C302,Competencias!$A:$A,Competencias!U:U))/$E302,"")</f>
        <v/>
      </c>
      <c r="N302" s="727" t="str">
        <f>IFERROR(($E302-_xlfn.XLOOKUP($C302,Competencias!$A:$A,Competencias!V:V))/$E302,"")</f>
        <v/>
      </c>
      <c r="P302" s="246" t="str">
        <f>_xlfn.XLOOKUP(Q302,'Listas anteriores R'!$A:$A,'Listas anteriores R'!$D:$D,"")</f>
        <v>Fiambres</v>
      </c>
      <c r="Q302" s="1210">
        <v>140</v>
      </c>
      <c r="R302" s="718" t="str">
        <f t="shared" si="61"/>
        <v>SALCHICHA VIENA 66 6 U (200gr)</v>
      </c>
      <c r="S302" s="135">
        <f t="shared" si="54"/>
        <v>1150.4167006500002</v>
      </c>
      <c r="T302" s="749">
        <v>1392.0042077865003</v>
      </c>
      <c r="U302" s="1172">
        <f>ROUND(IFERROR((S302-_xlfn.XLOOKUP(Q302,'Listas anteriores C'!$A:$A,'Listas anteriores C'!$E:$E))/_xlfn.XLOOKUP(Q302,'Listas anteriores C'!$A:$A,'Listas anteriores C'!$E:$E),""),3)</f>
        <v>0</v>
      </c>
      <c r="V302" s="732">
        <f>IFERROR((S302-(_xlfn.XLOOKUP(Q302,'Costos Unitarios'!$A:$A,'Costos Unitarios'!$E:$E)+_xlfn.XLOOKUP(Q302,'Costos Comerciales'!$A:$A,'Costos Comerciales'!$E:$E)))/S302,"")</f>
        <v>0.68359291046945392</v>
      </c>
      <c r="W302" s="727" t="str">
        <f>IFERROR(($S302-_xlfn.XLOOKUP($Q302,Competencias!$A:$A,Competencias!E:E))/$S302,"")</f>
        <v/>
      </c>
      <c r="X302" s="727" t="str">
        <f>IFERROR(($S302-_xlfn.XLOOKUP($Q302,Competencias!$A:$A,Competencias!F:F))/$S302,"")</f>
        <v/>
      </c>
      <c r="Y302" s="727" t="str">
        <f>IFERROR(($S302-_xlfn.XLOOKUP($Q302,Competencias!$A:$A,Competencias!G:G))/$S302,"")</f>
        <v/>
      </c>
      <c r="AA302" s="246" t="str">
        <f>_xlfn.XLOOKUP(AB302,'Listas anteriores R'!$A:$A,'Listas anteriores R'!$D:$D,"")</f>
        <v>Fiambres</v>
      </c>
      <c r="AB302" s="542">
        <v>140</v>
      </c>
      <c r="AC302" s="718" t="str">
        <f t="shared" si="62"/>
        <v>SALCHICHA VIENA 66 6 U (200gr)</v>
      </c>
      <c r="AD302" s="139">
        <f t="shared" si="55"/>
        <v>1150.4167006500002</v>
      </c>
      <c r="AE302" s="749">
        <v>1392.0042077865003</v>
      </c>
      <c r="AF302" s="1172">
        <f>ROUND(IFERROR((AD302-_xlfn.XLOOKUP(AB302,'Listas anteriores ML'!$A:$A,'Listas anteriores ML'!$E:$E))/_xlfn.XLOOKUP(AB302,'Listas anteriores ML'!$A:$A,'Listas anteriores ML'!$E:$E),""),3)</f>
        <v>0</v>
      </c>
      <c r="AG302" s="732">
        <f>IFERROR((AD302-(_xlfn.XLOOKUP(AB302,'Costos Unitarios'!$A:$A,'Costos Unitarios'!$E:$E)+_xlfn.XLOOKUP(AB302,'Costos Comerciales'!$A:$A,'Costos Comerciales'!$E:$E)))/AD302,"")</f>
        <v>0.68359291046945392</v>
      </c>
      <c r="AH302" s="727" t="str">
        <f>IFERROR(($AD302-_xlfn.XLOOKUP($AB302,Competencias!$A:$A,Competencias!H:H))/$AD302,"")</f>
        <v/>
      </c>
      <c r="AI302" s="727" t="str">
        <f>IFERROR(($AD302-_xlfn.XLOOKUP($AB302,Competencias!$A:$A,Competencias!I:I))/$AD302,"")</f>
        <v/>
      </c>
      <c r="AJ302" s="727" t="str">
        <f>IFERROR(($AD302-_xlfn.XLOOKUP($AB302,Competencias!$A:$A,Competencias!J:J))/$AD302,"")</f>
        <v/>
      </c>
      <c r="AK302" s="727" t="str">
        <f>IFERROR(($AD302-_xlfn.XLOOKUP($AB302,Competencias!$A:$A,Competencias!K:K))/$AD302,"")</f>
        <v/>
      </c>
      <c r="AL302" s="727" t="str">
        <f>IFERROR(($AD302-_xlfn.XLOOKUP($AB302,Competencias!$A:$A,Competencias!L:L))/$AD302,"")</f>
        <v/>
      </c>
      <c r="AM302" s="727" t="str">
        <f>IFERROR(($AD302-_xlfn.XLOOKUP($AB302,Competencias!$A:$A,Competencias!M:M))/$AD302,"")</f>
        <v/>
      </c>
      <c r="AN302" s="727" t="str">
        <f>IFERROR(($AD302-_xlfn.XLOOKUP($AB302,Competencias!$A:$A,Competencias!N:N))/$AD302,"")</f>
        <v/>
      </c>
      <c r="AO302" s="727" t="str">
        <f>IFERROR(($AD302-_xlfn.XLOOKUP($AB302,Competencias!$A:$A,Competencias!O:O))/$AD302,"")</f>
        <v/>
      </c>
      <c r="AP302"/>
      <c r="AQ302" s="246" t="str">
        <f>_xlfn.XLOOKUP(AR302,'Listas anteriores R'!$A:$A,'Listas anteriores R'!$D:$D,"")</f>
        <v>Fiambres</v>
      </c>
      <c r="AR302" s="542">
        <v>140</v>
      </c>
      <c r="AS302" s="718" t="str">
        <f t="shared" si="58"/>
        <v>SALCHICHA VIENA 66 6 U (200gr)</v>
      </c>
      <c r="AT302" s="291" t="e">
        <f t="shared" si="63"/>
        <v>#N/A</v>
      </c>
      <c r="AU302" s="1051" t="e">
        <f>ROUND(IFERROR(($AT302-_xlfn.XLOOKUP($AR302,'Listas anteriores May.'!$A:$A,'Listas anteriores May.'!$E:$E))/_xlfn.XLOOKUP($AR302,'Listas anteriores May.'!$A:$A,'Listas anteriores May.'!$E:$E),""),3)</f>
        <v>#VALUE!</v>
      </c>
      <c r="AV302" s="732" t="str">
        <f>IFERROR(($AT302-(_xlfn.XLOOKUP($AR302,'Costos Unitarios'!$A:$A,'Costos Unitarios'!$E:$E)+_xlfn.XLOOKUP($AR302,'Costos Comerciales'!$A:$A,'Costos Comerciales'!$E:$E)))/AT302,"")</f>
        <v/>
      </c>
      <c r="AW302" s="892" t="str">
        <f>IFERROR((AT302-_xlfn.XLOOKUP(AR302,'Lista Consumo Interno'!$A:$A,'Lista Consumo Interno'!$E:$E))/AT302,"")</f>
        <v/>
      </c>
      <c r="AX302" s="895" t="e">
        <v>#N/A</v>
      </c>
      <c r="AY302" s="727" t="str">
        <f>IFERROR(($AT302-_xlfn.XLOOKUP($AR302,Competencias!$A:$A,Competencias!P:P))/$AT302,"")</f>
        <v/>
      </c>
      <c r="AZ302" s="727" t="str">
        <f>IFERROR(($AT302-_xlfn.XLOOKUP($AR302,Competencias!$A:$A,Competencias!Q:Q))/$AT302,"")</f>
        <v/>
      </c>
      <c r="BB302" s="246" t="str">
        <f>_xlfn.XLOOKUP(BC302,'Listas anteriores R'!$A:$A,'Listas anteriores R'!$D:$D,"")</f>
        <v>Fiambres</v>
      </c>
      <c r="BC302" s="760">
        <v>140</v>
      </c>
      <c r="BD302" s="800" t="str">
        <f t="shared" si="59"/>
        <v>SALCHICHA VIENA 66 6 U (200gr)</v>
      </c>
      <c r="BE302" s="150" t="e">
        <v>#N/A</v>
      </c>
      <c r="BF302" s="1051" t="e">
        <f>ROUND(IFERROR((BE302-_xlfn.XLOOKUP(BC302,'Listas anteriores HORECA'!$A:$A,'Listas anteriores HORECA'!$E:$E))/_xlfn.XLOOKUP(BC302,'Listas anteriores HORECA'!$A:$A,'Listas anteriores HORECA'!$E:$E),""),3)</f>
        <v>#VALUE!</v>
      </c>
      <c r="BG302" s="150">
        <f>_xlfn.XLOOKUP($BC302,'Costos Unitarios'!A:A,'Costos Unitarios'!E:E,"")</f>
        <v>307</v>
      </c>
      <c r="BH302" s="1052" t="e">
        <f t="shared" si="60"/>
        <v>#N/A</v>
      </c>
      <c r="BI302" s="892" t="str">
        <f>IFERROR((BE302-_xlfn.XLOOKUP(C302,'Lista Consumo Interno'!A:A,'Lista Consumo Interno'!E:E))/BE302,"")</f>
        <v/>
      </c>
    </row>
    <row r="303" spans="1:61" s="725" customFormat="1" ht="15" thickBot="1" x14ac:dyDescent="0.35">
      <c r="A303" s="246" t="str">
        <f>_xlfn.XLOOKUP(C303,'Listas anteriores R'!$A:$A,'Listas anteriores R'!$D:$D,"")</f>
        <v>Fiambres</v>
      </c>
      <c r="B303" s="1205" t="str">
        <f>_xlfn.XLOOKUP(C303,'Lista Fiambre'!C:C,'Lista Fiambre'!B:B,"")</f>
        <v>SALCHICHAS DE VIENA</v>
      </c>
      <c r="C303" s="219">
        <v>1040</v>
      </c>
      <c r="D303" s="220" t="s">
        <v>371</v>
      </c>
      <c r="E303" s="770">
        <f t="shared" si="53"/>
        <v>1150.4167006500002</v>
      </c>
      <c r="F303" s="860">
        <f>_xlfn.XLOOKUP(C303,'[1]Lista Fiambre'!$C:$C,'[1]Lista Fiambre'!$F:$F,"")</f>
        <v>1392.0042077865003</v>
      </c>
      <c r="G303" s="1197">
        <f>ROUND(IFERROR((E303-_xlfn.XLOOKUP(C303,'Listas anteriores R'!A:A,'Listas anteriores R'!E:E))/_xlfn.XLOOKUP(C303,'Listas anteriores R'!A:A,'Listas anteriores R'!E:E),""),3)</f>
        <v>0</v>
      </c>
      <c r="H303" s="732">
        <f>IFERROR((E303-(_xlfn.XLOOKUP(C303,'Costos Unitarios'!$A:$A,'Costos Unitarios'!$E:$E)+_xlfn.XLOOKUP(C303,'Costos Comerciales'!$A:$A,'Costos Comerciales'!$E:$E)))/E303,"")</f>
        <v>0.67750815874771264</v>
      </c>
      <c r="I303" s="732" t="str">
        <f>IFERROR((E303-_xlfn.XLOOKUP(C303,'Lista Consumo Interno'!$A:$A,'Lista Consumo Interno'!$E:$E))/E303,"")</f>
        <v/>
      </c>
      <c r="J303" s="727" t="str">
        <f>IFERROR(($E303-_xlfn.XLOOKUP($C303,Competencias!$A:$A,Competencias!R:R))/$E303,"")</f>
        <v/>
      </c>
      <c r="K303" s="727" t="str">
        <f>IFERROR(($E303-_xlfn.XLOOKUP($C303,Competencias!$A:$A,Competencias!S:S))/$E303,"")</f>
        <v/>
      </c>
      <c r="L303" s="727" t="str">
        <f>IFERROR(($E303-_xlfn.XLOOKUP($C303,Competencias!$A:$A,Competencias!T:T))/$E303,"")</f>
        <v/>
      </c>
      <c r="M303" s="727" t="str">
        <f>IFERROR(($E303-_xlfn.XLOOKUP($C303,Competencias!$A:$A,Competencias!U:U))/$E303,"")</f>
        <v/>
      </c>
      <c r="N303" s="727" t="str">
        <f>IFERROR(($E303-_xlfn.XLOOKUP($C303,Competencias!$A:$A,Competencias!V:V))/$E303,"")</f>
        <v/>
      </c>
      <c r="P303" s="246" t="str">
        <f>_xlfn.XLOOKUP(Q303,'Listas anteriores R'!$A:$A,'Listas anteriores R'!$D:$D,"")</f>
        <v>Fiambres</v>
      </c>
      <c r="Q303" s="1210">
        <v>1040</v>
      </c>
      <c r="R303" s="718" t="str">
        <f t="shared" si="61"/>
        <v>SALCHICHA VIENA 66 6 U. (190gr)</v>
      </c>
      <c r="S303" s="135">
        <f t="shared" si="54"/>
        <v>1150.4167006500002</v>
      </c>
      <c r="T303" s="749">
        <v>1392.0042077865003</v>
      </c>
      <c r="U303" s="1172">
        <f>ROUND(IFERROR((S303-_xlfn.XLOOKUP(Q303,'Listas anteriores C'!$A:$A,'Listas anteriores C'!$E:$E))/_xlfn.XLOOKUP(Q303,'Listas anteriores C'!$A:$A,'Listas anteriores C'!$E:$E),""),3)</f>
        <v>0</v>
      </c>
      <c r="V303" s="732">
        <f>IFERROR((S303-(_xlfn.XLOOKUP(Q303,'Costos Unitarios'!$A:$A,'Costos Unitarios'!$E:$E)+_xlfn.XLOOKUP(Q303,'Costos Comerciales'!$A:$A,'Costos Comerciales'!$E:$E)))/S303,"")</f>
        <v>0.67750815874771264</v>
      </c>
      <c r="W303" s="727" t="str">
        <f>IFERROR(($S303-_xlfn.XLOOKUP($Q303,Competencias!$A:$A,Competencias!E:E))/$S303,"")</f>
        <v/>
      </c>
      <c r="X303" s="727" t="str">
        <f>IFERROR(($S303-_xlfn.XLOOKUP($Q303,Competencias!$A:$A,Competencias!F:F))/$S303,"")</f>
        <v/>
      </c>
      <c r="Y303" s="727" t="str">
        <f>IFERROR(($S303-_xlfn.XLOOKUP($Q303,Competencias!$A:$A,Competencias!G:G))/$S303,"")</f>
        <v/>
      </c>
      <c r="AA303" s="246" t="str">
        <f>_xlfn.XLOOKUP(AB303,'Listas anteriores R'!$A:$A,'Listas anteriores R'!$D:$D,"")</f>
        <v>Fiambres</v>
      </c>
      <c r="AB303" s="542">
        <v>1040</v>
      </c>
      <c r="AC303" s="718" t="str">
        <f t="shared" si="62"/>
        <v>SALCHICHA VIENA 66 6 U. (190gr)</v>
      </c>
      <c r="AD303" s="139">
        <f t="shared" si="55"/>
        <v>1150.4167006500002</v>
      </c>
      <c r="AE303" s="749">
        <v>1392.0042077865003</v>
      </c>
      <c r="AF303" s="1172">
        <f>ROUND(IFERROR((AD303-_xlfn.XLOOKUP(AB303,'Listas anteriores ML'!$A:$A,'Listas anteriores ML'!$E:$E))/_xlfn.XLOOKUP(AB303,'Listas anteriores ML'!$A:$A,'Listas anteriores ML'!$E:$E),""),3)</f>
        <v>0</v>
      </c>
      <c r="AG303" s="732">
        <f>IFERROR((AD303-(_xlfn.XLOOKUP(AB303,'Costos Unitarios'!$A:$A,'Costos Unitarios'!$E:$E)+_xlfn.XLOOKUP(AB303,'Costos Comerciales'!$A:$A,'Costos Comerciales'!$E:$E)))/AD303,"")</f>
        <v>0.67750815874771264</v>
      </c>
      <c r="AH303" s="727" t="str">
        <f>IFERROR(($AD303-_xlfn.XLOOKUP($AB303,Competencias!$A:$A,Competencias!H:H))/$AD303,"")</f>
        <v/>
      </c>
      <c r="AI303" s="727" t="str">
        <f>IFERROR(($AD303-_xlfn.XLOOKUP($AB303,Competencias!$A:$A,Competencias!I:I))/$AD303,"")</f>
        <v/>
      </c>
      <c r="AJ303" s="727" t="str">
        <f>IFERROR(($AD303-_xlfn.XLOOKUP($AB303,Competencias!$A:$A,Competencias!J:J))/$AD303,"")</f>
        <v/>
      </c>
      <c r="AK303" s="727" t="str">
        <f>IFERROR(($AD303-_xlfn.XLOOKUP($AB303,Competencias!$A:$A,Competencias!K:K))/$AD303,"")</f>
        <v/>
      </c>
      <c r="AL303" s="727" t="str">
        <f>IFERROR(($AD303-_xlfn.XLOOKUP($AB303,Competencias!$A:$A,Competencias!L:L))/$AD303,"")</f>
        <v/>
      </c>
      <c r="AM303" s="727" t="str">
        <f>IFERROR(($AD303-_xlfn.XLOOKUP($AB303,Competencias!$A:$A,Competencias!M:M))/$AD303,"")</f>
        <v/>
      </c>
      <c r="AN303" s="727" t="str">
        <f>IFERROR(($AD303-_xlfn.XLOOKUP($AB303,Competencias!$A:$A,Competencias!N:N))/$AD303,"")</f>
        <v/>
      </c>
      <c r="AO303" s="727" t="str">
        <f>IFERROR(($AD303-_xlfn.XLOOKUP($AB303,Competencias!$A:$A,Competencias!O:O))/$AD303,"")</f>
        <v/>
      </c>
      <c r="AP303"/>
      <c r="AQ303" s="246" t="str">
        <f>_xlfn.XLOOKUP(AR303,'Listas anteriores R'!$A:$A,'Listas anteriores R'!$D:$D,"")</f>
        <v>Fiambres</v>
      </c>
      <c r="AR303" s="542">
        <v>1040</v>
      </c>
      <c r="AS303" s="718" t="str">
        <f t="shared" si="58"/>
        <v>SALCHICHA VIENA 66 6 U. (190gr)</v>
      </c>
      <c r="AT303" s="291" t="e">
        <f t="shared" si="63"/>
        <v>#N/A</v>
      </c>
      <c r="AU303" s="1051" t="e">
        <f>ROUND(IFERROR(($AT303-_xlfn.XLOOKUP($AR303,'Listas anteriores May.'!$A:$A,'Listas anteriores May.'!$E:$E))/_xlfn.XLOOKUP($AR303,'Listas anteriores May.'!$A:$A,'Listas anteriores May.'!$E:$E),""),3)</f>
        <v>#VALUE!</v>
      </c>
      <c r="AV303" s="732" t="str">
        <f>IFERROR(($AT303-(_xlfn.XLOOKUP($AR303,'Costos Unitarios'!$A:$A,'Costos Unitarios'!$E:$E)+_xlfn.XLOOKUP($AR303,'Costos Comerciales'!$A:$A,'Costos Comerciales'!$E:$E)))/AT303,"")</f>
        <v/>
      </c>
      <c r="AW303" s="892" t="str">
        <f>IFERROR((AT303-_xlfn.XLOOKUP(AR303,'Lista Consumo Interno'!$A:$A,'Lista Consumo Interno'!$E:$E))/AT303,"")</f>
        <v/>
      </c>
      <c r="AX303" s="895" t="e">
        <v>#N/A</v>
      </c>
      <c r="AY303" s="727" t="str">
        <f>IFERROR(($AT303-_xlfn.XLOOKUP($AR303,Competencias!$A:$A,Competencias!P:P))/$AT303,"")</f>
        <v/>
      </c>
      <c r="AZ303" s="727" t="str">
        <f>IFERROR(($AT303-_xlfn.XLOOKUP($AR303,Competencias!$A:$A,Competencias!Q:Q))/$AT303,"")</f>
        <v/>
      </c>
      <c r="BB303" s="246" t="str">
        <f>_xlfn.XLOOKUP(BC303,'Listas anteriores R'!$A:$A,'Listas anteriores R'!$D:$D,"")</f>
        <v>Fiambres</v>
      </c>
      <c r="BC303" s="760">
        <v>1040</v>
      </c>
      <c r="BD303" s="800" t="str">
        <f t="shared" si="59"/>
        <v>SALCHICHA VIENA 66 6 U. (190gr)</v>
      </c>
      <c r="BE303" s="150" t="e">
        <v>#N/A</v>
      </c>
      <c r="BF303" s="1051" t="e">
        <f>ROUND(IFERROR((BE303-_xlfn.XLOOKUP(BC303,'Listas anteriores HORECA'!$A:$A,'Listas anteriores HORECA'!$E:$E))/_xlfn.XLOOKUP(BC303,'Listas anteriores HORECA'!$A:$A,'Listas anteriores HORECA'!$E:$E),""),3)</f>
        <v>#VALUE!</v>
      </c>
      <c r="BG303" s="150">
        <f>_xlfn.XLOOKUP($BC303,'Costos Unitarios'!A:A,'Costos Unitarios'!E:E,"")</f>
        <v>309</v>
      </c>
      <c r="BH303" s="1052" t="e">
        <f t="shared" si="60"/>
        <v>#N/A</v>
      </c>
      <c r="BI303" s="892" t="str">
        <f>IFERROR((BE303-_xlfn.XLOOKUP(C303,'Lista Consumo Interno'!A:A,'Lista Consumo Interno'!E:E))/BE303,"")</f>
        <v/>
      </c>
    </row>
    <row r="304" spans="1:61" s="725" customFormat="1" ht="15" thickBot="1" x14ac:dyDescent="0.35">
      <c r="A304" s="246" t="str">
        <f>_xlfn.XLOOKUP(C304,'Listas anteriores R'!$A:$A,'Listas anteriores R'!$D:$D,"")</f>
        <v>Fiambres</v>
      </c>
      <c r="B304" s="1205" t="str">
        <f>_xlfn.XLOOKUP(C304,'Lista Fiambre'!C:C,'Lista Fiambre'!B:B,"")</f>
        <v>GRASAS</v>
      </c>
      <c r="C304" s="224">
        <v>298</v>
      </c>
      <c r="D304" s="225" t="s">
        <v>372</v>
      </c>
      <c r="E304" s="770">
        <f t="shared" si="53"/>
        <v>5516.5356511363643</v>
      </c>
      <c r="F304" s="860">
        <f>_xlfn.XLOOKUP(C304,'[1]Lista Fiambre'!$C:$C,'[1]Lista Fiambre'!$F:$F,"")</f>
        <v>6675.008137875001</v>
      </c>
      <c r="G304" s="1197">
        <f>ROUND(IFERROR((E304-_xlfn.XLOOKUP(C304,'Listas anteriores R'!A:A,'Listas anteriores R'!E:E))/_xlfn.XLOOKUP(C304,'Listas anteriores R'!A:A,'Listas anteriores R'!E:E),""),3)</f>
        <v>0</v>
      </c>
      <c r="H304" s="732">
        <f>IFERROR((E304-(_xlfn.XLOOKUP(C304,'Costos Unitarios'!$A:$A,'Costos Unitarios'!$E:$E)+_xlfn.XLOOKUP(C304,'Costos Comerciales'!$A:$A,'Costos Comerciales'!$E:$E)))/E304,"")</f>
        <v>0.55225522751924949</v>
      </c>
      <c r="I304" s="732" t="str">
        <f>IFERROR((E304-_xlfn.XLOOKUP(C304,'Lista Consumo Interno'!$A:$A,'Lista Consumo Interno'!$E:$E))/E304,"")</f>
        <v/>
      </c>
      <c r="J304" s="727" t="str">
        <f>IFERROR(($E304-_xlfn.XLOOKUP($C304,Competencias!$A:$A,Competencias!R:R))/$E304,"")</f>
        <v/>
      </c>
      <c r="K304" s="727" t="str">
        <f>IFERROR(($E304-_xlfn.XLOOKUP($C304,Competencias!$A:$A,Competencias!S:S))/$E304,"")</f>
        <v/>
      </c>
      <c r="L304" s="727" t="str">
        <f>IFERROR(($E304-_xlfn.XLOOKUP($C304,Competencias!$A:$A,Competencias!T:T))/$E304,"")</f>
        <v/>
      </c>
      <c r="M304" s="727" t="str">
        <f>IFERROR(($E304-_xlfn.XLOOKUP($C304,Competencias!$A:$A,Competencias!U:U))/$E304,"")</f>
        <v/>
      </c>
      <c r="N304" s="727" t="str">
        <f>IFERROR(($E304-_xlfn.XLOOKUP($C304,Competencias!$A:$A,Competencias!V:V))/$E304,"")</f>
        <v/>
      </c>
      <c r="P304" s="246" t="str">
        <f>_xlfn.XLOOKUP(Q304,'Listas anteriores R'!$A:$A,'Listas anteriores R'!$D:$D,"")</f>
        <v>Fiambres</v>
      </c>
      <c r="Q304" s="1210">
        <v>298</v>
      </c>
      <c r="R304" s="718" t="str">
        <f t="shared" si="61"/>
        <v>GRASA VACA 12/ 1kg</v>
      </c>
      <c r="S304" s="135">
        <f t="shared" si="54"/>
        <v>5516.5356511363643</v>
      </c>
      <c r="T304" s="749">
        <v>6675.008137875001</v>
      </c>
      <c r="U304" s="1172">
        <f>ROUND(IFERROR((S304-_xlfn.XLOOKUP(Q304,'Listas anteriores C'!$A:$A,'Listas anteriores C'!$E:$E))/_xlfn.XLOOKUP(Q304,'Listas anteriores C'!$A:$A,'Listas anteriores C'!$E:$E),""),3)</f>
        <v>0</v>
      </c>
      <c r="V304" s="732">
        <f>IFERROR((S304-(_xlfn.XLOOKUP(Q304,'Costos Unitarios'!$A:$A,'Costos Unitarios'!$E:$E)+_xlfn.XLOOKUP(Q304,'Costos Comerciales'!$A:$A,'Costos Comerciales'!$E:$E)))/S304,"")</f>
        <v>0.55225522751924949</v>
      </c>
      <c r="W304" s="727" t="str">
        <f>IFERROR(($S304-_xlfn.XLOOKUP($Q304,Competencias!$A:$A,Competencias!E:E))/$S304,"")</f>
        <v/>
      </c>
      <c r="X304" s="727" t="str">
        <f>IFERROR(($S304-_xlfn.XLOOKUP($Q304,Competencias!$A:$A,Competencias!F:F))/$S304,"")</f>
        <v/>
      </c>
      <c r="Y304" s="727" t="str">
        <f>IFERROR(($S304-_xlfn.XLOOKUP($Q304,Competencias!$A:$A,Competencias!G:G))/$S304,"")</f>
        <v/>
      </c>
      <c r="AA304" s="246" t="str">
        <f>_xlfn.XLOOKUP(AB304,'Listas anteriores R'!$A:$A,'Listas anteriores R'!$D:$D,"")</f>
        <v>Fiambres</v>
      </c>
      <c r="AB304" s="542">
        <v>298</v>
      </c>
      <c r="AC304" s="718" t="str">
        <f t="shared" si="62"/>
        <v>GRASA VACA 12/ 1kg</v>
      </c>
      <c r="AD304" s="139">
        <f t="shared" si="55"/>
        <v>5516.5356511363643</v>
      </c>
      <c r="AE304" s="749">
        <v>6675.008137875001</v>
      </c>
      <c r="AF304" s="1172">
        <f>ROUND(IFERROR((AD304-_xlfn.XLOOKUP(AB304,'Listas anteriores ML'!$A:$A,'Listas anteriores ML'!$E:$E))/_xlfn.XLOOKUP(AB304,'Listas anteriores ML'!$A:$A,'Listas anteriores ML'!$E:$E),""),3)</f>
        <v>0</v>
      </c>
      <c r="AG304" s="732">
        <f>IFERROR((AD304-(_xlfn.XLOOKUP(AB304,'Costos Unitarios'!$A:$A,'Costos Unitarios'!$E:$E)+_xlfn.XLOOKUP(AB304,'Costos Comerciales'!$A:$A,'Costos Comerciales'!$E:$E)))/AD304,"")</f>
        <v>0.55225522751924949</v>
      </c>
      <c r="AH304" s="727" t="str">
        <f>IFERROR(($AD304-_xlfn.XLOOKUP($AB304,Competencias!$A:$A,Competencias!H:H))/$AD304,"")</f>
        <v/>
      </c>
      <c r="AI304" s="727" t="str">
        <f>IFERROR(($AD304-_xlfn.XLOOKUP($AB304,Competencias!$A:$A,Competencias!I:I))/$AD304,"")</f>
        <v/>
      </c>
      <c r="AJ304" s="727" t="str">
        <f>IFERROR(($AD304-_xlfn.XLOOKUP($AB304,Competencias!$A:$A,Competencias!J:J))/$AD304,"")</f>
        <v/>
      </c>
      <c r="AK304" s="727" t="str">
        <f>IFERROR(($AD304-_xlfn.XLOOKUP($AB304,Competencias!$A:$A,Competencias!K:K))/$AD304,"")</f>
        <v/>
      </c>
      <c r="AL304" s="727" t="str">
        <f>IFERROR(($AD304-_xlfn.XLOOKUP($AB304,Competencias!$A:$A,Competencias!L:L))/$AD304,"")</f>
        <v/>
      </c>
      <c r="AM304" s="727" t="str">
        <f>IFERROR(($AD304-_xlfn.XLOOKUP($AB304,Competencias!$A:$A,Competencias!M:M))/$AD304,"")</f>
        <v/>
      </c>
      <c r="AN304" s="727" t="str">
        <f>IFERROR(($AD304-_xlfn.XLOOKUP($AB304,Competencias!$A:$A,Competencias!N:N))/$AD304,"")</f>
        <v/>
      </c>
      <c r="AO304" s="727" t="str">
        <f>IFERROR(($AD304-_xlfn.XLOOKUP($AB304,Competencias!$A:$A,Competencias!O:O))/$AD304,"")</f>
        <v/>
      </c>
      <c r="AP304"/>
      <c r="AQ304" s="246" t="str">
        <f>_xlfn.XLOOKUP(AR304,'Listas anteriores R'!$A:$A,'Listas anteriores R'!$D:$D,"")</f>
        <v>Fiambres</v>
      </c>
      <c r="AR304" s="542">
        <v>298</v>
      </c>
      <c r="AS304" s="718" t="str">
        <f t="shared" si="58"/>
        <v>GRASA VACA 12/ 1kg</v>
      </c>
      <c r="AT304" s="291" t="e">
        <f t="shared" si="63"/>
        <v>#N/A</v>
      </c>
      <c r="AU304" s="1051" t="e">
        <f>ROUND(IFERROR(($AT304-_xlfn.XLOOKUP($AR304,'Listas anteriores May.'!$A:$A,'Listas anteriores May.'!$E:$E))/_xlfn.XLOOKUP($AR304,'Listas anteriores May.'!$A:$A,'Listas anteriores May.'!$E:$E),""),3)</f>
        <v>#VALUE!</v>
      </c>
      <c r="AV304" s="732" t="str">
        <f>IFERROR(($AT304-(_xlfn.XLOOKUP($AR304,'Costos Unitarios'!$A:$A,'Costos Unitarios'!$E:$E)+_xlfn.XLOOKUP($AR304,'Costos Comerciales'!$A:$A,'Costos Comerciales'!$E:$E)))/AT304,"")</f>
        <v/>
      </c>
      <c r="AW304" s="892" t="str">
        <f>IFERROR((AT304-_xlfn.XLOOKUP(AR304,'Lista Consumo Interno'!$A:$A,'Lista Consumo Interno'!$E:$E))/AT304,"")</f>
        <v/>
      </c>
      <c r="AX304" s="895" t="e">
        <v>#N/A</v>
      </c>
      <c r="AY304" s="727" t="str">
        <f>IFERROR(($AT304-_xlfn.XLOOKUP($AR304,Competencias!$A:$A,Competencias!P:P))/$AT304,"")</f>
        <v/>
      </c>
      <c r="AZ304" s="727" t="str">
        <f>IFERROR(($AT304-_xlfn.XLOOKUP($AR304,Competencias!$A:$A,Competencias!Q:Q))/$AT304,"")</f>
        <v/>
      </c>
      <c r="BB304" s="246" t="str">
        <f>_xlfn.XLOOKUP(BC304,'Listas anteriores R'!$A:$A,'Listas anteriores R'!$D:$D,"")</f>
        <v>Fiambres</v>
      </c>
      <c r="BC304" s="760">
        <v>298</v>
      </c>
      <c r="BD304" s="800" t="str">
        <f t="shared" si="59"/>
        <v>GRASA VACA 12/ 1kg</v>
      </c>
      <c r="BE304" s="150" t="e">
        <v>#N/A</v>
      </c>
      <c r="BF304" s="1051" t="e">
        <f>ROUND(IFERROR((BE304-_xlfn.XLOOKUP(BC304,'Listas anteriores HORECA'!$A:$A,'Listas anteriores HORECA'!$E:$E))/_xlfn.XLOOKUP(BC304,'Listas anteriores HORECA'!$A:$A,'Listas anteriores HORECA'!$E:$E),""),3)</f>
        <v>#VALUE!</v>
      </c>
      <c r="BG304" s="150">
        <f>_xlfn.XLOOKUP($BC304,'Costos Unitarios'!A:A,'Costos Unitarios'!E:E,"")</f>
        <v>2196</v>
      </c>
      <c r="BH304" s="1052" t="e">
        <f t="shared" si="60"/>
        <v>#N/A</v>
      </c>
      <c r="BI304" s="892" t="str">
        <f>IFERROR((BE304-_xlfn.XLOOKUP(C304,'Lista Consumo Interno'!A:A,'Lista Consumo Interno'!E:E))/BE304,"")</f>
        <v/>
      </c>
    </row>
    <row r="305" spans="1:61" s="725" customFormat="1" ht="15" thickBot="1" x14ac:dyDescent="0.35">
      <c r="A305" s="246" t="str">
        <f>_xlfn.XLOOKUP(C305,'Listas anteriores R'!$A:$A,'Listas anteriores R'!$D:$D,"")</f>
        <v>Fiambres</v>
      </c>
      <c r="B305" s="1205" t="str">
        <f>_xlfn.XLOOKUP(C305,'Lista Fiambre'!C:C,'Lista Fiambre'!B:B,"")</f>
        <v>GRASAS</v>
      </c>
      <c r="C305" s="224">
        <v>301</v>
      </c>
      <c r="D305" s="225" t="s">
        <v>373</v>
      </c>
      <c r="E305" s="770">
        <f t="shared" si="53"/>
        <v>2802.7469352272738</v>
      </c>
      <c r="F305" s="860">
        <f>_xlfn.XLOOKUP(C305,'[1]Lista Fiambre'!$C:$C,'[1]Lista Fiambre'!$F:$F,"")</f>
        <v>3391.3237916250009</v>
      </c>
      <c r="G305" s="1197">
        <f>ROUND(IFERROR((E305-_xlfn.XLOOKUP(C305,'Listas anteriores R'!A:A,'Listas anteriores R'!E:E))/_xlfn.XLOOKUP(C305,'Listas anteriores R'!A:A,'Listas anteriores R'!E:E),""),3)</f>
        <v>0</v>
      </c>
      <c r="H305" s="732">
        <f>IFERROR((E305-(_xlfn.XLOOKUP(C305,'Costos Unitarios'!$A:$A,'Costos Unitarios'!$E:$E)+_xlfn.XLOOKUP(C305,'Costos Comerciales'!$A:$A,'Costos Comerciales'!$E:$E)))/E305,"")</f>
        <v>0.55151141753079103</v>
      </c>
      <c r="I305" s="732" t="str">
        <f>IFERROR((E305-_xlfn.XLOOKUP(C305,'Lista Consumo Interno'!$A:$A,'Lista Consumo Interno'!$E:$E))/E305,"")</f>
        <v/>
      </c>
      <c r="J305" s="727" t="str">
        <f>IFERROR(($E305-_xlfn.XLOOKUP($C305,Competencias!$A:$A,Competencias!R:R))/$E305,"")</f>
        <v/>
      </c>
      <c r="K305" s="727" t="str">
        <f>IFERROR(($E305-_xlfn.XLOOKUP($C305,Competencias!$A:$A,Competencias!S:S))/$E305,"")</f>
        <v/>
      </c>
      <c r="L305" s="727" t="str">
        <f>IFERROR(($E305-_xlfn.XLOOKUP($C305,Competencias!$A:$A,Competencias!T:T))/$E305,"")</f>
        <v/>
      </c>
      <c r="M305" s="727" t="str">
        <f>IFERROR(($E305-_xlfn.XLOOKUP($C305,Competencias!$A:$A,Competencias!U:U))/$E305,"")</f>
        <v/>
      </c>
      <c r="N305" s="727" t="str">
        <f>IFERROR(($E305-_xlfn.XLOOKUP($C305,Competencias!$A:$A,Competencias!V:V))/$E305,"")</f>
        <v/>
      </c>
      <c r="P305" s="246" t="str">
        <f>_xlfn.XLOOKUP(Q305,'Listas anteriores R'!$A:$A,'Listas anteriores R'!$D:$D,"")</f>
        <v>Fiambres</v>
      </c>
      <c r="Q305" s="1210">
        <v>301</v>
      </c>
      <c r="R305" s="718" t="str">
        <f t="shared" si="61"/>
        <v>GRASA VACA 20/ 0,5 kg</v>
      </c>
      <c r="S305" s="135">
        <f t="shared" si="54"/>
        <v>2802.7469352272738</v>
      </c>
      <c r="T305" s="749">
        <v>3391.3237916250009</v>
      </c>
      <c r="U305" s="1172">
        <f>ROUND(IFERROR((S305-_xlfn.XLOOKUP(Q305,'Listas anteriores C'!$A:$A,'Listas anteriores C'!$E:$E))/_xlfn.XLOOKUP(Q305,'Listas anteriores C'!$A:$A,'Listas anteriores C'!$E:$E),""),3)</f>
        <v>0</v>
      </c>
      <c r="V305" s="732">
        <f>IFERROR((S305-(_xlfn.XLOOKUP(Q305,'Costos Unitarios'!$A:$A,'Costos Unitarios'!$E:$E)+_xlfn.XLOOKUP(Q305,'Costos Comerciales'!$A:$A,'Costos Comerciales'!$E:$E)))/S305,"")</f>
        <v>0.55151141753079103</v>
      </c>
      <c r="W305" s="727" t="str">
        <f>IFERROR(($S305-_xlfn.XLOOKUP($Q305,Competencias!$A:$A,Competencias!E:E))/$S305,"")</f>
        <v/>
      </c>
      <c r="X305" s="727" t="str">
        <f>IFERROR(($S305-_xlfn.XLOOKUP($Q305,Competencias!$A:$A,Competencias!F:F))/$S305,"")</f>
        <v/>
      </c>
      <c r="Y305" s="727" t="str">
        <f>IFERROR(($S305-_xlfn.XLOOKUP($Q305,Competencias!$A:$A,Competencias!G:G))/$S305,"")</f>
        <v/>
      </c>
      <c r="AA305" s="246" t="str">
        <f>_xlfn.XLOOKUP(AB305,'Listas anteriores R'!$A:$A,'Listas anteriores R'!$D:$D,"")</f>
        <v>Fiambres</v>
      </c>
      <c r="AB305" s="542">
        <v>301</v>
      </c>
      <c r="AC305" s="718" t="str">
        <f t="shared" si="62"/>
        <v>GRASA VACA 20/ 0,5 kg</v>
      </c>
      <c r="AD305" s="139">
        <f t="shared" si="55"/>
        <v>2802.7469352272738</v>
      </c>
      <c r="AE305" s="749">
        <v>3391.3237916250009</v>
      </c>
      <c r="AF305" s="1172">
        <f>ROUND(IFERROR((AD305-_xlfn.XLOOKUP(AB305,'Listas anteriores ML'!$A:$A,'Listas anteriores ML'!$E:$E))/_xlfn.XLOOKUP(AB305,'Listas anteriores ML'!$A:$A,'Listas anteriores ML'!$E:$E),""),3)</f>
        <v>0</v>
      </c>
      <c r="AG305" s="732">
        <f>IFERROR((AD305-(_xlfn.XLOOKUP(AB305,'Costos Unitarios'!$A:$A,'Costos Unitarios'!$E:$E)+_xlfn.XLOOKUP(AB305,'Costos Comerciales'!$A:$A,'Costos Comerciales'!$E:$E)))/AD305,"")</f>
        <v>0.55151141753079103</v>
      </c>
      <c r="AH305" s="727" t="str">
        <f>IFERROR(($AD305-_xlfn.XLOOKUP($AB305,Competencias!$A:$A,Competencias!H:H))/$AD305,"")</f>
        <v/>
      </c>
      <c r="AI305" s="727" t="str">
        <f>IFERROR(($AD305-_xlfn.XLOOKUP($AB305,Competencias!$A:$A,Competencias!I:I))/$AD305,"")</f>
        <v/>
      </c>
      <c r="AJ305" s="727" t="str">
        <f>IFERROR(($AD305-_xlfn.XLOOKUP($AB305,Competencias!$A:$A,Competencias!J:J))/$AD305,"")</f>
        <v/>
      </c>
      <c r="AK305" s="727" t="str">
        <f>IFERROR(($AD305-_xlfn.XLOOKUP($AB305,Competencias!$A:$A,Competencias!K:K))/$AD305,"")</f>
        <v/>
      </c>
      <c r="AL305" s="727" t="str">
        <f>IFERROR(($AD305-_xlfn.XLOOKUP($AB305,Competencias!$A:$A,Competencias!L:L))/$AD305,"")</f>
        <v/>
      </c>
      <c r="AM305" s="727" t="str">
        <f>IFERROR(($AD305-_xlfn.XLOOKUP($AB305,Competencias!$A:$A,Competencias!M:M))/$AD305,"")</f>
        <v/>
      </c>
      <c r="AN305" s="727" t="str">
        <f>IFERROR(($AD305-_xlfn.XLOOKUP($AB305,Competencias!$A:$A,Competencias!N:N))/$AD305,"")</f>
        <v/>
      </c>
      <c r="AO305" s="727" t="str">
        <f>IFERROR(($AD305-_xlfn.XLOOKUP($AB305,Competencias!$A:$A,Competencias!O:O))/$AD305,"")</f>
        <v/>
      </c>
      <c r="AP305"/>
      <c r="AQ305" s="246" t="str">
        <f>_xlfn.XLOOKUP(AR305,'Listas anteriores R'!$A:$A,'Listas anteriores R'!$D:$D,"")</f>
        <v>Fiambres</v>
      </c>
      <c r="AR305" s="542">
        <v>301</v>
      </c>
      <c r="AS305" s="718" t="str">
        <f t="shared" si="58"/>
        <v>GRASA VACA 20/ 0,5 kg</v>
      </c>
      <c r="AT305" s="291" t="e">
        <f t="shared" si="63"/>
        <v>#N/A</v>
      </c>
      <c r="AU305" s="1051" t="e">
        <f>ROUND(IFERROR(($AT305-_xlfn.XLOOKUP($AR305,'Listas anteriores May.'!$A:$A,'Listas anteriores May.'!$E:$E))/_xlfn.XLOOKUP($AR305,'Listas anteriores May.'!$A:$A,'Listas anteriores May.'!$E:$E),""),3)</f>
        <v>#VALUE!</v>
      </c>
      <c r="AV305" s="732" t="str">
        <f>IFERROR(($AT305-(_xlfn.XLOOKUP($AR305,'Costos Unitarios'!$A:$A,'Costos Unitarios'!$E:$E)+_xlfn.XLOOKUP($AR305,'Costos Comerciales'!$A:$A,'Costos Comerciales'!$E:$E)))/AT305,"")</f>
        <v/>
      </c>
      <c r="AW305" s="892" t="str">
        <f>IFERROR((AT305-_xlfn.XLOOKUP(AR305,'Lista Consumo Interno'!$A:$A,'Lista Consumo Interno'!$E:$E))/AT305,"")</f>
        <v/>
      </c>
      <c r="AX305" s="895" t="e">
        <v>#N/A</v>
      </c>
      <c r="AY305" s="727" t="str">
        <f>IFERROR(($AT305-_xlfn.XLOOKUP($AR305,Competencias!$A:$A,Competencias!P:P))/$AT305,"")</f>
        <v/>
      </c>
      <c r="AZ305" s="727" t="str">
        <f>IFERROR(($AT305-_xlfn.XLOOKUP($AR305,Competencias!$A:$A,Competencias!Q:Q))/$AT305,"")</f>
        <v/>
      </c>
      <c r="BB305" s="246" t="str">
        <f>_xlfn.XLOOKUP(BC305,'Listas anteriores R'!$A:$A,'Listas anteriores R'!$D:$D,"")</f>
        <v>Fiambres</v>
      </c>
      <c r="BC305" s="760">
        <v>301</v>
      </c>
      <c r="BD305" s="800" t="str">
        <f t="shared" si="59"/>
        <v>GRASA VACA 20/ 0,5 kg</v>
      </c>
      <c r="BE305" s="150" t="e">
        <v>#N/A</v>
      </c>
      <c r="BF305" s="1051" t="e">
        <f>ROUND(IFERROR((BE305-_xlfn.XLOOKUP(BC305,'Listas anteriores HORECA'!$A:$A,'Listas anteriores HORECA'!$E:$E))/_xlfn.XLOOKUP(BC305,'Listas anteriores HORECA'!$A:$A,'Listas anteriores HORECA'!$E:$E),""),3)</f>
        <v>#VALUE!</v>
      </c>
      <c r="BG305" s="150">
        <f>_xlfn.XLOOKUP($BC305,'Costos Unitarios'!A:A,'Costos Unitarios'!E:E,"")</f>
        <v>1118</v>
      </c>
      <c r="BH305" s="1052" t="e">
        <f t="shared" si="60"/>
        <v>#N/A</v>
      </c>
      <c r="BI305" s="892" t="str">
        <f>IFERROR((BE305-_xlfn.XLOOKUP(C305,'Lista Consumo Interno'!A:A,'Lista Consumo Interno'!E:E))/BE305,"")</f>
        <v/>
      </c>
    </row>
    <row r="306" spans="1:61" s="725" customFormat="1" ht="15" thickBot="1" x14ac:dyDescent="0.35">
      <c r="A306" s="246" t="str">
        <f>_xlfn.XLOOKUP(C306,'Listas anteriores R'!$A:$A,'Listas anteriores R'!$D:$D,"")</f>
        <v>Fiambres</v>
      </c>
      <c r="B306" s="1205" t="str">
        <f>_xlfn.XLOOKUP(C306,'Lista Fiambre'!C:C,'Lista Fiambre'!B:B,"")</f>
        <v>Lario Centenario</v>
      </c>
      <c r="C306" s="224">
        <v>64</v>
      </c>
      <c r="D306" s="225" t="s">
        <v>374</v>
      </c>
      <c r="E306" s="770">
        <f t="shared" si="53"/>
        <v>1633.160454545455</v>
      </c>
      <c r="F306" s="860">
        <f>_xlfn.XLOOKUP(C306,'[1]Lista Fiambre'!$C:$C,'[1]Lista Fiambre'!$F:$F,"")</f>
        <v>1976.1241500000003</v>
      </c>
      <c r="G306" s="1197">
        <f>ROUND(IFERROR((E306-_xlfn.XLOOKUP(C306,'Listas anteriores R'!A:A,'Listas anteriores R'!E:E))/_xlfn.XLOOKUP(C306,'Listas anteriores R'!A:A,'Listas anteriores R'!E:E),""),3)</f>
        <v>0</v>
      </c>
      <c r="H306" s="732">
        <f>IFERROR((E306-(_xlfn.XLOOKUP(C306,'Costos Unitarios'!$A:$A,'Costos Unitarios'!$E:$E)+_xlfn.XLOOKUP(C306,'Costos Comerciales'!$A:$A,'Costos Comerciales'!$E:$E)))/E306,"")</f>
        <v>0.60750947758014096</v>
      </c>
      <c r="I306" s="732" t="str">
        <f>IFERROR((E306-_xlfn.XLOOKUP(C306,'Lista Consumo Interno'!$A:$A,'Lista Consumo Interno'!$E:$E))/E306,"")</f>
        <v/>
      </c>
      <c r="J306" s="727" t="str">
        <f>IFERROR(($E306-_xlfn.XLOOKUP($C306,Competencias!$A:$A,Competencias!R:R))/$E306,"")</f>
        <v/>
      </c>
      <c r="K306" s="727" t="str">
        <f>IFERROR(($E306-_xlfn.XLOOKUP($C306,Competencias!$A:$A,Competencias!S:S))/$E306,"")</f>
        <v/>
      </c>
      <c r="L306" s="727" t="str">
        <f>IFERROR(($E306-_xlfn.XLOOKUP($C306,Competencias!$A:$A,Competencias!T:T))/$E306,"")</f>
        <v/>
      </c>
      <c r="M306" s="727" t="str">
        <f>IFERROR(($E306-_xlfn.XLOOKUP($C306,Competencias!$A:$A,Competencias!U:U))/$E306,"")</f>
        <v/>
      </c>
      <c r="N306" s="727" t="str">
        <f>IFERROR(($E306-_xlfn.XLOOKUP($C306,Competencias!$A:$A,Competencias!V:V))/$E306,"")</f>
        <v/>
      </c>
      <c r="P306" s="246" t="str">
        <f>_xlfn.XLOOKUP(Q306,'Listas anteriores R'!$A:$A,'Listas anteriores R'!$D:$D,"")</f>
        <v>Fiambres</v>
      </c>
      <c r="Q306" s="1210">
        <v>64</v>
      </c>
      <c r="R306" s="718" t="str">
        <f t="shared" si="61"/>
        <v>LEBER-WURST 10 X 200 GRS</v>
      </c>
      <c r="S306" s="135">
        <f t="shared" si="54"/>
        <v>1633.160454545455</v>
      </c>
      <c r="T306" s="749">
        <v>1976.1241500000003</v>
      </c>
      <c r="U306" s="1172">
        <f>ROUND(IFERROR((S306-_xlfn.XLOOKUP(Q306,'Listas anteriores C'!$A:$A,'Listas anteriores C'!$E:$E))/_xlfn.XLOOKUP(Q306,'Listas anteriores C'!$A:$A,'Listas anteriores C'!$E:$E),""),3)</f>
        <v>0</v>
      </c>
      <c r="V306" s="732">
        <f>IFERROR((S306-(_xlfn.XLOOKUP(Q306,'Costos Unitarios'!$A:$A,'Costos Unitarios'!$E:$E)+_xlfn.XLOOKUP(Q306,'Costos Comerciales'!$A:$A,'Costos Comerciales'!$E:$E)))/S306,"")</f>
        <v>0.60750947758014096</v>
      </c>
      <c r="W306" s="727" t="str">
        <f>IFERROR(($S306-_xlfn.XLOOKUP($Q306,Competencias!$A:$A,Competencias!E:E))/$S306,"")</f>
        <v/>
      </c>
      <c r="X306" s="727" t="str">
        <f>IFERROR(($S306-_xlfn.XLOOKUP($Q306,Competencias!$A:$A,Competencias!F:F))/$S306,"")</f>
        <v/>
      </c>
      <c r="Y306" s="727" t="str">
        <f>IFERROR(($S306-_xlfn.XLOOKUP($Q306,Competencias!$A:$A,Competencias!G:G))/$S306,"")</f>
        <v/>
      </c>
      <c r="AA306" s="246" t="str">
        <f>_xlfn.XLOOKUP(AB306,'Listas anteriores R'!$A:$A,'Listas anteriores R'!$D:$D,"")</f>
        <v>Fiambres</v>
      </c>
      <c r="AB306" s="542">
        <v>64</v>
      </c>
      <c r="AC306" s="718" t="str">
        <f t="shared" si="62"/>
        <v>LEBER-WURST 10 X 200 GRS</v>
      </c>
      <c r="AD306" s="139">
        <f t="shared" si="55"/>
        <v>1633.160454545455</v>
      </c>
      <c r="AE306" s="749">
        <v>1976.1241500000003</v>
      </c>
      <c r="AF306" s="1172">
        <f>ROUND(IFERROR((AD306-_xlfn.XLOOKUP(AB306,'Listas anteriores ML'!$A:$A,'Listas anteriores ML'!$E:$E))/_xlfn.XLOOKUP(AB306,'Listas anteriores ML'!$A:$A,'Listas anteriores ML'!$E:$E),""),3)</f>
        <v>0</v>
      </c>
      <c r="AG306" s="732">
        <f>IFERROR((AD306-(_xlfn.XLOOKUP(AB306,'Costos Unitarios'!$A:$A,'Costos Unitarios'!$E:$E)+_xlfn.XLOOKUP(AB306,'Costos Comerciales'!$A:$A,'Costos Comerciales'!$E:$E)))/AD306,"")</f>
        <v>0.60750947758014096</v>
      </c>
      <c r="AH306" s="727" t="str">
        <f>IFERROR(($AD306-_xlfn.XLOOKUP($AB306,Competencias!$A:$A,Competencias!H:H))/$AD306,"")</f>
        <v/>
      </c>
      <c r="AI306" s="727" t="str">
        <f>IFERROR(($AD306-_xlfn.XLOOKUP($AB306,Competencias!$A:$A,Competencias!I:I))/$AD306,"")</f>
        <v/>
      </c>
      <c r="AJ306" s="727" t="str">
        <f>IFERROR(($AD306-_xlfn.XLOOKUP($AB306,Competencias!$A:$A,Competencias!J:J))/$AD306,"")</f>
        <v/>
      </c>
      <c r="AK306" s="727" t="str">
        <f>IFERROR(($AD306-_xlfn.XLOOKUP($AB306,Competencias!$A:$A,Competencias!K:K))/$AD306,"")</f>
        <v/>
      </c>
      <c r="AL306" s="727" t="str">
        <f>IFERROR(($AD306-_xlfn.XLOOKUP($AB306,Competencias!$A:$A,Competencias!L:L))/$AD306,"")</f>
        <v/>
      </c>
      <c r="AM306" s="727" t="str">
        <f>IFERROR(($AD306-_xlfn.XLOOKUP($AB306,Competencias!$A:$A,Competencias!M:M))/$AD306,"")</f>
        <v/>
      </c>
      <c r="AN306" s="727" t="str">
        <f>IFERROR(($AD306-_xlfn.XLOOKUP($AB306,Competencias!$A:$A,Competencias!N:N))/$AD306,"")</f>
        <v/>
      </c>
      <c r="AO306" s="727" t="str">
        <f>IFERROR(($AD306-_xlfn.XLOOKUP($AB306,Competencias!$A:$A,Competencias!O:O))/$AD306,"")</f>
        <v/>
      </c>
      <c r="AP306"/>
      <c r="AQ306" s="246" t="str">
        <f>_xlfn.XLOOKUP(AR306,'Listas anteriores R'!$A:$A,'Listas anteriores R'!$D:$D,"")</f>
        <v>Fiambres</v>
      </c>
      <c r="AR306" s="542">
        <v>64</v>
      </c>
      <c r="AS306" s="718" t="str">
        <f t="shared" si="58"/>
        <v>LEBER-WURST 10 X 200 GRS</v>
      </c>
      <c r="AT306" s="291" t="e">
        <f t="shared" si="63"/>
        <v>#N/A</v>
      </c>
      <c r="AU306" s="1051" t="e">
        <f>ROUND(IFERROR(($AT306-_xlfn.XLOOKUP($AR306,'Listas anteriores May.'!$A:$A,'Listas anteriores May.'!$E:$E))/_xlfn.XLOOKUP($AR306,'Listas anteriores May.'!$A:$A,'Listas anteriores May.'!$E:$E),""),3)</f>
        <v>#VALUE!</v>
      </c>
      <c r="AV306" s="732" t="str">
        <f>IFERROR(($AT306-(_xlfn.XLOOKUP($AR306,'Costos Unitarios'!$A:$A,'Costos Unitarios'!$E:$E)+_xlfn.XLOOKUP($AR306,'Costos Comerciales'!$A:$A,'Costos Comerciales'!$E:$E)))/AT306,"")</f>
        <v/>
      </c>
      <c r="AW306" s="892" t="str">
        <f>IFERROR((AT306-_xlfn.XLOOKUP(AR306,'Lista Consumo Interno'!$A:$A,'Lista Consumo Interno'!$E:$E))/AT306,"")</f>
        <v/>
      </c>
      <c r="AX306" s="895" t="e">
        <v>#N/A</v>
      </c>
      <c r="AY306" s="727" t="str">
        <f>IFERROR(($AT306-_xlfn.XLOOKUP($AR306,Competencias!$A:$A,Competencias!P:P))/$AT306,"")</f>
        <v/>
      </c>
      <c r="AZ306" s="727" t="str">
        <f>IFERROR(($AT306-_xlfn.XLOOKUP($AR306,Competencias!$A:$A,Competencias!Q:Q))/$AT306,"")</f>
        <v/>
      </c>
      <c r="BB306" s="246" t="str">
        <f>_xlfn.XLOOKUP(BC306,'Listas anteriores R'!$A:$A,'Listas anteriores R'!$D:$D,"")</f>
        <v>Fiambres</v>
      </c>
      <c r="BC306" s="760">
        <v>64</v>
      </c>
      <c r="BD306" s="800" t="str">
        <f t="shared" si="59"/>
        <v>LEBER-WURST 10 X 200 GRS</v>
      </c>
      <c r="BE306" s="150" t="e">
        <v>#N/A</v>
      </c>
      <c r="BF306" s="1051" t="e">
        <f>ROUND(IFERROR((BE306-_xlfn.XLOOKUP(BC306,'Listas anteriores HORECA'!$A:$A,'Listas anteriores HORECA'!$E:$E))/_xlfn.XLOOKUP(BC306,'Listas anteriores HORECA'!$A:$A,'Listas anteriores HORECA'!$E:$E),""),3)</f>
        <v>#VALUE!</v>
      </c>
      <c r="BG306" s="150">
        <f>_xlfn.XLOOKUP($BC306,'Costos Unitarios'!A:A,'Costos Unitarios'!E:E,"")</f>
        <v>563</v>
      </c>
      <c r="BH306" s="1052" t="e">
        <f t="shared" si="60"/>
        <v>#N/A</v>
      </c>
      <c r="BI306" s="892" t="str">
        <f>IFERROR((BE306-_xlfn.XLOOKUP(C306,'Lista Consumo Interno'!A:A,'Lista Consumo Interno'!E:E))/BE306,"")</f>
        <v/>
      </c>
    </row>
    <row r="307" spans="1:61" s="725" customFormat="1" ht="15" thickBot="1" x14ac:dyDescent="0.35">
      <c r="A307" s="246" t="str">
        <f>_xlfn.XLOOKUP(C307,'Listas anteriores R'!$A:$A,'Listas anteriores R'!$D:$D,"")</f>
        <v>Fiambres</v>
      </c>
      <c r="B307" s="1205" t="str">
        <f>_xlfn.XLOOKUP(C307,'Lista Fiambre'!C:C,'Lista Fiambre'!B:B,"")</f>
        <v>Lario Centenario</v>
      </c>
      <c r="C307" s="222">
        <v>684</v>
      </c>
      <c r="D307" s="226" t="s">
        <v>375</v>
      </c>
      <c r="E307" s="770">
        <f t="shared" ref="E307:E360" si="64">F307/1.21</f>
        <v>19037.072443571102</v>
      </c>
      <c r="F307" s="860">
        <f>_xlfn.XLOOKUP(C307,'[1]Lista Fiambre'!$C:$C,'[1]Lista Fiambre'!$F:$F,"")</f>
        <v>23034.857656721033</v>
      </c>
      <c r="G307" s="1197">
        <f>ROUND(IFERROR((E307-_xlfn.XLOOKUP(C307,'Listas anteriores R'!A:A,'Listas anteriores R'!E:E))/_xlfn.XLOOKUP(C307,'Listas anteriores R'!A:A,'Listas anteriores R'!E:E),""),3)</f>
        <v>0</v>
      </c>
      <c r="H307" s="732">
        <f>IFERROR((E307-(_xlfn.XLOOKUP(C307,'Costos Unitarios'!$A:$A,'Costos Unitarios'!$E:$E)+_xlfn.XLOOKUP(C307,'Costos Comerciales'!$A:$A,'Costos Comerciales'!$E:$E)))/E307,"")</f>
        <v>0.74507634961283775</v>
      </c>
      <c r="I307" s="732" t="str">
        <f>IFERROR((E307-_xlfn.XLOOKUP(C307,'Lista Consumo Interno'!$A:$A,'Lista Consumo Interno'!$E:$E))/E307,"")</f>
        <v/>
      </c>
      <c r="J307" s="727" t="str">
        <f>IFERROR(($E307-_xlfn.XLOOKUP($C307,Competencias!$A:$A,Competencias!R:R))/$E307,"")</f>
        <v/>
      </c>
      <c r="K307" s="727" t="str">
        <f>IFERROR(($E307-_xlfn.XLOOKUP($C307,Competencias!$A:$A,Competencias!S:S))/$E307,"")</f>
        <v/>
      </c>
      <c r="L307" s="727" t="str">
        <f>IFERROR(($E307-_xlfn.XLOOKUP($C307,Competencias!$A:$A,Competencias!T:T))/$E307,"")</f>
        <v/>
      </c>
      <c r="M307" s="727" t="str">
        <f>IFERROR(($E307-_xlfn.XLOOKUP($C307,Competencias!$A:$A,Competencias!U:U))/$E307,"")</f>
        <v/>
      </c>
      <c r="N307" s="727" t="str">
        <f>IFERROR(($E307-_xlfn.XLOOKUP($C307,Competencias!$A:$A,Competencias!V:V))/$E307,"")</f>
        <v/>
      </c>
      <c r="P307" s="246" t="str">
        <f>_xlfn.XLOOKUP(Q307,'Listas anteriores R'!$A:$A,'Listas anteriores R'!$D:$D,"")</f>
        <v>Fiambres</v>
      </c>
      <c r="Q307" s="1210">
        <v>684</v>
      </c>
      <c r="R307" s="718" t="str">
        <f t="shared" si="61"/>
        <v>MORTADELA CON PISTACHOS 3KG LARIO CENTENARIO</v>
      </c>
      <c r="S307" s="135">
        <f t="shared" si="54"/>
        <v>19037.072443571102</v>
      </c>
      <c r="T307" s="749">
        <v>23034.857656721033</v>
      </c>
      <c r="U307" s="1172">
        <f>ROUND(IFERROR((S307-_xlfn.XLOOKUP(Q307,'Listas anteriores C'!$A:$A,'Listas anteriores C'!$E:$E))/_xlfn.XLOOKUP(Q307,'Listas anteriores C'!$A:$A,'Listas anteriores C'!$E:$E),""),3)</f>
        <v>0</v>
      </c>
      <c r="V307" s="732">
        <f>IFERROR((S307-(_xlfn.XLOOKUP(Q307,'Costos Unitarios'!$A:$A,'Costos Unitarios'!$E:$E)+_xlfn.XLOOKUP(Q307,'Costos Comerciales'!$A:$A,'Costos Comerciales'!$E:$E)))/S307,"")</f>
        <v>0.74507634961283775</v>
      </c>
      <c r="W307" s="727" t="str">
        <f>IFERROR(($S307-_xlfn.XLOOKUP($Q307,Competencias!$A:$A,Competencias!E:E))/$S307,"")</f>
        <v/>
      </c>
      <c r="X307" s="727" t="str">
        <f>IFERROR(($S307-_xlfn.XLOOKUP($Q307,Competencias!$A:$A,Competencias!F:F))/$S307,"")</f>
        <v/>
      </c>
      <c r="Y307" s="727" t="str">
        <f>IFERROR(($S307-_xlfn.XLOOKUP($Q307,Competencias!$A:$A,Competencias!G:G))/$S307,"")</f>
        <v/>
      </c>
      <c r="AA307" s="246" t="str">
        <f>_xlfn.XLOOKUP(AB307,'Listas anteriores R'!$A:$A,'Listas anteriores R'!$D:$D,"")</f>
        <v>Fiambres</v>
      </c>
      <c r="AB307" s="542">
        <v>684</v>
      </c>
      <c r="AC307" s="718" t="str">
        <f t="shared" si="62"/>
        <v>MORTADELA CON PISTACHOS 3KG LARIO CENTENARIO</v>
      </c>
      <c r="AD307" s="139">
        <f t="shared" si="55"/>
        <v>19037.072443571102</v>
      </c>
      <c r="AE307" s="749">
        <v>23034.857656721033</v>
      </c>
      <c r="AF307" s="1172">
        <f>ROUND(IFERROR((AD307-_xlfn.XLOOKUP(AB307,'Listas anteriores ML'!$A:$A,'Listas anteriores ML'!$E:$E))/_xlfn.XLOOKUP(AB307,'Listas anteriores ML'!$A:$A,'Listas anteriores ML'!$E:$E),""),3)</f>
        <v>0</v>
      </c>
      <c r="AG307" s="732">
        <f>IFERROR((AD307-(_xlfn.XLOOKUP(AB307,'Costos Unitarios'!$A:$A,'Costos Unitarios'!$E:$E)+_xlfn.XLOOKUP(AB307,'Costos Comerciales'!$A:$A,'Costos Comerciales'!$E:$E)))/AD307,"")</f>
        <v>0.74507634961283775</v>
      </c>
      <c r="AH307" s="727" t="str">
        <f>IFERROR(($AD307-_xlfn.XLOOKUP($AB307,Competencias!$A:$A,Competencias!H:H))/$AD307,"")</f>
        <v/>
      </c>
      <c r="AI307" s="727" t="str">
        <f>IFERROR(($AD307-_xlfn.XLOOKUP($AB307,Competencias!$A:$A,Competencias!I:I))/$AD307,"")</f>
        <v/>
      </c>
      <c r="AJ307" s="727" t="str">
        <f>IFERROR(($AD307-_xlfn.XLOOKUP($AB307,Competencias!$A:$A,Competencias!J:J))/$AD307,"")</f>
        <v/>
      </c>
      <c r="AK307" s="727" t="str">
        <f>IFERROR(($AD307-_xlfn.XLOOKUP($AB307,Competencias!$A:$A,Competencias!K:K))/$AD307,"")</f>
        <v/>
      </c>
      <c r="AL307" s="727" t="str">
        <f>IFERROR(($AD307-_xlfn.XLOOKUP($AB307,Competencias!$A:$A,Competencias!L:L))/$AD307,"")</f>
        <v/>
      </c>
      <c r="AM307" s="727" t="str">
        <f>IFERROR(($AD307-_xlfn.XLOOKUP($AB307,Competencias!$A:$A,Competencias!M:M))/$AD307,"")</f>
        <v/>
      </c>
      <c r="AN307" s="727" t="str">
        <f>IFERROR(($AD307-_xlfn.XLOOKUP($AB307,Competencias!$A:$A,Competencias!N:N))/$AD307,"")</f>
        <v/>
      </c>
      <c r="AO307" s="727" t="str">
        <f>IFERROR(($AD307-_xlfn.XLOOKUP($AB307,Competencias!$A:$A,Competencias!O:O))/$AD307,"")</f>
        <v/>
      </c>
      <c r="AP307"/>
      <c r="AQ307" s="246" t="str">
        <f>_xlfn.XLOOKUP(AR307,'Listas anteriores R'!$A:$A,'Listas anteriores R'!$D:$D,"")</f>
        <v>Fiambres</v>
      </c>
      <c r="AR307" s="542">
        <v>684</v>
      </c>
      <c r="AS307" s="718" t="str">
        <f t="shared" si="58"/>
        <v>MORTADELA CON PISTACHOS 3KG LARIO CENTENARIO</v>
      </c>
      <c r="AT307" s="291" t="e">
        <f t="shared" si="63"/>
        <v>#N/A</v>
      </c>
      <c r="AU307" s="1051" t="e">
        <f>ROUND(IFERROR(($AT307-_xlfn.XLOOKUP($AR307,'Listas anteriores May.'!$A:$A,'Listas anteriores May.'!$E:$E))/_xlfn.XLOOKUP($AR307,'Listas anteriores May.'!$A:$A,'Listas anteriores May.'!$E:$E),""),3)</f>
        <v>#VALUE!</v>
      </c>
      <c r="AV307" s="732" t="str">
        <f>IFERROR(($AT307-(_xlfn.XLOOKUP($AR307,'Costos Unitarios'!$A:$A,'Costos Unitarios'!$E:$E)+_xlfn.XLOOKUP($AR307,'Costos Comerciales'!$A:$A,'Costos Comerciales'!$E:$E)))/AT307,"")</f>
        <v/>
      </c>
      <c r="AW307" s="892" t="str">
        <f>IFERROR((AT307-_xlfn.XLOOKUP(AR307,'Lista Consumo Interno'!$A:$A,'Lista Consumo Interno'!$E:$E))/AT307,"")</f>
        <v/>
      </c>
      <c r="AX307" s="895" t="e">
        <v>#N/A</v>
      </c>
      <c r="AY307" s="727" t="str">
        <f>IFERROR(($AT307-_xlfn.XLOOKUP($AR307,Competencias!$A:$A,Competencias!P:P))/$AT307,"")</f>
        <v/>
      </c>
      <c r="AZ307" s="727" t="str">
        <f>IFERROR(($AT307-_xlfn.XLOOKUP($AR307,Competencias!$A:$A,Competencias!Q:Q))/$AT307,"")</f>
        <v/>
      </c>
      <c r="BB307" s="246" t="str">
        <f>_xlfn.XLOOKUP(BC307,'Listas anteriores R'!$A:$A,'Listas anteriores R'!$D:$D,"")</f>
        <v>Fiambres</v>
      </c>
      <c r="BC307" s="760">
        <v>684</v>
      </c>
      <c r="BD307" s="800" t="str">
        <f t="shared" si="59"/>
        <v>MORTADELA CON PISTACHOS 3KG LARIO CENTENARIO</v>
      </c>
      <c r="BE307" s="150" t="e">
        <v>#N/A</v>
      </c>
      <c r="BF307" s="1051" t="e">
        <f>ROUND(IFERROR((BE307-_xlfn.XLOOKUP(BC307,'Listas anteriores HORECA'!$A:$A,'Listas anteriores HORECA'!$E:$E))/_xlfn.XLOOKUP(BC307,'Listas anteriores HORECA'!$A:$A,'Listas anteriores HORECA'!$E:$E),""),3)</f>
        <v>#VALUE!</v>
      </c>
      <c r="BG307" s="150">
        <f>_xlfn.XLOOKUP($BC307,'Costos Unitarios'!A:A,'Costos Unitarios'!E:E,"")</f>
        <v>4427</v>
      </c>
      <c r="BH307" s="1052" t="e">
        <f t="shared" si="60"/>
        <v>#N/A</v>
      </c>
      <c r="BI307" s="892" t="str">
        <f>IFERROR((BE307-_xlfn.XLOOKUP(C307,'Lista Consumo Interno'!A:A,'Lista Consumo Interno'!E:E))/BE307,"")</f>
        <v/>
      </c>
    </row>
    <row r="308" spans="1:61" s="725" customFormat="1" ht="15" thickBot="1" x14ac:dyDescent="0.35">
      <c r="A308" s="246" t="str">
        <f>_xlfn.XLOOKUP(C308,'Listas anteriores R'!$A:$A,'Listas anteriores R'!$D:$D,"")</f>
        <v>Fiambres</v>
      </c>
      <c r="B308" s="1205" t="str">
        <f>_xlfn.XLOOKUP(C308,'Lista Fiambre'!C:C,'Lista Fiambre'!B:B,"")</f>
        <v>Lario Centenario</v>
      </c>
      <c r="C308" s="227">
        <v>521</v>
      </c>
      <c r="D308" s="223" t="s">
        <v>376</v>
      </c>
      <c r="E308" s="770">
        <f t="shared" si="64"/>
        <v>28655.625691431</v>
      </c>
      <c r="F308" s="860">
        <f>_xlfn.XLOOKUP(C308,'[1]Lista Fiambre'!$C:$C,'[1]Lista Fiambre'!$F:$F,"")</f>
        <v>34673.30708663151</v>
      </c>
      <c r="G308" s="1197">
        <f>ROUND(IFERROR((E308-_xlfn.XLOOKUP(C308,'Listas anteriores R'!A:A,'Listas anteriores R'!E:E))/_xlfn.XLOOKUP(C308,'Listas anteriores R'!A:A,'Listas anteriores R'!E:E),""),3)</f>
        <v>0</v>
      </c>
      <c r="H308" s="732">
        <f>IFERROR((E308-(_xlfn.XLOOKUP(C308,'Costos Unitarios'!$A:$A,'Costos Unitarios'!$E:$E)+_xlfn.XLOOKUP(C308,'Costos Comerciales'!$A:$A,'Costos Comerciales'!$E:$E)))/E308,"")</f>
        <v>0.57921002563884871</v>
      </c>
      <c r="I308" s="732" t="str">
        <f>IFERROR((E308-_xlfn.XLOOKUP(C308,'Lista Consumo Interno'!$A:$A,'Lista Consumo Interno'!$E:$E))/E308,"")</f>
        <v/>
      </c>
      <c r="J308" s="727" t="str">
        <f>IFERROR(($E308-_xlfn.XLOOKUP($C308,Competencias!$A:$A,Competencias!R:R))/$E308,"")</f>
        <v/>
      </c>
      <c r="K308" s="727" t="str">
        <f>IFERROR(($E308-_xlfn.XLOOKUP($C308,Competencias!$A:$A,Competencias!S:S))/$E308,"")</f>
        <v/>
      </c>
      <c r="L308" s="727" t="str">
        <f>IFERROR(($E308-_xlfn.XLOOKUP($C308,Competencias!$A:$A,Competencias!T:T))/$E308,"")</f>
        <v/>
      </c>
      <c r="M308" s="727" t="str">
        <f>IFERROR(($E308-_xlfn.XLOOKUP($C308,Competencias!$A:$A,Competencias!U:U))/$E308,"")</f>
        <v/>
      </c>
      <c r="N308" s="727" t="str">
        <f>IFERROR(($E308-_xlfn.XLOOKUP($C308,Competencias!$A:$A,Competencias!V:V))/$E308,"")</f>
        <v/>
      </c>
      <c r="P308" s="246" t="str">
        <f>_xlfn.XLOOKUP(Q308,'Listas anteriores R'!$A:$A,'Listas anteriores R'!$D:$D,"")</f>
        <v>Fiambres</v>
      </c>
      <c r="Q308" s="1210">
        <v>521</v>
      </c>
      <c r="R308" s="718" t="str">
        <f t="shared" si="61"/>
        <v>SALAME TIPO CHACRA LARIO</v>
      </c>
      <c r="S308" s="135">
        <f t="shared" si="54"/>
        <v>28655.625691431</v>
      </c>
      <c r="T308" s="749">
        <v>34673.30708663151</v>
      </c>
      <c r="U308" s="1172">
        <f>ROUND(IFERROR((S308-_xlfn.XLOOKUP(Q308,'Listas anteriores C'!$A:$A,'Listas anteriores C'!$E:$E))/_xlfn.XLOOKUP(Q308,'Listas anteriores C'!$A:$A,'Listas anteriores C'!$E:$E),""),3)</f>
        <v>0</v>
      </c>
      <c r="V308" s="732">
        <f>IFERROR((S308-(_xlfn.XLOOKUP(Q308,'Costos Unitarios'!$A:$A,'Costos Unitarios'!$E:$E)+_xlfn.XLOOKUP(Q308,'Costos Comerciales'!$A:$A,'Costos Comerciales'!$E:$E)))/S308,"")</f>
        <v>0.57921002563884871</v>
      </c>
      <c r="W308" s="727" t="str">
        <f>IFERROR(($S308-_xlfn.XLOOKUP($Q308,Competencias!$A:$A,Competencias!E:E))/$S308,"")</f>
        <v/>
      </c>
      <c r="X308" s="727" t="str">
        <f>IFERROR(($S308-_xlfn.XLOOKUP($Q308,Competencias!$A:$A,Competencias!F:F))/$S308,"")</f>
        <v/>
      </c>
      <c r="Y308" s="727" t="str">
        <f>IFERROR(($S308-_xlfn.XLOOKUP($Q308,Competencias!$A:$A,Competencias!G:G))/$S308,"")</f>
        <v/>
      </c>
      <c r="AA308" s="246" t="str">
        <f>_xlfn.XLOOKUP(AB308,'Listas anteriores R'!$A:$A,'Listas anteriores R'!$D:$D,"")</f>
        <v>Fiambres</v>
      </c>
      <c r="AB308" s="542">
        <v>521</v>
      </c>
      <c r="AC308" s="718" t="str">
        <f t="shared" si="62"/>
        <v>SALAME TIPO CHACRA LARIO</v>
      </c>
      <c r="AD308" s="139">
        <f t="shared" si="55"/>
        <v>28655.625691431</v>
      </c>
      <c r="AE308" s="749">
        <v>34673.30708663151</v>
      </c>
      <c r="AF308" s="1172">
        <f>ROUND(IFERROR((AD308-_xlfn.XLOOKUP(AB308,'Listas anteriores ML'!$A:$A,'Listas anteriores ML'!$E:$E))/_xlfn.XLOOKUP(AB308,'Listas anteriores ML'!$A:$A,'Listas anteriores ML'!$E:$E),""),3)</f>
        <v>0</v>
      </c>
      <c r="AG308" s="732">
        <f>IFERROR((AD308-(_xlfn.XLOOKUP(AB308,'Costos Unitarios'!$A:$A,'Costos Unitarios'!$E:$E)+_xlfn.XLOOKUP(AB308,'Costos Comerciales'!$A:$A,'Costos Comerciales'!$E:$E)))/AD308,"")</f>
        <v>0.57921002563884871</v>
      </c>
      <c r="AH308" s="727" t="str">
        <f>IFERROR(($AD308-_xlfn.XLOOKUP($AB308,Competencias!$A:$A,Competencias!H:H))/$AD308,"")</f>
        <v/>
      </c>
      <c r="AI308" s="727" t="str">
        <f>IFERROR(($AD308-_xlfn.XLOOKUP($AB308,Competencias!$A:$A,Competencias!I:I))/$AD308,"")</f>
        <v/>
      </c>
      <c r="AJ308" s="727" t="str">
        <f>IFERROR(($AD308-_xlfn.XLOOKUP($AB308,Competencias!$A:$A,Competencias!J:J))/$AD308,"")</f>
        <v/>
      </c>
      <c r="AK308" s="727" t="str">
        <f>IFERROR(($AD308-_xlfn.XLOOKUP($AB308,Competencias!$A:$A,Competencias!K:K))/$AD308,"")</f>
        <v/>
      </c>
      <c r="AL308" s="727" t="str">
        <f>IFERROR(($AD308-_xlfn.XLOOKUP($AB308,Competencias!$A:$A,Competencias!L:L))/$AD308,"")</f>
        <v/>
      </c>
      <c r="AM308" s="727" t="str">
        <f>IFERROR(($AD308-_xlfn.XLOOKUP($AB308,Competencias!$A:$A,Competencias!M:M))/$AD308,"")</f>
        <v/>
      </c>
      <c r="AN308" s="727" t="str">
        <f>IFERROR(($AD308-_xlfn.XLOOKUP($AB308,Competencias!$A:$A,Competencias!N:N))/$AD308,"")</f>
        <v/>
      </c>
      <c r="AO308" s="727" t="str">
        <f>IFERROR(($AD308-_xlfn.XLOOKUP($AB308,Competencias!$A:$A,Competencias!O:O))/$AD308,"")</f>
        <v/>
      </c>
      <c r="AP308"/>
      <c r="AQ308" s="246" t="str">
        <f>_xlfn.XLOOKUP(AR308,'Listas anteriores R'!$A:$A,'Listas anteriores R'!$D:$D,"")</f>
        <v>Fiambres</v>
      </c>
      <c r="AR308" s="542">
        <v>521</v>
      </c>
      <c r="AS308" s="718" t="str">
        <f t="shared" si="58"/>
        <v>SALAME TIPO CHACRA LARIO</v>
      </c>
      <c r="AT308" s="291" t="e">
        <f t="shared" si="63"/>
        <v>#N/A</v>
      </c>
      <c r="AU308" s="1051" t="e">
        <f>ROUND(IFERROR(($AT308-_xlfn.XLOOKUP($AR308,'Listas anteriores May.'!$A:$A,'Listas anteriores May.'!$E:$E))/_xlfn.XLOOKUP($AR308,'Listas anteriores May.'!$A:$A,'Listas anteriores May.'!$E:$E),""),3)</f>
        <v>#VALUE!</v>
      </c>
      <c r="AV308" s="732" t="str">
        <f>IFERROR(($AT308-(_xlfn.XLOOKUP($AR308,'Costos Unitarios'!$A:$A,'Costos Unitarios'!$E:$E)+_xlfn.XLOOKUP($AR308,'Costos Comerciales'!$A:$A,'Costos Comerciales'!$E:$E)))/AT308,"")</f>
        <v/>
      </c>
      <c r="AW308" s="892" t="str">
        <f>IFERROR((AT308-_xlfn.XLOOKUP(AR308,'Lista Consumo Interno'!$A:$A,'Lista Consumo Interno'!$E:$E))/AT308,"")</f>
        <v/>
      </c>
      <c r="AX308" s="895" t="e">
        <v>#N/A</v>
      </c>
      <c r="AY308" s="727" t="str">
        <f>IFERROR(($AT308-_xlfn.XLOOKUP($AR308,Competencias!$A:$A,Competencias!P:P))/$AT308,"")</f>
        <v/>
      </c>
      <c r="AZ308" s="727" t="str">
        <f>IFERROR(($AT308-_xlfn.XLOOKUP($AR308,Competencias!$A:$A,Competencias!Q:Q))/$AT308,"")</f>
        <v/>
      </c>
      <c r="BB308" s="246" t="str">
        <f>_xlfn.XLOOKUP(BC308,'Listas anteriores R'!$A:$A,'Listas anteriores R'!$D:$D,"")</f>
        <v>Fiambres</v>
      </c>
      <c r="BC308" s="760">
        <v>521</v>
      </c>
      <c r="BD308" s="800" t="str">
        <f t="shared" si="59"/>
        <v>SALAME TIPO CHACRA LARIO</v>
      </c>
      <c r="BE308" s="150" t="e">
        <v>#N/A</v>
      </c>
      <c r="BF308" s="1051" t="e">
        <f>ROUND(IFERROR((BE308-_xlfn.XLOOKUP(BC308,'Listas anteriores HORECA'!$A:$A,'Listas anteriores HORECA'!$E:$E))/_xlfn.XLOOKUP(BC308,'Listas anteriores HORECA'!$A:$A,'Listas anteriores HORECA'!$E:$E),""),3)</f>
        <v>#VALUE!</v>
      </c>
      <c r="BG308" s="150">
        <f>_xlfn.XLOOKUP($BC308,'Costos Unitarios'!A:A,'Costos Unitarios'!E:E,"")</f>
        <v>10728</v>
      </c>
      <c r="BH308" s="1052" t="e">
        <f t="shared" si="60"/>
        <v>#N/A</v>
      </c>
      <c r="BI308" s="892" t="str">
        <f>IFERROR((BE308-_xlfn.XLOOKUP(C308,'Lista Consumo Interno'!A:A,'Lista Consumo Interno'!E:E))/BE308,"")</f>
        <v/>
      </c>
    </row>
    <row r="309" spans="1:61" s="725" customFormat="1" ht="15" thickBot="1" x14ac:dyDescent="0.35">
      <c r="A309" s="246" t="str">
        <f>_xlfn.XLOOKUP(C309,'Listas anteriores R'!$A:$A,'Listas anteriores R'!$D:$D,"")</f>
        <v>Fiambres</v>
      </c>
      <c r="B309" s="1205" t="str">
        <f>_xlfn.XLOOKUP(C309,'Lista Fiambre'!C:C,'Lista Fiambre'!B:B,"")</f>
        <v>Lario Centenario</v>
      </c>
      <c r="C309" s="227">
        <v>522</v>
      </c>
      <c r="D309" s="223" t="s">
        <v>377</v>
      </c>
      <c r="E309" s="770">
        <f t="shared" si="64"/>
        <v>32953.969545145657</v>
      </c>
      <c r="F309" s="860">
        <f>_xlfn.XLOOKUP(C309,'[1]Lista Fiambre'!$C:$C,'[1]Lista Fiambre'!$F:$F,"")</f>
        <v>39874.303149626241</v>
      </c>
      <c r="G309" s="1197">
        <f>ROUND(IFERROR((E309-_xlfn.XLOOKUP(C309,'Listas anteriores R'!A:A,'Listas anteriores R'!E:E))/_xlfn.XLOOKUP(C309,'Listas anteriores R'!A:A,'Listas anteriores R'!E:E),""),3)</f>
        <v>0</v>
      </c>
      <c r="H309" s="732">
        <f>IFERROR((E309-(_xlfn.XLOOKUP(C309,'Costos Unitarios'!$A:$A,'Costos Unitarios'!$E:$E)+_xlfn.XLOOKUP(C309,'Costos Comerciales'!$A:$A,'Costos Comerciales'!$E:$E)))/E309,"")</f>
        <v>0.59871298715975219</v>
      </c>
      <c r="I309" s="732" t="str">
        <f>IFERROR((E309-_xlfn.XLOOKUP(C309,'Lista Consumo Interno'!$A:$A,'Lista Consumo Interno'!$E:$E))/E309,"")</f>
        <v/>
      </c>
      <c r="J309" s="727" t="str">
        <f>IFERROR(($E309-_xlfn.XLOOKUP($C309,Competencias!$A:$A,Competencias!R:R))/$E309,"")</f>
        <v/>
      </c>
      <c r="K309" s="727" t="str">
        <f>IFERROR(($E309-_xlfn.XLOOKUP($C309,Competencias!$A:$A,Competencias!S:S))/$E309,"")</f>
        <v/>
      </c>
      <c r="L309" s="727" t="str">
        <f>IFERROR(($E309-_xlfn.XLOOKUP($C309,Competencias!$A:$A,Competencias!T:T))/$E309,"")</f>
        <v/>
      </c>
      <c r="M309" s="727" t="str">
        <f>IFERROR(($E309-_xlfn.XLOOKUP($C309,Competencias!$A:$A,Competencias!U:U))/$E309,"")</f>
        <v/>
      </c>
      <c r="N309" s="727" t="str">
        <f>IFERROR(($E309-_xlfn.XLOOKUP($C309,Competencias!$A:$A,Competencias!V:V))/$E309,"")</f>
        <v/>
      </c>
      <c r="P309" s="246" t="str">
        <f>_xlfn.XLOOKUP(Q309,'Listas anteriores R'!$A:$A,'Listas anteriores R'!$D:$D,"")</f>
        <v>Fiambres</v>
      </c>
      <c r="Q309" s="1210">
        <v>522</v>
      </c>
      <c r="R309" s="718" t="str">
        <f t="shared" si="61"/>
        <v>SALAME TIPO CHACRA LARIO EN GRASA</v>
      </c>
      <c r="S309" s="135">
        <f t="shared" si="54"/>
        <v>32953.969545145657</v>
      </c>
      <c r="T309" s="749">
        <v>39874.303149626241</v>
      </c>
      <c r="U309" s="1172">
        <f>ROUND(IFERROR((S309-_xlfn.XLOOKUP(Q309,'Listas anteriores C'!$A:$A,'Listas anteriores C'!$E:$E))/_xlfn.XLOOKUP(Q309,'Listas anteriores C'!$A:$A,'Listas anteriores C'!$E:$E),""),3)</f>
        <v>0</v>
      </c>
      <c r="V309" s="732">
        <f>IFERROR((S309-(_xlfn.XLOOKUP(Q309,'Costos Unitarios'!$A:$A,'Costos Unitarios'!$E:$E)+_xlfn.XLOOKUP(Q309,'Costos Comerciales'!$A:$A,'Costos Comerciales'!$E:$E)))/S309,"")</f>
        <v>0.59871298715975219</v>
      </c>
      <c r="W309" s="727" t="str">
        <f>IFERROR(($S309-_xlfn.XLOOKUP($Q309,Competencias!$A:$A,Competencias!E:E))/$S309,"")</f>
        <v/>
      </c>
      <c r="X309" s="727" t="str">
        <f>IFERROR(($S309-_xlfn.XLOOKUP($Q309,Competencias!$A:$A,Competencias!F:F))/$S309,"")</f>
        <v/>
      </c>
      <c r="Y309" s="727" t="str">
        <f>IFERROR(($S309-_xlfn.XLOOKUP($Q309,Competencias!$A:$A,Competencias!G:G))/$S309,"")</f>
        <v/>
      </c>
      <c r="AA309" s="246" t="str">
        <f>_xlfn.XLOOKUP(AB309,'Listas anteriores R'!$A:$A,'Listas anteriores R'!$D:$D,"")</f>
        <v>Fiambres</v>
      </c>
      <c r="AB309" s="542">
        <v>522</v>
      </c>
      <c r="AC309" s="718" t="str">
        <f t="shared" si="62"/>
        <v>SALAME TIPO CHACRA LARIO EN GRASA</v>
      </c>
      <c r="AD309" s="139">
        <f t="shared" si="55"/>
        <v>32953.969545145657</v>
      </c>
      <c r="AE309" s="749">
        <v>39874.303149626241</v>
      </c>
      <c r="AF309" s="1172">
        <f>ROUND(IFERROR((AD309-_xlfn.XLOOKUP(AB309,'Listas anteriores ML'!$A:$A,'Listas anteriores ML'!$E:$E))/_xlfn.XLOOKUP(AB309,'Listas anteriores ML'!$A:$A,'Listas anteriores ML'!$E:$E),""),3)</f>
        <v>0</v>
      </c>
      <c r="AG309" s="732">
        <f>IFERROR((AD309-(_xlfn.XLOOKUP(AB309,'Costos Unitarios'!$A:$A,'Costos Unitarios'!$E:$E)+_xlfn.XLOOKUP(AB309,'Costos Comerciales'!$A:$A,'Costos Comerciales'!$E:$E)))/AD309,"")</f>
        <v>0.59871298715975219</v>
      </c>
      <c r="AH309" s="727" t="str">
        <f>IFERROR(($AD309-_xlfn.XLOOKUP($AB309,Competencias!$A:$A,Competencias!H:H))/$AD309,"")</f>
        <v/>
      </c>
      <c r="AI309" s="727" t="str">
        <f>IFERROR(($AD309-_xlfn.XLOOKUP($AB309,Competencias!$A:$A,Competencias!I:I))/$AD309,"")</f>
        <v/>
      </c>
      <c r="AJ309" s="727" t="str">
        <f>IFERROR(($AD309-_xlfn.XLOOKUP($AB309,Competencias!$A:$A,Competencias!J:J))/$AD309,"")</f>
        <v/>
      </c>
      <c r="AK309" s="727" t="str">
        <f>IFERROR(($AD309-_xlfn.XLOOKUP($AB309,Competencias!$A:$A,Competencias!K:K))/$AD309,"")</f>
        <v/>
      </c>
      <c r="AL309" s="727" t="str">
        <f>IFERROR(($AD309-_xlfn.XLOOKUP($AB309,Competencias!$A:$A,Competencias!L:L))/$AD309,"")</f>
        <v/>
      </c>
      <c r="AM309" s="727" t="str">
        <f>IFERROR(($AD309-_xlfn.XLOOKUP($AB309,Competencias!$A:$A,Competencias!M:M))/$AD309,"")</f>
        <v/>
      </c>
      <c r="AN309" s="727" t="str">
        <f>IFERROR(($AD309-_xlfn.XLOOKUP($AB309,Competencias!$A:$A,Competencias!N:N))/$AD309,"")</f>
        <v/>
      </c>
      <c r="AO309" s="727" t="str">
        <f>IFERROR(($AD309-_xlfn.XLOOKUP($AB309,Competencias!$A:$A,Competencias!O:O))/$AD309,"")</f>
        <v/>
      </c>
      <c r="AP309"/>
      <c r="AQ309" s="246" t="str">
        <f>_xlfn.XLOOKUP(AR309,'Listas anteriores R'!$A:$A,'Listas anteriores R'!$D:$D,"")</f>
        <v>Fiambres</v>
      </c>
      <c r="AR309" s="542">
        <v>522</v>
      </c>
      <c r="AS309" s="718" t="str">
        <f t="shared" si="58"/>
        <v>SALAME TIPO CHACRA LARIO EN GRASA</v>
      </c>
      <c r="AT309" s="291" t="e">
        <f t="shared" si="63"/>
        <v>#N/A</v>
      </c>
      <c r="AU309" s="1051" t="e">
        <f>ROUND(IFERROR(($AT309-_xlfn.XLOOKUP($AR309,'Listas anteriores May.'!$A:$A,'Listas anteriores May.'!$E:$E))/_xlfn.XLOOKUP($AR309,'Listas anteriores May.'!$A:$A,'Listas anteriores May.'!$E:$E),""),3)</f>
        <v>#VALUE!</v>
      </c>
      <c r="AV309" s="732" t="str">
        <f>IFERROR(($AT309-(_xlfn.XLOOKUP($AR309,'Costos Unitarios'!$A:$A,'Costos Unitarios'!$E:$E)+_xlfn.XLOOKUP($AR309,'Costos Comerciales'!$A:$A,'Costos Comerciales'!$E:$E)))/AT309,"")</f>
        <v/>
      </c>
      <c r="AW309" s="892" t="str">
        <f>IFERROR((AT309-_xlfn.XLOOKUP(AR309,'Lista Consumo Interno'!$A:$A,'Lista Consumo Interno'!$E:$E))/AT309,"")</f>
        <v/>
      </c>
      <c r="AX309" s="895" t="e">
        <v>#N/A</v>
      </c>
      <c r="AY309" s="727" t="str">
        <f>IFERROR(($AT309-_xlfn.XLOOKUP($AR309,Competencias!$A:$A,Competencias!P:P))/$AT309,"")</f>
        <v/>
      </c>
      <c r="AZ309" s="727" t="str">
        <f>IFERROR(($AT309-_xlfn.XLOOKUP($AR309,Competencias!$A:$A,Competencias!Q:Q))/$AT309,"")</f>
        <v/>
      </c>
      <c r="BB309" s="246" t="str">
        <f>_xlfn.XLOOKUP(BC309,'Listas anteriores R'!$A:$A,'Listas anteriores R'!$D:$D,"")</f>
        <v>Fiambres</v>
      </c>
      <c r="BC309" s="760">
        <v>522</v>
      </c>
      <c r="BD309" s="800" t="str">
        <f t="shared" si="59"/>
        <v>SALAME TIPO CHACRA LARIO EN GRASA</v>
      </c>
      <c r="BE309" s="150" t="e">
        <v>#N/A</v>
      </c>
      <c r="BF309" s="1051" t="e">
        <f>ROUND(IFERROR((BE309-_xlfn.XLOOKUP(BC309,'Listas anteriores HORECA'!$A:$A,'Listas anteriores HORECA'!$E:$E))/_xlfn.XLOOKUP(BC309,'Listas anteriores HORECA'!$A:$A,'Listas anteriores HORECA'!$E:$E),""),3)</f>
        <v>#VALUE!</v>
      </c>
      <c r="BG309" s="150">
        <f>_xlfn.XLOOKUP($BC309,'Costos Unitarios'!A:A,'Costos Unitarios'!E:E,"")</f>
        <v>11727</v>
      </c>
      <c r="BH309" s="1052" t="e">
        <f t="shared" si="60"/>
        <v>#N/A</v>
      </c>
      <c r="BI309" s="892" t="str">
        <f>IFERROR((BE309-_xlfn.XLOOKUP(C309,'Lista Consumo Interno'!A:A,'Lista Consumo Interno'!E:E))/BE309,"")</f>
        <v/>
      </c>
    </row>
    <row r="310" spans="1:61" s="725" customFormat="1" ht="15" thickBot="1" x14ac:dyDescent="0.35">
      <c r="A310" s="246" t="str">
        <f>_xlfn.XLOOKUP(C310,'Listas anteriores R'!$A:$A,'Listas anteriores R'!$D:$D,"")</f>
        <v>Fiambres</v>
      </c>
      <c r="B310" s="1205" t="str">
        <f>_xlfn.XLOOKUP(C310,'Lista Fiambre'!C:C,'Lista Fiambre'!B:B,"")</f>
        <v>Lario Centenario</v>
      </c>
      <c r="C310" s="224">
        <v>528</v>
      </c>
      <c r="D310" s="228" t="s">
        <v>378</v>
      </c>
      <c r="E310" s="770">
        <f t="shared" si="64"/>
        <v>4790.1954545454555</v>
      </c>
      <c r="F310" s="860">
        <f>_xlfn.XLOOKUP(C310,'[1]Lista Fiambre'!$C:$C,'[1]Lista Fiambre'!$F:$F,"")</f>
        <v>5796.1365000000005</v>
      </c>
      <c r="G310" s="1197">
        <f>ROUND(IFERROR((E310-_xlfn.XLOOKUP(C310,'Listas anteriores R'!A:A,'Listas anteriores R'!E:E))/_xlfn.XLOOKUP(C310,'Listas anteriores R'!A:A,'Listas anteriores R'!E:E),""),3)</f>
        <v>0</v>
      </c>
      <c r="H310" s="732">
        <f>IFERROR((E310-(_xlfn.XLOOKUP(C310,'Costos Unitarios'!$A:$A,'Costos Unitarios'!$E:$E)+_xlfn.XLOOKUP(C310,'Costos Comerciales'!$A:$A,'Costos Comerciales'!$E:$E)))/E310,"")</f>
        <v>0.66932455783261835</v>
      </c>
      <c r="I310" s="732" t="str">
        <f>IFERROR((E310-_xlfn.XLOOKUP(C310,'Lista Consumo Interno'!$A:$A,'Lista Consumo Interno'!$E:$E))/E310,"")</f>
        <v/>
      </c>
      <c r="J310" s="727" t="str">
        <f>IFERROR(($E310-_xlfn.XLOOKUP($C310,Competencias!$A:$A,Competencias!R:R))/$E310,"")</f>
        <v/>
      </c>
      <c r="K310" s="727" t="str">
        <f>IFERROR(($E310-_xlfn.XLOOKUP($C310,Competencias!$A:$A,Competencias!S:S))/$E310,"")</f>
        <v/>
      </c>
      <c r="L310" s="727" t="str">
        <f>IFERROR(($E310-_xlfn.XLOOKUP($C310,Competencias!$A:$A,Competencias!T:T))/$E310,"")</f>
        <v/>
      </c>
      <c r="M310" s="727" t="str">
        <f>IFERROR(($E310-_xlfn.XLOOKUP($C310,Competencias!$A:$A,Competencias!U:U))/$E310,"")</f>
        <v/>
      </c>
      <c r="N310" s="727" t="str">
        <f>IFERROR(($E310-_xlfn.XLOOKUP($C310,Competencias!$A:$A,Competencias!V:V))/$E310,"")</f>
        <v/>
      </c>
      <c r="P310" s="246" t="str">
        <f>_xlfn.XLOOKUP(Q310,'Listas anteriores R'!$A:$A,'Listas anteriores R'!$D:$D,"")</f>
        <v>Fiambres</v>
      </c>
      <c r="Q310" s="1210">
        <v>528</v>
      </c>
      <c r="R310" s="718" t="str">
        <f t="shared" si="61"/>
        <v>SALAME TIPO FUET E/V 150 GRS</v>
      </c>
      <c r="S310" s="135">
        <f t="shared" si="54"/>
        <v>4790.1954545454555</v>
      </c>
      <c r="T310" s="749">
        <v>5796.1365000000005</v>
      </c>
      <c r="U310" s="1172">
        <f>ROUND(IFERROR((S310-_xlfn.XLOOKUP(Q310,'Listas anteriores C'!$A:$A,'Listas anteriores C'!$E:$E))/_xlfn.XLOOKUP(Q310,'Listas anteriores C'!$A:$A,'Listas anteriores C'!$E:$E),""),3)</f>
        <v>0</v>
      </c>
      <c r="V310" s="732">
        <f>IFERROR((S310-(_xlfn.XLOOKUP(Q310,'Costos Unitarios'!$A:$A,'Costos Unitarios'!$E:$E)+_xlfn.XLOOKUP(Q310,'Costos Comerciales'!$A:$A,'Costos Comerciales'!$E:$E)))/S310,"")</f>
        <v>0.66932455783261835</v>
      </c>
      <c r="W310" s="727" t="str">
        <f>IFERROR(($S310-_xlfn.XLOOKUP($Q310,Competencias!$A:$A,Competencias!E:E))/$S310,"")</f>
        <v/>
      </c>
      <c r="X310" s="727" t="str">
        <f>IFERROR(($S310-_xlfn.XLOOKUP($Q310,Competencias!$A:$A,Competencias!F:F))/$S310,"")</f>
        <v/>
      </c>
      <c r="Y310" s="727" t="str">
        <f>IFERROR(($S310-_xlfn.XLOOKUP($Q310,Competencias!$A:$A,Competencias!G:G))/$S310,"")</f>
        <v/>
      </c>
      <c r="AA310" s="246" t="str">
        <f>_xlfn.XLOOKUP(AB310,'Listas anteriores R'!$A:$A,'Listas anteriores R'!$D:$D,"")</f>
        <v>Fiambres</v>
      </c>
      <c r="AB310" s="542">
        <v>528</v>
      </c>
      <c r="AC310" s="718" t="str">
        <f t="shared" si="62"/>
        <v>SALAME TIPO FUET E/V 150 GRS</v>
      </c>
      <c r="AD310" s="139">
        <f t="shared" si="55"/>
        <v>4790.1954545454555</v>
      </c>
      <c r="AE310" s="749">
        <v>5796.1365000000005</v>
      </c>
      <c r="AF310" s="1172">
        <f>ROUND(IFERROR((AD310-_xlfn.XLOOKUP(AB310,'Listas anteriores ML'!$A:$A,'Listas anteriores ML'!$E:$E))/_xlfn.XLOOKUP(AB310,'Listas anteriores ML'!$A:$A,'Listas anteriores ML'!$E:$E),""),3)</f>
        <v>0</v>
      </c>
      <c r="AG310" s="732">
        <f>IFERROR((AD310-(_xlfn.XLOOKUP(AB310,'Costos Unitarios'!$A:$A,'Costos Unitarios'!$E:$E)+_xlfn.XLOOKUP(AB310,'Costos Comerciales'!$A:$A,'Costos Comerciales'!$E:$E)))/AD310,"")</f>
        <v>0.66932455783261835</v>
      </c>
      <c r="AH310" s="727" t="str">
        <f>IFERROR(($AD310-_xlfn.XLOOKUP($AB310,Competencias!$A:$A,Competencias!H:H))/$AD310,"")</f>
        <v/>
      </c>
      <c r="AI310" s="727" t="str">
        <f>IFERROR(($AD310-_xlfn.XLOOKUP($AB310,Competencias!$A:$A,Competencias!I:I))/$AD310,"")</f>
        <v/>
      </c>
      <c r="AJ310" s="727" t="str">
        <f>IFERROR(($AD310-_xlfn.XLOOKUP($AB310,Competencias!$A:$A,Competencias!J:J))/$AD310,"")</f>
        <v/>
      </c>
      <c r="AK310" s="727" t="str">
        <f>IFERROR(($AD310-_xlfn.XLOOKUP($AB310,Competencias!$A:$A,Competencias!K:K))/$AD310,"")</f>
        <v/>
      </c>
      <c r="AL310" s="727" t="str">
        <f>IFERROR(($AD310-_xlfn.XLOOKUP($AB310,Competencias!$A:$A,Competencias!L:L))/$AD310,"")</f>
        <v/>
      </c>
      <c r="AM310" s="727" t="str">
        <f>IFERROR(($AD310-_xlfn.XLOOKUP($AB310,Competencias!$A:$A,Competencias!M:M))/$AD310,"")</f>
        <v/>
      </c>
      <c r="AN310" s="727" t="str">
        <f>IFERROR(($AD310-_xlfn.XLOOKUP($AB310,Competencias!$A:$A,Competencias!N:N))/$AD310,"")</f>
        <v/>
      </c>
      <c r="AO310" s="727" t="str">
        <f>IFERROR(($AD310-_xlfn.XLOOKUP($AB310,Competencias!$A:$A,Competencias!O:O))/$AD310,"")</f>
        <v/>
      </c>
      <c r="AP310"/>
      <c r="AQ310" s="246" t="str">
        <f>_xlfn.XLOOKUP(AR310,'Listas anteriores R'!$A:$A,'Listas anteriores R'!$D:$D,"")</f>
        <v>Fiambres</v>
      </c>
      <c r="AR310" s="542">
        <v>528</v>
      </c>
      <c r="AS310" s="718" t="str">
        <f t="shared" si="58"/>
        <v>SALAME TIPO FUET E/V 150 GRS</v>
      </c>
      <c r="AT310" s="291" t="e">
        <f t="shared" si="63"/>
        <v>#N/A</v>
      </c>
      <c r="AU310" s="1051" t="e">
        <f>ROUND(IFERROR(($AT310-_xlfn.XLOOKUP($AR310,'Listas anteriores May.'!$A:$A,'Listas anteriores May.'!$E:$E))/_xlfn.XLOOKUP($AR310,'Listas anteriores May.'!$A:$A,'Listas anteriores May.'!$E:$E),""),3)</f>
        <v>#VALUE!</v>
      </c>
      <c r="AV310" s="732" t="str">
        <f>IFERROR(($AT310-(_xlfn.XLOOKUP($AR310,'Costos Unitarios'!$A:$A,'Costos Unitarios'!$E:$E)+_xlfn.XLOOKUP($AR310,'Costos Comerciales'!$A:$A,'Costos Comerciales'!$E:$E)))/AT310,"")</f>
        <v/>
      </c>
      <c r="AW310" s="892" t="str">
        <f>IFERROR((AT310-_xlfn.XLOOKUP(AR310,'Lista Consumo Interno'!$A:$A,'Lista Consumo Interno'!$E:$E))/AT310,"")</f>
        <v/>
      </c>
      <c r="AX310" s="895" t="e">
        <v>#N/A</v>
      </c>
      <c r="AY310" s="727" t="str">
        <f>IFERROR(($AT310-_xlfn.XLOOKUP($AR310,Competencias!$A:$A,Competencias!P:P))/$AT310,"")</f>
        <v/>
      </c>
      <c r="AZ310" s="727" t="str">
        <f>IFERROR(($AT310-_xlfn.XLOOKUP($AR310,Competencias!$A:$A,Competencias!Q:Q))/$AT310,"")</f>
        <v/>
      </c>
      <c r="BB310" s="246" t="str">
        <f>_xlfn.XLOOKUP(BC310,'Listas anteriores R'!$A:$A,'Listas anteriores R'!$D:$D,"")</f>
        <v>Fiambres</v>
      </c>
      <c r="BC310" s="760">
        <v>528</v>
      </c>
      <c r="BD310" s="800" t="str">
        <f t="shared" si="59"/>
        <v>SALAME TIPO FUET E/V 150 GRS</v>
      </c>
      <c r="BE310" s="150" t="e">
        <v>#N/A</v>
      </c>
      <c r="BF310" s="1051" t="e">
        <f>ROUND(IFERROR((BE310-_xlfn.XLOOKUP(BC310,'Listas anteriores HORECA'!$A:$A,'Listas anteriores HORECA'!$E:$E))/_xlfn.XLOOKUP(BC310,'Listas anteriores HORECA'!$A:$A,'Listas anteriores HORECA'!$E:$E),""),3)</f>
        <v>#VALUE!</v>
      </c>
      <c r="BG310" s="150">
        <f>_xlfn.XLOOKUP($BC310,'Costos Unitarios'!A:A,'Costos Unitarios'!E:E,"")</f>
        <v>1370</v>
      </c>
      <c r="BH310" s="1052" t="e">
        <f t="shared" si="60"/>
        <v>#N/A</v>
      </c>
      <c r="BI310" s="892" t="str">
        <f>IFERROR((BE310-_xlfn.XLOOKUP(C310,'Lista Consumo Interno'!A:A,'Lista Consumo Interno'!E:E))/BE310,"")</f>
        <v/>
      </c>
    </row>
    <row r="311" spans="1:61" s="725" customFormat="1" ht="15" thickBot="1" x14ac:dyDescent="0.35">
      <c r="A311" s="246" t="str">
        <f>_xlfn.XLOOKUP(C311,'Listas anteriores R'!$A:$A,'Listas anteriores R'!$D:$D,"")</f>
        <v>Fiambres</v>
      </c>
      <c r="B311" s="1205" t="str">
        <f>_xlfn.XLOOKUP(C311,'Lista Fiambre'!C:C,'Lista Fiambre'!B:B,"")</f>
        <v>Lario Centenario</v>
      </c>
      <c r="C311" s="224">
        <v>529</v>
      </c>
      <c r="D311" s="228" t="s">
        <v>379</v>
      </c>
      <c r="E311" s="770">
        <f t="shared" si="64"/>
        <v>5913.6954545454564</v>
      </c>
      <c r="F311" s="860">
        <f>_xlfn.XLOOKUP(C311,'[1]Lista Fiambre'!$C:$C,'[1]Lista Fiambre'!$F:$F,"")</f>
        <v>7155.5715000000018</v>
      </c>
      <c r="G311" s="1197">
        <f>ROUND(IFERROR((E311-_xlfn.XLOOKUP(C311,'Listas anteriores R'!A:A,'Listas anteriores R'!E:E))/_xlfn.XLOOKUP(C311,'Listas anteriores R'!A:A,'Listas anteriores R'!E:E),""),3)</f>
        <v>0</v>
      </c>
      <c r="H311" s="732">
        <f>IFERROR((E311-(_xlfn.XLOOKUP(C311,'Costos Unitarios'!$A:$A,'Costos Unitarios'!$E:$E)+_xlfn.XLOOKUP(C311,'Costos Comerciales'!$A:$A,'Costos Comerciales'!$E:$E)))/E311,"")</f>
        <v>0.66755136190030395</v>
      </c>
      <c r="I311" s="732" t="str">
        <f>IFERROR((E311-_xlfn.XLOOKUP(C311,'Lista Consumo Interno'!$A:$A,'Lista Consumo Interno'!$E:$E))/E311,"")</f>
        <v/>
      </c>
      <c r="J311" s="727" t="str">
        <f>IFERROR(($E311-_xlfn.XLOOKUP($C311,Competencias!$A:$A,Competencias!R:R))/$E311,"")</f>
        <v/>
      </c>
      <c r="K311" s="727" t="str">
        <f>IFERROR(($E311-_xlfn.XLOOKUP($C311,Competencias!$A:$A,Competencias!S:S))/$E311,"")</f>
        <v/>
      </c>
      <c r="L311" s="727" t="str">
        <f>IFERROR(($E311-_xlfn.XLOOKUP($C311,Competencias!$A:$A,Competencias!T:T))/$E311,"")</f>
        <v/>
      </c>
      <c r="M311" s="727" t="str">
        <f>IFERROR(($E311-_xlfn.XLOOKUP($C311,Competencias!$A:$A,Competencias!U:U))/$E311,"")</f>
        <v/>
      </c>
      <c r="N311" s="727" t="str">
        <f>IFERROR(($E311-_xlfn.XLOOKUP($C311,Competencias!$A:$A,Competencias!V:V))/$E311,"")</f>
        <v/>
      </c>
      <c r="P311" s="246" t="str">
        <f>_xlfn.XLOOKUP(Q311,'Listas anteriores R'!$A:$A,'Listas anteriores R'!$D:$D,"")</f>
        <v>Fiambres</v>
      </c>
      <c r="Q311" s="1210">
        <v>529</v>
      </c>
      <c r="R311" s="718" t="str">
        <f t="shared" si="61"/>
        <v>SALAME TIPO FUET ATM MOD. 150 GRS</v>
      </c>
      <c r="S311" s="135">
        <f t="shared" si="54"/>
        <v>5913.6954545454564</v>
      </c>
      <c r="T311" s="749">
        <v>7155.5715000000018</v>
      </c>
      <c r="U311" s="1172">
        <f>ROUND(IFERROR((S311-_xlfn.XLOOKUP(Q311,'Listas anteriores C'!$A:$A,'Listas anteriores C'!$E:$E))/_xlfn.XLOOKUP(Q311,'Listas anteriores C'!$A:$A,'Listas anteriores C'!$E:$E),""),3)</f>
        <v>0</v>
      </c>
      <c r="V311" s="732">
        <f>IFERROR((S311-(_xlfn.XLOOKUP(Q311,'Costos Unitarios'!$A:$A,'Costos Unitarios'!$E:$E)+_xlfn.XLOOKUP(Q311,'Costos Comerciales'!$A:$A,'Costos Comerciales'!$E:$E)))/S311,"")</f>
        <v>0.66755136190030395</v>
      </c>
      <c r="W311" s="727" t="str">
        <f>IFERROR(($S311-_xlfn.XLOOKUP($Q311,Competencias!$A:$A,Competencias!E:E))/$S311,"")</f>
        <v/>
      </c>
      <c r="X311" s="727" t="str">
        <f>IFERROR(($S311-_xlfn.XLOOKUP($Q311,Competencias!$A:$A,Competencias!F:F))/$S311,"")</f>
        <v/>
      </c>
      <c r="Y311" s="727" t="str">
        <f>IFERROR(($S311-_xlfn.XLOOKUP($Q311,Competencias!$A:$A,Competencias!G:G))/$S311,"")</f>
        <v/>
      </c>
      <c r="AA311" s="246" t="str">
        <f>_xlfn.XLOOKUP(AB311,'Listas anteriores R'!$A:$A,'Listas anteriores R'!$D:$D,"")</f>
        <v>Fiambres</v>
      </c>
      <c r="AB311" s="542">
        <v>529</v>
      </c>
      <c r="AC311" s="718" t="str">
        <f t="shared" si="62"/>
        <v>SALAME TIPO FUET ATM MOD. 150 GRS</v>
      </c>
      <c r="AD311" s="139">
        <f t="shared" si="55"/>
        <v>5913.6954545454564</v>
      </c>
      <c r="AE311" s="749">
        <v>7155.5715000000018</v>
      </c>
      <c r="AF311" s="1172">
        <f>ROUND(IFERROR((AD311-_xlfn.XLOOKUP(AB311,'Listas anteriores ML'!$A:$A,'Listas anteriores ML'!$E:$E))/_xlfn.XLOOKUP(AB311,'Listas anteriores ML'!$A:$A,'Listas anteriores ML'!$E:$E),""),3)</f>
        <v>0</v>
      </c>
      <c r="AG311" s="732">
        <f>IFERROR((AD311-(_xlfn.XLOOKUP(AB311,'Costos Unitarios'!$A:$A,'Costos Unitarios'!$E:$E)+_xlfn.XLOOKUP(AB311,'Costos Comerciales'!$A:$A,'Costos Comerciales'!$E:$E)))/AD311,"")</f>
        <v>0.66755136190030395</v>
      </c>
      <c r="AH311" s="727" t="str">
        <f>IFERROR(($AD311-_xlfn.XLOOKUP($AB311,Competencias!$A:$A,Competencias!H:H))/$AD311,"")</f>
        <v/>
      </c>
      <c r="AI311" s="727" t="str">
        <f>IFERROR(($AD311-_xlfn.XLOOKUP($AB311,Competencias!$A:$A,Competencias!I:I))/$AD311,"")</f>
        <v/>
      </c>
      <c r="AJ311" s="727" t="str">
        <f>IFERROR(($AD311-_xlfn.XLOOKUP($AB311,Competencias!$A:$A,Competencias!J:J))/$AD311,"")</f>
        <v/>
      </c>
      <c r="AK311" s="727" t="str">
        <f>IFERROR(($AD311-_xlfn.XLOOKUP($AB311,Competencias!$A:$A,Competencias!K:K))/$AD311,"")</f>
        <v/>
      </c>
      <c r="AL311" s="727" t="str">
        <f>IFERROR(($AD311-_xlfn.XLOOKUP($AB311,Competencias!$A:$A,Competencias!L:L))/$AD311,"")</f>
        <v/>
      </c>
      <c r="AM311" s="727" t="str">
        <f>IFERROR(($AD311-_xlfn.XLOOKUP($AB311,Competencias!$A:$A,Competencias!M:M))/$AD311,"")</f>
        <v/>
      </c>
      <c r="AN311" s="727" t="str">
        <f>IFERROR(($AD311-_xlfn.XLOOKUP($AB311,Competencias!$A:$A,Competencias!N:N))/$AD311,"")</f>
        <v/>
      </c>
      <c r="AO311" s="727" t="str">
        <f>IFERROR(($AD311-_xlfn.XLOOKUP($AB311,Competencias!$A:$A,Competencias!O:O))/$AD311,"")</f>
        <v/>
      </c>
      <c r="AP311"/>
      <c r="AQ311" s="246" t="str">
        <f>_xlfn.XLOOKUP(AR311,'Listas anteriores R'!$A:$A,'Listas anteriores R'!$D:$D,"")</f>
        <v>Fiambres</v>
      </c>
      <c r="AR311" s="542">
        <v>529</v>
      </c>
      <c r="AS311" s="718" t="str">
        <f t="shared" si="58"/>
        <v>SALAME TIPO FUET ATM MOD. 150 GRS</v>
      </c>
      <c r="AT311" s="291" t="e">
        <f t="shared" si="63"/>
        <v>#N/A</v>
      </c>
      <c r="AU311" s="1051" t="e">
        <f>ROUND(IFERROR(($AT311-_xlfn.XLOOKUP($AR311,'Listas anteriores May.'!$A:$A,'Listas anteriores May.'!$E:$E))/_xlfn.XLOOKUP($AR311,'Listas anteriores May.'!$A:$A,'Listas anteriores May.'!$E:$E),""),3)</f>
        <v>#VALUE!</v>
      </c>
      <c r="AV311" s="732" t="str">
        <f>IFERROR(($AT311-(_xlfn.XLOOKUP($AR311,'Costos Unitarios'!$A:$A,'Costos Unitarios'!$E:$E)+_xlfn.XLOOKUP($AR311,'Costos Comerciales'!$A:$A,'Costos Comerciales'!$E:$E)))/AT311,"")</f>
        <v/>
      </c>
      <c r="AW311" s="892" t="str">
        <f>IFERROR((AT311-_xlfn.XLOOKUP(AR311,'Lista Consumo Interno'!$A:$A,'Lista Consumo Interno'!$E:$E))/AT311,"")</f>
        <v/>
      </c>
      <c r="AX311" s="895" t="e">
        <v>#N/A</v>
      </c>
      <c r="AY311" s="727" t="str">
        <f>IFERROR(($AT311-_xlfn.XLOOKUP($AR311,Competencias!$A:$A,Competencias!P:P))/$AT311,"")</f>
        <v/>
      </c>
      <c r="AZ311" s="727" t="str">
        <f>IFERROR(($AT311-_xlfn.XLOOKUP($AR311,Competencias!$A:$A,Competencias!Q:Q))/$AT311,"")</f>
        <v/>
      </c>
      <c r="BB311" s="246" t="str">
        <f>_xlfn.XLOOKUP(BC311,'Listas anteriores R'!$A:$A,'Listas anteriores R'!$D:$D,"")</f>
        <v>Fiambres</v>
      </c>
      <c r="BC311" s="760">
        <v>529</v>
      </c>
      <c r="BD311" s="800" t="str">
        <f t="shared" si="59"/>
        <v>SALAME TIPO FUET ATM MOD. 150 GRS</v>
      </c>
      <c r="BE311" s="150" t="e">
        <v>#N/A</v>
      </c>
      <c r="BF311" s="1051" t="e">
        <f>ROUND(IFERROR((BE311-_xlfn.XLOOKUP(BC311,'Listas anteriores HORECA'!$A:$A,'Listas anteriores HORECA'!$E:$E))/_xlfn.XLOOKUP(BC311,'Listas anteriores HORECA'!$A:$A,'Listas anteriores HORECA'!$E:$E),""),3)</f>
        <v>#VALUE!</v>
      </c>
      <c r="BG311" s="150">
        <f>_xlfn.XLOOKUP($BC311,'Costos Unitarios'!A:A,'Costos Unitarios'!E:E,"")</f>
        <v>1663</v>
      </c>
      <c r="BH311" s="1052" t="e">
        <f t="shared" si="60"/>
        <v>#N/A</v>
      </c>
      <c r="BI311" s="892" t="str">
        <f>IFERROR((BE311-_xlfn.XLOOKUP(C311,'Lista Consumo Interno'!A:A,'Lista Consumo Interno'!E:E))/BE311,"")</f>
        <v/>
      </c>
    </row>
    <row r="312" spans="1:61" s="725" customFormat="1" ht="15" thickBot="1" x14ac:dyDescent="0.35">
      <c r="A312" s="246" t="str">
        <f>_xlfn.XLOOKUP(C312,'Listas anteriores R'!$A:$A,'Listas anteriores R'!$D:$D,"")</f>
        <v>Fiambres</v>
      </c>
      <c r="B312" s="1205" t="str">
        <f>_xlfn.XLOOKUP(C312,'Lista Fiambre'!C:C,'Lista Fiambre'!B:B,"")</f>
        <v>Lario Centenario</v>
      </c>
      <c r="C312" s="224">
        <v>686</v>
      </c>
      <c r="D312" s="228" t="s">
        <v>380</v>
      </c>
      <c r="E312" s="770">
        <f t="shared" si="64"/>
        <v>5913.6954545454564</v>
      </c>
      <c r="F312" s="860">
        <f>_xlfn.XLOOKUP(C312,'[1]Lista Fiambre'!$C:$C,'[1]Lista Fiambre'!$F:$F,"")</f>
        <v>7155.5715000000018</v>
      </c>
      <c r="G312" s="1197">
        <f>ROUND(IFERROR((E312-_xlfn.XLOOKUP(C312,'Listas anteriores R'!A:A,'Listas anteriores R'!E:E))/_xlfn.XLOOKUP(C312,'Listas anteriores R'!A:A,'Listas anteriores R'!E:E),""),3)</f>
        <v>0</v>
      </c>
      <c r="H312" s="732">
        <f>IFERROR((E312-(_xlfn.XLOOKUP(C312,'Costos Unitarios'!$A:$A,'Costos Unitarios'!$E:$E)+_xlfn.XLOOKUP(C312,'Costos Comerciales'!$A:$A,'Costos Comerciales'!$E:$E)))/E312,"")</f>
        <v>0.63914272954997386</v>
      </c>
      <c r="I312" s="732" t="str">
        <f>IFERROR((E312-_xlfn.XLOOKUP(C312,'Lista Consumo Interno'!$A:$A,'Lista Consumo Interno'!$E:$E))/E312,"")</f>
        <v/>
      </c>
      <c r="J312" s="727" t="str">
        <f>IFERROR(($E312-_xlfn.XLOOKUP($C312,Competencias!$A:$A,Competencias!R:R))/$E312,"")</f>
        <v/>
      </c>
      <c r="K312" s="727" t="str">
        <f>IFERROR(($E312-_xlfn.XLOOKUP($C312,Competencias!$A:$A,Competencias!S:S))/$E312,"")</f>
        <v/>
      </c>
      <c r="L312" s="727" t="str">
        <f>IFERROR(($E312-_xlfn.XLOOKUP($C312,Competencias!$A:$A,Competencias!T:T))/$E312,"")</f>
        <v/>
      </c>
      <c r="M312" s="727" t="str">
        <f>IFERROR(($E312-_xlfn.XLOOKUP($C312,Competencias!$A:$A,Competencias!U:U))/$E312,"")</f>
        <v/>
      </c>
      <c r="N312" s="727" t="str">
        <f>IFERROR(($E312-_xlfn.XLOOKUP($C312,Competencias!$A:$A,Competencias!V:V))/$E312,"")</f>
        <v/>
      </c>
      <c r="P312" s="246" t="str">
        <f>_xlfn.XLOOKUP(Q312,'Listas anteriores R'!$A:$A,'Listas anteriores R'!$D:$D,"")</f>
        <v>Fiambres</v>
      </c>
      <c r="Q312" s="1210">
        <v>686</v>
      </c>
      <c r="R312" s="718" t="str">
        <f t="shared" si="61"/>
        <v>SALAME TIPO FUET AL PIMENTON A/M 150 GRS</v>
      </c>
      <c r="S312" s="135">
        <f t="shared" ref="S312:S360" si="65">T312/1.21</f>
        <v>5913.6954545454564</v>
      </c>
      <c r="T312" s="749">
        <v>7155.5715000000018</v>
      </c>
      <c r="U312" s="1172">
        <f>ROUND(IFERROR((S312-_xlfn.XLOOKUP(Q312,'Listas anteriores C'!$A:$A,'Listas anteriores C'!$E:$E))/_xlfn.XLOOKUP(Q312,'Listas anteriores C'!$A:$A,'Listas anteriores C'!$E:$E),""),3)</f>
        <v>0</v>
      </c>
      <c r="V312" s="732">
        <f>IFERROR((S312-(_xlfn.XLOOKUP(Q312,'Costos Unitarios'!$A:$A,'Costos Unitarios'!$E:$E)+_xlfn.XLOOKUP(Q312,'Costos Comerciales'!$A:$A,'Costos Comerciales'!$E:$E)))/S312,"")</f>
        <v>0.63914272954997386</v>
      </c>
      <c r="W312" s="727" t="str">
        <f>IFERROR(($S312-_xlfn.XLOOKUP($Q312,Competencias!$A:$A,Competencias!E:E))/$S312,"")</f>
        <v/>
      </c>
      <c r="X312" s="727" t="str">
        <f>IFERROR(($S312-_xlfn.XLOOKUP($Q312,Competencias!$A:$A,Competencias!F:F))/$S312,"")</f>
        <v/>
      </c>
      <c r="Y312" s="727" t="str">
        <f>IFERROR(($S312-_xlfn.XLOOKUP($Q312,Competencias!$A:$A,Competencias!G:G))/$S312,"")</f>
        <v/>
      </c>
      <c r="AA312" s="246" t="str">
        <f>_xlfn.XLOOKUP(AB312,'Listas anteriores R'!$A:$A,'Listas anteriores R'!$D:$D,"")</f>
        <v>Fiambres</v>
      </c>
      <c r="AB312" s="542">
        <v>686</v>
      </c>
      <c r="AC312" s="718" t="str">
        <f t="shared" si="62"/>
        <v>SALAME TIPO FUET AL PIMENTON A/M 150 GRS</v>
      </c>
      <c r="AD312" s="139">
        <f t="shared" ref="AD312:AD360" si="66">AE312/1.21</f>
        <v>5913.6954545454564</v>
      </c>
      <c r="AE312" s="749">
        <v>7155.5715000000018</v>
      </c>
      <c r="AF312" s="1172">
        <f>ROUND(IFERROR((AD312-_xlfn.XLOOKUP(AB312,'Listas anteriores ML'!$A:$A,'Listas anteriores ML'!$E:$E))/_xlfn.XLOOKUP(AB312,'Listas anteriores ML'!$A:$A,'Listas anteriores ML'!$E:$E),""),3)</f>
        <v>0</v>
      </c>
      <c r="AG312" s="732">
        <f>IFERROR((AD312-(_xlfn.XLOOKUP(AB312,'Costos Unitarios'!$A:$A,'Costos Unitarios'!$E:$E)+_xlfn.XLOOKUP(AB312,'Costos Comerciales'!$A:$A,'Costos Comerciales'!$E:$E)))/AD312,"")</f>
        <v>0.63914272954997386</v>
      </c>
      <c r="AH312" s="727" t="str">
        <f>IFERROR(($AD312-_xlfn.XLOOKUP($AB312,Competencias!$A:$A,Competencias!H:H))/$AD312,"")</f>
        <v/>
      </c>
      <c r="AI312" s="727" t="str">
        <f>IFERROR(($AD312-_xlfn.XLOOKUP($AB312,Competencias!$A:$A,Competencias!I:I))/$AD312,"")</f>
        <v/>
      </c>
      <c r="AJ312" s="727" t="str">
        <f>IFERROR(($AD312-_xlfn.XLOOKUP($AB312,Competencias!$A:$A,Competencias!J:J))/$AD312,"")</f>
        <v/>
      </c>
      <c r="AK312" s="727" t="str">
        <f>IFERROR(($AD312-_xlfn.XLOOKUP($AB312,Competencias!$A:$A,Competencias!K:K))/$AD312,"")</f>
        <v/>
      </c>
      <c r="AL312" s="727" t="str">
        <f>IFERROR(($AD312-_xlfn.XLOOKUP($AB312,Competencias!$A:$A,Competencias!L:L))/$AD312,"")</f>
        <v/>
      </c>
      <c r="AM312" s="727" t="str">
        <f>IFERROR(($AD312-_xlfn.XLOOKUP($AB312,Competencias!$A:$A,Competencias!M:M))/$AD312,"")</f>
        <v/>
      </c>
      <c r="AN312" s="727" t="str">
        <f>IFERROR(($AD312-_xlfn.XLOOKUP($AB312,Competencias!$A:$A,Competencias!N:N))/$AD312,"")</f>
        <v/>
      </c>
      <c r="AO312" s="727" t="str">
        <f>IFERROR(($AD312-_xlfn.XLOOKUP($AB312,Competencias!$A:$A,Competencias!O:O))/$AD312,"")</f>
        <v/>
      </c>
      <c r="AP312"/>
      <c r="AQ312" s="246" t="str">
        <f>_xlfn.XLOOKUP(AR312,'Listas anteriores R'!$A:$A,'Listas anteriores R'!$D:$D,"")</f>
        <v>Fiambres</v>
      </c>
      <c r="AR312" s="542">
        <v>686</v>
      </c>
      <c r="AS312" s="718" t="str">
        <f t="shared" si="58"/>
        <v>SALAME TIPO FUET AL PIMENTON A/M 150 GRS</v>
      </c>
      <c r="AT312" s="291" t="e">
        <f t="shared" si="63"/>
        <v>#N/A</v>
      </c>
      <c r="AU312" s="1051" t="e">
        <f>ROUND(IFERROR(($AT312-_xlfn.XLOOKUP($AR312,'Listas anteriores May.'!$A:$A,'Listas anteriores May.'!$E:$E))/_xlfn.XLOOKUP($AR312,'Listas anteriores May.'!$A:$A,'Listas anteriores May.'!$E:$E),""),3)</f>
        <v>#VALUE!</v>
      </c>
      <c r="AV312" s="732" t="str">
        <f>IFERROR(($AT312-(_xlfn.XLOOKUP($AR312,'Costos Unitarios'!$A:$A,'Costos Unitarios'!$E:$E)+_xlfn.XLOOKUP($AR312,'Costos Comerciales'!$A:$A,'Costos Comerciales'!$E:$E)))/AT312,"")</f>
        <v/>
      </c>
      <c r="AW312" s="892" t="str">
        <f>IFERROR((AT312-_xlfn.XLOOKUP(AR312,'Lista Consumo Interno'!$A:$A,'Lista Consumo Interno'!$E:$E))/AT312,"")</f>
        <v/>
      </c>
      <c r="AX312" s="895" t="e">
        <v>#N/A</v>
      </c>
      <c r="AY312" s="727" t="str">
        <f>IFERROR(($AT312-_xlfn.XLOOKUP($AR312,Competencias!$A:$A,Competencias!P:P))/$AT312,"")</f>
        <v/>
      </c>
      <c r="AZ312" s="727" t="str">
        <f>IFERROR(($AT312-_xlfn.XLOOKUP($AR312,Competencias!$A:$A,Competencias!Q:Q))/$AT312,"")</f>
        <v/>
      </c>
      <c r="BB312" s="246" t="str">
        <f>_xlfn.XLOOKUP(BC312,'Listas anteriores R'!$A:$A,'Listas anteriores R'!$D:$D,"")</f>
        <v>Fiambres</v>
      </c>
      <c r="BC312" s="760">
        <v>686</v>
      </c>
      <c r="BD312" s="800" t="str">
        <f t="shared" si="59"/>
        <v>SALAME TIPO FUET AL PIMENTON A/M 150 GRS</v>
      </c>
      <c r="BE312" s="150" t="e">
        <v>#N/A</v>
      </c>
      <c r="BF312" s="1051" t="e">
        <f>ROUND(IFERROR((BE312-_xlfn.XLOOKUP(BC312,'Listas anteriores HORECA'!$A:$A,'Listas anteriores HORECA'!$E:$E))/_xlfn.XLOOKUP(BC312,'Listas anteriores HORECA'!$A:$A,'Listas anteriores HORECA'!$E:$E),""),3)</f>
        <v>#VALUE!</v>
      </c>
      <c r="BG312" s="150">
        <f>_xlfn.XLOOKUP($BC312,'Costos Unitarios'!A:A,'Costos Unitarios'!E:E,"")</f>
        <v>1890</v>
      </c>
      <c r="BH312" s="1052" t="e">
        <f t="shared" si="60"/>
        <v>#N/A</v>
      </c>
      <c r="BI312" s="892" t="str">
        <f>IFERROR((BE312-_xlfn.XLOOKUP(C312,'Lista Consumo Interno'!A:A,'Lista Consumo Interno'!E:E))/BE312,"")</f>
        <v/>
      </c>
    </row>
    <row r="313" spans="1:61" s="725" customFormat="1" ht="15" thickBot="1" x14ac:dyDescent="0.35">
      <c r="A313" s="246" t="str">
        <f>_xlfn.XLOOKUP(C313,'Listas anteriores R'!$A:$A,'Listas anteriores R'!$D:$D,"")</f>
        <v>Fiambres</v>
      </c>
      <c r="B313" s="1205" t="str">
        <f>_xlfn.XLOOKUP(C313,'Lista Fiambre'!C:C,'Lista Fiambre'!B:B,"")</f>
        <v>Lario Centenario</v>
      </c>
      <c r="C313" s="224">
        <v>995</v>
      </c>
      <c r="D313" s="225" t="s">
        <v>381</v>
      </c>
      <c r="E313" s="770">
        <f t="shared" si="64"/>
        <v>5096.6045454545456</v>
      </c>
      <c r="F313" s="860">
        <f>_xlfn.XLOOKUP(C313,'[1]Lista Fiambre'!$C:$C,'[1]Lista Fiambre'!$F:$F,"")</f>
        <v>6166.8914999999997</v>
      </c>
      <c r="G313" s="1197">
        <f>ROUND(IFERROR((E313-_xlfn.XLOOKUP(C313,'Listas anteriores R'!A:A,'Listas anteriores R'!E:E))/_xlfn.XLOOKUP(C313,'Listas anteriores R'!A:A,'Listas anteriores R'!E:E),""),3)</f>
        <v>0</v>
      </c>
      <c r="H313" s="732">
        <f>IFERROR((E313-(_xlfn.XLOOKUP(C313,'Costos Unitarios'!$A:$A,'Costos Unitarios'!$E:$E)+_xlfn.XLOOKUP(C313,'Costos Comerciales'!$A:$A,'Costos Comerciales'!$E:$E)))/E313,"")</f>
        <v>0.61621507367204365</v>
      </c>
      <c r="I313" s="732" t="str">
        <f>IFERROR((E313-_xlfn.XLOOKUP(C313,'Lista Consumo Interno'!$A:$A,'Lista Consumo Interno'!$E:$E))/E313,"")</f>
        <v/>
      </c>
      <c r="J313" s="727" t="str">
        <f>IFERROR(($E313-_xlfn.XLOOKUP($C313,Competencias!$A:$A,Competencias!R:R))/$E313,"")</f>
        <v/>
      </c>
      <c r="K313" s="727" t="str">
        <f>IFERROR(($E313-_xlfn.XLOOKUP($C313,Competencias!$A:$A,Competencias!S:S))/$E313,"")</f>
        <v/>
      </c>
      <c r="L313" s="727" t="str">
        <f>IFERROR(($E313-_xlfn.XLOOKUP($C313,Competencias!$A:$A,Competencias!T:T))/$E313,"")</f>
        <v/>
      </c>
      <c r="M313" s="727" t="str">
        <f>IFERROR(($E313-_xlfn.XLOOKUP($C313,Competencias!$A:$A,Competencias!U:U))/$E313,"")</f>
        <v/>
      </c>
      <c r="N313" s="727" t="str">
        <f>IFERROR(($E313-_xlfn.XLOOKUP($C313,Competencias!$A:$A,Competencias!V:V))/$E313,"")</f>
        <v/>
      </c>
      <c r="P313" s="246" t="str">
        <f>_xlfn.XLOOKUP(Q313,'Listas anteriores R'!$A:$A,'Listas anteriores R'!$D:$D,"")</f>
        <v>Fiambres</v>
      </c>
      <c r="Q313" s="1210">
        <v>995</v>
      </c>
      <c r="R313" s="718" t="str">
        <f t="shared" si="61"/>
        <v>SALAMIN PF ATM. CON.130 GRS</v>
      </c>
      <c r="S313" s="135">
        <f t="shared" si="65"/>
        <v>5096.6045454545456</v>
      </c>
      <c r="T313" s="749">
        <v>6166.8914999999997</v>
      </c>
      <c r="U313" s="1172">
        <f>ROUND(IFERROR((S313-_xlfn.XLOOKUP(Q313,'Listas anteriores C'!$A:$A,'Listas anteriores C'!$E:$E))/_xlfn.XLOOKUP(Q313,'Listas anteriores C'!$A:$A,'Listas anteriores C'!$E:$E),""),3)</f>
        <v>0</v>
      </c>
      <c r="V313" s="732">
        <f>IFERROR((S313-(_xlfn.XLOOKUP(Q313,'Costos Unitarios'!$A:$A,'Costos Unitarios'!$E:$E)+_xlfn.XLOOKUP(Q313,'Costos Comerciales'!$A:$A,'Costos Comerciales'!$E:$E)))/S313,"")</f>
        <v>0.61621507367204365</v>
      </c>
      <c r="W313" s="727" t="str">
        <f>IFERROR(($S313-_xlfn.XLOOKUP($Q313,Competencias!$A:$A,Competencias!E:E))/$S313,"")</f>
        <v/>
      </c>
      <c r="X313" s="727" t="str">
        <f>IFERROR(($S313-_xlfn.XLOOKUP($Q313,Competencias!$A:$A,Competencias!F:F))/$S313,"")</f>
        <v/>
      </c>
      <c r="Y313" s="727" t="str">
        <f>IFERROR(($S313-_xlfn.XLOOKUP($Q313,Competencias!$A:$A,Competencias!G:G))/$S313,"")</f>
        <v/>
      </c>
      <c r="AA313" s="246" t="str">
        <f>_xlfn.XLOOKUP(AB313,'Listas anteriores R'!$A:$A,'Listas anteriores R'!$D:$D,"")</f>
        <v>Fiambres</v>
      </c>
      <c r="AB313" s="542">
        <v>995</v>
      </c>
      <c r="AC313" s="718" t="str">
        <f t="shared" si="62"/>
        <v>SALAMIN PF ATM. CON.130 GRS</v>
      </c>
      <c r="AD313" s="139">
        <f t="shared" si="66"/>
        <v>5096.6045454545456</v>
      </c>
      <c r="AE313" s="749">
        <v>6166.8914999999997</v>
      </c>
      <c r="AF313" s="1172">
        <f>ROUND(IFERROR((AD313-_xlfn.XLOOKUP(AB313,'Listas anteriores ML'!$A:$A,'Listas anteriores ML'!$E:$E))/_xlfn.XLOOKUP(AB313,'Listas anteriores ML'!$A:$A,'Listas anteriores ML'!$E:$E),""),3)</f>
        <v>0</v>
      </c>
      <c r="AG313" s="732">
        <f>IFERROR((AD313-(_xlfn.XLOOKUP(AB313,'Costos Unitarios'!$A:$A,'Costos Unitarios'!$E:$E)+_xlfn.XLOOKUP(AB313,'Costos Comerciales'!$A:$A,'Costos Comerciales'!$E:$E)))/AD313,"")</f>
        <v>0.61621507367204365</v>
      </c>
      <c r="AH313" s="727" t="str">
        <f>IFERROR(($AD313-_xlfn.XLOOKUP($AB313,Competencias!$A:$A,Competencias!H:H))/$AD313,"")</f>
        <v/>
      </c>
      <c r="AI313" s="727" t="str">
        <f>IFERROR(($AD313-_xlfn.XLOOKUP($AB313,Competencias!$A:$A,Competencias!I:I))/$AD313,"")</f>
        <v/>
      </c>
      <c r="AJ313" s="727" t="str">
        <f>IFERROR(($AD313-_xlfn.XLOOKUP($AB313,Competencias!$A:$A,Competencias!J:J))/$AD313,"")</f>
        <v/>
      </c>
      <c r="AK313" s="727" t="str">
        <f>IFERROR(($AD313-_xlfn.XLOOKUP($AB313,Competencias!$A:$A,Competencias!K:K))/$AD313,"")</f>
        <v/>
      </c>
      <c r="AL313" s="727" t="str">
        <f>IFERROR(($AD313-_xlfn.XLOOKUP($AB313,Competencias!$A:$A,Competencias!L:L))/$AD313,"")</f>
        <v/>
      </c>
      <c r="AM313" s="727" t="str">
        <f>IFERROR(($AD313-_xlfn.XLOOKUP($AB313,Competencias!$A:$A,Competencias!M:M))/$AD313,"")</f>
        <v/>
      </c>
      <c r="AN313" s="727" t="str">
        <f>IFERROR(($AD313-_xlfn.XLOOKUP($AB313,Competencias!$A:$A,Competencias!N:N))/$AD313,"")</f>
        <v/>
      </c>
      <c r="AO313" s="727" t="str">
        <f>IFERROR(($AD313-_xlfn.XLOOKUP($AB313,Competencias!$A:$A,Competencias!O:O))/$AD313,"")</f>
        <v/>
      </c>
      <c r="AP313"/>
      <c r="AQ313" s="246" t="str">
        <f>_xlfn.XLOOKUP(AR313,'Listas anteriores R'!$A:$A,'Listas anteriores R'!$D:$D,"")</f>
        <v>Fiambres</v>
      </c>
      <c r="AR313" s="542">
        <v>995</v>
      </c>
      <c r="AS313" s="718" t="str">
        <f t="shared" si="58"/>
        <v>SALAMIN PF ATM. CON.130 GRS</v>
      </c>
      <c r="AT313" s="291" t="e">
        <f t="shared" si="63"/>
        <v>#N/A</v>
      </c>
      <c r="AU313" s="1051" t="e">
        <f>ROUND(IFERROR(($AT313-_xlfn.XLOOKUP($AR313,'Listas anteriores May.'!$A:$A,'Listas anteriores May.'!$E:$E))/_xlfn.XLOOKUP($AR313,'Listas anteriores May.'!$A:$A,'Listas anteriores May.'!$E:$E),""),3)</f>
        <v>#VALUE!</v>
      </c>
      <c r="AV313" s="732" t="str">
        <f>IFERROR(($AT313-(_xlfn.XLOOKUP($AR313,'Costos Unitarios'!$A:$A,'Costos Unitarios'!$E:$E)+_xlfn.XLOOKUP($AR313,'Costos Comerciales'!$A:$A,'Costos Comerciales'!$E:$E)))/AT313,"")</f>
        <v/>
      </c>
      <c r="AW313" s="892" t="str">
        <f>IFERROR((AT313-_xlfn.XLOOKUP(AR313,'Lista Consumo Interno'!$A:$A,'Lista Consumo Interno'!$E:$E))/AT313,"")</f>
        <v/>
      </c>
      <c r="AX313" s="895" t="e">
        <v>#N/A</v>
      </c>
      <c r="AY313" s="727" t="str">
        <f>IFERROR(($AT313-_xlfn.XLOOKUP($AR313,Competencias!$A:$A,Competencias!P:P))/$AT313,"")</f>
        <v/>
      </c>
      <c r="AZ313" s="727" t="str">
        <f>IFERROR(($AT313-_xlfn.XLOOKUP($AR313,Competencias!$A:$A,Competencias!Q:Q))/$AT313,"")</f>
        <v/>
      </c>
      <c r="BB313" s="246" t="str">
        <f>_xlfn.XLOOKUP(BC313,'Listas anteriores R'!$A:$A,'Listas anteriores R'!$D:$D,"")</f>
        <v>Fiambres</v>
      </c>
      <c r="BC313" s="760">
        <v>995</v>
      </c>
      <c r="BD313" s="800" t="str">
        <f t="shared" si="59"/>
        <v>SALAMIN PF ATM. CON.130 GRS</v>
      </c>
      <c r="BE313" s="150" t="e">
        <v>#N/A</v>
      </c>
      <c r="BF313" s="1051" t="e">
        <f>ROUND(IFERROR((BE313-_xlfn.XLOOKUP(BC313,'Listas anteriores HORECA'!$A:$A,'Listas anteriores HORECA'!$E:$E))/_xlfn.XLOOKUP(BC313,'Listas anteriores HORECA'!$A:$A,'Listas anteriores HORECA'!$E:$E),""),3)</f>
        <v>#VALUE!</v>
      </c>
      <c r="BG313" s="150">
        <f>_xlfn.XLOOKUP($BC313,'Costos Unitarios'!A:A,'Costos Unitarios'!E:E,"")</f>
        <v>1715</v>
      </c>
      <c r="BH313" s="1052" t="e">
        <f t="shared" si="60"/>
        <v>#N/A</v>
      </c>
      <c r="BI313" s="892" t="str">
        <f>IFERROR((BE313-_xlfn.XLOOKUP(C313,'Lista Consumo Interno'!A:A,'Lista Consumo Interno'!E:E))/BE313,"")</f>
        <v/>
      </c>
    </row>
    <row r="314" spans="1:61" s="725" customFormat="1" ht="15" thickBot="1" x14ac:dyDescent="0.35">
      <c r="A314" s="246" t="str">
        <f>_xlfn.XLOOKUP(C314,'Listas anteriores R'!$A:$A,'Listas anteriores R'!$D:$D,"")</f>
        <v>Fiambres</v>
      </c>
      <c r="B314" s="1205" t="str">
        <f>_xlfn.XLOOKUP(C314,'Lista Fiambre'!C:C,'Lista Fiambre'!B:B,"")</f>
        <v>Lario Centenario</v>
      </c>
      <c r="C314" s="224">
        <v>996</v>
      </c>
      <c r="D314" s="225" t="s">
        <v>382</v>
      </c>
      <c r="E314" s="770">
        <f t="shared" si="64"/>
        <v>5096.6045454545456</v>
      </c>
      <c r="F314" s="860">
        <f>_xlfn.XLOOKUP(C314,'[1]Lista Fiambre'!$C:$C,'[1]Lista Fiambre'!$F:$F,"")</f>
        <v>6166.8914999999997</v>
      </c>
      <c r="G314" s="1197">
        <f>ROUND(IFERROR((E314-_xlfn.XLOOKUP(C314,'Listas anteriores R'!A:A,'Listas anteriores R'!E:E))/_xlfn.XLOOKUP(C314,'Listas anteriores R'!A:A,'Listas anteriores R'!E:E),""),3)</f>
        <v>0</v>
      </c>
      <c r="H314" s="732">
        <f>IFERROR((E314-(_xlfn.XLOOKUP(C314,'Costos Unitarios'!$A:$A,'Costos Unitarios'!$E:$E)+_xlfn.XLOOKUP(C314,'Costos Comerciales'!$A:$A,'Costos Comerciales'!$E:$E)))/E314,"")</f>
        <v>0.62877245367459444</v>
      </c>
      <c r="I314" s="732" t="str">
        <f>IFERROR((E314-_xlfn.XLOOKUP(C314,'Lista Consumo Interno'!$A:$A,'Lista Consumo Interno'!$E:$E))/E314,"")</f>
        <v/>
      </c>
      <c r="J314" s="727" t="str">
        <f>IFERROR(($E314-_xlfn.XLOOKUP($C314,Competencias!$A:$A,Competencias!R:R))/$E314,"")</f>
        <v/>
      </c>
      <c r="K314" s="727" t="str">
        <f>IFERROR(($E314-_xlfn.XLOOKUP($C314,Competencias!$A:$A,Competencias!S:S))/$E314,"")</f>
        <v/>
      </c>
      <c r="L314" s="727" t="str">
        <f>IFERROR(($E314-_xlfn.XLOOKUP($C314,Competencias!$A:$A,Competencias!T:T))/$E314,"")</f>
        <v/>
      </c>
      <c r="M314" s="727" t="str">
        <f>IFERROR(($E314-_xlfn.XLOOKUP($C314,Competencias!$A:$A,Competencias!U:U))/$E314,"")</f>
        <v/>
      </c>
      <c r="N314" s="727" t="str">
        <f>IFERROR(($E314-_xlfn.XLOOKUP($C314,Competencias!$A:$A,Competencias!V:V))/$E314,"")</f>
        <v/>
      </c>
      <c r="P314" s="246" t="str">
        <f>_xlfn.XLOOKUP(Q314,'Listas anteriores R'!$A:$A,'Listas anteriores R'!$D:$D,"")</f>
        <v>Fiambres</v>
      </c>
      <c r="Q314" s="1210">
        <v>996</v>
      </c>
      <c r="R314" s="718" t="str">
        <f t="shared" si="61"/>
        <v>SALAMIN PG ATM. CON.130 GRS</v>
      </c>
      <c r="S314" s="135">
        <f t="shared" si="65"/>
        <v>5096.6045454545456</v>
      </c>
      <c r="T314" s="749">
        <v>6166.8914999999997</v>
      </c>
      <c r="U314" s="1172">
        <f>ROUND(IFERROR((S314-_xlfn.XLOOKUP(Q314,'Listas anteriores C'!$A:$A,'Listas anteriores C'!$E:$E))/_xlfn.XLOOKUP(Q314,'Listas anteriores C'!$A:$A,'Listas anteriores C'!$E:$E),""),3)</f>
        <v>0</v>
      </c>
      <c r="V314" s="732">
        <f>IFERROR((S314-(_xlfn.XLOOKUP(Q314,'Costos Unitarios'!$A:$A,'Costos Unitarios'!$E:$E)+_xlfn.XLOOKUP(Q314,'Costos Comerciales'!$A:$A,'Costos Comerciales'!$E:$E)))/S314,"")</f>
        <v>0.62877245367459444</v>
      </c>
      <c r="W314" s="727" t="str">
        <f>IFERROR(($S314-_xlfn.XLOOKUP($Q314,Competencias!$A:$A,Competencias!E:E))/$S314,"")</f>
        <v/>
      </c>
      <c r="X314" s="727" t="str">
        <f>IFERROR(($S314-_xlfn.XLOOKUP($Q314,Competencias!$A:$A,Competencias!F:F))/$S314,"")</f>
        <v/>
      </c>
      <c r="Y314" s="727" t="str">
        <f>IFERROR(($S314-_xlfn.XLOOKUP($Q314,Competencias!$A:$A,Competencias!G:G))/$S314,"")</f>
        <v/>
      </c>
      <c r="AA314" s="246" t="str">
        <f>_xlfn.XLOOKUP(AB314,'Listas anteriores R'!$A:$A,'Listas anteriores R'!$D:$D,"")</f>
        <v>Fiambres</v>
      </c>
      <c r="AB314" s="542">
        <v>996</v>
      </c>
      <c r="AC314" s="718" t="str">
        <f t="shared" si="62"/>
        <v>SALAMIN PG ATM. CON.130 GRS</v>
      </c>
      <c r="AD314" s="139">
        <f t="shared" si="66"/>
        <v>5096.6045454545456</v>
      </c>
      <c r="AE314" s="749">
        <v>6166.8914999999997</v>
      </c>
      <c r="AF314" s="1172">
        <f>ROUND(IFERROR((AD314-_xlfn.XLOOKUP(AB314,'Listas anteriores ML'!$A:$A,'Listas anteriores ML'!$E:$E))/_xlfn.XLOOKUP(AB314,'Listas anteriores ML'!$A:$A,'Listas anteriores ML'!$E:$E),""),3)</f>
        <v>0</v>
      </c>
      <c r="AG314" s="732">
        <f>IFERROR((AD314-(_xlfn.XLOOKUP(AB314,'Costos Unitarios'!$A:$A,'Costos Unitarios'!$E:$E)+_xlfn.XLOOKUP(AB314,'Costos Comerciales'!$A:$A,'Costos Comerciales'!$E:$E)))/AD314,"")</f>
        <v>0.62877245367459444</v>
      </c>
      <c r="AH314" s="727" t="str">
        <f>IFERROR(($AD314-_xlfn.XLOOKUP($AB314,Competencias!$A:$A,Competencias!H:H))/$AD314,"")</f>
        <v/>
      </c>
      <c r="AI314" s="727" t="str">
        <f>IFERROR(($AD314-_xlfn.XLOOKUP($AB314,Competencias!$A:$A,Competencias!I:I))/$AD314,"")</f>
        <v/>
      </c>
      <c r="AJ314" s="727" t="str">
        <f>IFERROR(($AD314-_xlfn.XLOOKUP($AB314,Competencias!$A:$A,Competencias!J:J))/$AD314,"")</f>
        <v/>
      </c>
      <c r="AK314" s="727" t="str">
        <f>IFERROR(($AD314-_xlfn.XLOOKUP($AB314,Competencias!$A:$A,Competencias!K:K))/$AD314,"")</f>
        <v/>
      </c>
      <c r="AL314" s="727" t="str">
        <f>IFERROR(($AD314-_xlfn.XLOOKUP($AB314,Competencias!$A:$A,Competencias!L:L))/$AD314,"")</f>
        <v/>
      </c>
      <c r="AM314" s="727" t="str">
        <f>IFERROR(($AD314-_xlfn.XLOOKUP($AB314,Competencias!$A:$A,Competencias!M:M))/$AD314,"")</f>
        <v/>
      </c>
      <c r="AN314" s="727" t="str">
        <f>IFERROR(($AD314-_xlfn.XLOOKUP($AB314,Competencias!$A:$A,Competencias!N:N))/$AD314,"")</f>
        <v/>
      </c>
      <c r="AO314" s="727" t="str">
        <f>IFERROR(($AD314-_xlfn.XLOOKUP($AB314,Competencias!$A:$A,Competencias!O:O))/$AD314,"")</f>
        <v/>
      </c>
      <c r="AP314"/>
      <c r="AQ314" s="246" t="str">
        <f>_xlfn.XLOOKUP(AR314,'Listas anteriores R'!$A:$A,'Listas anteriores R'!$D:$D,"")</f>
        <v>Fiambres</v>
      </c>
      <c r="AR314" s="542">
        <v>996</v>
      </c>
      <c r="AS314" s="718" t="str">
        <f t="shared" si="58"/>
        <v>SALAMIN PG ATM. CON.130 GRS</v>
      </c>
      <c r="AT314" s="291" t="e">
        <f t="shared" si="63"/>
        <v>#N/A</v>
      </c>
      <c r="AU314" s="1051" t="e">
        <f>ROUND(IFERROR(($AT314-_xlfn.XLOOKUP($AR314,'Listas anteriores May.'!$A:$A,'Listas anteriores May.'!$E:$E))/_xlfn.XLOOKUP($AR314,'Listas anteriores May.'!$A:$A,'Listas anteriores May.'!$E:$E),""),3)</f>
        <v>#VALUE!</v>
      </c>
      <c r="AV314" s="732" t="str">
        <f>IFERROR(($AT314-(_xlfn.XLOOKUP($AR314,'Costos Unitarios'!$A:$A,'Costos Unitarios'!$E:$E)+_xlfn.XLOOKUP($AR314,'Costos Comerciales'!$A:$A,'Costos Comerciales'!$E:$E)))/AT314,"")</f>
        <v/>
      </c>
      <c r="AW314" s="892" t="str">
        <f>IFERROR((AT314-_xlfn.XLOOKUP(AR314,'Lista Consumo Interno'!$A:$A,'Lista Consumo Interno'!$E:$E))/AT314,"")</f>
        <v/>
      </c>
      <c r="AX314" s="895" t="e">
        <v>#N/A</v>
      </c>
      <c r="AY314" s="727" t="str">
        <f>IFERROR(($AT314-_xlfn.XLOOKUP($AR314,Competencias!$A:$A,Competencias!P:P))/$AT314,"")</f>
        <v/>
      </c>
      <c r="AZ314" s="727" t="str">
        <f>IFERROR(($AT314-_xlfn.XLOOKUP($AR314,Competencias!$A:$A,Competencias!Q:Q))/$AT314,"")</f>
        <v/>
      </c>
      <c r="BB314" s="246" t="str">
        <f>_xlfn.XLOOKUP(BC314,'Listas anteriores R'!$A:$A,'Listas anteriores R'!$D:$D,"")</f>
        <v>Fiambres</v>
      </c>
      <c r="BC314" s="760">
        <v>996</v>
      </c>
      <c r="BD314" s="800" t="str">
        <f t="shared" si="59"/>
        <v>SALAMIN PG ATM. CON.130 GRS</v>
      </c>
      <c r="BE314" s="150" t="e">
        <v>#N/A</v>
      </c>
      <c r="BF314" s="1051" t="e">
        <f>ROUND(IFERROR((BE314-_xlfn.XLOOKUP(BC314,'Listas anteriores HORECA'!$A:$A,'Listas anteriores HORECA'!$E:$E))/_xlfn.XLOOKUP(BC314,'Listas anteriores HORECA'!$A:$A,'Listas anteriores HORECA'!$E:$E),""),3)</f>
        <v>#VALUE!</v>
      </c>
      <c r="BG314" s="150">
        <f>_xlfn.XLOOKUP($BC314,'Costos Unitarios'!A:A,'Costos Unitarios'!E:E,"")</f>
        <v>1631</v>
      </c>
      <c r="BH314" s="1052" t="e">
        <f t="shared" si="60"/>
        <v>#N/A</v>
      </c>
      <c r="BI314" s="892" t="str">
        <f>IFERROR((BE314-_xlfn.XLOOKUP(C314,'Lista Consumo Interno'!A:A,'Lista Consumo Interno'!E:E))/BE314,"")</f>
        <v/>
      </c>
    </row>
    <row r="315" spans="1:61" s="725" customFormat="1" ht="15" thickBot="1" x14ac:dyDescent="0.35">
      <c r="A315" s="246" t="str">
        <f>_xlfn.XLOOKUP(C315,'Listas anteriores R'!$A:$A,'Listas anteriores R'!$D:$D,"")</f>
        <v>Fiambres</v>
      </c>
      <c r="B315" s="1205" t="str">
        <f>_xlfn.XLOOKUP(C315,'Lista Fiambre'!C:C,'Lista Fiambre'!B:B,"")</f>
        <v>Lario Centenario</v>
      </c>
      <c r="C315" s="222">
        <v>541</v>
      </c>
      <c r="D315" s="223" t="s">
        <v>383</v>
      </c>
      <c r="E315" s="770">
        <f t="shared" si="64"/>
        <v>26902.375820307243</v>
      </c>
      <c r="F315" s="860">
        <f>_xlfn.XLOOKUP(C315,'[1]Lista Fiambre'!$C:$C,'[1]Lista Fiambre'!$F:$F,"")</f>
        <v>32551.874742571763</v>
      </c>
      <c r="G315" s="1197">
        <f>ROUND(IFERROR((E315-_xlfn.XLOOKUP(C315,'Listas anteriores R'!A:A,'Listas anteriores R'!E:E))/_xlfn.XLOOKUP(C315,'Listas anteriores R'!A:A,'Listas anteriores R'!E:E),""),3)</f>
        <v>0</v>
      </c>
      <c r="H315" s="732">
        <f>IFERROR((E315-(_xlfn.XLOOKUP(C315,'Costos Unitarios'!$A:$A,'Costos Unitarios'!$E:$E)+_xlfn.XLOOKUP(C315,'Costos Comerciales'!$A:$A,'Costos Comerciales'!$E:$E)))/E315,"")</f>
        <v>0.74522696263776589</v>
      </c>
      <c r="I315" s="732" t="str">
        <f>IFERROR((E315-_xlfn.XLOOKUP(C315,'Lista Consumo Interno'!$A:$A,'Lista Consumo Interno'!$E:$E))/E315,"")</f>
        <v/>
      </c>
      <c r="J315" s="727" t="str">
        <f>IFERROR(($E315-_xlfn.XLOOKUP($C315,Competencias!$A:$A,Competencias!R:R))/$E315,"")</f>
        <v/>
      </c>
      <c r="K315" s="727" t="str">
        <f>IFERROR(($E315-_xlfn.XLOOKUP($C315,Competencias!$A:$A,Competencias!S:S))/$E315,"")</f>
        <v/>
      </c>
      <c r="L315" s="727" t="str">
        <f>IFERROR(($E315-_xlfn.XLOOKUP($C315,Competencias!$A:$A,Competencias!T:T))/$E315,"")</f>
        <v/>
      </c>
      <c r="M315" s="727" t="str">
        <f>IFERROR(($E315-_xlfn.XLOOKUP($C315,Competencias!$A:$A,Competencias!U:U))/$E315,"")</f>
        <v/>
      </c>
      <c r="N315" s="727" t="str">
        <f>IFERROR(($E315-_xlfn.XLOOKUP($C315,Competencias!$A:$A,Competencias!V:V))/$E315,"")</f>
        <v/>
      </c>
      <c r="P315" s="246" t="str">
        <f>_xlfn.XLOOKUP(Q315,'Listas anteriores R'!$A:$A,'Listas anteriores R'!$D:$D,"")</f>
        <v>Fiambres</v>
      </c>
      <c r="Q315" s="1210">
        <v>541</v>
      </c>
      <c r="R315" s="718" t="str">
        <f t="shared" si="61"/>
        <v>JAMON COCIDO PREMIUN LARIO X 3 KG</v>
      </c>
      <c r="S315" s="135">
        <f t="shared" si="65"/>
        <v>26902.375820307243</v>
      </c>
      <c r="T315" s="749">
        <v>32551.874742571763</v>
      </c>
      <c r="U315" s="1172">
        <f>ROUND(IFERROR((S315-_xlfn.XLOOKUP(Q315,'Listas anteriores C'!$A:$A,'Listas anteriores C'!$E:$E))/_xlfn.XLOOKUP(Q315,'Listas anteriores C'!$A:$A,'Listas anteriores C'!$E:$E),""),3)</f>
        <v>0</v>
      </c>
      <c r="V315" s="732">
        <f>IFERROR((S315-(_xlfn.XLOOKUP(Q315,'Costos Unitarios'!$A:$A,'Costos Unitarios'!$E:$E)+_xlfn.XLOOKUP(Q315,'Costos Comerciales'!$A:$A,'Costos Comerciales'!$E:$E)))/S315,"")</f>
        <v>0.74522696263776589</v>
      </c>
      <c r="W315" s="727" t="str">
        <f>IFERROR(($S315-_xlfn.XLOOKUP($Q315,Competencias!$A:$A,Competencias!E:E))/$S315,"")</f>
        <v/>
      </c>
      <c r="X315" s="727" t="str">
        <f>IFERROR(($S315-_xlfn.XLOOKUP($Q315,Competencias!$A:$A,Competencias!F:F))/$S315,"")</f>
        <v/>
      </c>
      <c r="Y315" s="727" t="str">
        <f>IFERROR(($S315-_xlfn.XLOOKUP($Q315,Competencias!$A:$A,Competencias!G:G))/$S315,"")</f>
        <v/>
      </c>
      <c r="AA315" s="246" t="str">
        <f>_xlfn.XLOOKUP(AB315,'Listas anteriores R'!$A:$A,'Listas anteriores R'!$D:$D,"")</f>
        <v>Fiambres</v>
      </c>
      <c r="AB315" s="542">
        <v>541</v>
      </c>
      <c r="AC315" s="718" t="str">
        <f t="shared" si="62"/>
        <v>JAMON COCIDO PREMIUN LARIO X 3 KG</v>
      </c>
      <c r="AD315" s="139">
        <f t="shared" si="66"/>
        <v>26902.375820307243</v>
      </c>
      <c r="AE315" s="749">
        <v>32551.874742571763</v>
      </c>
      <c r="AF315" s="1172">
        <f>ROUND(IFERROR((AD315-_xlfn.XLOOKUP(AB315,'Listas anteriores ML'!$A:$A,'Listas anteriores ML'!$E:$E))/_xlfn.XLOOKUP(AB315,'Listas anteriores ML'!$A:$A,'Listas anteriores ML'!$E:$E),""),3)</f>
        <v>0</v>
      </c>
      <c r="AG315" s="732">
        <f>IFERROR((AD315-(_xlfn.XLOOKUP(AB315,'Costos Unitarios'!$A:$A,'Costos Unitarios'!$E:$E)+_xlfn.XLOOKUP(AB315,'Costos Comerciales'!$A:$A,'Costos Comerciales'!$E:$E)))/AD315,"")</f>
        <v>0.74522696263776589</v>
      </c>
      <c r="AH315" s="727" t="str">
        <f>IFERROR(($AD315-_xlfn.XLOOKUP($AB315,Competencias!$A:$A,Competencias!H:H))/$AD315,"")</f>
        <v/>
      </c>
      <c r="AI315" s="727" t="str">
        <f>IFERROR(($AD315-_xlfn.XLOOKUP($AB315,Competencias!$A:$A,Competencias!I:I))/$AD315,"")</f>
        <v/>
      </c>
      <c r="AJ315" s="727" t="str">
        <f>IFERROR(($AD315-_xlfn.XLOOKUP($AB315,Competencias!$A:$A,Competencias!J:J))/$AD315,"")</f>
        <v/>
      </c>
      <c r="AK315" s="727" t="str">
        <f>IFERROR(($AD315-_xlfn.XLOOKUP($AB315,Competencias!$A:$A,Competencias!K:K))/$AD315,"")</f>
        <v/>
      </c>
      <c r="AL315" s="727" t="str">
        <f>IFERROR(($AD315-_xlfn.XLOOKUP($AB315,Competencias!$A:$A,Competencias!L:L))/$AD315,"")</f>
        <v/>
      </c>
      <c r="AM315" s="727" t="str">
        <f>IFERROR(($AD315-_xlfn.XLOOKUP($AB315,Competencias!$A:$A,Competencias!M:M))/$AD315,"")</f>
        <v/>
      </c>
      <c r="AN315" s="727" t="str">
        <f>IFERROR(($AD315-_xlfn.XLOOKUP($AB315,Competencias!$A:$A,Competencias!N:N))/$AD315,"")</f>
        <v/>
      </c>
      <c r="AO315" s="727" t="str">
        <f>IFERROR(($AD315-_xlfn.XLOOKUP($AB315,Competencias!$A:$A,Competencias!O:O))/$AD315,"")</f>
        <v/>
      </c>
      <c r="AP315"/>
      <c r="AQ315" s="246" t="str">
        <f>_xlfn.XLOOKUP(AR315,'Listas anteriores R'!$A:$A,'Listas anteriores R'!$D:$D,"")</f>
        <v>Fiambres</v>
      </c>
      <c r="AR315" s="542">
        <v>541</v>
      </c>
      <c r="AS315" s="718" t="str">
        <f t="shared" si="58"/>
        <v>JAMON COCIDO PREMIUN LARIO X 3 KG</v>
      </c>
      <c r="AT315" s="291" t="e">
        <f t="shared" si="63"/>
        <v>#N/A</v>
      </c>
      <c r="AU315" s="1051" t="e">
        <f>ROUND(IFERROR(($AT315-_xlfn.XLOOKUP($AR315,'Listas anteriores May.'!$A:$A,'Listas anteriores May.'!$E:$E))/_xlfn.XLOOKUP($AR315,'Listas anteriores May.'!$A:$A,'Listas anteriores May.'!$E:$E),""),3)</f>
        <v>#VALUE!</v>
      </c>
      <c r="AV315" s="732" t="str">
        <f>IFERROR(($AT315-(_xlfn.XLOOKUP($AR315,'Costos Unitarios'!$A:$A,'Costos Unitarios'!$E:$E)+_xlfn.XLOOKUP($AR315,'Costos Comerciales'!$A:$A,'Costos Comerciales'!$E:$E)))/AT315,"")</f>
        <v/>
      </c>
      <c r="AW315" s="892" t="str">
        <f>IFERROR((AT315-_xlfn.XLOOKUP(AR315,'Lista Consumo Interno'!$A:$A,'Lista Consumo Interno'!$E:$E))/AT315,"")</f>
        <v/>
      </c>
      <c r="AX315" s="895" t="e">
        <v>#N/A</v>
      </c>
      <c r="AY315" s="727" t="str">
        <f>IFERROR(($AT315-_xlfn.XLOOKUP($AR315,Competencias!$A:$A,Competencias!P:P))/$AT315,"")</f>
        <v/>
      </c>
      <c r="AZ315" s="727" t="str">
        <f>IFERROR(($AT315-_xlfn.XLOOKUP($AR315,Competencias!$A:$A,Competencias!Q:Q))/$AT315,"")</f>
        <v/>
      </c>
      <c r="BB315" s="246" t="str">
        <f>_xlfn.XLOOKUP(BC315,'Listas anteriores R'!$A:$A,'Listas anteriores R'!$D:$D,"")</f>
        <v>Fiambres</v>
      </c>
      <c r="BC315" s="760">
        <v>541</v>
      </c>
      <c r="BD315" s="800" t="str">
        <f t="shared" si="59"/>
        <v>JAMON COCIDO PREMIUN LARIO X 3 KG</v>
      </c>
      <c r="BE315" s="150" t="e">
        <v>#N/A</v>
      </c>
      <c r="BF315" s="1051" t="e">
        <f>ROUND(IFERROR((BE315-_xlfn.XLOOKUP(BC315,'Listas anteriores HORECA'!$A:$A,'Listas anteriores HORECA'!$E:$E))/_xlfn.XLOOKUP(BC315,'Listas anteriores HORECA'!$A:$A,'Listas anteriores HORECA'!$E:$E),""),3)</f>
        <v>#VALUE!</v>
      </c>
      <c r="BG315" s="150">
        <f>_xlfn.XLOOKUP($BC315,'Costos Unitarios'!A:A,'Costos Unitarios'!E:E,"")</f>
        <v>5648</v>
      </c>
      <c r="BH315" s="1052" t="e">
        <f t="shared" si="60"/>
        <v>#N/A</v>
      </c>
      <c r="BI315" s="892" t="str">
        <f>IFERROR((BE315-_xlfn.XLOOKUP(C315,'Lista Consumo Interno'!A:A,'Lista Consumo Interno'!E:E))/BE315,"")</f>
        <v/>
      </c>
    </row>
    <row r="316" spans="1:61" s="725" customFormat="1" ht="15" thickBot="1" x14ac:dyDescent="0.35">
      <c r="A316" s="246" t="str">
        <f>_xlfn.XLOOKUP(C316,'Listas anteriores R'!$A:$A,'Listas anteriores R'!$D:$D,"")</f>
        <v>Fiambres</v>
      </c>
      <c r="B316" s="1205" t="str">
        <f>_xlfn.XLOOKUP(C316,'Lista Fiambre'!C:C,'Lista Fiambre'!B:B,"")</f>
        <v>Lario Centenario</v>
      </c>
      <c r="C316" s="222">
        <v>998</v>
      </c>
      <c r="D316" s="223" t="s">
        <v>384</v>
      </c>
      <c r="E316" s="770">
        <f t="shared" si="64"/>
        <v>26196.249661214977</v>
      </c>
      <c r="F316" s="860">
        <f>_xlfn.XLOOKUP(C316,'[1]Lista Fiambre'!$C:$C,'[1]Lista Fiambre'!$F:$F,"")</f>
        <v>31697.462090070119</v>
      </c>
      <c r="G316" s="1197">
        <f>ROUND(IFERROR((E316-_xlfn.XLOOKUP(C316,'Listas anteriores R'!A:A,'Listas anteriores R'!E:E))/_xlfn.XLOOKUP(C316,'Listas anteriores R'!A:A,'Listas anteriores R'!E:E),""),3)</f>
        <v>0</v>
      </c>
      <c r="H316" s="732">
        <f>IFERROR((E316-(_xlfn.XLOOKUP(C316,'Costos Unitarios'!$A:$A,'Costos Unitarios'!$E:$E)+_xlfn.XLOOKUP(C316,'Costos Comerciales'!$A:$A,'Costos Comerciales'!$E:$E)))/E316,"")</f>
        <v>0.67277758798079679</v>
      </c>
      <c r="I316" s="732" t="str">
        <f>IFERROR((E316-_xlfn.XLOOKUP(C316,'Lista Consumo Interno'!$A:$A,'Lista Consumo Interno'!$E:$E))/E316,"")</f>
        <v/>
      </c>
      <c r="J316" s="727" t="str">
        <f>IFERROR(($E316-_xlfn.XLOOKUP($C316,Competencias!$A:$A,Competencias!R:R))/$E316,"")</f>
        <v/>
      </c>
      <c r="K316" s="727" t="str">
        <f>IFERROR(($E316-_xlfn.XLOOKUP($C316,Competencias!$A:$A,Competencias!S:S))/$E316,"")</f>
        <v/>
      </c>
      <c r="L316" s="727" t="str">
        <f>IFERROR(($E316-_xlfn.XLOOKUP($C316,Competencias!$A:$A,Competencias!T:T))/$E316,"")</f>
        <v/>
      </c>
      <c r="M316" s="727" t="str">
        <f>IFERROR(($E316-_xlfn.XLOOKUP($C316,Competencias!$A:$A,Competencias!U:U))/$E316,"")</f>
        <v/>
      </c>
      <c r="N316" s="727" t="str">
        <f>IFERROR(($E316-_xlfn.XLOOKUP($C316,Competencias!$A:$A,Competencias!V:V))/$E316,"")</f>
        <v/>
      </c>
      <c r="P316" s="246" t="str">
        <f>_xlfn.XLOOKUP(Q316,'Listas anteriores R'!$A:$A,'Listas anteriores R'!$D:$D,"")</f>
        <v>Fiambres</v>
      </c>
      <c r="Q316" s="1210">
        <v>998</v>
      </c>
      <c r="R316" s="718" t="str">
        <f t="shared" si="61"/>
        <v>LOMO A LA PIMIENTA 900GR LARIO CENTENARIO</v>
      </c>
      <c r="S316" s="135">
        <f t="shared" si="65"/>
        <v>26196.249661214977</v>
      </c>
      <c r="T316" s="749">
        <v>31697.462090070119</v>
      </c>
      <c r="U316" s="1172">
        <f>ROUND(IFERROR((S316-_xlfn.XLOOKUP(Q316,'Listas anteriores C'!$A:$A,'Listas anteriores C'!$E:$E))/_xlfn.XLOOKUP(Q316,'Listas anteriores C'!$A:$A,'Listas anteriores C'!$E:$E),""),3)</f>
        <v>0</v>
      </c>
      <c r="V316" s="732">
        <f>IFERROR((S316-(_xlfn.XLOOKUP(Q316,'Costos Unitarios'!$A:$A,'Costos Unitarios'!$E:$E)+_xlfn.XLOOKUP(Q316,'Costos Comerciales'!$A:$A,'Costos Comerciales'!$E:$E)))/S316,"")</f>
        <v>0.67277758798079679</v>
      </c>
      <c r="W316" s="727" t="str">
        <f>IFERROR(($S316-_xlfn.XLOOKUP($Q316,Competencias!$A:$A,Competencias!E:E))/$S316,"")</f>
        <v/>
      </c>
      <c r="X316" s="727" t="str">
        <f>IFERROR(($S316-_xlfn.XLOOKUP($Q316,Competencias!$A:$A,Competencias!F:F))/$S316,"")</f>
        <v/>
      </c>
      <c r="Y316" s="727" t="str">
        <f>IFERROR(($S316-_xlfn.XLOOKUP($Q316,Competencias!$A:$A,Competencias!G:G))/$S316,"")</f>
        <v/>
      </c>
      <c r="AA316" s="246" t="str">
        <f>_xlfn.XLOOKUP(AB316,'Listas anteriores R'!$A:$A,'Listas anteriores R'!$D:$D,"")</f>
        <v>Fiambres</v>
      </c>
      <c r="AB316" s="542">
        <v>998</v>
      </c>
      <c r="AC316" s="718" t="str">
        <f t="shared" si="62"/>
        <v>LOMO A LA PIMIENTA 900GR LARIO CENTENARIO</v>
      </c>
      <c r="AD316" s="139">
        <f t="shared" si="66"/>
        <v>26196.249661214977</v>
      </c>
      <c r="AE316" s="749">
        <v>31697.462090070119</v>
      </c>
      <c r="AF316" s="1172">
        <f>ROUND(IFERROR((AD316-_xlfn.XLOOKUP(AB316,'Listas anteriores ML'!$A:$A,'Listas anteriores ML'!$E:$E))/_xlfn.XLOOKUP(AB316,'Listas anteriores ML'!$A:$A,'Listas anteriores ML'!$E:$E),""),3)</f>
        <v>0</v>
      </c>
      <c r="AG316" s="732">
        <f>IFERROR((AD316-(_xlfn.XLOOKUP(AB316,'Costos Unitarios'!$A:$A,'Costos Unitarios'!$E:$E)+_xlfn.XLOOKUP(AB316,'Costos Comerciales'!$A:$A,'Costos Comerciales'!$E:$E)))/AD316,"")</f>
        <v>0.67277758798079679</v>
      </c>
      <c r="AH316" s="727" t="str">
        <f>IFERROR(($AD316-_xlfn.XLOOKUP($AB316,Competencias!$A:$A,Competencias!H:H))/$AD316,"")</f>
        <v/>
      </c>
      <c r="AI316" s="727" t="str">
        <f>IFERROR(($AD316-_xlfn.XLOOKUP($AB316,Competencias!$A:$A,Competencias!I:I))/$AD316,"")</f>
        <v/>
      </c>
      <c r="AJ316" s="727" t="str">
        <f>IFERROR(($AD316-_xlfn.XLOOKUP($AB316,Competencias!$A:$A,Competencias!J:J))/$AD316,"")</f>
        <v/>
      </c>
      <c r="AK316" s="727" t="str">
        <f>IFERROR(($AD316-_xlfn.XLOOKUP($AB316,Competencias!$A:$A,Competencias!K:K))/$AD316,"")</f>
        <v/>
      </c>
      <c r="AL316" s="727" t="str">
        <f>IFERROR(($AD316-_xlfn.XLOOKUP($AB316,Competencias!$A:$A,Competencias!L:L))/$AD316,"")</f>
        <v/>
      </c>
      <c r="AM316" s="727" t="str">
        <f>IFERROR(($AD316-_xlfn.XLOOKUP($AB316,Competencias!$A:$A,Competencias!M:M))/$AD316,"")</f>
        <v/>
      </c>
      <c r="AN316" s="727" t="str">
        <f>IFERROR(($AD316-_xlfn.XLOOKUP($AB316,Competencias!$A:$A,Competencias!N:N))/$AD316,"")</f>
        <v/>
      </c>
      <c r="AO316" s="727" t="str">
        <f>IFERROR(($AD316-_xlfn.XLOOKUP($AB316,Competencias!$A:$A,Competencias!O:O))/$AD316,"")</f>
        <v/>
      </c>
      <c r="AP316"/>
      <c r="AQ316" s="246" t="str">
        <f>_xlfn.XLOOKUP(AR316,'Listas anteriores R'!$A:$A,'Listas anteriores R'!$D:$D,"")</f>
        <v>Fiambres</v>
      </c>
      <c r="AR316" s="542">
        <v>998</v>
      </c>
      <c r="AS316" s="718" t="str">
        <f t="shared" si="58"/>
        <v>LOMO A LA PIMIENTA 900GR LARIO CENTENARIO</v>
      </c>
      <c r="AT316" s="291" t="e">
        <f t="shared" si="63"/>
        <v>#N/A</v>
      </c>
      <c r="AU316" s="1051" t="e">
        <f>ROUND(IFERROR(($AT316-_xlfn.XLOOKUP($AR316,'Listas anteriores May.'!$A:$A,'Listas anteriores May.'!$E:$E))/_xlfn.XLOOKUP($AR316,'Listas anteriores May.'!$A:$A,'Listas anteriores May.'!$E:$E),""),3)</f>
        <v>#VALUE!</v>
      </c>
      <c r="AV316" s="732" t="str">
        <f>IFERROR(($AT316-(_xlfn.XLOOKUP($AR316,'Costos Unitarios'!$A:$A,'Costos Unitarios'!$E:$E)+_xlfn.XLOOKUP($AR316,'Costos Comerciales'!$A:$A,'Costos Comerciales'!$E:$E)))/AT316,"")</f>
        <v/>
      </c>
      <c r="AW316" s="892" t="str">
        <f>IFERROR((AT316-_xlfn.XLOOKUP(AR316,'Lista Consumo Interno'!$A:$A,'Lista Consumo Interno'!$E:$E))/AT316,"")</f>
        <v/>
      </c>
      <c r="AX316" s="895" t="e">
        <v>#N/A</v>
      </c>
      <c r="AY316" s="727" t="str">
        <f>IFERROR(($AT316-_xlfn.XLOOKUP($AR316,Competencias!$A:$A,Competencias!P:P))/$AT316,"")</f>
        <v/>
      </c>
      <c r="AZ316" s="727" t="str">
        <f>IFERROR(($AT316-_xlfn.XLOOKUP($AR316,Competencias!$A:$A,Competencias!Q:Q))/$AT316,"")</f>
        <v/>
      </c>
      <c r="BB316" s="246" t="str">
        <f>_xlfn.XLOOKUP(BC316,'Listas anteriores R'!$A:$A,'Listas anteriores R'!$D:$D,"")</f>
        <v>Fiambres</v>
      </c>
      <c r="BC316" s="760">
        <v>998</v>
      </c>
      <c r="BD316" s="800" t="str">
        <f t="shared" si="59"/>
        <v>LOMO A LA PIMIENTA 900GR LARIO CENTENARIO</v>
      </c>
      <c r="BE316" s="150" t="e">
        <v>#N/A</v>
      </c>
      <c r="BF316" s="1051" t="e">
        <f>ROUND(IFERROR((BE316-_xlfn.XLOOKUP(BC316,'Listas anteriores HORECA'!$A:$A,'Listas anteriores HORECA'!$E:$E))/_xlfn.XLOOKUP(BC316,'Listas anteriores HORECA'!$A:$A,'Listas anteriores HORECA'!$E:$E),""),3)</f>
        <v>#VALUE!</v>
      </c>
      <c r="BG316" s="150">
        <f>_xlfn.XLOOKUP($BC316,'Costos Unitarios'!A:A,'Costos Unitarios'!E:E,"")</f>
        <v>7470</v>
      </c>
      <c r="BH316" s="1052" t="e">
        <f t="shared" si="60"/>
        <v>#N/A</v>
      </c>
      <c r="BI316" s="892" t="str">
        <f>IFERROR((BE316-_xlfn.XLOOKUP(C316,'Lista Consumo Interno'!A:A,'Lista Consumo Interno'!E:E))/BE316,"")</f>
        <v/>
      </c>
    </row>
    <row r="317" spans="1:61" s="725" customFormat="1" ht="15" thickBot="1" x14ac:dyDescent="0.35">
      <c r="A317" s="246" t="str">
        <f>_xlfn.XLOOKUP(C317,'Listas anteriores R'!$A:$A,'Listas anteriores R'!$D:$D,"")</f>
        <v>Fiambres</v>
      </c>
      <c r="B317" s="1205" t="str">
        <f>_xlfn.XLOOKUP(C317,'Lista Fiambre'!C:C,'Lista Fiambre'!B:B,"")</f>
        <v>Lario Centenario</v>
      </c>
      <c r="C317" s="227">
        <v>545</v>
      </c>
      <c r="D317" s="223" t="s">
        <v>385</v>
      </c>
      <c r="E317" s="770">
        <f t="shared" si="64"/>
        <v>24482.476318892499</v>
      </c>
      <c r="F317" s="860">
        <f>_xlfn.XLOOKUP(C317,'[1]Lista Fiambre'!$C:$C,'[1]Lista Fiambre'!$F:$F,"")</f>
        <v>29623.796345859922</v>
      </c>
      <c r="G317" s="1197">
        <f>ROUND(IFERROR((E317-_xlfn.XLOOKUP(C317,'Listas anteriores R'!A:A,'Listas anteriores R'!E:E))/_xlfn.XLOOKUP(C317,'Listas anteriores R'!A:A,'Listas anteriores R'!E:E),""),3)</f>
        <v>0</v>
      </c>
      <c r="H317" s="732">
        <f>IFERROR((E317-(_xlfn.XLOOKUP(C317,'Costos Unitarios'!$A:$A,'Costos Unitarios'!$E:$E)+_xlfn.XLOOKUP(C317,'Costos Comerciales'!$A:$A,'Costos Comerciales'!$E:$E)))/E317,"")</f>
        <v>0.69308660193815286</v>
      </c>
      <c r="I317" s="732" t="str">
        <f>IFERROR((E317-_xlfn.XLOOKUP(C317,'Lista Consumo Interno'!$A:$A,'Lista Consumo Interno'!$E:$E))/E317,"")</f>
        <v/>
      </c>
      <c r="J317" s="727" t="str">
        <f>IFERROR(($E317-_xlfn.XLOOKUP($C317,Competencias!$A:$A,Competencias!R:R))/$E317,"")</f>
        <v/>
      </c>
      <c r="K317" s="727" t="str">
        <f>IFERROR(($E317-_xlfn.XLOOKUP($C317,Competencias!$A:$A,Competencias!S:S))/$E317,"")</f>
        <v/>
      </c>
      <c r="L317" s="727" t="str">
        <f>IFERROR(($E317-_xlfn.XLOOKUP($C317,Competencias!$A:$A,Competencias!T:T))/$E317,"")</f>
        <v/>
      </c>
      <c r="M317" s="727" t="str">
        <f>IFERROR(($E317-_xlfn.XLOOKUP($C317,Competencias!$A:$A,Competencias!U:U))/$E317,"")</f>
        <v/>
      </c>
      <c r="N317" s="727" t="str">
        <f>IFERROR(($E317-_xlfn.XLOOKUP($C317,Competencias!$A:$A,Competencias!V:V))/$E317,"")</f>
        <v/>
      </c>
      <c r="P317" s="246" t="str">
        <f>_xlfn.XLOOKUP(Q317,'Listas anteriores R'!$A:$A,'Listas anteriores R'!$D:$D,"")</f>
        <v>Fiambres</v>
      </c>
      <c r="Q317" s="1210">
        <v>545</v>
      </c>
      <c r="R317" s="718" t="str">
        <f t="shared" si="61"/>
        <v>LOMO A LAS FINAS HIERBAS LARIO</v>
      </c>
      <c r="S317" s="135">
        <f t="shared" si="65"/>
        <v>24482.476318892499</v>
      </c>
      <c r="T317" s="749">
        <v>29623.796345859922</v>
      </c>
      <c r="U317" s="1172">
        <f>ROUND(IFERROR((S317-_xlfn.XLOOKUP(Q317,'Listas anteriores C'!$A:$A,'Listas anteriores C'!$E:$E))/_xlfn.XLOOKUP(Q317,'Listas anteriores C'!$A:$A,'Listas anteriores C'!$E:$E),""),3)</f>
        <v>0</v>
      </c>
      <c r="V317" s="732">
        <f>IFERROR((S317-(_xlfn.XLOOKUP(Q317,'Costos Unitarios'!$A:$A,'Costos Unitarios'!$E:$E)+_xlfn.XLOOKUP(Q317,'Costos Comerciales'!$A:$A,'Costos Comerciales'!$E:$E)))/S317,"")</f>
        <v>0.69308660193815286</v>
      </c>
      <c r="W317" s="727" t="str">
        <f>IFERROR(($S317-_xlfn.XLOOKUP($Q317,Competencias!$A:$A,Competencias!E:E))/$S317,"")</f>
        <v/>
      </c>
      <c r="X317" s="727" t="str">
        <f>IFERROR(($S317-_xlfn.XLOOKUP($Q317,Competencias!$A:$A,Competencias!F:F))/$S317,"")</f>
        <v/>
      </c>
      <c r="Y317" s="727" t="str">
        <f>IFERROR(($S317-_xlfn.XLOOKUP($Q317,Competencias!$A:$A,Competencias!G:G))/$S317,"")</f>
        <v/>
      </c>
      <c r="AA317" s="246" t="str">
        <f>_xlfn.XLOOKUP(AB317,'Listas anteriores R'!$A:$A,'Listas anteriores R'!$D:$D,"")</f>
        <v>Fiambres</v>
      </c>
      <c r="AB317" s="542">
        <v>545</v>
      </c>
      <c r="AC317" s="718" t="str">
        <f t="shared" si="62"/>
        <v>LOMO A LAS FINAS HIERBAS LARIO</v>
      </c>
      <c r="AD317" s="139">
        <f t="shared" si="66"/>
        <v>24482.476318892499</v>
      </c>
      <c r="AE317" s="749">
        <v>29623.796345859922</v>
      </c>
      <c r="AF317" s="1172">
        <f>ROUND(IFERROR((AD317-_xlfn.XLOOKUP(AB317,'Listas anteriores ML'!$A:$A,'Listas anteriores ML'!$E:$E))/_xlfn.XLOOKUP(AB317,'Listas anteriores ML'!$A:$A,'Listas anteriores ML'!$E:$E),""),3)</f>
        <v>0</v>
      </c>
      <c r="AG317" s="732">
        <f>IFERROR((AD317-(_xlfn.XLOOKUP(AB317,'Costos Unitarios'!$A:$A,'Costos Unitarios'!$E:$E)+_xlfn.XLOOKUP(AB317,'Costos Comerciales'!$A:$A,'Costos Comerciales'!$E:$E)))/AD317,"")</f>
        <v>0.69308660193815286</v>
      </c>
      <c r="AH317" s="727" t="str">
        <f>IFERROR(($AD317-_xlfn.XLOOKUP($AB317,Competencias!$A:$A,Competencias!H:H))/$AD317,"")</f>
        <v/>
      </c>
      <c r="AI317" s="727" t="str">
        <f>IFERROR(($AD317-_xlfn.XLOOKUP($AB317,Competencias!$A:$A,Competencias!I:I))/$AD317,"")</f>
        <v/>
      </c>
      <c r="AJ317" s="727" t="str">
        <f>IFERROR(($AD317-_xlfn.XLOOKUP($AB317,Competencias!$A:$A,Competencias!J:J))/$AD317,"")</f>
        <v/>
      </c>
      <c r="AK317" s="727" t="str">
        <f>IFERROR(($AD317-_xlfn.XLOOKUP($AB317,Competencias!$A:$A,Competencias!K:K))/$AD317,"")</f>
        <v/>
      </c>
      <c r="AL317" s="727" t="str">
        <f>IFERROR(($AD317-_xlfn.XLOOKUP($AB317,Competencias!$A:$A,Competencias!L:L))/$AD317,"")</f>
        <v/>
      </c>
      <c r="AM317" s="727" t="str">
        <f>IFERROR(($AD317-_xlfn.XLOOKUP($AB317,Competencias!$A:$A,Competencias!M:M))/$AD317,"")</f>
        <v/>
      </c>
      <c r="AN317" s="727" t="str">
        <f>IFERROR(($AD317-_xlfn.XLOOKUP($AB317,Competencias!$A:$A,Competencias!N:N))/$AD317,"")</f>
        <v/>
      </c>
      <c r="AO317" s="727" t="str">
        <f>IFERROR(($AD317-_xlfn.XLOOKUP($AB317,Competencias!$A:$A,Competencias!O:O))/$AD317,"")</f>
        <v/>
      </c>
      <c r="AP317"/>
      <c r="AQ317" s="246" t="str">
        <f>_xlfn.XLOOKUP(AR317,'Listas anteriores R'!$A:$A,'Listas anteriores R'!$D:$D,"")</f>
        <v>Fiambres</v>
      </c>
      <c r="AR317" s="542">
        <v>545</v>
      </c>
      <c r="AS317" s="718" t="str">
        <f t="shared" si="58"/>
        <v>LOMO A LAS FINAS HIERBAS LARIO</v>
      </c>
      <c r="AT317" s="291" t="e">
        <f t="shared" si="63"/>
        <v>#N/A</v>
      </c>
      <c r="AU317" s="1051" t="e">
        <f>ROUND(IFERROR(($AT317-_xlfn.XLOOKUP($AR317,'Listas anteriores May.'!$A:$A,'Listas anteriores May.'!$E:$E))/_xlfn.XLOOKUP($AR317,'Listas anteriores May.'!$A:$A,'Listas anteriores May.'!$E:$E),""),3)</f>
        <v>#VALUE!</v>
      </c>
      <c r="AV317" s="732" t="str">
        <f>IFERROR(($AT317-(_xlfn.XLOOKUP($AR317,'Costos Unitarios'!$A:$A,'Costos Unitarios'!$E:$E)+_xlfn.XLOOKUP($AR317,'Costos Comerciales'!$A:$A,'Costos Comerciales'!$E:$E)))/AT317,"")</f>
        <v/>
      </c>
      <c r="AW317" s="892" t="str">
        <f>IFERROR((AT317-_xlfn.XLOOKUP(AR317,'Lista Consumo Interno'!$A:$A,'Lista Consumo Interno'!$E:$E))/AT317,"")</f>
        <v/>
      </c>
      <c r="AX317" s="895" t="e">
        <v>#N/A</v>
      </c>
      <c r="AY317" s="727" t="str">
        <f>IFERROR(($AT317-_xlfn.XLOOKUP($AR317,Competencias!$A:$A,Competencias!P:P))/$AT317,"")</f>
        <v/>
      </c>
      <c r="AZ317" s="727" t="str">
        <f>IFERROR(($AT317-_xlfn.XLOOKUP($AR317,Competencias!$A:$A,Competencias!Q:Q))/$AT317,"")</f>
        <v/>
      </c>
      <c r="BB317" s="246" t="str">
        <f>_xlfn.XLOOKUP(BC317,'Listas anteriores R'!$A:$A,'Listas anteriores R'!$D:$D,"")</f>
        <v>Fiambres</v>
      </c>
      <c r="BC317" s="760">
        <v>545</v>
      </c>
      <c r="BD317" s="800" t="str">
        <f t="shared" si="59"/>
        <v>LOMO A LAS FINAS HIERBAS LARIO</v>
      </c>
      <c r="BE317" s="150" t="e">
        <v>#N/A</v>
      </c>
      <c r="BF317" s="1051" t="e">
        <f>ROUND(IFERROR((BE317-_xlfn.XLOOKUP(BC317,'Listas anteriores HORECA'!$A:$A,'Listas anteriores HORECA'!$E:$E))/_xlfn.XLOOKUP(BC317,'Listas anteriores HORECA'!$A:$A,'Listas anteriores HORECA'!$E:$E),""),3)</f>
        <v>#VALUE!</v>
      </c>
      <c r="BG317" s="150">
        <f>_xlfn.XLOOKUP($BC317,'Costos Unitarios'!A:A,'Costos Unitarios'!E:E,"")</f>
        <v>6423</v>
      </c>
      <c r="BH317" s="1052" t="e">
        <f t="shared" si="60"/>
        <v>#N/A</v>
      </c>
      <c r="BI317" s="892" t="str">
        <f>IFERROR((BE317-_xlfn.XLOOKUP(C317,'Lista Consumo Interno'!A:A,'Lista Consumo Interno'!E:E))/BE317,"")</f>
        <v/>
      </c>
    </row>
    <row r="318" spans="1:61" s="725" customFormat="1" ht="15" thickBot="1" x14ac:dyDescent="0.35">
      <c r="A318" s="246" t="str">
        <f>_xlfn.XLOOKUP(C318,'Listas anteriores R'!$A:$A,'Listas anteriores R'!$D:$D,"")</f>
        <v>Fiambres</v>
      </c>
      <c r="B318" s="1205" t="str">
        <f>_xlfn.XLOOKUP(C318,'Lista Fiambre'!C:C,'Lista Fiambre'!B:B,"")</f>
        <v>Lario Centenario</v>
      </c>
      <c r="C318" s="227">
        <v>547</v>
      </c>
      <c r="D318" s="223" t="s">
        <v>386</v>
      </c>
      <c r="E318" s="770">
        <f t="shared" si="64"/>
        <v>24482.476318892499</v>
      </c>
      <c r="F318" s="860">
        <f>_xlfn.XLOOKUP(C318,'[1]Lista Fiambre'!$C:$C,'[1]Lista Fiambre'!$F:$F,"")</f>
        <v>29623.796345859922</v>
      </c>
      <c r="G318" s="1197">
        <f>ROUND(IFERROR((E318-_xlfn.XLOOKUP(C318,'Listas anteriores R'!A:A,'Listas anteriores R'!E:E))/_xlfn.XLOOKUP(C318,'Listas anteriores R'!A:A,'Listas anteriores R'!E:E),""),3)</f>
        <v>0</v>
      </c>
      <c r="H318" s="732">
        <f>IFERROR((E318-(_xlfn.XLOOKUP(C318,'Costos Unitarios'!$A:$A,'Costos Unitarios'!$E:$E)+_xlfn.XLOOKUP(C318,'Costos Comerciales'!$A:$A,'Costos Comerciales'!$E:$E)))/E318,"")</f>
        <v>0.96932499841037434</v>
      </c>
      <c r="I318" s="732" t="str">
        <f>IFERROR((E318-_xlfn.XLOOKUP(C318,'Lista Consumo Interno'!$A:$A,'Lista Consumo Interno'!$E:$E))/E318,"")</f>
        <v/>
      </c>
      <c r="J318" s="727" t="str">
        <f>IFERROR(($E318-_xlfn.XLOOKUP($C318,Competencias!$A:$A,Competencias!R:R))/$E318,"")</f>
        <v/>
      </c>
      <c r="K318" s="727" t="str">
        <f>IFERROR(($E318-_xlfn.XLOOKUP($C318,Competencias!$A:$A,Competencias!S:S))/$E318,"")</f>
        <v/>
      </c>
      <c r="L318" s="727" t="str">
        <f>IFERROR(($E318-_xlfn.XLOOKUP($C318,Competencias!$A:$A,Competencias!T:T))/$E318,"")</f>
        <v/>
      </c>
      <c r="M318" s="727" t="str">
        <f>IFERROR(($E318-_xlfn.XLOOKUP($C318,Competencias!$A:$A,Competencias!U:U))/$E318,"")</f>
        <v/>
      </c>
      <c r="N318" s="727" t="str">
        <f>IFERROR(($E318-_xlfn.XLOOKUP($C318,Competencias!$A:$A,Competencias!V:V))/$E318,"")</f>
        <v/>
      </c>
      <c r="P318" s="246" t="str">
        <f>_xlfn.XLOOKUP(Q318,'Listas anteriores R'!$A:$A,'Listas anteriores R'!$D:$D,"")</f>
        <v>Fiambres</v>
      </c>
      <c r="Q318" s="1210">
        <v>547</v>
      </c>
      <c r="R318" s="718" t="str">
        <f t="shared" si="61"/>
        <v>LOMO A LAS FINAS HIERBAS GRILLADO LARIO</v>
      </c>
      <c r="S318" s="135">
        <f t="shared" si="65"/>
        <v>24482.476318892499</v>
      </c>
      <c r="T318" s="749">
        <v>29623.796345859922</v>
      </c>
      <c r="U318" s="1172">
        <f>ROUND(IFERROR((S318-_xlfn.XLOOKUP(Q318,'Listas anteriores C'!$A:$A,'Listas anteriores C'!$E:$E))/_xlfn.XLOOKUP(Q318,'Listas anteriores C'!$A:$A,'Listas anteriores C'!$E:$E),""),3)</f>
        <v>0</v>
      </c>
      <c r="V318" s="732">
        <f>IFERROR((S318-(_xlfn.XLOOKUP(Q318,'Costos Unitarios'!$A:$A,'Costos Unitarios'!$E:$E)+_xlfn.XLOOKUP(Q318,'Costos Comerciales'!$A:$A,'Costos Comerciales'!$E:$E)))/S318,"")</f>
        <v>0.96932499841037434</v>
      </c>
      <c r="W318" s="727" t="str">
        <f>IFERROR(($S318-_xlfn.XLOOKUP($Q318,Competencias!$A:$A,Competencias!E:E))/$S318,"")</f>
        <v/>
      </c>
      <c r="X318" s="727" t="str">
        <f>IFERROR(($S318-_xlfn.XLOOKUP($Q318,Competencias!$A:$A,Competencias!F:F))/$S318,"")</f>
        <v/>
      </c>
      <c r="Y318" s="727" t="str">
        <f>IFERROR(($S318-_xlfn.XLOOKUP($Q318,Competencias!$A:$A,Competencias!G:G))/$S318,"")</f>
        <v/>
      </c>
      <c r="AA318" s="246" t="str">
        <f>_xlfn.XLOOKUP(AB318,'Listas anteriores R'!$A:$A,'Listas anteriores R'!$D:$D,"")</f>
        <v>Fiambres</v>
      </c>
      <c r="AB318" s="542">
        <v>547</v>
      </c>
      <c r="AC318" s="718" t="str">
        <f t="shared" si="62"/>
        <v>LOMO A LAS FINAS HIERBAS GRILLADO LARIO</v>
      </c>
      <c r="AD318" s="139">
        <f t="shared" si="66"/>
        <v>24482.476318892499</v>
      </c>
      <c r="AE318" s="749">
        <v>29623.796345859922</v>
      </c>
      <c r="AF318" s="1172">
        <f>ROUND(IFERROR((AD318-_xlfn.XLOOKUP(AB318,'Listas anteriores ML'!$A:$A,'Listas anteriores ML'!$E:$E))/_xlfn.XLOOKUP(AB318,'Listas anteriores ML'!$A:$A,'Listas anteriores ML'!$E:$E),""),3)</f>
        <v>0</v>
      </c>
      <c r="AG318" s="732">
        <f>IFERROR((AD318-(_xlfn.XLOOKUP(AB318,'Costos Unitarios'!$A:$A,'Costos Unitarios'!$E:$E)+_xlfn.XLOOKUP(AB318,'Costos Comerciales'!$A:$A,'Costos Comerciales'!$E:$E)))/AD318,"")</f>
        <v>0.96932499841037434</v>
      </c>
      <c r="AH318" s="727" t="str">
        <f>IFERROR(($AD318-_xlfn.XLOOKUP($AB318,Competencias!$A:$A,Competencias!H:H))/$AD318,"")</f>
        <v/>
      </c>
      <c r="AI318" s="727" t="str">
        <f>IFERROR(($AD318-_xlfn.XLOOKUP($AB318,Competencias!$A:$A,Competencias!I:I))/$AD318,"")</f>
        <v/>
      </c>
      <c r="AJ318" s="727" t="str">
        <f>IFERROR(($AD318-_xlfn.XLOOKUP($AB318,Competencias!$A:$A,Competencias!J:J))/$AD318,"")</f>
        <v/>
      </c>
      <c r="AK318" s="727" t="str">
        <f>IFERROR(($AD318-_xlfn.XLOOKUP($AB318,Competencias!$A:$A,Competencias!K:K))/$AD318,"")</f>
        <v/>
      </c>
      <c r="AL318" s="727" t="str">
        <f>IFERROR(($AD318-_xlfn.XLOOKUP($AB318,Competencias!$A:$A,Competencias!L:L))/$AD318,"")</f>
        <v/>
      </c>
      <c r="AM318" s="727" t="str">
        <f>IFERROR(($AD318-_xlfn.XLOOKUP($AB318,Competencias!$A:$A,Competencias!M:M))/$AD318,"")</f>
        <v/>
      </c>
      <c r="AN318" s="727" t="str">
        <f>IFERROR(($AD318-_xlfn.XLOOKUP($AB318,Competencias!$A:$A,Competencias!N:N))/$AD318,"")</f>
        <v/>
      </c>
      <c r="AO318" s="727" t="str">
        <f>IFERROR(($AD318-_xlfn.XLOOKUP($AB318,Competencias!$A:$A,Competencias!O:O))/$AD318,"")</f>
        <v/>
      </c>
      <c r="AP318"/>
      <c r="AQ318" s="246" t="str">
        <f>_xlfn.XLOOKUP(AR318,'Listas anteriores R'!$A:$A,'Listas anteriores R'!$D:$D,"")</f>
        <v>Fiambres</v>
      </c>
      <c r="AR318" s="542">
        <v>547</v>
      </c>
      <c r="AS318" s="718" t="str">
        <f t="shared" si="58"/>
        <v>LOMO A LAS FINAS HIERBAS GRILLADO LARIO</v>
      </c>
      <c r="AT318" s="291" t="e">
        <f t="shared" si="63"/>
        <v>#N/A</v>
      </c>
      <c r="AU318" s="1051" t="e">
        <f>ROUND(IFERROR(($AT318-_xlfn.XLOOKUP($AR318,'Listas anteriores May.'!$A:$A,'Listas anteriores May.'!$E:$E))/_xlfn.XLOOKUP($AR318,'Listas anteriores May.'!$A:$A,'Listas anteriores May.'!$E:$E),""),3)</f>
        <v>#VALUE!</v>
      </c>
      <c r="AV318" s="732" t="str">
        <f>IFERROR(($AT318-(_xlfn.XLOOKUP($AR318,'Costos Unitarios'!$A:$A,'Costos Unitarios'!$E:$E)+_xlfn.XLOOKUP($AR318,'Costos Comerciales'!$A:$A,'Costos Comerciales'!$E:$E)))/AT318,"")</f>
        <v/>
      </c>
      <c r="AW318" s="892" t="str">
        <f>IFERROR((AT318-_xlfn.XLOOKUP(AR318,'Lista Consumo Interno'!$A:$A,'Lista Consumo Interno'!$E:$E))/AT318,"")</f>
        <v/>
      </c>
      <c r="AX318" s="895" t="e">
        <v>#N/A</v>
      </c>
      <c r="AY318" s="727" t="str">
        <f>IFERROR(($AT318-_xlfn.XLOOKUP($AR318,Competencias!$A:$A,Competencias!P:P))/$AT318,"")</f>
        <v/>
      </c>
      <c r="AZ318" s="727" t="str">
        <f>IFERROR(($AT318-_xlfn.XLOOKUP($AR318,Competencias!$A:$A,Competencias!Q:Q))/$AT318,"")</f>
        <v/>
      </c>
      <c r="BB318" s="246" t="str">
        <f>_xlfn.XLOOKUP(BC318,'Listas anteriores R'!$A:$A,'Listas anteriores R'!$D:$D,"")</f>
        <v>Fiambres</v>
      </c>
      <c r="BC318" s="760">
        <v>547</v>
      </c>
      <c r="BD318" s="800" t="str">
        <f t="shared" si="59"/>
        <v>LOMO A LAS FINAS HIERBAS GRILLADO LARIO</v>
      </c>
      <c r="BE318" s="150" t="e">
        <v>#N/A</v>
      </c>
      <c r="BF318" s="1051" t="e">
        <f>ROUND(IFERROR((BE318-_xlfn.XLOOKUP(BC318,'Listas anteriores HORECA'!$A:$A,'Listas anteriores HORECA'!$E:$E))/_xlfn.XLOOKUP(BC318,'Listas anteriores HORECA'!$A:$A,'Listas anteriores HORECA'!$E:$E),""),3)</f>
        <v>#VALUE!</v>
      </c>
      <c r="BG318" s="150">
        <f>_xlfn.XLOOKUP($BC318,'Costos Unitarios'!A:A,'Costos Unitarios'!E:E,"")</f>
        <v>714</v>
      </c>
      <c r="BH318" s="1052" t="e">
        <f t="shared" si="60"/>
        <v>#N/A</v>
      </c>
      <c r="BI318" s="892" t="str">
        <f>IFERROR((BE318-_xlfn.XLOOKUP(C318,'Lista Consumo Interno'!A:A,'Lista Consumo Interno'!E:E))/BE318,"")</f>
        <v/>
      </c>
    </row>
    <row r="319" spans="1:61" s="725" customFormat="1" ht="15" thickBot="1" x14ac:dyDescent="0.35">
      <c r="A319" s="246" t="str">
        <f>_xlfn.XLOOKUP(C319,'Listas anteriores R'!$A:$A,'Listas anteriores R'!$D:$D,"")</f>
        <v>Fiambres</v>
      </c>
      <c r="B319" s="1205" t="str">
        <f>_xlfn.XLOOKUP(C319,'Lista Fiambre'!C:C,'Lista Fiambre'!B:B,"")</f>
        <v>Lario Centenario</v>
      </c>
      <c r="C319" s="227">
        <v>566</v>
      </c>
      <c r="D319" s="223" t="s">
        <v>387</v>
      </c>
      <c r="E319" s="770">
        <f t="shared" si="64"/>
        <v>55641.991633846599</v>
      </c>
      <c r="F319" s="860">
        <f>_xlfn.XLOOKUP(C319,'[1]Lista Fiambre'!$C:$C,'[1]Lista Fiambre'!$F:$F,"")</f>
        <v>67326.809876954387</v>
      </c>
      <c r="G319" s="1197">
        <f>ROUND(IFERROR((E319-_xlfn.XLOOKUP(C319,'Listas anteriores R'!A:A,'Listas anteriores R'!E:E))/_xlfn.XLOOKUP(C319,'Listas anteriores R'!A:A,'Listas anteriores R'!E:E),""),3)</f>
        <v>0</v>
      </c>
      <c r="H319" s="732">
        <f>IFERROR((E319-(_xlfn.XLOOKUP(C319,'Costos Unitarios'!$A:$A,'Costos Unitarios'!$E:$E)+_xlfn.XLOOKUP(C319,'Costos Comerciales'!$A:$A,'Costos Comerciales'!$E:$E)))/E319,"")</f>
        <v>0.61624306799594974</v>
      </c>
      <c r="I319" s="732" t="str">
        <f>IFERROR((E319-_xlfn.XLOOKUP(C319,'Lista Consumo Interno'!$A:$A,'Lista Consumo Interno'!$E:$E))/E319,"")</f>
        <v/>
      </c>
      <c r="J319" s="727" t="str">
        <f>IFERROR(($E319-_xlfn.XLOOKUP($C319,Competencias!$A:$A,Competencias!R:R))/$E319,"")</f>
        <v/>
      </c>
      <c r="K319" s="727" t="str">
        <f>IFERROR(($E319-_xlfn.XLOOKUP($C319,Competencias!$A:$A,Competencias!S:S))/$E319,"")</f>
        <v/>
      </c>
      <c r="L319" s="727" t="str">
        <f>IFERROR(($E319-_xlfn.XLOOKUP($C319,Competencias!$A:$A,Competencias!T:T))/$E319,"")</f>
        <v/>
      </c>
      <c r="M319" s="727" t="str">
        <f>IFERROR(($E319-_xlfn.XLOOKUP($C319,Competencias!$A:$A,Competencias!U:U))/$E319,"")</f>
        <v/>
      </c>
      <c r="N319" s="727" t="str">
        <f>IFERROR(($E319-_xlfn.XLOOKUP($C319,Competencias!$A:$A,Competencias!V:V))/$E319,"")</f>
        <v/>
      </c>
      <c r="P319" s="246" t="str">
        <f>_xlfn.XLOOKUP(Q319,'Listas anteriores R'!$A:$A,'Listas anteriores R'!$D:$D,"")</f>
        <v>Fiambres</v>
      </c>
      <c r="Q319" s="1210">
        <v>566</v>
      </c>
      <c r="R319" s="718" t="str">
        <f t="shared" si="61"/>
        <v xml:space="preserve">JAMON CRUDO LARIO CENTENARIO  5 K </v>
      </c>
      <c r="S319" s="135">
        <f t="shared" si="65"/>
        <v>55641.991633846599</v>
      </c>
      <c r="T319" s="749">
        <v>67326.809876954387</v>
      </c>
      <c r="U319" s="1172">
        <f>ROUND(IFERROR((S319-_xlfn.XLOOKUP(Q319,'Listas anteriores C'!$A:$A,'Listas anteriores C'!$E:$E))/_xlfn.XLOOKUP(Q319,'Listas anteriores C'!$A:$A,'Listas anteriores C'!$E:$E),""),3)</f>
        <v>0</v>
      </c>
      <c r="V319" s="732">
        <f>IFERROR((S319-(_xlfn.XLOOKUP(Q319,'Costos Unitarios'!$A:$A,'Costos Unitarios'!$E:$E)+_xlfn.XLOOKUP(Q319,'Costos Comerciales'!$A:$A,'Costos Comerciales'!$E:$E)))/S319,"")</f>
        <v>0.61624306799594974</v>
      </c>
      <c r="W319" s="727" t="str">
        <f>IFERROR(($S319-_xlfn.XLOOKUP($Q319,Competencias!$A:$A,Competencias!E:E))/$S319,"")</f>
        <v/>
      </c>
      <c r="X319" s="727" t="str">
        <f>IFERROR(($S319-_xlfn.XLOOKUP($Q319,Competencias!$A:$A,Competencias!F:F))/$S319,"")</f>
        <v/>
      </c>
      <c r="Y319" s="727" t="str">
        <f>IFERROR(($S319-_xlfn.XLOOKUP($Q319,Competencias!$A:$A,Competencias!G:G))/$S319,"")</f>
        <v/>
      </c>
      <c r="AA319" s="246" t="str">
        <f>_xlfn.XLOOKUP(AB319,'Listas anteriores R'!$A:$A,'Listas anteriores R'!$D:$D,"")</f>
        <v>Fiambres</v>
      </c>
      <c r="AB319" s="542">
        <v>566</v>
      </c>
      <c r="AC319" s="718" t="str">
        <f t="shared" si="62"/>
        <v xml:space="preserve">JAMON CRUDO LARIO CENTENARIO  5 K </v>
      </c>
      <c r="AD319" s="139">
        <f t="shared" si="66"/>
        <v>55641.991633846599</v>
      </c>
      <c r="AE319" s="749">
        <v>67326.809876954387</v>
      </c>
      <c r="AF319" s="1172">
        <f>ROUND(IFERROR((AD319-_xlfn.XLOOKUP(AB319,'Listas anteriores ML'!$A:$A,'Listas anteriores ML'!$E:$E))/_xlfn.XLOOKUP(AB319,'Listas anteriores ML'!$A:$A,'Listas anteriores ML'!$E:$E),""),3)</f>
        <v>0</v>
      </c>
      <c r="AG319" s="732">
        <f>IFERROR((AD319-(_xlfn.XLOOKUP(AB319,'Costos Unitarios'!$A:$A,'Costos Unitarios'!$E:$E)+_xlfn.XLOOKUP(AB319,'Costos Comerciales'!$A:$A,'Costos Comerciales'!$E:$E)))/AD319,"")</f>
        <v>0.61624306799594974</v>
      </c>
      <c r="AH319" s="727" t="str">
        <f>IFERROR(($AD319-_xlfn.XLOOKUP($AB319,Competencias!$A:$A,Competencias!H:H))/$AD319,"")</f>
        <v/>
      </c>
      <c r="AI319" s="727" t="str">
        <f>IFERROR(($AD319-_xlfn.XLOOKUP($AB319,Competencias!$A:$A,Competencias!I:I))/$AD319,"")</f>
        <v/>
      </c>
      <c r="AJ319" s="727" t="str">
        <f>IFERROR(($AD319-_xlfn.XLOOKUP($AB319,Competencias!$A:$A,Competencias!J:J))/$AD319,"")</f>
        <v/>
      </c>
      <c r="AK319" s="727" t="str">
        <f>IFERROR(($AD319-_xlfn.XLOOKUP($AB319,Competencias!$A:$A,Competencias!K:K))/$AD319,"")</f>
        <v/>
      </c>
      <c r="AL319" s="727" t="str">
        <f>IFERROR(($AD319-_xlfn.XLOOKUP($AB319,Competencias!$A:$A,Competencias!L:L))/$AD319,"")</f>
        <v/>
      </c>
      <c r="AM319" s="727" t="str">
        <f>IFERROR(($AD319-_xlfn.XLOOKUP($AB319,Competencias!$A:$A,Competencias!M:M))/$AD319,"")</f>
        <v/>
      </c>
      <c r="AN319" s="727" t="str">
        <f>IFERROR(($AD319-_xlfn.XLOOKUP($AB319,Competencias!$A:$A,Competencias!N:N))/$AD319,"")</f>
        <v/>
      </c>
      <c r="AO319" s="727" t="str">
        <f>IFERROR(($AD319-_xlfn.XLOOKUP($AB319,Competencias!$A:$A,Competencias!O:O))/$AD319,"")</f>
        <v/>
      </c>
      <c r="AP319"/>
      <c r="AQ319" s="246" t="str">
        <f>_xlfn.XLOOKUP(AR319,'Listas anteriores R'!$A:$A,'Listas anteriores R'!$D:$D,"")</f>
        <v>Fiambres</v>
      </c>
      <c r="AR319" s="542">
        <v>566</v>
      </c>
      <c r="AS319" s="718" t="str">
        <f t="shared" si="58"/>
        <v xml:space="preserve">JAMON CRUDO LARIO CENTENARIO  5 K </v>
      </c>
      <c r="AT319" s="291" t="e">
        <f t="shared" si="63"/>
        <v>#N/A</v>
      </c>
      <c r="AU319" s="1051" t="e">
        <f>ROUND(IFERROR(($AT319-_xlfn.XLOOKUP($AR319,'Listas anteriores May.'!$A:$A,'Listas anteriores May.'!$E:$E))/_xlfn.XLOOKUP($AR319,'Listas anteriores May.'!$A:$A,'Listas anteriores May.'!$E:$E),""),3)</f>
        <v>#VALUE!</v>
      </c>
      <c r="AV319" s="732" t="str">
        <f>IFERROR(($AT319-(_xlfn.XLOOKUP($AR319,'Costos Unitarios'!$A:$A,'Costos Unitarios'!$E:$E)+_xlfn.XLOOKUP($AR319,'Costos Comerciales'!$A:$A,'Costos Comerciales'!$E:$E)))/AT319,"")</f>
        <v/>
      </c>
      <c r="AW319" s="892" t="str">
        <f>IFERROR((AT319-_xlfn.XLOOKUP(AR319,'Lista Consumo Interno'!$A:$A,'Lista Consumo Interno'!$E:$E))/AT319,"")</f>
        <v/>
      </c>
      <c r="AX319" s="895" t="e">
        <v>#N/A</v>
      </c>
      <c r="AY319" s="727" t="str">
        <f>IFERROR(($AT319-_xlfn.XLOOKUP($AR319,Competencias!$A:$A,Competencias!P:P))/$AT319,"")</f>
        <v/>
      </c>
      <c r="AZ319" s="727" t="str">
        <f>IFERROR(($AT319-_xlfn.XLOOKUP($AR319,Competencias!$A:$A,Competencias!Q:Q))/$AT319,"")</f>
        <v/>
      </c>
      <c r="BB319" s="246" t="str">
        <f>_xlfn.XLOOKUP(BC319,'Listas anteriores R'!$A:$A,'Listas anteriores R'!$D:$D,"")</f>
        <v>Fiambres</v>
      </c>
      <c r="BC319" s="760">
        <v>566</v>
      </c>
      <c r="BD319" s="800" t="str">
        <f t="shared" si="59"/>
        <v xml:space="preserve">JAMON CRUDO LARIO CENTENARIO  5 K </v>
      </c>
      <c r="BE319" s="150" t="e">
        <v>#N/A</v>
      </c>
      <c r="BF319" s="1051" t="e">
        <f>ROUND(IFERROR((BE319-_xlfn.XLOOKUP(BC319,'Listas anteriores HORECA'!$A:$A,'Listas anteriores HORECA'!$E:$E))/_xlfn.XLOOKUP(BC319,'Listas anteriores HORECA'!$A:$A,'Listas anteriores HORECA'!$E:$E),""),3)</f>
        <v>#VALUE!</v>
      </c>
      <c r="BG319" s="150">
        <f>_xlfn.XLOOKUP($BC319,'Costos Unitarios'!A:A,'Costos Unitarios'!E:E,"")</f>
        <v>20607</v>
      </c>
      <c r="BH319" s="1052" t="e">
        <f t="shared" si="60"/>
        <v>#N/A</v>
      </c>
      <c r="BI319" s="892" t="str">
        <f>IFERROR((BE319-_xlfn.XLOOKUP(C319,'Lista Consumo Interno'!A:A,'Lista Consumo Interno'!E:E))/BE319,"")</f>
        <v/>
      </c>
    </row>
    <row r="320" spans="1:61" s="725" customFormat="1" ht="15" thickBot="1" x14ac:dyDescent="0.35">
      <c r="A320" s="246" t="str">
        <f>_xlfn.XLOOKUP(C320,'Listas anteriores R'!$A:$A,'Listas anteriores R'!$D:$D,"")</f>
        <v>Fiambres</v>
      </c>
      <c r="B320" s="1205" t="str">
        <f>_xlfn.XLOOKUP(C320,'Lista Fiambre'!C:C,'Lista Fiambre'!B:B,"")</f>
        <v>Lario Centenario</v>
      </c>
      <c r="C320" s="227">
        <v>568</v>
      </c>
      <c r="D320" s="223" t="s">
        <v>388</v>
      </c>
      <c r="E320" s="770">
        <f t="shared" si="64"/>
        <v>55641.991633846599</v>
      </c>
      <c r="F320" s="860">
        <f>_xlfn.XLOOKUP(C320,'[1]Lista Fiambre'!$C:$C,'[1]Lista Fiambre'!$F:$F,"")</f>
        <v>67326.809876954387</v>
      </c>
      <c r="G320" s="1197">
        <f>ROUND(IFERROR((E320-_xlfn.XLOOKUP(C320,'Listas anteriores R'!A:A,'Listas anteriores R'!E:E))/_xlfn.XLOOKUP(C320,'Listas anteriores R'!A:A,'Listas anteriores R'!E:E),""),3)</f>
        <v>0</v>
      </c>
      <c r="H320" s="732">
        <f>IFERROR((E320-(_xlfn.XLOOKUP(C320,'Costos Unitarios'!$A:$A,'Costos Unitarios'!$E:$E)+_xlfn.XLOOKUP(C320,'Costos Comerciales'!$A:$A,'Costos Comerciales'!$E:$E)))/E320,"")</f>
        <v>0.51807979526583592</v>
      </c>
      <c r="I320" s="732" t="str">
        <f>IFERROR((E320-_xlfn.XLOOKUP(C320,'Lista Consumo Interno'!$A:$A,'Lista Consumo Interno'!$E:$E))/E320,"")</f>
        <v/>
      </c>
      <c r="J320" s="727" t="str">
        <f>IFERROR(($E320-_xlfn.XLOOKUP($C320,Competencias!$A:$A,Competencias!R:R))/$E320,"")</f>
        <v/>
      </c>
      <c r="K320" s="727" t="str">
        <f>IFERROR(($E320-_xlfn.XLOOKUP($C320,Competencias!$A:$A,Competencias!S:S))/$E320,"")</f>
        <v/>
      </c>
      <c r="L320" s="727" t="str">
        <f>IFERROR(($E320-_xlfn.XLOOKUP($C320,Competencias!$A:$A,Competencias!T:T))/$E320,"")</f>
        <v/>
      </c>
      <c r="M320" s="727" t="str">
        <f>IFERROR(($E320-_xlfn.XLOOKUP($C320,Competencias!$A:$A,Competencias!U:U))/$E320,"")</f>
        <v/>
      </c>
      <c r="N320" s="727" t="str">
        <f>IFERROR(($E320-_xlfn.XLOOKUP($C320,Competencias!$A:$A,Competencias!V:V))/$E320,"")</f>
        <v/>
      </c>
      <c r="P320" s="246" t="str">
        <f>_xlfn.XLOOKUP(Q320,'Listas anteriores R'!$A:$A,'Listas anteriores R'!$D:$D,"")</f>
        <v>Fiambres</v>
      </c>
      <c r="Q320" s="1210">
        <v>568</v>
      </c>
      <c r="R320" s="718" t="str">
        <f t="shared" si="61"/>
        <v xml:space="preserve">JAMON CRUDO LARIO CENTENARIO  2,5 K </v>
      </c>
      <c r="S320" s="135">
        <f t="shared" si="65"/>
        <v>55641.991633846599</v>
      </c>
      <c r="T320" s="749">
        <v>67326.809876954387</v>
      </c>
      <c r="U320" s="1172">
        <f>ROUND(IFERROR((S320-_xlfn.XLOOKUP(Q320,'Listas anteriores C'!$A:$A,'Listas anteriores C'!$E:$E))/_xlfn.XLOOKUP(Q320,'Listas anteriores C'!$A:$A,'Listas anteriores C'!$E:$E),""),3)</f>
        <v>0</v>
      </c>
      <c r="V320" s="732">
        <f>IFERROR((S320-(_xlfn.XLOOKUP(Q320,'Costos Unitarios'!$A:$A,'Costos Unitarios'!$E:$E)+_xlfn.XLOOKUP(Q320,'Costos Comerciales'!$A:$A,'Costos Comerciales'!$E:$E)))/S320,"")</f>
        <v>0.51807979526583592</v>
      </c>
      <c r="W320" s="727" t="str">
        <f>IFERROR(($S320-_xlfn.XLOOKUP($Q320,Competencias!$A:$A,Competencias!E:E))/$S320,"")</f>
        <v/>
      </c>
      <c r="X320" s="727" t="str">
        <f>IFERROR(($S320-_xlfn.XLOOKUP($Q320,Competencias!$A:$A,Competencias!F:F))/$S320,"")</f>
        <v/>
      </c>
      <c r="Y320" s="727" t="str">
        <f>IFERROR(($S320-_xlfn.XLOOKUP($Q320,Competencias!$A:$A,Competencias!G:G))/$S320,"")</f>
        <v/>
      </c>
      <c r="AA320" s="246" t="str">
        <f>_xlfn.XLOOKUP(AB320,'Listas anteriores R'!$A:$A,'Listas anteriores R'!$D:$D,"")</f>
        <v>Fiambres</v>
      </c>
      <c r="AB320" s="542">
        <v>568</v>
      </c>
      <c r="AC320" s="718" t="str">
        <f t="shared" si="62"/>
        <v xml:space="preserve">JAMON CRUDO LARIO CENTENARIO  2,5 K </v>
      </c>
      <c r="AD320" s="139">
        <f t="shared" si="66"/>
        <v>55641.991633846599</v>
      </c>
      <c r="AE320" s="749">
        <v>67326.809876954387</v>
      </c>
      <c r="AF320" s="1172">
        <f>ROUND(IFERROR((AD320-_xlfn.XLOOKUP(AB320,'Listas anteriores ML'!$A:$A,'Listas anteriores ML'!$E:$E))/_xlfn.XLOOKUP(AB320,'Listas anteriores ML'!$A:$A,'Listas anteriores ML'!$E:$E),""),3)</f>
        <v>0</v>
      </c>
      <c r="AG320" s="732">
        <f>IFERROR((AD320-(_xlfn.XLOOKUP(AB320,'Costos Unitarios'!$A:$A,'Costos Unitarios'!$E:$E)+_xlfn.XLOOKUP(AB320,'Costos Comerciales'!$A:$A,'Costos Comerciales'!$E:$E)))/AD320,"")</f>
        <v>0.51807979526583592</v>
      </c>
      <c r="AH320" s="727" t="str">
        <f>IFERROR(($AD320-_xlfn.XLOOKUP($AB320,Competencias!$A:$A,Competencias!H:H))/$AD320,"")</f>
        <v/>
      </c>
      <c r="AI320" s="727" t="str">
        <f>IFERROR(($AD320-_xlfn.XLOOKUP($AB320,Competencias!$A:$A,Competencias!I:I))/$AD320,"")</f>
        <v/>
      </c>
      <c r="AJ320" s="727" t="str">
        <f>IFERROR(($AD320-_xlfn.XLOOKUP($AB320,Competencias!$A:$A,Competencias!J:J))/$AD320,"")</f>
        <v/>
      </c>
      <c r="AK320" s="727" t="str">
        <f>IFERROR(($AD320-_xlfn.XLOOKUP($AB320,Competencias!$A:$A,Competencias!K:K))/$AD320,"")</f>
        <v/>
      </c>
      <c r="AL320" s="727" t="str">
        <f>IFERROR(($AD320-_xlfn.XLOOKUP($AB320,Competencias!$A:$A,Competencias!L:L))/$AD320,"")</f>
        <v/>
      </c>
      <c r="AM320" s="727" t="str">
        <f>IFERROR(($AD320-_xlfn.XLOOKUP($AB320,Competencias!$A:$A,Competencias!M:M))/$AD320,"")</f>
        <v/>
      </c>
      <c r="AN320" s="727" t="str">
        <f>IFERROR(($AD320-_xlfn.XLOOKUP($AB320,Competencias!$A:$A,Competencias!N:N))/$AD320,"")</f>
        <v/>
      </c>
      <c r="AO320" s="727" t="str">
        <f>IFERROR(($AD320-_xlfn.XLOOKUP($AB320,Competencias!$A:$A,Competencias!O:O))/$AD320,"")</f>
        <v/>
      </c>
      <c r="AP320"/>
      <c r="AQ320" s="246" t="str">
        <f>_xlfn.XLOOKUP(AR320,'Listas anteriores R'!$A:$A,'Listas anteriores R'!$D:$D,"")</f>
        <v>Fiambres</v>
      </c>
      <c r="AR320" s="542">
        <v>568</v>
      </c>
      <c r="AS320" s="718" t="str">
        <f t="shared" si="58"/>
        <v xml:space="preserve">JAMON CRUDO LARIO CENTENARIO  2,5 K </v>
      </c>
      <c r="AT320" s="291" t="e">
        <f t="shared" si="63"/>
        <v>#N/A</v>
      </c>
      <c r="AU320" s="1051" t="e">
        <f>ROUND(IFERROR(($AT320-_xlfn.XLOOKUP($AR320,'Listas anteriores May.'!$A:$A,'Listas anteriores May.'!$E:$E))/_xlfn.XLOOKUP($AR320,'Listas anteriores May.'!$A:$A,'Listas anteriores May.'!$E:$E),""),3)</f>
        <v>#VALUE!</v>
      </c>
      <c r="AV320" s="732" t="str">
        <f>IFERROR(($AT320-(_xlfn.XLOOKUP($AR320,'Costos Unitarios'!$A:$A,'Costos Unitarios'!$E:$E)+_xlfn.XLOOKUP($AR320,'Costos Comerciales'!$A:$A,'Costos Comerciales'!$E:$E)))/AT320,"")</f>
        <v/>
      </c>
      <c r="AW320" s="892" t="str">
        <f>IFERROR((AT320-_xlfn.XLOOKUP(AR320,'Lista Consumo Interno'!$A:$A,'Lista Consumo Interno'!$E:$E))/AT320,"")</f>
        <v/>
      </c>
      <c r="AX320" s="895" t="e">
        <v>#N/A</v>
      </c>
      <c r="AY320" s="727" t="str">
        <f>IFERROR(($AT320-_xlfn.XLOOKUP($AR320,Competencias!$A:$A,Competencias!P:P))/$AT320,"")</f>
        <v/>
      </c>
      <c r="AZ320" s="727" t="str">
        <f>IFERROR(($AT320-_xlfn.XLOOKUP($AR320,Competencias!$A:$A,Competencias!Q:Q))/$AT320,"")</f>
        <v/>
      </c>
      <c r="BB320" s="246" t="str">
        <f>_xlfn.XLOOKUP(BC320,'Listas anteriores R'!$A:$A,'Listas anteriores R'!$D:$D,"")</f>
        <v>Fiambres</v>
      </c>
      <c r="BC320" s="760">
        <v>568</v>
      </c>
      <c r="BD320" s="800" t="str">
        <f t="shared" si="59"/>
        <v xml:space="preserve">JAMON CRUDO LARIO CENTENARIO  2,5 K </v>
      </c>
      <c r="BE320" s="150" t="e">
        <v>#N/A</v>
      </c>
      <c r="BF320" s="1051" t="e">
        <f>ROUND(IFERROR((BE320-_xlfn.XLOOKUP(BC320,'Listas anteriores HORECA'!$A:$A,'Listas anteriores HORECA'!$E:$E))/_xlfn.XLOOKUP(BC320,'Listas anteriores HORECA'!$A:$A,'Listas anteriores HORECA'!$E:$E),""),3)</f>
        <v>#VALUE!</v>
      </c>
      <c r="BG320" s="150">
        <f>_xlfn.XLOOKUP($BC320,'Costos Unitarios'!A:A,'Costos Unitarios'!E:E,"")</f>
        <v>24105</v>
      </c>
      <c r="BH320" s="1052" t="e">
        <f t="shared" si="60"/>
        <v>#N/A</v>
      </c>
      <c r="BI320" s="892" t="str">
        <f>IFERROR((BE320-_xlfn.XLOOKUP(C320,'Lista Consumo Interno'!A:A,'Lista Consumo Interno'!E:E))/BE320,"")</f>
        <v/>
      </c>
    </row>
    <row r="321" spans="1:61" s="725" customFormat="1" ht="15" thickBot="1" x14ac:dyDescent="0.35">
      <c r="A321" s="246" t="str">
        <f>_xlfn.XLOOKUP(C321,'Listas anteriores R'!$A:$A,'Listas anteriores R'!$D:$D,"")</f>
        <v>Fiambres</v>
      </c>
      <c r="B321" s="1205" t="str">
        <f>_xlfn.XLOOKUP(C321,'Lista Fiambre'!C:C,'Lista Fiambre'!B:B,"")</f>
        <v>Feteados e/v Lario</v>
      </c>
      <c r="C321" s="224">
        <v>30</v>
      </c>
      <c r="D321" s="228" t="s">
        <v>389</v>
      </c>
      <c r="E321" s="770">
        <f t="shared" si="64"/>
        <v>4075.2409090909096</v>
      </c>
      <c r="F321" s="860">
        <f>_xlfn.XLOOKUP(C321,'[1]Lista Fiambre'!$C:$C,'[1]Lista Fiambre'!$F:$F,"")</f>
        <v>4931.0415000000003</v>
      </c>
      <c r="G321" s="1197">
        <f>ROUND(IFERROR((E321-_xlfn.XLOOKUP(C321,'Listas anteriores R'!A:A,'Listas anteriores R'!E:E))/_xlfn.XLOOKUP(C321,'Listas anteriores R'!A:A,'Listas anteriores R'!E:E),""),3)</f>
        <v>0</v>
      </c>
      <c r="H321" s="732">
        <f>IFERROR((E321-(_xlfn.XLOOKUP(C321,'Costos Unitarios'!$A:$A,'Costos Unitarios'!$E:$E)+_xlfn.XLOOKUP(C321,'Costos Comerciales'!$A:$A,'Costos Comerciales'!$E:$E)))/E321,"")</f>
        <v>0.70995579737059611</v>
      </c>
      <c r="I321" s="732" t="str">
        <f>IFERROR((E321-_xlfn.XLOOKUP(C321,'Lista Consumo Interno'!$A:$A,'Lista Consumo Interno'!$E:$E))/E321,"")</f>
        <v/>
      </c>
      <c r="J321" s="727" t="str">
        <f>IFERROR(($E321-_xlfn.XLOOKUP($C321,Competencias!$A:$A,Competencias!R:R))/$E321,"")</f>
        <v/>
      </c>
      <c r="K321" s="727" t="str">
        <f>IFERROR(($E321-_xlfn.XLOOKUP($C321,Competencias!$A:$A,Competencias!S:S))/$E321,"")</f>
        <v/>
      </c>
      <c r="L321" s="727" t="str">
        <f>IFERROR(($E321-_xlfn.XLOOKUP($C321,Competencias!$A:$A,Competencias!T:T))/$E321,"")</f>
        <v/>
      </c>
      <c r="M321" s="727" t="str">
        <f>IFERROR(($E321-_xlfn.XLOOKUP($C321,Competencias!$A:$A,Competencias!U:U))/$E321,"")</f>
        <v/>
      </c>
      <c r="N321" s="727" t="str">
        <f>IFERROR(($E321-_xlfn.XLOOKUP($C321,Competencias!$A:$A,Competencias!V:V))/$E321,"")</f>
        <v/>
      </c>
      <c r="P321" s="246" t="str">
        <f>_xlfn.XLOOKUP(Q321,'Listas anteriores R'!$A:$A,'Listas anteriores R'!$D:$D,"")</f>
        <v>Fiambres</v>
      </c>
      <c r="Q321" s="1210">
        <v>30</v>
      </c>
      <c r="R321" s="718" t="str">
        <f t="shared" si="61"/>
        <v>SAL.MILAN REB.LARIO (150gr)</v>
      </c>
      <c r="S321" s="135">
        <f t="shared" si="65"/>
        <v>4075.2409090909096</v>
      </c>
      <c r="T321" s="749">
        <v>4931.0415000000003</v>
      </c>
      <c r="U321" s="1172">
        <f>ROUND(IFERROR((S321-_xlfn.XLOOKUP(Q321,'Listas anteriores C'!$A:$A,'Listas anteriores C'!$E:$E))/_xlfn.XLOOKUP(Q321,'Listas anteriores C'!$A:$A,'Listas anteriores C'!$E:$E),""),3)</f>
        <v>0</v>
      </c>
      <c r="V321" s="732">
        <f>IFERROR((S321-(_xlfn.XLOOKUP(Q321,'Costos Unitarios'!$A:$A,'Costos Unitarios'!$E:$E)+_xlfn.XLOOKUP(Q321,'Costos Comerciales'!$A:$A,'Costos Comerciales'!$E:$E)))/S321,"")</f>
        <v>0.70995579737059611</v>
      </c>
      <c r="W321" s="727" t="str">
        <f>IFERROR(($S321-_xlfn.XLOOKUP($Q321,Competencias!$A:$A,Competencias!E:E))/$S321,"")</f>
        <v/>
      </c>
      <c r="X321" s="727" t="str">
        <f>IFERROR(($S321-_xlfn.XLOOKUP($Q321,Competencias!$A:$A,Competencias!F:F))/$S321,"")</f>
        <v/>
      </c>
      <c r="Y321" s="727" t="str">
        <f>IFERROR(($S321-_xlfn.XLOOKUP($Q321,Competencias!$A:$A,Competencias!G:G))/$S321,"")</f>
        <v/>
      </c>
      <c r="AA321" s="246" t="str">
        <f>_xlfn.XLOOKUP(AB321,'Listas anteriores R'!$A:$A,'Listas anteriores R'!$D:$D,"")</f>
        <v>Fiambres</v>
      </c>
      <c r="AB321" s="542">
        <v>30</v>
      </c>
      <c r="AC321" s="718" t="str">
        <f t="shared" si="62"/>
        <v>SAL.MILAN REB.LARIO (150gr)</v>
      </c>
      <c r="AD321" s="139">
        <f t="shared" si="66"/>
        <v>4075.2409090909096</v>
      </c>
      <c r="AE321" s="749">
        <v>4931.0415000000003</v>
      </c>
      <c r="AF321" s="1172">
        <f>ROUND(IFERROR((AD321-_xlfn.XLOOKUP(AB321,'Listas anteriores ML'!$A:$A,'Listas anteriores ML'!$E:$E))/_xlfn.XLOOKUP(AB321,'Listas anteriores ML'!$A:$A,'Listas anteriores ML'!$E:$E),""),3)</f>
        <v>0</v>
      </c>
      <c r="AG321" s="732">
        <f>IFERROR((AD321-(_xlfn.XLOOKUP(AB321,'Costos Unitarios'!$A:$A,'Costos Unitarios'!$E:$E)+_xlfn.XLOOKUP(AB321,'Costos Comerciales'!$A:$A,'Costos Comerciales'!$E:$E)))/AD321,"")</f>
        <v>0.70995579737059611</v>
      </c>
      <c r="AH321" s="727" t="str">
        <f>IFERROR(($AD321-_xlfn.XLOOKUP($AB321,Competencias!$A:$A,Competencias!H:H))/$AD321,"")</f>
        <v/>
      </c>
      <c r="AI321" s="727" t="str">
        <f>IFERROR(($AD321-_xlfn.XLOOKUP($AB321,Competencias!$A:$A,Competencias!I:I))/$AD321,"")</f>
        <v/>
      </c>
      <c r="AJ321" s="727" t="str">
        <f>IFERROR(($AD321-_xlfn.XLOOKUP($AB321,Competencias!$A:$A,Competencias!J:J))/$AD321,"")</f>
        <v/>
      </c>
      <c r="AK321" s="727" t="str">
        <f>IFERROR(($AD321-_xlfn.XLOOKUP($AB321,Competencias!$A:$A,Competencias!K:K))/$AD321,"")</f>
        <v/>
      </c>
      <c r="AL321" s="727" t="str">
        <f>IFERROR(($AD321-_xlfn.XLOOKUP($AB321,Competencias!$A:$A,Competencias!L:L))/$AD321,"")</f>
        <v/>
      </c>
      <c r="AM321" s="727" t="str">
        <f>IFERROR(($AD321-_xlfn.XLOOKUP($AB321,Competencias!$A:$A,Competencias!M:M))/$AD321,"")</f>
        <v/>
      </c>
      <c r="AN321" s="727" t="str">
        <f>IFERROR(($AD321-_xlfn.XLOOKUP($AB321,Competencias!$A:$A,Competencias!N:N))/$AD321,"")</f>
        <v/>
      </c>
      <c r="AO321" s="727" t="str">
        <f>IFERROR(($AD321-_xlfn.XLOOKUP($AB321,Competencias!$A:$A,Competencias!O:O))/$AD321,"")</f>
        <v/>
      </c>
      <c r="AP321"/>
      <c r="AQ321" s="246" t="str">
        <f>_xlfn.XLOOKUP(AR321,'Listas anteriores R'!$A:$A,'Listas anteriores R'!$D:$D,"")</f>
        <v>Fiambres</v>
      </c>
      <c r="AR321" s="542">
        <v>30</v>
      </c>
      <c r="AS321" s="718" t="str">
        <f t="shared" si="58"/>
        <v>SAL.MILAN REB.LARIO (150gr)</v>
      </c>
      <c r="AT321" s="291" t="e">
        <f t="shared" si="63"/>
        <v>#N/A</v>
      </c>
      <c r="AU321" s="1051" t="e">
        <f>ROUND(IFERROR(($AT321-_xlfn.XLOOKUP($AR321,'Listas anteriores May.'!$A:$A,'Listas anteriores May.'!$E:$E))/_xlfn.XLOOKUP($AR321,'Listas anteriores May.'!$A:$A,'Listas anteriores May.'!$E:$E),""),3)</f>
        <v>#VALUE!</v>
      </c>
      <c r="AV321" s="732" t="str">
        <f>IFERROR(($AT321-(_xlfn.XLOOKUP($AR321,'Costos Unitarios'!$A:$A,'Costos Unitarios'!$E:$E)+_xlfn.XLOOKUP($AR321,'Costos Comerciales'!$A:$A,'Costos Comerciales'!$E:$E)))/AT321,"")</f>
        <v/>
      </c>
      <c r="AW321" s="892" t="str">
        <f>IFERROR((AT321-_xlfn.XLOOKUP(AR321,'Lista Consumo Interno'!$A:$A,'Lista Consumo Interno'!$E:$E))/AT321,"")</f>
        <v/>
      </c>
      <c r="AX321" s="895" t="e">
        <v>#N/A</v>
      </c>
      <c r="AY321" s="727" t="str">
        <f>IFERROR(($AT321-_xlfn.XLOOKUP($AR321,Competencias!$A:$A,Competencias!P:P))/$AT321,"")</f>
        <v/>
      </c>
      <c r="AZ321" s="727" t="str">
        <f>IFERROR(($AT321-_xlfn.XLOOKUP($AR321,Competencias!$A:$A,Competencias!Q:Q))/$AT321,"")</f>
        <v/>
      </c>
      <c r="BB321" s="246" t="str">
        <f>_xlfn.XLOOKUP(BC321,'Listas anteriores R'!$A:$A,'Listas anteriores R'!$D:$D,"")</f>
        <v>Fiambres</v>
      </c>
      <c r="BC321" s="760">
        <v>30</v>
      </c>
      <c r="BD321" s="800" t="str">
        <f t="shared" si="59"/>
        <v>SAL.MILAN REB.LARIO (150gr)</v>
      </c>
      <c r="BE321" s="150" t="e">
        <v>#N/A</v>
      </c>
      <c r="BF321" s="1051" t="e">
        <f>ROUND(IFERROR((BE321-_xlfn.XLOOKUP(BC321,'Listas anteriores HORECA'!$A:$A,'Listas anteriores HORECA'!$E:$E))/_xlfn.XLOOKUP(BC321,'Listas anteriores HORECA'!$A:$A,'Listas anteriores HORECA'!$E:$E),""),3)</f>
        <v>#VALUE!</v>
      </c>
      <c r="BG321" s="150">
        <f>_xlfn.XLOOKUP($BC321,'Costos Unitarios'!A:A,'Costos Unitarios'!E:E,"")</f>
        <v>1006</v>
      </c>
      <c r="BH321" s="1052" t="e">
        <f t="shared" si="60"/>
        <v>#N/A</v>
      </c>
      <c r="BI321" s="892" t="str">
        <f>IFERROR((BE321-_xlfn.XLOOKUP(C321,'Lista Consumo Interno'!A:A,'Lista Consumo Interno'!E:E))/BE321,"")</f>
        <v/>
      </c>
    </row>
    <row r="322" spans="1:61" s="725" customFormat="1" ht="15" thickBot="1" x14ac:dyDescent="0.35">
      <c r="A322" s="246" t="str">
        <f>_xlfn.XLOOKUP(C322,'Listas anteriores R'!$A:$A,'Listas anteriores R'!$D:$D,"")</f>
        <v>Fiambres</v>
      </c>
      <c r="B322" s="1205" t="str">
        <f>_xlfn.XLOOKUP(C322,'Lista Fiambre'!C:C,'Lista Fiambre'!B:B,"")</f>
        <v>Feteados e/v Lario</v>
      </c>
      <c r="C322" s="224">
        <v>102</v>
      </c>
      <c r="D322" s="228" t="s">
        <v>390</v>
      </c>
      <c r="E322" s="770">
        <f t="shared" si="64"/>
        <v>6117.9681818181834</v>
      </c>
      <c r="F322" s="860">
        <f>_xlfn.XLOOKUP(C322,'[1]Lista Fiambre'!$C:$C,'[1]Lista Fiambre'!$F:$F,"")</f>
        <v>7402.7415000000019</v>
      </c>
      <c r="G322" s="1197">
        <f>ROUND(IFERROR((E322-_xlfn.XLOOKUP(C322,'Listas anteriores R'!A:A,'Listas anteriores R'!E:E))/_xlfn.XLOOKUP(C322,'Listas anteriores R'!A:A,'Listas anteriores R'!E:E),""),3)</f>
        <v>0</v>
      </c>
      <c r="H322" s="732">
        <f>IFERROR((E322-(_xlfn.XLOOKUP(C322,'Costos Unitarios'!$A:$A,'Costos Unitarios'!$E:$E)+_xlfn.XLOOKUP(C322,'Costos Comerciales'!$A:$A,'Costos Comerciales'!$E:$E)))/E322,"")</f>
        <v>0.73062952421072658</v>
      </c>
      <c r="I322" s="732" t="str">
        <f>IFERROR((E322-_xlfn.XLOOKUP(C322,'Lista Consumo Interno'!$A:$A,'Lista Consumo Interno'!$E:$E))/E322,"")</f>
        <v/>
      </c>
      <c r="J322" s="727" t="str">
        <f>IFERROR(($E322-_xlfn.XLOOKUP($C322,Competencias!$A:$A,Competencias!R:R))/$E322,"")</f>
        <v/>
      </c>
      <c r="K322" s="727" t="str">
        <f>IFERROR(($E322-_xlfn.XLOOKUP($C322,Competencias!$A:$A,Competencias!S:S))/$E322,"")</f>
        <v/>
      </c>
      <c r="L322" s="727" t="str">
        <f>IFERROR(($E322-_xlfn.XLOOKUP($C322,Competencias!$A:$A,Competencias!T:T))/$E322,"")</f>
        <v/>
      </c>
      <c r="M322" s="727" t="str">
        <f>IFERROR(($E322-_xlfn.XLOOKUP($C322,Competencias!$A:$A,Competencias!U:U))/$E322,"")</f>
        <v/>
      </c>
      <c r="N322" s="727" t="str">
        <f>IFERROR(($E322-_xlfn.XLOOKUP($C322,Competencias!$A:$A,Competencias!V:V))/$E322,"")</f>
        <v/>
      </c>
      <c r="P322" s="246" t="str">
        <f>_xlfn.XLOOKUP(Q322,'Listas anteriores R'!$A:$A,'Listas anteriores R'!$D:$D,"")</f>
        <v>Fiambres</v>
      </c>
      <c r="Q322" s="1210">
        <v>102</v>
      </c>
      <c r="R322" s="718" t="str">
        <f t="shared" si="61"/>
        <v>JAMON CRUDO REB. LARIO (120gr)</v>
      </c>
      <c r="S322" s="135">
        <f t="shared" si="65"/>
        <v>6117.9681818181834</v>
      </c>
      <c r="T322" s="749">
        <v>7402.7415000000019</v>
      </c>
      <c r="U322" s="1172">
        <f>ROUND(IFERROR((S322-_xlfn.XLOOKUP(Q322,'Listas anteriores C'!$A:$A,'Listas anteriores C'!$E:$E))/_xlfn.XLOOKUP(Q322,'Listas anteriores C'!$A:$A,'Listas anteriores C'!$E:$E),""),3)</f>
        <v>0</v>
      </c>
      <c r="V322" s="732">
        <f>IFERROR((S322-(_xlfn.XLOOKUP(Q322,'Costos Unitarios'!$A:$A,'Costos Unitarios'!$E:$E)+_xlfn.XLOOKUP(Q322,'Costos Comerciales'!$A:$A,'Costos Comerciales'!$E:$E)))/S322,"")</f>
        <v>0.73062952421072658</v>
      </c>
      <c r="W322" s="727" t="str">
        <f>IFERROR(($S322-_xlfn.XLOOKUP($Q322,Competencias!$A:$A,Competencias!E:E))/$S322,"")</f>
        <v/>
      </c>
      <c r="X322" s="727" t="str">
        <f>IFERROR(($S322-_xlfn.XLOOKUP($Q322,Competencias!$A:$A,Competencias!F:F))/$S322,"")</f>
        <v/>
      </c>
      <c r="Y322" s="727" t="str">
        <f>IFERROR(($S322-_xlfn.XLOOKUP($Q322,Competencias!$A:$A,Competencias!G:G))/$S322,"")</f>
        <v/>
      </c>
      <c r="AA322" s="246" t="str">
        <f>_xlfn.XLOOKUP(AB322,'Listas anteriores R'!$A:$A,'Listas anteriores R'!$D:$D,"")</f>
        <v>Fiambres</v>
      </c>
      <c r="AB322" s="542">
        <v>102</v>
      </c>
      <c r="AC322" s="718" t="str">
        <f t="shared" si="62"/>
        <v>JAMON CRUDO REB. LARIO (120gr)</v>
      </c>
      <c r="AD322" s="139">
        <f t="shared" si="66"/>
        <v>6117.9681818181834</v>
      </c>
      <c r="AE322" s="749">
        <v>7402.7415000000019</v>
      </c>
      <c r="AF322" s="1172">
        <f>ROUND(IFERROR((AD322-_xlfn.XLOOKUP(AB322,'Listas anteriores ML'!$A:$A,'Listas anteriores ML'!$E:$E))/_xlfn.XLOOKUP(AB322,'Listas anteriores ML'!$A:$A,'Listas anteriores ML'!$E:$E),""),3)</f>
        <v>0</v>
      </c>
      <c r="AG322" s="732">
        <f>IFERROR((AD322-(_xlfn.XLOOKUP(AB322,'Costos Unitarios'!$A:$A,'Costos Unitarios'!$E:$E)+_xlfn.XLOOKUP(AB322,'Costos Comerciales'!$A:$A,'Costos Comerciales'!$E:$E)))/AD322,"")</f>
        <v>0.73062952421072658</v>
      </c>
      <c r="AH322" s="727" t="str">
        <f>IFERROR(($AD322-_xlfn.XLOOKUP($AB322,Competencias!$A:$A,Competencias!H:H))/$AD322,"")</f>
        <v/>
      </c>
      <c r="AI322" s="727" t="str">
        <f>IFERROR(($AD322-_xlfn.XLOOKUP($AB322,Competencias!$A:$A,Competencias!I:I))/$AD322,"")</f>
        <v/>
      </c>
      <c r="AJ322" s="727" t="str">
        <f>IFERROR(($AD322-_xlfn.XLOOKUP($AB322,Competencias!$A:$A,Competencias!J:J))/$AD322,"")</f>
        <v/>
      </c>
      <c r="AK322" s="727" t="str">
        <f>IFERROR(($AD322-_xlfn.XLOOKUP($AB322,Competencias!$A:$A,Competencias!K:K))/$AD322,"")</f>
        <v/>
      </c>
      <c r="AL322" s="727" t="str">
        <f>IFERROR(($AD322-_xlfn.XLOOKUP($AB322,Competencias!$A:$A,Competencias!L:L))/$AD322,"")</f>
        <v/>
      </c>
      <c r="AM322" s="727" t="str">
        <f>IFERROR(($AD322-_xlfn.XLOOKUP($AB322,Competencias!$A:$A,Competencias!M:M))/$AD322,"")</f>
        <v/>
      </c>
      <c r="AN322" s="727" t="str">
        <f>IFERROR(($AD322-_xlfn.XLOOKUP($AB322,Competencias!$A:$A,Competencias!N:N))/$AD322,"")</f>
        <v/>
      </c>
      <c r="AO322" s="727" t="str">
        <f>IFERROR(($AD322-_xlfn.XLOOKUP($AB322,Competencias!$A:$A,Competencias!O:O))/$AD322,"")</f>
        <v/>
      </c>
      <c r="AP322"/>
      <c r="AQ322" s="246" t="str">
        <f>_xlfn.XLOOKUP(AR322,'Listas anteriores R'!$A:$A,'Listas anteriores R'!$D:$D,"")</f>
        <v>Fiambres</v>
      </c>
      <c r="AR322" s="542">
        <v>102</v>
      </c>
      <c r="AS322" s="718" t="str">
        <f t="shared" si="58"/>
        <v>JAMON CRUDO REB. LARIO (120gr)</v>
      </c>
      <c r="AT322" s="291" t="e">
        <f t="shared" si="63"/>
        <v>#N/A</v>
      </c>
      <c r="AU322" s="1051" t="e">
        <f>ROUND(IFERROR(($AT322-_xlfn.XLOOKUP($AR322,'Listas anteriores May.'!$A:$A,'Listas anteriores May.'!$E:$E))/_xlfn.XLOOKUP($AR322,'Listas anteriores May.'!$A:$A,'Listas anteriores May.'!$E:$E),""),3)</f>
        <v>#VALUE!</v>
      </c>
      <c r="AV322" s="732" t="str">
        <f>IFERROR(($AT322-(_xlfn.XLOOKUP($AR322,'Costos Unitarios'!$A:$A,'Costos Unitarios'!$E:$E)+_xlfn.XLOOKUP($AR322,'Costos Comerciales'!$A:$A,'Costos Comerciales'!$E:$E)))/AT322,"")</f>
        <v/>
      </c>
      <c r="AW322" s="892" t="str">
        <f>IFERROR((AT322-_xlfn.XLOOKUP(AR322,'Lista Consumo Interno'!$A:$A,'Lista Consumo Interno'!$E:$E))/AT322,"")</f>
        <v/>
      </c>
      <c r="AX322" s="895" t="e">
        <v>#N/A</v>
      </c>
      <c r="AY322" s="727" t="str">
        <f>IFERROR(($AT322-_xlfn.XLOOKUP($AR322,Competencias!$A:$A,Competencias!P:P))/$AT322,"")</f>
        <v/>
      </c>
      <c r="AZ322" s="727" t="str">
        <f>IFERROR(($AT322-_xlfn.XLOOKUP($AR322,Competencias!$A:$A,Competencias!Q:Q))/$AT322,"")</f>
        <v/>
      </c>
      <c r="BB322" s="246" t="str">
        <f>_xlfn.XLOOKUP(BC322,'Listas anteriores R'!$A:$A,'Listas anteriores R'!$D:$D,"")</f>
        <v>Fiambres</v>
      </c>
      <c r="BC322" s="760">
        <v>102</v>
      </c>
      <c r="BD322" s="800" t="str">
        <f t="shared" si="59"/>
        <v>JAMON CRUDO REB. LARIO (120gr)</v>
      </c>
      <c r="BE322" s="150" t="e">
        <v>#N/A</v>
      </c>
      <c r="BF322" s="1051" t="e">
        <f>ROUND(IFERROR((BE322-_xlfn.XLOOKUP(BC322,'Listas anteriores HORECA'!$A:$A,'Listas anteriores HORECA'!$E:$E))/_xlfn.XLOOKUP(BC322,'Listas anteriores HORECA'!$A:$A,'Listas anteriores HORECA'!$E:$E),""),3)</f>
        <v>#VALUE!</v>
      </c>
      <c r="BG322" s="150">
        <f>_xlfn.XLOOKUP($BC322,'Costos Unitarios'!A:A,'Costos Unitarios'!E:E,"")</f>
        <v>1383</v>
      </c>
      <c r="BH322" s="1052" t="e">
        <f t="shared" si="60"/>
        <v>#N/A</v>
      </c>
      <c r="BI322" s="892" t="str">
        <f>IFERROR((BE322-_xlfn.XLOOKUP(C322,'Lista Consumo Interno'!A:A,'Lista Consumo Interno'!E:E))/BE322,"")</f>
        <v/>
      </c>
    </row>
    <row r="323" spans="1:61" s="725" customFormat="1" ht="15" thickBot="1" x14ac:dyDescent="0.35">
      <c r="A323" s="246" t="str">
        <f>_xlfn.XLOOKUP(C323,'Listas anteriores R'!$A:$A,'Listas anteriores R'!$D:$D,"")</f>
        <v>Fiambres</v>
      </c>
      <c r="B323" s="1205" t="str">
        <f>_xlfn.XLOOKUP(C323,'Lista Fiambre'!C:C,'Lista Fiambre'!B:B,"")</f>
        <v>Feteados e/v Lario</v>
      </c>
      <c r="C323" s="224">
        <v>117</v>
      </c>
      <c r="D323" s="228" t="s">
        <v>391</v>
      </c>
      <c r="E323" s="770">
        <f t="shared" si="64"/>
        <v>3462.422727272728</v>
      </c>
      <c r="F323" s="860">
        <f>_xlfn.XLOOKUP(C323,'[1]Lista Fiambre'!$C:$C,'[1]Lista Fiambre'!$F:$F,"")</f>
        <v>4189.531500000001</v>
      </c>
      <c r="G323" s="1197">
        <f>ROUND(IFERROR((E323-_xlfn.XLOOKUP(C323,'Listas anteriores R'!A:A,'Listas anteriores R'!E:E))/_xlfn.XLOOKUP(C323,'Listas anteriores R'!A:A,'Listas anteriores R'!E:E),""),3)</f>
        <v>0</v>
      </c>
      <c r="H323" s="732">
        <f>IFERROR((E323-(_xlfn.XLOOKUP(C323,'Costos Unitarios'!$A:$A,'Costos Unitarios'!$E:$E)+_xlfn.XLOOKUP(C323,'Costos Comerciales'!$A:$A,'Costos Comerciales'!$E:$E)))/E323,"")</f>
        <v>0.69761058008514798</v>
      </c>
      <c r="I323" s="732" t="str">
        <f>IFERROR((E323-_xlfn.XLOOKUP(C323,'Lista Consumo Interno'!$A:$A,'Lista Consumo Interno'!$E:$E))/E323,"")</f>
        <v/>
      </c>
      <c r="J323" s="727" t="str">
        <f>IFERROR(($E323-_xlfn.XLOOKUP($C323,Competencias!$A:$A,Competencias!R:R))/$E323,"")</f>
        <v/>
      </c>
      <c r="K323" s="727" t="str">
        <f>IFERROR(($E323-_xlfn.XLOOKUP($C323,Competencias!$A:$A,Competencias!S:S))/$E323,"")</f>
        <v/>
      </c>
      <c r="L323" s="727" t="str">
        <f>IFERROR(($E323-_xlfn.XLOOKUP($C323,Competencias!$A:$A,Competencias!T:T))/$E323,"")</f>
        <v/>
      </c>
      <c r="M323" s="727" t="str">
        <f>IFERROR(($E323-_xlfn.XLOOKUP($C323,Competencias!$A:$A,Competencias!U:U))/$E323,"")</f>
        <v/>
      </c>
      <c r="N323" s="727" t="str">
        <f>IFERROR(($E323-_xlfn.XLOOKUP($C323,Competencias!$A:$A,Competencias!V:V))/$E323,"")</f>
        <v/>
      </c>
      <c r="P323" s="246" t="str">
        <f>_xlfn.XLOOKUP(Q323,'Listas anteriores R'!$A:$A,'Listas anteriores R'!$D:$D,"")</f>
        <v>Fiambres</v>
      </c>
      <c r="Q323" s="1210">
        <v>117</v>
      </c>
      <c r="R323" s="718" t="str">
        <f t="shared" si="61"/>
        <v>JAMON COC.REB.LARIO (150gr)</v>
      </c>
      <c r="S323" s="135">
        <f t="shared" si="65"/>
        <v>3462.422727272728</v>
      </c>
      <c r="T323" s="749">
        <v>4189.531500000001</v>
      </c>
      <c r="U323" s="1172">
        <f>ROUND(IFERROR((S323-_xlfn.XLOOKUP(Q323,'Listas anteriores C'!$A:$A,'Listas anteriores C'!$E:$E))/_xlfn.XLOOKUP(Q323,'Listas anteriores C'!$A:$A,'Listas anteriores C'!$E:$E),""),3)</f>
        <v>0</v>
      </c>
      <c r="V323" s="732">
        <f>IFERROR((S323-(_xlfn.XLOOKUP(Q323,'Costos Unitarios'!$A:$A,'Costos Unitarios'!$E:$E)+_xlfn.XLOOKUP(Q323,'Costos Comerciales'!$A:$A,'Costos Comerciales'!$E:$E)))/S323,"")</f>
        <v>0.69761058008514798</v>
      </c>
      <c r="W323" s="727" t="str">
        <f>IFERROR(($S323-_xlfn.XLOOKUP($Q323,Competencias!$A:$A,Competencias!E:E))/$S323,"")</f>
        <v/>
      </c>
      <c r="X323" s="727" t="str">
        <f>IFERROR(($S323-_xlfn.XLOOKUP($Q323,Competencias!$A:$A,Competencias!F:F))/$S323,"")</f>
        <v/>
      </c>
      <c r="Y323" s="727" t="str">
        <f>IFERROR(($S323-_xlfn.XLOOKUP($Q323,Competencias!$A:$A,Competencias!G:G))/$S323,"")</f>
        <v/>
      </c>
      <c r="AA323" s="246" t="str">
        <f>_xlfn.XLOOKUP(AB323,'Listas anteriores R'!$A:$A,'Listas anteriores R'!$D:$D,"")</f>
        <v>Fiambres</v>
      </c>
      <c r="AB323" s="542">
        <v>117</v>
      </c>
      <c r="AC323" s="718" t="str">
        <f t="shared" si="62"/>
        <v>JAMON COC.REB.LARIO (150gr)</v>
      </c>
      <c r="AD323" s="139">
        <f t="shared" si="66"/>
        <v>3462.422727272728</v>
      </c>
      <c r="AE323" s="749">
        <v>4189.531500000001</v>
      </c>
      <c r="AF323" s="1172">
        <f>ROUND(IFERROR((AD323-_xlfn.XLOOKUP(AB323,'Listas anteriores ML'!$A:$A,'Listas anteriores ML'!$E:$E))/_xlfn.XLOOKUP(AB323,'Listas anteriores ML'!$A:$A,'Listas anteriores ML'!$E:$E),""),3)</f>
        <v>0</v>
      </c>
      <c r="AG323" s="732">
        <f>IFERROR((AD323-(_xlfn.XLOOKUP(AB323,'Costos Unitarios'!$A:$A,'Costos Unitarios'!$E:$E)+_xlfn.XLOOKUP(AB323,'Costos Comerciales'!$A:$A,'Costos Comerciales'!$E:$E)))/AD323,"")</f>
        <v>0.69761058008514798</v>
      </c>
      <c r="AH323" s="727" t="str">
        <f>IFERROR(($AD323-_xlfn.XLOOKUP($AB323,Competencias!$A:$A,Competencias!H:H))/$AD323,"")</f>
        <v/>
      </c>
      <c r="AI323" s="727" t="str">
        <f>IFERROR(($AD323-_xlfn.XLOOKUP($AB323,Competencias!$A:$A,Competencias!I:I))/$AD323,"")</f>
        <v/>
      </c>
      <c r="AJ323" s="727" t="str">
        <f>IFERROR(($AD323-_xlfn.XLOOKUP($AB323,Competencias!$A:$A,Competencias!J:J))/$AD323,"")</f>
        <v/>
      </c>
      <c r="AK323" s="727" t="str">
        <f>IFERROR(($AD323-_xlfn.XLOOKUP($AB323,Competencias!$A:$A,Competencias!K:K))/$AD323,"")</f>
        <v/>
      </c>
      <c r="AL323" s="727" t="str">
        <f>IFERROR(($AD323-_xlfn.XLOOKUP($AB323,Competencias!$A:$A,Competencias!L:L))/$AD323,"")</f>
        <v/>
      </c>
      <c r="AM323" s="727" t="str">
        <f>IFERROR(($AD323-_xlfn.XLOOKUP($AB323,Competencias!$A:$A,Competencias!M:M))/$AD323,"")</f>
        <v/>
      </c>
      <c r="AN323" s="727" t="str">
        <f>IFERROR(($AD323-_xlfn.XLOOKUP($AB323,Competencias!$A:$A,Competencias!N:N))/$AD323,"")</f>
        <v/>
      </c>
      <c r="AO323" s="727" t="str">
        <f>IFERROR(($AD323-_xlfn.XLOOKUP($AB323,Competencias!$A:$A,Competencias!O:O))/$AD323,"")</f>
        <v/>
      </c>
      <c r="AP323"/>
      <c r="AQ323" s="246" t="str">
        <f>_xlfn.XLOOKUP(AR323,'Listas anteriores R'!$A:$A,'Listas anteriores R'!$D:$D,"")</f>
        <v>Fiambres</v>
      </c>
      <c r="AR323" s="542">
        <v>117</v>
      </c>
      <c r="AS323" s="718" t="str">
        <f t="shared" si="58"/>
        <v>JAMON COC.REB.LARIO (150gr)</v>
      </c>
      <c r="AT323" s="291" t="e">
        <f t="shared" si="63"/>
        <v>#N/A</v>
      </c>
      <c r="AU323" s="1051" t="e">
        <f>ROUND(IFERROR(($AT323-_xlfn.XLOOKUP($AR323,'Listas anteriores May.'!$A:$A,'Listas anteriores May.'!$E:$E))/_xlfn.XLOOKUP($AR323,'Listas anteriores May.'!$A:$A,'Listas anteriores May.'!$E:$E),""),3)</f>
        <v>#VALUE!</v>
      </c>
      <c r="AV323" s="732" t="str">
        <f>IFERROR(($AT323-(_xlfn.XLOOKUP($AR323,'Costos Unitarios'!$A:$A,'Costos Unitarios'!$E:$E)+_xlfn.XLOOKUP($AR323,'Costos Comerciales'!$A:$A,'Costos Comerciales'!$E:$E)))/AT323,"")</f>
        <v/>
      </c>
      <c r="AW323" s="892" t="str">
        <f>IFERROR((AT323-_xlfn.XLOOKUP(AR323,'Lista Consumo Interno'!$A:$A,'Lista Consumo Interno'!$E:$E))/AT323,"")</f>
        <v/>
      </c>
      <c r="AX323" s="895" t="e">
        <v>#N/A</v>
      </c>
      <c r="AY323" s="727" t="str">
        <f>IFERROR(($AT323-_xlfn.XLOOKUP($AR323,Competencias!$A:$A,Competencias!P:P))/$AT323,"")</f>
        <v/>
      </c>
      <c r="AZ323" s="727" t="str">
        <f>IFERROR(($AT323-_xlfn.XLOOKUP($AR323,Competencias!$A:$A,Competencias!Q:Q))/$AT323,"")</f>
        <v/>
      </c>
      <c r="BB323" s="246" t="str">
        <f>_xlfn.XLOOKUP(BC323,'Listas anteriores R'!$A:$A,'Listas anteriores R'!$D:$D,"")</f>
        <v>Fiambres</v>
      </c>
      <c r="BC323" s="760">
        <v>117</v>
      </c>
      <c r="BD323" s="800" t="str">
        <f t="shared" si="59"/>
        <v>JAMON COC.REB.LARIO (150gr)</v>
      </c>
      <c r="BE323" s="150" t="e">
        <v>#N/A</v>
      </c>
      <c r="BF323" s="1051" t="e">
        <f>ROUND(IFERROR((BE323-_xlfn.XLOOKUP(BC323,'Listas anteriores HORECA'!$A:$A,'Listas anteriores HORECA'!$E:$E))/_xlfn.XLOOKUP(BC323,'Listas anteriores HORECA'!$A:$A,'Listas anteriores HORECA'!$E:$E),""),3)</f>
        <v>#VALUE!</v>
      </c>
      <c r="BG323" s="150">
        <f>_xlfn.XLOOKUP($BC323,'Costos Unitarios'!A:A,'Costos Unitarios'!E:E,"")</f>
        <v>893</v>
      </c>
      <c r="BH323" s="1052" t="e">
        <f t="shared" si="60"/>
        <v>#N/A</v>
      </c>
      <c r="BI323" s="892" t="str">
        <f>IFERROR((BE323-_xlfn.XLOOKUP(C323,'Lista Consumo Interno'!A:A,'Lista Consumo Interno'!E:E))/BE323,"")</f>
        <v/>
      </c>
    </row>
    <row r="324" spans="1:61" s="725" customFormat="1" ht="15" thickBot="1" x14ac:dyDescent="0.35">
      <c r="A324" s="246" t="str">
        <f>_xlfn.XLOOKUP(C324,'Listas anteriores R'!$A:$A,'Listas anteriores R'!$D:$D,"")</f>
        <v>Fiambres</v>
      </c>
      <c r="B324" s="1205" t="str">
        <f>_xlfn.XLOOKUP(C324,'Lista Fiambre'!C:C,'Lista Fiambre'!B:B,"")</f>
        <v>Feteados e/v Lario</v>
      </c>
      <c r="C324" s="224">
        <v>530</v>
      </c>
      <c r="D324" s="228" t="s">
        <v>392</v>
      </c>
      <c r="E324" s="770">
        <f t="shared" si="64"/>
        <v>1590.8512396694216</v>
      </c>
      <c r="F324" s="860">
        <f>_xlfn.XLOOKUP(C324,'[1]Lista Fiambre'!$C:$C,'[1]Lista Fiambre'!$F:$F,"")</f>
        <v>1924.93</v>
      </c>
      <c r="G324" s="1197">
        <f>ROUND(IFERROR((E324-_xlfn.XLOOKUP(C324,'Listas anteriores R'!A:A,'Listas anteriores R'!E:E))/_xlfn.XLOOKUP(C324,'Listas anteriores R'!A:A,'Listas anteriores R'!E:E),""),3)</f>
        <v>0</v>
      </c>
      <c r="H324" s="732">
        <f>IFERROR((E324-(_xlfn.XLOOKUP(C324,'Costos Unitarios'!$A:$A,'Costos Unitarios'!$E:$E)+_xlfn.XLOOKUP(C324,'Costos Comerciales'!$A:$A,'Costos Comerciales'!$E:$E)))/E324,"")</f>
        <v>0.48329549645961156</v>
      </c>
      <c r="I324" s="732" t="str">
        <f>IFERROR((E324-_xlfn.XLOOKUP(C324,'Lista Consumo Interno'!$A:$A,'Lista Consumo Interno'!$E:$E))/E324,"")</f>
        <v/>
      </c>
      <c r="J324" s="727" t="str">
        <f>IFERROR(($E324-_xlfn.XLOOKUP($C324,Competencias!$A:$A,Competencias!R:R))/$E324,"")</f>
        <v/>
      </c>
      <c r="K324" s="727" t="str">
        <f>IFERROR(($E324-_xlfn.XLOOKUP($C324,Competencias!$A:$A,Competencias!S:S))/$E324,"")</f>
        <v/>
      </c>
      <c r="L324" s="727" t="str">
        <f>IFERROR(($E324-_xlfn.XLOOKUP($C324,Competencias!$A:$A,Competencias!T:T))/$E324,"")</f>
        <v/>
      </c>
      <c r="M324" s="727" t="str">
        <f>IFERROR(($E324-_xlfn.XLOOKUP($C324,Competencias!$A:$A,Competencias!U:U))/$E324,"")</f>
        <v/>
      </c>
      <c r="N324" s="727" t="str">
        <f>IFERROR(($E324-_xlfn.XLOOKUP($C324,Competencias!$A:$A,Competencias!V:V))/$E324,"")</f>
        <v/>
      </c>
      <c r="P324" s="246" t="str">
        <f>_xlfn.XLOOKUP(Q324,'Listas anteriores R'!$A:$A,'Listas anteriores R'!$D:$D,"")</f>
        <v>Fiambres</v>
      </c>
      <c r="Q324" s="1210">
        <v>530</v>
      </c>
      <c r="R324" s="718" t="str">
        <f t="shared" ref="R324:R360" si="67">D324</f>
        <v>FBRE  COC CERDO REB LARIO (150gr)</v>
      </c>
      <c r="S324" s="135">
        <f t="shared" si="65"/>
        <v>1590.8512396694216</v>
      </c>
      <c r="T324" s="749">
        <v>1924.93</v>
      </c>
      <c r="U324" s="1172">
        <f>ROUND(IFERROR((S324-_xlfn.XLOOKUP(Q324,'Listas anteriores C'!$A:$A,'Listas anteriores C'!$E:$E))/_xlfn.XLOOKUP(Q324,'Listas anteriores C'!$A:$A,'Listas anteriores C'!$E:$E),""),3)</f>
        <v>0</v>
      </c>
      <c r="V324" s="732">
        <f>IFERROR((S324-(_xlfn.XLOOKUP(Q324,'Costos Unitarios'!$A:$A,'Costos Unitarios'!$E:$E)+_xlfn.XLOOKUP(Q324,'Costos Comerciales'!$A:$A,'Costos Comerciales'!$E:$E)))/S324,"")</f>
        <v>0.48329549645961156</v>
      </c>
      <c r="W324" s="727" t="str">
        <f>IFERROR(($S324-_xlfn.XLOOKUP($Q324,Competencias!$A:$A,Competencias!E:E))/$S324,"")</f>
        <v/>
      </c>
      <c r="X324" s="727" t="str">
        <f>IFERROR(($S324-_xlfn.XLOOKUP($Q324,Competencias!$A:$A,Competencias!F:F))/$S324,"")</f>
        <v/>
      </c>
      <c r="Y324" s="727" t="str">
        <f>IFERROR(($S324-_xlfn.XLOOKUP($Q324,Competencias!$A:$A,Competencias!G:G))/$S324,"")</f>
        <v/>
      </c>
      <c r="AA324" s="246" t="str">
        <f>_xlfn.XLOOKUP(AB324,'Listas anteriores R'!$A:$A,'Listas anteriores R'!$D:$D,"")</f>
        <v>Fiambres</v>
      </c>
      <c r="AB324" s="542">
        <v>530</v>
      </c>
      <c r="AC324" s="718" t="str">
        <f t="shared" si="62"/>
        <v>FBRE  COC CERDO REB LARIO (150gr)</v>
      </c>
      <c r="AD324" s="139">
        <f t="shared" si="66"/>
        <v>1590.8512396694216</v>
      </c>
      <c r="AE324" s="749">
        <v>1924.93</v>
      </c>
      <c r="AF324" s="1172">
        <f>ROUND(IFERROR((AD324-_xlfn.XLOOKUP(AB324,'Listas anteriores ML'!$A:$A,'Listas anteriores ML'!$E:$E))/_xlfn.XLOOKUP(AB324,'Listas anteriores ML'!$A:$A,'Listas anteriores ML'!$E:$E),""),3)</f>
        <v>0</v>
      </c>
      <c r="AG324" s="732">
        <f>IFERROR((AD324-(_xlfn.XLOOKUP(AB324,'Costos Unitarios'!$A:$A,'Costos Unitarios'!$E:$E)+_xlfn.XLOOKUP(AB324,'Costos Comerciales'!$A:$A,'Costos Comerciales'!$E:$E)))/AD324,"")</f>
        <v>0.48329549645961156</v>
      </c>
      <c r="AH324" s="727" t="str">
        <f>IFERROR(($AD324-_xlfn.XLOOKUP($AB324,Competencias!$A:$A,Competencias!H:H))/$AD324,"")</f>
        <v/>
      </c>
      <c r="AI324" s="727" t="str">
        <f>IFERROR(($AD324-_xlfn.XLOOKUP($AB324,Competencias!$A:$A,Competencias!I:I))/$AD324,"")</f>
        <v/>
      </c>
      <c r="AJ324" s="727" t="str">
        <f>IFERROR(($AD324-_xlfn.XLOOKUP($AB324,Competencias!$A:$A,Competencias!J:J))/$AD324,"")</f>
        <v/>
      </c>
      <c r="AK324" s="727" t="str">
        <f>IFERROR(($AD324-_xlfn.XLOOKUP($AB324,Competencias!$A:$A,Competencias!K:K))/$AD324,"")</f>
        <v/>
      </c>
      <c r="AL324" s="727" t="str">
        <f>IFERROR(($AD324-_xlfn.XLOOKUP($AB324,Competencias!$A:$A,Competencias!L:L))/$AD324,"")</f>
        <v/>
      </c>
      <c r="AM324" s="727" t="str">
        <f>IFERROR(($AD324-_xlfn.XLOOKUP($AB324,Competencias!$A:$A,Competencias!M:M))/$AD324,"")</f>
        <v/>
      </c>
      <c r="AN324" s="727" t="str">
        <f>IFERROR(($AD324-_xlfn.XLOOKUP($AB324,Competencias!$A:$A,Competencias!N:N))/$AD324,"")</f>
        <v/>
      </c>
      <c r="AO324" s="727" t="str">
        <f>IFERROR(($AD324-_xlfn.XLOOKUP($AB324,Competencias!$A:$A,Competencias!O:O))/$AD324,"")</f>
        <v/>
      </c>
      <c r="AP324"/>
      <c r="AQ324" s="246" t="str">
        <f>_xlfn.XLOOKUP(AR324,'Listas anteriores R'!$A:$A,'Listas anteriores R'!$D:$D,"")</f>
        <v>Fiambres</v>
      </c>
      <c r="AR324" s="542">
        <v>530</v>
      </c>
      <c r="AS324" s="718" t="str">
        <f t="shared" si="58"/>
        <v>FBRE  COC CERDO REB LARIO (150gr)</v>
      </c>
      <c r="AT324" s="291" t="e">
        <f t="shared" si="63"/>
        <v>#N/A</v>
      </c>
      <c r="AU324" s="1051" t="e">
        <f>ROUND(IFERROR(($AT324-_xlfn.XLOOKUP($AR324,'Listas anteriores May.'!$A:$A,'Listas anteriores May.'!$E:$E))/_xlfn.XLOOKUP($AR324,'Listas anteriores May.'!$A:$A,'Listas anteriores May.'!$E:$E),""),3)</f>
        <v>#VALUE!</v>
      </c>
      <c r="AV324" s="732" t="str">
        <f>IFERROR(($AT324-(_xlfn.XLOOKUP($AR324,'Costos Unitarios'!$A:$A,'Costos Unitarios'!$E:$E)+_xlfn.XLOOKUP($AR324,'Costos Comerciales'!$A:$A,'Costos Comerciales'!$E:$E)))/AT324,"")</f>
        <v/>
      </c>
      <c r="AW324" s="892" t="str">
        <f>IFERROR((AT324-_xlfn.XLOOKUP(AR324,'Lista Consumo Interno'!$A:$A,'Lista Consumo Interno'!$E:$E))/AT324,"")</f>
        <v/>
      </c>
      <c r="AX324" s="895" t="e">
        <v>#N/A</v>
      </c>
      <c r="AY324" s="727" t="str">
        <f>IFERROR(($AT324-_xlfn.XLOOKUP($AR324,Competencias!$A:$A,Competencias!P:P))/$AT324,"")</f>
        <v/>
      </c>
      <c r="AZ324" s="727" t="str">
        <f>IFERROR(($AT324-_xlfn.XLOOKUP($AR324,Competencias!$A:$A,Competencias!Q:Q))/$AT324,"")</f>
        <v/>
      </c>
      <c r="BB324" s="246" t="str">
        <f>_xlfn.XLOOKUP(BC324,'Listas anteriores R'!$A:$A,'Listas anteriores R'!$D:$D,"")</f>
        <v>Fiambres</v>
      </c>
      <c r="BC324" s="760">
        <v>530</v>
      </c>
      <c r="BD324" s="800" t="str">
        <f t="shared" si="59"/>
        <v>FBRE  COC CERDO REB LARIO (150gr)</v>
      </c>
      <c r="BE324" s="150" t="e">
        <v>#N/A</v>
      </c>
      <c r="BF324" s="1051" t="e">
        <f>ROUND(IFERROR((BE324-_xlfn.XLOOKUP(BC324,'Listas anteriores HORECA'!$A:$A,'Listas anteriores HORECA'!$E:$E))/_xlfn.XLOOKUP(BC324,'Listas anteriores HORECA'!$A:$A,'Listas anteriores HORECA'!$E:$E),""),3)</f>
        <v>#VALUE!</v>
      </c>
      <c r="BG324" s="150">
        <f>_xlfn.XLOOKUP($BC324,'Costos Unitarios'!A:A,'Costos Unitarios'!E:E,"")</f>
        <v>746</v>
      </c>
      <c r="BH324" s="1052" t="e">
        <f t="shared" si="60"/>
        <v>#N/A</v>
      </c>
      <c r="BI324" s="892" t="str">
        <f>IFERROR((BE324-_xlfn.XLOOKUP(C324,'Lista Consumo Interno'!A:A,'Lista Consumo Interno'!E:E))/BE324,"")</f>
        <v/>
      </c>
    </row>
    <row r="325" spans="1:61" s="725" customFormat="1" ht="15" thickBot="1" x14ac:dyDescent="0.35">
      <c r="A325" s="246" t="str">
        <f>_xlfn.XLOOKUP(C325,'Listas anteriores R'!$A:$A,'Listas anteriores R'!$D:$D,"")</f>
        <v>Fiambres</v>
      </c>
      <c r="B325" s="1205" t="str">
        <f>_xlfn.XLOOKUP(C325,'Lista Fiambre'!C:C,'Lista Fiambre'!B:B,"")</f>
        <v>Feteados e/v Lario</v>
      </c>
      <c r="C325" s="224">
        <v>531</v>
      </c>
      <c r="D325" s="228" t="s">
        <v>393</v>
      </c>
      <c r="E325" s="770">
        <f t="shared" si="64"/>
        <v>2543.195454545455</v>
      </c>
      <c r="F325" s="860">
        <f>_xlfn.XLOOKUP(C325,'[1]Lista Fiambre'!$C:$C,'[1]Lista Fiambre'!$F:$F,"")</f>
        <v>3077.2665000000006</v>
      </c>
      <c r="G325" s="1197">
        <f>ROUND(IFERROR((E325-_xlfn.XLOOKUP(C325,'Listas anteriores R'!A:A,'Listas anteriores R'!E:E))/_xlfn.XLOOKUP(C325,'Listas anteriores R'!A:A,'Listas anteriores R'!E:E),""),3)</f>
        <v>0</v>
      </c>
      <c r="H325" s="732">
        <f>IFERROR((E325-(_xlfn.XLOOKUP(C325,'Costos Unitarios'!$A:$A,'Costos Unitarios'!$E:$E)+_xlfn.XLOOKUP(C325,'Costos Comerciales'!$A:$A,'Costos Comerciales'!$E:$E)))/E325,"")</f>
        <v>0.70077014779187963</v>
      </c>
      <c r="I325" s="732" t="str">
        <f>IFERROR((E325-_xlfn.XLOOKUP(C325,'Lista Consumo Interno'!$A:$A,'Lista Consumo Interno'!$E:$E))/E325,"")</f>
        <v/>
      </c>
      <c r="J325" s="727" t="str">
        <f>IFERROR(($E325-_xlfn.XLOOKUP($C325,Competencias!$A:$A,Competencias!R:R))/$E325,"")</f>
        <v/>
      </c>
      <c r="K325" s="727" t="str">
        <f>IFERROR(($E325-_xlfn.XLOOKUP($C325,Competencias!$A:$A,Competencias!S:S))/$E325,"")</f>
        <v/>
      </c>
      <c r="L325" s="727" t="str">
        <f>IFERROR(($E325-_xlfn.XLOOKUP($C325,Competencias!$A:$A,Competencias!T:T))/$E325,"")</f>
        <v/>
      </c>
      <c r="M325" s="727" t="str">
        <f>IFERROR(($E325-_xlfn.XLOOKUP($C325,Competencias!$A:$A,Competencias!U:U))/$E325,"")</f>
        <v/>
      </c>
      <c r="N325" s="727" t="str">
        <f>IFERROR(($E325-_xlfn.XLOOKUP($C325,Competencias!$A:$A,Competencias!V:V))/$E325,"")</f>
        <v/>
      </c>
      <c r="P325" s="246" t="str">
        <f>_xlfn.XLOOKUP(Q325,'Listas anteriores R'!$A:$A,'Listas anteriores R'!$D:$D,"")</f>
        <v>Fiambres</v>
      </c>
      <c r="Q325" s="1210">
        <v>531</v>
      </c>
      <c r="R325" s="718" t="str">
        <f t="shared" si="67"/>
        <v>MORTADELA REB "LARIO" (150gr)</v>
      </c>
      <c r="S325" s="135">
        <f t="shared" si="65"/>
        <v>2543.195454545455</v>
      </c>
      <c r="T325" s="749">
        <v>3077.2665000000006</v>
      </c>
      <c r="U325" s="1172">
        <f>ROUND(IFERROR((S325-_xlfn.XLOOKUP(Q325,'Listas anteriores C'!$A:$A,'Listas anteriores C'!$E:$E))/_xlfn.XLOOKUP(Q325,'Listas anteriores C'!$A:$A,'Listas anteriores C'!$E:$E),""),3)</f>
        <v>0</v>
      </c>
      <c r="V325" s="732">
        <f>IFERROR((S325-(_xlfn.XLOOKUP(Q325,'Costos Unitarios'!$A:$A,'Costos Unitarios'!$E:$E)+_xlfn.XLOOKUP(Q325,'Costos Comerciales'!$A:$A,'Costos Comerciales'!$E:$E)))/S325,"")</f>
        <v>0.70077014779187963</v>
      </c>
      <c r="W325" s="727" t="str">
        <f>IFERROR(($S325-_xlfn.XLOOKUP($Q325,Competencias!$A:$A,Competencias!E:E))/$S325,"")</f>
        <v/>
      </c>
      <c r="X325" s="727" t="str">
        <f>IFERROR(($S325-_xlfn.XLOOKUP($Q325,Competencias!$A:$A,Competencias!F:F))/$S325,"")</f>
        <v/>
      </c>
      <c r="Y325" s="727" t="str">
        <f>IFERROR(($S325-_xlfn.XLOOKUP($Q325,Competencias!$A:$A,Competencias!G:G))/$S325,"")</f>
        <v/>
      </c>
      <c r="AA325" s="246" t="str">
        <f>_xlfn.XLOOKUP(AB325,'Listas anteriores R'!$A:$A,'Listas anteriores R'!$D:$D,"")</f>
        <v>Fiambres</v>
      </c>
      <c r="AB325" s="542">
        <v>531</v>
      </c>
      <c r="AC325" s="718" t="str">
        <f t="shared" si="62"/>
        <v>MORTADELA REB "LARIO" (150gr)</v>
      </c>
      <c r="AD325" s="139">
        <f t="shared" si="66"/>
        <v>2543.195454545455</v>
      </c>
      <c r="AE325" s="749">
        <v>3077.2665000000006</v>
      </c>
      <c r="AF325" s="1172">
        <f>ROUND(IFERROR((AD325-_xlfn.XLOOKUP(AB325,'Listas anteriores ML'!$A:$A,'Listas anteriores ML'!$E:$E))/_xlfn.XLOOKUP(AB325,'Listas anteriores ML'!$A:$A,'Listas anteriores ML'!$E:$E),""),3)</f>
        <v>0</v>
      </c>
      <c r="AG325" s="732">
        <f>IFERROR((AD325-(_xlfn.XLOOKUP(AB325,'Costos Unitarios'!$A:$A,'Costos Unitarios'!$E:$E)+_xlfn.XLOOKUP(AB325,'Costos Comerciales'!$A:$A,'Costos Comerciales'!$E:$E)))/AD325,"")</f>
        <v>0.70077014779187963</v>
      </c>
      <c r="AH325" s="727" t="str">
        <f>IFERROR(($AD325-_xlfn.XLOOKUP($AB325,Competencias!$A:$A,Competencias!H:H))/$AD325,"")</f>
        <v/>
      </c>
      <c r="AI325" s="727" t="str">
        <f>IFERROR(($AD325-_xlfn.XLOOKUP($AB325,Competencias!$A:$A,Competencias!I:I))/$AD325,"")</f>
        <v/>
      </c>
      <c r="AJ325" s="727" t="str">
        <f>IFERROR(($AD325-_xlfn.XLOOKUP($AB325,Competencias!$A:$A,Competencias!J:J))/$AD325,"")</f>
        <v/>
      </c>
      <c r="AK325" s="727" t="str">
        <f>IFERROR(($AD325-_xlfn.XLOOKUP($AB325,Competencias!$A:$A,Competencias!K:K))/$AD325,"")</f>
        <v/>
      </c>
      <c r="AL325" s="727" t="str">
        <f>IFERROR(($AD325-_xlfn.XLOOKUP($AB325,Competencias!$A:$A,Competencias!L:L))/$AD325,"")</f>
        <v/>
      </c>
      <c r="AM325" s="727" t="str">
        <f>IFERROR(($AD325-_xlfn.XLOOKUP($AB325,Competencias!$A:$A,Competencias!M:M))/$AD325,"")</f>
        <v/>
      </c>
      <c r="AN325" s="727" t="str">
        <f>IFERROR(($AD325-_xlfn.XLOOKUP($AB325,Competencias!$A:$A,Competencias!N:N))/$AD325,"")</f>
        <v/>
      </c>
      <c r="AO325" s="727" t="str">
        <f>IFERROR(($AD325-_xlfn.XLOOKUP($AB325,Competencias!$A:$A,Competencias!O:O))/$AD325,"")</f>
        <v/>
      </c>
      <c r="AP325"/>
      <c r="AQ325" s="246" t="str">
        <f>_xlfn.XLOOKUP(AR325,'Listas anteriores R'!$A:$A,'Listas anteriores R'!$D:$D,"")</f>
        <v>Fiambres</v>
      </c>
      <c r="AR325" s="542">
        <v>531</v>
      </c>
      <c r="AS325" s="718" t="str">
        <f t="shared" si="58"/>
        <v>MORTADELA REB "LARIO" (150gr)</v>
      </c>
      <c r="AT325" s="291" t="e">
        <f t="shared" si="63"/>
        <v>#N/A</v>
      </c>
      <c r="AU325" s="1051" t="e">
        <f>ROUND(IFERROR(($AT325-_xlfn.XLOOKUP($AR325,'Listas anteriores May.'!$A:$A,'Listas anteriores May.'!$E:$E))/_xlfn.XLOOKUP($AR325,'Listas anteriores May.'!$A:$A,'Listas anteriores May.'!$E:$E),""),3)</f>
        <v>#VALUE!</v>
      </c>
      <c r="AV325" s="732" t="str">
        <f>IFERROR(($AT325-(_xlfn.XLOOKUP($AR325,'Costos Unitarios'!$A:$A,'Costos Unitarios'!$E:$E)+_xlfn.XLOOKUP($AR325,'Costos Comerciales'!$A:$A,'Costos Comerciales'!$E:$E)))/AT325,"")</f>
        <v/>
      </c>
      <c r="AW325" s="892" t="str">
        <f>IFERROR((AT325-_xlfn.XLOOKUP(AR325,'Lista Consumo Interno'!$A:$A,'Lista Consumo Interno'!$E:$E))/AT325,"")</f>
        <v/>
      </c>
      <c r="AX325" s="895" t="e">
        <v>#N/A</v>
      </c>
      <c r="AY325" s="727" t="str">
        <f>IFERROR(($AT325-_xlfn.XLOOKUP($AR325,Competencias!$A:$A,Competencias!P:P))/$AT325,"")</f>
        <v/>
      </c>
      <c r="AZ325" s="727" t="str">
        <f>IFERROR(($AT325-_xlfn.XLOOKUP($AR325,Competencias!$A:$A,Competencias!Q:Q))/$AT325,"")</f>
        <v/>
      </c>
      <c r="BB325" s="246" t="str">
        <f>_xlfn.XLOOKUP(BC325,'Listas anteriores R'!$A:$A,'Listas anteriores R'!$D:$D,"")</f>
        <v>Fiambres</v>
      </c>
      <c r="BC325" s="760">
        <v>531</v>
      </c>
      <c r="BD325" s="800" t="str">
        <f t="shared" si="59"/>
        <v>MORTADELA REB "LARIO" (150gr)</v>
      </c>
      <c r="BE325" s="150" t="e">
        <v>#N/A</v>
      </c>
      <c r="BF325" s="1051" t="e">
        <f>ROUND(IFERROR((BE325-_xlfn.XLOOKUP(BC325,'Listas anteriores HORECA'!$A:$A,'Listas anteriores HORECA'!$E:$E))/_xlfn.XLOOKUP(BC325,'Listas anteriores HORECA'!$A:$A,'Listas anteriores HORECA'!$E:$E),""),3)</f>
        <v>#VALUE!</v>
      </c>
      <c r="BG325" s="150">
        <f>_xlfn.XLOOKUP($BC325,'Costos Unitarios'!A:A,'Costos Unitarios'!E:E,"")</f>
        <v>647</v>
      </c>
      <c r="BH325" s="1052" t="e">
        <f t="shared" si="60"/>
        <v>#N/A</v>
      </c>
      <c r="BI325" s="892" t="str">
        <f>IFERROR((BE325-_xlfn.XLOOKUP(C325,'Lista Consumo Interno'!A:A,'Lista Consumo Interno'!E:E))/BE325,"")</f>
        <v/>
      </c>
    </row>
    <row r="326" spans="1:61" s="725" customFormat="1" ht="15" thickBot="1" x14ac:dyDescent="0.35">
      <c r="A326" s="246" t="str">
        <f>_xlfn.XLOOKUP(C326,'Listas anteriores R'!$A:$A,'Listas anteriores R'!$D:$D,"")</f>
        <v>Fiambres</v>
      </c>
      <c r="B326" s="1205" t="str">
        <f>_xlfn.XLOOKUP(C326,'Lista Fiambre'!C:C,'Lista Fiambre'!B:B,"")</f>
        <v>Feteados e/v Lario</v>
      </c>
      <c r="C326" s="224">
        <v>533</v>
      </c>
      <c r="D326" s="228" t="s">
        <v>394</v>
      </c>
      <c r="E326" s="770">
        <f t="shared" si="64"/>
        <v>4075.2409090909096</v>
      </c>
      <c r="F326" s="860">
        <f>_xlfn.XLOOKUP(C326,'[1]Lista Fiambre'!$C:$C,'[1]Lista Fiambre'!$F:$F,"")</f>
        <v>4931.0415000000003</v>
      </c>
      <c r="G326" s="1197">
        <f>ROUND(IFERROR((E326-_xlfn.XLOOKUP(C326,'Listas anteriores R'!A:A,'Listas anteriores R'!E:E))/_xlfn.XLOOKUP(C326,'Listas anteriores R'!A:A,'Listas anteriores R'!E:E),""),3)</f>
        <v>0</v>
      </c>
      <c r="H326" s="732">
        <f>IFERROR((E326-(_xlfn.XLOOKUP(C326,'Costos Unitarios'!$A:$A,'Costos Unitarios'!$E:$E)+_xlfn.XLOOKUP(C326,'Costos Comerciales'!$A:$A,'Costos Comerciales'!$E:$E)))/E326,"")</f>
        <v>0.61082055383228884</v>
      </c>
      <c r="I326" s="732" t="str">
        <f>IFERROR((E326-_xlfn.XLOOKUP(C326,'Lista Consumo Interno'!$A:$A,'Lista Consumo Interno'!$E:$E))/E326,"")</f>
        <v/>
      </c>
      <c r="J326" s="727" t="str">
        <f>IFERROR(($E326-_xlfn.XLOOKUP($C326,Competencias!$A:$A,Competencias!R:R))/$E326,"")</f>
        <v/>
      </c>
      <c r="K326" s="727" t="str">
        <f>IFERROR(($E326-_xlfn.XLOOKUP($C326,Competencias!$A:$A,Competencias!S:S))/$E326,"")</f>
        <v/>
      </c>
      <c r="L326" s="727" t="str">
        <f>IFERROR(($E326-_xlfn.XLOOKUP($C326,Competencias!$A:$A,Competencias!T:T))/$E326,"")</f>
        <v/>
      </c>
      <c r="M326" s="727" t="str">
        <f>IFERROR(($E326-_xlfn.XLOOKUP($C326,Competencias!$A:$A,Competencias!U:U))/$E326,"")</f>
        <v/>
      </c>
      <c r="N326" s="727" t="str">
        <f>IFERROR(($E326-_xlfn.XLOOKUP($C326,Competencias!$A:$A,Competencias!V:V))/$E326,"")</f>
        <v/>
      </c>
      <c r="P326" s="246" t="str">
        <f>_xlfn.XLOOKUP(Q326,'Listas anteriores R'!$A:$A,'Listas anteriores R'!$D:$D,"")</f>
        <v>Fiambres</v>
      </c>
      <c r="Q326" s="1210">
        <v>533</v>
      </c>
      <c r="R326" s="718" t="str">
        <f t="shared" si="67"/>
        <v>BONDIOLA REB "LARIO" (120gr)</v>
      </c>
      <c r="S326" s="135">
        <f t="shared" si="65"/>
        <v>4075.2409090909096</v>
      </c>
      <c r="T326" s="749">
        <v>4931.0415000000003</v>
      </c>
      <c r="U326" s="1172">
        <f>ROUND(IFERROR((S326-_xlfn.XLOOKUP(Q326,'Listas anteriores C'!$A:$A,'Listas anteriores C'!$E:$E))/_xlfn.XLOOKUP(Q326,'Listas anteriores C'!$A:$A,'Listas anteriores C'!$E:$E),""),3)</f>
        <v>0</v>
      </c>
      <c r="V326" s="732">
        <f>IFERROR((S326-(_xlfn.XLOOKUP(Q326,'Costos Unitarios'!$A:$A,'Costos Unitarios'!$E:$E)+_xlfn.XLOOKUP(Q326,'Costos Comerciales'!$A:$A,'Costos Comerciales'!$E:$E)))/S326,"")</f>
        <v>0.61082055383228884</v>
      </c>
      <c r="W326" s="727" t="str">
        <f>IFERROR(($S326-_xlfn.XLOOKUP($Q326,Competencias!$A:$A,Competencias!E:E))/$S326,"")</f>
        <v/>
      </c>
      <c r="X326" s="727" t="str">
        <f>IFERROR(($S326-_xlfn.XLOOKUP($Q326,Competencias!$A:$A,Competencias!F:F))/$S326,"")</f>
        <v/>
      </c>
      <c r="Y326" s="727" t="str">
        <f>IFERROR(($S326-_xlfn.XLOOKUP($Q326,Competencias!$A:$A,Competencias!G:G))/$S326,"")</f>
        <v/>
      </c>
      <c r="AA326" s="246" t="str">
        <f>_xlfn.XLOOKUP(AB326,'Listas anteriores R'!$A:$A,'Listas anteriores R'!$D:$D,"")</f>
        <v>Fiambres</v>
      </c>
      <c r="AB326" s="542">
        <v>533</v>
      </c>
      <c r="AC326" s="718" t="str">
        <f t="shared" si="62"/>
        <v>BONDIOLA REB "LARIO" (120gr)</v>
      </c>
      <c r="AD326" s="139">
        <f t="shared" si="66"/>
        <v>4075.2409090909096</v>
      </c>
      <c r="AE326" s="749">
        <v>4931.0415000000003</v>
      </c>
      <c r="AF326" s="1172">
        <f>ROUND(IFERROR((AD326-_xlfn.XLOOKUP(AB326,'Listas anteriores ML'!$A:$A,'Listas anteriores ML'!$E:$E))/_xlfn.XLOOKUP(AB326,'Listas anteriores ML'!$A:$A,'Listas anteriores ML'!$E:$E),""),3)</f>
        <v>0</v>
      </c>
      <c r="AG326" s="732">
        <f>IFERROR((AD326-(_xlfn.XLOOKUP(AB326,'Costos Unitarios'!$A:$A,'Costos Unitarios'!$E:$E)+_xlfn.XLOOKUP(AB326,'Costos Comerciales'!$A:$A,'Costos Comerciales'!$E:$E)))/AD326,"")</f>
        <v>0.61082055383228884</v>
      </c>
      <c r="AH326" s="727" t="str">
        <f>IFERROR(($AD326-_xlfn.XLOOKUP($AB326,Competencias!$A:$A,Competencias!H:H))/$AD326,"")</f>
        <v/>
      </c>
      <c r="AI326" s="727" t="str">
        <f>IFERROR(($AD326-_xlfn.XLOOKUP($AB326,Competencias!$A:$A,Competencias!I:I))/$AD326,"")</f>
        <v/>
      </c>
      <c r="AJ326" s="727" t="str">
        <f>IFERROR(($AD326-_xlfn.XLOOKUP($AB326,Competencias!$A:$A,Competencias!J:J))/$AD326,"")</f>
        <v/>
      </c>
      <c r="AK326" s="727" t="str">
        <f>IFERROR(($AD326-_xlfn.XLOOKUP($AB326,Competencias!$A:$A,Competencias!K:K))/$AD326,"")</f>
        <v/>
      </c>
      <c r="AL326" s="727" t="str">
        <f>IFERROR(($AD326-_xlfn.XLOOKUP($AB326,Competencias!$A:$A,Competencias!L:L))/$AD326,"")</f>
        <v/>
      </c>
      <c r="AM326" s="727" t="str">
        <f>IFERROR(($AD326-_xlfn.XLOOKUP($AB326,Competencias!$A:$A,Competencias!M:M))/$AD326,"")</f>
        <v/>
      </c>
      <c r="AN326" s="727" t="str">
        <f>IFERROR(($AD326-_xlfn.XLOOKUP($AB326,Competencias!$A:$A,Competencias!N:N))/$AD326,"")</f>
        <v/>
      </c>
      <c r="AO326" s="727" t="str">
        <f>IFERROR(($AD326-_xlfn.XLOOKUP($AB326,Competencias!$A:$A,Competencias!O:O))/$AD326,"")</f>
        <v/>
      </c>
      <c r="AP326"/>
      <c r="AQ326" s="246" t="str">
        <f>_xlfn.XLOOKUP(AR326,'Listas anteriores R'!$A:$A,'Listas anteriores R'!$D:$D,"")</f>
        <v>Fiambres</v>
      </c>
      <c r="AR326" s="542">
        <v>533</v>
      </c>
      <c r="AS326" s="718" t="str">
        <f t="shared" si="58"/>
        <v>BONDIOLA REB "LARIO" (120gr)</v>
      </c>
      <c r="AT326" s="291" t="e">
        <f t="shared" si="63"/>
        <v>#N/A</v>
      </c>
      <c r="AU326" s="1051" t="e">
        <f>ROUND(IFERROR(($AT326-_xlfn.XLOOKUP($AR326,'Listas anteriores May.'!$A:$A,'Listas anteriores May.'!$E:$E))/_xlfn.XLOOKUP($AR326,'Listas anteriores May.'!$A:$A,'Listas anteriores May.'!$E:$E),""),3)</f>
        <v>#VALUE!</v>
      </c>
      <c r="AV326" s="732" t="str">
        <f>IFERROR(($AT326-(_xlfn.XLOOKUP($AR326,'Costos Unitarios'!$A:$A,'Costos Unitarios'!$E:$E)+_xlfn.XLOOKUP($AR326,'Costos Comerciales'!$A:$A,'Costos Comerciales'!$E:$E)))/AT326,"")</f>
        <v/>
      </c>
      <c r="AW326" s="892" t="str">
        <f>IFERROR((AT326-_xlfn.XLOOKUP(AR326,'Lista Consumo Interno'!$A:$A,'Lista Consumo Interno'!$E:$E))/AT326,"")</f>
        <v/>
      </c>
      <c r="AX326" s="895" t="e">
        <v>#N/A</v>
      </c>
      <c r="AY326" s="727" t="str">
        <f>IFERROR(($AT326-_xlfn.XLOOKUP($AR326,Competencias!$A:$A,Competencias!P:P))/$AT326,"")</f>
        <v/>
      </c>
      <c r="AZ326" s="727" t="str">
        <f>IFERROR(($AT326-_xlfn.XLOOKUP($AR326,Competencias!$A:$A,Competencias!Q:Q))/$AT326,"")</f>
        <v/>
      </c>
      <c r="BB326" s="246" t="str">
        <f>_xlfn.XLOOKUP(BC326,'Listas anteriores R'!$A:$A,'Listas anteriores R'!$D:$D,"")</f>
        <v>Fiambres</v>
      </c>
      <c r="BC326" s="760">
        <v>533</v>
      </c>
      <c r="BD326" s="800" t="str">
        <f t="shared" si="59"/>
        <v>BONDIOLA REB "LARIO" (120gr)</v>
      </c>
      <c r="BE326" s="150" t="e">
        <v>#N/A</v>
      </c>
      <c r="BF326" s="1051" t="e">
        <f>ROUND(IFERROR((BE326-_xlfn.XLOOKUP(BC326,'Listas anteriores HORECA'!$A:$A,'Listas anteriores HORECA'!$E:$E))/_xlfn.XLOOKUP(BC326,'Listas anteriores HORECA'!$A:$A,'Listas anteriores HORECA'!$E:$E),""),3)</f>
        <v>#VALUE!</v>
      </c>
      <c r="BG326" s="150">
        <f>_xlfn.XLOOKUP($BC326,'Costos Unitarios'!A:A,'Costos Unitarios'!E:E,"")</f>
        <v>1399</v>
      </c>
      <c r="BH326" s="1052" t="e">
        <f t="shared" si="60"/>
        <v>#N/A</v>
      </c>
      <c r="BI326" s="892" t="str">
        <f>IFERROR((BE326-_xlfn.XLOOKUP(C326,'Lista Consumo Interno'!A:A,'Lista Consumo Interno'!E:E))/BE326,"")</f>
        <v/>
      </c>
    </row>
    <row r="327" spans="1:61" s="725" customFormat="1" ht="15" thickBot="1" x14ac:dyDescent="0.35">
      <c r="A327" s="246" t="str">
        <f>_xlfn.XLOOKUP(C327,'Listas anteriores R'!$A:$A,'Listas anteriores R'!$D:$D,"")</f>
        <v>Fiambres</v>
      </c>
      <c r="B327" s="1205" t="str">
        <f>_xlfn.XLOOKUP(C327,'Lista Fiambre'!C:C,'Lista Fiambre'!B:B,"")</f>
        <v>Feteados e/v Lario</v>
      </c>
      <c r="C327" s="224">
        <v>534</v>
      </c>
      <c r="D327" s="228" t="s">
        <v>395</v>
      </c>
      <c r="E327" s="770">
        <f t="shared" si="64"/>
        <v>4075.2409090909096</v>
      </c>
      <c r="F327" s="860">
        <f>_xlfn.XLOOKUP(C327,'[1]Lista Fiambre'!$C:$C,'[1]Lista Fiambre'!$F:$F,"")</f>
        <v>4931.0415000000003</v>
      </c>
      <c r="G327" s="1197">
        <f>ROUND(IFERROR((E327-_xlfn.XLOOKUP(C327,'Listas anteriores R'!A:A,'Listas anteriores R'!E:E))/_xlfn.XLOOKUP(C327,'Listas anteriores R'!A:A,'Listas anteriores R'!E:E),""),3)</f>
        <v>0</v>
      </c>
      <c r="H327" s="732">
        <f>IFERROR((E327-(_xlfn.XLOOKUP(C327,'Costos Unitarios'!$A:$A,'Costos Unitarios'!$E:$E)+_xlfn.XLOOKUP(C327,'Costos Comerciales'!$A:$A,'Costos Comerciales'!$E:$E)))/E327,"")</f>
        <v>0.73621191385227647</v>
      </c>
      <c r="I327" s="732" t="str">
        <f>IFERROR((E327-_xlfn.XLOOKUP(C327,'Lista Consumo Interno'!$A:$A,'Lista Consumo Interno'!$E:$E))/E327,"")</f>
        <v/>
      </c>
      <c r="J327" s="727" t="str">
        <f>IFERROR(($E327-_xlfn.XLOOKUP($C327,Competencias!$A:$A,Competencias!R:R))/$E327,"")</f>
        <v/>
      </c>
      <c r="K327" s="727" t="str">
        <f>IFERROR(($E327-_xlfn.XLOOKUP($C327,Competencias!$A:$A,Competencias!S:S))/$E327,"")</f>
        <v/>
      </c>
      <c r="L327" s="727" t="str">
        <f>IFERROR(($E327-_xlfn.XLOOKUP($C327,Competencias!$A:$A,Competencias!T:T))/$E327,"")</f>
        <v/>
      </c>
      <c r="M327" s="727" t="str">
        <f>IFERROR(($E327-_xlfn.XLOOKUP($C327,Competencias!$A:$A,Competencias!U:U))/$E327,"")</f>
        <v/>
      </c>
      <c r="N327" s="727" t="str">
        <f>IFERROR(($E327-_xlfn.XLOOKUP($C327,Competencias!$A:$A,Competencias!V:V))/$E327,"")</f>
        <v/>
      </c>
      <c r="P327" s="246" t="str">
        <f>_xlfn.XLOOKUP(Q327,'Listas anteriores R'!$A:$A,'Listas anteriores R'!$D:$D,"")</f>
        <v>Fiambres</v>
      </c>
      <c r="Q327" s="1210">
        <v>534</v>
      </c>
      <c r="R327" s="718" t="str">
        <f t="shared" si="67"/>
        <v>LOMO FINAS H. REB "LARIO" (120gr)</v>
      </c>
      <c r="S327" s="135">
        <f t="shared" si="65"/>
        <v>4075.2409090909096</v>
      </c>
      <c r="T327" s="749">
        <v>4931.0415000000003</v>
      </c>
      <c r="U327" s="1172">
        <f>ROUND(IFERROR((S327-_xlfn.XLOOKUP(Q327,'Listas anteriores C'!$A:$A,'Listas anteriores C'!$E:$E))/_xlfn.XLOOKUP(Q327,'Listas anteriores C'!$A:$A,'Listas anteriores C'!$E:$E),""),3)</f>
        <v>0</v>
      </c>
      <c r="V327" s="732">
        <f>IFERROR((S327-(_xlfn.XLOOKUP(Q327,'Costos Unitarios'!$A:$A,'Costos Unitarios'!$E:$E)+_xlfn.XLOOKUP(Q327,'Costos Comerciales'!$A:$A,'Costos Comerciales'!$E:$E)))/S327,"")</f>
        <v>0.73621191385227647</v>
      </c>
      <c r="W327" s="727" t="str">
        <f>IFERROR(($S327-_xlfn.XLOOKUP($Q327,Competencias!$A:$A,Competencias!E:E))/$S327,"")</f>
        <v/>
      </c>
      <c r="X327" s="727" t="str">
        <f>IFERROR(($S327-_xlfn.XLOOKUP($Q327,Competencias!$A:$A,Competencias!F:F))/$S327,"")</f>
        <v/>
      </c>
      <c r="Y327" s="727" t="str">
        <f>IFERROR(($S327-_xlfn.XLOOKUP($Q327,Competencias!$A:$A,Competencias!G:G))/$S327,"")</f>
        <v/>
      </c>
      <c r="AA327" s="246" t="str">
        <f>_xlfn.XLOOKUP(AB327,'Listas anteriores R'!$A:$A,'Listas anteriores R'!$D:$D,"")</f>
        <v>Fiambres</v>
      </c>
      <c r="AB327" s="542">
        <v>534</v>
      </c>
      <c r="AC327" s="718" t="str">
        <f t="shared" ref="AC327:AC360" si="68">D327</f>
        <v>LOMO FINAS H. REB "LARIO" (120gr)</v>
      </c>
      <c r="AD327" s="139">
        <f t="shared" si="66"/>
        <v>4075.2409090909096</v>
      </c>
      <c r="AE327" s="749">
        <v>4931.0415000000003</v>
      </c>
      <c r="AF327" s="1172">
        <f>ROUND(IFERROR((AD327-_xlfn.XLOOKUP(AB327,'Listas anteriores ML'!$A:$A,'Listas anteriores ML'!$E:$E))/_xlfn.XLOOKUP(AB327,'Listas anteriores ML'!$A:$A,'Listas anteriores ML'!$E:$E),""),3)</f>
        <v>0</v>
      </c>
      <c r="AG327" s="732">
        <f>IFERROR((AD327-(_xlfn.XLOOKUP(AB327,'Costos Unitarios'!$A:$A,'Costos Unitarios'!$E:$E)+_xlfn.XLOOKUP(AB327,'Costos Comerciales'!$A:$A,'Costos Comerciales'!$E:$E)))/AD327,"")</f>
        <v>0.73621191385227647</v>
      </c>
      <c r="AH327" s="727" t="str">
        <f>IFERROR(($AD327-_xlfn.XLOOKUP($AB327,Competencias!$A:$A,Competencias!H:H))/$AD327,"")</f>
        <v/>
      </c>
      <c r="AI327" s="727" t="str">
        <f>IFERROR(($AD327-_xlfn.XLOOKUP($AB327,Competencias!$A:$A,Competencias!I:I))/$AD327,"")</f>
        <v/>
      </c>
      <c r="AJ327" s="727" t="str">
        <f>IFERROR(($AD327-_xlfn.XLOOKUP($AB327,Competencias!$A:$A,Competencias!J:J))/$AD327,"")</f>
        <v/>
      </c>
      <c r="AK327" s="727" t="str">
        <f>IFERROR(($AD327-_xlfn.XLOOKUP($AB327,Competencias!$A:$A,Competencias!K:K))/$AD327,"")</f>
        <v/>
      </c>
      <c r="AL327" s="727" t="str">
        <f>IFERROR(($AD327-_xlfn.XLOOKUP($AB327,Competencias!$A:$A,Competencias!L:L))/$AD327,"")</f>
        <v/>
      </c>
      <c r="AM327" s="727" t="str">
        <f>IFERROR(($AD327-_xlfn.XLOOKUP($AB327,Competencias!$A:$A,Competencias!M:M))/$AD327,"")</f>
        <v/>
      </c>
      <c r="AN327" s="727" t="str">
        <f>IFERROR(($AD327-_xlfn.XLOOKUP($AB327,Competencias!$A:$A,Competencias!N:N))/$AD327,"")</f>
        <v/>
      </c>
      <c r="AO327" s="727" t="str">
        <f>IFERROR(($AD327-_xlfn.XLOOKUP($AB327,Competencias!$A:$A,Competencias!O:O))/$AD327,"")</f>
        <v/>
      </c>
      <c r="AP327"/>
      <c r="AQ327" s="246" t="str">
        <f>_xlfn.XLOOKUP(AR327,'Listas anteriores R'!$A:$A,'Listas anteriores R'!$D:$D,"")</f>
        <v>Fiambres</v>
      </c>
      <c r="AR327" s="542">
        <v>534</v>
      </c>
      <c r="AS327" s="718" t="str">
        <f t="shared" si="58"/>
        <v>LOMO FINAS H. REB "LARIO" (120gr)</v>
      </c>
      <c r="AT327" s="291" t="e">
        <f t="shared" si="63"/>
        <v>#N/A</v>
      </c>
      <c r="AU327" s="1051" t="e">
        <f>ROUND(IFERROR(($AT327-_xlfn.XLOOKUP($AR327,'Listas anteriores May.'!$A:$A,'Listas anteriores May.'!$E:$E))/_xlfn.XLOOKUP($AR327,'Listas anteriores May.'!$A:$A,'Listas anteriores May.'!$E:$E),""),3)</f>
        <v>#VALUE!</v>
      </c>
      <c r="AV327" s="732" t="str">
        <f>IFERROR(($AT327-(_xlfn.XLOOKUP($AR327,'Costos Unitarios'!$A:$A,'Costos Unitarios'!$E:$E)+_xlfn.XLOOKUP($AR327,'Costos Comerciales'!$A:$A,'Costos Comerciales'!$E:$E)))/AT327,"")</f>
        <v/>
      </c>
      <c r="AW327" s="892" t="str">
        <f>IFERROR((AT327-_xlfn.XLOOKUP(AR327,'Lista Consumo Interno'!$A:$A,'Lista Consumo Interno'!$E:$E))/AT327,"")</f>
        <v/>
      </c>
      <c r="AX327" s="895" t="e">
        <v>#N/A</v>
      </c>
      <c r="AY327" s="727" t="str">
        <f>IFERROR(($AT327-_xlfn.XLOOKUP($AR327,Competencias!$A:$A,Competencias!P:P))/$AT327,"")</f>
        <v/>
      </c>
      <c r="AZ327" s="727" t="str">
        <f>IFERROR(($AT327-_xlfn.XLOOKUP($AR327,Competencias!$A:$A,Competencias!Q:Q))/$AT327,"")</f>
        <v/>
      </c>
      <c r="BB327" s="246" t="str">
        <f>_xlfn.XLOOKUP(BC327,'Listas anteriores R'!$A:$A,'Listas anteriores R'!$D:$D,"")</f>
        <v>Fiambres</v>
      </c>
      <c r="BC327" s="760">
        <v>534</v>
      </c>
      <c r="BD327" s="800" t="str">
        <f t="shared" si="59"/>
        <v>LOMO FINAS H. REB "LARIO" (120gr)</v>
      </c>
      <c r="BE327" s="150" t="e">
        <v>#N/A</v>
      </c>
      <c r="BF327" s="1051" t="e">
        <f>ROUND(IFERROR((BE327-_xlfn.XLOOKUP(BC327,'Listas anteriores HORECA'!$A:$A,'Listas anteriores HORECA'!$E:$E))/_xlfn.XLOOKUP(BC327,'Listas anteriores HORECA'!$A:$A,'Listas anteriores HORECA'!$E:$E),""),3)</f>
        <v>#VALUE!</v>
      </c>
      <c r="BG327" s="150">
        <f>_xlfn.XLOOKUP($BC327,'Costos Unitarios'!A:A,'Costos Unitarios'!E:E,"")</f>
        <v>970</v>
      </c>
      <c r="BH327" s="1052" t="e">
        <f t="shared" si="60"/>
        <v>#N/A</v>
      </c>
      <c r="BI327" s="892" t="str">
        <f>IFERROR((BE327-_xlfn.XLOOKUP(C327,'Lista Consumo Interno'!A:A,'Lista Consumo Interno'!E:E))/BE327,"")</f>
        <v/>
      </c>
    </row>
    <row r="328" spans="1:61" s="725" customFormat="1" ht="15" thickBot="1" x14ac:dyDescent="0.35">
      <c r="A328" s="246" t="str">
        <f>_xlfn.XLOOKUP(C328,'Listas anteriores R'!$A:$A,'Listas anteriores R'!$D:$D,"")</f>
        <v>Fiambres</v>
      </c>
      <c r="B328" s="1205" t="str">
        <f>_xlfn.XLOOKUP(C328,'Lista Fiambre'!C:C,'Lista Fiambre'!B:B,"")</f>
        <v>Feteados e/v Lario</v>
      </c>
      <c r="C328" s="224">
        <v>535</v>
      </c>
      <c r="D328" s="228" t="s">
        <v>396</v>
      </c>
      <c r="E328" s="770">
        <f t="shared" si="64"/>
        <v>5607.2863636363654</v>
      </c>
      <c r="F328" s="860">
        <f>_xlfn.XLOOKUP(C328,'[1]Lista Fiambre'!$C:$C,'[1]Lista Fiambre'!$F:$F,"")</f>
        <v>6784.8165000000017</v>
      </c>
      <c r="G328" s="1197">
        <f>ROUND(IFERROR((E328-_xlfn.XLOOKUP(C328,'Listas anteriores R'!A:A,'Listas anteriores R'!E:E))/_xlfn.XLOOKUP(C328,'Listas anteriores R'!A:A,'Listas anteriores R'!E:E),""),3)</f>
        <v>0</v>
      </c>
      <c r="H328" s="732">
        <f>IFERROR((E328-(_xlfn.XLOOKUP(C328,'Costos Unitarios'!$A:$A,'Costos Unitarios'!$E:$E)+_xlfn.XLOOKUP(C328,'Costos Comerciales'!$A:$A,'Costos Comerciales'!$E:$E)))/E328,"")</f>
        <v>0.53952770867126632</v>
      </c>
      <c r="I328" s="732" t="str">
        <f>IFERROR((E328-_xlfn.XLOOKUP(C328,'Lista Consumo Interno'!$A:$A,'Lista Consumo Interno'!$E:$E))/E328,"")</f>
        <v/>
      </c>
      <c r="J328" s="727" t="str">
        <f>IFERROR(($E328-_xlfn.XLOOKUP($C328,Competencias!$A:$A,Competencias!R:R))/$E328,"")</f>
        <v/>
      </c>
      <c r="K328" s="727" t="str">
        <f>IFERROR(($E328-_xlfn.XLOOKUP($C328,Competencias!$A:$A,Competencias!S:S))/$E328,"")</f>
        <v/>
      </c>
      <c r="L328" s="727" t="str">
        <f>IFERROR(($E328-_xlfn.XLOOKUP($C328,Competencias!$A:$A,Competencias!T:T))/$E328,"")</f>
        <v/>
      </c>
      <c r="M328" s="727" t="str">
        <f>IFERROR(($E328-_xlfn.XLOOKUP($C328,Competencias!$A:$A,Competencias!U:U))/$E328,"")</f>
        <v/>
      </c>
      <c r="N328" s="727" t="str">
        <f>IFERROR(($E328-_xlfn.XLOOKUP($C328,Competencias!$A:$A,Competencias!V:V))/$E328,"")</f>
        <v/>
      </c>
      <c r="P328" s="246" t="str">
        <f>_xlfn.XLOOKUP(Q328,'Listas anteriores R'!$A:$A,'Listas anteriores R'!$D:$D,"")</f>
        <v>Fiambres</v>
      </c>
      <c r="Q328" s="1210">
        <v>535</v>
      </c>
      <c r="R328" s="718" t="str">
        <f t="shared" si="67"/>
        <v>PANCETA AHUMADA REB LARIO (150gr)</v>
      </c>
      <c r="S328" s="135">
        <f t="shared" si="65"/>
        <v>5607.2863636363654</v>
      </c>
      <c r="T328" s="749">
        <v>6784.8165000000017</v>
      </c>
      <c r="U328" s="1172">
        <f>ROUND(IFERROR((S328-_xlfn.XLOOKUP(Q328,'Listas anteriores C'!$A:$A,'Listas anteriores C'!$E:$E))/_xlfn.XLOOKUP(Q328,'Listas anteriores C'!$A:$A,'Listas anteriores C'!$E:$E),""),3)</f>
        <v>0</v>
      </c>
      <c r="V328" s="732">
        <f>IFERROR((S328-(_xlfn.XLOOKUP(Q328,'Costos Unitarios'!$A:$A,'Costos Unitarios'!$E:$E)+_xlfn.XLOOKUP(Q328,'Costos Comerciales'!$A:$A,'Costos Comerciales'!$E:$E)))/S328,"")</f>
        <v>0.53952770867126632</v>
      </c>
      <c r="W328" s="727" t="str">
        <f>IFERROR(($S328-_xlfn.XLOOKUP($Q328,Competencias!$A:$A,Competencias!E:E))/$S328,"")</f>
        <v/>
      </c>
      <c r="X328" s="727" t="str">
        <f>IFERROR(($S328-_xlfn.XLOOKUP($Q328,Competencias!$A:$A,Competencias!F:F))/$S328,"")</f>
        <v/>
      </c>
      <c r="Y328" s="727" t="str">
        <f>IFERROR(($S328-_xlfn.XLOOKUP($Q328,Competencias!$A:$A,Competencias!G:G))/$S328,"")</f>
        <v/>
      </c>
      <c r="AA328" s="246" t="str">
        <f>_xlfn.XLOOKUP(AB328,'Listas anteriores R'!$A:$A,'Listas anteriores R'!$D:$D,"")</f>
        <v>Fiambres</v>
      </c>
      <c r="AB328" s="542">
        <v>535</v>
      </c>
      <c r="AC328" s="718" t="str">
        <f t="shared" si="68"/>
        <v>PANCETA AHUMADA REB LARIO (150gr)</v>
      </c>
      <c r="AD328" s="139">
        <f t="shared" si="66"/>
        <v>5607.2863636363654</v>
      </c>
      <c r="AE328" s="749">
        <v>6784.8165000000017</v>
      </c>
      <c r="AF328" s="1172">
        <f>ROUND(IFERROR((AD328-_xlfn.XLOOKUP(AB328,'Listas anteriores ML'!$A:$A,'Listas anteriores ML'!$E:$E))/_xlfn.XLOOKUP(AB328,'Listas anteriores ML'!$A:$A,'Listas anteriores ML'!$E:$E),""),3)</f>
        <v>0</v>
      </c>
      <c r="AG328" s="732">
        <f>IFERROR((AD328-(_xlfn.XLOOKUP(AB328,'Costos Unitarios'!$A:$A,'Costos Unitarios'!$E:$E)+_xlfn.XLOOKUP(AB328,'Costos Comerciales'!$A:$A,'Costos Comerciales'!$E:$E)))/AD328,"")</f>
        <v>0.53952770867126632</v>
      </c>
      <c r="AH328" s="727" t="str">
        <f>IFERROR(($AD328-_xlfn.XLOOKUP($AB328,Competencias!$A:$A,Competencias!H:H))/$AD328,"")</f>
        <v/>
      </c>
      <c r="AI328" s="727" t="str">
        <f>IFERROR(($AD328-_xlfn.XLOOKUP($AB328,Competencias!$A:$A,Competencias!I:I))/$AD328,"")</f>
        <v/>
      </c>
      <c r="AJ328" s="727" t="str">
        <f>IFERROR(($AD328-_xlfn.XLOOKUP($AB328,Competencias!$A:$A,Competencias!J:J))/$AD328,"")</f>
        <v/>
      </c>
      <c r="AK328" s="727" t="str">
        <f>IFERROR(($AD328-_xlfn.XLOOKUP($AB328,Competencias!$A:$A,Competencias!K:K))/$AD328,"")</f>
        <v/>
      </c>
      <c r="AL328" s="727" t="str">
        <f>IFERROR(($AD328-_xlfn.XLOOKUP($AB328,Competencias!$A:$A,Competencias!L:L))/$AD328,"")</f>
        <v/>
      </c>
      <c r="AM328" s="727" t="str">
        <f>IFERROR(($AD328-_xlfn.XLOOKUP($AB328,Competencias!$A:$A,Competencias!M:M))/$AD328,"")</f>
        <v/>
      </c>
      <c r="AN328" s="727" t="str">
        <f>IFERROR(($AD328-_xlfn.XLOOKUP($AB328,Competencias!$A:$A,Competencias!N:N))/$AD328,"")</f>
        <v/>
      </c>
      <c r="AO328" s="727" t="str">
        <f>IFERROR(($AD328-_xlfn.XLOOKUP($AB328,Competencias!$A:$A,Competencias!O:O))/$AD328,"")</f>
        <v/>
      </c>
      <c r="AP328"/>
      <c r="AQ328" s="246" t="str">
        <f>_xlfn.XLOOKUP(AR328,'Listas anteriores R'!$A:$A,'Listas anteriores R'!$D:$D,"")</f>
        <v>Fiambres</v>
      </c>
      <c r="AR328" s="542">
        <v>535</v>
      </c>
      <c r="AS328" s="718" t="str">
        <f t="shared" si="58"/>
        <v>PANCETA AHUMADA REB LARIO (150gr)</v>
      </c>
      <c r="AT328" s="291" t="e">
        <f t="shared" si="63"/>
        <v>#N/A</v>
      </c>
      <c r="AU328" s="1051" t="e">
        <f>ROUND(IFERROR(($AT328-_xlfn.XLOOKUP($AR328,'Listas anteriores May.'!$A:$A,'Listas anteriores May.'!$E:$E))/_xlfn.XLOOKUP($AR328,'Listas anteriores May.'!$A:$A,'Listas anteriores May.'!$E:$E),""),3)</f>
        <v>#VALUE!</v>
      </c>
      <c r="AV328" s="732" t="str">
        <f>IFERROR(($AT328-(_xlfn.XLOOKUP($AR328,'Costos Unitarios'!$A:$A,'Costos Unitarios'!$E:$E)+_xlfn.XLOOKUP($AR328,'Costos Comerciales'!$A:$A,'Costos Comerciales'!$E:$E)))/AT328,"")</f>
        <v/>
      </c>
      <c r="AW328" s="892" t="str">
        <f>IFERROR((AT328-_xlfn.XLOOKUP(AR328,'Lista Consumo Interno'!$A:$A,'Lista Consumo Interno'!$E:$E))/AT328,"")</f>
        <v/>
      </c>
      <c r="AX328" s="895" t="e">
        <v>#N/A</v>
      </c>
      <c r="AY328" s="727" t="str">
        <f>IFERROR(($AT328-_xlfn.XLOOKUP($AR328,Competencias!$A:$A,Competencias!P:P))/$AT328,"")</f>
        <v/>
      </c>
      <c r="AZ328" s="727" t="str">
        <f>IFERROR(($AT328-_xlfn.XLOOKUP($AR328,Competencias!$A:$A,Competencias!Q:Q))/$AT328,"")</f>
        <v/>
      </c>
      <c r="BB328" s="246" t="str">
        <f>_xlfn.XLOOKUP(BC328,'Listas anteriores R'!$A:$A,'Listas anteriores R'!$D:$D,"")</f>
        <v>Fiambres</v>
      </c>
      <c r="BC328" s="760">
        <v>535</v>
      </c>
      <c r="BD328" s="800" t="str">
        <f t="shared" si="59"/>
        <v>PANCETA AHUMADA REB LARIO (150gr)</v>
      </c>
      <c r="BE328" s="150" t="e">
        <v>#N/A</v>
      </c>
      <c r="BF328" s="1051" t="e">
        <f>ROUND(IFERROR((BE328-_xlfn.XLOOKUP(BC328,'Listas anteriores HORECA'!$A:$A,'Listas anteriores HORECA'!$E:$E))/_xlfn.XLOOKUP(BC328,'Listas anteriores HORECA'!$A:$A,'Listas anteriores HORECA'!$E:$E),""),3)</f>
        <v>#VALUE!</v>
      </c>
      <c r="BG328" s="150">
        <f>_xlfn.XLOOKUP($BC328,'Costos Unitarios'!A:A,'Costos Unitarios'!E:E,"")</f>
        <v>2318</v>
      </c>
      <c r="BH328" s="1052" t="e">
        <f t="shared" si="60"/>
        <v>#N/A</v>
      </c>
      <c r="BI328" s="892" t="str">
        <f>IFERROR((BE328-_xlfn.XLOOKUP(C328,'Lista Consumo Interno'!A:A,'Lista Consumo Interno'!E:E))/BE328,"")</f>
        <v/>
      </c>
    </row>
    <row r="329" spans="1:61" s="725" customFormat="1" ht="15" thickBot="1" x14ac:dyDescent="0.35">
      <c r="A329" s="246" t="str">
        <f>_xlfn.XLOOKUP(C329,'Listas anteriores R'!$A:$A,'Listas anteriores R'!$D:$D,"")</f>
        <v>Fiambres</v>
      </c>
      <c r="B329" s="1205" t="str">
        <f>_xlfn.XLOOKUP(C329,'Lista Fiambre'!C:C,'Lista Fiambre'!B:B,"")</f>
        <v>Feteados e/v Lario</v>
      </c>
      <c r="C329" s="224">
        <v>1027</v>
      </c>
      <c r="D329" s="228" t="s">
        <v>397</v>
      </c>
      <c r="E329" s="770">
        <f t="shared" si="64"/>
        <v>2543.195454545455</v>
      </c>
      <c r="F329" s="860">
        <f>_xlfn.XLOOKUP(C329,'[1]Lista Fiambre'!$C:$C,'[1]Lista Fiambre'!$F:$F,"")</f>
        <v>3077.2665000000006</v>
      </c>
      <c r="G329" s="1197">
        <f>ROUND(IFERROR((E329-_xlfn.XLOOKUP(C329,'Listas anteriores R'!A:A,'Listas anteriores R'!E:E))/_xlfn.XLOOKUP(C329,'Listas anteriores R'!A:A,'Listas anteriores R'!E:E),""),3)</f>
        <v>0</v>
      </c>
      <c r="H329" s="732">
        <f>IFERROR((E329-(_xlfn.XLOOKUP(C329,'Costos Unitarios'!$A:$A,'Costos Unitarios'!$E:$E)+_xlfn.XLOOKUP(C329,'Costos Comerciales'!$A:$A,'Costos Comerciales'!$E:$E)))/E329,"")</f>
        <v>0.69290602552622604</v>
      </c>
      <c r="I329" s="732" t="str">
        <f>IFERROR((E329-_xlfn.XLOOKUP(C329,'Lista Consumo Interno'!$A:$A,'Lista Consumo Interno'!$E:$E))/E329,"")</f>
        <v/>
      </c>
      <c r="J329" s="727" t="str">
        <f>IFERROR(($E329-_xlfn.XLOOKUP($C329,Competencias!$A:$A,Competencias!R:R))/$E329,"")</f>
        <v/>
      </c>
      <c r="K329" s="727" t="str">
        <f>IFERROR(($E329-_xlfn.XLOOKUP($C329,Competencias!$A:$A,Competencias!S:S))/$E329,"")</f>
        <v/>
      </c>
      <c r="L329" s="727" t="str">
        <f>IFERROR(($E329-_xlfn.XLOOKUP($C329,Competencias!$A:$A,Competencias!T:T))/$E329,"")</f>
        <v/>
      </c>
      <c r="M329" s="727" t="str">
        <f>IFERROR(($E329-_xlfn.XLOOKUP($C329,Competencias!$A:$A,Competencias!U:U))/$E329,"")</f>
        <v/>
      </c>
      <c r="N329" s="727" t="str">
        <f>IFERROR(($E329-_xlfn.XLOOKUP($C329,Competencias!$A:$A,Competencias!V:V))/$E329,"")</f>
        <v/>
      </c>
      <c r="P329" s="246" t="str">
        <f>_xlfn.XLOOKUP(Q329,'Listas anteriores R'!$A:$A,'Listas anteriores R'!$D:$D,"")</f>
        <v>Fiambres</v>
      </c>
      <c r="Q329" s="1210">
        <v>1027</v>
      </c>
      <c r="R329" s="718" t="str">
        <f t="shared" si="67"/>
        <v>MORTADELA CENT. C/PISTACHO REB (100GR)</v>
      </c>
      <c r="S329" s="135">
        <f t="shared" si="65"/>
        <v>2543.195454545455</v>
      </c>
      <c r="T329" s="749">
        <v>3077.2665000000006</v>
      </c>
      <c r="U329" s="1172">
        <f>ROUND(IFERROR((S329-_xlfn.XLOOKUP(Q329,'Listas anteriores C'!$A:$A,'Listas anteriores C'!$E:$E))/_xlfn.XLOOKUP(Q329,'Listas anteriores C'!$A:$A,'Listas anteriores C'!$E:$E),""),3)</f>
        <v>0</v>
      </c>
      <c r="V329" s="732">
        <f>IFERROR((S329-(_xlfn.XLOOKUP(Q329,'Costos Unitarios'!$A:$A,'Costos Unitarios'!$E:$E)+_xlfn.XLOOKUP(Q329,'Costos Comerciales'!$A:$A,'Costos Comerciales'!$E:$E)))/S329,"")</f>
        <v>0.69290602552622604</v>
      </c>
      <c r="W329" s="727" t="str">
        <f>IFERROR(($S329-_xlfn.XLOOKUP($Q329,Competencias!$A:$A,Competencias!E:E))/$S329,"")</f>
        <v/>
      </c>
      <c r="X329" s="727" t="str">
        <f>IFERROR(($S329-_xlfn.XLOOKUP($Q329,Competencias!$A:$A,Competencias!F:F))/$S329,"")</f>
        <v/>
      </c>
      <c r="Y329" s="727" t="str">
        <f>IFERROR(($S329-_xlfn.XLOOKUP($Q329,Competencias!$A:$A,Competencias!G:G))/$S329,"")</f>
        <v/>
      </c>
      <c r="AA329" s="246" t="str">
        <f>_xlfn.XLOOKUP(AB329,'Listas anteriores R'!$A:$A,'Listas anteriores R'!$D:$D,"")</f>
        <v>Fiambres</v>
      </c>
      <c r="AB329" s="542">
        <v>1027</v>
      </c>
      <c r="AC329" s="718" t="str">
        <f t="shared" si="68"/>
        <v>MORTADELA CENT. C/PISTACHO REB (100GR)</v>
      </c>
      <c r="AD329" s="139">
        <f t="shared" si="66"/>
        <v>2543.195454545455</v>
      </c>
      <c r="AE329" s="749">
        <v>3077.2665000000006</v>
      </c>
      <c r="AF329" s="1172">
        <f>ROUND(IFERROR((AD329-_xlfn.XLOOKUP(AB329,'Listas anteriores ML'!$A:$A,'Listas anteriores ML'!$E:$E))/_xlfn.XLOOKUP(AB329,'Listas anteriores ML'!$A:$A,'Listas anteriores ML'!$E:$E),""),3)</f>
        <v>0</v>
      </c>
      <c r="AG329" s="732">
        <f>IFERROR((AD329-(_xlfn.XLOOKUP(AB329,'Costos Unitarios'!$A:$A,'Costos Unitarios'!$E:$E)+_xlfn.XLOOKUP(AB329,'Costos Comerciales'!$A:$A,'Costos Comerciales'!$E:$E)))/AD329,"")</f>
        <v>0.69290602552622604</v>
      </c>
      <c r="AH329" s="727" t="str">
        <f>IFERROR(($AD329-_xlfn.XLOOKUP($AB329,Competencias!$A:$A,Competencias!H:H))/$AD329,"")</f>
        <v/>
      </c>
      <c r="AI329" s="727" t="str">
        <f>IFERROR(($AD329-_xlfn.XLOOKUP($AB329,Competencias!$A:$A,Competencias!I:I))/$AD329,"")</f>
        <v/>
      </c>
      <c r="AJ329" s="727" t="str">
        <f>IFERROR(($AD329-_xlfn.XLOOKUP($AB329,Competencias!$A:$A,Competencias!J:J))/$AD329,"")</f>
        <v/>
      </c>
      <c r="AK329" s="727" t="str">
        <f>IFERROR(($AD329-_xlfn.XLOOKUP($AB329,Competencias!$A:$A,Competencias!K:K))/$AD329,"")</f>
        <v/>
      </c>
      <c r="AL329" s="727" t="str">
        <f>IFERROR(($AD329-_xlfn.XLOOKUP($AB329,Competencias!$A:$A,Competencias!L:L))/$AD329,"")</f>
        <v/>
      </c>
      <c r="AM329" s="727" t="str">
        <f>IFERROR(($AD329-_xlfn.XLOOKUP($AB329,Competencias!$A:$A,Competencias!M:M))/$AD329,"")</f>
        <v/>
      </c>
      <c r="AN329" s="727" t="str">
        <f>IFERROR(($AD329-_xlfn.XLOOKUP($AB329,Competencias!$A:$A,Competencias!N:N))/$AD329,"")</f>
        <v/>
      </c>
      <c r="AO329" s="727" t="str">
        <f>IFERROR(($AD329-_xlfn.XLOOKUP($AB329,Competencias!$A:$A,Competencias!O:O))/$AD329,"")</f>
        <v/>
      </c>
      <c r="AP329"/>
      <c r="AQ329" s="246" t="str">
        <f>_xlfn.XLOOKUP(AR329,'Listas anteriores R'!$A:$A,'Listas anteriores R'!$D:$D,"")</f>
        <v>Fiambres</v>
      </c>
      <c r="AR329" s="542">
        <v>1027</v>
      </c>
      <c r="AS329" s="718" t="str">
        <f t="shared" ref="AS329:AS360" si="69">D329</f>
        <v>MORTADELA CENT. C/PISTACHO REB (100GR)</v>
      </c>
      <c r="AT329" s="291" t="e">
        <f t="shared" si="63"/>
        <v>#N/A</v>
      </c>
      <c r="AU329" s="1051" t="e">
        <f>ROUND(IFERROR(($AT329-_xlfn.XLOOKUP($AR329,'Listas anteriores May.'!$A:$A,'Listas anteriores May.'!$E:$E))/_xlfn.XLOOKUP($AR329,'Listas anteriores May.'!$A:$A,'Listas anteriores May.'!$E:$E),""),3)</f>
        <v>#VALUE!</v>
      </c>
      <c r="AV329" s="732" t="str">
        <f>IFERROR(($AT329-(_xlfn.XLOOKUP($AR329,'Costos Unitarios'!$A:$A,'Costos Unitarios'!$E:$E)+_xlfn.XLOOKUP($AR329,'Costos Comerciales'!$A:$A,'Costos Comerciales'!$E:$E)))/AT329,"")</f>
        <v/>
      </c>
      <c r="AW329" s="892" t="str">
        <f>IFERROR((AT329-_xlfn.XLOOKUP(AR329,'Lista Consumo Interno'!$A:$A,'Lista Consumo Interno'!$E:$E))/AT329,"")</f>
        <v/>
      </c>
      <c r="AX329" s="895" t="e">
        <v>#N/A</v>
      </c>
      <c r="AY329" s="727" t="str">
        <f>IFERROR(($AT329-_xlfn.XLOOKUP($AR329,Competencias!$A:$A,Competencias!P:P))/$AT329,"")</f>
        <v/>
      </c>
      <c r="AZ329" s="727" t="str">
        <f>IFERROR(($AT329-_xlfn.XLOOKUP($AR329,Competencias!$A:$A,Competencias!Q:Q))/$AT329,"")</f>
        <v/>
      </c>
      <c r="BB329" s="246" t="str">
        <f>_xlfn.XLOOKUP(BC329,'Listas anteriores R'!$A:$A,'Listas anteriores R'!$D:$D,"")</f>
        <v>Fiambres</v>
      </c>
      <c r="BC329" s="760">
        <v>1027</v>
      </c>
      <c r="BD329" s="800" t="str">
        <f t="shared" ref="BD329:BD360" si="70">D329</f>
        <v>MORTADELA CENT. C/PISTACHO REB (100GR)</v>
      </c>
      <c r="BE329" s="150" t="e">
        <v>#N/A</v>
      </c>
      <c r="BF329" s="1051" t="e">
        <f>ROUND(IFERROR((BE329-_xlfn.XLOOKUP(BC329,'Listas anteriores HORECA'!$A:$A,'Listas anteriores HORECA'!$E:$E))/_xlfn.XLOOKUP(BC329,'Listas anteriores HORECA'!$A:$A,'Listas anteriores HORECA'!$E:$E),""),3)</f>
        <v>#VALUE!</v>
      </c>
      <c r="BG329" s="150">
        <f>_xlfn.XLOOKUP($BC329,'Costos Unitarios'!A:A,'Costos Unitarios'!E:E,"")</f>
        <v>668</v>
      </c>
      <c r="BH329" s="1052" t="e">
        <f t="shared" si="60"/>
        <v>#N/A</v>
      </c>
      <c r="BI329" s="892" t="str">
        <f>IFERROR((BE329-_xlfn.XLOOKUP(C329,'Lista Consumo Interno'!A:A,'Lista Consumo Interno'!E:E))/BE329,"")</f>
        <v/>
      </c>
    </row>
    <row r="330" spans="1:61" s="725" customFormat="1" ht="15" thickBot="1" x14ac:dyDescent="0.35">
      <c r="A330" s="246" t="str">
        <f>_xlfn.XLOOKUP(C330,'Listas anteriores R'!$A:$A,'Listas anteriores R'!$D:$D,"")</f>
        <v>Fiambres</v>
      </c>
      <c r="B330" s="1205" t="str">
        <f>_xlfn.XLOOKUP(C330,'Lista Fiambre'!C:C,'Lista Fiambre'!B:B,"")</f>
        <v>Feteados e/v Lario</v>
      </c>
      <c r="C330" s="224">
        <v>1028</v>
      </c>
      <c r="D330" s="228" t="s">
        <v>398</v>
      </c>
      <c r="E330" s="770">
        <f t="shared" si="64"/>
        <v>4075.2409090909096</v>
      </c>
      <c r="F330" s="860">
        <f>_xlfn.XLOOKUP(C330,'[1]Lista Fiambre'!$C:$C,'[1]Lista Fiambre'!$F:$F,"")</f>
        <v>4931.0415000000003</v>
      </c>
      <c r="G330" s="1197">
        <f>ROUND(IFERROR((E330-_xlfn.XLOOKUP(C330,'Listas anteriores R'!A:A,'Listas anteriores R'!E:E))/_xlfn.XLOOKUP(C330,'Listas anteriores R'!A:A,'Listas anteriores R'!E:E),""),3)</f>
        <v>0</v>
      </c>
      <c r="H330" s="732">
        <f>IFERROR((E330-(_xlfn.XLOOKUP(C330,'Costos Unitarios'!$A:$A,'Costos Unitarios'!$E:$E)+_xlfn.XLOOKUP(C330,'Costos Comerciales'!$A:$A,'Costos Comerciales'!$E:$E)))/E330,"")</f>
        <v>0.71878963095321757</v>
      </c>
      <c r="I330" s="732" t="str">
        <f>IFERROR((E330-_xlfn.XLOOKUP(C330,'Lista Consumo Interno'!$A:$A,'Lista Consumo Interno'!$E:$E))/E330,"")</f>
        <v/>
      </c>
      <c r="J330" s="727" t="str">
        <f>IFERROR(($E330-_xlfn.XLOOKUP($C330,Competencias!$A:$A,Competencias!R:R))/$E330,"")</f>
        <v/>
      </c>
      <c r="K330" s="727" t="str">
        <f>IFERROR(($E330-_xlfn.XLOOKUP($C330,Competencias!$A:$A,Competencias!S:S))/$E330,"")</f>
        <v/>
      </c>
      <c r="L330" s="727" t="str">
        <f>IFERROR(($E330-_xlfn.XLOOKUP($C330,Competencias!$A:$A,Competencias!T:T))/$E330,"")</f>
        <v/>
      </c>
      <c r="M330" s="727" t="str">
        <f>IFERROR(($E330-_xlfn.XLOOKUP($C330,Competencias!$A:$A,Competencias!U:U))/$E330,"")</f>
        <v/>
      </c>
      <c r="N330" s="727" t="str">
        <f>IFERROR(($E330-_xlfn.XLOOKUP($C330,Competencias!$A:$A,Competencias!V:V))/$E330,"")</f>
        <v/>
      </c>
      <c r="P330" s="246" t="str">
        <f>_xlfn.XLOOKUP(Q330,'Listas anteriores R'!$A:$A,'Listas anteriores R'!$D:$D,"")</f>
        <v>Fiambres</v>
      </c>
      <c r="Q330" s="1210">
        <v>1028</v>
      </c>
      <c r="R330" s="718" t="str">
        <f t="shared" si="67"/>
        <v>JAMON HORNEADO REB.(120GR)</v>
      </c>
      <c r="S330" s="135">
        <f t="shared" si="65"/>
        <v>4075.2409090909096</v>
      </c>
      <c r="T330" s="749">
        <v>4931.0415000000003</v>
      </c>
      <c r="U330" s="1172">
        <f>ROUND(IFERROR((S330-_xlfn.XLOOKUP(Q330,'Listas anteriores C'!$A:$A,'Listas anteriores C'!$E:$E))/_xlfn.XLOOKUP(Q330,'Listas anteriores C'!$A:$A,'Listas anteriores C'!$E:$E),""),3)</f>
        <v>0</v>
      </c>
      <c r="V330" s="732">
        <f>IFERROR((S330-(_xlfn.XLOOKUP(Q330,'Costos Unitarios'!$A:$A,'Costos Unitarios'!$E:$E)+_xlfn.XLOOKUP(Q330,'Costos Comerciales'!$A:$A,'Costos Comerciales'!$E:$E)))/S330,"")</f>
        <v>0.71878963095321757</v>
      </c>
      <c r="W330" s="727" t="str">
        <f>IFERROR(($S330-_xlfn.XLOOKUP($Q330,Competencias!$A:$A,Competencias!E:E))/$S330,"")</f>
        <v/>
      </c>
      <c r="X330" s="727" t="str">
        <f>IFERROR(($S330-_xlfn.XLOOKUP($Q330,Competencias!$A:$A,Competencias!F:F))/$S330,"")</f>
        <v/>
      </c>
      <c r="Y330" s="727" t="str">
        <f>IFERROR(($S330-_xlfn.XLOOKUP($Q330,Competencias!$A:$A,Competencias!G:G))/$S330,"")</f>
        <v/>
      </c>
      <c r="AA330" s="246" t="str">
        <f>_xlfn.XLOOKUP(AB330,'Listas anteriores R'!$A:$A,'Listas anteriores R'!$D:$D,"")</f>
        <v>Fiambres</v>
      </c>
      <c r="AB330" s="542">
        <v>1028</v>
      </c>
      <c r="AC330" s="718" t="str">
        <f t="shared" si="68"/>
        <v>JAMON HORNEADO REB.(120GR)</v>
      </c>
      <c r="AD330" s="139">
        <f t="shared" si="66"/>
        <v>4075.2409090909096</v>
      </c>
      <c r="AE330" s="749">
        <v>4931.0415000000003</v>
      </c>
      <c r="AF330" s="1172">
        <f>ROUND(IFERROR((AD330-_xlfn.XLOOKUP(AB330,'Listas anteriores ML'!$A:$A,'Listas anteriores ML'!$E:$E))/_xlfn.XLOOKUP(AB330,'Listas anteriores ML'!$A:$A,'Listas anteriores ML'!$E:$E),""),3)</f>
        <v>0</v>
      </c>
      <c r="AG330" s="732">
        <f>IFERROR((AD330-(_xlfn.XLOOKUP(AB330,'Costos Unitarios'!$A:$A,'Costos Unitarios'!$E:$E)+_xlfn.XLOOKUP(AB330,'Costos Comerciales'!$A:$A,'Costos Comerciales'!$E:$E)))/AD330,"")</f>
        <v>0.71878963095321757</v>
      </c>
      <c r="AH330" s="727" t="str">
        <f>IFERROR(($AD330-_xlfn.XLOOKUP($AB330,Competencias!$A:$A,Competencias!H:H))/$AD330,"")</f>
        <v/>
      </c>
      <c r="AI330" s="727" t="str">
        <f>IFERROR(($AD330-_xlfn.XLOOKUP($AB330,Competencias!$A:$A,Competencias!I:I))/$AD330,"")</f>
        <v/>
      </c>
      <c r="AJ330" s="727" t="str">
        <f>IFERROR(($AD330-_xlfn.XLOOKUP($AB330,Competencias!$A:$A,Competencias!J:J))/$AD330,"")</f>
        <v/>
      </c>
      <c r="AK330" s="727" t="str">
        <f>IFERROR(($AD330-_xlfn.XLOOKUP($AB330,Competencias!$A:$A,Competencias!K:K))/$AD330,"")</f>
        <v/>
      </c>
      <c r="AL330" s="727" t="str">
        <f>IFERROR(($AD330-_xlfn.XLOOKUP($AB330,Competencias!$A:$A,Competencias!L:L))/$AD330,"")</f>
        <v/>
      </c>
      <c r="AM330" s="727" t="str">
        <f>IFERROR(($AD330-_xlfn.XLOOKUP($AB330,Competencias!$A:$A,Competencias!M:M))/$AD330,"")</f>
        <v/>
      </c>
      <c r="AN330" s="727" t="str">
        <f>IFERROR(($AD330-_xlfn.XLOOKUP($AB330,Competencias!$A:$A,Competencias!N:N))/$AD330,"")</f>
        <v/>
      </c>
      <c r="AO330" s="727" t="str">
        <f>IFERROR(($AD330-_xlfn.XLOOKUP($AB330,Competencias!$A:$A,Competencias!O:O))/$AD330,"")</f>
        <v/>
      </c>
      <c r="AP330"/>
      <c r="AQ330" s="246" t="str">
        <f>_xlfn.XLOOKUP(AR330,'Listas anteriores R'!$A:$A,'Listas anteriores R'!$D:$D,"")</f>
        <v>Fiambres</v>
      </c>
      <c r="AR330" s="542">
        <v>1028</v>
      </c>
      <c r="AS330" s="718" t="str">
        <f t="shared" si="69"/>
        <v>JAMON HORNEADO REB.(120GR)</v>
      </c>
      <c r="AT330" s="291" t="e">
        <f t="shared" si="63"/>
        <v>#N/A</v>
      </c>
      <c r="AU330" s="1051" t="e">
        <f>ROUND(IFERROR(($AT330-_xlfn.XLOOKUP($AR330,'Listas anteriores May.'!$A:$A,'Listas anteriores May.'!$E:$E))/_xlfn.XLOOKUP($AR330,'Listas anteriores May.'!$A:$A,'Listas anteriores May.'!$E:$E),""),3)</f>
        <v>#VALUE!</v>
      </c>
      <c r="AV330" s="732" t="str">
        <f>IFERROR(($AT330-(_xlfn.XLOOKUP($AR330,'Costos Unitarios'!$A:$A,'Costos Unitarios'!$E:$E)+_xlfn.XLOOKUP($AR330,'Costos Comerciales'!$A:$A,'Costos Comerciales'!$E:$E)))/AT330,"")</f>
        <v/>
      </c>
      <c r="AW330" s="892" t="str">
        <f>IFERROR((AT330-_xlfn.XLOOKUP(AR330,'Lista Consumo Interno'!$A:$A,'Lista Consumo Interno'!$E:$E))/AT330,"")</f>
        <v/>
      </c>
      <c r="AX330" s="895" t="e">
        <v>#N/A</v>
      </c>
      <c r="AY330" s="727" t="str">
        <f>IFERROR(($AT330-_xlfn.XLOOKUP($AR330,Competencias!$A:$A,Competencias!P:P))/$AT330,"")</f>
        <v/>
      </c>
      <c r="AZ330" s="727" t="str">
        <f>IFERROR(($AT330-_xlfn.XLOOKUP($AR330,Competencias!$A:$A,Competencias!Q:Q))/$AT330,"")</f>
        <v/>
      </c>
      <c r="BB330" s="246" t="str">
        <f>_xlfn.XLOOKUP(BC330,'Listas anteriores R'!$A:$A,'Listas anteriores R'!$D:$D,"")</f>
        <v>Fiambres</v>
      </c>
      <c r="BC330" s="760">
        <v>1028</v>
      </c>
      <c r="BD330" s="800" t="str">
        <f t="shared" si="70"/>
        <v>JAMON HORNEADO REB.(120GR)</v>
      </c>
      <c r="BE330" s="150" t="e">
        <v>#N/A</v>
      </c>
      <c r="BF330" s="1051" t="e">
        <f>ROUND(IFERROR((BE330-_xlfn.XLOOKUP(BC330,'Listas anteriores HORECA'!$A:$A,'Listas anteriores HORECA'!$E:$E))/_xlfn.XLOOKUP(BC330,'Listas anteriores HORECA'!$A:$A,'Listas anteriores HORECA'!$E:$E),""),3)</f>
        <v>#VALUE!</v>
      </c>
      <c r="BG330" s="150">
        <f>_xlfn.XLOOKUP($BC330,'Costos Unitarios'!A:A,'Costos Unitarios'!E:E,"")</f>
        <v>958</v>
      </c>
      <c r="BH330" s="1052" t="e">
        <f t="shared" ref="BH330:BH360" si="71">(BE330-BG330)/BE330</f>
        <v>#N/A</v>
      </c>
      <c r="BI330" s="892" t="str">
        <f>IFERROR((BE330-_xlfn.XLOOKUP(C330,'Lista Consumo Interno'!A:A,'Lista Consumo Interno'!E:E))/BE330,"")</f>
        <v/>
      </c>
    </row>
    <row r="331" spans="1:61" s="725" customFormat="1" ht="15" thickBot="1" x14ac:dyDescent="0.35">
      <c r="A331" s="246" t="str">
        <f>_xlfn.XLOOKUP(C331,'Listas anteriores R'!$A:$A,'Listas anteriores R'!$D:$D,"")</f>
        <v>Fiambres</v>
      </c>
      <c r="B331" s="1205" t="str">
        <f>_xlfn.XLOOKUP(C331,'Lista Fiambre'!C:C,'Lista Fiambre'!B:B,"")</f>
        <v>Feteados e/v Lario</v>
      </c>
      <c r="C331" s="224">
        <v>1029</v>
      </c>
      <c r="D331" s="228" t="s">
        <v>399</v>
      </c>
      <c r="E331" s="770">
        <f t="shared" si="64"/>
        <v>4075.2409090909096</v>
      </c>
      <c r="F331" s="860">
        <f>_xlfn.XLOOKUP(C331,'[1]Lista Fiambre'!$C:$C,'[1]Lista Fiambre'!$F:$F,"")</f>
        <v>4931.0415000000003</v>
      </c>
      <c r="G331" s="1197">
        <f>ROUND(IFERROR((E331-_xlfn.XLOOKUP(C331,'Listas anteriores R'!A:A,'Listas anteriores R'!E:E))/_xlfn.XLOOKUP(C331,'Listas anteriores R'!A:A,'Listas anteriores R'!E:E),""),3)</f>
        <v>0</v>
      </c>
      <c r="H331" s="732">
        <f>IFERROR((E331-(_xlfn.XLOOKUP(C331,'Costos Unitarios'!$A:$A,'Costos Unitarios'!$E:$E)+_xlfn.XLOOKUP(C331,'Costos Comerciales'!$A:$A,'Costos Comerciales'!$E:$E)))/E331,"")</f>
        <v>0.75338881248515144</v>
      </c>
      <c r="I331" s="732" t="str">
        <f>IFERROR((E331-_xlfn.XLOOKUP(C331,'Lista Consumo Interno'!$A:$A,'Lista Consumo Interno'!$E:$E))/E331,"")</f>
        <v/>
      </c>
      <c r="J331" s="727" t="str">
        <f>IFERROR(($E331-_xlfn.XLOOKUP($C331,Competencias!$A:$A,Competencias!R:R))/$E331,"")</f>
        <v/>
      </c>
      <c r="K331" s="727" t="str">
        <f>IFERROR(($E331-_xlfn.XLOOKUP($C331,Competencias!$A:$A,Competencias!S:S))/$E331,"")</f>
        <v/>
      </c>
      <c r="L331" s="727" t="str">
        <f>IFERROR(($E331-_xlfn.XLOOKUP($C331,Competencias!$A:$A,Competencias!T:T))/$E331,"")</f>
        <v/>
      </c>
      <c r="M331" s="727" t="str">
        <f>IFERROR(($E331-_xlfn.XLOOKUP($C331,Competencias!$A:$A,Competencias!U:U))/$E331,"")</f>
        <v/>
      </c>
      <c r="N331" s="727" t="str">
        <f>IFERROR(($E331-_xlfn.XLOOKUP($C331,Competencias!$A:$A,Competencias!V:V))/$E331,"")</f>
        <v/>
      </c>
      <c r="P331" s="246" t="str">
        <f>_xlfn.XLOOKUP(Q331,'Listas anteriores R'!$A:$A,'Listas anteriores R'!$D:$D,"")</f>
        <v>Fiambres</v>
      </c>
      <c r="Q331" s="1210">
        <v>1029</v>
      </c>
      <c r="R331" s="718" t="str">
        <f t="shared" si="67"/>
        <v>LOMO A LAS F HIERBAS REB (100GR)</v>
      </c>
      <c r="S331" s="135">
        <f t="shared" si="65"/>
        <v>4075.2409090909096</v>
      </c>
      <c r="T331" s="749">
        <v>4931.0415000000003</v>
      </c>
      <c r="U331" s="1172">
        <f>ROUND(IFERROR((S331-_xlfn.XLOOKUP(Q331,'Listas anteriores C'!$A:$A,'Listas anteriores C'!$E:$E))/_xlfn.XLOOKUP(Q331,'Listas anteriores C'!$A:$A,'Listas anteriores C'!$E:$E),""),3)</f>
        <v>0</v>
      </c>
      <c r="V331" s="732">
        <f>IFERROR((S331-(_xlfn.XLOOKUP(Q331,'Costos Unitarios'!$A:$A,'Costos Unitarios'!$E:$E)+_xlfn.XLOOKUP(Q331,'Costos Comerciales'!$A:$A,'Costos Comerciales'!$E:$E)))/S331,"")</f>
        <v>0.75338881248515144</v>
      </c>
      <c r="W331" s="727" t="str">
        <f>IFERROR(($S331-_xlfn.XLOOKUP($Q331,Competencias!$A:$A,Competencias!E:E))/$S331,"")</f>
        <v/>
      </c>
      <c r="X331" s="727" t="str">
        <f>IFERROR(($S331-_xlfn.XLOOKUP($Q331,Competencias!$A:$A,Competencias!F:F))/$S331,"")</f>
        <v/>
      </c>
      <c r="Y331" s="727" t="str">
        <f>IFERROR(($S331-_xlfn.XLOOKUP($Q331,Competencias!$A:$A,Competencias!G:G))/$S331,"")</f>
        <v/>
      </c>
      <c r="AA331" s="246" t="str">
        <f>_xlfn.XLOOKUP(AB331,'Listas anteriores R'!$A:$A,'Listas anteriores R'!$D:$D,"")</f>
        <v>Fiambres</v>
      </c>
      <c r="AB331" s="542">
        <v>1029</v>
      </c>
      <c r="AC331" s="718" t="str">
        <f t="shared" si="68"/>
        <v>LOMO A LAS F HIERBAS REB (100GR)</v>
      </c>
      <c r="AD331" s="139">
        <f t="shared" si="66"/>
        <v>4075.2409090909096</v>
      </c>
      <c r="AE331" s="749">
        <v>4931.0415000000003</v>
      </c>
      <c r="AF331" s="1172">
        <f>ROUND(IFERROR((AD331-_xlfn.XLOOKUP(AB331,'Listas anteriores ML'!$A:$A,'Listas anteriores ML'!$E:$E))/_xlfn.XLOOKUP(AB331,'Listas anteriores ML'!$A:$A,'Listas anteriores ML'!$E:$E),""),3)</f>
        <v>0</v>
      </c>
      <c r="AG331" s="732">
        <f>IFERROR((AD331-(_xlfn.XLOOKUP(AB331,'Costos Unitarios'!$A:$A,'Costos Unitarios'!$E:$E)+_xlfn.XLOOKUP(AB331,'Costos Comerciales'!$A:$A,'Costos Comerciales'!$E:$E)))/AD331,"")</f>
        <v>0.75338881248515144</v>
      </c>
      <c r="AH331" s="727" t="str">
        <f>IFERROR(($AD331-_xlfn.XLOOKUP($AB331,Competencias!$A:$A,Competencias!H:H))/$AD331,"")</f>
        <v/>
      </c>
      <c r="AI331" s="727" t="str">
        <f>IFERROR(($AD331-_xlfn.XLOOKUP($AB331,Competencias!$A:$A,Competencias!I:I))/$AD331,"")</f>
        <v/>
      </c>
      <c r="AJ331" s="727" t="str">
        <f>IFERROR(($AD331-_xlfn.XLOOKUP($AB331,Competencias!$A:$A,Competencias!J:J))/$AD331,"")</f>
        <v/>
      </c>
      <c r="AK331" s="727" t="str">
        <f>IFERROR(($AD331-_xlfn.XLOOKUP($AB331,Competencias!$A:$A,Competencias!K:K))/$AD331,"")</f>
        <v/>
      </c>
      <c r="AL331" s="727" t="str">
        <f>IFERROR(($AD331-_xlfn.XLOOKUP($AB331,Competencias!$A:$A,Competencias!L:L))/$AD331,"")</f>
        <v/>
      </c>
      <c r="AM331" s="727" t="str">
        <f>IFERROR(($AD331-_xlfn.XLOOKUP($AB331,Competencias!$A:$A,Competencias!M:M))/$AD331,"")</f>
        <v/>
      </c>
      <c r="AN331" s="727" t="str">
        <f>IFERROR(($AD331-_xlfn.XLOOKUP($AB331,Competencias!$A:$A,Competencias!N:N))/$AD331,"")</f>
        <v/>
      </c>
      <c r="AO331" s="727" t="str">
        <f>IFERROR(($AD331-_xlfn.XLOOKUP($AB331,Competencias!$A:$A,Competencias!O:O))/$AD331,"")</f>
        <v/>
      </c>
      <c r="AP331"/>
      <c r="AQ331" s="246" t="str">
        <f>_xlfn.XLOOKUP(AR331,'Listas anteriores R'!$A:$A,'Listas anteriores R'!$D:$D,"")</f>
        <v>Fiambres</v>
      </c>
      <c r="AR331" s="542">
        <v>1029</v>
      </c>
      <c r="AS331" s="718" t="str">
        <f t="shared" si="69"/>
        <v>LOMO A LAS F HIERBAS REB (100GR)</v>
      </c>
      <c r="AT331" s="291" t="e">
        <f t="shared" si="63"/>
        <v>#N/A</v>
      </c>
      <c r="AU331" s="1051" t="e">
        <f>ROUND(IFERROR(($AT331-_xlfn.XLOOKUP($AR331,'Listas anteriores May.'!$A:$A,'Listas anteriores May.'!$E:$E))/_xlfn.XLOOKUP($AR331,'Listas anteriores May.'!$A:$A,'Listas anteriores May.'!$E:$E),""),3)</f>
        <v>#VALUE!</v>
      </c>
      <c r="AV331" s="732" t="str">
        <f>IFERROR(($AT331-(_xlfn.XLOOKUP($AR331,'Costos Unitarios'!$A:$A,'Costos Unitarios'!$E:$E)+_xlfn.XLOOKUP($AR331,'Costos Comerciales'!$A:$A,'Costos Comerciales'!$E:$E)))/AT331,"")</f>
        <v/>
      </c>
      <c r="AW331" s="892" t="str">
        <f>IFERROR((AT331-_xlfn.XLOOKUP(AR331,'Lista Consumo Interno'!$A:$A,'Lista Consumo Interno'!$E:$E))/AT331,"")</f>
        <v/>
      </c>
      <c r="AX331" s="895" t="e">
        <v>#N/A</v>
      </c>
      <c r="AY331" s="727" t="str">
        <f>IFERROR(($AT331-_xlfn.XLOOKUP($AR331,Competencias!$A:$A,Competencias!P:P))/$AT331,"")</f>
        <v/>
      </c>
      <c r="AZ331" s="727" t="str">
        <f>IFERROR(($AT331-_xlfn.XLOOKUP($AR331,Competencias!$A:$A,Competencias!Q:Q))/$AT331,"")</f>
        <v/>
      </c>
      <c r="BB331" s="246" t="str">
        <f>_xlfn.XLOOKUP(BC331,'Listas anteriores R'!$A:$A,'Listas anteriores R'!$D:$D,"")</f>
        <v>Fiambres</v>
      </c>
      <c r="BC331" s="760">
        <v>1029</v>
      </c>
      <c r="BD331" s="800" t="str">
        <f t="shared" si="70"/>
        <v>LOMO A LAS F HIERBAS REB (100GR)</v>
      </c>
      <c r="BE331" s="150" t="e">
        <v>#N/A</v>
      </c>
      <c r="BF331" s="1051" t="e">
        <f>ROUND(IFERROR((BE331-_xlfn.XLOOKUP(BC331,'Listas anteriores HORECA'!$A:$A,'Listas anteriores HORECA'!$E:$E))/_xlfn.XLOOKUP(BC331,'Listas anteriores HORECA'!$A:$A,'Listas anteriores HORECA'!$E:$E),""),3)</f>
        <v>#VALUE!</v>
      </c>
      <c r="BG331" s="150">
        <f>_xlfn.XLOOKUP($BC331,'Costos Unitarios'!A:A,'Costos Unitarios'!E:E,"")</f>
        <v>892</v>
      </c>
      <c r="BH331" s="1052" t="e">
        <f t="shared" si="71"/>
        <v>#N/A</v>
      </c>
      <c r="BI331" s="892" t="str">
        <f>IFERROR((BE331-_xlfn.XLOOKUP(C331,'Lista Consumo Interno'!A:A,'Lista Consumo Interno'!E:E))/BE331,"")</f>
        <v/>
      </c>
    </row>
    <row r="332" spans="1:61" s="725" customFormat="1" ht="15" thickBot="1" x14ac:dyDescent="0.35">
      <c r="A332" s="246" t="str">
        <f>_xlfn.XLOOKUP(C332,'Listas anteriores R'!$A:$A,'Listas anteriores R'!$D:$D,"")</f>
        <v>Fiambres</v>
      </c>
      <c r="B332" s="1205" t="str">
        <f>_xlfn.XLOOKUP(C332,'Lista Fiambre'!C:C,'Lista Fiambre'!B:B,"")</f>
        <v>Feteados e/v Lario</v>
      </c>
      <c r="C332" s="224">
        <v>1030</v>
      </c>
      <c r="D332" s="228" t="s">
        <v>400</v>
      </c>
      <c r="E332" s="770">
        <f t="shared" si="64"/>
        <v>4075.2409090909096</v>
      </c>
      <c r="F332" s="860">
        <f>_xlfn.XLOOKUP(C332,'[1]Lista Fiambre'!$C:$C,'[1]Lista Fiambre'!$F:$F,"")</f>
        <v>4931.0415000000003</v>
      </c>
      <c r="G332" s="1197">
        <f>ROUND(IFERROR((E332-_xlfn.XLOOKUP(C332,'Listas anteriores R'!A:A,'Listas anteriores R'!E:E))/_xlfn.XLOOKUP(C332,'Listas anteriores R'!A:A,'Listas anteriores R'!E:E),""),3)</f>
        <v>0</v>
      </c>
      <c r="H332" s="732">
        <f>IFERROR((E332-(_xlfn.XLOOKUP(C332,'Costos Unitarios'!$A:$A,'Costos Unitarios'!$E:$E)+_xlfn.XLOOKUP(C332,'Costos Comerciales'!$A:$A,'Costos Comerciales'!$E:$E)))/E332,"")</f>
        <v>0.70774733897494069</v>
      </c>
      <c r="I332" s="732" t="str">
        <f>IFERROR((E332-_xlfn.XLOOKUP(C332,'Lista Consumo Interno'!$A:$A,'Lista Consumo Interno'!$E:$E))/E332,"")</f>
        <v/>
      </c>
      <c r="J332" s="727" t="str">
        <f>IFERROR(($E332-_xlfn.XLOOKUP($C332,Competencias!$A:$A,Competencias!R:R))/$E332,"")</f>
        <v/>
      </c>
      <c r="K332" s="727" t="str">
        <f>IFERROR(($E332-_xlfn.XLOOKUP($C332,Competencias!$A:$A,Competencias!S:S))/$E332,"")</f>
        <v/>
      </c>
      <c r="L332" s="727" t="str">
        <f>IFERROR(($E332-_xlfn.XLOOKUP($C332,Competencias!$A:$A,Competencias!T:T))/$E332,"")</f>
        <v/>
      </c>
      <c r="M332" s="727" t="str">
        <f>IFERROR(($E332-_xlfn.XLOOKUP($C332,Competencias!$A:$A,Competencias!U:U))/$E332,"")</f>
        <v/>
      </c>
      <c r="N332" s="727" t="str">
        <f>IFERROR(($E332-_xlfn.XLOOKUP($C332,Competencias!$A:$A,Competencias!V:V))/$E332,"")</f>
        <v/>
      </c>
      <c r="P332" s="246" t="str">
        <f>_xlfn.XLOOKUP(Q332,'Listas anteriores R'!$A:$A,'Listas anteriores R'!$D:$D,"")</f>
        <v>Fiambres</v>
      </c>
      <c r="Q332" s="1210">
        <v>1030</v>
      </c>
      <c r="R332" s="718" t="str">
        <f t="shared" si="67"/>
        <v>LOMO A LA PIMIENTA REB (100GR)</v>
      </c>
      <c r="S332" s="135">
        <f t="shared" si="65"/>
        <v>4075.2409090909096</v>
      </c>
      <c r="T332" s="749">
        <v>4931.0415000000003</v>
      </c>
      <c r="U332" s="1172">
        <f>ROUND(IFERROR((S332-_xlfn.XLOOKUP(Q332,'Listas anteriores C'!$A:$A,'Listas anteriores C'!$E:$E))/_xlfn.XLOOKUP(Q332,'Listas anteriores C'!$A:$A,'Listas anteriores C'!$E:$E),""),3)</f>
        <v>0</v>
      </c>
      <c r="V332" s="732">
        <f>IFERROR((S332-(_xlfn.XLOOKUP(Q332,'Costos Unitarios'!$A:$A,'Costos Unitarios'!$E:$E)+_xlfn.XLOOKUP(Q332,'Costos Comerciales'!$A:$A,'Costos Comerciales'!$E:$E)))/S332,"")</f>
        <v>0.70774733897494069</v>
      </c>
      <c r="W332" s="727" t="str">
        <f>IFERROR(($S332-_xlfn.XLOOKUP($Q332,Competencias!$A:$A,Competencias!E:E))/$S332,"")</f>
        <v/>
      </c>
      <c r="X332" s="727" t="str">
        <f>IFERROR(($S332-_xlfn.XLOOKUP($Q332,Competencias!$A:$A,Competencias!F:F))/$S332,"")</f>
        <v/>
      </c>
      <c r="Y332" s="727" t="str">
        <f>IFERROR(($S332-_xlfn.XLOOKUP($Q332,Competencias!$A:$A,Competencias!G:G))/$S332,"")</f>
        <v/>
      </c>
      <c r="AA332" s="246" t="str">
        <f>_xlfn.XLOOKUP(AB332,'Listas anteriores R'!$A:$A,'Listas anteriores R'!$D:$D,"")</f>
        <v>Fiambres</v>
      </c>
      <c r="AB332" s="542">
        <v>1030</v>
      </c>
      <c r="AC332" s="718" t="str">
        <f t="shared" si="68"/>
        <v>LOMO A LA PIMIENTA REB (100GR)</v>
      </c>
      <c r="AD332" s="139">
        <f t="shared" si="66"/>
        <v>4075.2409090909096</v>
      </c>
      <c r="AE332" s="749">
        <v>4931.0415000000003</v>
      </c>
      <c r="AF332" s="1172">
        <f>ROUND(IFERROR((AD332-_xlfn.XLOOKUP(AB332,'Listas anteriores ML'!$A:$A,'Listas anteriores ML'!$E:$E))/_xlfn.XLOOKUP(AB332,'Listas anteriores ML'!$A:$A,'Listas anteriores ML'!$E:$E),""),3)</f>
        <v>0</v>
      </c>
      <c r="AG332" s="732">
        <f>IFERROR((AD332-(_xlfn.XLOOKUP(AB332,'Costos Unitarios'!$A:$A,'Costos Unitarios'!$E:$E)+_xlfn.XLOOKUP(AB332,'Costos Comerciales'!$A:$A,'Costos Comerciales'!$E:$E)))/AD332,"")</f>
        <v>0.70774733897494069</v>
      </c>
      <c r="AH332" s="727" t="str">
        <f>IFERROR(($AD332-_xlfn.XLOOKUP($AB332,Competencias!$A:$A,Competencias!H:H))/$AD332,"")</f>
        <v/>
      </c>
      <c r="AI332" s="727" t="str">
        <f>IFERROR(($AD332-_xlfn.XLOOKUP($AB332,Competencias!$A:$A,Competencias!I:I))/$AD332,"")</f>
        <v/>
      </c>
      <c r="AJ332" s="727" t="str">
        <f>IFERROR(($AD332-_xlfn.XLOOKUP($AB332,Competencias!$A:$A,Competencias!J:J))/$AD332,"")</f>
        <v/>
      </c>
      <c r="AK332" s="727" t="str">
        <f>IFERROR(($AD332-_xlfn.XLOOKUP($AB332,Competencias!$A:$A,Competencias!K:K))/$AD332,"")</f>
        <v/>
      </c>
      <c r="AL332" s="727" t="str">
        <f>IFERROR(($AD332-_xlfn.XLOOKUP($AB332,Competencias!$A:$A,Competencias!L:L))/$AD332,"")</f>
        <v/>
      </c>
      <c r="AM332" s="727" t="str">
        <f>IFERROR(($AD332-_xlfn.XLOOKUP($AB332,Competencias!$A:$A,Competencias!M:M))/$AD332,"")</f>
        <v/>
      </c>
      <c r="AN332" s="727" t="str">
        <f>IFERROR(($AD332-_xlfn.XLOOKUP($AB332,Competencias!$A:$A,Competencias!N:N))/$AD332,"")</f>
        <v/>
      </c>
      <c r="AO332" s="727" t="str">
        <f>IFERROR(($AD332-_xlfn.XLOOKUP($AB332,Competencias!$A:$A,Competencias!O:O))/$AD332,"")</f>
        <v/>
      </c>
      <c r="AP332"/>
      <c r="AQ332" s="246" t="str">
        <f>_xlfn.XLOOKUP(AR332,'Listas anteriores R'!$A:$A,'Listas anteriores R'!$D:$D,"")</f>
        <v>Fiambres</v>
      </c>
      <c r="AR332" s="542">
        <v>1030</v>
      </c>
      <c r="AS332" s="718" t="str">
        <f t="shared" si="69"/>
        <v>LOMO A LA PIMIENTA REB (100GR)</v>
      </c>
      <c r="AT332" s="291" t="e">
        <f t="shared" si="63"/>
        <v>#N/A</v>
      </c>
      <c r="AU332" s="1051" t="e">
        <f>ROUND(IFERROR(($AT332-_xlfn.XLOOKUP($AR332,'Listas anteriores May.'!$A:$A,'Listas anteriores May.'!$E:$E))/_xlfn.XLOOKUP($AR332,'Listas anteriores May.'!$A:$A,'Listas anteriores May.'!$E:$E),""),3)</f>
        <v>#VALUE!</v>
      </c>
      <c r="AV332" s="732" t="str">
        <f>IFERROR(($AT332-(_xlfn.XLOOKUP($AR332,'Costos Unitarios'!$A:$A,'Costos Unitarios'!$E:$E)+_xlfn.XLOOKUP($AR332,'Costos Comerciales'!$A:$A,'Costos Comerciales'!$E:$E)))/AT332,"")</f>
        <v/>
      </c>
      <c r="AW332" s="892" t="str">
        <f>IFERROR((AT332-_xlfn.XLOOKUP(AR332,'Lista Consumo Interno'!$A:$A,'Lista Consumo Interno'!$E:$E))/AT332,"")</f>
        <v/>
      </c>
      <c r="AX332" s="895" t="e">
        <v>#N/A</v>
      </c>
      <c r="AY332" s="727" t="str">
        <f>IFERROR(($AT332-_xlfn.XLOOKUP($AR332,Competencias!$A:$A,Competencias!P:P))/$AT332,"")</f>
        <v/>
      </c>
      <c r="AZ332" s="727" t="str">
        <f>IFERROR(($AT332-_xlfn.XLOOKUP($AR332,Competencias!$A:$A,Competencias!Q:Q))/$AT332,"")</f>
        <v/>
      </c>
      <c r="BB332" s="246" t="str">
        <f>_xlfn.XLOOKUP(BC332,'Listas anteriores R'!$A:$A,'Listas anteriores R'!$D:$D,"")</f>
        <v>Fiambres</v>
      </c>
      <c r="BC332" s="760">
        <v>1030</v>
      </c>
      <c r="BD332" s="800" t="str">
        <f t="shared" si="70"/>
        <v>LOMO A LA PIMIENTA REB (100GR)</v>
      </c>
      <c r="BE332" s="150" t="e">
        <v>#N/A</v>
      </c>
      <c r="BF332" s="1051" t="e">
        <f>ROUND(IFERROR((BE332-_xlfn.XLOOKUP(BC332,'Listas anteriores HORECA'!$A:$A,'Listas anteriores HORECA'!$E:$E))/_xlfn.XLOOKUP(BC332,'Listas anteriores HORECA'!$A:$A,'Listas anteriores HORECA'!$E:$E),""),3)</f>
        <v>#VALUE!</v>
      </c>
      <c r="BG332" s="150">
        <f>_xlfn.XLOOKUP($BC332,'Costos Unitarios'!A:A,'Costos Unitarios'!E:E,"")</f>
        <v>1003</v>
      </c>
      <c r="BH332" s="1052" t="e">
        <f t="shared" si="71"/>
        <v>#N/A</v>
      </c>
      <c r="BI332" s="892" t="str">
        <f>IFERROR((BE332-_xlfn.XLOOKUP(C332,'Lista Consumo Interno'!A:A,'Lista Consumo Interno'!E:E))/BE332,"")</f>
        <v/>
      </c>
    </row>
    <row r="333" spans="1:61" s="725" customFormat="1" ht="15" thickBot="1" x14ac:dyDescent="0.35">
      <c r="A333" s="246" t="str">
        <f>_xlfn.XLOOKUP(C333,'Listas anteriores R'!$A:$A,'Listas anteriores R'!$D:$D,"")</f>
        <v>Fiambres</v>
      </c>
      <c r="B333" s="1205" t="str">
        <f>_xlfn.XLOOKUP(C333,'Lista Fiambre'!C:C,'Lista Fiambre'!B:B,"")</f>
        <v>Feteados e/v Lario</v>
      </c>
      <c r="C333" s="224">
        <v>567</v>
      </c>
      <c r="D333" s="228" t="s">
        <v>401</v>
      </c>
      <c r="E333" s="770">
        <f t="shared" si="64"/>
        <v>8263.636363636364</v>
      </c>
      <c r="F333" s="860">
        <f>_xlfn.XLOOKUP(C333,'[1]Lista Fiambre'!$C:$C,'[1]Lista Fiambre'!$F:$F,"")</f>
        <v>9999</v>
      </c>
      <c r="G333" s="1197">
        <f>ROUND(IFERROR((E333-_xlfn.XLOOKUP(C333,'Listas anteriores R'!A:A,'Listas anteriores R'!E:E))/_xlfn.XLOOKUP(C333,'Listas anteriores R'!A:A,'Listas anteriores R'!E:E),""),3)</f>
        <v>0</v>
      </c>
      <c r="H333" s="732">
        <f>IFERROR((E333-(_xlfn.XLOOKUP(C333,'Costos Unitarios'!$A:$A,'Costos Unitarios'!$E:$E)+_xlfn.XLOOKUP(C333,'Costos Comerciales'!$A:$A,'Costos Comerciales'!$E:$E)))/E333,"")</f>
        <v>0.53410341034103415</v>
      </c>
      <c r="I333" s="732" t="str">
        <f>IFERROR((E333-_xlfn.XLOOKUP(C333,'Lista Consumo Interno'!$A:$A,'Lista Consumo Interno'!$E:$E))/E333,"")</f>
        <v/>
      </c>
      <c r="J333" s="727" t="str">
        <f>IFERROR(($E333-_xlfn.XLOOKUP($C333,Competencias!$A:$A,Competencias!R:R))/$E333,"")</f>
        <v/>
      </c>
      <c r="K333" s="727" t="str">
        <f>IFERROR(($E333-_xlfn.XLOOKUP($C333,Competencias!$A:$A,Competencias!S:S))/$E333,"")</f>
        <v/>
      </c>
      <c r="L333" s="727" t="str">
        <f>IFERROR(($E333-_xlfn.XLOOKUP($C333,Competencias!$A:$A,Competencias!T:T))/$E333,"")</f>
        <v/>
      </c>
      <c r="M333" s="727" t="str">
        <f>IFERROR(($E333-_xlfn.XLOOKUP($C333,Competencias!$A:$A,Competencias!U:U))/$E333,"")</f>
        <v/>
      </c>
      <c r="N333" s="727" t="str">
        <f>IFERROR(($E333-_xlfn.XLOOKUP($C333,Competencias!$A:$A,Competencias!V:V))/$E333,"")</f>
        <v/>
      </c>
      <c r="P333" s="246" t="str">
        <f>_xlfn.XLOOKUP(Q333,'Listas anteriores R'!$A:$A,'Listas anteriores R'!$D:$D,"")</f>
        <v>Fiambres</v>
      </c>
      <c r="Q333" s="1210">
        <v>567</v>
      </c>
      <c r="R333" s="718" t="str">
        <f t="shared" si="67"/>
        <v>JAMON CRUDO REB."CENTENARIO" 12 MESES (120gr)</v>
      </c>
      <c r="S333" s="135">
        <f t="shared" si="65"/>
        <v>8263.636363636364</v>
      </c>
      <c r="T333" s="749">
        <v>9999</v>
      </c>
      <c r="U333" s="1172">
        <f>ROUND(IFERROR((S333-_xlfn.XLOOKUP(Q333,'Listas anteriores C'!$A:$A,'Listas anteriores C'!$E:$E))/_xlfn.XLOOKUP(Q333,'Listas anteriores C'!$A:$A,'Listas anteriores C'!$E:$E),""),3)</f>
        <v>0</v>
      </c>
      <c r="V333" s="732">
        <f>IFERROR((S333-(_xlfn.XLOOKUP(Q333,'Costos Unitarios'!$A:$A,'Costos Unitarios'!$E:$E)+_xlfn.XLOOKUP(Q333,'Costos Comerciales'!$A:$A,'Costos Comerciales'!$E:$E)))/S333,"")</f>
        <v>0.53410341034103415</v>
      </c>
      <c r="W333" s="727" t="str">
        <f>IFERROR(($S333-_xlfn.XLOOKUP($Q333,Competencias!$A:$A,Competencias!E:E))/$S333,"")</f>
        <v/>
      </c>
      <c r="X333" s="727" t="str">
        <f>IFERROR(($S333-_xlfn.XLOOKUP($Q333,Competencias!$A:$A,Competencias!F:F))/$S333,"")</f>
        <v/>
      </c>
      <c r="Y333" s="727" t="str">
        <f>IFERROR(($S333-_xlfn.XLOOKUP($Q333,Competencias!$A:$A,Competencias!G:G))/$S333,"")</f>
        <v/>
      </c>
      <c r="AA333" s="246" t="str">
        <f>_xlfn.XLOOKUP(AB333,'Listas anteriores R'!$A:$A,'Listas anteriores R'!$D:$D,"")</f>
        <v>Fiambres</v>
      </c>
      <c r="AB333" s="542">
        <v>567</v>
      </c>
      <c r="AC333" s="718" t="str">
        <f t="shared" si="68"/>
        <v>JAMON CRUDO REB."CENTENARIO" 12 MESES (120gr)</v>
      </c>
      <c r="AD333" s="139">
        <f t="shared" si="66"/>
        <v>8263.636363636364</v>
      </c>
      <c r="AE333" s="749">
        <v>9999</v>
      </c>
      <c r="AF333" s="1172">
        <f>ROUND(IFERROR((AD333-_xlfn.XLOOKUP(AB333,'Listas anteriores ML'!$A:$A,'Listas anteriores ML'!$E:$E))/_xlfn.XLOOKUP(AB333,'Listas anteriores ML'!$A:$A,'Listas anteriores ML'!$E:$E),""),3)</f>
        <v>0</v>
      </c>
      <c r="AG333" s="732">
        <f>IFERROR((AD333-(_xlfn.XLOOKUP(AB333,'Costos Unitarios'!$A:$A,'Costos Unitarios'!$E:$E)+_xlfn.XLOOKUP(AB333,'Costos Comerciales'!$A:$A,'Costos Comerciales'!$E:$E)))/AD333,"")</f>
        <v>0.53410341034103415</v>
      </c>
      <c r="AH333" s="727" t="str">
        <f>IFERROR(($AD333-_xlfn.XLOOKUP($AB333,Competencias!$A:$A,Competencias!H:H))/$AD333,"")</f>
        <v/>
      </c>
      <c r="AI333" s="727" t="str">
        <f>IFERROR(($AD333-_xlfn.XLOOKUP($AB333,Competencias!$A:$A,Competencias!I:I))/$AD333,"")</f>
        <v/>
      </c>
      <c r="AJ333" s="727" t="str">
        <f>IFERROR(($AD333-_xlfn.XLOOKUP($AB333,Competencias!$A:$A,Competencias!J:J))/$AD333,"")</f>
        <v/>
      </c>
      <c r="AK333" s="727" t="str">
        <f>IFERROR(($AD333-_xlfn.XLOOKUP($AB333,Competencias!$A:$A,Competencias!K:K))/$AD333,"")</f>
        <v/>
      </c>
      <c r="AL333" s="727" t="str">
        <f>IFERROR(($AD333-_xlfn.XLOOKUP($AB333,Competencias!$A:$A,Competencias!L:L))/$AD333,"")</f>
        <v/>
      </c>
      <c r="AM333" s="727" t="str">
        <f>IFERROR(($AD333-_xlfn.XLOOKUP($AB333,Competencias!$A:$A,Competencias!M:M))/$AD333,"")</f>
        <v/>
      </c>
      <c r="AN333" s="727" t="str">
        <f>IFERROR(($AD333-_xlfn.XLOOKUP($AB333,Competencias!$A:$A,Competencias!N:N))/$AD333,"")</f>
        <v/>
      </c>
      <c r="AO333" s="727" t="str">
        <f>IFERROR(($AD333-_xlfn.XLOOKUP($AB333,Competencias!$A:$A,Competencias!O:O))/$AD333,"")</f>
        <v/>
      </c>
      <c r="AP333"/>
      <c r="AQ333" s="246" t="str">
        <f>_xlfn.XLOOKUP(AR333,'Listas anteriores R'!$A:$A,'Listas anteriores R'!$D:$D,"")</f>
        <v>Fiambres</v>
      </c>
      <c r="AR333" s="542">
        <v>567</v>
      </c>
      <c r="AS333" s="718" t="str">
        <f t="shared" si="69"/>
        <v>JAMON CRUDO REB."CENTENARIO" 12 MESES (120gr)</v>
      </c>
      <c r="AT333" s="291" t="e">
        <f t="shared" si="63"/>
        <v>#N/A</v>
      </c>
      <c r="AU333" s="1051" t="e">
        <f>ROUND(IFERROR(($AT333-_xlfn.XLOOKUP($AR333,'Listas anteriores May.'!$A:$A,'Listas anteriores May.'!$E:$E))/_xlfn.XLOOKUP($AR333,'Listas anteriores May.'!$A:$A,'Listas anteriores May.'!$E:$E),""),3)</f>
        <v>#VALUE!</v>
      </c>
      <c r="AV333" s="732" t="str">
        <f>IFERROR(($AT333-(_xlfn.XLOOKUP($AR333,'Costos Unitarios'!$A:$A,'Costos Unitarios'!$E:$E)+_xlfn.XLOOKUP($AR333,'Costos Comerciales'!$A:$A,'Costos Comerciales'!$E:$E)))/AT333,"")</f>
        <v/>
      </c>
      <c r="AW333" s="892" t="str">
        <f>IFERROR((AT333-_xlfn.XLOOKUP(AR333,'Lista Consumo Interno'!$A:$A,'Lista Consumo Interno'!$E:$E))/AT333,"")</f>
        <v/>
      </c>
      <c r="AX333" s="895" t="e">
        <v>#N/A</v>
      </c>
      <c r="AY333" s="727" t="str">
        <f>IFERROR(($AT333-_xlfn.XLOOKUP($AR333,Competencias!$A:$A,Competencias!P:P))/$AT333,"")</f>
        <v/>
      </c>
      <c r="AZ333" s="727" t="str">
        <f>IFERROR(($AT333-_xlfn.XLOOKUP($AR333,Competencias!$A:$A,Competencias!Q:Q))/$AT333,"")</f>
        <v/>
      </c>
      <c r="BB333" s="246" t="str">
        <f>_xlfn.XLOOKUP(BC333,'Listas anteriores R'!$A:$A,'Listas anteriores R'!$D:$D,"")</f>
        <v>Fiambres</v>
      </c>
      <c r="BC333" s="760">
        <v>567</v>
      </c>
      <c r="BD333" s="800" t="str">
        <f t="shared" si="70"/>
        <v>JAMON CRUDO REB."CENTENARIO" 12 MESES (120gr)</v>
      </c>
      <c r="BE333" s="150" t="e">
        <v>#N/A</v>
      </c>
      <c r="BF333" s="1051" t="e">
        <f>ROUND(IFERROR((BE333-_xlfn.XLOOKUP(BC333,'Listas anteriores HORECA'!$A:$A,'Listas anteriores HORECA'!$E:$E))/_xlfn.XLOOKUP(BC333,'Listas anteriores HORECA'!$A:$A,'Listas anteriores HORECA'!$E:$E),""),3)</f>
        <v>#VALUE!</v>
      </c>
      <c r="BG333" s="150">
        <f>_xlfn.XLOOKUP($BC333,'Costos Unitarios'!A:A,'Costos Unitarios'!E:E,"")</f>
        <v>3508</v>
      </c>
      <c r="BH333" s="1052" t="e">
        <f t="shared" si="71"/>
        <v>#N/A</v>
      </c>
      <c r="BI333" s="892" t="str">
        <f>IFERROR((BE333-_xlfn.XLOOKUP(C333,'Lista Consumo Interno'!A:A,'Lista Consumo Interno'!E:E))/BE333,"")</f>
        <v/>
      </c>
    </row>
    <row r="334" spans="1:61" s="725" customFormat="1" ht="15" thickBot="1" x14ac:dyDescent="0.35">
      <c r="A334" s="246" t="str">
        <f>_xlfn.XLOOKUP(C334,'Listas anteriores R'!$A:$A,'Listas anteriores R'!$D:$D,"")</f>
        <v>Fiambres</v>
      </c>
      <c r="B334" s="1205" t="str">
        <f>_xlfn.XLOOKUP(C334,'Lista Fiambre'!C:C,'Lista Fiambre'!B:B,"")</f>
        <v>Feteados e/v Lario</v>
      </c>
      <c r="C334" s="224">
        <v>1103</v>
      </c>
      <c r="D334" s="228" t="s">
        <v>402</v>
      </c>
      <c r="E334" s="770">
        <f t="shared" si="64"/>
        <v>1705.7898139451347</v>
      </c>
      <c r="F334" s="860">
        <f>_xlfn.XLOOKUP(C334,'[1]Lista Fiambre'!$C:$C,'[1]Lista Fiambre'!$F:$F,"")</f>
        <v>2064.0056748736129</v>
      </c>
      <c r="G334" s="1197">
        <f>ROUND(IFERROR((E334-_xlfn.XLOOKUP(C334,'Listas anteriores R'!A:A,'Listas anteriores R'!E:E))/_xlfn.XLOOKUP(C334,'Listas anteriores R'!A:A,'Listas anteriores R'!E:E),""),3)</f>
        <v>0</v>
      </c>
      <c r="H334" s="732">
        <f>IFERROR((E334-(_xlfn.XLOOKUP(C334,'Costos Unitarios'!$A:$A,'Costos Unitarios'!$E:$E)+_xlfn.XLOOKUP(C334,'Costos Comerciales'!$A:$A,'Costos Comerciales'!$E:$E)))/E334,"")</f>
        <v>0.69691459300938885</v>
      </c>
      <c r="I334" s="732" t="str">
        <f>IFERROR((E334-_xlfn.XLOOKUP(C334,'Lista Consumo Interno'!$A:$A,'Lista Consumo Interno'!$E:$E))/E334,"")</f>
        <v/>
      </c>
      <c r="J334" s="727" t="str">
        <f>IFERROR(($E334-_xlfn.XLOOKUP($C334,Competencias!$A:$A,Competencias!R:R))/$E334,"")</f>
        <v/>
      </c>
      <c r="K334" s="727" t="str">
        <f>IFERROR(($E334-_xlfn.XLOOKUP($C334,Competencias!$A:$A,Competencias!S:S))/$E334,"")</f>
        <v/>
      </c>
      <c r="L334" s="727" t="str">
        <f>IFERROR(($E334-_xlfn.XLOOKUP($C334,Competencias!$A:$A,Competencias!T:T))/$E334,"")</f>
        <v/>
      </c>
      <c r="M334" s="727" t="str">
        <f>IFERROR(($E334-_xlfn.XLOOKUP($C334,Competencias!$A:$A,Competencias!U:U))/$E334,"")</f>
        <v/>
      </c>
      <c r="N334" s="727" t="str">
        <f>IFERROR(($E334-_xlfn.XLOOKUP($C334,Competencias!$A:$A,Competencias!V:V))/$E334,"")</f>
        <v/>
      </c>
      <c r="P334" s="246" t="str">
        <f>_xlfn.XLOOKUP(Q334,'Listas anteriores R'!$A:$A,'Listas anteriores R'!$D:$D,"")</f>
        <v>Fiambres</v>
      </c>
      <c r="Q334" s="1210">
        <v>1103</v>
      </c>
      <c r="R334" s="718" t="str">
        <f t="shared" si="67"/>
        <v>SAL.MILAN REB. "66" (120gr)</v>
      </c>
      <c r="S334" s="135">
        <f t="shared" si="65"/>
        <v>1705.7898139451347</v>
      </c>
      <c r="T334" s="749">
        <v>2064.0056748736129</v>
      </c>
      <c r="U334" s="1172">
        <f>ROUND(IFERROR((S334-_xlfn.XLOOKUP(Q334,'Listas anteriores C'!$A:$A,'Listas anteriores C'!$E:$E))/_xlfn.XLOOKUP(Q334,'Listas anteriores C'!$A:$A,'Listas anteriores C'!$E:$E),""),3)</f>
        <v>0</v>
      </c>
      <c r="V334" s="732">
        <f>IFERROR((S334-(_xlfn.XLOOKUP(Q334,'Costos Unitarios'!$A:$A,'Costos Unitarios'!$E:$E)+_xlfn.XLOOKUP(Q334,'Costos Comerciales'!$A:$A,'Costos Comerciales'!$E:$E)))/S334,"")</f>
        <v>0.69691459300938885</v>
      </c>
      <c r="W334" s="727" t="str">
        <f>IFERROR(($S334-_xlfn.XLOOKUP($Q334,Competencias!$A:$A,Competencias!E:E))/$S334,"")</f>
        <v/>
      </c>
      <c r="X334" s="727" t="str">
        <f>IFERROR(($S334-_xlfn.XLOOKUP($Q334,Competencias!$A:$A,Competencias!F:F))/$S334,"")</f>
        <v/>
      </c>
      <c r="Y334" s="727" t="str">
        <f>IFERROR(($S334-_xlfn.XLOOKUP($Q334,Competencias!$A:$A,Competencias!G:G))/$S334,"")</f>
        <v/>
      </c>
      <c r="AA334" s="246" t="str">
        <f>_xlfn.XLOOKUP(AB334,'Listas anteriores R'!$A:$A,'Listas anteriores R'!$D:$D,"")</f>
        <v>Fiambres</v>
      </c>
      <c r="AB334" s="542">
        <v>1103</v>
      </c>
      <c r="AC334" s="718" t="str">
        <f t="shared" si="68"/>
        <v>SAL.MILAN REB. "66" (120gr)</v>
      </c>
      <c r="AD334" s="139">
        <f t="shared" si="66"/>
        <v>1705.7898139451347</v>
      </c>
      <c r="AE334" s="749">
        <v>2064.0056748736129</v>
      </c>
      <c r="AF334" s="1172">
        <f>ROUND(IFERROR((AD334-_xlfn.XLOOKUP(AB334,'Listas anteriores ML'!$A:$A,'Listas anteriores ML'!$E:$E))/_xlfn.XLOOKUP(AB334,'Listas anteriores ML'!$A:$A,'Listas anteriores ML'!$E:$E),""),3)</f>
        <v>0</v>
      </c>
      <c r="AG334" s="732">
        <f>IFERROR((AD334-(_xlfn.XLOOKUP(AB334,'Costos Unitarios'!$A:$A,'Costos Unitarios'!$E:$E)+_xlfn.XLOOKUP(AB334,'Costos Comerciales'!$A:$A,'Costos Comerciales'!$E:$E)))/AD334,"")</f>
        <v>0.69691459300938885</v>
      </c>
      <c r="AH334" s="727" t="str">
        <f>IFERROR(($AD334-_xlfn.XLOOKUP($AB334,Competencias!$A:$A,Competencias!H:H))/$AD334,"")</f>
        <v/>
      </c>
      <c r="AI334" s="727" t="str">
        <f>IFERROR(($AD334-_xlfn.XLOOKUP($AB334,Competencias!$A:$A,Competencias!I:I))/$AD334,"")</f>
        <v/>
      </c>
      <c r="AJ334" s="727" t="str">
        <f>IFERROR(($AD334-_xlfn.XLOOKUP($AB334,Competencias!$A:$A,Competencias!J:J))/$AD334,"")</f>
        <v/>
      </c>
      <c r="AK334" s="727" t="str">
        <f>IFERROR(($AD334-_xlfn.XLOOKUP($AB334,Competencias!$A:$A,Competencias!K:K))/$AD334,"")</f>
        <v/>
      </c>
      <c r="AL334" s="727" t="str">
        <f>IFERROR(($AD334-_xlfn.XLOOKUP($AB334,Competencias!$A:$A,Competencias!L:L))/$AD334,"")</f>
        <v/>
      </c>
      <c r="AM334" s="727" t="str">
        <f>IFERROR(($AD334-_xlfn.XLOOKUP($AB334,Competencias!$A:$A,Competencias!M:M))/$AD334,"")</f>
        <v/>
      </c>
      <c r="AN334" s="727" t="str">
        <f>IFERROR(($AD334-_xlfn.XLOOKUP($AB334,Competencias!$A:$A,Competencias!N:N))/$AD334,"")</f>
        <v/>
      </c>
      <c r="AO334" s="727" t="str">
        <f>IFERROR(($AD334-_xlfn.XLOOKUP($AB334,Competencias!$A:$A,Competencias!O:O))/$AD334,"")</f>
        <v/>
      </c>
      <c r="AP334"/>
      <c r="AQ334" s="246" t="str">
        <f>_xlfn.XLOOKUP(AR334,'Listas anteriores R'!$A:$A,'Listas anteriores R'!$D:$D,"")</f>
        <v>Fiambres</v>
      </c>
      <c r="AR334" s="542">
        <v>1103</v>
      </c>
      <c r="AS334" s="718" t="str">
        <f t="shared" si="69"/>
        <v>SAL.MILAN REB. "66" (120gr)</v>
      </c>
      <c r="AT334" s="291" t="e">
        <f t="shared" si="63"/>
        <v>#N/A</v>
      </c>
      <c r="AU334" s="1051" t="e">
        <f>ROUND(IFERROR(($AT334-_xlfn.XLOOKUP($AR334,'Listas anteriores May.'!$A:$A,'Listas anteriores May.'!$E:$E))/_xlfn.XLOOKUP($AR334,'Listas anteriores May.'!$A:$A,'Listas anteriores May.'!$E:$E),""),3)</f>
        <v>#VALUE!</v>
      </c>
      <c r="AV334" s="732" t="str">
        <f>IFERROR(($AT334-(_xlfn.XLOOKUP($AR334,'Costos Unitarios'!$A:$A,'Costos Unitarios'!$E:$E)+_xlfn.XLOOKUP($AR334,'Costos Comerciales'!$A:$A,'Costos Comerciales'!$E:$E)))/AT334,"")</f>
        <v/>
      </c>
      <c r="AW334" s="892" t="str">
        <f>IFERROR((AT334-_xlfn.XLOOKUP(AR334,'Lista Consumo Interno'!$A:$A,'Lista Consumo Interno'!$E:$E))/AT334,"")</f>
        <v/>
      </c>
      <c r="AX334" s="895" t="e">
        <v>#N/A</v>
      </c>
      <c r="AY334" s="727" t="str">
        <f>IFERROR(($AT334-_xlfn.XLOOKUP($AR334,Competencias!$A:$A,Competencias!P:P))/$AT334,"")</f>
        <v/>
      </c>
      <c r="AZ334" s="727" t="str">
        <f>IFERROR(($AT334-_xlfn.XLOOKUP($AR334,Competencias!$A:$A,Competencias!Q:Q))/$AT334,"")</f>
        <v/>
      </c>
      <c r="BB334" s="246" t="str">
        <f>_xlfn.XLOOKUP(BC334,'Listas anteriores R'!$A:$A,'Listas anteriores R'!$D:$D,"")</f>
        <v>Fiambres</v>
      </c>
      <c r="BC334" s="760">
        <v>1103</v>
      </c>
      <c r="BD334" s="800" t="str">
        <f t="shared" si="70"/>
        <v>SAL.MILAN REB. "66" (120gr)</v>
      </c>
      <c r="BE334" s="150" t="e">
        <v>#N/A</v>
      </c>
      <c r="BF334" s="1051" t="e">
        <f>ROUND(IFERROR((BE334-_xlfn.XLOOKUP(BC334,'Listas anteriores HORECA'!$A:$A,'Listas anteriores HORECA'!$E:$E))/_xlfn.XLOOKUP(BC334,'Listas anteriores HORECA'!$A:$A,'Listas anteriores HORECA'!$E:$E),""),3)</f>
        <v>#VALUE!</v>
      </c>
      <c r="BG334" s="150">
        <f>_xlfn.XLOOKUP($BC334,'Costos Unitarios'!A:A,'Costos Unitarios'!E:E,"")</f>
        <v>505</v>
      </c>
      <c r="BH334" s="1052" t="e">
        <f t="shared" si="71"/>
        <v>#N/A</v>
      </c>
      <c r="BI334" s="892" t="str">
        <f>IFERROR((BE334-_xlfn.XLOOKUP(C334,'Lista Consumo Interno'!A:A,'Lista Consumo Interno'!E:E))/BE334,"")</f>
        <v/>
      </c>
    </row>
    <row r="335" spans="1:61" s="725" customFormat="1" ht="15" thickBot="1" x14ac:dyDescent="0.35">
      <c r="A335" s="246" t="str">
        <f>_xlfn.XLOOKUP(C335,'Listas anteriores R'!$A:$A,'Listas anteriores R'!$D:$D,"")</f>
        <v>Fiambres</v>
      </c>
      <c r="B335" s="1205" t="str">
        <f>_xlfn.XLOOKUP(C335,'Lista Fiambre'!C:C,'Lista Fiambre'!B:B,"")</f>
        <v>Feteados e/v Lario</v>
      </c>
      <c r="C335" s="224">
        <v>1104</v>
      </c>
      <c r="D335" s="228" t="s">
        <v>403</v>
      </c>
      <c r="E335" s="770">
        <f t="shared" si="64"/>
        <v>2604.0452084640206</v>
      </c>
      <c r="F335" s="860">
        <f>_xlfn.XLOOKUP(C335,'[1]Lista Fiambre'!$C:$C,'[1]Lista Fiambre'!$F:$F,"")</f>
        <v>3150.8947022414645</v>
      </c>
      <c r="G335" s="1197">
        <f>ROUND(IFERROR((E335-_xlfn.XLOOKUP(C335,'Listas anteriores R'!A:A,'Listas anteriores R'!E:E))/_xlfn.XLOOKUP(C335,'Listas anteriores R'!A:A,'Listas anteriores R'!E:E),""),3)</f>
        <v>0</v>
      </c>
      <c r="H335" s="732">
        <f>IFERROR((E335-(_xlfn.XLOOKUP(C335,'Costos Unitarios'!$A:$A,'Costos Unitarios'!$E:$E)+_xlfn.XLOOKUP(C335,'Costos Comerciales'!$A:$A,'Costos Comerciales'!$E:$E)))/E335,"")</f>
        <v>0.8129832775494501</v>
      </c>
      <c r="I335" s="732" t="str">
        <f>IFERROR((E335-_xlfn.XLOOKUP(C335,'Lista Consumo Interno'!$A:$A,'Lista Consumo Interno'!$E:$E))/E335,"")</f>
        <v/>
      </c>
      <c r="J335" s="727" t="str">
        <f>IFERROR(($E335-_xlfn.XLOOKUP($C335,Competencias!$A:$A,Competencias!R:R))/$E335,"")</f>
        <v/>
      </c>
      <c r="K335" s="727" t="str">
        <f>IFERROR(($E335-_xlfn.XLOOKUP($C335,Competencias!$A:$A,Competencias!S:S))/$E335,"")</f>
        <v/>
      </c>
      <c r="L335" s="727" t="str">
        <f>IFERROR(($E335-_xlfn.XLOOKUP($C335,Competencias!$A:$A,Competencias!T:T))/$E335,"")</f>
        <v/>
      </c>
      <c r="M335" s="727" t="str">
        <f>IFERROR(($E335-_xlfn.XLOOKUP($C335,Competencias!$A:$A,Competencias!U:U))/$E335,"")</f>
        <v/>
      </c>
      <c r="N335" s="727" t="str">
        <f>IFERROR(($E335-_xlfn.XLOOKUP($C335,Competencias!$A:$A,Competencias!V:V))/$E335,"")</f>
        <v/>
      </c>
      <c r="P335" s="246" t="str">
        <f>_xlfn.XLOOKUP(Q335,'Listas anteriores R'!$A:$A,'Listas anteriores R'!$D:$D,"")</f>
        <v>Fiambres</v>
      </c>
      <c r="Q335" s="1210">
        <v>1104</v>
      </c>
      <c r="R335" s="718" t="str">
        <f t="shared" si="67"/>
        <v>FBRE  DE PALETA DE CERDO REB "66" (150gr)</v>
      </c>
      <c r="S335" s="135">
        <f t="shared" si="65"/>
        <v>2604.0452084640206</v>
      </c>
      <c r="T335" s="749">
        <v>3150.8947022414645</v>
      </c>
      <c r="U335" s="1172">
        <f>ROUND(IFERROR((S335-_xlfn.XLOOKUP(Q335,'Listas anteriores C'!$A:$A,'Listas anteriores C'!$E:$E))/_xlfn.XLOOKUP(Q335,'Listas anteriores C'!$A:$A,'Listas anteriores C'!$E:$E),""),3)</f>
        <v>0</v>
      </c>
      <c r="V335" s="732">
        <f>IFERROR((S335-(_xlfn.XLOOKUP(Q335,'Costos Unitarios'!$A:$A,'Costos Unitarios'!$E:$E)+_xlfn.XLOOKUP(Q335,'Costos Comerciales'!$A:$A,'Costos Comerciales'!$E:$E)))/S335,"")</f>
        <v>0.8129832775494501</v>
      </c>
      <c r="W335" s="727" t="str">
        <f>IFERROR(($S335-_xlfn.XLOOKUP($Q335,Competencias!$A:$A,Competencias!E:E))/$S335,"")</f>
        <v/>
      </c>
      <c r="X335" s="727" t="str">
        <f>IFERROR(($S335-_xlfn.XLOOKUP($Q335,Competencias!$A:$A,Competencias!F:F))/$S335,"")</f>
        <v/>
      </c>
      <c r="Y335" s="727" t="str">
        <f>IFERROR(($S335-_xlfn.XLOOKUP($Q335,Competencias!$A:$A,Competencias!G:G))/$S335,"")</f>
        <v/>
      </c>
      <c r="AA335" s="246" t="str">
        <f>_xlfn.XLOOKUP(AB335,'Listas anteriores R'!$A:$A,'Listas anteriores R'!$D:$D,"")</f>
        <v>Fiambres</v>
      </c>
      <c r="AB335" s="542">
        <v>1104</v>
      </c>
      <c r="AC335" s="718" t="str">
        <f t="shared" si="68"/>
        <v>FBRE  DE PALETA DE CERDO REB "66" (150gr)</v>
      </c>
      <c r="AD335" s="139">
        <f t="shared" si="66"/>
        <v>2604.0452084640206</v>
      </c>
      <c r="AE335" s="749">
        <v>3150.8947022414645</v>
      </c>
      <c r="AF335" s="1172">
        <f>ROUND(IFERROR((AD335-_xlfn.XLOOKUP(AB335,'Listas anteriores ML'!$A:$A,'Listas anteriores ML'!$E:$E))/_xlfn.XLOOKUP(AB335,'Listas anteriores ML'!$A:$A,'Listas anteriores ML'!$E:$E),""),3)</f>
        <v>0</v>
      </c>
      <c r="AG335" s="732">
        <f>IFERROR((AD335-(_xlfn.XLOOKUP(AB335,'Costos Unitarios'!$A:$A,'Costos Unitarios'!$E:$E)+_xlfn.XLOOKUP(AB335,'Costos Comerciales'!$A:$A,'Costos Comerciales'!$E:$E)))/AD335,"")</f>
        <v>0.8129832775494501</v>
      </c>
      <c r="AH335" s="727" t="str">
        <f>IFERROR(($AD335-_xlfn.XLOOKUP($AB335,Competencias!$A:$A,Competencias!H:H))/$AD335,"")</f>
        <v/>
      </c>
      <c r="AI335" s="727" t="str">
        <f>IFERROR(($AD335-_xlfn.XLOOKUP($AB335,Competencias!$A:$A,Competencias!I:I))/$AD335,"")</f>
        <v/>
      </c>
      <c r="AJ335" s="727" t="str">
        <f>IFERROR(($AD335-_xlfn.XLOOKUP($AB335,Competencias!$A:$A,Competencias!J:J))/$AD335,"")</f>
        <v/>
      </c>
      <c r="AK335" s="727" t="str">
        <f>IFERROR(($AD335-_xlfn.XLOOKUP($AB335,Competencias!$A:$A,Competencias!K:K))/$AD335,"")</f>
        <v/>
      </c>
      <c r="AL335" s="727" t="str">
        <f>IFERROR(($AD335-_xlfn.XLOOKUP($AB335,Competencias!$A:$A,Competencias!L:L))/$AD335,"")</f>
        <v/>
      </c>
      <c r="AM335" s="727" t="str">
        <f>IFERROR(($AD335-_xlfn.XLOOKUP($AB335,Competencias!$A:$A,Competencias!M:M))/$AD335,"")</f>
        <v/>
      </c>
      <c r="AN335" s="727" t="str">
        <f>IFERROR(($AD335-_xlfn.XLOOKUP($AB335,Competencias!$A:$A,Competencias!N:N))/$AD335,"")</f>
        <v/>
      </c>
      <c r="AO335" s="727" t="str">
        <f>IFERROR(($AD335-_xlfn.XLOOKUP($AB335,Competencias!$A:$A,Competencias!O:O))/$AD335,"")</f>
        <v/>
      </c>
      <c r="AP335"/>
      <c r="AQ335" s="246" t="str">
        <f>_xlfn.XLOOKUP(AR335,'Listas anteriores R'!$A:$A,'Listas anteriores R'!$D:$D,"")</f>
        <v>Fiambres</v>
      </c>
      <c r="AR335" s="542">
        <v>1104</v>
      </c>
      <c r="AS335" s="718" t="str">
        <f t="shared" si="69"/>
        <v>FBRE  DE PALETA DE CERDO REB "66" (150gr)</v>
      </c>
      <c r="AT335" s="291" t="e">
        <f t="shared" si="63"/>
        <v>#N/A</v>
      </c>
      <c r="AU335" s="1051" t="e">
        <f>ROUND(IFERROR(($AT335-_xlfn.XLOOKUP($AR335,'Listas anteriores May.'!$A:$A,'Listas anteriores May.'!$E:$E))/_xlfn.XLOOKUP($AR335,'Listas anteriores May.'!$A:$A,'Listas anteriores May.'!$E:$E),""),3)</f>
        <v>#VALUE!</v>
      </c>
      <c r="AV335" s="732" t="str">
        <f>IFERROR(($AT335-(_xlfn.XLOOKUP($AR335,'Costos Unitarios'!$A:$A,'Costos Unitarios'!$E:$E)+_xlfn.XLOOKUP($AR335,'Costos Comerciales'!$A:$A,'Costos Comerciales'!$E:$E)))/AT335,"")</f>
        <v/>
      </c>
      <c r="AW335" s="892" t="str">
        <f>IFERROR((AT335-_xlfn.XLOOKUP(AR335,'Lista Consumo Interno'!$A:$A,'Lista Consumo Interno'!$E:$E))/AT335,"")</f>
        <v/>
      </c>
      <c r="AX335" s="895" t="e">
        <v>#N/A</v>
      </c>
      <c r="AY335" s="727" t="str">
        <f>IFERROR(($AT335-_xlfn.XLOOKUP($AR335,Competencias!$A:$A,Competencias!P:P))/$AT335,"")</f>
        <v/>
      </c>
      <c r="AZ335" s="727" t="str">
        <f>IFERROR(($AT335-_xlfn.XLOOKUP($AR335,Competencias!$A:$A,Competencias!Q:Q))/$AT335,"")</f>
        <v/>
      </c>
      <c r="BB335" s="246" t="str">
        <f>_xlfn.XLOOKUP(BC335,'Listas anteriores R'!$A:$A,'Listas anteriores R'!$D:$D,"")</f>
        <v>Fiambres</v>
      </c>
      <c r="BC335" s="760">
        <v>1104</v>
      </c>
      <c r="BD335" s="800" t="str">
        <f t="shared" si="70"/>
        <v>FBRE  DE PALETA DE CERDO REB "66" (150gr)</v>
      </c>
      <c r="BE335" s="150" t="e">
        <v>#N/A</v>
      </c>
      <c r="BF335" s="1051" t="e">
        <f>ROUND(IFERROR((BE335-_xlfn.XLOOKUP(BC335,'Listas anteriores HORECA'!$A:$A,'Listas anteriores HORECA'!$E:$E))/_xlfn.XLOOKUP(BC335,'Listas anteriores HORECA'!$A:$A,'Listas anteriores HORECA'!$E:$E),""),3)</f>
        <v>#VALUE!</v>
      </c>
      <c r="BG335" s="150">
        <f>_xlfn.XLOOKUP($BC335,'Costos Unitarios'!A:A,'Costos Unitarios'!E:E,"")</f>
        <v>467</v>
      </c>
      <c r="BH335" s="1052" t="e">
        <f t="shared" si="71"/>
        <v>#N/A</v>
      </c>
      <c r="BI335" s="892" t="str">
        <f>IFERROR((BE335-_xlfn.XLOOKUP(C335,'Lista Consumo Interno'!A:A,'Lista Consumo Interno'!E:E))/BE335,"")</f>
        <v/>
      </c>
    </row>
    <row r="336" spans="1:61" s="725" customFormat="1" ht="15" thickBot="1" x14ac:dyDescent="0.35">
      <c r="A336" s="246" t="str">
        <f>_xlfn.XLOOKUP(C336,'Listas anteriores R'!$A:$A,'Listas anteriores R'!$D:$D,"")</f>
        <v>Fiambres</v>
      </c>
      <c r="B336" s="1205" t="str">
        <f>_xlfn.XLOOKUP(C336,'Lista Fiambre'!C:C,'Lista Fiambre'!B:B,"")</f>
        <v>Fiambres 66</v>
      </c>
      <c r="C336" s="222">
        <v>18</v>
      </c>
      <c r="D336" s="223" t="s">
        <v>404</v>
      </c>
      <c r="E336" s="770">
        <f t="shared" si="64"/>
        <v>6208.4748559870941</v>
      </c>
      <c r="F336" s="860">
        <f>_xlfn.XLOOKUP(C336,'[1]Lista Fiambre'!$C:$C,'[1]Lista Fiambre'!$F:$F,"")</f>
        <v>7512.2545757443841</v>
      </c>
      <c r="G336" s="1197">
        <f>ROUND(IFERROR((E336-_xlfn.XLOOKUP(C336,'Listas anteriores R'!A:A,'Listas anteriores R'!E:E))/_xlfn.XLOOKUP(C336,'Listas anteriores R'!A:A,'Listas anteriores R'!E:E),""),3)</f>
        <v>0</v>
      </c>
      <c r="H336" s="732">
        <f>IFERROR((E336-(_xlfn.XLOOKUP(C336,'Costos Unitarios'!$A:$A,'Costos Unitarios'!$E:$E)+_xlfn.XLOOKUP(C336,'Costos Comerciales'!$A:$A,'Costos Comerciales'!$E:$E)))/E336,"")</f>
        <v>0.69203386590892324</v>
      </c>
      <c r="I336" s="732" t="str">
        <f>IFERROR((E336-_xlfn.XLOOKUP(C336,'Lista Consumo Interno'!$A:$A,'Lista Consumo Interno'!$E:$E))/E336,"")</f>
        <v/>
      </c>
      <c r="J336" s="727" t="str">
        <f>IFERROR(($E336-_xlfn.XLOOKUP($C336,Competencias!$A:$A,Competencias!R:R))/$E336,"")</f>
        <v/>
      </c>
      <c r="K336" s="727" t="str">
        <f>IFERROR(($E336-_xlfn.XLOOKUP($C336,Competencias!$A:$A,Competencias!S:S))/$E336,"")</f>
        <v/>
      </c>
      <c r="L336" s="727" t="str">
        <f>IFERROR(($E336-_xlfn.XLOOKUP($C336,Competencias!$A:$A,Competencias!T:T))/$E336,"")</f>
        <v/>
      </c>
      <c r="M336" s="727" t="str">
        <f>IFERROR(($E336-_xlfn.XLOOKUP($C336,Competencias!$A:$A,Competencias!U:U))/$E336,"")</f>
        <v/>
      </c>
      <c r="N336" s="727" t="str">
        <f>IFERROR(($E336-_xlfn.XLOOKUP($C336,Competencias!$A:$A,Competencias!V:V))/$E336,"")</f>
        <v/>
      </c>
      <c r="P336" s="246" t="str">
        <f>_xlfn.XLOOKUP(Q336,'Listas anteriores R'!$A:$A,'Listas anteriores R'!$D:$D,"")</f>
        <v>Fiambres</v>
      </c>
      <c r="Q336" s="1210">
        <v>18</v>
      </c>
      <c r="R336" s="718" t="str">
        <f t="shared" si="67"/>
        <v>MORT.ESP.CAÑON 4 KG.</v>
      </c>
      <c r="S336" s="135">
        <f t="shared" si="65"/>
        <v>6208.4748559870941</v>
      </c>
      <c r="T336" s="749">
        <v>7512.2545757443841</v>
      </c>
      <c r="U336" s="1172">
        <f>ROUND(IFERROR((S336-_xlfn.XLOOKUP(Q336,'Listas anteriores C'!$A:$A,'Listas anteriores C'!$E:$E))/_xlfn.XLOOKUP(Q336,'Listas anteriores C'!$A:$A,'Listas anteriores C'!$E:$E),""),3)</f>
        <v>0</v>
      </c>
      <c r="V336" s="732">
        <f>IFERROR((S336-(_xlfn.XLOOKUP(Q336,'Costos Unitarios'!$A:$A,'Costos Unitarios'!$E:$E)+_xlfn.XLOOKUP(Q336,'Costos Comerciales'!$A:$A,'Costos Comerciales'!$E:$E)))/S336,"")</f>
        <v>0.69203386590892324</v>
      </c>
      <c r="W336" s="727" t="str">
        <f>IFERROR(($S336-_xlfn.XLOOKUP($Q336,Competencias!$A:$A,Competencias!E:E))/$S336,"")</f>
        <v/>
      </c>
      <c r="X336" s="727" t="str">
        <f>IFERROR(($S336-_xlfn.XLOOKUP($Q336,Competencias!$A:$A,Competencias!F:F))/$S336,"")</f>
        <v/>
      </c>
      <c r="Y336" s="727" t="str">
        <f>IFERROR(($S336-_xlfn.XLOOKUP($Q336,Competencias!$A:$A,Competencias!G:G))/$S336,"")</f>
        <v/>
      </c>
      <c r="AA336" s="246" t="str">
        <f>_xlfn.XLOOKUP(AB336,'Listas anteriores R'!$A:$A,'Listas anteriores R'!$D:$D,"")</f>
        <v>Fiambres</v>
      </c>
      <c r="AB336" s="542">
        <v>18</v>
      </c>
      <c r="AC336" s="718" t="str">
        <f t="shared" si="68"/>
        <v>MORT.ESP.CAÑON 4 KG.</v>
      </c>
      <c r="AD336" s="139">
        <f t="shared" si="66"/>
        <v>6208.4748559870941</v>
      </c>
      <c r="AE336" s="749">
        <v>7512.2545757443841</v>
      </c>
      <c r="AF336" s="1172">
        <f>ROUND(IFERROR((AD336-_xlfn.XLOOKUP(AB336,'Listas anteriores ML'!$A:$A,'Listas anteriores ML'!$E:$E))/_xlfn.XLOOKUP(AB336,'Listas anteriores ML'!$A:$A,'Listas anteriores ML'!$E:$E),""),3)</f>
        <v>0</v>
      </c>
      <c r="AG336" s="732">
        <f>IFERROR((AD336-(_xlfn.XLOOKUP(AB336,'Costos Unitarios'!$A:$A,'Costos Unitarios'!$E:$E)+_xlfn.XLOOKUP(AB336,'Costos Comerciales'!$A:$A,'Costos Comerciales'!$E:$E)))/AD336,"")</f>
        <v>0.69203386590892324</v>
      </c>
      <c r="AH336" s="727" t="str">
        <f>IFERROR(($AD336-_xlfn.XLOOKUP($AB336,Competencias!$A:$A,Competencias!H:H))/$AD336,"")</f>
        <v/>
      </c>
      <c r="AI336" s="727" t="str">
        <f>IFERROR(($AD336-_xlfn.XLOOKUP($AB336,Competencias!$A:$A,Competencias!I:I))/$AD336,"")</f>
        <v/>
      </c>
      <c r="AJ336" s="727" t="str">
        <f>IFERROR(($AD336-_xlfn.XLOOKUP($AB336,Competencias!$A:$A,Competencias!J:J))/$AD336,"")</f>
        <v/>
      </c>
      <c r="AK336" s="727" t="str">
        <f>IFERROR(($AD336-_xlfn.XLOOKUP($AB336,Competencias!$A:$A,Competencias!K:K))/$AD336,"")</f>
        <v/>
      </c>
      <c r="AL336" s="727" t="str">
        <f>IFERROR(($AD336-_xlfn.XLOOKUP($AB336,Competencias!$A:$A,Competencias!L:L))/$AD336,"")</f>
        <v/>
      </c>
      <c r="AM336" s="727" t="str">
        <f>IFERROR(($AD336-_xlfn.XLOOKUP($AB336,Competencias!$A:$A,Competencias!M:M))/$AD336,"")</f>
        <v/>
      </c>
      <c r="AN336" s="727" t="str">
        <f>IFERROR(($AD336-_xlfn.XLOOKUP($AB336,Competencias!$A:$A,Competencias!N:N))/$AD336,"")</f>
        <v/>
      </c>
      <c r="AO336" s="727" t="str">
        <f>IFERROR(($AD336-_xlfn.XLOOKUP($AB336,Competencias!$A:$A,Competencias!O:O))/$AD336,"")</f>
        <v/>
      </c>
      <c r="AP336"/>
      <c r="AQ336" s="246" t="str">
        <f>_xlfn.XLOOKUP(AR336,'Listas anteriores R'!$A:$A,'Listas anteriores R'!$D:$D,"")</f>
        <v>Fiambres</v>
      </c>
      <c r="AR336" s="542">
        <v>18</v>
      </c>
      <c r="AS336" s="718" t="str">
        <f t="shared" si="69"/>
        <v>MORT.ESP.CAÑON 4 KG.</v>
      </c>
      <c r="AT336" s="291" t="e">
        <f t="shared" si="63"/>
        <v>#N/A</v>
      </c>
      <c r="AU336" s="1051" t="e">
        <f>ROUND(IFERROR(($AT336-_xlfn.XLOOKUP($AR336,'Listas anteriores May.'!$A:$A,'Listas anteriores May.'!$E:$E))/_xlfn.XLOOKUP($AR336,'Listas anteriores May.'!$A:$A,'Listas anteriores May.'!$E:$E),""),3)</f>
        <v>#VALUE!</v>
      </c>
      <c r="AV336" s="732" t="str">
        <f>IFERROR(($AT336-(_xlfn.XLOOKUP($AR336,'Costos Unitarios'!$A:$A,'Costos Unitarios'!$E:$E)+_xlfn.XLOOKUP($AR336,'Costos Comerciales'!$A:$A,'Costos Comerciales'!$E:$E)))/AT336,"")</f>
        <v/>
      </c>
      <c r="AW336" s="892" t="str">
        <f>IFERROR((AT336-_xlfn.XLOOKUP(AR336,'Lista Consumo Interno'!$A:$A,'Lista Consumo Interno'!$E:$E))/AT336,"")</f>
        <v/>
      </c>
      <c r="AX336" s="895" t="e">
        <v>#N/A</v>
      </c>
      <c r="AY336" s="727" t="str">
        <f>IFERROR(($AT336-_xlfn.XLOOKUP($AR336,Competencias!$A:$A,Competencias!P:P))/$AT336,"")</f>
        <v/>
      </c>
      <c r="AZ336" s="727" t="str">
        <f>IFERROR(($AT336-_xlfn.XLOOKUP($AR336,Competencias!$A:$A,Competencias!Q:Q))/$AT336,"")</f>
        <v/>
      </c>
      <c r="BB336" s="246" t="str">
        <f>_xlfn.XLOOKUP(BC336,'Listas anteriores R'!$A:$A,'Listas anteriores R'!$D:$D,"")</f>
        <v>Fiambres</v>
      </c>
      <c r="BC336" s="760">
        <v>18</v>
      </c>
      <c r="BD336" s="800" t="str">
        <f t="shared" si="70"/>
        <v>MORT.ESP.CAÑON 4 KG.</v>
      </c>
      <c r="BE336" s="150" t="e">
        <v>#N/A</v>
      </c>
      <c r="BF336" s="1051" t="e">
        <f>ROUND(IFERROR((BE336-_xlfn.XLOOKUP(BC336,'Listas anteriores HORECA'!$A:$A,'Listas anteriores HORECA'!$E:$E))/_xlfn.XLOOKUP(BC336,'Listas anteriores HORECA'!$A:$A,'Listas anteriores HORECA'!$E:$E),""),3)</f>
        <v>#VALUE!</v>
      </c>
      <c r="BG336" s="150">
        <f>_xlfn.XLOOKUP($BC336,'Costos Unitarios'!A:A,'Costos Unitarios'!E:E,"")</f>
        <v>1596</v>
      </c>
      <c r="BH336" s="1052" t="e">
        <f t="shared" si="71"/>
        <v>#N/A</v>
      </c>
      <c r="BI336" s="892" t="str">
        <f>IFERROR((BE336-_xlfn.XLOOKUP(C336,'Lista Consumo Interno'!A:A,'Lista Consumo Interno'!E:E))/BE336,"")</f>
        <v/>
      </c>
    </row>
    <row r="337" spans="1:61" s="725" customFormat="1" ht="15" thickBot="1" x14ac:dyDescent="0.35">
      <c r="A337" s="246" t="str">
        <f>_xlfn.XLOOKUP(C337,'Listas anteriores R'!$A:$A,'Listas anteriores R'!$D:$D,"")</f>
        <v>Fiambres</v>
      </c>
      <c r="B337" s="1205" t="str">
        <f>_xlfn.XLOOKUP(C337,'Lista Fiambre'!C:C,'Lista Fiambre'!B:B,"")</f>
        <v>Fiambres 66</v>
      </c>
      <c r="C337" s="222">
        <v>20</v>
      </c>
      <c r="D337" s="223" t="s">
        <v>405</v>
      </c>
      <c r="E337" s="770">
        <f t="shared" si="64"/>
        <v>6206.2078451018651</v>
      </c>
      <c r="F337" s="860">
        <f>_xlfn.XLOOKUP(C337,'[1]Lista Fiambre'!$C:$C,'[1]Lista Fiambre'!$F:$F,"")</f>
        <v>7509.5114925732569</v>
      </c>
      <c r="G337" s="1197">
        <f>ROUND(IFERROR((E337-_xlfn.XLOOKUP(C337,'Listas anteriores R'!A:A,'Listas anteriores R'!E:E))/_xlfn.XLOOKUP(C337,'Listas anteriores R'!A:A,'Listas anteriores R'!E:E),""),3)</f>
        <v>0</v>
      </c>
      <c r="H337" s="732">
        <f>IFERROR((E337-(_xlfn.XLOOKUP(C337,'Costos Unitarios'!$A:$A,'Costos Unitarios'!$E:$E)+_xlfn.XLOOKUP(C337,'Costos Comerciales'!$A:$A,'Costos Comerciales'!$E:$E)))/E337,"")</f>
        <v>0.6890210498632886</v>
      </c>
      <c r="I337" s="732" t="str">
        <f>IFERROR((E337-_xlfn.XLOOKUP(C337,'Lista Consumo Interno'!$A:$A,'Lista Consumo Interno'!$E:$E))/E337,"")</f>
        <v/>
      </c>
      <c r="J337" s="727" t="str">
        <f>IFERROR(($E337-_xlfn.XLOOKUP($C337,Competencias!$A:$A,Competencias!R:R))/$E337,"")</f>
        <v/>
      </c>
      <c r="K337" s="727" t="str">
        <f>IFERROR(($E337-_xlfn.XLOOKUP($C337,Competencias!$A:$A,Competencias!S:S))/$E337,"")</f>
        <v/>
      </c>
      <c r="L337" s="727" t="str">
        <f>IFERROR(($E337-_xlfn.XLOOKUP($C337,Competencias!$A:$A,Competencias!T:T))/$E337,"")</f>
        <v/>
      </c>
      <c r="M337" s="727" t="str">
        <f>IFERROR(($E337-_xlfn.XLOOKUP($C337,Competencias!$A:$A,Competencias!U:U))/$E337,"")</f>
        <v/>
      </c>
      <c r="N337" s="727" t="str">
        <f>IFERROR(($E337-_xlfn.XLOOKUP($C337,Competencias!$A:$A,Competencias!V:V))/$E337,"")</f>
        <v/>
      </c>
      <c r="P337" s="246" t="str">
        <f>_xlfn.XLOOKUP(Q337,'Listas anteriores R'!$A:$A,'Listas anteriores R'!$D:$D,"")</f>
        <v>Fiambres</v>
      </c>
      <c r="Q337" s="1210">
        <v>20</v>
      </c>
      <c r="R337" s="718" t="str">
        <f t="shared" si="67"/>
        <v>MORT.NUEVA 66 X 2,5 KG</v>
      </c>
      <c r="S337" s="135">
        <f t="shared" si="65"/>
        <v>6206.2078451018651</v>
      </c>
      <c r="T337" s="749">
        <v>7509.5114925732569</v>
      </c>
      <c r="U337" s="1172">
        <f>ROUND(IFERROR((S337-_xlfn.XLOOKUP(Q337,'Listas anteriores C'!$A:$A,'Listas anteriores C'!$E:$E))/_xlfn.XLOOKUP(Q337,'Listas anteriores C'!$A:$A,'Listas anteriores C'!$E:$E),""),3)</f>
        <v>0</v>
      </c>
      <c r="V337" s="732">
        <f>IFERROR((S337-(_xlfn.XLOOKUP(Q337,'Costos Unitarios'!$A:$A,'Costos Unitarios'!$E:$E)+_xlfn.XLOOKUP(Q337,'Costos Comerciales'!$A:$A,'Costos Comerciales'!$E:$E)))/S337,"")</f>
        <v>0.6890210498632886</v>
      </c>
      <c r="W337" s="727" t="str">
        <f>IFERROR(($S337-_xlfn.XLOOKUP($Q337,Competencias!$A:$A,Competencias!E:E))/$S337,"")</f>
        <v/>
      </c>
      <c r="X337" s="727" t="str">
        <f>IFERROR(($S337-_xlfn.XLOOKUP($Q337,Competencias!$A:$A,Competencias!F:F))/$S337,"")</f>
        <v/>
      </c>
      <c r="Y337" s="727" t="str">
        <f>IFERROR(($S337-_xlfn.XLOOKUP($Q337,Competencias!$A:$A,Competencias!G:G))/$S337,"")</f>
        <v/>
      </c>
      <c r="AA337" s="246" t="str">
        <f>_xlfn.XLOOKUP(AB337,'Listas anteriores R'!$A:$A,'Listas anteriores R'!$D:$D,"")</f>
        <v>Fiambres</v>
      </c>
      <c r="AB337" s="542">
        <v>20</v>
      </c>
      <c r="AC337" s="718" t="str">
        <f t="shared" si="68"/>
        <v>MORT.NUEVA 66 X 2,5 KG</v>
      </c>
      <c r="AD337" s="139">
        <f t="shared" si="66"/>
        <v>6206.2078451018651</v>
      </c>
      <c r="AE337" s="749">
        <v>7509.5114925732569</v>
      </c>
      <c r="AF337" s="1172">
        <f>ROUND(IFERROR((AD337-_xlfn.XLOOKUP(AB337,'Listas anteriores ML'!$A:$A,'Listas anteriores ML'!$E:$E))/_xlfn.XLOOKUP(AB337,'Listas anteriores ML'!$A:$A,'Listas anteriores ML'!$E:$E),""),3)</f>
        <v>0</v>
      </c>
      <c r="AG337" s="732">
        <f>IFERROR((AD337-(_xlfn.XLOOKUP(AB337,'Costos Unitarios'!$A:$A,'Costos Unitarios'!$E:$E)+_xlfn.XLOOKUP(AB337,'Costos Comerciales'!$A:$A,'Costos Comerciales'!$E:$E)))/AD337,"")</f>
        <v>0.6890210498632886</v>
      </c>
      <c r="AH337" s="727" t="str">
        <f>IFERROR(($AD337-_xlfn.XLOOKUP($AB337,Competencias!$A:$A,Competencias!H:H))/$AD337,"")</f>
        <v/>
      </c>
      <c r="AI337" s="727" t="str">
        <f>IFERROR(($AD337-_xlfn.XLOOKUP($AB337,Competencias!$A:$A,Competencias!I:I))/$AD337,"")</f>
        <v/>
      </c>
      <c r="AJ337" s="727" t="str">
        <f>IFERROR(($AD337-_xlfn.XLOOKUP($AB337,Competencias!$A:$A,Competencias!J:J))/$AD337,"")</f>
        <v/>
      </c>
      <c r="AK337" s="727" t="str">
        <f>IFERROR(($AD337-_xlfn.XLOOKUP($AB337,Competencias!$A:$A,Competencias!K:K))/$AD337,"")</f>
        <v/>
      </c>
      <c r="AL337" s="727" t="str">
        <f>IFERROR(($AD337-_xlfn.XLOOKUP($AB337,Competencias!$A:$A,Competencias!L:L))/$AD337,"")</f>
        <v/>
      </c>
      <c r="AM337" s="727" t="str">
        <f>IFERROR(($AD337-_xlfn.XLOOKUP($AB337,Competencias!$A:$A,Competencias!M:M))/$AD337,"")</f>
        <v/>
      </c>
      <c r="AN337" s="727" t="str">
        <f>IFERROR(($AD337-_xlfn.XLOOKUP($AB337,Competencias!$A:$A,Competencias!N:N))/$AD337,"")</f>
        <v/>
      </c>
      <c r="AO337" s="727" t="str">
        <f>IFERROR(($AD337-_xlfn.XLOOKUP($AB337,Competencias!$A:$A,Competencias!O:O))/$AD337,"")</f>
        <v/>
      </c>
      <c r="AP337"/>
      <c r="AQ337" s="246" t="str">
        <f>_xlfn.XLOOKUP(AR337,'Listas anteriores R'!$A:$A,'Listas anteriores R'!$D:$D,"")</f>
        <v>Fiambres</v>
      </c>
      <c r="AR337" s="542">
        <v>20</v>
      </c>
      <c r="AS337" s="718" t="str">
        <f t="shared" si="69"/>
        <v>MORT.NUEVA 66 X 2,5 KG</v>
      </c>
      <c r="AT337" s="291" t="e">
        <f t="shared" si="63"/>
        <v>#N/A</v>
      </c>
      <c r="AU337" s="1051" t="e">
        <f>ROUND(IFERROR(($AT337-_xlfn.XLOOKUP($AR337,'Listas anteriores May.'!$A:$A,'Listas anteriores May.'!$E:$E))/_xlfn.XLOOKUP($AR337,'Listas anteriores May.'!$A:$A,'Listas anteriores May.'!$E:$E),""),3)</f>
        <v>#VALUE!</v>
      </c>
      <c r="AV337" s="732" t="str">
        <f>IFERROR(($AT337-(_xlfn.XLOOKUP($AR337,'Costos Unitarios'!$A:$A,'Costos Unitarios'!$E:$E)+_xlfn.XLOOKUP($AR337,'Costos Comerciales'!$A:$A,'Costos Comerciales'!$E:$E)))/AT337,"")</f>
        <v/>
      </c>
      <c r="AW337" s="892" t="str">
        <f>IFERROR((AT337-_xlfn.XLOOKUP(AR337,'Lista Consumo Interno'!$A:$A,'Lista Consumo Interno'!$E:$E))/AT337,"")</f>
        <v/>
      </c>
      <c r="AX337" s="895" t="e">
        <v>#N/A</v>
      </c>
      <c r="AY337" s="727" t="str">
        <f>IFERROR(($AT337-_xlfn.XLOOKUP($AR337,Competencias!$A:$A,Competencias!P:P))/$AT337,"")</f>
        <v/>
      </c>
      <c r="AZ337" s="727" t="str">
        <f>IFERROR(($AT337-_xlfn.XLOOKUP($AR337,Competencias!$A:$A,Competencias!Q:Q))/$AT337,"")</f>
        <v/>
      </c>
      <c r="BB337" s="246" t="str">
        <f>_xlfn.XLOOKUP(BC337,'Listas anteriores R'!$A:$A,'Listas anteriores R'!$D:$D,"")</f>
        <v>Fiambres</v>
      </c>
      <c r="BC337" s="760">
        <v>20</v>
      </c>
      <c r="BD337" s="800" t="str">
        <f t="shared" si="70"/>
        <v>MORT.NUEVA 66 X 2,5 KG</v>
      </c>
      <c r="BE337" s="150" t="e">
        <v>#N/A</v>
      </c>
      <c r="BF337" s="1051" t="e">
        <f>ROUND(IFERROR((BE337-_xlfn.XLOOKUP(BC337,'Listas anteriores HORECA'!$A:$A,'Listas anteriores HORECA'!$E:$E))/_xlfn.XLOOKUP(BC337,'Listas anteriores HORECA'!$A:$A,'Listas anteriores HORECA'!$E:$E),""),3)</f>
        <v>#VALUE!</v>
      </c>
      <c r="BG337" s="150">
        <f>_xlfn.XLOOKUP($BC337,'Costos Unitarios'!A:A,'Costos Unitarios'!E:E,"")</f>
        <v>1629</v>
      </c>
      <c r="BH337" s="1052" t="e">
        <f t="shared" si="71"/>
        <v>#N/A</v>
      </c>
      <c r="BI337" s="892" t="str">
        <f>IFERROR((BE337-_xlfn.XLOOKUP(C337,'Lista Consumo Interno'!A:A,'Lista Consumo Interno'!E:E))/BE337,"")</f>
        <v/>
      </c>
    </row>
    <row r="338" spans="1:61" s="725" customFormat="1" ht="15" thickBot="1" x14ac:dyDescent="0.35">
      <c r="A338" s="246" t="str">
        <f>_xlfn.XLOOKUP(C338,'Listas anteriores R'!$A:$A,'Listas anteriores R'!$D:$D,"")</f>
        <v>Fiambres</v>
      </c>
      <c r="B338" s="1205" t="str">
        <f>_xlfn.XLOOKUP(C338,'Lista Fiambre'!C:C,'Lista Fiambre'!B:B,"")</f>
        <v>Fiambres 66</v>
      </c>
      <c r="C338" s="222">
        <v>42</v>
      </c>
      <c r="D338" s="223" t="s">
        <v>406</v>
      </c>
      <c r="E338" s="770">
        <f t="shared" si="64"/>
        <v>11128.39832676932</v>
      </c>
      <c r="F338" s="860">
        <f>_xlfn.XLOOKUP(C338,'[1]Lista Fiambre'!$C:$C,'[1]Lista Fiambre'!$F:$F,"")</f>
        <v>13465.361975390877</v>
      </c>
      <c r="G338" s="1197">
        <f>ROUND(IFERROR((E338-_xlfn.XLOOKUP(C338,'Listas anteriores R'!A:A,'Listas anteriores R'!E:E))/_xlfn.XLOOKUP(C338,'Listas anteriores R'!A:A,'Listas anteriores R'!E:E),""),3)</f>
        <v>0</v>
      </c>
      <c r="H338" s="732" t="str">
        <f>IFERROR((E338-(_xlfn.XLOOKUP(C338,'Costos Unitarios'!$A:$A,'Costos Unitarios'!$E:$E)+_xlfn.XLOOKUP(C338,'Costos Comerciales'!$A:$A,'Costos Comerciales'!$E:$E)))/E338,"")</f>
        <v/>
      </c>
      <c r="I338" s="732" t="str">
        <f>IFERROR((E338-_xlfn.XLOOKUP(C338,'Lista Consumo Interno'!$A:$A,'Lista Consumo Interno'!$E:$E))/E338,"")</f>
        <v/>
      </c>
      <c r="J338" s="727" t="str">
        <f>IFERROR(($E338-_xlfn.XLOOKUP($C338,Competencias!$A:$A,Competencias!R:R))/$E338,"")</f>
        <v/>
      </c>
      <c r="K338" s="727" t="str">
        <f>IFERROR(($E338-_xlfn.XLOOKUP($C338,Competencias!$A:$A,Competencias!S:S))/$E338,"")</f>
        <v/>
      </c>
      <c r="L338" s="727" t="str">
        <f>IFERROR(($E338-_xlfn.XLOOKUP($C338,Competencias!$A:$A,Competencias!T:T))/$E338,"")</f>
        <v/>
      </c>
      <c r="M338" s="727" t="str">
        <f>IFERROR(($E338-_xlfn.XLOOKUP($C338,Competencias!$A:$A,Competencias!U:U))/$E338,"")</f>
        <v/>
      </c>
      <c r="N338" s="727" t="str">
        <f>IFERROR(($E338-_xlfn.XLOOKUP($C338,Competencias!$A:$A,Competencias!V:V))/$E338,"")</f>
        <v/>
      </c>
      <c r="P338" s="246" t="str">
        <f>_xlfn.XLOOKUP(Q338,'Listas anteriores R'!$A:$A,'Listas anteriores R'!$D:$D,"")</f>
        <v>Fiambres</v>
      </c>
      <c r="Q338" s="1210">
        <v>42</v>
      </c>
      <c r="R338" s="718" t="str">
        <f t="shared" si="67"/>
        <v>SALAME 66 E/V P/F X 2,5K</v>
      </c>
      <c r="S338" s="135">
        <f t="shared" si="65"/>
        <v>11128.39832676932</v>
      </c>
      <c r="T338" s="749">
        <v>13465.361975390877</v>
      </c>
      <c r="U338" s="1172">
        <f>ROUND(IFERROR((S338-_xlfn.XLOOKUP(Q338,'Listas anteriores C'!$A:$A,'Listas anteriores C'!$E:$E))/_xlfn.XLOOKUP(Q338,'Listas anteriores C'!$A:$A,'Listas anteriores C'!$E:$E),""),3)</f>
        <v>0</v>
      </c>
      <c r="V338" s="732" t="str">
        <f>IFERROR((S338-(_xlfn.XLOOKUP(Q338,'Costos Unitarios'!$A:$A,'Costos Unitarios'!$E:$E)+_xlfn.XLOOKUP(Q338,'Costos Comerciales'!$A:$A,'Costos Comerciales'!$E:$E)))/S338,"")</f>
        <v/>
      </c>
      <c r="W338" s="727" t="str">
        <f>IFERROR(($S338-_xlfn.XLOOKUP($Q338,Competencias!$A:$A,Competencias!E:E))/$S338,"")</f>
        <v/>
      </c>
      <c r="X338" s="727" t="str">
        <f>IFERROR(($S338-_xlfn.XLOOKUP($Q338,Competencias!$A:$A,Competencias!F:F))/$S338,"")</f>
        <v/>
      </c>
      <c r="Y338" s="727" t="str">
        <f>IFERROR(($S338-_xlfn.XLOOKUP($Q338,Competencias!$A:$A,Competencias!G:G))/$S338,"")</f>
        <v/>
      </c>
      <c r="AA338" s="246" t="str">
        <f>_xlfn.XLOOKUP(AB338,'Listas anteriores R'!$A:$A,'Listas anteriores R'!$D:$D,"")</f>
        <v>Fiambres</v>
      </c>
      <c r="AB338" s="542">
        <v>42</v>
      </c>
      <c r="AC338" s="718" t="str">
        <f t="shared" si="68"/>
        <v>SALAME 66 E/V P/F X 2,5K</v>
      </c>
      <c r="AD338" s="139">
        <f t="shared" si="66"/>
        <v>11128.39832676932</v>
      </c>
      <c r="AE338" s="749">
        <v>13465.361975390877</v>
      </c>
      <c r="AF338" s="1172">
        <f>ROUND(IFERROR((AD338-_xlfn.XLOOKUP(AB338,'Listas anteriores ML'!$A:$A,'Listas anteriores ML'!$E:$E))/_xlfn.XLOOKUP(AB338,'Listas anteriores ML'!$A:$A,'Listas anteriores ML'!$E:$E),""),3)</f>
        <v>0</v>
      </c>
      <c r="AG338" s="732" t="str">
        <f>IFERROR((AD338-(_xlfn.XLOOKUP(AB338,'Costos Unitarios'!$A:$A,'Costos Unitarios'!$E:$E)+_xlfn.XLOOKUP(AB338,'Costos Comerciales'!$A:$A,'Costos Comerciales'!$E:$E)))/AD338,"")</f>
        <v/>
      </c>
      <c r="AH338" s="727" t="str">
        <f>IFERROR(($AD338-_xlfn.XLOOKUP($AB338,Competencias!$A:$A,Competencias!H:H))/$AD338,"")</f>
        <v/>
      </c>
      <c r="AI338" s="727" t="str">
        <f>IFERROR(($AD338-_xlfn.XLOOKUP($AB338,Competencias!$A:$A,Competencias!I:I))/$AD338,"")</f>
        <v/>
      </c>
      <c r="AJ338" s="727" t="str">
        <f>IFERROR(($AD338-_xlfn.XLOOKUP($AB338,Competencias!$A:$A,Competencias!J:J))/$AD338,"")</f>
        <v/>
      </c>
      <c r="AK338" s="727" t="str">
        <f>IFERROR(($AD338-_xlfn.XLOOKUP($AB338,Competencias!$A:$A,Competencias!K:K))/$AD338,"")</f>
        <v/>
      </c>
      <c r="AL338" s="727" t="str">
        <f>IFERROR(($AD338-_xlfn.XLOOKUP($AB338,Competencias!$A:$A,Competencias!L:L))/$AD338,"")</f>
        <v/>
      </c>
      <c r="AM338" s="727" t="str">
        <f>IFERROR(($AD338-_xlfn.XLOOKUP($AB338,Competencias!$A:$A,Competencias!M:M))/$AD338,"")</f>
        <v/>
      </c>
      <c r="AN338" s="727" t="str">
        <f>IFERROR(($AD338-_xlfn.XLOOKUP($AB338,Competencias!$A:$A,Competencias!N:N))/$AD338,"")</f>
        <v/>
      </c>
      <c r="AO338" s="727" t="str">
        <f>IFERROR(($AD338-_xlfn.XLOOKUP($AB338,Competencias!$A:$A,Competencias!O:O))/$AD338,"")</f>
        <v/>
      </c>
      <c r="AP338"/>
      <c r="AQ338" s="246" t="str">
        <f>_xlfn.XLOOKUP(AR338,'Listas anteriores R'!$A:$A,'Listas anteriores R'!$D:$D,"")</f>
        <v>Fiambres</v>
      </c>
      <c r="AR338" s="542">
        <v>42</v>
      </c>
      <c r="AS338" s="718" t="str">
        <f t="shared" si="69"/>
        <v>SALAME 66 E/V P/F X 2,5K</v>
      </c>
      <c r="AT338" s="291" t="e">
        <f t="shared" si="63"/>
        <v>#N/A</v>
      </c>
      <c r="AU338" s="1051" t="e">
        <f>ROUND(IFERROR(($AT338-_xlfn.XLOOKUP($AR338,'Listas anteriores May.'!$A:$A,'Listas anteriores May.'!$E:$E))/_xlfn.XLOOKUP($AR338,'Listas anteriores May.'!$A:$A,'Listas anteriores May.'!$E:$E),""),3)</f>
        <v>#VALUE!</v>
      </c>
      <c r="AV338" s="732" t="str">
        <f>IFERROR(($AT338-(_xlfn.XLOOKUP($AR338,'Costos Unitarios'!$A:$A,'Costos Unitarios'!$E:$E)+_xlfn.XLOOKUP($AR338,'Costos Comerciales'!$A:$A,'Costos Comerciales'!$E:$E)))/AT338,"")</f>
        <v/>
      </c>
      <c r="AW338" s="892" t="str">
        <f>IFERROR((AT338-_xlfn.XLOOKUP(AR338,'Lista Consumo Interno'!$A:$A,'Lista Consumo Interno'!$E:$E))/AT338,"")</f>
        <v/>
      </c>
      <c r="AX338" s="895" t="e">
        <v>#N/A</v>
      </c>
      <c r="AY338" s="727" t="str">
        <f>IFERROR(($AT338-_xlfn.XLOOKUP($AR338,Competencias!$A:$A,Competencias!P:P))/$AT338,"")</f>
        <v/>
      </c>
      <c r="AZ338" s="727" t="str">
        <f>IFERROR(($AT338-_xlfn.XLOOKUP($AR338,Competencias!$A:$A,Competencias!Q:Q))/$AT338,"")</f>
        <v/>
      </c>
      <c r="BB338" s="246" t="str">
        <f>_xlfn.XLOOKUP(BC338,'Listas anteriores R'!$A:$A,'Listas anteriores R'!$D:$D,"")</f>
        <v>Fiambres</v>
      </c>
      <c r="BC338" s="760">
        <v>42</v>
      </c>
      <c r="BD338" s="800" t="str">
        <f t="shared" si="70"/>
        <v>SALAME 66 E/V P/F X 2,5K</v>
      </c>
      <c r="BE338" s="150" t="e">
        <v>#N/A</v>
      </c>
      <c r="BF338" s="1051" t="e">
        <f>ROUND(IFERROR((BE338-_xlfn.XLOOKUP(BC338,'Listas anteriores HORECA'!$A:$A,'Listas anteriores HORECA'!$E:$E))/_xlfn.XLOOKUP(BC338,'Listas anteriores HORECA'!$A:$A,'Listas anteriores HORECA'!$E:$E),""),3)</f>
        <v>#VALUE!</v>
      </c>
      <c r="BG338" s="150" t="str">
        <f>_xlfn.XLOOKUP($BC338,'Costos Unitarios'!A:A,'Costos Unitarios'!E:E,"")</f>
        <v/>
      </c>
      <c r="BH338" s="1052" t="e">
        <f t="shared" si="71"/>
        <v>#N/A</v>
      </c>
      <c r="BI338" s="892" t="str">
        <f>IFERROR((BE338-_xlfn.XLOOKUP(C338,'Lista Consumo Interno'!A:A,'Lista Consumo Interno'!E:E))/BE338,"")</f>
        <v/>
      </c>
    </row>
    <row r="339" spans="1:61" s="725" customFormat="1" ht="15" thickBot="1" x14ac:dyDescent="0.35">
      <c r="A339" s="246" t="str">
        <f>_xlfn.XLOOKUP(C339,'Listas anteriores R'!$A:$A,'Listas anteriores R'!$D:$D,"")</f>
        <v>Fiambres</v>
      </c>
      <c r="B339" s="1205" t="str">
        <f>_xlfn.XLOOKUP(C339,'Lista Fiambre'!C:C,'Lista Fiambre'!B:B,"")</f>
        <v>Fiambres 66</v>
      </c>
      <c r="C339" s="222">
        <v>43</v>
      </c>
      <c r="D339" s="223" t="s">
        <v>407</v>
      </c>
      <c r="E339" s="770">
        <f t="shared" si="64"/>
        <v>11128.39832676932</v>
      </c>
      <c r="F339" s="860">
        <f>_xlfn.XLOOKUP(C339,'[1]Lista Fiambre'!$C:$C,'[1]Lista Fiambre'!$F:$F,"")</f>
        <v>13465.361975390877</v>
      </c>
      <c r="G339" s="1197">
        <f>ROUND(IFERROR((E339-_xlfn.XLOOKUP(C339,'Listas anteriores R'!A:A,'Listas anteriores R'!E:E))/_xlfn.XLOOKUP(C339,'Listas anteriores R'!A:A,'Listas anteriores R'!E:E),""),3)</f>
        <v>0</v>
      </c>
      <c r="H339" s="732" t="str">
        <f>IFERROR((E339-(_xlfn.XLOOKUP(C339,'Costos Unitarios'!$A:$A,'Costos Unitarios'!$E:$E)+_xlfn.XLOOKUP(C339,'Costos Comerciales'!$A:$A,'Costos Comerciales'!$E:$E)))/E339,"")</f>
        <v/>
      </c>
      <c r="I339" s="732" t="str">
        <f>IFERROR((E339-_xlfn.XLOOKUP(C339,'Lista Consumo Interno'!$A:$A,'Lista Consumo Interno'!$E:$E))/E339,"")</f>
        <v/>
      </c>
      <c r="J339" s="727" t="str">
        <f>IFERROR(($E339-_xlfn.XLOOKUP($C339,Competencias!$A:$A,Competencias!R:R))/$E339,"")</f>
        <v/>
      </c>
      <c r="K339" s="727" t="str">
        <f>IFERROR(($E339-_xlfn.XLOOKUP($C339,Competencias!$A:$A,Competencias!S:S))/$E339,"")</f>
        <v/>
      </c>
      <c r="L339" s="727" t="str">
        <f>IFERROR(($E339-_xlfn.XLOOKUP($C339,Competencias!$A:$A,Competencias!T:T))/$E339,"")</f>
        <v/>
      </c>
      <c r="M339" s="727" t="str">
        <f>IFERROR(($E339-_xlfn.XLOOKUP($C339,Competencias!$A:$A,Competencias!U:U))/$E339,"")</f>
        <v/>
      </c>
      <c r="N339" s="727" t="str">
        <f>IFERROR(($E339-_xlfn.XLOOKUP($C339,Competencias!$A:$A,Competencias!V:V))/$E339,"")</f>
        <v/>
      </c>
      <c r="P339" s="246" t="str">
        <f>_xlfn.XLOOKUP(Q339,'Listas anteriores R'!$A:$A,'Listas anteriores R'!$D:$D,"")</f>
        <v>Fiambres</v>
      </c>
      <c r="Q339" s="1210">
        <v>43</v>
      </c>
      <c r="R339" s="718" t="str">
        <f t="shared" si="67"/>
        <v>SALAME 66 E/V P/F ENTERO 3,5 K</v>
      </c>
      <c r="S339" s="135">
        <f t="shared" si="65"/>
        <v>11128.39832676932</v>
      </c>
      <c r="T339" s="749">
        <v>13465.361975390877</v>
      </c>
      <c r="U339" s="1172">
        <f>ROUND(IFERROR((S339-_xlfn.XLOOKUP(Q339,'Listas anteriores C'!$A:$A,'Listas anteriores C'!$E:$E))/_xlfn.XLOOKUP(Q339,'Listas anteriores C'!$A:$A,'Listas anteriores C'!$E:$E),""),3)</f>
        <v>0</v>
      </c>
      <c r="V339" s="732" t="str">
        <f>IFERROR((S339-(_xlfn.XLOOKUP(Q339,'Costos Unitarios'!$A:$A,'Costos Unitarios'!$E:$E)+_xlfn.XLOOKUP(Q339,'Costos Comerciales'!$A:$A,'Costos Comerciales'!$E:$E)))/S339,"")</f>
        <v/>
      </c>
      <c r="W339" s="727" t="str">
        <f>IFERROR(($S339-_xlfn.XLOOKUP($Q339,Competencias!$A:$A,Competencias!E:E))/$S339,"")</f>
        <v/>
      </c>
      <c r="X339" s="727" t="str">
        <f>IFERROR(($S339-_xlfn.XLOOKUP($Q339,Competencias!$A:$A,Competencias!F:F))/$S339,"")</f>
        <v/>
      </c>
      <c r="Y339" s="727" t="str">
        <f>IFERROR(($S339-_xlfn.XLOOKUP($Q339,Competencias!$A:$A,Competencias!G:G))/$S339,"")</f>
        <v/>
      </c>
      <c r="AA339" s="246" t="str">
        <f>_xlfn.XLOOKUP(AB339,'Listas anteriores R'!$A:$A,'Listas anteriores R'!$D:$D,"")</f>
        <v>Fiambres</v>
      </c>
      <c r="AB339" s="542">
        <v>43</v>
      </c>
      <c r="AC339" s="718" t="str">
        <f t="shared" si="68"/>
        <v>SALAME 66 E/V P/F ENTERO 3,5 K</v>
      </c>
      <c r="AD339" s="139">
        <f t="shared" si="66"/>
        <v>11128.39832676932</v>
      </c>
      <c r="AE339" s="749">
        <v>13465.361975390877</v>
      </c>
      <c r="AF339" s="1172">
        <f>ROUND(IFERROR((AD339-_xlfn.XLOOKUP(AB339,'Listas anteriores ML'!$A:$A,'Listas anteriores ML'!$E:$E))/_xlfn.XLOOKUP(AB339,'Listas anteriores ML'!$A:$A,'Listas anteriores ML'!$E:$E),""),3)</f>
        <v>0</v>
      </c>
      <c r="AG339" s="732" t="str">
        <f>IFERROR((AD339-(_xlfn.XLOOKUP(AB339,'Costos Unitarios'!$A:$A,'Costos Unitarios'!$E:$E)+_xlfn.XLOOKUP(AB339,'Costos Comerciales'!$A:$A,'Costos Comerciales'!$E:$E)))/AD339,"")</f>
        <v/>
      </c>
      <c r="AH339" s="727" t="str">
        <f>IFERROR(($AD339-_xlfn.XLOOKUP($AB339,Competencias!$A:$A,Competencias!H:H))/$AD339,"")</f>
        <v/>
      </c>
      <c r="AI339" s="727" t="str">
        <f>IFERROR(($AD339-_xlfn.XLOOKUP($AB339,Competencias!$A:$A,Competencias!I:I))/$AD339,"")</f>
        <v/>
      </c>
      <c r="AJ339" s="727" t="str">
        <f>IFERROR(($AD339-_xlfn.XLOOKUP($AB339,Competencias!$A:$A,Competencias!J:J))/$AD339,"")</f>
        <v/>
      </c>
      <c r="AK339" s="727" t="str">
        <f>IFERROR(($AD339-_xlfn.XLOOKUP($AB339,Competencias!$A:$A,Competencias!K:K))/$AD339,"")</f>
        <v/>
      </c>
      <c r="AL339" s="727" t="str">
        <f>IFERROR(($AD339-_xlfn.XLOOKUP($AB339,Competencias!$A:$A,Competencias!L:L))/$AD339,"")</f>
        <v/>
      </c>
      <c r="AM339" s="727" t="str">
        <f>IFERROR(($AD339-_xlfn.XLOOKUP($AB339,Competencias!$A:$A,Competencias!M:M))/$AD339,"")</f>
        <v/>
      </c>
      <c r="AN339" s="727" t="str">
        <f>IFERROR(($AD339-_xlfn.XLOOKUP($AB339,Competencias!$A:$A,Competencias!N:N))/$AD339,"")</f>
        <v/>
      </c>
      <c r="AO339" s="727" t="str">
        <f>IFERROR(($AD339-_xlfn.XLOOKUP($AB339,Competencias!$A:$A,Competencias!O:O))/$AD339,"")</f>
        <v/>
      </c>
      <c r="AP339"/>
      <c r="AQ339" s="246" t="str">
        <f>_xlfn.XLOOKUP(AR339,'Listas anteriores R'!$A:$A,'Listas anteriores R'!$D:$D,"")</f>
        <v>Fiambres</v>
      </c>
      <c r="AR339" s="542">
        <v>43</v>
      </c>
      <c r="AS339" s="718" t="str">
        <f t="shared" si="69"/>
        <v>SALAME 66 E/V P/F ENTERO 3,5 K</v>
      </c>
      <c r="AT339" s="291" t="e">
        <f t="shared" si="63"/>
        <v>#N/A</v>
      </c>
      <c r="AU339" s="1051" t="e">
        <f>ROUND(IFERROR(($AT339-_xlfn.XLOOKUP($AR339,'Listas anteriores May.'!$A:$A,'Listas anteriores May.'!$E:$E))/_xlfn.XLOOKUP($AR339,'Listas anteriores May.'!$A:$A,'Listas anteriores May.'!$E:$E),""),3)</f>
        <v>#VALUE!</v>
      </c>
      <c r="AV339" s="732" t="str">
        <f>IFERROR(($AT339-(_xlfn.XLOOKUP($AR339,'Costos Unitarios'!$A:$A,'Costos Unitarios'!$E:$E)+_xlfn.XLOOKUP($AR339,'Costos Comerciales'!$A:$A,'Costos Comerciales'!$E:$E)))/AT339,"")</f>
        <v/>
      </c>
      <c r="AW339" s="892" t="str">
        <f>IFERROR((AT339-_xlfn.XLOOKUP(AR339,'Lista Consumo Interno'!$A:$A,'Lista Consumo Interno'!$E:$E))/AT339,"")</f>
        <v/>
      </c>
      <c r="AX339" s="895" t="e">
        <v>#N/A</v>
      </c>
      <c r="AY339" s="727" t="str">
        <f>IFERROR(($AT339-_xlfn.XLOOKUP($AR339,Competencias!$A:$A,Competencias!P:P))/$AT339,"")</f>
        <v/>
      </c>
      <c r="AZ339" s="727" t="str">
        <f>IFERROR(($AT339-_xlfn.XLOOKUP($AR339,Competencias!$A:$A,Competencias!Q:Q))/$AT339,"")</f>
        <v/>
      </c>
      <c r="BB339" s="246" t="str">
        <f>_xlfn.XLOOKUP(BC339,'Listas anteriores R'!$A:$A,'Listas anteriores R'!$D:$D,"")</f>
        <v>Fiambres</v>
      </c>
      <c r="BC339" s="760">
        <v>43</v>
      </c>
      <c r="BD339" s="800" t="str">
        <f t="shared" si="70"/>
        <v>SALAME 66 E/V P/F ENTERO 3,5 K</v>
      </c>
      <c r="BE339" s="150" t="e">
        <v>#N/A</v>
      </c>
      <c r="BF339" s="1051" t="e">
        <f>ROUND(IFERROR((BE339-_xlfn.XLOOKUP(BC339,'Listas anteriores HORECA'!$A:$A,'Listas anteriores HORECA'!$E:$E))/_xlfn.XLOOKUP(BC339,'Listas anteriores HORECA'!$A:$A,'Listas anteriores HORECA'!$E:$E),""),3)</f>
        <v>#VALUE!</v>
      </c>
      <c r="BG339" s="150" t="str">
        <f>_xlfn.XLOOKUP($BC339,'Costos Unitarios'!A:A,'Costos Unitarios'!E:E,"")</f>
        <v/>
      </c>
      <c r="BH339" s="1052" t="e">
        <f t="shared" si="71"/>
        <v>#N/A</v>
      </c>
      <c r="BI339" s="892" t="str">
        <f>IFERROR((BE339-_xlfn.XLOOKUP(C339,'Lista Consumo Interno'!A:A,'Lista Consumo Interno'!E:E))/BE339,"")</f>
        <v/>
      </c>
    </row>
    <row r="340" spans="1:61" s="725" customFormat="1" ht="15" thickBot="1" x14ac:dyDescent="0.35">
      <c r="A340" s="246" t="str">
        <f>_xlfn.XLOOKUP(C340,'Listas anteriores R'!$A:$A,'Listas anteriores R'!$D:$D,"")</f>
        <v>Fiambres</v>
      </c>
      <c r="B340" s="1205" t="str">
        <f>_xlfn.XLOOKUP(C340,'Lista Fiambre'!C:C,'Lista Fiambre'!B:B,"")</f>
        <v>Fiambres 66</v>
      </c>
      <c r="C340" s="222">
        <v>44</v>
      </c>
      <c r="D340" s="223" t="s">
        <v>408</v>
      </c>
      <c r="E340" s="770">
        <f t="shared" si="64"/>
        <v>11128.39832676932</v>
      </c>
      <c r="F340" s="860">
        <f>_xlfn.XLOOKUP(C340,'[1]Lista Fiambre'!$C:$C,'[1]Lista Fiambre'!$F:$F,"")</f>
        <v>13465.361975390877</v>
      </c>
      <c r="G340" s="1197">
        <f>ROUND(IFERROR((E340-_xlfn.XLOOKUP(C340,'Listas anteriores R'!A:A,'Listas anteriores R'!E:E))/_xlfn.XLOOKUP(C340,'Listas anteriores R'!A:A,'Listas anteriores R'!E:E),""),3)</f>
        <v>0</v>
      </c>
      <c r="H340" s="732" t="str">
        <f>IFERROR((E340-(_xlfn.XLOOKUP(C340,'Costos Unitarios'!$A:$A,'Costos Unitarios'!$E:$E)+_xlfn.XLOOKUP(C340,'Costos Comerciales'!$A:$A,'Costos Comerciales'!$E:$E)))/E340,"")</f>
        <v/>
      </c>
      <c r="I340" s="732" t="str">
        <f>IFERROR((E340-_xlfn.XLOOKUP(C340,'Lista Consumo Interno'!$A:$A,'Lista Consumo Interno'!$E:$E))/E340,"")</f>
        <v/>
      </c>
      <c r="J340" s="727" t="str">
        <f>IFERROR(($E340-_xlfn.XLOOKUP($C340,Competencias!$A:$A,Competencias!R:R))/$E340,"")</f>
        <v/>
      </c>
      <c r="K340" s="727" t="str">
        <f>IFERROR(($E340-_xlfn.XLOOKUP($C340,Competencias!$A:$A,Competencias!S:S))/$E340,"")</f>
        <v/>
      </c>
      <c r="L340" s="727" t="str">
        <f>IFERROR(($E340-_xlfn.XLOOKUP($C340,Competencias!$A:$A,Competencias!T:T))/$E340,"")</f>
        <v/>
      </c>
      <c r="M340" s="727" t="str">
        <f>IFERROR(($E340-_xlfn.XLOOKUP($C340,Competencias!$A:$A,Competencias!U:U))/$E340,"")</f>
        <v/>
      </c>
      <c r="N340" s="727" t="str">
        <f>IFERROR(($E340-_xlfn.XLOOKUP($C340,Competencias!$A:$A,Competencias!V:V))/$E340,"")</f>
        <v/>
      </c>
      <c r="P340" s="246" t="str">
        <f>_xlfn.XLOOKUP(Q340,'Listas anteriores R'!$A:$A,'Listas anteriores R'!$D:$D,"")</f>
        <v>Fiambres</v>
      </c>
      <c r="Q340" s="1210">
        <v>44</v>
      </c>
      <c r="R340" s="718" t="str">
        <f t="shared" si="67"/>
        <v>SALAME 66 P/F 3,5 K</v>
      </c>
      <c r="S340" s="135">
        <f t="shared" si="65"/>
        <v>11128.39832676932</v>
      </c>
      <c r="T340" s="749">
        <v>13465.361975390877</v>
      </c>
      <c r="U340" s="1172">
        <f>ROUND(IFERROR((S340-_xlfn.XLOOKUP(Q340,'Listas anteriores C'!$A:$A,'Listas anteriores C'!$E:$E))/_xlfn.XLOOKUP(Q340,'Listas anteriores C'!$A:$A,'Listas anteriores C'!$E:$E),""),3)</f>
        <v>0</v>
      </c>
      <c r="V340" s="732" t="str">
        <f>IFERROR((S340-(_xlfn.XLOOKUP(Q340,'Costos Unitarios'!$A:$A,'Costos Unitarios'!$E:$E)+_xlfn.XLOOKUP(Q340,'Costos Comerciales'!$A:$A,'Costos Comerciales'!$E:$E)))/S340,"")</f>
        <v/>
      </c>
      <c r="W340" s="727" t="str">
        <f>IFERROR(($S340-_xlfn.XLOOKUP($Q340,Competencias!$A:$A,Competencias!E:E))/$S340,"")</f>
        <v/>
      </c>
      <c r="X340" s="727" t="str">
        <f>IFERROR(($S340-_xlfn.XLOOKUP($Q340,Competencias!$A:$A,Competencias!F:F))/$S340,"")</f>
        <v/>
      </c>
      <c r="Y340" s="727" t="str">
        <f>IFERROR(($S340-_xlfn.XLOOKUP($Q340,Competencias!$A:$A,Competencias!G:G))/$S340,"")</f>
        <v/>
      </c>
      <c r="AA340" s="246" t="str">
        <f>_xlfn.XLOOKUP(AB340,'Listas anteriores R'!$A:$A,'Listas anteriores R'!$D:$D,"")</f>
        <v>Fiambres</v>
      </c>
      <c r="AB340" s="542">
        <v>44</v>
      </c>
      <c r="AC340" s="718" t="str">
        <f t="shared" si="68"/>
        <v>SALAME 66 P/F 3,5 K</v>
      </c>
      <c r="AD340" s="139">
        <f t="shared" si="66"/>
        <v>11128.39832676932</v>
      </c>
      <c r="AE340" s="749">
        <v>13465.361975390877</v>
      </c>
      <c r="AF340" s="1172">
        <f>ROUND(IFERROR((AD340-_xlfn.XLOOKUP(AB340,'Listas anteriores ML'!$A:$A,'Listas anteriores ML'!$E:$E))/_xlfn.XLOOKUP(AB340,'Listas anteriores ML'!$A:$A,'Listas anteriores ML'!$E:$E),""),3)</f>
        <v>0</v>
      </c>
      <c r="AG340" s="732" t="str">
        <f>IFERROR((AD340-(_xlfn.XLOOKUP(AB340,'Costos Unitarios'!$A:$A,'Costos Unitarios'!$E:$E)+_xlfn.XLOOKUP(AB340,'Costos Comerciales'!$A:$A,'Costos Comerciales'!$E:$E)))/AD340,"")</f>
        <v/>
      </c>
      <c r="AH340" s="727" t="str">
        <f>IFERROR(($AD340-_xlfn.XLOOKUP($AB340,Competencias!$A:$A,Competencias!H:H))/$AD340,"")</f>
        <v/>
      </c>
      <c r="AI340" s="727" t="str">
        <f>IFERROR(($AD340-_xlfn.XLOOKUP($AB340,Competencias!$A:$A,Competencias!I:I))/$AD340,"")</f>
        <v/>
      </c>
      <c r="AJ340" s="727" t="str">
        <f>IFERROR(($AD340-_xlfn.XLOOKUP($AB340,Competencias!$A:$A,Competencias!J:J))/$AD340,"")</f>
        <v/>
      </c>
      <c r="AK340" s="727" t="str">
        <f>IFERROR(($AD340-_xlfn.XLOOKUP($AB340,Competencias!$A:$A,Competencias!K:K))/$AD340,"")</f>
        <v/>
      </c>
      <c r="AL340" s="727" t="str">
        <f>IFERROR(($AD340-_xlfn.XLOOKUP($AB340,Competencias!$A:$A,Competencias!L:L))/$AD340,"")</f>
        <v/>
      </c>
      <c r="AM340" s="727" t="str">
        <f>IFERROR(($AD340-_xlfn.XLOOKUP($AB340,Competencias!$A:$A,Competencias!M:M))/$AD340,"")</f>
        <v/>
      </c>
      <c r="AN340" s="727" t="str">
        <f>IFERROR(($AD340-_xlfn.XLOOKUP($AB340,Competencias!$A:$A,Competencias!N:N))/$AD340,"")</f>
        <v/>
      </c>
      <c r="AO340" s="727" t="str">
        <f>IFERROR(($AD340-_xlfn.XLOOKUP($AB340,Competencias!$A:$A,Competencias!O:O))/$AD340,"")</f>
        <v/>
      </c>
      <c r="AP340"/>
      <c r="AQ340" s="246" t="str">
        <f>_xlfn.XLOOKUP(AR340,'Listas anteriores R'!$A:$A,'Listas anteriores R'!$D:$D,"")</f>
        <v>Fiambres</v>
      </c>
      <c r="AR340" s="542">
        <v>44</v>
      </c>
      <c r="AS340" s="718" t="str">
        <f t="shared" si="69"/>
        <v>SALAME 66 P/F 3,5 K</v>
      </c>
      <c r="AT340" s="291" t="e">
        <f t="shared" si="63"/>
        <v>#N/A</v>
      </c>
      <c r="AU340" s="1051" t="e">
        <f>ROUND(IFERROR(($AT340-_xlfn.XLOOKUP($AR340,'Listas anteriores May.'!$A:$A,'Listas anteriores May.'!$E:$E))/_xlfn.XLOOKUP($AR340,'Listas anteriores May.'!$A:$A,'Listas anteriores May.'!$E:$E),""),3)</f>
        <v>#VALUE!</v>
      </c>
      <c r="AV340" s="732" t="str">
        <f>IFERROR(($AT340-(_xlfn.XLOOKUP($AR340,'Costos Unitarios'!$A:$A,'Costos Unitarios'!$E:$E)+_xlfn.XLOOKUP($AR340,'Costos Comerciales'!$A:$A,'Costos Comerciales'!$E:$E)))/AT340,"")</f>
        <v/>
      </c>
      <c r="AW340" s="892" t="str">
        <f>IFERROR((AT340-_xlfn.XLOOKUP(AR340,'Lista Consumo Interno'!$A:$A,'Lista Consumo Interno'!$E:$E))/AT340,"")</f>
        <v/>
      </c>
      <c r="AX340" s="895" t="e">
        <v>#N/A</v>
      </c>
      <c r="AY340" s="727" t="str">
        <f>IFERROR(($AT340-_xlfn.XLOOKUP($AR340,Competencias!$A:$A,Competencias!P:P))/$AT340,"")</f>
        <v/>
      </c>
      <c r="AZ340" s="727" t="str">
        <f>IFERROR(($AT340-_xlfn.XLOOKUP($AR340,Competencias!$A:$A,Competencias!Q:Q))/$AT340,"")</f>
        <v/>
      </c>
      <c r="BB340" s="246" t="str">
        <f>_xlfn.XLOOKUP(BC340,'Listas anteriores R'!$A:$A,'Listas anteriores R'!$D:$D,"")</f>
        <v>Fiambres</v>
      </c>
      <c r="BC340" s="760">
        <v>44</v>
      </c>
      <c r="BD340" s="800" t="str">
        <f t="shared" si="70"/>
        <v>SALAME 66 P/F 3,5 K</v>
      </c>
      <c r="BE340" s="150" t="e">
        <v>#N/A</v>
      </c>
      <c r="BF340" s="1051" t="e">
        <f>ROUND(IFERROR((BE340-_xlfn.XLOOKUP(BC340,'Listas anteriores HORECA'!$A:$A,'Listas anteriores HORECA'!$E:$E))/_xlfn.XLOOKUP(BC340,'Listas anteriores HORECA'!$A:$A,'Listas anteriores HORECA'!$E:$E),""),3)</f>
        <v>#VALUE!</v>
      </c>
      <c r="BG340" s="150" t="str">
        <f>_xlfn.XLOOKUP($BC340,'Costos Unitarios'!A:A,'Costos Unitarios'!E:E,"")</f>
        <v/>
      </c>
      <c r="BH340" s="1052" t="e">
        <f t="shared" si="71"/>
        <v>#N/A</v>
      </c>
      <c r="BI340" s="892" t="str">
        <f>IFERROR((BE340-_xlfn.XLOOKUP(C340,'Lista Consumo Interno'!A:A,'Lista Consumo Interno'!E:E))/BE340,"")</f>
        <v/>
      </c>
    </row>
    <row r="341" spans="1:61" s="725" customFormat="1" ht="15" thickBot="1" x14ac:dyDescent="0.35">
      <c r="A341" s="246" t="str">
        <f>_xlfn.XLOOKUP(C341,'Listas anteriores R'!$A:$A,'Listas anteriores R'!$D:$D,"")</f>
        <v>Fiambres</v>
      </c>
      <c r="B341" s="1205" t="str">
        <f>_xlfn.XLOOKUP(C341,'Lista Fiambre'!C:C,'Lista Fiambre'!B:B,"")</f>
        <v>Fiambres 66</v>
      </c>
      <c r="C341" s="222">
        <v>2044</v>
      </c>
      <c r="D341" s="223" t="s">
        <v>409</v>
      </c>
      <c r="E341" s="770">
        <f t="shared" si="64"/>
        <v>11128.39832676932</v>
      </c>
      <c r="F341" s="860">
        <f>_xlfn.XLOOKUP(C341,'[1]Lista Fiambre'!$C:$C,'[1]Lista Fiambre'!$F:$F,"")</f>
        <v>13465.361975390877</v>
      </c>
      <c r="G341" s="1197">
        <f>ROUND(IFERROR((E341-_xlfn.XLOOKUP(C341,'Listas anteriores R'!A:A,'Listas anteriores R'!E:E))/_xlfn.XLOOKUP(C341,'Listas anteriores R'!A:A,'Listas anteriores R'!E:E),""),3)</f>
        <v>0</v>
      </c>
      <c r="H341" s="732" t="str">
        <f>IFERROR((E341-(_xlfn.XLOOKUP(C341,'Costos Unitarios'!$A:$A,'Costos Unitarios'!$E:$E)+_xlfn.XLOOKUP(C341,'Costos Comerciales'!$A:$A,'Costos Comerciales'!$E:$E)))/E341,"")</f>
        <v/>
      </c>
      <c r="I341" s="732" t="str">
        <f>IFERROR((E341-_xlfn.XLOOKUP(C341,'Lista Consumo Interno'!$A:$A,'Lista Consumo Interno'!$E:$E))/E341,"")</f>
        <v/>
      </c>
      <c r="J341" s="727" t="str">
        <f>IFERROR(($E341-_xlfn.XLOOKUP($C341,Competencias!$A:$A,Competencias!R:R))/$E341,"")</f>
        <v/>
      </c>
      <c r="K341" s="727" t="str">
        <f>IFERROR(($E341-_xlfn.XLOOKUP($C341,Competencias!$A:$A,Competencias!S:S))/$E341,"")</f>
        <v/>
      </c>
      <c r="L341" s="727" t="str">
        <f>IFERROR(($E341-_xlfn.XLOOKUP($C341,Competencias!$A:$A,Competencias!T:T))/$E341,"")</f>
        <v/>
      </c>
      <c r="M341" s="727" t="str">
        <f>IFERROR(($E341-_xlfn.XLOOKUP($C341,Competencias!$A:$A,Competencias!U:U))/$E341,"")</f>
        <v/>
      </c>
      <c r="N341" s="727" t="str">
        <f>IFERROR(($E341-_xlfn.XLOOKUP($C341,Competencias!$A:$A,Competencias!V:V))/$E341,"")</f>
        <v/>
      </c>
      <c r="P341" s="246" t="str">
        <f>_xlfn.XLOOKUP(Q341,'Listas anteriores R'!$A:$A,'Listas anteriores R'!$D:$D,"")</f>
        <v>Fiambres</v>
      </c>
      <c r="Q341" s="1210">
        <v>2044</v>
      </c>
      <c r="R341" s="718" t="str">
        <f t="shared" si="67"/>
        <v>SALAME 66 PF EN BOLSA</v>
      </c>
      <c r="S341" s="135">
        <f t="shared" si="65"/>
        <v>11128.39832676932</v>
      </c>
      <c r="T341" s="749">
        <v>13465.361975390877</v>
      </c>
      <c r="U341" s="1172">
        <f>ROUND(IFERROR((S341-_xlfn.XLOOKUP(Q341,'Listas anteriores C'!$A:$A,'Listas anteriores C'!$E:$E))/_xlfn.XLOOKUP(Q341,'Listas anteriores C'!$A:$A,'Listas anteriores C'!$E:$E),""),3)</f>
        <v>0</v>
      </c>
      <c r="V341" s="732" t="str">
        <f>IFERROR((S341-(_xlfn.XLOOKUP(Q341,'Costos Unitarios'!$A:$A,'Costos Unitarios'!$E:$E)+_xlfn.XLOOKUP(Q341,'Costos Comerciales'!$A:$A,'Costos Comerciales'!$E:$E)))/S341,"")</f>
        <v/>
      </c>
      <c r="W341" s="727" t="str">
        <f>IFERROR(($S341-_xlfn.XLOOKUP($Q341,Competencias!$A:$A,Competencias!E:E))/$S341,"")</f>
        <v/>
      </c>
      <c r="X341" s="727" t="str">
        <f>IFERROR(($S341-_xlfn.XLOOKUP($Q341,Competencias!$A:$A,Competencias!F:F))/$S341,"")</f>
        <v/>
      </c>
      <c r="Y341" s="727" t="str">
        <f>IFERROR(($S341-_xlfn.XLOOKUP($Q341,Competencias!$A:$A,Competencias!G:G))/$S341,"")</f>
        <v/>
      </c>
      <c r="AA341" s="246" t="str">
        <f>_xlfn.XLOOKUP(AB341,'Listas anteriores R'!$A:$A,'Listas anteriores R'!$D:$D,"")</f>
        <v>Fiambres</v>
      </c>
      <c r="AB341" s="542">
        <v>2044</v>
      </c>
      <c r="AC341" s="718" t="str">
        <f t="shared" si="68"/>
        <v>SALAME 66 PF EN BOLSA</v>
      </c>
      <c r="AD341" s="139">
        <f t="shared" si="66"/>
        <v>11128.39832676932</v>
      </c>
      <c r="AE341" s="749">
        <v>13465.361975390877</v>
      </c>
      <c r="AF341" s="1172">
        <f>ROUND(IFERROR((AD341-_xlfn.XLOOKUP(AB341,'Listas anteriores ML'!$A:$A,'Listas anteriores ML'!$E:$E))/_xlfn.XLOOKUP(AB341,'Listas anteriores ML'!$A:$A,'Listas anteriores ML'!$E:$E),""),3)</f>
        <v>0</v>
      </c>
      <c r="AG341" s="732" t="str">
        <f>IFERROR((AD341-(_xlfn.XLOOKUP(AB341,'Costos Unitarios'!$A:$A,'Costos Unitarios'!$E:$E)+_xlfn.XLOOKUP(AB341,'Costos Comerciales'!$A:$A,'Costos Comerciales'!$E:$E)))/AD341,"")</f>
        <v/>
      </c>
      <c r="AH341" s="727" t="str">
        <f>IFERROR(($AD341-_xlfn.XLOOKUP($AB341,Competencias!$A:$A,Competencias!H:H))/$AD341,"")</f>
        <v/>
      </c>
      <c r="AI341" s="727" t="str">
        <f>IFERROR(($AD341-_xlfn.XLOOKUP($AB341,Competencias!$A:$A,Competencias!I:I))/$AD341,"")</f>
        <v/>
      </c>
      <c r="AJ341" s="727" t="str">
        <f>IFERROR(($AD341-_xlfn.XLOOKUP($AB341,Competencias!$A:$A,Competencias!J:J))/$AD341,"")</f>
        <v/>
      </c>
      <c r="AK341" s="727" t="str">
        <f>IFERROR(($AD341-_xlfn.XLOOKUP($AB341,Competencias!$A:$A,Competencias!K:K))/$AD341,"")</f>
        <v/>
      </c>
      <c r="AL341" s="727" t="str">
        <f>IFERROR(($AD341-_xlfn.XLOOKUP($AB341,Competencias!$A:$A,Competencias!L:L))/$AD341,"")</f>
        <v/>
      </c>
      <c r="AM341" s="727" t="str">
        <f>IFERROR(($AD341-_xlfn.XLOOKUP($AB341,Competencias!$A:$A,Competencias!M:M))/$AD341,"")</f>
        <v/>
      </c>
      <c r="AN341" s="727" t="str">
        <f>IFERROR(($AD341-_xlfn.XLOOKUP($AB341,Competencias!$A:$A,Competencias!N:N))/$AD341,"")</f>
        <v/>
      </c>
      <c r="AO341" s="727" t="str">
        <f>IFERROR(($AD341-_xlfn.XLOOKUP($AB341,Competencias!$A:$A,Competencias!O:O))/$AD341,"")</f>
        <v/>
      </c>
      <c r="AP341"/>
      <c r="AQ341" s="246" t="str">
        <f>_xlfn.XLOOKUP(AR341,'Listas anteriores R'!$A:$A,'Listas anteriores R'!$D:$D,"")</f>
        <v>Fiambres</v>
      </c>
      <c r="AR341" s="542">
        <v>2044</v>
      </c>
      <c r="AS341" s="718" t="str">
        <f t="shared" si="69"/>
        <v>SALAME 66 PF EN BOLSA</v>
      </c>
      <c r="AT341" s="291" t="e">
        <f t="shared" si="63"/>
        <v>#N/A</v>
      </c>
      <c r="AU341" s="1051" t="e">
        <f>ROUND(IFERROR(($AT341-_xlfn.XLOOKUP($AR341,'Listas anteriores May.'!$A:$A,'Listas anteriores May.'!$E:$E))/_xlfn.XLOOKUP($AR341,'Listas anteriores May.'!$A:$A,'Listas anteriores May.'!$E:$E),""),3)</f>
        <v>#VALUE!</v>
      </c>
      <c r="AV341" s="732" t="str">
        <f>IFERROR(($AT341-(_xlfn.XLOOKUP($AR341,'Costos Unitarios'!$A:$A,'Costos Unitarios'!$E:$E)+_xlfn.XLOOKUP($AR341,'Costos Comerciales'!$A:$A,'Costos Comerciales'!$E:$E)))/AT341,"")</f>
        <v/>
      </c>
      <c r="AW341" s="892" t="str">
        <f>IFERROR((AT341-_xlfn.XLOOKUP(AR341,'Lista Consumo Interno'!$A:$A,'Lista Consumo Interno'!$E:$E))/AT341,"")</f>
        <v/>
      </c>
      <c r="AX341" s="895" t="e">
        <v>#N/A</v>
      </c>
      <c r="AY341" s="727" t="str">
        <f>IFERROR(($AT341-_xlfn.XLOOKUP($AR341,Competencias!$A:$A,Competencias!P:P))/$AT341,"")</f>
        <v/>
      </c>
      <c r="AZ341" s="727" t="str">
        <f>IFERROR(($AT341-_xlfn.XLOOKUP($AR341,Competencias!$A:$A,Competencias!Q:Q))/$AT341,"")</f>
        <v/>
      </c>
      <c r="BB341" s="246" t="str">
        <f>_xlfn.XLOOKUP(BC341,'Listas anteriores R'!$A:$A,'Listas anteriores R'!$D:$D,"")</f>
        <v>Fiambres</v>
      </c>
      <c r="BC341" s="760">
        <v>2044</v>
      </c>
      <c r="BD341" s="800" t="str">
        <f t="shared" si="70"/>
        <v>SALAME 66 PF EN BOLSA</v>
      </c>
      <c r="BE341" s="150" t="e">
        <v>#N/A</v>
      </c>
      <c r="BF341" s="1051" t="e">
        <f>ROUND(IFERROR((BE341-_xlfn.XLOOKUP(BC341,'Listas anteriores HORECA'!$A:$A,'Listas anteriores HORECA'!$E:$E))/_xlfn.XLOOKUP(BC341,'Listas anteriores HORECA'!$A:$A,'Listas anteriores HORECA'!$E:$E),""),3)</f>
        <v>#VALUE!</v>
      </c>
      <c r="BG341" s="150" t="str">
        <f>_xlfn.XLOOKUP($BC341,'Costos Unitarios'!A:A,'Costos Unitarios'!E:E,"")</f>
        <v/>
      </c>
      <c r="BH341" s="1052" t="e">
        <f t="shared" si="71"/>
        <v>#N/A</v>
      </c>
      <c r="BI341" s="892" t="str">
        <f>IFERROR((BE341-_xlfn.XLOOKUP(C341,'Lista Consumo Interno'!A:A,'Lista Consumo Interno'!E:E))/BE341,"")</f>
        <v/>
      </c>
    </row>
    <row r="342" spans="1:61" s="725" customFormat="1" ht="15" thickBot="1" x14ac:dyDescent="0.35">
      <c r="A342" s="246" t="str">
        <f>_xlfn.XLOOKUP(C342,'Listas anteriores R'!$A:$A,'Listas anteriores R'!$D:$D,"")</f>
        <v>Fiambres</v>
      </c>
      <c r="B342" s="1205" t="str">
        <f>_xlfn.XLOOKUP(C342,'Lista Fiambre'!C:C,'Lista Fiambre'!B:B,"")</f>
        <v>Fiambres 66</v>
      </c>
      <c r="C342" s="222">
        <v>68</v>
      </c>
      <c r="D342" s="223" t="s">
        <v>410</v>
      </c>
      <c r="E342" s="770">
        <f t="shared" si="64"/>
        <v>17571.155252793666</v>
      </c>
      <c r="F342" s="860">
        <f>_xlfn.XLOOKUP(C342,'[1]Lista Fiambre'!$C:$C,'[1]Lista Fiambre'!$F:$F,"")</f>
        <v>21261.097855880333</v>
      </c>
      <c r="G342" s="1197">
        <f>ROUND(IFERROR((E342-_xlfn.XLOOKUP(C342,'Listas anteriores R'!A:A,'Listas anteriores R'!E:E))/_xlfn.XLOOKUP(C342,'Listas anteriores R'!A:A,'Listas anteriores R'!E:E),""),3)</f>
        <v>0</v>
      </c>
      <c r="H342" s="732">
        <f>IFERROR((E342-(_xlfn.XLOOKUP(C342,'Costos Unitarios'!$A:$A,'Costos Unitarios'!$E:$E)+_xlfn.XLOOKUP(C342,'Costos Comerciales'!$A:$A,'Costos Comerciales'!$E:$E)))/E342,"")</f>
        <v>0.67201928859607951</v>
      </c>
      <c r="I342" s="732" t="str">
        <f>IFERROR((E342-_xlfn.XLOOKUP(C342,'Lista Consumo Interno'!$A:$A,'Lista Consumo Interno'!$E:$E))/E342,"")</f>
        <v/>
      </c>
      <c r="J342" s="727" t="str">
        <f>IFERROR(($E342-_xlfn.XLOOKUP($C342,Competencias!$A:$A,Competencias!R:R))/$E342,"")</f>
        <v/>
      </c>
      <c r="K342" s="727" t="str">
        <f>IFERROR(($E342-_xlfn.XLOOKUP($C342,Competencias!$A:$A,Competencias!S:S))/$E342,"")</f>
        <v/>
      </c>
      <c r="L342" s="727" t="str">
        <f>IFERROR(($E342-_xlfn.XLOOKUP($C342,Competencias!$A:$A,Competencias!T:T))/$E342,"")</f>
        <v/>
      </c>
      <c r="M342" s="727" t="str">
        <f>IFERROR(($E342-_xlfn.XLOOKUP($C342,Competencias!$A:$A,Competencias!U:U))/$E342,"")</f>
        <v/>
      </c>
      <c r="N342" s="727" t="str">
        <f>IFERROR(($E342-_xlfn.XLOOKUP($C342,Competencias!$A:$A,Competencias!V:V))/$E342,"")</f>
        <v/>
      </c>
      <c r="P342" s="246" t="str">
        <f>_xlfn.XLOOKUP(Q342,'Listas anteriores R'!$A:$A,'Listas anteriores R'!$D:$D,"")</f>
        <v>Fiambres</v>
      </c>
      <c r="Q342" s="1210">
        <v>68</v>
      </c>
      <c r="R342" s="718" t="str">
        <f t="shared" si="67"/>
        <v>SALAME 66 PG 1/2 METRO</v>
      </c>
      <c r="S342" s="135">
        <f t="shared" si="65"/>
        <v>17571.155252793666</v>
      </c>
      <c r="T342" s="749">
        <v>21261.097855880333</v>
      </c>
      <c r="U342" s="1172">
        <f>ROUND(IFERROR((S342-_xlfn.XLOOKUP(Q342,'Listas anteriores C'!$A:$A,'Listas anteriores C'!$E:$E))/_xlfn.XLOOKUP(Q342,'Listas anteriores C'!$A:$A,'Listas anteriores C'!$E:$E),""),3)</f>
        <v>0</v>
      </c>
      <c r="V342" s="732">
        <f>IFERROR((S342-(_xlfn.XLOOKUP(Q342,'Costos Unitarios'!$A:$A,'Costos Unitarios'!$E:$E)+_xlfn.XLOOKUP(Q342,'Costos Comerciales'!$A:$A,'Costos Comerciales'!$E:$E)))/S342,"")</f>
        <v>0.67201928859607951</v>
      </c>
      <c r="W342" s="727" t="str">
        <f>IFERROR(($S342-_xlfn.XLOOKUP($Q342,Competencias!$A:$A,Competencias!E:E))/$S342,"")</f>
        <v/>
      </c>
      <c r="X342" s="727" t="str">
        <f>IFERROR(($S342-_xlfn.XLOOKUP($Q342,Competencias!$A:$A,Competencias!F:F))/$S342,"")</f>
        <v/>
      </c>
      <c r="Y342" s="727" t="str">
        <f>IFERROR(($S342-_xlfn.XLOOKUP($Q342,Competencias!$A:$A,Competencias!G:G))/$S342,"")</f>
        <v/>
      </c>
      <c r="AA342" s="246" t="str">
        <f>_xlfn.XLOOKUP(AB342,'Listas anteriores R'!$A:$A,'Listas anteriores R'!$D:$D,"")</f>
        <v>Fiambres</v>
      </c>
      <c r="AB342" s="542">
        <v>68</v>
      </c>
      <c r="AC342" s="718" t="str">
        <f t="shared" si="68"/>
        <v>SALAME 66 PG 1/2 METRO</v>
      </c>
      <c r="AD342" s="139">
        <f t="shared" si="66"/>
        <v>17571.155252793666</v>
      </c>
      <c r="AE342" s="749">
        <v>21261.097855880333</v>
      </c>
      <c r="AF342" s="1172">
        <f>ROUND(IFERROR((AD342-_xlfn.XLOOKUP(AB342,'Listas anteriores ML'!$A:$A,'Listas anteriores ML'!$E:$E))/_xlfn.XLOOKUP(AB342,'Listas anteriores ML'!$A:$A,'Listas anteriores ML'!$E:$E),""),3)</f>
        <v>0</v>
      </c>
      <c r="AG342" s="732">
        <f>IFERROR((AD342-(_xlfn.XLOOKUP(AB342,'Costos Unitarios'!$A:$A,'Costos Unitarios'!$E:$E)+_xlfn.XLOOKUP(AB342,'Costos Comerciales'!$A:$A,'Costos Comerciales'!$E:$E)))/AD342,"")</f>
        <v>0.67201928859607951</v>
      </c>
      <c r="AH342" s="727" t="str">
        <f>IFERROR(($AD342-_xlfn.XLOOKUP($AB342,Competencias!$A:$A,Competencias!H:H))/$AD342,"")</f>
        <v/>
      </c>
      <c r="AI342" s="727" t="str">
        <f>IFERROR(($AD342-_xlfn.XLOOKUP($AB342,Competencias!$A:$A,Competencias!I:I))/$AD342,"")</f>
        <v/>
      </c>
      <c r="AJ342" s="727" t="str">
        <f>IFERROR(($AD342-_xlfn.XLOOKUP($AB342,Competencias!$A:$A,Competencias!J:J))/$AD342,"")</f>
        <v/>
      </c>
      <c r="AK342" s="727" t="str">
        <f>IFERROR(($AD342-_xlfn.XLOOKUP($AB342,Competencias!$A:$A,Competencias!K:K))/$AD342,"")</f>
        <v/>
      </c>
      <c r="AL342" s="727" t="str">
        <f>IFERROR(($AD342-_xlfn.XLOOKUP($AB342,Competencias!$A:$A,Competencias!L:L))/$AD342,"")</f>
        <v/>
      </c>
      <c r="AM342" s="727" t="str">
        <f>IFERROR(($AD342-_xlfn.XLOOKUP($AB342,Competencias!$A:$A,Competencias!M:M))/$AD342,"")</f>
        <v/>
      </c>
      <c r="AN342" s="727" t="str">
        <f>IFERROR(($AD342-_xlfn.XLOOKUP($AB342,Competencias!$A:$A,Competencias!N:N))/$AD342,"")</f>
        <v/>
      </c>
      <c r="AO342" s="727" t="str">
        <f>IFERROR(($AD342-_xlfn.XLOOKUP($AB342,Competencias!$A:$A,Competencias!O:O))/$AD342,"")</f>
        <v/>
      </c>
      <c r="AP342"/>
      <c r="AQ342" s="246" t="str">
        <f>_xlfn.XLOOKUP(AR342,'Listas anteriores R'!$A:$A,'Listas anteriores R'!$D:$D,"")</f>
        <v>Fiambres</v>
      </c>
      <c r="AR342" s="542">
        <v>68</v>
      </c>
      <c r="AS342" s="718" t="str">
        <f t="shared" si="69"/>
        <v>SALAME 66 PG 1/2 METRO</v>
      </c>
      <c r="AT342" s="291" t="e">
        <f t="shared" si="63"/>
        <v>#N/A</v>
      </c>
      <c r="AU342" s="1051" t="e">
        <f>ROUND(IFERROR(($AT342-_xlfn.XLOOKUP($AR342,'Listas anteriores May.'!$A:$A,'Listas anteriores May.'!$E:$E))/_xlfn.XLOOKUP($AR342,'Listas anteriores May.'!$A:$A,'Listas anteriores May.'!$E:$E),""),3)</f>
        <v>#VALUE!</v>
      </c>
      <c r="AV342" s="732" t="str">
        <f>IFERROR(($AT342-(_xlfn.XLOOKUP($AR342,'Costos Unitarios'!$A:$A,'Costos Unitarios'!$E:$E)+_xlfn.XLOOKUP($AR342,'Costos Comerciales'!$A:$A,'Costos Comerciales'!$E:$E)))/AT342,"")</f>
        <v/>
      </c>
      <c r="AW342" s="892" t="str">
        <f>IFERROR((AT342-_xlfn.XLOOKUP(AR342,'Lista Consumo Interno'!$A:$A,'Lista Consumo Interno'!$E:$E))/AT342,"")</f>
        <v/>
      </c>
      <c r="AX342" s="895" t="e">
        <v>#N/A</v>
      </c>
      <c r="AY342" s="727" t="str">
        <f>IFERROR(($AT342-_xlfn.XLOOKUP($AR342,Competencias!$A:$A,Competencias!P:P))/$AT342,"")</f>
        <v/>
      </c>
      <c r="AZ342" s="727" t="str">
        <f>IFERROR(($AT342-_xlfn.XLOOKUP($AR342,Competencias!$A:$A,Competencias!Q:Q))/$AT342,"")</f>
        <v/>
      </c>
      <c r="BB342" s="246" t="str">
        <f>_xlfn.XLOOKUP(BC342,'Listas anteriores R'!$A:$A,'Listas anteriores R'!$D:$D,"")</f>
        <v>Fiambres</v>
      </c>
      <c r="BC342" s="760">
        <v>68</v>
      </c>
      <c r="BD342" s="800" t="str">
        <f t="shared" si="70"/>
        <v>SALAME 66 PG 1/2 METRO</v>
      </c>
      <c r="BE342" s="150" t="e">
        <v>#N/A</v>
      </c>
      <c r="BF342" s="1051" t="e">
        <f>ROUND(IFERROR((BE342-_xlfn.XLOOKUP(BC342,'Listas anteriores HORECA'!$A:$A,'Listas anteriores HORECA'!$E:$E))/_xlfn.XLOOKUP(BC342,'Listas anteriores HORECA'!$A:$A,'Listas anteriores HORECA'!$E:$E),""),3)</f>
        <v>#VALUE!</v>
      </c>
      <c r="BG342" s="150">
        <f>_xlfn.XLOOKUP($BC342,'Costos Unitarios'!A:A,'Costos Unitarios'!E:E,"")</f>
        <v>4888</v>
      </c>
      <c r="BH342" s="1052" t="e">
        <f t="shared" si="71"/>
        <v>#N/A</v>
      </c>
      <c r="BI342" s="892" t="str">
        <f>IFERROR((BE342-_xlfn.XLOOKUP(C342,'Lista Consumo Interno'!A:A,'Lista Consumo Interno'!E:E))/BE342,"")</f>
        <v/>
      </c>
    </row>
    <row r="343" spans="1:61" s="725" customFormat="1" ht="15" thickBot="1" x14ac:dyDescent="0.35">
      <c r="A343" s="246" t="str">
        <f>_xlfn.XLOOKUP(C343,'Listas anteriores R'!$A:$A,'Listas anteriores R'!$D:$D,"")</f>
        <v>Fiambres</v>
      </c>
      <c r="B343" s="1205" t="str">
        <f>_xlfn.XLOOKUP(C343,'Lista Fiambre'!C:C,'Lista Fiambre'!B:B,"")</f>
        <v>Fiambres 66</v>
      </c>
      <c r="C343" s="222">
        <v>69</v>
      </c>
      <c r="D343" s="223" t="s">
        <v>411</v>
      </c>
      <c r="E343" s="770">
        <f t="shared" si="64"/>
        <v>16692.597490153981</v>
      </c>
      <c r="F343" s="860">
        <f>_xlfn.XLOOKUP(C343,'[1]Lista Fiambre'!$C:$C,'[1]Lista Fiambre'!$F:$F,"")</f>
        <v>20198.042963086315</v>
      </c>
      <c r="G343" s="1197">
        <f>ROUND(IFERROR((E343-_xlfn.XLOOKUP(C343,'Listas anteriores R'!A:A,'Listas anteriores R'!E:E))/_xlfn.XLOOKUP(C343,'Listas anteriores R'!A:A,'Listas anteriores R'!E:E),""),3)</f>
        <v>0</v>
      </c>
      <c r="H343" s="732" t="str">
        <f>IFERROR((E343-(_xlfn.XLOOKUP(C343,'Costos Unitarios'!$A:$A,'Costos Unitarios'!$E:$E)+_xlfn.XLOOKUP(C343,'Costos Comerciales'!$A:$A,'Costos Comerciales'!$E:$E)))/E343,"")</f>
        <v/>
      </c>
      <c r="I343" s="732" t="str">
        <f>IFERROR((E343-_xlfn.XLOOKUP(C343,'Lista Consumo Interno'!$A:$A,'Lista Consumo Interno'!$E:$E))/E343,"")</f>
        <v/>
      </c>
      <c r="J343" s="727" t="str">
        <f>IFERROR(($E343-_xlfn.XLOOKUP($C343,Competencias!$A:$A,Competencias!R:R))/$E343,"")</f>
        <v/>
      </c>
      <c r="K343" s="727" t="str">
        <f>IFERROR(($E343-_xlfn.XLOOKUP($C343,Competencias!$A:$A,Competencias!S:S))/$E343,"")</f>
        <v/>
      </c>
      <c r="L343" s="727" t="str">
        <f>IFERROR(($E343-_xlfn.XLOOKUP($C343,Competencias!$A:$A,Competencias!T:T))/$E343,"")</f>
        <v/>
      </c>
      <c r="M343" s="727" t="str">
        <f>IFERROR(($E343-_xlfn.XLOOKUP($C343,Competencias!$A:$A,Competencias!U:U))/$E343,"")</f>
        <v/>
      </c>
      <c r="N343" s="727" t="str">
        <f>IFERROR(($E343-_xlfn.XLOOKUP($C343,Competencias!$A:$A,Competencias!V:V))/$E343,"")</f>
        <v/>
      </c>
      <c r="P343" s="246" t="str">
        <f>_xlfn.XLOOKUP(Q343,'Listas anteriores R'!$A:$A,'Listas anteriores R'!$D:$D,"")</f>
        <v>Fiambres</v>
      </c>
      <c r="Q343" s="1210">
        <v>69</v>
      </c>
      <c r="R343" s="718" t="str">
        <f t="shared" si="67"/>
        <v>SALAME 66 PF 1/2 METRO</v>
      </c>
      <c r="S343" s="135">
        <f t="shared" si="65"/>
        <v>16692.597490153981</v>
      </c>
      <c r="T343" s="749">
        <v>20198.042963086315</v>
      </c>
      <c r="U343" s="1172">
        <f>ROUND(IFERROR((S343-_xlfn.XLOOKUP(Q343,'Listas anteriores C'!$A:$A,'Listas anteriores C'!$E:$E))/_xlfn.XLOOKUP(Q343,'Listas anteriores C'!$A:$A,'Listas anteriores C'!$E:$E),""),3)</f>
        <v>0</v>
      </c>
      <c r="V343" s="732" t="str">
        <f>IFERROR((S343-(_xlfn.XLOOKUP(Q343,'Costos Unitarios'!$A:$A,'Costos Unitarios'!$E:$E)+_xlfn.XLOOKUP(Q343,'Costos Comerciales'!$A:$A,'Costos Comerciales'!$E:$E)))/S343,"")</f>
        <v/>
      </c>
      <c r="W343" s="727" t="str">
        <f>IFERROR(($S343-_xlfn.XLOOKUP($Q343,Competencias!$A:$A,Competencias!E:E))/$S343,"")</f>
        <v/>
      </c>
      <c r="X343" s="727" t="str">
        <f>IFERROR(($S343-_xlfn.XLOOKUP($Q343,Competencias!$A:$A,Competencias!F:F))/$S343,"")</f>
        <v/>
      </c>
      <c r="Y343" s="727" t="str">
        <f>IFERROR(($S343-_xlfn.XLOOKUP($Q343,Competencias!$A:$A,Competencias!G:G))/$S343,"")</f>
        <v/>
      </c>
      <c r="AA343" s="246" t="str">
        <f>_xlfn.XLOOKUP(AB343,'Listas anteriores R'!$A:$A,'Listas anteriores R'!$D:$D,"")</f>
        <v>Fiambres</v>
      </c>
      <c r="AB343" s="542">
        <v>69</v>
      </c>
      <c r="AC343" s="718" t="str">
        <f t="shared" si="68"/>
        <v>SALAME 66 PF 1/2 METRO</v>
      </c>
      <c r="AD343" s="139">
        <f t="shared" si="66"/>
        <v>16692.597490153981</v>
      </c>
      <c r="AE343" s="749">
        <v>20198.042963086315</v>
      </c>
      <c r="AF343" s="1172">
        <f>ROUND(IFERROR((AD343-_xlfn.XLOOKUP(AB343,'Listas anteriores ML'!$A:$A,'Listas anteriores ML'!$E:$E))/_xlfn.XLOOKUP(AB343,'Listas anteriores ML'!$A:$A,'Listas anteriores ML'!$E:$E),""),3)</f>
        <v>0</v>
      </c>
      <c r="AG343" s="732" t="str">
        <f>IFERROR((AD343-(_xlfn.XLOOKUP(AB343,'Costos Unitarios'!$A:$A,'Costos Unitarios'!$E:$E)+_xlfn.XLOOKUP(AB343,'Costos Comerciales'!$A:$A,'Costos Comerciales'!$E:$E)))/AD343,"")</f>
        <v/>
      </c>
      <c r="AH343" s="727" t="str">
        <f>IFERROR(($AD343-_xlfn.XLOOKUP($AB343,Competencias!$A:$A,Competencias!H:H))/$AD343,"")</f>
        <v/>
      </c>
      <c r="AI343" s="727" t="str">
        <f>IFERROR(($AD343-_xlfn.XLOOKUP($AB343,Competencias!$A:$A,Competencias!I:I))/$AD343,"")</f>
        <v/>
      </c>
      <c r="AJ343" s="727" t="str">
        <f>IFERROR(($AD343-_xlfn.XLOOKUP($AB343,Competencias!$A:$A,Competencias!J:J))/$AD343,"")</f>
        <v/>
      </c>
      <c r="AK343" s="727" t="str">
        <f>IFERROR(($AD343-_xlfn.XLOOKUP($AB343,Competencias!$A:$A,Competencias!K:K))/$AD343,"")</f>
        <v/>
      </c>
      <c r="AL343" s="727" t="str">
        <f>IFERROR(($AD343-_xlfn.XLOOKUP($AB343,Competencias!$A:$A,Competencias!L:L))/$AD343,"")</f>
        <v/>
      </c>
      <c r="AM343" s="727" t="str">
        <f>IFERROR(($AD343-_xlfn.XLOOKUP($AB343,Competencias!$A:$A,Competencias!M:M))/$AD343,"")</f>
        <v/>
      </c>
      <c r="AN343" s="727" t="str">
        <f>IFERROR(($AD343-_xlfn.XLOOKUP($AB343,Competencias!$A:$A,Competencias!N:N))/$AD343,"")</f>
        <v/>
      </c>
      <c r="AO343" s="727" t="str">
        <f>IFERROR(($AD343-_xlfn.XLOOKUP($AB343,Competencias!$A:$A,Competencias!O:O))/$AD343,"")</f>
        <v/>
      </c>
      <c r="AP343"/>
      <c r="AQ343" s="246" t="str">
        <f>_xlfn.XLOOKUP(AR343,'Listas anteriores R'!$A:$A,'Listas anteriores R'!$D:$D,"")</f>
        <v>Fiambres</v>
      </c>
      <c r="AR343" s="542">
        <v>69</v>
      </c>
      <c r="AS343" s="718" t="str">
        <f t="shared" si="69"/>
        <v>SALAME 66 PF 1/2 METRO</v>
      </c>
      <c r="AT343" s="291" t="e">
        <f t="shared" si="63"/>
        <v>#N/A</v>
      </c>
      <c r="AU343" s="1051" t="e">
        <f>ROUND(IFERROR(($AT343-_xlfn.XLOOKUP($AR343,'Listas anteriores May.'!$A:$A,'Listas anteriores May.'!$E:$E))/_xlfn.XLOOKUP($AR343,'Listas anteriores May.'!$A:$A,'Listas anteriores May.'!$E:$E),""),3)</f>
        <v>#VALUE!</v>
      </c>
      <c r="AV343" s="732" t="str">
        <f>IFERROR(($AT343-(_xlfn.XLOOKUP($AR343,'Costos Unitarios'!$A:$A,'Costos Unitarios'!$E:$E)+_xlfn.XLOOKUP($AR343,'Costos Comerciales'!$A:$A,'Costos Comerciales'!$E:$E)))/AT343,"")</f>
        <v/>
      </c>
      <c r="AW343" s="892" t="str">
        <f>IFERROR((AT343-_xlfn.XLOOKUP(AR343,'Lista Consumo Interno'!$A:$A,'Lista Consumo Interno'!$E:$E))/AT343,"")</f>
        <v/>
      </c>
      <c r="AX343" s="895" t="e">
        <v>#N/A</v>
      </c>
      <c r="AY343" s="727" t="str">
        <f>IFERROR(($AT343-_xlfn.XLOOKUP($AR343,Competencias!$A:$A,Competencias!P:P))/$AT343,"")</f>
        <v/>
      </c>
      <c r="AZ343" s="727" t="str">
        <f>IFERROR(($AT343-_xlfn.XLOOKUP($AR343,Competencias!$A:$A,Competencias!Q:Q))/$AT343,"")</f>
        <v/>
      </c>
      <c r="BB343" s="246" t="str">
        <f>_xlfn.XLOOKUP(BC343,'Listas anteriores R'!$A:$A,'Listas anteriores R'!$D:$D,"")</f>
        <v>Fiambres</v>
      </c>
      <c r="BC343" s="760">
        <v>69</v>
      </c>
      <c r="BD343" s="800" t="str">
        <f t="shared" si="70"/>
        <v>SALAME 66 PF 1/2 METRO</v>
      </c>
      <c r="BE343" s="150" t="e">
        <v>#N/A</v>
      </c>
      <c r="BF343" s="1051" t="e">
        <f>ROUND(IFERROR((BE343-_xlfn.XLOOKUP(BC343,'Listas anteriores HORECA'!$A:$A,'Listas anteriores HORECA'!$E:$E))/_xlfn.XLOOKUP(BC343,'Listas anteriores HORECA'!$A:$A,'Listas anteriores HORECA'!$E:$E),""),3)</f>
        <v>#VALUE!</v>
      </c>
      <c r="BG343" s="150" t="str">
        <f>_xlfn.XLOOKUP($BC343,'Costos Unitarios'!A:A,'Costos Unitarios'!E:E,"")</f>
        <v/>
      </c>
      <c r="BH343" s="1052" t="e">
        <f t="shared" si="71"/>
        <v>#N/A</v>
      </c>
      <c r="BI343" s="892" t="str">
        <f>IFERROR((BE343-_xlfn.XLOOKUP(C343,'Lista Consumo Interno'!A:A,'Lista Consumo Interno'!E:E))/BE343,"")</f>
        <v/>
      </c>
    </row>
    <row r="344" spans="1:61" s="725" customFormat="1" ht="15" thickBot="1" x14ac:dyDescent="0.35">
      <c r="A344" s="246" t="str">
        <f>_xlfn.XLOOKUP(C344,'Listas anteriores R'!$A:$A,'Listas anteriores R'!$D:$D,"")</f>
        <v>Fiambres</v>
      </c>
      <c r="B344" s="1205" t="str">
        <f>_xlfn.XLOOKUP(C344,'Lista Fiambre'!C:C,'Lista Fiambre'!B:B,"")</f>
        <v>Fiambres 66</v>
      </c>
      <c r="C344" s="222">
        <v>48</v>
      </c>
      <c r="D344" s="223" t="s">
        <v>412</v>
      </c>
      <c r="E344" s="770">
        <f t="shared" si="64"/>
        <v>14056.92420223493</v>
      </c>
      <c r="F344" s="860">
        <f>_xlfn.XLOOKUP(C344,'[1]Lista Fiambre'!$C:$C,'[1]Lista Fiambre'!$F:$F,"")</f>
        <v>17008.878284704264</v>
      </c>
      <c r="G344" s="1197">
        <f>ROUND(IFERROR((E344-_xlfn.XLOOKUP(C344,'Listas anteriores R'!A:A,'Listas anteriores R'!E:E))/_xlfn.XLOOKUP(C344,'Listas anteriores R'!A:A,'Listas anteriores R'!E:E),""),3)</f>
        <v>0</v>
      </c>
      <c r="H344" s="732">
        <f>IFERROR((E344-(_xlfn.XLOOKUP(C344,'Costos Unitarios'!$A:$A,'Costos Unitarios'!$E:$E)+_xlfn.XLOOKUP(C344,'Costos Comerciales'!$A:$A,'Costos Comerciales'!$E:$E)))/E344,"")</f>
        <v>0.564485095606715</v>
      </c>
      <c r="I344" s="732" t="str">
        <f>IFERROR((E344-_xlfn.XLOOKUP(C344,'Lista Consumo Interno'!$A:$A,'Lista Consumo Interno'!$E:$E))/E344,"")</f>
        <v/>
      </c>
      <c r="J344" s="727" t="str">
        <f>IFERROR(($E344-_xlfn.XLOOKUP($C344,Competencias!$A:$A,Competencias!R:R))/$E344,"")</f>
        <v/>
      </c>
      <c r="K344" s="727" t="str">
        <f>IFERROR(($E344-_xlfn.XLOOKUP($C344,Competencias!$A:$A,Competencias!S:S))/$E344,"")</f>
        <v/>
      </c>
      <c r="L344" s="727" t="str">
        <f>IFERROR(($E344-_xlfn.XLOOKUP($C344,Competencias!$A:$A,Competencias!T:T))/$E344,"")</f>
        <v/>
      </c>
      <c r="M344" s="727" t="str">
        <f>IFERROR(($E344-_xlfn.XLOOKUP($C344,Competencias!$A:$A,Competencias!U:U))/$E344,"")</f>
        <v/>
      </c>
      <c r="N344" s="727" t="str">
        <f>IFERROR(($E344-_xlfn.XLOOKUP($C344,Competencias!$A:$A,Competencias!V:V))/$E344,"")</f>
        <v/>
      </c>
      <c r="P344" s="246" t="str">
        <f>_xlfn.XLOOKUP(Q344,'Listas anteriores R'!$A:$A,'Listas anteriores R'!$D:$D,"")</f>
        <v>Fiambres</v>
      </c>
      <c r="Q344" s="1210">
        <v>48</v>
      </c>
      <c r="R344" s="718" t="str">
        <f t="shared" si="67"/>
        <v>SALAMIN 66 PG</v>
      </c>
      <c r="S344" s="135">
        <f t="shared" si="65"/>
        <v>14056.92420223493</v>
      </c>
      <c r="T344" s="749">
        <v>17008.878284704264</v>
      </c>
      <c r="U344" s="1172">
        <f>ROUND(IFERROR((S344-_xlfn.XLOOKUP(Q344,'Listas anteriores C'!$A:$A,'Listas anteriores C'!$E:$E))/_xlfn.XLOOKUP(Q344,'Listas anteriores C'!$A:$A,'Listas anteriores C'!$E:$E),""),3)</f>
        <v>0</v>
      </c>
      <c r="V344" s="732">
        <f>IFERROR((S344-(_xlfn.XLOOKUP(Q344,'Costos Unitarios'!$A:$A,'Costos Unitarios'!$E:$E)+_xlfn.XLOOKUP(Q344,'Costos Comerciales'!$A:$A,'Costos Comerciales'!$E:$E)))/S344,"")</f>
        <v>0.564485095606715</v>
      </c>
      <c r="W344" s="727" t="str">
        <f>IFERROR(($S344-_xlfn.XLOOKUP($Q344,Competencias!$A:$A,Competencias!E:E))/$S344,"")</f>
        <v/>
      </c>
      <c r="X344" s="727" t="str">
        <f>IFERROR(($S344-_xlfn.XLOOKUP($Q344,Competencias!$A:$A,Competencias!F:F))/$S344,"")</f>
        <v/>
      </c>
      <c r="Y344" s="727" t="str">
        <f>IFERROR(($S344-_xlfn.XLOOKUP($Q344,Competencias!$A:$A,Competencias!G:G))/$S344,"")</f>
        <v/>
      </c>
      <c r="AA344" s="246" t="str">
        <f>_xlfn.XLOOKUP(AB344,'Listas anteriores R'!$A:$A,'Listas anteriores R'!$D:$D,"")</f>
        <v>Fiambres</v>
      </c>
      <c r="AB344" s="542">
        <v>48</v>
      </c>
      <c r="AC344" s="718" t="str">
        <f t="shared" si="68"/>
        <v>SALAMIN 66 PG</v>
      </c>
      <c r="AD344" s="139">
        <f t="shared" si="66"/>
        <v>14056.92420223493</v>
      </c>
      <c r="AE344" s="749">
        <v>17008.878284704264</v>
      </c>
      <c r="AF344" s="1172">
        <f>ROUND(IFERROR((AD344-_xlfn.XLOOKUP(AB344,'Listas anteriores ML'!$A:$A,'Listas anteriores ML'!$E:$E))/_xlfn.XLOOKUP(AB344,'Listas anteriores ML'!$A:$A,'Listas anteriores ML'!$E:$E),""),3)</f>
        <v>0</v>
      </c>
      <c r="AG344" s="732">
        <f>IFERROR((AD344-(_xlfn.XLOOKUP(AB344,'Costos Unitarios'!$A:$A,'Costos Unitarios'!$E:$E)+_xlfn.XLOOKUP(AB344,'Costos Comerciales'!$A:$A,'Costos Comerciales'!$E:$E)))/AD344,"")</f>
        <v>0.564485095606715</v>
      </c>
      <c r="AH344" s="727" t="str">
        <f>IFERROR(($AD344-_xlfn.XLOOKUP($AB344,Competencias!$A:$A,Competencias!H:H))/$AD344,"")</f>
        <v/>
      </c>
      <c r="AI344" s="727" t="str">
        <f>IFERROR(($AD344-_xlfn.XLOOKUP($AB344,Competencias!$A:$A,Competencias!I:I))/$AD344,"")</f>
        <v/>
      </c>
      <c r="AJ344" s="727" t="str">
        <f>IFERROR(($AD344-_xlfn.XLOOKUP($AB344,Competencias!$A:$A,Competencias!J:J))/$AD344,"")</f>
        <v/>
      </c>
      <c r="AK344" s="727" t="str">
        <f>IFERROR(($AD344-_xlfn.XLOOKUP($AB344,Competencias!$A:$A,Competencias!K:K))/$AD344,"")</f>
        <v/>
      </c>
      <c r="AL344" s="727" t="str">
        <f>IFERROR(($AD344-_xlfn.XLOOKUP($AB344,Competencias!$A:$A,Competencias!L:L))/$AD344,"")</f>
        <v/>
      </c>
      <c r="AM344" s="727" t="str">
        <f>IFERROR(($AD344-_xlfn.XLOOKUP($AB344,Competencias!$A:$A,Competencias!M:M))/$AD344,"")</f>
        <v/>
      </c>
      <c r="AN344" s="727" t="str">
        <f>IFERROR(($AD344-_xlfn.XLOOKUP($AB344,Competencias!$A:$A,Competencias!N:N))/$AD344,"")</f>
        <v/>
      </c>
      <c r="AO344" s="727" t="str">
        <f>IFERROR(($AD344-_xlfn.XLOOKUP($AB344,Competencias!$A:$A,Competencias!O:O))/$AD344,"")</f>
        <v/>
      </c>
      <c r="AP344"/>
      <c r="AQ344" s="246" t="str">
        <f>_xlfn.XLOOKUP(AR344,'Listas anteriores R'!$A:$A,'Listas anteriores R'!$D:$D,"")</f>
        <v>Fiambres</v>
      </c>
      <c r="AR344" s="542">
        <v>48</v>
      </c>
      <c r="AS344" s="718" t="str">
        <f t="shared" si="69"/>
        <v>SALAMIN 66 PG</v>
      </c>
      <c r="AT344" s="291" t="e">
        <f t="shared" si="63"/>
        <v>#N/A</v>
      </c>
      <c r="AU344" s="1051" t="e">
        <f>ROUND(IFERROR(($AT344-_xlfn.XLOOKUP($AR344,'Listas anteriores May.'!$A:$A,'Listas anteriores May.'!$E:$E))/_xlfn.XLOOKUP($AR344,'Listas anteriores May.'!$A:$A,'Listas anteriores May.'!$E:$E),""),3)</f>
        <v>#VALUE!</v>
      </c>
      <c r="AV344" s="732" t="str">
        <f>IFERROR(($AT344-(_xlfn.XLOOKUP($AR344,'Costos Unitarios'!$A:$A,'Costos Unitarios'!$E:$E)+_xlfn.XLOOKUP($AR344,'Costos Comerciales'!$A:$A,'Costos Comerciales'!$E:$E)))/AT344,"")</f>
        <v/>
      </c>
      <c r="AW344" s="892" t="str">
        <f>IFERROR((AT344-_xlfn.XLOOKUP(AR344,'Lista Consumo Interno'!$A:$A,'Lista Consumo Interno'!$E:$E))/AT344,"")</f>
        <v/>
      </c>
      <c r="AX344" s="895" t="e">
        <v>#N/A</v>
      </c>
      <c r="AY344" s="727" t="str">
        <f>IFERROR(($AT344-_xlfn.XLOOKUP($AR344,Competencias!$A:$A,Competencias!P:P))/$AT344,"")</f>
        <v/>
      </c>
      <c r="AZ344" s="727" t="str">
        <f>IFERROR(($AT344-_xlfn.XLOOKUP($AR344,Competencias!$A:$A,Competencias!Q:Q))/$AT344,"")</f>
        <v/>
      </c>
      <c r="BB344" s="246" t="str">
        <f>_xlfn.XLOOKUP(BC344,'Listas anteriores R'!$A:$A,'Listas anteriores R'!$D:$D,"")</f>
        <v>Fiambres</v>
      </c>
      <c r="BC344" s="760">
        <v>48</v>
      </c>
      <c r="BD344" s="800" t="str">
        <f t="shared" si="70"/>
        <v>SALAMIN 66 PG</v>
      </c>
      <c r="BE344" s="150" t="e">
        <v>#N/A</v>
      </c>
      <c r="BF344" s="1051" t="e">
        <f>ROUND(IFERROR((BE344-_xlfn.XLOOKUP(BC344,'Listas anteriores HORECA'!$A:$A,'Listas anteriores HORECA'!$E:$E))/_xlfn.XLOOKUP(BC344,'Listas anteriores HORECA'!$A:$A,'Listas anteriores HORECA'!$E:$E),""),3)</f>
        <v>#VALUE!</v>
      </c>
      <c r="BG344" s="150">
        <f>_xlfn.XLOOKUP($BC344,'Costos Unitarios'!A:A,'Costos Unitarios'!E:E,"")</f>
        <v>5477</v>
      </c>
      <c r="BH344" s="1052" t="e">
        <f t="shared" si="71"/>
        <v>#N/A</v>
      </c>
      <c r="BI344" s="892" t="str">
        <f>IFERROR((BE344-_xlfn.XLOOKUP(C344,'Lista Consumo Interno'!A:A,'Lista Consumo Interno'!E:E))/BE344,"")</f>
        <v/>
      </c>
    </row>
    <row r="345" spans="1:61" s="725" customFormat="1" ht="15" thickBot="1" x14ac:dyDescent="0.35">
      <c r="A345" s="246" t="str">
        <f>_xlfn.XLOOKUP(C345,'Listas anteriores R'!$A:$A,'Listas anteriores R'!$D:$D,"")</f>
        <v>Fiambres</v>
      </c>
      <c r="B345" s="1205" t="str">
        <f>_xlfn.XLOOKUP(C345,'Lista Fiambre'!C:C,'Lista Fiambre'!B:B,"")</f>
        <v>Fiambres 66</v>
      </c>
      <c r="C345" s="222">
        <v>49</v>
      </c>
      <c r="D345" s="223" t="s">
        <v>413</v>
      </c>
      <c r="E345" s="770">
        <f t="shared" si="64"/>
        <v>14056.92420223493</v>
      </c>
      <c r="F345" s="860">
        <f>_xlfn.XLOOKUP(C345,'[1]Lista Fiambre'!$C:$C,'[1]Lista Fiambre'!$F:$F,"")</f>
        <v>17008.878284704264</v>
      </c>
      <c r="G345" s="1197">
        <f>ROUND(IFERROR((E345-_xlfn.XLOOKUP(C345,'Listas anteriores R'!A:A,'Listas anteriores R'!E:E))/_xlfn.XLOOKUP(C345,'Listas anteriores R'!A:A,'Listas anteriores R'!E:E),""),3)</f>
        <v>0</v>
      </c>
      <c r="H345" s="732">
        <f>IFERROR((E345-(_xlfn.XLOOKUP(C345,'Costos Unitarios'!$A:$A,'Costos Unitarios'!$E:$E)+_xlfn.XLOOKUP(C345,'Costos Comerciales'!$A:$A,'Costos Comerciales'!$E:$E)))/E345,"")</f>
        <v>0.97061946169316782</v>
      </c>
      <c r="I345" s="732" t="str">
        <f>IFERROR((E345-_xlfn.XLOOKUP(C345,'Lista Consumo Interno'!$A:$A,'Lista Consumo Interno'!$E:$E))/E345,"")</f>
        <v/>
      </c>
      <c r="J345" s="727" t="str">
        <f>IFERROR(($E345-_xlfn.XLOOKUP($C345,Competencias!$A:$A,Competencias!R:R))/$E345,"")</f>
        <v/>
      </c>
      <c r="K345" s="727" t="str">
        <f>IFERROR(($E345-_xlfn.XLOOKUP($C345,Competencias!$A:$A,Competencias!S:S))/$E345,"")</f>
        <v/>
      </c>
      <c r="L345" s="727" t="str">
        <f>IFERROR(($E345-_xlfn.XLOOKUP($C345,Competencias!$A:$A,Competencias!T:T))/$E345,"")</f>
        <v/>
      </c>
      <c r="M345" s="727" t="str">
        <f>IFERROR(($E345-_xlfn.XLOOKUP($C345,Competencias!$A:$A,Competencias!U:U))/$E345,"")</f>
        <v/>
      </c>
      <c r="N345" s="727" t="str">
        <f>IFERROR(($E345-_xlfn.XLOOKUP($C345,Competencias!$A:$A,Competencias!V:V))/$E345,"")</f>
        <v/>
      </c>
      <c r="P345" s="246" t="str">
        <f>_xlfn.XLOOKUP(Q345,'Listas anteriores R'!$A:$A,'Listas anteriores R'!$D:$D,"")</f>
        <v>Fiambres</v>
      </c>
      <c r="Q345" s="1210">
        <v>49</v>
      </c>
      <c r="R345" s="718" t="str">
        <f t="shared" si="67"/>
        <v>SALAMIN 66 PF</v>
      </c>
      <c r="S345" s="135">
        <f t="shared" si="65"/>
        <v>14056.92420223493</v>
      </c>
      <c r="T345" s="749">
        <v>17008.878284704264</v>
      </c>
      <c r="U345" s="1172">
        <f>ROUND(IFERROR((S345-_xlfn.XLOOKUP(Q345,'Listas anteriores C'!$A:$A,'Listas anteriores C'!$E:$E))/_xlfn.XLOOKUP(Q345,'Listas anteriores C'!$A:$A,'Listas anteriores C'!$E:$E),""),3)</f>
        <v>0</v>
      </c>
      <c r="V345" s="732">
        <f>IFERROR((S345-(_xlfn.XLOOKUP(Q345,'Costos Unitarios'!$A:$A,'Costos Unitarios'!$E:$E)+_xlfn.XLOOKUP(Q345,'Costos Comerciales'!$A:$A,'Costos Comerciales'!$E:$E)))/S345,"")</f>
        <v>0.97061946169316782</v>
      </c>
      <c r="W345" s="727" t="str">
        <f>IFERROR(($S345-_xlfn.XLOOKUP($Q345,Competencias!$A:$A,Competencias!E:E))/$S345,"")</f>
        <v/>
      </c>
      <c r="X345" s="727" t="str">
        <f>IFERROR(($S345-_xlfn.XLOOKUP($Q345,Competencias!$A:$A,Competencias!F:F))/$S345,"")</f>
        <v/>
      </c>
      <c r="Y345" s="727" t="str">
        <f>IFERROR(($S345-_xlfn.XLOOKUP($Q345,Competencias!$A:$A,Competencias!G:G))/$S345,"")</f>
        <v/>
      </c>
      <c r="AA345" s="246" t="str">
        <f>_xlfn.XLOOKUP(AB345,'Listas anteriores R'!$A:$A,'Listas anteriores R'!$D:$D,"")</f>
        <v>Fiambres</v>
      </c>
      <c r="AB345" s="542">
        <v>49</v>
      </c>
      <c r="AC345" s="718" t="str">
        <f t="shared" si="68"/>
        <v>SALAMIN 66 PF</v>
      </c>
      <c r="AD345" s="139">
        <f t="shared" si="66"/>
        <v>14056.92420223493</v>
      </c>
      <c r="AE345" s="749">
        <v>17008.878284704264</v>
      </c>
      <c r="AF345" s="1172">
        <f>ROUND(IFERROR((AD345-_xlfn.XLOOKUP(AB345,'Listas anteriores ML'!$A:$A,'Listas anteriores ML'!$E:$E))/_xlfn.XLOOKUP(AB345,'Listas anteriores ML'!$A:$A,'Listas anteriores ML'!$E:$E),""),3)</f>
        <v>0</v>
      </c>
      <c r="AG345" s="732">
        <f>IFERROR((AD345-(_xlfn.XLOOKUP(AB345,'Costos Unitarios'!$A:$A,'Costos Unitarios'!$E:$E)+_xlfn.XLOOKUP(AB345,'Costos Comerciales'!$A:$A,'Costos Comerciales'!$E:$E)))/AD345,"")</f>
        <v>0.97061946169316782</v>
      </c>
      <c r="AH345" s="727" t="str">
        <f>IFERROR(($AD345-_xlfn.XLOOKUP($AB345,Competencias!$A:$A,Competencias!H:H))/$AD345,"")</f>
        <v/>
      </c>
      <c r="AI345" s="727" t="str">
        <f>IFERROR(($AD345-_xlfn.XLOOKUP($AB345,Competencias!$A:$A,Competencias!I:I))/$AD345,"")</f>
        <v/>
      </c>
      <c r="AJ345" s="727" t="str">
        <f>IFERROR(($AD345-_xlfn.XLOOKUP($AB345,Competencias!$A:$A,Competencias!J:J))/$AD345,"")</f>
        <v/>
      </c>
      <c r="AK345" s="727" t="str">
        <f>IFERROR(($AD345-_xlfn.XLOOKUP($AB345,Competencias!$A:$A,Competencias!K:K))/$AD345,"")</f>
        <v/>
      </c>
      <c r="AL345" s="727" t="str">
        <f>IFERROR(($AD345-_xlfn.XLOOKUP($AB345,Competencias!$A:$A,Competencias!L:L))/$AD345,"")</f>
        <v/>
      </c>
      <c r="AM345" s="727" t="str">
        <f>IFERROR(($AD345-_xlfn.XLOOKUP($AB345,Competencias!$A:$A,Competencias!M:M))/$AD345,"")</f>
        <v/>
      </c>
      <c r="AN345" s="727" t="str">
        <f>IFERROR(($AD345-_xlfn.XLOOKUP($AB345,Competencias!$A:$A,Competencias!N:N))/$AD345,"")</f>
        <v/>
      </c>
      <c r="AO345" s="727" t="str">
        <f>IFERROR(($AD345-_xlfn.XLOOKUP($AB345,Competencias!$A:$A,Competencias!O:O))/$AD345,"")</f>
        <v/>
      </c>
      <c r="AP345"/>
      <c r="AQ345" s="246" t="str">
        <f>_xlfn.XLOOKUP(AR345,'Listas anteriores R'!$A:$A,'Listas anteriores R'!$D:$D,"")</f>
        <v>Fiambres</v>
      </c>
      <c r="AR345" s="542">
        <v>49</v>
      </c>
      <c r="AS345" s="718" t="str">
        <f t="shared" si="69"/>
        <v>SALAMIN 66 PF</v>
      </c>
      <c r="AT345" s="291" t="e">
        <f t="shared" si="63"/>
        <v>#N/A</v>
      </c>
      <c r="AU345" s="1051" t="e">
        <f>ROUND(IFERROR(($AT345-_xlfn.XLOOKUP($AR345,'Listas anteriores May.'!$A:$A,'Listas anteriores May.'!$E:$E))/_xlfn.XLOOKUP($AR345,'Listas anteriores May.'!$A:$A,'Listas anteriores May.'!$E:$E),""),3)</f>
        <v>#VALUE!</v>
      </c>
      <c r="AV345" s="732" t="str">
        <f>IFERROR(($AT345-(_xlfn.XLOOKUP($AR345,'Costos Unitarios'!$A:$A,'Costos Unitarios'!$E:$E)+_xlfn.XLOOKUP($AR345,'Costos Comerciales'!$A:$A,'Costos Comerciales'!$E:$E)))/AT345,"")</f>
        <v/>
      </c>
      <c r="AW345" s="892" t="str">
        <f>IFERROR((AT345-_xlfn.XLOOKUP(AR345,'Lista Consumo Interno'!$A:$A,'Lista Consumo Interno'!$E:$E))/AT345,"")</f>
        <v/>
      </c>
      <c r="AX345" s="895" t="e">
        <v>#N/A</v>
      </c>
      <c r="AY345" s="727" t="str">
        <f>IFERROR(($AT345-_xlfn.XLOOKUP($AR345,Competencias!$A:$A,Competencias!P:P))/$AT345,"")</f>
        <v/>
      </c>
      <c r="AZ345" s="727" t="str">
        <f>IFERROR(($AT345-_xlfn.XLOOKUP($AR345,Competencias!$A:$A,Competencias!Q:Q))/$AT345,"")</f>
        <v/>
      </c>
      <c r="BB345" s="246" t="str">
        <f>_xlfn.XLOOKUP(BC345,'Listas anteriores R'!$A:$A,'Listas anteriores R'!$D:$D,"")</f>
        <v>Fiambres</v>
      </c>
      <c r="BC345" s="760">
        <v>49</v>
      </c>
      <c r="BD345" s="800" t="str">
        <f t="shared" si="70"/>
        <v>SALAMIN 66 PF</v>
      </c>
      <c r="BE345" s="150" t="e">
        <v>#N/A</v>
      </c>
      <c r="BF345" s="1051" t="e">
        <f>ROUND(IFERROR((BE345-_xlfn.XLOOKUP(BC345,'Listas anteriores HORECA'!$A:$A,'Listas anteriores HORECA'!$E:$E))/_xlfn.XLOOKUP(BC345,'Listas anteriores HORECA'!$A:$A,'Listas anteriores HORECA'!$E:$E),""),3)</f>
        <v>#VALUE!</v>
      </c>
      <c r="BG345" s="150">
        <f>_xlfn.XLOOKUP($BC345,'Costos Unitarios'!A:A,'Costos Unitarios'!E:E,"")</f>
        <v>398</v>
      </c>
      <c r="BH345" s="1052" t="e">
        <f t="shared" si="71"/>
        <v>#N/A</v>
      </c>
      <c r="BI345" s="892" t="str">
        <f>IFERROR((BE345-_xlfn.XLOOKUP(C345,'Lista Consumo Interno'!A:A,'Lista Consumo Interno'!E:E))/BE345,"")</f>
        <v/>
      </c>
    </row>
    <row r="346" spans="1:61" s="725" customFormat="1" ht="15" thickBot="1" x14ac:dyDescent="0.35">
      <c r="A346" s="246" t="str">
        <f>_xlfn.XLOOKUP(C346,'Listas anteriores R'!$A:$A,'Listas anteriores R'!$D:$D,"")</f>
        <v>Fiambres</v>
      </c>
      <c r="B346" s="1205" t="str">
        <f>_xlfn.XLOOKUP(C346,'Lista Fiambre'!C:C,'Lista Fiambre'!B:B,"")</f>
        <v>Fiambres 66</v>
      </c>
      <c r="C346" s="222">
        <v>112</v>
      </c>
      <c r="D346" s="223" t="s">
        <v>414</v>
      </c>
      <c r="E346" s="770">
        <f t="shared" si="64"/>
        <v>7570.239388078604</v>
      </c>
      <c r="F346" s="860">
        <f>_xlfn.XLOOKUP(C346,'[1]Lista Fiambre'!$C:$C,'[1]Lista Fiambre'!$F:$F,"")</f>
        <v>9159.9896595751106</v>
      </c>
      <c r="G346" s="1197">
        <f>ROUND(IFERROR((E346-_xlfn.XLOOKUP(C346,'Listas anteriores R'!A:A,'Listas anteriores R'!E:E))/_xlfn.XLOOKUP(C346,'Listas anteriores R'!A:A,'Listas anteriores R'!E:E),""),3)</f>
        <v>0</v>
      </c>
      <c r="H346" s="732">
        <f>IFERROR((E346-(_xlfn.XLOOKUP(C346,'Costos Unitarios'!$A:$A,'Costos Unitarios'!$E:$E)+_xlfn.XLOOKUP(C346,'Costos Comerciales'!$A:$A,'Costos Comerciales'!$E:$E)))/E346,"")</f>
        <v>0.74029883346938796</v>
      </c>
      <c r="I346" s="732" t="str">
        <f>IFERROR((E346-_xlfn.XLOOKUP(C346,'Lista Consumo Interno'!$A:$A,'Lista Consumo Interno'!$E:$E))/E346,"")</f>
        <v/>
      </c>
      <c r="J346" s="727" t="str">
        <f>IFERROR(($E346-_xlfn.XLOOKUP($C346,Competencias!$A:$A,Competencias!R:R))/$E346,"")</f>
        <v/>
      </c>
      <c r="K346" s="727" t="str">
        <f>IFERROR(($E346-_xlfn.XLOOKUP($C346,Competencias!$A:$A,Competencias!S:S))/$E346,"")</f>
        <v/>
      </c>
      <c r="L346" s="727" t="str">
        <f>IFERROR(($E346-_xlfn.XLOOKUP($C346,Competencias!$A:$A,Competencias!T:T))/$E346,"")</f>
        <v/>
      </c>
      <c r="M346" s="727" t="str">
        <f>IFERROR(($E346-_xlfn.XLOOKUP($C346,Competencias!$A:$A,Competencias!U:U))/$E346,"")</f>
        <v/>
      </c>
      <c r="N346" s="727" t="str">
        <f>IFERROR(($E346-_xlfn.XLOOKUP($C346,Competencias!$A:$A,Competencias!V:V))/$E346,"")</f>
        <v/>
      </c>
      <c r="P346" s="246" t="str">
        <f>_xlfn.XLOOKUP(Q346,'Listas anteriores R'!$A:$A,'Listas anteriores R'!$D:$D,"")</f>
        <v>Fiambres</v>
      </c>
      <c r="Q346" s="1210">
        <v>112</v>
      </c>
      <c r="R346" s="718" t="str">
        <f t="shared" si="67"/>
        <v>FBRE. COC. DE PALETA DE CERDO 66 4KG</v>
      </c>
      <c r="S346" s="135">
        <f t="shared" si="65"/>
        <v>7570.239388078604</v>
      </c>
      <c r="T346" s="749">
        <v>9159.9896595751106</v>
      </c>
      <c r="U346" s="1172">
        <f>ROUND(IFERROR((S346-_xlfn.XLOOKUP(Q346,'Listas anteriores C'!$A:$A,'Listas anteriores C'!$E:$E))/_xlfn.XLOOKUP(Q346,'Listas anteriores C'!$A:$A,'Listas anteriores C'!$E:$E),""),3)</f>
        <v>0</v>
      </c>
      <c r="V346" s="732">
        <f>IFERROR((S346-(_xlfn.XLOOKUP(Q346,'Costos Unitarios'!$A:$A,'Costos Unitarios'!$E:$E)+_xlfn.XLOOKUP(Q346,'Costos Comerciales'!$A:$A,'Costos Comerciales'!$E:$E)))/S346,"")</f>
        <v>0.74029883346938796</v>
      </c>
      <c r="W346" s="727" t="str">
        <f>IFERROR(($S346-_xlfn.XLOOKUP($Q346,Competencias!$A:$A,Competencias!E:E))/$S346,"")</f>
        <v/>
      </c>
      <c r="X346" s="727" t="str">
        <f>IFERROR(($S346-_xlfn.XLOOKUP($Q346,Competencias!$A:$A,Competencias!F:F))/$S346,"")</f>
        <v/>
      </c>
      <c r="Y346" s="727" t="str">
        <f>IFERROR(($S346-_xlfn.XLOOKUP($Q346,Competencias!$A:$A,Competencias!G:G))/$S346,"")</f>
        <v/>
      </c>
      <c r="AA346" s="246" t="str">
        <f>_xlfn.XLOOKUP(AB346,'Listas anteriores R'!$A:$A,'Listas anteriores R'!$D:$D,"")</f>
        <v>Fiambres</v>
      </c>
      <c r="AB346" s="542">
        <v>112</v>
      </c>
      <c r="AC346" s="718" t="str">
        <f t="shared" si="68"/>
        <v>FBRE. COC. DE PALETA DE CERDO 66 4KG</v>
      </c>
      <c r="AD346" s="139">
        <f t="shared" si="66"/>
        <v>7570.239388078604</v>
      </c>
      <c r="AE346" s="749">
        <v>9159.9896595751106</v>
      </c>
      <c r="AF346" s="1172">
        <f>ROUND(IFERROR((AD346-_xlfn.XLOOKUP(AB346,'Listas anteriores ML'!$A:$A,'Listas anteriores ML'!$E:$E))/_xlfn.XLOOKUP(AB346,'Listas anteriores ML'!$A:$A,'Listas anteriores ML'!$E:$E),""),3)</f>
        <v>0</v>
      </c>
      <c r="AG346" s="732">
        <f>IFERROR((AD346-(_xlfn.XLOOKUP(AB346,'Costos Unitarios'!$A:$A,'Costos Unitarios'!$E:$E)+_xlfn.XLOOKUP(AB346,'Costos Comerciales'!$A:$A,'Costos Comerciales'!$E:$E)))/AD346,"")</f>
        <v>0.74029883346938796</v>
      </c>
      <c r="AH346" s="727" t="str">
        <f>IFERROR(($AD346-_xlfn.XLOOKUP($AB346,Competencias!$A:$A,Competencias!H:H))/$AD346,"")</f>
        <v/>
      </c>
      <c r="AI346" s="727" t="str">
        <f>IFERROR(($AD346-_xlfn.XLOOKUP($AB346,Competencias!$A:$A,Competencias!I:I))/$AD346,"")</f>
        <v/>
      </c>
      <c r="AJ346" s="727" t="str">
        <f>IFERROR(($AD346-_xlfn.XLOOKUP($AB346,Competencias!$A:$A,Competencias!J:J))/$AD346,"")</f>
        <v/>
      </c>
      <c r="AK346" s="727" t="str">
        <f>IFERROR(($AD346-_xlfn.XLOOKUP($AB346,Competencias!$A:$A,Competencias!K:K))/$AD346,"")</f>
        <v/>
      </c>
      <c r="AL346" s="727" t="str">
        <f>IFERROR(($AD346-_xlfn.XLOOKUP($AB346,Competencias!$A:$A,Competencias!L:L))/$AD346,"")</f>
        <v/>
      </c>
      <c r="AM346" s="727" t="str">
        <f>IFERROR(($AD346-_xlfn.XLOOKUP($AB346,Competencias!$A:$A,Competencias!M:M))/$AD346,"")</f>
        <v/>
      </c>
      <c r="AN346" s="727" t="str">
        <f>IFERROR(($AD346-_xlfn.XLOOKUP($AB346,Competencias!$A:$A,Competencias!N:N))/$AD346,"")</f>
        <v/>
      </c>
      <c r="AO346" s="727" t="str">
        <f>IFERROR(($AD346-_xlfn.XLOOKUP($AB346,Competencias!$A:$A,Competencias!O:O))/$AD346,"")</f>
        <v/>
      </c>
      <c r="AP346"/>
      <c r="AQ346" s="246" t="str">
        <f>_xlfn.XLOOKUP(AR346,'Listas anteriores R'!$A:$A,'Listas anteriores R'!$D:$D,"")</f>
        <v>Fiambres</v>
      </c>
      <c r="AR346" s="542">
        <v>112</v>
      </c>
      <c r="AS346" s="718" t="str">
        <f t="shared" si="69"/>
        <v>FBRE. COC. DE PALETA DE CERDO 66 4KG</v>
      </c>
      <c r="AT346" s="291" t="e">
        <f t="shared" si="63"/>
        <v>#N/A</v>
      </c>
      <c r="AU346" s="1051" t="e">
        <f>ROUND(IFERROR(($AT346-_xlfn.XLOOKUP($AR346,'Listas anteriores May.'!$A:$A,'Listas anteriores May.'!$E:$E))/_xlfn.XLOOKUP($AR346,'Listas anteriores May.'!$A:$A,'Listas anteriores May.'!$E:$E),""),3)</f>
        <v>#VALUE!</v>
      </c>
      <c r="AV346" s="732" t="str">
        <f>IFERROR(($AT346-(_xlfn.XLOOKUP($AR346,'Costos Unitarios'!$A:$A,'Costos Unitarios'!$E:$E)+_xlfn.XLOOKUP($AR346,'Costos Comerciales'!$A:$A,'Costos Comerciales'!$E:$E)))/AT346,"")</f>
        <v/>
      </c>
      <c r="AW346" s="892" t="str">
        <f>IFERROR((AT346-_xlfn.XLOOKUP(AR346,'Lista Consumo Interno'!$A:$A,'Lista Consumo Interno'!$E:$E))/AT346,"")</f>
        <v/>
      </c>
      <c r="AX346" s="895" t="e">
        <v>#N/A</v>
      </c>
      <c r="AY346" s="727" t="str">
        <f>IFERROR(($AT346-_xlfn.XLOOKUP($AR346,Competencias!$A:$A,Competencias!P:P))/$AT346,"")</f>
        <v/>
      </c>
      <c r="AZ346" s="727" t="str">
        <f>IFERROR(($AT346-_xlfn.XLOOKUP($AR346,Competencias!$A:$A,Competencias!Q:Q))/$AT346,"")</f>
        <v/>
      </c>
      <c r="BB346" s="246" t="str">
        <f>_xlfn.XLOOKUP(BC346,'Listas anteriores R'!$A:$A,'Listas anteriores R'!$D:$D,"")</f>
        <v>Fiambres</v>
      </c>
      <c r="BC346" s="760">
        <v>112</v>
      </c>
      <c r="BD346" s="800" t="str">
        <f t="shared" si="70"/>
        <v>FBRE. COC. DE PALETA DE CERDO 66 4KG</v>
      </c>
      <c r="BE346" s="150" t="e">
        <v>#N/A</v>
      </c>
      <c r="BF346" s="1051" t="e">
        <f>ROUND(IFERROR((BE346-_xlfn.XLOOKUP(BC346,'Listas anteriores HORECA'!$A:$A,'Listas anteriores HORECA'!$E:$E))/_xlfn.XLOOKUP(BC346,'Listas anteriores HORECA'!$A:$A,'Listas anteriores HORECA'!$E:$E),""),3)</f>
        <v>#VALUE!</v>
      </c>
      <c r="BG346" s="150">
        <f>_xlfn.XLOOKUP($BC346,'Costos Unitarios'!A:A,'Costos Unitarios'!E:E,"")</f>
        <v>1674</v>
      </c>
      <c r="BH346" s="1052" t="e">
        <f t="shared" si="71"/>
        <v>#N/A</v>
      </c>
      <c r="BI346" s="892" t="str">
        <f>IFERROR((BE346-_xlfn.XLOOKUP(C346,'Lista Consumo Interno'!A:A,'Lista Consumo Interno'!E:E))/BE346,"")</f>
        <v/>
      </c>
    </row>
    <row r="347" spans="1:61" s="725" customFormat="1" ht="15" thickBot="1" x14ac:dyDescent="0.35">
      <c r="A347" s="246" t="str">
        <f>_xlfn.XLOOKUP(C347,'Listas anteriores R'!$A:$A,'Listas anteriores R'!$D:$D,"")</f>
        <v>Fiambres</v>
      </c>
      <c r="B347" s="1205" t="str">
        <f>_xlfn.XLOOKUP(C347,'Lista Fiambre'!C:C,'Lista Fiambre'!B:B,"")</f>
        <v>Fiambres 66</v>
      </c>
      <c r="C347" s="222">
        <v>109</v>
      </c>
      <c r="D347" s="223" t="s">
        <v>415</v>
      </c>
      <c r="E347" s="770">
        <f t="shared" si="64"/>
        <v>7174.8883948907433</v>
      </c>
      <c r="F347" s="860">
        <f>_xlfn.XLOOKUP(C347,'[1]Lista Fiambre'!$C:$C,'[1]Lista Fiambre'!$F:$F,"")</f>
        <v>8681.6149578177992</v>
      </c>
      <c r="G347" s="1197">
        <f>ROUND(IFERROR((E347-_xlfn.XLOOKUP(C347,'Listas anteriores R'!A:A,'Listas anteriores R'!E:E))/_xlfn.XLOOKUP(C347,'Listas anteriores R'!A:A,'Listas anteriores R'!E:E),""),3)</f>
        <v>0</v>
      </c>
      <c r="H347" s="732">
        <f>IFERROR((E347-(_xlfn.XLOOKUP(C347,'Costos Unitarios'!$A:$A,'Costos Unitarios'!$E:$E)+_xlfn.XLOOKUP(C347,'Costos Comerciales'!$A:$A,'Costos Comerciales'!$E:$E)))/E347,"")</f>
        <v>0.79051938967158153</v>
      </c>
      <c r="I347" s="732" t="str">
        <f>IFERROR((E347-_xlfn.XLOOKUP(C347,'Lista Consumo Interno'!$A:$A,'Lista Consumo Interno'!$E:$E))/E347,"")</f>
        <v/>
      </c>
      <c r="J347" s="727" t="str">
        <f>IFERROR(($E347-_xlfn.XLOOKUP($C347,Competencias!$A:$A,Competencias!R:R))/$E347,"")</f>
        <v/>
      </c>
      <c r="K347" s="727" t="str">
        <f>IFERROR(($E347-_xlfn.XLOOKUP($C347,Competencias!$A:$A,Competencias!S:S))/$E347,"")</f>
        <v/>
      </c>
      <c r="L347" s="727" t="str">
        <f>IFERROR(($E347-_xlfn.XLOOKUP($C347,Competencias!$A:$A,Competencias!T:T))/$E347,"")</f>
        <v/>
      </c>
      <c r="M347" s="727" t="str">
        <f>IFERROR(($E347-_xlfn.XLOOKUP($C347,Competencias!$A:$A,Competencias!U:U))/$E347,"")</f>
        <v/>
      </c>
      <c r="N347" s="727" t="str">
        <f>IFERROR(($E347-_xlfn.XLOOKUP($C347,Competencias!$A:$A,Competencias!V:V))/$E347,"")</f>
        <v/>
      </c>
      <c r="P347" s="246" t="str">
        <f>_xlfn.XLOOKUP(Q347,'Listas anteriores R'!$A:$A,'Listas anteriores R'!$D:$D,"")</f>
        <v>Fiambres</v>
      </c>
      <c r="Q347" s="1210">
        <v>109</v>
      </c>
      <c r="R347" s="718" t="str">
        <f t="shared" si="67"/>
        <v>FBRE. CERDO ESPECIAL. 66 OVAL  6K</v>
      </c>
      <c r="S347" s="135">
        <f t="shared" si="65"/>
        <v>7174.8883948907433</v>
      </c>
      <c r="T347" s="749">
        <v>8681.6149578177992</v>
      </c>
      <c r="U347" s="1172">
        <f>ROUND(IFERROR((S347-_xlfn.XLOOKUP(Q347,'Listas anteriores C'!$A:$A,'Listas anteriores C'!$E:$E))/_xlfn.XLOOKUP(Q347,'Listas anteriores C'!$A:$A,'Listas anteriores C'!$E:$E),""),3)</f>
        <v>0</v>
      </c>
      <c r="V347" s="732">
        <f>IFERROR((S347-(_xlfn.XLOOKUP(Q347,'Costos Unitarios'!$A:$A,'Costos Unitarios'!$E:$E)+_xlfn.XLOOKUP(Q347,'Costos Comerciales'!$A:$A,'Costos Comerciales'!$E:$E)))/S347,"")</f>
        <v>0.79051938967158153</v>
      </c>
      <c r="W347" s="727" t="str">
        <f>IFERROR(($S347-_xlfn.XLOOKUP($Q347,Competencias!$A:$A,Competencias!E:E))/$S347,"")</f>
        <v/>
      </c>
      <c r="X347" s="727" t="str">
        <f>IFERROR(($S347-_xlfn.XLOOKUP($Q347,Competencias!$A:$A,Competencias!F:F))/$S347,"")</f>
        <v/>
      </c>
      <c r="Y347" s="727" t="str">
        <f>IFERROR(($S347-_xlfn.XLOOKUP($Q347,Competencias!$A:$A,Competencias!G:G))/$S347,"")</f>
        <v/>
      </c>
      <c r="AA347" s="246" t="str">
        <f>_xlfn.XLOOKUP(AB347,'Listas anteriores R'!$A:$A,'Listas anteriores R'!$D:$D,"")</f>
        <v>Fiambres</v>
      </c>
      <c r="AB347" s="542">
        <v>109</v>
      </c>
      <c r="AC347" s="718" t="str">
        <f t="shared" si="68"/>
        <v>FBRE. CERDO ESPECIAL. 66 OVAL  6K</v>
      </c>
      <c r="AD347" s="139">
        <f t="shared" si="66"/>
        <v>7174.8883948907433</v>
      </c>
      <c r="AE347" s="749">
        <v>8681.6149578177992</v>
      </c>
      <c r="AF347" s="1172">
        <f>ROUND(IFERROR((AD347-_xlfn.XLOOKUP(AB347,'Listas anteriores ML'!$A:$A,'Listas anteriores ML'!$E:$E))/_xlfn.XLOOKUP(AB347,'Listas anteriores ML'!$A:$A,'Listas anteriores ML'!$E:$E),""),3)</f>
        <v>0</v>
      </c>
      <c r="AG347" s="732">
        <f>IFERROR((AD347-(_xlfn.XLOOKUP(AB347,'Costos Unitarios'!$A:$A,'Costos Unitarios'!$E:$E)+_xlfn.XLOOKUP(AB347,'Costos Comerciales'!$A:$A,'Costos Comerciales'!$E:$E)))/AD347,"")</f>
        <v>0.79051938967158153</v>
      </c>
      <c r="AH347" s="727" t="str">
        <f>IFERROR(($AD347-_xlfn.XLOOKUP($AB347,Competencias!$A:$A,Competencias!H:H))/$AD347,"")</f>
        <v/>
      </c>
      <c r="AI347" s="727" t="str">
        <f>IFERROR(($AD347-_xlfn.XLOOKUP($AB347,Competencias!$A:$A,Competencias!I:I))/$AD347,"")</f>
        <v/>
      </c>
      <c r="AJ347" s="727" t="str">
        <f>IFERROR(($AD347-_xlfn.XLOOKUP($AB347,Competencias!$A:$A,Competencias!J:J))/$AD347,"")</f>
        <v/>
      </c>
      <c r="AK347" s="727" t="str">
        <f>IFERROR(($AD347-_xlfn.XLOOKUP($AB347,Competencias!$A:$A,Competencias!K:K))/$AD347,"")</f>
        <v/>
      </c>
      <c r="AL347" s="727" t="str">
        <f>IFERROR(($AD347-_xlfn.XLOOKUP($AB347,Competencias!$A:$A,Competencias!L:L))/$AD347,"")</f>
        <v/>
      </c>
      <c r="AM347" s="727" t="str">
        <f>IFERROR(($AD347-_xlfn.XLOOKUP($AB347,Competencias!$A:$A,Competencias!M:M))/$AD347,"")</f>
        <v/>
      </c>
      <c r="AN347" s="727" t="str">
        <f>IFERROR(($AD347-_xlfn.XLOOKUP($AB347,Competencias!$A:$A,Competencias!N:N))/$AD347,"")</f>
        <v/>
      </c>
      <c r="AO347" s="727" t="str">
        <f>IFERROR(($AD347-_xlfn.XLOOKUP($AB347,Competencias!$A:$A,Competencias!O:O))/$AD347,"")</f>
        <v/>
      </c>
      <c r="AP347"/>
      <c r="AQ347" s="246" t="str">
        <f>_xlfn.XLOOKUP(AR347,'Listas anteriores R'!$A:$A,'Listas anteriores R'!$D:$D,"")</f>
        <v>Fiambres</v>
      </c>
      <c r="AR347" s="542">
        <v>109</v>
      </c>
      <c r="AS347" s="718" t="str">
        <f t="shared" si="69"/>
        <v>FBRE. CERDO ESPECIAL. 66 OVAL  6K</v>
      </c>
      <c r="AT347" s="291" t="e">
        <f t="shared" si="63"/>
        <v>#N/A</v>
      </c>
      <c r="AU347" s="1051" t="e">
        <f>ROUND(IFERROR(($AT347-_xlfn.XLOOKUP($AR347,'Listas anteriores May.'!$A:$A,'Listas anteriores May.'!$E:$E))/_xlfn.XLOOKUP($AR347,'Listas anteriores May.'!$A:$A,'Listas anteriores May.'!$E:$E),""),3)</f>
        <v>#VALUE!</v>
      </c>
      <c r="AV347" s="732" t="str">
        <f>IFERROR(($AT347-(_xlfn.XLOOKUP($AR347,'Costos Unitarios'!$A:$A,'Costos Unitarios'!$E:$E)+_xlfn.XLOOKUP($AR347,'Costos Comerciales'!$A:$A,'Costos Comerciales'!$E:$E)))/AT347,"")</f>
        <v/>
      </c>
      <c r="AW347" s="892" t="str">
        <f>IFERROR((AT347-_xlfn.XLOOKUP(AR347,'Lista Consumo Interno'!$A:$A,'Lista Consumo Interno'!$E:$E))/AT347,"")</f>
        <v/>
      </c>
      <c r="AX347" s="895" t="e">
        <v>#N/A</v>
      </c>
      <c r="AY347" s="727" t="str">
        <f>IFERROR(($AT347-_xlfn.XLOOKUP($AR347,Competencias!$A:$A,Competencias!P:P))/$AT347,"")</f>
        <v/>
      </c>
      <c r="AZ347" s="727" t="str">
        <f>IFERROR(($AT347-_xlfn.XLOOKUP($AR347,Competencias!$A:$A,Competencias!Q:Q))/$AT347,"")</f>
        <v/>
      </c>
      <c r="BB347" s="246" t="str">
        <f>_xlfn.XLOOKUP(BC347,'Listas anteriores R'!$A:$A,'Listas anteriores R'!$D:$D,"")</f>
        <v>Fiambres</v>
      </c>
      <c r="BC347" s="760">
        <v>109</v>
      </c>
      <c r="BD347" s="800" t="str">
        <f t="shared" si="70"/>
        <v>FBRE. CERDO ESPECIAL. 66 OVAL  6K</v>
      </c>
      <c r="BE347" s="150" t="e">
        <v>#N/A</v>
      </c>
      <c r="BF347" s="1051" t="e">
        <f>ROUND(IFERROR((BE347-_xlfn.XLOOKUP(BC347,'Listas anteriores HORECA'!$A:$A,'Listas anteriores HORECA'!$E:$E))/_xlfn.XLOOKUP(BC347,'Listas anteriores HORECA'!$A:$A,'Listas anteriores HORECA'!$E:$E),""),3)</f>
        <v>#VALUE!</v>
      </c>
      <c r="BG347" s="150">
        <f>_xlfn.XLOOKUP($BC347,'Costos Unitarios'!A:A,'Costos Unitarios'!E:E,"")</f>
        <v>1302</v>
      </c>
      <c r="BH347" s="1052" t="e">
        <f t="shared" si="71"/>
        <v>#N/A</v>
      </c>
      <c r="BI347" s="892" t="str">
        <f>IFERROR((BE347-_xlfn.XLOOKUP(C347,'Lista Consumo Interno'!A:A,'Lista Consumo Interno'!E:E))/BE347,"")</f>
        <v/>
      </c>
    </row>
    <row r="348" spans="1:61" s="725" customFormat="1" ht="15" thickBot="1" x14ac:dyDescent="0.35">
      <c r="A348" s="246" t="str">
        <f>_xlfn.XLOOKUP(C348,'Listas anteriores R'!$A:$A,'Listas anteriores R'!$D:$D,"")</f>
        <v>Fiambres</v>
      </c>
      <c r="B348" s="1205" t="str">
        <f>_xlfn.XLOOKUP(C348,'Lista Fiambre'!C:C,'Lista Fiambre'!B:B,"")</f>
        <v>Fiambres 66</v>
      </c>
      <c r="C348" s="222">
        <v>111</v>
      </c>
      <c r="D348" s="223" t="s">
        <v>416</v>
      </c>
      <c r="E348" s="770">
        <f t="shared" si="64"/>
        <v>7174.8883948907433</v>
      </c>
      <c r="F348" s="860">
        <f>_xlfn.XLOOKUP(C348,'[1]Lista Fiambre'!$C:$C,'[1]Lista Fiambre'!$F:$F,"")</f>
        <v>8681.6149578177992</v>
      </c>
      <c r="G348" s="1197">
        <f>ROUND(IFERROR((E348-_xlfn.XLOOKUP(C348,'Listas anteriores R'!A:A,'Listas anteriores R'!E:E))/_xlfn.XLOOKUP(C348,'Listas anteriores R'!A:A,'Listas anteriores R'!E:E),""),3)</f>
        <v>0</v>
      </c>
      <c r="H348" s="732">
        <f>IFERROR((E348-(_xlfn.XLOOKUP(C348,'Costos Unitarios'!$A:$A,'Costos Unitarios'!$E:$E)+_xlfn.XLOOKUP(C348,'Costos Comerciales'!$A:$A,'Costos Comerciales'!$E:$E)))/E348,"")</f>
        <v>0.78578064000347358</v>
      </c>
      <c r="I348" s="732" t="str">
        <f>IFERROR((E348-_xlfn.XLOOKUP(C348,'Lista Consumo Interno'!$A:$A,'Lista Consumo Interno'!$E:$E))/E348,"")</f>
        <v/>
      </c>
      <c r="J348" s="727" t="str">
        <f>IFERROR(($E348-_xlfn.XLOOKUP($C348,Competencias!$A:$A,Competencias!R:R))/$E348,"")</f>
        <v/>
      </c>
      <c r="K348" s="727" t="str">
        <f>IFERROR(($E348-_xlfn.XLOOKUP($C348,Competencias!$A:$A,Competencias!S:S))/$E348,"")</f>
        <v/>
      </c>
      <c r="L348" s="727" t="str">
        <f>IFERROR(($E348-_xlfn.XLOOKUP($C348,Competencias!$A:$A,Competencias!T:T))/$E348,"")</f>
        <v/>
      </c>
      <c r="M348" s="727" t="str">
        <f>IFERROR(($E348-_xlfn.XLOOKUP($C348,Competencias!$A:$A,Competencias!U:U))/$E348,"")</f>
        <v/>
      </c>
      <c r="N348" s="727" t="str">
        <f>IFERROR(($E348-_xlfn.XLOOKUP($C348,Competencias!$A:$A,Competencias!V:V))/$E348,"")</f>
        <v/>
      </c>
      <c r="P348" s="246" t="str">
        <f>_xlfn.XLOOKUP(Q348,'Listas anteriores R'!$A:$A,'Listas anteriores R'!$D:$D,"")</f>
        <v>Fiambres</v>
      </c>
      <c r="Q348" s="1210">
        <v>111</v>
      </c>
      <c r="R348" s="718" t="str">
        <f t="shared" si="67"/>
        <v>FIAMBRE EMPAREDADOS "66" 3,5</v>
      </c>
      <c r="S348" s="135">
        <f t="shared" si="65"/>
        <v>7174.8883948907433</v>
      </c>
      <c r="T348" s="749">
        <v>8681.6149578177992</v>
      </c>
      <c r="U348" s="1172">
        <f>ROUND(IFERROR((S348-_xlfn.XLOOKUP(Q348,'Listas anteriores C'!$A:$A,'Listas anteriores C'!$E:$E))/_xlfn.XLOOKUP(Q348,'Listas anteriores C'!$A:$A,'Listas anteriores C'!$E:$E),""),3)</f>
        <v>0</v>
      </c>
      <c r="V348" s="732">
        <f>IFERROR((S348-(_xlfn.XLOOKUP(Q348,'Costos Unitarios'!$A:$A,'Costos Unitarios'!$E:$E)+_xlfn.XLOOKUP(Q348,'Costos Comerciales'!$A:$A,'Costos Comerciales'!$E:$E)))/S348,"")</f>
        <v>0.78578064000347358</v>
      </c>
      <c r="W348" s="727" t="str">
        <f>IFERROR(($S348-_xlfn.XLOOKUP($Q348,Competencias!$A:$A,Competencias!E:E))/$S348,"")</f>
        <v/>
      </c>
      <c r="X348" s="727" t="str">
        <f>IFERROR(($S348-_xlfn.XLOOKUP($Q348,Competencias!$A:$A,Competencias!F:F))/$S348,"")</f>
        <v/>
      </c>
      <c r="Y348" s="727" t="str">
        <f>IFERROR(($S348-_xlfn.XLOOKUP($Q348,Competencias!$A:$A,Competencias!G:G))/$S348,"")</f>
        <v/>
      </c>
      <c r="AA348" s="246" t="str">
        <f>_xlfn.XLOOKUP(AB348,'Listas anteriores R'!$A:$A,'Listas anteriores R'!$D:$D,"")</f>
        <v>Fiambres</v>
      </c>
      <c r="AB348" s="542">
        <v>111</v>
      </c>
      <c r="AC348" s="718" t="str">
        <f t="shared" si="68"/>
        <v>FIAMBRE EMPAREDADOS "66" 3,5</v>
      </c>
      <c r="AD348" s="139">
        <f t="shared" si="66"/>
        <v>7174.8883948907433</v>
      </c>
      <c r="AE348" s="749">
        <v>8681.6149578177992</v>
      </c>
      <c r="AF348" s="1172">
        <f>ROUND(IFERROR((AD348-_xlfn.XLOOKUP(AB348,'Listas anteriores ML'!$A:$A,'Listas anteriores ML'!$E:$E))/_xlfn.XLOOKUP(AB348,'Listas anteriores ML'!$A:$A,'Listas anteriores ML'!$E:$E),""),3)</f>
        <v>0</v>
      </c>
      <c r="AG348" s="732">
        <f>IFERROR((AD348-(_xlfn.XLOOKUP(AB348,'Costos Unitarios'!$A:$A,'Costos Unitarios'!$E:$E)+_xlfn.XLOOKUP(AB348,'Costos Comerciales'!$A:$A,'Costos Comerciales'!$E:$E)))/AD348,"")</f>
        <v>0.78578064000347358</v>
      </c>
      <c r="AH348" s="727" t="str">
        <f>IFERROR(($AD348-_xlfn.XLOOKUP($AB348,Competencias!$A:$A,Competencias!H:H))/$AD348,"")</f>
        <v/>
      </c>
      <c r="AI348" s="727" t="str">
        <f>IFERROR(($AD348-_xlfn.XLOOKUP($AB348,Competencias!$A:$A,Competencias!I:I))/$AD348,"")</f>
        <v/>
      </c>
      <c r="AJ348" s="727" t="str">
        <f>IFERROR(($AD348-_xlfn.XLOOKUP($AB348,Competencias!$A:$A,Competencias!J:J))/$AD348,"")</f>
        <v/>
      </c>
      <c r="AK348" s="727" t="str">
        <f>IFERROR(($AD348-_xlfn.XLOOKUP($AB348,Competencias!$A:$A,Competencias!K:K))/$AD348,"")</f>
        <v/>
      </c>
      <c r="AL348" s="727" t="str">
        <f>IFERROR(($AD348-_xlfn.XLOOKUP($AB348,Competencias!$A:$A,Competencias!L:L))/$AD348,"")</f>
        <v/>
      </c>
      <c r="AM348" s="727" t="str">
        <f>IFERROR(($AD348-_xlfn.XLOOKUP($AB348,Competencias!$A:$A,Competencias!M:M))/$AD348,"")</f>
        <v/>
      </c>
      <c r="AN348" s="727" t="str">
        <f>IFERROR(($AD348-_xlfn.XLOOKUP($AB348,Competencias!$A:$A,Competencias!N:N))/$AD348,"")</f>
        <v/>
      </c>
      <c r="AO348" s="727" t="str">
        <f>IFERROR(($AD348-_xlfn.XLOOKUP($AB348,Competencias!$A:$A,Competencias!O:O))/$AD348,"")</f>
        <v/>
      </c>
      <c r="AP348"/>
      <c r="AQ348" s="246" t="str">
        <f>_xlfn.XLOOKUP(AR348,'Listas anteriores R'!$A:$A,'Listas anteriores R'!$D:$D,"")</f>
        <v>Fiambres</v>
      </c>
      <c r="AR348" s="542">
        <v>111</v>
      </c>
      <c r="AS348" s="718" t="str">
        <f t="shared" si="69"/>
        <v>FIAMBRE EMPAREDADOS "66" 3,5</v>
      </c>
      <c r="AT348" s="291" t="e">
        <f t="shared" si="63"/>
        <v>#N/A</v>
      </c>
      <c r="AU348" s="1051" t="e">
        <f>ROUND(IFERROR(($AT348-_xlfn.XLOOKUP($AR348,'Listas anteriores May.'!$A:$A,'Listas anteriores May.'!$E:$E))/_xlfn.XLOOKUP($AR348,'Listas anteriores May.'!$A:$A,'Listas anteriores May.'!$E:$E),""),3)</f>
        <v>#VALUE!</v>
      </c>
      <c r="AV348" s="732" t="str">
        <f>IFERROR(($AT348-(_xlfn.XLOOKUP($AR348,'Costos Unitarios'!$A:$A,'Costos Unitarios'!$E:$E)+_xlfn.XLOOKUP($AR348,'Costos Comerciales'!$A:$A,'Costos Comerciales'!$E:$E)))/AT348,"")</f>
        <v/>
      </c>
      <c r="AW348" s="892" t="str">
        <f>IFERROR((AT348-_xlfn.XLOOKUP(AR348,'Lista Consumo Interno'!$A:$A,'Lista Consumo Interno'!$E:$E))/AT348,"")</f>
        <v/>
      </c>
      <c r="AX348" s="895" t="e">
        <v>#N/A</v>
      </c>
      <c r="AY348" s="727" t="str">
        <f>IFERROR(($AT348-_xlfn.XLOOKUP($AR348,Competencias!$A:$A,Competencias!P:P))/$AT348,"")</f>
        <v/>
      </c>
      <c r="AZ348" s="727" t="str">
        <f>IFERROR(($AT348-_xlfn.XLOOKUP($AR348,Competencias!$A:$A,Competencias!Q:Q))/$AT348,"")</f>
        <v/>
      </c>
      <c r="BB348" s="246" t="str">
        <f>_xlfn.XLOOKUP(BC348,'Listas anteriores R'!$A:$A,'Listas anteriores R'!$D:$D,"")</f>
        <v>Fiambres</v>
      </c>
      <c r="BC348" s="760">
        <v>111</v>
      </c>
      <c r="BD348" s="800" t="str">
        <f t="shared" si="70"/>
        <v>FIAMBRE EMPAREDADOS "66" 3,5</v>
      </c>
      <c r="BE348" s="150" t="e">
        <v>#N/A</v>
      </c>
      <c r="BF348" s="1051" t="e">
        <f>ROUND(IFERROR((BE348-_xlfn.XLOOKUP(BC348,'Listas anteriores HORECA'!$A:$A,'Listas anteriores HORECA'!$E:$E))/_xlfn.XLOOKUP(BC348,'Listas anteriores HORECA'!$A:$A,'Listas anteriores HORECA'!$E:$E),""),3)</f>
        <v>#VALUE!</v>
      </c>
      <c r="BG348" s="150">
        <f>_xlfn.XLOOKUP($BC348,'Costos Unitarios'!A:A,'Costos Unitarios'!E:E,"")</f>
        <v>1378</v>
      </c>
      <c r="BH348" s="1052" t="e">
        <f t="shared" si="71"/>
        <v>#N/A</v>
      </c>
      <c r="BI348" s="892" t="str">
        <f>IFERROR((BE348-_xlfn.XLOOKUP(C348,'Lista Consumo Interno'!A:A,'Lista Consumo Interno'!E:E))/BE348,"")</f>
        <v/>
      </c>
    </row>
    <row r="349" spans="1:61" s="725" customFormat="1" ht="15" thickBot="1" x14ac:dyDescent="0.35">
      <c r="A349" s="246" t="str">
        <f>_xlfn.XLOOKUP(C349,'Listas anteriores R'!$A:$A,'Listas anteriores R'!$D:$D,"")</f>
        <v>Fiambres</v>
      </c>
      <c r="B349" s="1205" t="str">
        <f>_xlfn.XLOOKUP(C349,'Lista Fiambre'!C:C,'Lista Fiambre'!B:B,"")</f>
        <v>Fiambres 66</v>
      </c>
      <c r="C349" s="222">
        <v>441</v>
      </c>
      <c r="D349" s="223" t="s">
        <v>417</v>
      </c>
      <c r="E349" s="770">
        <f t="shared" si="64"/>
        <v>7174.8883948907433</v>
      </c>
      <c r="F349" s="860">
        <f>_xlfn.XLOOKUP(C349,'[1]Lista Fiambre'!$C:$C,'[1]Lista Fiambre'!$F:$F,"")</f>
        <v>8681.6149578177992</v>
      </c>
      <c r="G349" s="1197">
        <f>ROUND(IFERROR((E349-_xlfn.XLOOKUP(C349,'Listas anteriores R'!A:A,'Listas anteriores R'!E:E))/_xlfn.XLOOKUP(C349,'Listas anteriores R'!A:A,'Listas anteriores R'!E:E),""),3)</f>
        <v>0</v>
      </c>
      <c r="H349" s="732">
        <f>IFERROR((E349-(_xlfn.XLOOKUP(C349,'Costos Unitarios'!$A:$A,'Costos Unitarios'!$E:$E)+_xlfn.XLOOKUP(C349,'Costos Comerciales'!$A:$A,'Costos Comerciales'!$E:$E)))/E349,"")</f>
        <v>0.88515500804350178</v>
      </c>
      <c r="I349" s="732" t="str">
        <f>IFERROR((E349-_xlfn.XLOOKUP(C349,'Lista Consumo Interno'!$A:$A,'Lista Consumo Interno'!$E:$E))/E349,"")</f>
        <v/>
      </c>
      <c r="J349" s="727" t="str">
        <f>IFERROR(($E349-_xlfn.XLOOKUP($C349,Competencias!$A:$A,Competencias!R:R))/$E349,"")</f>
        <v/>
      </c>
      <c r="K349" s="727" t="str">
        <f>IFERROR(($E349-_xlfn.XLOOKUP($C349,Competencias!$A:$A,Competencias!S:S))/$E349,"")</f>
        <v/>
      </c>
      <c r="L349" s="727" t="str">
        <f>IFERROR(($E349-_xlfn.XLOOKUP($C349,Competencias!$A:$A,Competencias!T:T))/$E349,"")</f>
        <v/>
      </c>
      <c r="M349" s="727" t="str">
        <f>IFERROR(($E349-_xlfn.XLOOKUP($C349,Competencias!$A:$A,Competencias!U:U))/$E349,"")</f>
        <v/>
      </c>
      <c r="N349" s="727" t="str">
        <f>IFERROR(($E349-_xlfn.XLOOKUP($C349,Competencias!$A:$A,Competencias!V:V))/$E349,"")</f>
        <v/>
      </c>
      <c r="P349" s="246" t="str">
        <f>_xlfn.XLOOKUP(Q349,'Listas anteriores R'!$A:$A,'Listas anteriores R'!$D:$D,"")</f>
        <v>Fiambres</v>
      </c>
      <c r="Q349" s="1210">
        <v>441</v>
      </c>
      <c r="R349" s="718" t="str">
        <f t="shared" si="67"/>
        <v>FBRE CERDO 66 MAX 4 KG</v>
      </c>
      <c r="S349" s="135">
        <f t="shared" si="65"/>
        <v>7174.8883948907433</v>
      </c>
      <c r="T349" s="749">
        <v>8681.6149578177992</v>
      </c>
      <c r="U349" s="1172">
        <f>ROUND(IFERROR((S349-_xlfn.XLOOKUP(Q349,'Listas anteriores C'!$A:$A,'Listas anteriores C'!$E:$E))/_xlfn.XLOOKUP(Q349,'Listas anteriores C'!$A:$A,'Listas anteriores C'!$E:$E),""),3)</f>
        <v>0</v>
      </c>
      <c r="V349" s="732">
        <f>IFERROR((S349-(_xlfn.XLOOKUP(Q349,'Costos Unitarios'!$A:$A,'Costos Unitarios'!$E:$E)+_xlfn.XLOOKUP(Q349,'Costos Comerciales'!$A:$A,'Costos Comerciales'!$E:$E)))/S349,"")</f>
        <v>0.88515500804350178</v>
      </c>
      <c r="W349" s="727" t="str">
        <f>IFERROR(($S349-_xlfn.XLOOKUP($Q349,Competencias!$A:$A,Competencias!E:E))/$S349,"")</f>
        <v/>
      </c>
      <c r="X349" s="727" t="str">
        <f>IFERROR(($S349-_xlfn.XLOOKUP($Q349,Competencias!$A:$A,Competencias!F:F))/$S349,"")</f>
        <v/>
      </c>
      <c r="Y349" s="727" t="str">
        <f>IFERROR(($S349-_xlfn.XLOOKUP($Q349,Competencias!$A:$A,Competencias!G:G))/$S349,"")</f>
        <v/>
      </c>
      <c r="AA349" s="246" t="str">
        <f>_xlfn.XLOOKUP(AB349,'Listas anteriores R'!$A:$A,'Listas anteriores R'!$D:$D,"")</f>
        <v>Fiambres</v>
      </c>
      <c r="AB349" s="542">
        <v>441</v>
      </c>
      <c r="AC349" s="718" t="str">
        <f t="shared" si="68"/>
        <v>FBRE CERDO 66 MAX 4 KG</v>
      </c>
      <c r="AD349" s="139">
        <f t="shared" si="66"/>
        <v>7174.8883948907433</v>
      </c>
      <c r="AE349" s="749">
        <v>8681.6149578177992</v>
      </c>
      <c r="AF349" s="1172">
        <f>ROUND(IFERROR((AD349-_xlfn.XLOOKUP(AB349,'Listas anteriores ML'!$A:$A,'Listas anteriores ML'!$E:$E))/_xlfn.XLOOKUP(AB349,'Listas anteriores ML'!$A:$A,'Listas anteriores ML'!$E:$E),""),3)</f>
        <v>0</v>
      </c>
      <c r="AG349" s="732">
        <f>IFERROR((AD349-(_xlfn.XLOOKUP(AB349,'Costos Unitarios'!$A:$A,'Costos Unitarios'!$E:$E)+_xlfn.XLOOKUP(AB349,'Costos Comerciales'!$A:$A,'Costos Comerciales'!$E:$E)))/AD349,"")</f>
        <v>0.88515500804350178</v>
      </c>
      <c r="AH349" s="727" t="str">
        <f>IFERROR(($AD349-_xlfn.XLOOKUP($AB349,Competencias!$A:$A,Competencias!H:H))/$AD349,"")</f>
        <v/>
      </c>
      <c r="AI349" s="727" t="str">
        <f>IFERROR(($AD349-_xlfn.XLOOKUP($AB349,Competencias!$A:$A,Competencias!I:I))/$AD349,"")</f>
        <v/>
      </c>
      <c r="AJ349" s="727" t="str">
        <f>IFERROR(($AD349-_xlfn.XLOOKUP($AB349,Competencias!$A:$A,Competencias!J:J))/$AD349,"")</f>
        <v/>
      </c>
      <c r="AK349" s="727" t="str">
        <f>IFERROR(($AD349-_xlfn.XLOOKUP($AB349,Competencias!$A:$A,Competencias!K:K))/$AD349,"")</f>
        <v/>
      </c>
      <c r="AL349" s="727" t="str">
        <f>IFERROR(($AD349-_xlfn.XLOOKUP($AB349,Competencias!$A:$A,Competencias!L:L))/$AD349,"")</f>
        <v/>
      </c>
      <c r="AM349" s="727" t="str">
        <f>IFERROR(($AD349-_xlfn.XLOOKUP($AB349,Competencias!$A:$A,Competencias!M:M))/$AD349,"")</f>
        <v/>
      </c>
      <c r="AN349" s="727" t="str">
        <f>IFERROR(($AD349-_xlfn.XLOOKUP($AB349,Competencias!$A:$A,Competencias!N:N))/$AD349,"")</f>
        <v/>
      </c>
      <c r="AO349" s="727" t="str">
        <f>IFERROR(($AD349-_xlfn.XLOOKUP($AB349,Competencias!$A:$A,Competencias!O:O))/$AD349,"")</f>
        <v/>
      </c>
      <c r="AP349"/>
      <c r="AQ349" s="246" t="str">
        <f>_xlfn.XLOOKUP(AR349,'Listas anteriores R'!$A:$A,'Listas anteriores R'!$D:$D,"")</f>
        <v>Fiambres</v>
      </c>
      <c r="AR349" s="542">
        <v>441</v>
      </c>
      <c r="AS349" s="718" t="str">
        <f t="shared" si="69"/>
        <v>FBRE CERDO 66 MAX 4 KG</v>
      </c>
      <c r="AT349" s="291" t="e">
        <f t="shared" si="63"/>
        <v>#N/A</v>
      </c>
      <c r="AU349" s="1051" t="e">
        <f>ROUND(IFERROR(($AT349-_xlfn.XLOOKUP($AR349,'Listas anteriores May.'!$A:$A,'Listas anteriores May.'!$E:$E))/_xlfn.XLOOKUP($AR349,'Listas anteriores May.'!$A:$A,'Listas anteriores May.'!$E:$E),""),3)</f>
        <v>#VALUE!</v>
      </c>
      <c r="AV349" s="732" t="str">
        <f>IFERROR(($AT349-(_xlfn.XLOOKUP($AR349,'Costos Unitarios'!$A:$A,'Costos Unitarios'!$E:$E)+_xlfn.XLOOKUP($AR349,'Costos Comerciales'!$A:$A,'Costos Comerciales'!$E:$E)))/AT349,"")</f>
        <v/>
      </c>
      <c r="AW349" s="892" t="str">
        <f>IFERROR((AT349-_xlfn.XLOOKUP(AR349,'Lista Consumo Interno'!$A:$A,'Lista Consumo Interno'!$E:$E))/AT349,"")</f>
        <v/>
      </c>
      <c r="AX349" s="895" t="e">
        <v>#N/A</v>
      </c>
      <c r="AY349" s="727" t="str">
        <f>IFERROR(($AT349-_xlfn.XLOOKUP($AR349,Competencias!$A:$A,Competencias!P:P))/$AT349,"")</f>
        <v/>
      </c>
      <c r="AZ349" s="727" t="str">
        <f>IFERROR(($AT349-_xlfn.XLOOKUP($AR349,Competencias!$A:$A,Competencias!Q:Q))/$AT349,"")</f>
        <v/>
      </c>
      <c r="BB349" s="246" t="str">
        <f>_xlfn.XLOOKUP(BC349,'Listas anteriores R'!$A:$A,'Listas anteriores R'!$D:$D,"")</f>
        <v>Fiambres</v>
      </c>
      <c r="BC349" s="760">
        <v>441</v>
      </c>
      <c r="BD349" s="800" t="str">
        <f t="shared" si="70"/>
        <v>FBRE CERDO 66 MAX 4 KG</v>
      </c>
      <c r="BE349" s="150" t="e">
        <v>#N/A</v>
      </c>
      <c r="BF349" s="1051" t="e">
        <f>ROUND(IFERROR((BE349-_xlfn.XLOOKUP(BC349,'Listas anteriores HORECA'!$A:$A,'Listas anteriores HORECA'!$E:$E))/_xlfn.XLOOKUP(BC349,'Listas anteriores HORECA'!$A:$A,'Listas anteriores HORECA'!$E:$E),""),3)</f>
        <v>#VALUE!</v>
      </c>
      <c r="BG349" s="150">
        <f>_xlfn.XLOOKUP($BC349,'Costos Unitarios'!A:A,'Costos Unitarios'!E:E,"")</f>
        <v>670</v>
      </c>
      <c r="BH349" s="1052" t="e">
        <f t="shared" si="71"/>
        <v>#N/A</v>
      </c>
      <c r="BI349" s="892" t="str">
        <f>IFERROR((BE349-_xlfn.XLOOKUP(C349,'Lista Consumo Interno'!A:A,'Lista Consumo Interno'!E:E))/BE349,"")</f>
        <v/>
      </c>
    </row>
    <row r="350" spans="1:61" s="725" customFormat="1" ht="15" thickBot="1" x14ac:dyDescent="0.35">
      <c r="A350" s="246" t="str">
        <f>_xlfn.XLOOKUP(C350,'Listas anteriores R'!$A:$A,'Listas anteriores R'!$D:$D,"")</f>
        <v>Fiambres</v>
      </c>
      <c r="B350" s="1205" t="str">
        <f>_xlfn.XLOOKUP(C350,'Lista Fiambre'!C:C,'Lista Fiambre'!B:B,"")</f>
        <v>Especialidades</v>
      </c>
      <c r="C350" s="229">
        <v>571</v>
      </c>
      <c r="D350" s="230" t="s">
        <v>418</v>
      </c>
      <c r="E350" s="770">
        <f t="shared" si="64"/>
        <v>28220.99401721251</v>
      </c>
      <c r="F350" s="860">
        <f>_xlfn.XLOOKUP(C350,'[1]Lista Fiambre'!$C:$C,'[1]Lista Fiambre'!$F:$F,"")</f>
        <v>34147.402760827135</v>
      </c>
      <c r="G350" s="1197">
        <f>ROUND(IFERROR((E350-_xlfn.XLOOKUP(C350,'Listas anteriores R'!A:A,'Listas anteriores R'!E:E))/_xlfn.XLOOKUP(C350,'Listas anteriores R'!A:A,'Listas anteriores R'!E:E),""),3)</f>
        <v>0</v>
      </c>
      <c r="H350" s="732">
        <f>IFERROR((E350-(_xlfn.XLOOKUP(C350,'Costos Unitarios'!$A:$A,'Costos Unitarios'!$E:$E)+_xlfn.XLOOKUP(C350,'Costos Comerciales'!$A:$A,'Costos Comerciales'!$E:$E)))/E350,"")</f>
        <v>-0.1270687340283024</v>
      </c>
      <c r="I350" s="732" t="str">
        <f>IFERROR((E350-_xlfn.XLOOKUP(C350,'Lista Consumo Interno'!$A:$A,'Lista Consumo Interno'!$E:$E))/E350,"")</f>
        <v/>
      </c>
      <c r="J350" s="727" t="str">
        <f>IFERROR(($E350-_xlfn.XLOOKUP($C350,Competencias!$A:$A,Competencias!R:R))/$E350,"")</f>
        <v/>
      </c>
      <c r="K350" s="727" t="str">
        <f>IFERROR(($E350-_xlfn.XLOOKUP($C350,Competencias!$A:$A,Competencias!S:S))/$E350,"")</f>
        <v/>
      </c>
      <c r="L350" s="727" t="str">
        <f>IFERROR(($E350-_xlfn.XLOOKUP($C350,Competencias!$A:$A,Competencias!T:T))/$E350,"")</f>
        <v/>
      </c>
      <c r="M350" s="727" t="str">
        <f>IFERROR(($E350-_xlfn.XLOOKUP($C350,Competencias!$A:$A,Competencias!U:U))/$E350,"")</f>
        <v/>
      </c>
      <c r="N350" s="727" t="str">
        <f>IFERROR(($E350-_xlfn.XLOOKUP($C350,Competencias!$A:$A,Competencias!V:V))/$E350,"")</f>
        <v/>
      </c>
      <c r="P350" s="246" t="str">
        <f>_xlfn.XLOOKUP(Q350,'Listas anteriores R'!$A:$A,'Listas anteriores R'!$D:$D,"")</f>
        <v>Fiambres</v>
      </c>
      <c r="Q350" s="1210">
        <v>571</v>
      </c>
      <c r="R350" s="718" t="str">
        <f t="shared" si="67"/>
        <v>Especialidad Lingote (Cada caja)</v>
      </c>
      <c r="S350" s="135">
        <f t="shared" si="65"/>
        <v>28220.99401721251</v>
      </c>
      <c r="T350" s="749">
        <v>34147.402760827135</v>
      </c>
      <c r="U350" s="1172">
        <f>ROUND(IFERROR((S350-_xlfn.XLOOKUP(Q350,'Listas anteriores C'!$A:$A,'Listas anteriores C'!$E:$E))/_xlfn.XLOOKUP(Q350,'Listas anteriores C'!$A:$A,'Listas anteriores C'!$E:$E),""),3)</f>
        <v>0</v>
      </c>
      <c r="V350" s="732">
        <f>IFERROR((S350-(_xlfn.XLOOKUP(Q350,'Costos Unitarios'!$A:$A,'Costos Unitarios'!$E:$E)+_xlfn.XLOOKUP(Q350,'Costos Comerciales'!$A:$A,'Costos Comerciales'!$E:$E)))/S350,"")</f>
        <v>-0.1270687340283024</v>
      </c>
      <c r="W350" s="727" t="str">
        <f>IFERROR(($S350-_xlfn.XLOOKUP($Q350,Competencias!$A:$A,Competencias!E:E))/$S350,"")</f>
        <v/>
      </c>
      <c r="X350" s="727" t="str">
        <f>IFERROR(($S350-_xlfn.XLOOKUP($Q350,Competencias!$A:$A,Competencias!F:F))/$S350,"")</f>
        <v/>
      </c>
      <c r="Y350" s="727" t="str">
        <f>IFERROR(($S350-_xlfn.XLOOKUP($Q350,Competencias!$A:$A,Competencias!G:G))/$S350,"")</f>
        <v/>
      </c>
      <c r="AA350" s="246" t="str">
        <f>_xlfn.XLOOKUP(AB350,'Listas anteriores R'!$A:$A,'Listas anteriores R'!$D:$D,"")</f>
        <v>Fiambres</v>
      </c>
      <c r="AB350" s="542">
        <v>571</v>
      </c>
      <c r="AC350" s="718" t="str">
        <f t="shared" si="68"/>
        <v>Especialidad Lingote (Cada caja)</v>
      </c>
      <c r="AD350" s="139">
        <f t="shared" si="66"/>
        <v>28220.99401721251</v>
      </c>
      <c r="AE350" s="749">
        <v>34147.402760827135</v>
      </c>
      <c r="AF350" s="1172">
        <f>ROUND(IFERROR((AD350-_xlfn.XLOOKUP(AB350,'Listas anteriores ML'!$A:$A,'Listas anteriores ML'!$E:$E))/_xlfn.XLOOKUP(AB350,'Listas anteriores ML'!$A:$A,'Listas anteriores ML'!$E:$E),""),3)</f>
        <v>0</v>
      </c>
      <c r="AG350" s="732">
        <f>IFERROR((AD350-(_xlfn.XLOOKUP(AB350,'Costos Unitarios'!$A:$A,'Costos Unitarios'!$E:$E)+_xlfn.XLOOKUP(AB350,'Costos Comerciales'!$A:$A,'Costos Comerciales'!$E:$E)))/AD350,"")</f>
        <v>-0.1270687340283024</v>
      </c>
      <c r="AH350" s="727" t="str">
        <f>IFERROR(($AD350-_xlfn.XLOOKUP($AB350,Competencias!$A:$A,Competencias!H:H))/$AD350,"")</f>
        <v/>
      </c>
      <c r="AI350" s="727" t="str">
        <f>IFERROR(($AD350-_xlfn.XLOOKUP($AB350,Competencias!$A:$A,Competencias!I:I))/$AD350,"")</f>
        <v/>
      </c>
      <c r="AJ350" s="727" t="str">
        <f>IFERROR(($AD350-_xlfn.XLOOKUP($AB350,Competencias!$A:$A,Competencias!J:J))/$AD350,"")</f>
        <v/>
      </c>
      <c r="AK350" s="727" t="str">
        <f>IFERROR(($AD350-_xlfn.XLOOKUP($AB350,Competencias!$A:$A,Competencias!K:K))/$AD350,"")</f>
        <v/>
      </c>
      <c r="AL350" s="727" t="str">
        <f>IFERROR(($AD350-_xlfn.XLOOKUP($AB350,Competencias!$A:$A,Competencias!L:L))/$AD350,"")</f>
        <v/>
      </c>
      <c r="AM350" s="727" t="str">
        <f>IFERROR(($AD350-_xlfn.XLOOKUP($AB350,Competencias!$A:$A,Competencias!M:M))/$AD350,"")</f>
        <v/>
      </c>
      <c r="AN350" s="727" t="str">
        <f>IFERROR(($AD350-_xlfn.XLOOKUP($AB350,Competencias!$A:$A,Competencias!N:N))/$AD350,"")</f>
        <v/>
      </c>
      <c r="AO350" s="727" t="str">
        <f>IFERROR(($AD350-_xlfn.XLOOKUP($AB350,Competencias!$A:$A,Competencias!O:O))/$AD350,"")</f>
        <v/>
      </c>
      <c r="AP350"/>
      <c r="AQ350" s="246" t="str">
        <f>_xlfn.XLOOKUP(AR350,'Listas anteriores R'!$A:$A,'Listas anteriores R'!$D:$D,"")</f>
        <v>Fiambres</v>
      </c>
      <c r="AR350" s="542">
        <v>571</v>
      </c>
      <c r="AS350" s="718" t="str">
        <f t="shared" si="69"/>
        <v>Especialidad Lingote (Cada caja)</v>
      </c>
      <c r="AT350" s="291" t="e">
        <f t="shared" si="63"/>
        <v>#N/A</v>
      </c>
      <c r="AU350" s="1051" t="e">
        <f>ROUND(IFERROR(($AT350-_xlfn.XLOOKUP($AR350,'Listas anteriores May.'!$A:$A,'Listas anteriores May.'!$E:$E))/_xlfn.XLOOKUP($AR350,'Listas anteriores May.'!$A:$A,'Listas anteriores May.'!$E:$E),""),3)</f>
        <v>#VALUE!</v>
      </c>
      <c r="AV350" s="732" t="str">
        <f>IFERROR(($AT350-(_xlfn.XLOOKUP($AR350,'Costos Unitarios'!$A:$A,'Costos Unitarios'!$E:$E)+_xlfn.XLOOKUP($AR350,'Costos Comerciales'!$A:$A,'Costos Comerciales'!$E:$E)))/AT350,"")</f>
        <v/>
      </c>
      <c r="AW350" s="892" t="str">
        <f>IFERROR((AT350-_xlfn.XLOOKUP(AR350,'Lista Consumo Interno'!$A:$A,'Lista Consumo Interno'!$E:$E))/AT350,"")</f>
        <v/>
      </c>
      <c r="AX350" s="895" t="e">
        <v>#N/A</v>
      </c>
      <c r="AY350" s="727" t="str">
        <f>IFERROR(($AT350-_xlfn.XLOOKUP($AR350,Competencias!$A:$A,Competencias!P:P))/$AT350,"")</f>
        <v/>
      </c>
      <c r="AZ350" s="727" t="str">
        <f>IFERROR(($AT350-_xlfn.XLOOKUP($AR350,Competencias!$A:$A,Competencias!Q:Q))/$AT350,"")</f>
        <v/>
      </c>
      <c r="BB350" s="246" t="str">
        <f>_xlfn.XLOOKUP(BC350,'Listas anteriores R'!$A:$A,'Listas anteriores R'!$D:$D,"")</f>
        <v>Fiambres</v>
      </c>
      <c r="BC350" s="760">
        <v>571</v>
      </c>
      <c r="BD350" s="800" t="str">
        <f t="shared" si="70"/>
        <v>Especialidad Lingote (Cada caja)</v>
      </c>
      <c r="BE350" s="150" t="e">
        <v>#N/A</v>
      </c>
      <c r="BF350" s="1051" t="e">
        <f>ROUND(IFERROR((BE350-_xlfn.XLOOKUP(BC350,'Listas anteriores HORECA'!$A:$A,'Listas anteriores HORECA'!$E:$E))/_xlfn.XLOOKUP(BC350,'Listas anteriores HORECA'!$A:$A,'Listas anteriores HORECA'!$E:$E),""),3)</f>
        <v>#VALUE!</v>
      </c>
      <c r="BG350" s="150">
        <f>_xlfn.XLOOKUP($BC350,'Costos Unitarios'!A:A,'Costos Unitarios'!E:E,"")</f>
        <v>29476</v>
      </c>
      <c r="BH350" s="1052" t="e">
        <f t="shared" si="71"/>
        <v>#N/A</v>
      </c>
      <c r="BI350" s="892" t="str">
        <f>IFERROR((BE350-_xlfn.XLOOKUP(C350,'Lista Consumo Interno'!A:A,'Lista Consumo Interno'!E:E))/BE350,"")</f>
        <v/>
      </c>
    </row>
    <row r="351" spans="1:61" s="725" customFormat="1" ht="15" thickBot="1" x14ac:dyDescent="0.35">
      <c r="A351" s="246" t="str">
        <f>_xlfn.XLOOKUP(C351,'Listas anteriores R'!$A:$A,'Listas anteriores R'!$D:$D,"")</f>
        <v>Fiambres</v>
      </c>
      <c r="B351" s="1205" t="str">
        <f>_xlfn.XLOOKUP(C351,'Lista Fiambre'!C:C,'Lista Fiambre'!B:B,"")</f>
        <v>Especialidades</v>
      </c>
      <c r="C351" s="229">
        <v>2146</v>
      </c>
      <c r="D351" s="230" t="s">
        <v>419</v>
      </c>
      <c r="E351" s="770">
        <f t="shared" si="64"/>
        <v>49891.468591690573</v>
      </c>
      <c r="F351" s="860">
        <f>_xlfn.XLOOKUP(C351,'[1]Lista Fiambre'!$C:$C,'[1]Lista Fiambre'!$F:$F,"")</f>
        <v>60368.676995945592</v>
      </c>
      <c r="G351" s="1197">
        <f>ROUND(IFERROR((E351-_xlfn.XLOOKUP(C351,'Listas anteriores R'!A:A,'Listas anteriores R'!E:E))/_xlfn.XLOOKUP(C351,'Listas anteriores R'!A:A,'Listas anteriores R'!E:E),""),3)</f>
        <v>0</v>
      </c>
      <c r="H351" s="732">
        <f>IFERROR((E351-(_xlfn.XLOOKUP(C351,'Costos Unitarios'!$A:$A,'Costos Unitarios'!$E:$E)+_xlfn.XLOOKUP(C351,'Costos Comerciales'!$A:$A,'Costos Comerciales'!$E:$E)))/E351,"")</f>
        <v>0.38801160074319252</v>
      </c>
      <c r="I351" s="732" t="str">
        <f>IFERROR((E351-_xlfn.XLOOKUP(C351,'Lista Consumo Interno'!$A:$A,'Lista Consumo Interno'!$E:$E))/E351,"")</f>
        <v/>
      </c>
      <c r="J351" s="727" t="str">
        <f>IFERROR(($E351-_xlfn.XLOOKUP($C351,Competencias!$A:$A,Competencias!R:R))/$E351,"")</f>
        <v/>
      </c>
      <c r="K351" s="727" t="str">
        <f>IFERROR(($E351-_xlfn.XLOOKUP($C351,Competencias!$A:$A,Competencias!S:S))/$E351,"")</f>
        <v/>
      </c>
      <c r="L351" s="727" t="str">
        <f>IFERROR(($E351-_xlfn.XLOOKUP($C351,Competencias!$A:$A,Competencias!T:T))/$E351,"")</f>
        <v/>
      </c>
      <c r="M351" s="727" t="str">
        <f>IFERROR(($E351-_xlfn.XLOOKUP($C351,Competencias!$A:$A,Competencias!U:U))/$E351,"")</f>
        <v/>
      </c>
      <c r="N351" s="727" t="str">
        <f>IFERROR(($E351-_xlfn.XLOOKUP($C351,Competencias!$A:$A,Competencias!V:V))/$E351,"")</f>
        <v/>
      </c>
      <c r="P351" s="246" t="str">
        <f>_xlfn.XLOOKUP(Q351,'Listas anteriores R'!$A:$A,'Listas anteriores R'!$D:$D,"")</f>
        <v>Fiambres</v>
      </c>
      <c r="Q351" s="1210">
        <v>2146</v>
      </c>
      <c r="R351" s="718" t="str">
        <f t="shared" si="67"/>
        <v>Caja especialidades LARIO</v>
      </c>
      <c r="S351" s="135">
        <f t="shared" si="65"/>
        <v>49891.468591690573</v>
      </c>
      <c r="T351" s="749">
        <v>60368.676995945592</v>
      </c>
      <c r="U351" s="1172">
        <f>ROUND(IFERROR((S351-_xlfn.XLOOKUP(Q351,'Listas anteriores C'!$A:$A,'Listas anteriores C'!$E:$E))/_xlfn.XLOOKUP(Q351,'Listas anteriores C'!$A:$A,'Listas anteriores C'!$E:$E),""),3)</f>
        <v>0</v>
      </c>
      <c r="V351" s="732">
        <f>IFERROR((S351-(_xlfn.XLOOKUP(Q351,'Costos Unitarios'!$A:$A,'Costos Unitarios'!$E:$E)+_xlfn.XLOOKUP(Q351,'Costos Comerciales'!$A:$A,'Costos Comerciales'!$E:$E)))/S351,"")</f>
        <v>0.38801160074319252</v>
      </c>
      <c r="W351" s="727" t="str">
        <f>IFERROR(($S351-_xlfn.XLOOKUP($Q351,Competencias!$A:$A,Competencias!E:E))/$S351,"")</f>
        <v/>
      </c>
      <c r="X351" s="727" t="str">
        <f>IFERROR(($S351-_xlfn.XLOOKUP($Q351,Competencias!$A:$A,Competencias!F:F))/$S351,"")</f>
        <v/>
      </c>
      <c r="Y351" s="727" t="str">
        <f>IFERROR(($S351-_xlfn.XLOOKUP($Q351,Competencias!$A:$A,Competencias!G:G))/$S351,"")</f>
        <v/>
      </c>
      <c r="AA351" s="246" t="str">
        <f>_xlfn.XLOOKUP(AB351,'Listas anteriores R'!$A:$A,'Listas anteriores R'!$D:$D,"")</f>
        <v>Fiambres</v>
      </c>
      <c r="AB351" s="542">
        <v>2146</v>
      </c>
      <c r="AC351" s="718" t="str">
        <f t="shared" si="68"/>
        <v>Caja especialidades LARIO</v>
      </c>
      <c r="AD351" s="139">
        <f t="shared" si="66"/>
        <v>49891.468591690573</v>
      </c>
      <c r="AE351" s="749">
        <v>60368.676995945592</v>
      </c>
      <c r="AF351" s="1172">
        <f>ROUND(IFERROR((AD351-_xlfn.XLOOKUP(AB351,'Listas anteriores ML'!$A:$A,'Listas anteriores ML'!$E:$E))/_xlfn.XLOOKUP(AB351,'Listas anteriores ML'!$A:$A,'Listas anteriores ML'!$E:$E),""),3)</f>
        <v>0</v>
      </c>
      <c r="AG351" s="732">
        <f>IFERROR((AD351-(_xlfn.XLOOKUP(AB351,'Costos Unitarios'!$A:$A,'Costos Unitarios'!$E:$E)+_xlfn.XLOOKUP(AB351,'Costos Comerciales'!$A:$A,'Costos Comerciales'!$E:$E)))/AD351,"")</f>
        <v>0.38801160074319252</v>
      </c>
      <c r="AH351" s="727" t="str">
        <f>IFERROR(($AD351-_xlfn.XLOOKUP($AB351,Competencias!$A:$A,Competencias!H:H))/$AD351,"")</f>
        <v/>
      </c>
      <c r="AI351" s="727" t="str">
        <f>IFERROR(($AD351-_xlfn.XLOOKUP($AB351,Competencias!$A:$A,Competencias!I:I))/$AD351,"")</f>
        <v/>
      </c>
      <c r="AJ351" s="727" t="str">
        <f>IFERROR(($AD351-_xlfn.XLOOKUP($AB351,Competencias!$A:$A,Competencias!J:J))/$AD351,"")</f>
        <v/>
      </c>
      <c r="AK351" s="727" t="str">
        <f>IFERROR(($AD351-_xlfn.XLOOKUP($AB351,Competencias!$A:$A,Competencias!K:K))/$AD351,"")</f>
        <v/>
      </c>
      <c r="AL351" s="727" t="str">
        <f>IFERROR(($AD351-_xlfn.XLOOKUP($AB351,Competencias!$A:$A,Competencias!L:L))/$AD351,"")</f>
        <v/>
      </c>
      <c r="AM351" s="727" t="str">
        <f>IFERROR(($AD351-_xlfn.XLOOKUP($AB351,Competencias!$A:$A,Competencias!M:M))/$AD351,"")</f>
        <v/>
      </c>
      <c r="AN351" s="727" t="str">
        <f>IFERROR(($AD351-_xlfn.XLOOKUP($AB351,Competencias!$A:$A,Competencias!N:N))/$AD351,"")</f>
        <v/>
      </c>
      <c r="AO351" s="727" t="str">
        <f>IFERROR(($AD351-_xlfn.XLOOKUP($AB351,Competencias!$A:$A,Competencias!O:O))/$AD351,"")</f>
        <v/>
      </c>
      <c r="AP351"/>
      <c r="AQ351" s="246" t="str">
        <f>_xlfn.XLOOKUP(AR351,'Listas anteriores R'!$A:$A,'Listas anteriores R'!$D:$D,"")</f>
        <v>Fiambres</v>
      </c>
      <c r="AR351" s="542">
        <v>2146</v>
      </c>
      <c r="AS351" s="718" t="str">
        <f t="shared" si="69"/>
        <v>Caja especialidades LARIO</v>
      </c>
      <c r="AT351" s="291" t="e">
        <f t="shared" si="63"/>
        <v>#N/A</v>
      </c>
      <c r="AU351" s="1051" t="e">
        <f>ROUND(IFERROR(($AT351-_xlfn.XLOOKUP($AR351,'Listas anteriores May.'!$A:$A,'Listas anteriores May.'!$E:$E))/_xlfn.XLOOKUP($AR351,'Listas anteriores May.'!$A:$A,'Listas anteriores May.'!$E:$E),""),3)</f>
        <v>#VALUE!</v>
      </c>
      <c r="AV351" s="732" t="str">
        <f>IFERROR(($AT351-(_xlfn.XLOOKUP($AR351,'Costos Unitarios'!$A:$A,'Costos Unitarios'!$E:$E)+_xlfn.XLOOKUP($AR351,'Costos Comerciales'!$A:$A,'Costos Comerciales'!$E:$E)))/AT351,"")</f>
        <v/>
      </c>
      <c r="AW351" s="892" t="str">
        <f>IFERROR((AT351-_xlfn.XLOOKUP(AR351,'Lista Consumo Interno'!$A:$A,'Lista Consumo Interno'!$E:$E))/AT351,"")</f>
        <v/>
      </c>
      <c r="AX351" s="895" t="e">
        <v>#N/A</v>
      </c>
      <c r="AY351" s="727" t="str">
        <f>IFERROR(($AT351-_xlfn.XLOOKUP($AR351,Competencias!$A:$A,Competencias!P:P))/$AT351,"")</f>
        <v/>
      </c>
      <c r="AZ351" s="727" t="str">
        <f>IFERROR(($AT351-_xlfn.XLOOKUP($AR351,Competencias!$A:$A,Competencias!Q:Q))/$AT351,"")</f>
        <v/>
      </c>
      <c r="BB351" s="246" t="str">
        <f>_xlfn.XLOOKUP(BC351,'Listas anteriores R'!$A:$A,'Listas anteriores R'!$D:$D,"")</f>
        <v>Fiambres</v>
      </c>
      <c r="BC351" s="760">
        <v>2146</v>
      </c>
      <c r="BD351" s="800" t="str">
        <f t="shared" si="70"/>
        <v>Caja especialidades LARIO</v>
      </c>
      <c r="BE351" s="150" t="e">
        <v>#N/A</v>
      </c>
      <c r="BF351" s="1051" t="e">
        <f>ROUND(IFERROR((BE351-_xlfn.XLOOKUP(BC351,'Listas anteriores HORECA'!$A:$A,'Listas anteriores HORECA'!$E:$E))/_xlfn.XLOOKUP(BC351,'Listas anteriores HORECA'!$A:$A,'Listas anteriores HORECA'!$E:$E),""),3)</f>
        <v>#VALUE!</v>
      </c>
      <c r="BG351" s="150">
        <f>_xlfn.XLOOKUP($BC351,'Costos Unitarios'!A:A,'Costos Unitarios'!E:E,"")</f>
        <v>28225</v>
      </c>
      <c r="BH351" s="1052" t="e">
        <f t="shared" si="71"/>
        <v>#N/A</v>
      </c>
      <c r="BI351" s="892" t="str">
        <f>IFERROR((BE351-_xlfn.XLOOKUP(C351,'Lista Consumo Interno'!A:A,'Lista Consumo Interno'!E:E))/BE351,"")</f>
        <v/>
      </c>
    </row>
    <row r="352" spans="1:61" s="725" customFormat="1" ht="15" thickBot="1" x14ac:dyDescent="0.35">
      <c r="A352" s="246" t="str">
        <f>_xlfn.XLOOKUP(C352,'Listas anteriores R'!$A:$A,'Listas anteriores R'!$D:$D,"")</f>
        <v>Fiambres</v>
      </c>
      <c r="B352" s="1205" t="str">
        <f>_xlfn.XLOOKUP(C352,'Lista Fiambre'!C:C,'Lista Fiambre'!B:B,"")</f>
        <v>Recortes</v>
      </c>
      <c r="C352" s="231">
        <v>481</v>
      </c>
      <c r="D352" s="232" t="s">
        <v>420</v>
      </c>
      <c r="E352" s="770">
        <f t="shared" si="64"/>
        <v>5903.908164938669</v>
      </c>
      <c r="F352" s="860">
        <f>_xlfn.XLOOKUP(C352,'[1]Lista Fiambre'!$C:$C,'[1]Lista Fiambre'!$F:$F,"")</f>
        <v>7143.7288795757895</v>
      </c>
      <c r="G352" s="1197">
        <f>ROUND(IFERROR((E352-_xlfn.XLOOKUP(C352,'Listas anteriores R'!A:A,'Listas anteriores R'!E:E))/_xlfn.XLOOKUP(C352,'Listas anteriores R'!A:A,'Listas anteriores R'!E:E),""),3)</f>
        <v>0</v>
      </c>
      <c r="H352" s="732">
        <f>IFERROR((E352-(_xlfn.XLOOKUP(C352,'Costos Unitarios'!$A:$A,'Costos Unitarios'!$E:$E)+_xlfn.XLOOKUP(C352,'Costos Comerciales'!$A:$A,'Costos Comerciales'!$E:$E)))/E352,"")</f>
        <v>0.59281209449080696</v>
      </c>
      <c r="I352" s="732" t="str">
        <f>IFERROR((E352-_xlfn.XLOOKUP(C352,'Lista Consumo Interno'!$A:$A,'Lista Consumo Interno'!$E:$E))/E352,"")</f>
        <v/>
      </c>
      <c r="J352" s="727" t="str">
        <f>IFERROR(($E352-_xlfn.XLOOKUP($C352,Competencias!$A:$A,Competencias!R:R))/$E352,"")</f>
        <v/>
      </c>
      <c r="K352" s="727" t="str">
        <f>IFERROR(($E352-_xlfn.XLOOKUP($C352,Competencias!$A:$A,Competencias!S:S))/$E352,"")</f>
        <v/>
      </c>
      <c r="L352" s="727" t="str">
        <f>IFERROR(($E352-_xlfn.XLOOKUP($C352,Competencias!$A:$A,Competencias!T:T))/$E352,"")</f>
        <v/>
      </c>
      <c r="M352" s="727" t="str">
        <f>IFERROR(($E352-_xlfn.XLOOKUP($C352,Competencias!$A:$A,Competencias!U:U))/$E352,"")</f>
        <v/>
      </c>
      <c r="N352" s="727" t="str">
        <f>IFERROR(($E352-_xlfn.XLOOKUP($C352,Competencias!$A:$A,Competencias!V:V))/$E352,"")</f>
        <v/>
      </c>
      <c r="P352" s="246" t="str">
        <f>_xlfn.XLOOKUP(Q352,'Listas anteriores R'!$A:$A,'Listas anteriores R'!$D:$D,"")</f>
        <v>Fiambres</v>
      </c>
      <c r="Q352" s="1210">
        <v>481</v>
      </c>
      <c r="R352" s="718" t="str">
        <f t="shared" si="67"/>
        <v>rec. Mortadela</v>
      </c>
      <c r="S352" s="135">
        <f t="shared" si="65"/>
        <v>5903.908164938669</v>
      </c>
      <c r="T352" s="749">
        <v>7143.7288795757895</v>
      </c>
      <c r="U352" s="1172">
        <f>ROUND(IFERROR((S352-_xlfn.XLOOKUP(Q352,'Listas anteriores C'!$A:$A,'Listas anteriores C'!$E:$E))/_xlfn.XLOOKUP(Q352,'Listas anteriores C'!$A:$A,'Listas anteriores C'!$E:$E),""),3)</f>
        <v>0</v>
      </c>
      <c r="V352" s="732">
        <f>IFERROR((S352-(_xlfn.XLOOKUP(Q352,'Costos Unitarios'!$A:$A,'Costos Unitarios'!$E:$E)+_xlfn.XLOOKUP(Q352,'Costos Comerciales'!$A:$A,'Costos Comerciales'!$E:$E)))/S352,"")</f>
        <v>0.59281209449080696</v>
      </c>
      <c r="W352" s="727" t="str">
        <f>IFERROR(($S352-_xlfn.XLOOKUP($Q352,Competencias!$A:$A,Competencias!E:E))/$S352,"")</f>
        <v/>
      </c>
      <c r="X352" s="727" t="str">
        <f>IFERROR(($S352-_xlfn.XLOOKUP($Q352,Competencias!$A:$A,Competencias!F:F))/$S352,"")</f>
        <v/>
      </c>
      <c r="Y352" s="727" t="str">
        <f>IFERROR(($S352-_xlfn.XLOOKUP($Q352,Competencias!$A:$A,Competencias!G:G))/$S352,"")</f>
        <v/>
      </c>
      <c r="AA352" s="246" t="str">
        <f>_xlfn.XLOOKUP(AB352,'Listas anteriores R'!$A:$A,'Listas anteriores R'!$D:$D,"")</f>
        <v>Fiambres</v>
      </c>
      <c r="AB352" s="542">
        <v>481</v>
      </c>
      <c r="AC352" s="718" t="str">
        <f t="shared" si="68"/>
        <v>rec. Mortadela</v>
      </c>
      <c r="AD352" s="139">
        <f t="shared" si="66"/>
        <v>5903.908164938669</v>
      </c>
      <c r="AE352" s="749">
        <v>7143.7288795757895</v>
      </c>
      <c r="AF352" s="1172">
        <f>ROUND(IFERROR((AD352-_xlfn.XLOOKUP(AB352,'Listas anteriores ML'!$A:$A,'Listas anteriores ML'!$E:$E))/_xlfn.XLOOKUP(AB352,'Listas anteriores ML'!$A:$A,'Listas anteriores ML'!$E:$E),""),3)</f>
        <v>0</v>
      </c>
      <c r="AG352" s="732">
        <f>IFERROR((AD352-(_xlfn.XLOOKUP(AB352,'Costos Unitarios'!$A:$A,'Costos Unitarios'!$E:$E)+_xlfn.XLOOKUP(AB352,'Costos Comerciales'!$A:$A,'Costos Comerciales'!$E:$E)))/AD352,"")</f>
        <v>0.59281209449080696</v>
      </c>
      <c r="AH352" s="727" t="str">
        <f>IFERROR(($AD352-_xlfn.XLOOKUP($AB352,Competencias!$A:$A,Competencias!H:H))/$AD352,"")</f>
        <v/>
      </c>
      <c r="AI352" s="727" t="str">
        <f>IFERROR(($AD352-_xlfn.XLOOKUP($AB352,Competencias!$A:$A,Competencias!I:I))/$AD352,"")</f>
        <v/>
      </c>
      <c r="AJ352" s="727" t="str">
        <f>IFERROR(($AD352-_xlfn.XLOOKUP($AB352,Competencias!$A:$A,Competencias!J:J))/$AD352,"")</f>
        <v/>
      </c>
      <c r="AK352" s="727" t="str">
        <f>IFERROR(($AD352-_xlfn.XLOOKUP($AB352,Competencias!$A:$A,Competencias!K:K))/$AD352,"")</f>
        <v/>
      </c>
      <c r="AL352" s="727" t="str">
        <f>IFERROR(($AD352-_xlfn.XLOOKUP($AB352,Competencias!$A:$A,Competencias!L:L))/$AD352,"")</f>
        <v/>
      </c>
      <c r="AM352" s="727" t="str">
        <f>IFERROR(($AD352-_xlfn.XLOOKUP($AB352,Competencias!$A:$A,Competencias!M:M))/$AD352,"")</f>
        <v/>
      </c>
      <c r="AN352" s="727" t="str">
        <f>IFERROR(($AD352-_xlfn.XLOOKUP($AB352,Competencias!$A:$A,Competencias!N:N))/$AD352,"")</f>
        <v/>
      </c>
      <c r="AO352" s="727" t="str">
        <f>IFERROR(($AD352-_xlfn.XLOOKUP($AB352,Competencias!$A:$A,Competencias!O:O))/$AD352,"")</f>
        <v/>
      </c>
      <c r="AP352"/>
      <c r="AQ352" s="246" t="str">
        <f>_xlfn.XLOOKUP(AR352,'Listas anteriores R'!$A:$A,'Listas anteriores R'!$D:$D,"")</f>
        <v>Fiambres</v>
      </c>
      <c r="AR352" s="542">
        <v>481</v>
      </c>
      <c r="AS352" s="718" t="str">
        <f t="shared" si="69"/>
        <v>rec. Mortadela</v>
      </c>
      <c r="AT352" s="291" t="e">
        <f t="shared" si="63"/>
        <v>#N/A</v>
      </c>
      <c r="AU352" s="1051" t="e">
        <f>ROUND(IFERROR(($AT352-_xlfn.XLOOKUP($AR352,'Listas anteriores May.'!$A:$A,'Listas anteriores May.'!$E:$E))/_xlfn.XLOOKUP($AR352,'Listas anteriores May.'!$A:$A,'Listas anteriores May.'!$E:$E),""),3)</f>
        <v>#VALUE!</v>
      </c>
      <c r="AV352" s="732" t="str">
        <f>IFERROR(($AT352-(_xlfn.XLOOKUP($AR352,'Costos Unitarios'!$A:$A,'Costos Unitarios'!$E:$E)+_xlfn.XLOOKUP($AR352,'Costos Comerciales'!$A:$A,'Costos Comerciales'!$E:$E)))/AT352,"")</f>
        <v/>
      </c>
      <c r="AW352" s="892" t="str">
        <f>IFERROR((AT352-_xlfn.XLOOKUP(AR352,'Lista Consumo Interno'!$A:$A,'Lista Consumo Interno'!$E:$E))/AT352,"")</f>
        <v/>
      </c>
      <c r="AX352" s="895" t="e">
        <v>#N/A</v>
      </c>
      <c r="AY352" s="727" t="str">
        <f>IFERROR(($AT352-_xlfn.XLOOKUP($AR352,Competencias!$A:$A,Competencias!P:P))/$AT352,"")</f>
        <v/>
      </c>
      <c r="AZ352" s="727" t="str">
        <f>IFERROR(($AT352-_xlfn.XLOOKUP($AR352,Competencias!$A:$A,Competencias!Q:Q))/$AT352,"")</f>
        <v/>
      </c>
      <c r="BB352" s="246" t="str">
        <f>_xlfn.XLOOKUP(BC352,'Listas anteriores R'!$A:$A,'Listas anteriores R'!$D:$D,"")</f>
        <v>Fiambres</v>
      </c>
      <c r="BC352" s="760">
        <v>481</v>
      </c>
      <c r="BD352" s="800" t="str">
        <f t="shared" si="70"/>
        <v>rec. Mortadela</v>
      </c>
      <c r="BE352" s="150" t="e">
        <v>#N/A</v>
      </c>
      <c r="BF352" s="1051" t="e">
        <f>ROUND(IFERROR((BE352-_xlfn.XLOOKUP(BC352,'Listas anteriores HORECA'!$A:$A,'Listas anteriores HORECA'!$E:$E))/_xlfn.XLOOKUP(BC352,'Listas anteriores HORECA'!$A:$A,'Listas anteriores HORECA'!$E:$E),""),3)</f>
        <v>#VALUE!</v>
      </c>
      <c r="BG352" s="150">
        <f>_xlfn.XLOOKUP($BC352,'Costos Unitarios'!A:A,'Costos Unitarios'!E:E,"")</f>
        <v>2072</v>
      </c>
      <c r="BH352" s="1052" t="e">
        <f t="shared" si="71"/>
        <v>#N/A</v>
      </c>
      <c r="BI352" s="892" t="str">
        <f>IFERROR((BE352-_xlfn.XLOOKUP(C352,'Lista Consumo Interno'!A:A,'Lista Consumo Interno'!E:E))/BE352,"")</f>
        <v/>
      </c>
    </row>
    <row r="353" spans="1:61" s="725" customFormat="1" ht="15" thickBot="1" x14ac:dyDescent="0.35">
      <c r="A353" s="246" t="str">
        <f>_xlfn.XLOOKUP(C353,'Listas anteriores R'!$A:$A,'Listas anteriores R'!$D:$D,"")</f>
        <v>Fiambres</v>
      </c>
      <c r="B353" s="1205" t="str">
        <f>_xlfn.XLOOKUP(C353,'Lista Fiambre'!C:C,'Lista Fiambre'!B:B,"")</f>
        <v>Recortes</v>
      </c>
      <c r="C353" s="231">
        <v>483</v>
      </c>
      <c r="D353" s="232" t="s">
        <v>421</v>
      </c>
      <c r="E353" s="770">
        <f t="shared" si="64"/>
        <v>14689.485791335501</v>
      </c>
      <c r="F353" s="860">
        <f>_xlfn.XLOOKUP(C353,'[1]Lista Fiambre'!$C:$C,'[1]Lista Fiambre'!$F:$F,"")</f>
        <v>17774.277807515955</v>
      </c>
      <c r="G353" s="1197">
        <f>ROUND(IFERROR((E353-_xlfn.XLOOKUP(C353,'Listas anteriores R'!A:A,'Listas anteriores R'!E:E))/_xlfn.XLOOKUP(C353,'Listas anteriores R'!A:A,'Listas anteriores R'!E:E),""),3)</f>
        <v>0</v>
      </c>
      <c r="H353" s="732">
        <f>IFERROR((E353-(_xlfn.XLOOKUP(C353,'Costos Unitarios'!$A:$A,'Costos Unitarios'!$E:$E)+_xlfn.XLOOKUP(C353,'Costos Comerciales'!$A:$A,'Costos Comerciales'!$E:$E)))/E353,"")</f>
        <v>0.95541028397424588</v>
      </c>
      <c r="I353" s="732" t="str">
        <f>IFERROR((E353-_xlfn.XLOOKUP(C353,'Lista Consumo Interno'!$A:$A,'Lista Consumo Interno'!$E:$E))/E353,"")</f>
        <v/>
      </c>
      <c r="J353" s="727" t="str">
        <f>IFERROR(($E353-_xlfn.XLOOKUP($C353,Competencias!$A:$A,Competencias!R:R))/$E353,"")</f>
        <v/>
      </c>
      <c r="K353" s="727" t="str">
        <f>IFERROR(($E353-_xlfn.XLOOKUP($C353,Competencias!$A:$A,Competencias!S:S))/$E353,"")</f>
        <v/>
      </c>
      <c r="L353" s="727" t="str">
        <f>IFERROR(($E353-_xlfn.XLOOKUP($C353,Competencias!$A:$A,Competencias!T:T))/$E353,"")</f>
        <v/>
      </c>
      <c r="M353" s="727" t="str">
        <f>IFERROR(($E353-_xlfn.XLOOKUP($C353,Competencias!$A:$A,Competencias!U:U))/$E353,"")</f>
        <v/>
      </c>
      <c r="N353" s="727" t="str">
        <f>IFERROR(($E353-_xlfn.XLOOKUP($C353,Competencias!$A:$A,Competencias!V:V))/$E353,"")</f>
        <v/>
      </c>
      <c r="P353" s="246" t="str">
        <f>_xlfn.XLOOKUP(Q353,'Listas anteriores R'!$A:$A,'Listas anteriores R'!$D:$D,"")</f>
        <v>Fiambres</v>
      </c>
      <c r="Q353" s="1210">
        <v>483</v>
      </c>
      <c r="R353" s="718" t="str">
        <f t="shared" si="67"/>
        <v>Recorte Lomito F.H</v>
      </c>
      <c r="S353" s="135">
        <f t="shared" si="65"/>
        <v>14689.485791335501</v>
      </c>
      <c r="T353" s="749">
        <v>17774.277807515955</v>
      </c>
      <c r="U353" s="1172">
        <f>ROUND(IFERROR((S353-_xlfn.XLOOKUP(Q353,'Listas anteriores C'!$A:$A,'Listas anteriores C'!$E:$E))/_xlfn.XLOOKUP(Q353,'Listas anteriores C'!$A:$A,'Listas anteriores C'!$E:$E),""),3)</f>
        <v>0</v>
      </c>
      <c r="V353" s="732">
        <f>IFERROR((S353-(_xlfn.XLOOKUP(Q353,'Costos Unitarios'!$A:$A,'Costos Unitarios'!$E:$E)+_xlfn.XLOOKUP(Q353,'Costos Comerciales'!$A:$A,'Costos Comerciales'!$E:$E)))/S353,"")</f>
        <v>0.95541028397424588</v>
      </c>
      <c r="W353" s="727" t="str">
        <f>IFERROR(($S353-_xlfn.XLOOKUP($Q353,Competencias!$A:$A,Competencias!E:E))/$S353,"")</f>
        <v/>
      </c>
      <c r="X353" s="727" t="str">
        <f>IFERROR(($S353-_xlfn.XLOOKUP($Q353,Competencias!$A:$A,Competencias!F:F))/$S353,"")</f>
        <v/>
      </c>
      <c r="Y353" s="727" t="str">
        <f>IFERROR(($S353-_xlfn.XLOOKUP($Q353,Competencias!$A:$A,Competencias!G:G))/$S353,"")</f>
        <v/>
      </c>
      <c r="AA353" s="246" t="str">
        <f>_xlfn.XLOOKUP(AB353,'Listas anteriores R'!$A:$A,'Listas anteriores R'!$D:$D,"")</f>
        <v>Fiambres</v>
      </c>
      <c r="AB353" s="542">
        <v>483</v>
      </c>
      <c r="AC353" s="718" t="str">
        <f t="shared" si="68"/>
        <v>Recorte Lomito F.H</v>
      </c>
      <c r="AD353" s="139">
        <f t="shared" si="66"/>
        <v>14689.485791335501</v>
      </c>
      <c r="AE353" s="749">
        <v>17774.277807515955</v>
      </c>
      <c r="AF353" s="1172">
        <f>ROUND(IFERROR((AD353-_xlfn.XLOOKUP(AB353,'Listas anteriores ML'!$A:$A,'Listas anteriores ML'!$E:$E))/_xlfn.XLOOKUP(AB353,'Listas anteriores ML'!$A:$A,'Listas anteriores ML'!$E:$E),""),3)</f>
        <v>0</v>
      </c>
      <c r="AG353" s="732">
        <f>IFERROR((AD353-(_xlfn.XLOOKUP(AB353,'Costos Unitarios'!$A:$A,'Costos Unitarios'!$E:$E)+_xlfn.XLOOKUP(AB353,'Costos Comerciales'!$A:$A,'Costos Comerciales'!$E:$E)))/AD353,"")</f>
        <v>0.95541028397424588</v>
      </c>
      <c r="AH353" s="727" t="str">
        <f>IFERROR(($AD353-_xlfn.XLOOKUP($AB353,Competencias!$A:$A,Competencias!H:H))/$AD353,"")</f>
        <v/>
      </c>
      <c r="AI353" s="727" t="str">
        <f>IFERROR(($AD353-_xlfn.XLOOKUP($AB353,Competencias!$A:$A,Competencias!I:I))/$AD353,"")</f>
        <v/>
      </c>
      <c r="AJ353" s="727" t="str">
        <f>IFERROR(($AD353-_xlfn.XLOOKUP($AB353,Competencias!$A:$A,Competencias!J:J))/$AD353,"")</f>
        <v/>
      </c>
      <c r="AK353" s="727" t="str">
        <f>IFERROR(($AD353-_xlfn.XLOOKUP($AB353,Competencias!$A:$A,Competencias!K:K))/$AD353,"")</f>
        <v/>
      </c>
      <c r="AL353" s="727" t="str">
        <f>IFERROR(($AD353-_xlfn.XLOOKUP($AB353,Competencias!$A:$A,Competencias!L:L))/$AD353,"")</f>
        <v/>
      </c>
      <c r="AM353" s="727" t="str">
        <f>IFERROR(($AD353-_xlfn.XLOOKUP($AB353,Competencias!$A:$A,Competencias!M:M))/$AD353,"")</f>
        <v/>
      </c>
      <c r="AN353" s="727" t="str">
        <f>IFERROR(($AD353-_xlfn.XLOOKUP($AB353,Competencias!$A:$A,Competencias!N:N))/$AD353,"")</f>
        <v/>
      </c>
      <c r="AO353" s="727" t="str">
        <f>IFERROR(($AD353-_xlfn.XLOOKUP($AB353,Competencias!$A:$A,Competencias!O:O))/$AD353,"")</f>
        <v/>
      </c>
      <c r="AP353"/>
      <c r="AQ353" s="246" t="str">
        <f>_xlfn.XLOOKUP(AR353,'Listas anteriores R'!$A:$A,'Listas anteriores R'!$D:$D,"")</f>
        <v>Fiambres</v>
      </c>
      <c r="AR353" s="542">
        <v>483</v>
      </c>
      <c r="AS353" s="718" t="str">
        <f t="shared" si="69"/>
        <v>Recorte Lomito F.H</v>
      </c>
      <c r="AT353" s="291" t="e">
        <f t="shared" si="63"/>
        <v>#N/A</v>
      </c>
      <c r="AU353" s="1051" t="e">
        <f>ROUND(IFERROR(($AT353-_xlfn.XLOOKUP($AR353,'Listas anteriores May.'!$A:$A,'Listas anteriores May.'!$E:$E))/_xlfn.XLOOKUP($AR353,'Listas anteriores May.'!$A:$A,'Listas anteriores May.'!$E:$E),""),3)</f>
        <v>#VALUE!</v>
      </c>
      <c r="AV353" s="732" t="str">
        <f>IFERROR(($AT353-(_xlfn.XLOOKUP($AR353,'Costos Unitarios'!$A:$A,'Costos Unitarios'!$E:$E)+_xlfn.XLOOKUP($AR353,'Costos Comerciales'!$A:$A,'Costos Comerciales'!$E:$E)))/AT353,"")</f>
        <v/>
      </c>
      <c r="AW353" s="892" t="str">
        <f>IFERROR((AT353-_xlfn.XLOOKUP(AR353,'Lista Consumo Interno'!$A:$A,'Lista Consumo Interno'!$E:$E))/AT353,"")</f>
        <v/>
      </c>
      <c r="AX353" s="895" t="e">
        <v>#N/A</v>
      </c>
      <c r="AY353" s="727" t="str">
        <f>IFERROR(($AT353-_xlfn.XLOOKUP($AR353,Competencias!$A:$A,Competencias!P:P))/$AT353,"")</f>
        <v/>
      </c>
      <c r="AZ353" s="727" t="str">
        <f>IFERROR(($AT353-_xlfn.XLOOKUP($AR353,Competencias!$A:$A,Competencias!Q:Q))/$AT353,"")</f>
        <v/>
      </c>
      <c r="BB353" s="246" t="str">
        <f>_xlfn.XLOOKUP(BC353,'Listas anteriores R'!$A:$A,'Listas anteriores R'!$D:$D,"")</f>
        <v>Fiambres</v>
      </c>
      <c r="BC353" s="760">
        <v>483</v>
      </c>
      <c r="BD353" s="800" t="str">
        <f t="shared" si="70"/>
        <v>Recorte Lomito F.H</v>
      </c>
      <c r="BE353" s="150" t="e">
        <v>#N/A</v>
      </c>
      <c r="BF353" s="1051" t="e">
        <f>ROUND(IFERROR((BE353-_xlfn.XLOOKUP(BC353,'Listas anteriores HORECA'!$A:$A,'Listas anteriores HORECA'!$E:$E))/_xlfn.XLOOKUP(BC353,'Listas anteriores HORECA'!$A:$A,'Listas anteriores HORECA'!$E:$E),""),3)</f>
        <v>#VALUE!</v>
      </c>
      <c r="BG353" s="150">
        <f>_xlfn.XLOOKUP($BC353,'Costos Unitarios'!A:A,'Costos Unitarios'!E:E,"")</f>
        <v>624</v>
      </c>
      <c r="BH353" s="1052" t="e">
        <f t="shared" si="71"/>
        <v>#N/A</v>
      </c>
      <c r="BI353" s="892" t="str">
        <f>IFERROR((BE353-_xlfn.XLOOKUP(C353,'Lista Consumo Interno'!A:A,'Lista Consumo Interno'!E:E))/BE353,"")</f>
        <v/>
      </c>
    </row>
    <row r="354" spans="1:61" s="725" customFormat="1" ht="15" thickBot="1" x14ac:dyDescent="0.35">
      <c r="A354" s="246" t="str">
        <f>_xlfn.XLOOKUP(C354,'Listas anteriores R'!$A:$A,'Listas anteriores R'!$D:$D,"")</f>
        <v>Fiambres</v>
      </c>
      <c r="B354" s="1205" t="str">
        <f>_xlfn.XLOOKUP(C354,'Lista Fiambre'!C:C,'Lista Fiambre'!B:B,"")</f>
        <v>Recortes</v>
      </c>
      <c r="C354" s="231">
        <v>485</v>
      </c>
      <c r="D354" s="232" t="s">
        <v>422</v>
      </c>
      <c r="E354" s="770">
        <f t="shared" si="64"/>
        <v>6958.1774801062893</v>
      </c>
      <c r="F354" s="860">
        <f>_xlfn.XLOOKUP(C354,'[1]Lista Fiambre'!$C:$C,'[1]Lista Fiambre'!$F:$F,"")</f>
        <v>8419.3947509286099</v>
      </c>
      <c r="G354" s="1197">
        <f>ROUND(IFERROR((E354-_xlfn.XLOOKUP(C354,'Listas anteriores R'!A:A,'Listas anteriores R'!E:E))/_xlfn.XLOOKUP(C354,'Listas anteriores R'!A:A,'Listas anteriores R'!E:E),""),3)</f>
        <v>0</v>
      </c>
      <c r="H354" s="732">
        <f>IFERROR((E354-(_xlfn.XLOOKUP(C354,'Costos Unitarios'!$A:$A,'Costos Unitarios'!$E:$E)+_xlfn.XLOOKUP(C354,'Costos Comerciales'!$A:$A,'Costos Comerciales'!$E:$E)))/E354,"")</f>
        <v>0.58854168233198523</v>
      </c>
      <c r="I354" s="732" t="str">
        <f>IFERROR((E354-_xlfn.XLOOKUP(C354,'Lista Consumo Interno'!$A:$A,'Lista Consumo Interno'!$E:$E))/E354,"")</f>
        <v/>
      </c>
      <c r="J354" s="727" t="str">
        <f>IFERROR(($E354-_xlfn.XLOOKUP($C354,Competencias!$A:$A,Competencias!R:R))/$E354,"")</f>
        <v/>
      </c>
      <c r="K354" s="727" t="str">
        <f>IFERROR(($E354-_xlfn.XLOOKUP($C354,Competencias!$A:$A,Competencias!S:S))/$E354,"")</f>
        <v/>
      </c>
      <c r="L354" s="727" t="str">
        <f>IFERROR(($E354-_xlfn.XLOOKUP($C354,Competencias!$A:$A,Competencias!T:T))/$E354,"")</f>
        <v/>
      </c>
      <c r="M354" s="727" t="str">
        <f>IFERROR(($E354-_xlfn.XLOOKUP($C354,Competencias!$A:$A,Competencias!U:U))/$E354,"")</f>
        <v/>
      </c>
      <c r="N354" s="727" t="str">
        <f>IFERROR(($E354-_xlfn.XLOOKUP($C354,Competencias!$A:$A,Competencias!V:V))/$E354,"")</f>
        <v/>
      </c>
      <c r="P354" s="246" t="str">
        <f>_xlfn.XLOOKUP(Q354,'Listas anteriores R'!$A:$A,'Listas anteriores R'!$D:$D,"")</f>
        <v>Fiambres</v>
      </c>
      <c r="Q354" s="1210">
        <v>485</v>
      </c>
      <c r="R354" s="718" t="str">
        <f t="shared" si="67"/>
        <v>rec. Paleta Lario</v>
      </c>
      <c r="S354" s="135">
        <f t="shared" si="65"/>
        <v>6958.1774801062893</v>
      </c>
      <c r="T354" s="749">
        <v>8419.3947509286099</v>
      </c>
      <c r="U354" s="1172">
        <f>ROUND(IFERROR((S354-_xlfn.XLOOKUP(Q354,'Listas anteriores C'!$A:$A,'Listas anteriores C'!$E:$E))/_xlfn.XLOOKUP(Q354,'Listas anteriores C'!$A:$A,'Listas anteriores C'!$E:$E),""),3)</f>
        <v>0</v>
      </c>
      <c r="V354" s="732">
        <f>IFERROR((S354-(_xlfn.XLOOKUP(Q354,'Costos Unitarios'!$A:$A,'Costos Unitarios'!$E:$E)+_xlfn.XLOOKUP(Q354,'Costos Comerciales'!$A:$A,'Costos Comerciales'!$E:$E)))/S354,"")</f>
        <v>0.58854168233198523</v>
      </c>
      <c r="W354" s="727" t="str">
        <f>IFERROR(($S354-_xlfn.XLOOKUP($Q354,Competencias!$A:$A,Competencias!E:E))/$S354,"")</f>
        <v/>
      </c>
      <c r="X354" s="727" t="str">
        <f>IFERROR(($S354-_xlfn.XLOOKUP($Q354,Competencias!$A:$A,Competencias!F:F))/$S354,"")</f>
        <v/>
      </c>
      <c r="Y354" s="727" t="str">
        <f>IFERROR(($S354-_xlfn.XLOOKUP($Q354,Competencias!$A:$A,Competencias!G:G))/$S354,"")</f>
        <v/>
      </c>
      <c r="AA354" s="246" t="str">
        <f>_xlfn.XLOOKUP(AB354,'Listas anteriores R'!$A:$A,'Listas anteriores R'!$D:$D,"")</f>
        <v>Fiambres</v>
      </c>
      <c r="AB354" s="542">
        <v>485</v>
      </c>
      <c r="AC354" s="718" t="str">
        <f t="shared" si="68"/>
        <v>rec. Paleta Lario</v>
      </c>
      <c r="AD354" s="139">
        <f t="shared" si="66"/>
        <v>6958.1774801062893</v>
      </c>
      <c r="AE354" s="749">
        <v>8419.3947509286099</v>
      </c>
      <c r="AF354" s="1172">
        <f>ROUND(IFERROR((AD354-_xlfn.XLOOKUP(AB354,'Listas anteriores ML'!$A:$A,'Listas anteriores ML'!$E:$E))/_xlfn.XLOOKUP(AB354,'Listas anteriores ML'!$A:$A,'Listas anteriores ML'!$E:$E),""),3)</f>
        <v>0</v>
      </c>
      <c r="AG354" s="732">
        <f>IFERROR((AD354-(_xlfn.XLOOKUP(AB354,'Costos Unitarios'!$A:$A,'Costos Unitarios'!$E:$E)+_xlfn.XLOOKUP(AB354,'Costos Comerciales'!$A:$A,'Costos Comerciales'!$E:$E)))/AD354,"")</f>
        <v>0.58854168233198523</v>
      </c>
      <c r="AH354" s="727" t="str">
        <f>IFERROR(($AD354-_xlfn.XLOOKUP($AB354,Competencias!$A:$A,Competencias!H:H))/$AD354,"")</f>
        <v/>
      </c>
      <c r="AI354" s="727" t="str">
        <f>IFERROR(($AD354-_xlfn.XLOOKUP($AB354,Competencias!$A:$A,Competencias!I:I))/$AD354,"")</f>
        <v/>
      </c>
      <c r="AJ354" s="727" t="str">
        <f>IFERROR(($AD354-_xlfn.XLOOKUP($AB354,Competencias!$A:$A,Competencias!J:J))/$AD354,"")</f>
        <v/>
      </c>
      <c r="AK354" s="727" t="str">
        <f>IFERROR(($AD354-_xlfn.XLOOKUP($AB354,Competencias!$A:$A,Competencias!K:K))/$AD354,"")</f>
        <v/>
      </c>
      <c r="AL354" s="727" t="str">
        <f>IFERROR(($AD354-_xlfn.XLOOKUP($AB354,Competencias!$A:$A,Competencias!L:L))/$AD354,"")</f>
        <v/>
      </c>
      <c r="AM354" s="727" t="str">
        <f>IFERROR(($AD354-_xlfn.XLOOKUP($AB354,Competencias!$A:$A,Competencias!M:M))/$AD354,"")</f>
        <v/>
      </c>
      <c r="AN354" s="727" t="str">
        <f>IFERROR(($AD354-_xlfn.XLOOKUP($AB354,Competencias!$A:$A,Competencias!N:N))/$AD354,"")</f>
        <v/>
      </c>
      <c r="AO354" s="727" t="str">
        <f>IFERROR(($AD354-_xlfn.XLOOKUP($AB354,Competencias!$A:$A,Competencias!O:O))/$AD354,"")</f>
        <v/>
      </c>
      <c r="AP354"/>
      <c r="AQ354" s="246" t="str">
        <f>_xlfn.XLOOKUP(AR354,'Listas anteriores R'!$A:$A,'Listas anteriores R'!$D:$D,"")</f>
        <v>Fiambres</v>
      </c>
      <c r="AR354" s="542">
        <v>485</v>
      </c>
      <c r="AS354" s="718" t="str">
        <f t="shared" si="69"/>
        <v>rec. Paleta Lario</v>
      </c>
      <c r="AT354" s="291" t="e">
        <f t="shared" si="63"/>
        <v>#N/A</v>
      </c>
      <c r="AU354" s="1051" t="e">
        <f>ROUND(IFERROR(($AT354-_xlfn.XLOOKUP($AR354,'Listas anteriores May.'!$A:$A,'Listas anteriores May.'!$E:$E))/_xlfn.XLOOKUP($AR354,'Listas anteriores May.'!$A:$A,'Listas anteriores May.'!$E:$E),""),3)</f>
        <v>#VALUE!</v>
      </c>
      <c r="AV354" s="732" t="str">
        <f>IFERROR(($AT354-(_xlfn.XLOOKUP($AR354,'Costos Unitarios'!$A:$A,'Costos Unitarios'!$E:$E)+_xlfn.XLOOKUP($AR354,'Costos Comerciales'!$A:$A,'Costos Comerciales'!$E:$E)))/AT354,"")</f>
        <v/>
      </c>
      <c r="AW354" s="892" t="str">
        <f>IFERROR((AT354-_xlfn.XLOOKUP(AR354,'Lista Consumo Interno'!$A:$A,'Lista Consumo Interno'!$E:$E))/AT354,"")</f>
        <v/>
      </c>
      <c r="AX354" s="895" t="e">
        <v>#N/A</v>
      </c>
      <c r="AY354" s="727" t="str">
        <f>IFERROR(($AT354-_xlfn.XLOOKUP($AR354,Competencias!$A:$A,Competencias!P:P))/$AT354,"")</f>
        <v/>
      </c>
      <c r="AZ354" s="727" t="str">
        <f>IFERROR(($AT354-_xlfn.XLOOKUP($AR354,Competencias!$A:$A,Competencias!Q:Q))/$AT354,"")</f>
        <v/>
      </c>
      <c r="BB354" s="246" t="str">
        <f>_xlfn.XLOOKUP(BC354,'Listas anteriores R'!$A:$A,'Listas anteriores R'!$D:$D,"")</f>
        <v>Fiambres</v>
      </c>
      <c r="BC354" s="760">
        <v>485</v>
      </c>
      <c r="BD354" s="800" t="str">
        <f t="shared" si="70"/>
        <v>rec. Paleta Lario</v>
      </c>
      <c r="BE354" s="150" t="e">
        <v>#N/A</v>
      </c>
      <c r="BF354" s="1051" t="e">
        <f>ROUND(IFERROR((BE354-_xlfn.XLOOKUP(BC354,'Listas anteriores HORECA'!$A:$A,'Listas anteriores HORECA'!$E:$E))/_xlfn.XLOOKUP(BC354,'Listas anteriores HORECA'!$A:$A,'Listas anteriores HORECA'!$E:$E),""),3)</f>
        <v>#VALUE!</v>
      </c>
      <c r="BG354" s="150">
        <f>_xlfn.XLOOKUP($BC354,'Costos Unitarios'!A:A,'Costos Unitarios'!E:E,"")</f>
        <v>2456</v>
      </c>
      <c r="BH354" s="1052" t="e">
        <f t="shared" si="71"/>
        <v>#N/A</v>
      </c>
      <c r="BI354" s="892" t="str">
        <f>IFERROR((BE354-_xlfn.XLOOKUP(C354,'Lista Consumo Interno'!A:A,'Lista Consumo Interno'!E:E))/BE354,"")</f>
        <v/>
      </c>
    </row>
    <row r="355" spans="1:61" s="725" customFormat="1" ht="15" thickBot="1" x14ac:dyDescent="0.35">
      <c r="A355" s="246" t="str">
        <f>_xlfn.XLOOKUP(C355,'Listas anteriores R'!$A:$A,'Listas anteriores R'!$D:$D,"")</f>
        <v>Fiambres</v>
      </c>
      <c r="B355" s="1205" t="str">
        <f>_xlfn.XLOOKUP(C355,'Lista Fiambre'!C:C,'Lista Fiambre'!B:B,"")</f>
        <v>Recortes</v>
      </c>
      <c r="C355" s="231">
        <v>486</v>
      </c>
      <c r="D355" s="232" t="s">
        <v>423</v>
      </c>
      <c r="E355" s="770" t="e">
        <f t="shared" si="64"/>
        <v>#VALUE!</v>
      </c>
      <c r="F355" s="860" t="str">
        <f>_xlfn.XLOOKUP(C355,'[1]Lista Fiambre'!$C:$C,'[1]Lista Fiambre'!$F:$F,"")</f>
        <v/>
      </c>
      <c r="G355" s="1197" t="e">
        <f>ROUND(IFERROR((E355-_xlfn.XLOOKUP(C355,'Listas anteriores R'!A:A,'Listas anteriores R'!E:E))/_xlfn.XLOOKUP(C355,'Listas anteriores R'!A:A,'Listas anteriores R'!E:E),""),3)</f>
        <v>#VALUE!</v>
      </c>
      <c r="H355" s="732" t="str">
        <f>IFERROR((E355-(_xlfn.XLOOKUP(C355,'Costos Unitarios'!$A:$A,'Costos Unitarios'!$E:$E)+_xlfn.XLOOKUP(C355,'Costos Comerciales'!$A:$A,'Costos Comerciales'!$E:$E)))/E355,"")</f>
        <v/>
      </c>
      <c r="I355" s="732" t="str">
        <f>IFERROR((E355-_xlfn.XLOOKUP(C355,'Lista Consumo Interno'!$A:$A,'Lista Consumo Interno'!$E:$E))/E355,"")</f>
        <v/>
      </c>
      <c r="J355" s="727" t="str">
        <f>IFERROR(($E355-_xlfn.XLOOKUP($C355,Competencias!$A:$A,Competencias!R:R))/$E355,"")</f>
        <v/>
      </c>
      <c r="K355" s="727" t="str">
        <f>IFERROR(($E355-_xlfn.XLOOKUP($C355,Competencias!$A:$A,Competencias!S:S))/$E355,"")</f>
        <v/>
      </c>
      <c r="L355" s="727" t="str">
        <f>IFERROR(($E355-_xlfn.XLOOKUP($C355,Competencias!$A:$A,Competencias!T:T))/$E355,"")</f>
        <v/>
      </c>
      <c r="M355" s="727" t="str">
        <f>IFERROR(($E355-_xlfn.XLOOKUP($C355,Competencias!$A:$A,Competencias!U:U))/$E355,"")</f>
        <v/>
      </c>
      <c r="N355" s="727" t="str">
        <f>IFERROR(($E355-_xlfn.XLOOKUP($C355,Competencias!$A:$A,Competencias!V:V))/$E355,"")</f>
        <v/>
      </c>
      <c r="P355" s="246" t="str">
        <f>_xlfn.XLOOKUP(Q355,'Listas anteriores R'!$A:$A,'Listas anteriores R'!$D:$D,"")</f>
        <v>Fiambres</v>
      </c>
      <c r="Q355" s="1210">
        <v>486</v>
      </c>
      <c r="R355" s="718" t="str">
        <f t="shared" si="67"/>
        <v>rec. Salame</v>
      </c>
      <c r="S355" s="135" t="e">
        <f t="shared" si="65"/>
        <v>#VALUE!</v>
      </c>
      <c r="T355" s="749" t="s">
        <v>157</v>
      </c>
      <c r="U355" s="1172" t="e">
        <f>ROUND(IFERROR((S355-_xlfn.XLOOKUP(Q355,'Listas anteriores C'!$A:$A,'Listas anteriores C'!$E:$E))/_xlfn.XLOOKUP(Q355,'Listas anteriores C'!$A:$A,'Listas anteriores C'!$E:$E),""),3)</f>
        <v>#VALUE!</v>
      </c>
      <c r="V355" s="732" t="str">
        <f>IFERROR((S355-(_xlfn.XLOOKUP(Q355,'Costos Unitarios'!$A:$A,'Costos Unitarios'!$E:$E)+_xlfn.XLOOKUP(Q355,'Costos Comerciales'!$A:$A,'Costos Comerciales'!$E:$E)))/S355,"")</f>
        <v/>
      </c>
      <c r="W355" s="727" t="str">
        <f>IFERROR(($S355-_xlfn.XLOOKUP($Q355,Competencias!$A:$A,Competencias!E:E))/$S355,"")</f>
        <v/>
      </c>
      <c r="X355" s="727" t="str">
        <f>IFERROR(($S355-_xlfn.XLOOKUP($Q355,Competencias!$A:$A,Competencias!F:F))/$S355,"")</f>
        <v/>
      </c>
      <c r="Y355" s="727" t="str">
        <f>IFERROR(($S355-_xlfn.XLOOKUP($Q355,Competencias!$A:$A,Competencias!G:G))/$S355,"")</f>
        <v/>
      </c>
      <c r="AA355" s="246" t="str">
        <f>_xlfn.XLOOKUP(AB355,'Listas anteriores R'!$A:$A,'Listas anteriores R'!$D:$D,"")</f>
        <v>Fiambres</v>
      </c>
      <c r="AB355" s="542">
        <v>486</v>
      </c>
      <c r="AC355" s="718" t="str">
        <f t="shared" si="68"/>
        <v>rec. Salame</v>
      </c>
      <c r="AD355" s="139" t="e">
        <f t="shared" si="66"/>
        <v>#VALUE!</v>
      </c>
      <c r="AE355" s="749" t="s">
        <v>157</v>
      </c>
      <c r="AF355" s="1172" t="e">
        <f>ROUND(IFERROR((AD355-_xlfn.XLOOKUP(AB355,'Listas anteriores ML'!$A:$A,'Listas anteriores ML'!$E:$E))/_xlfn.XLOOKUP(AB355,'Listas anteriores ML'!$A:$A,'Listas anteriores ML'!$E:$E),""),3)</f>
        <v>#VALUE!</v>
      </c>
      <c r="AG355" s="732" t="str">
        <f>IFERROR((AD355-(_xlfn.XLOOKUP(AB355,'Costos Unitarios'!$A:$A,'Costos Unitarios'!$E:$E)+_xlfn.XLOOKUP(AB355,'Costos Comerciales'!$A:$A,'Costos Comerciales'!$E:$E)))/AD355,"")</f>
        <v/>
      </c>
      <c r="AH355" s="727" t="str">
        <f>IFERROR(($AD355-_xlfn.XLOOKUP($AB355,Competencias!$A:$A,Competencias!H:H))/$AD355,"")</f>
        <v/>
      </c>
      <c r="AI355" s="727" t="str">
        <f>IFERROR(($AD355-_xlfn.XLOOKUP($AB355,Competencias!$A:$A,Competencias!I:I))/$AD355,"")</f>
        <v/>
      </c>
      <c r="AJ355" s="727" t="str">
        <f>IFERROR(($AD355-_xlfn.XLOOKUP($AB355,Competencias!$A:$A,Competencias!J:J))/$AD355,"")</f>
        <v/>
      </c>
      <c r="AK355" s="727" t="str">
        <f>IFERROR(($AD355-_xlfn.XLOOKUP($AB355,Competencias!$A:$A,Competencias!K:K))/$AD355,"")</f>
        <v/>
      </c>
      <c r="AL355" s="727" t="str">
        <f>IFERROR(($AD355-_xlfn.XLOOKUP($AB355,Competencias!$A:$A,Competencias!L:L))/$AD355,"")</f>
        <v/>
      </c>
      <c r="AM355" s="727" t="str">
        <f>IFERROR(($AD355-_xlfn.XLOOKUP($AB355,Competencias!$A:$A,Competencias!M:M))/$AD355,"")</f>
        <v/>
      </c>
      <c r="AN355" s="727" t="str">
        <f>IFERROR(($AD355-_xlfn.XLOOKUP($AB355,Competencias!$A:$A,Competencias!N:N))/$AD355,"")</f>
        <v/>
      </c>
      <c r="AO355" s="727" t="str">
        <f>IFERROR(($AD355-_xlfn.XLOOKUP($AB355,Competencias!$A:$A,Competencias!O:O))/$AD355,"")</f>
        <v/>
      </c>
      <c r="AP355"/>
      <c r="AQ355" s="246" t="str">
        <f>_xlfn.XLOOKUP(AR355,'Listas anteriores R'!$A:$A,'Listas anteriores R'!$D:$D,"")</f>
        <v>Fiambres</v>
      </c>
      <c r="AR355" s="542">
        <v>486</v>
      </c>
      <c r="AS355" s="718" t="str">
        <f t="shared" si="69"/>
        <v>rec. Salame</v>
      </c>
      <c r="AT355" s="291" t="e">
        <f t="shared" si="63"/>
        <v>#VALUE!</v>
      </c>
      <c r="AU355" s="1051" t="e">
        <f>ROUND(IFERROR(($AT355-_xlfn.XLOOKUP($AR355,'Listas anteriores May.'!$A:$A,'Listas anteriores May.'!$E:$E))/_xlfn.XLOOKUP($AR355,'Listas anteriores May.'!$A:$A,'Listas anteriores May.'!$E:$E),""),3)</f>
        <v>#VALUE!</v>
      </c>
      <c r="AV355" s="732" t="str">
        <f>IFERROR(($AT355-(_xlfn.XLOOKUP($AR355,'Costos Unitarios'!$A:$A,'Costos Unitarios'!$E:$E)+_xlfn.XLOOKUP($AR355,'Costos Comerciales'!$A:$A,'Costos Comerciales'!$E:$E)))/AT355,"")</f>
        <v/>
      </c>
      <c r="AW355" s="892" t="str">
        <f>IFERROR((AT355-_xlfn.XLOOKUP(AR355,'Lista Consumo Interno'!$A:$A,'Lista Consumo Interno'!$E:$E))/AT355,"")</f>
        <v/>
      </c>
      <c r="AX355" s="895" t="e">
        <v>#N/A</v>
      </c>
      <c r="AY355" s="727" t="str">
        <f>IFERROR(($AT355-_xlfn.XLOOKUP($AR355,Competencias!$A:$A,Competencias!P:P))/$AT355,"")</f>
        <v/>
      </c>
      <c r="AZ355" s="727" t="str">
        <f>IFERROR(($AT355-_xlfn.XLOOKUP($AR355,Competencias!$A:$A,Competencias!Q:Q))/$AT355,"")</f>
        <v/>
      </c>
      <c r="BB355" s="246" t="str">
        <f>_xlfn.XLOOKUP(BC355,'Listas anteriores R'!$A:$A,'Listas anteriores R'!$D:$D,"")</f>
        <v>Fiambres</v>
      </c>
      <c r="BC355" s="760">
        <v>486</v>
      </c>
      <c r="BD355" s="800" t="str">
        <f t="shared" si="70"/>
        <v>rec. Salame</v>
      </c>
      <c r="BE355" s="150" t="e">
        <v>#N/A</v>
      </c>
      <c r="BF355" s="1051" t="e">
        <f>ROUND(IFERROR((BE355-_xlfn.XLOOKUP(BC355,'Listas anteriores HORECA'!$A:$A,'Listas anteriores HORECA'!$E:$E))/_xlfn.XLOOKUP(BC355,'Listas anteriores HORECA'!$A:$A,'Listas anteriores HORECA'!$E:$E),""),3)</f>
        <v>#VALUE!</v>
      </c>
      <c r="BG355" s="150">
        <f>_xlfn.XLOOKUP($BC355,'Costos Unitarios'!A:A,'Costos Unitarios'!E:E,"")</f>
        <v>5236</v>
      </c>
      <c r="BH355" s="1052" t="e">
        <f t="shared" si="71"/>
        <v>#N/A</v>
      </c>
      <c r="BI355" s="892" t="str">
        <f>IFERROR((BE355-_xlfn.XLOOKUP(C355,'Lista Consumo Interno'!A:A,'Lista Consumo Interno'!E:E))/BE355,"")</f>
        <v/>
      </c>
    </row>
    <row r="356" spans="1:61" s="725" customFormat="1" ht="15" thickBot="1" x14ac:dyDescent="0.35">
      <c r="A356" s="246" t="str">
        <f>_xlfn.XLOOKUP(C356,'Listas anteriores R'!$A:$A,'Listas anteriores R'!$D:$D,"")</f>
        <v>Fiambres</v>
      </c>
      <c r="B356" s="1205" t="str">
        <f>_xlfn.XLOOKUP(C356,'Lista Fiambre'!C:C,'Lista Fiambre'!B:B,"")</f>
        <v>Recortes</v>
      </c>
      <c r="C356" s="231">
        <v>487</v>
      </c>
      <c r="D356" s="232" t="s">
        <v>424</v>
      </c>
      <c r="E356" s="770">
        <f t="shared" si="64"/>
        <v>8867.2933884297527</v>
      </c>
      <c r="F356" s="860">
        <f>_xlfn.XLOOKUP(C356,'[1]Lista Fiambre'!$C:$C,'[1]Lista Fiambre'!$F:$F,"")</f>
        <v>10729.425000000001</v>
      </c>
      <c r="G356" s="1197">
        <f>ROUND(IFERROR((E356-_xlfn.XLOOKUP(C356,'Listas anteriores R'!A:A,'Listas anteriores R'!E:E))/_xlfn.XLOOKUP(C356,'Listas anteriores R'!A:A,'Listas anteriores R'!E:E),""),3)</f>
        <v>0</v>
      </c>
      <c r="H356" s="732">
        <f>IFERROR((E356-(_xlfn.XLOOKUP(C356,'Costos Unitarios'!$A:$A,'Costos Unitarios'!$E:$E)+_xlfn.XLOOKUP(C356,'Costos Comerciales'!$A:$A,'Costos Comerciales'!$E:$E)))/E356,"")</f>
        <v>0.55668547009741909</v>
      </c>
      <c r="I356" s="732" t="str">
        <f>IFERROR((E356-_xlfn.XLOOKUP(C356,'Lista Consumo Interno'!$A:$A,'Lista Consumo Interno'!$E:$E))/E356,"")</f>
        <v/>
      </c>
      <c r="J356" s="727" t="str">
        <f>IFERROR(($E356-_xlfn.XLOOKUP($C356,Competencias!$A:$A,Competencias!R:R))/$E356,"")</f>
        <v/>
      </c>
      <c r="K356" s="727" t="str">
        <f>IFERROR(($E356-_xlfn.XLOOKUP($C356,Competencias!$A:$A,Competencias!S:S))/$E356,"")</f>
        <v/>
      </c>
      <c r="L356" s="727" t="str">
        <f>IFERROR(($E356-_xlfn.XLOOKUP($C356,Competencias!$A:$A,Competencias!T:T))/$E356,"")</f>
        <v/>
      </c>
      <c r="M356" s="727" t="str">
        <f>IFERROR(($E356-_xlfn.XLOOKUP($C356,Competencias!$A:$A,Competencias!U:U))/$E356,"")</f>
        <v/>
      </c>
      <c r="N356" s="727" t="str">
        <f>IFERROR(($E356-_xlfn.XLOOKUP($C356,Competencias!$A:$A,Competencias!V:V))/$E356,"")</f>
        <v/>
      </c>
      <c r="P356" s="246" t="str">
        <f>_xlfn.XLOOKUP(Q356,'Listas anteriores R'!$A:$A,'Listas anteriores R'!$D:$D,"")</f>
        <v>Fiambres</v>
      </c>
      <c r="Q356" s="1210">
        <v>487</v>
      </c>
      <c r="R356" s="718" t="str">
        <f t="shared" si="67"/>
        <v>rec. Jamon Cocido</v>
      </c>
      <c r="S356" s="135">
        <f t="shared" si="65"/>
        <v>8867.2933884297527</v>
      </c>
      <c r="T356" s="749">
        <v>10729.425000000001</v>
      </c>
      <c r="U356" s="1172">
        <f>ROUND(IFERROR((S356-_xlfn.XLOOKUP(Q356,'Listas anteriores C'!$A:$A,'Listas anteriores C'!$E:$E))/_xlfn.XLOOKUP(Q356,'Listas anteriores C'!$A:$A,'Listas anteriores C'!$E:$E),""),3)</f>
        <v>0</v>
      </c>
      <c r="V356" s="732">
        <f>IFERROR((S356-(_xlfn.XLOOKUP(Q356,'Costos Unitarios'!$A:$A,'Costos Unitarios'!$E:$E)+_xlfn.XLOOKUP(Q356,'Costos Comerciales'!$A:$A,'Costos Comerciales'!$E:$E)))/S356,"")</f>
        <v>0.55668547009741909</v>
      </c>
      <c r="W356" s="727" t="str">
        <f>IFERROR(($S356-_xlfn.XLOOKUP($Q356,Competencias!$A:$A,Competencias!E:E))/$S356,"")</f>
        <v/>
      </c>
      <c r="X356" s="727" t="str">
        <f>IFERROR(($S356-_xlfn.XLOOKUP($Q356,Competencias!$A:$A,Competencias!F:F))/$S356,"")</f>
        <v/>
      </c>
      <c r="Y356" s="727" t="str">
        <f>IFERROR(($S356-_xlfn.XLOOKUP($Q356,Competencias!$A:$A,Competencias!G:G))/$S356,"")</f>
        <v/>
      </c>
      <c r="AA356" s="246" t="str">
        <f>_xlfn.XLOOKUP(AB356,'Listas anteriores R'!$A:$A,'Listas anteriores R'!$D:$D,"")</f>
        <v>Fiambres</v>
      </c>
      <c r="AB356" s="542">
        <v>487</v>
      </c>
      <c r="AC356" s="718" t="str">
        <f t="shared" si="68"/>
        <v>rec. Jamon Cocido</v>
      </c>
      <c r="AD356" s="139">
        <f t="shared" si="66"/>
        <v>8867.2933884297527</v>
      </c>
      <c r="AE356" s="749">
        <v>10729.425000000001</v>
      </c>
      <c r="AF356" s="1172">
        <f>ROUND(IFERROR((AD356-_xlfn.XLOOKUP(AB356,'Listas anteriores ML'!$A:$A,'Listas anteriores ML'!$E:$E))/_xlfn.XLOOKUP(AB356,'Listas anteriores ML'!$A:$A,'Listas anteriores ML'!$E:$E),""),3)</f>
        <v>0</v>
      </c>
      <c r="AG356" s="732">
        <f>IFERROR((AD356-(_xlfn.XLOOKUP(AB356,'Costos Unitarios'!$A:$A,'Costos Unitarios'!$E:$E)+_xlfn.XLOOKUP(AB356,'Costos Comerciales'!$A:$A,'Costos Comerciales'!$E:$E)))/AD356,"")</f>
        <v>0.55668547009741909</v>
      </c>
      <c r="AH356" s="727" t="str">
        <f>IFERROR(($AD356-_xlfn.XLOOKUP($AB356,Competencias!$A:$A,Competencias!H:H))/$AD356,"")</f>
        <v/>
      </c>
      <c r="AI356" s="727" t="str">
        <f>IFERROR(($AD356-_xlfn.XLOOKUP($AB356,Competencias!$A:$A,Competencias!I:I))/$AD356,"")</f>
        <v/>
      </c>
      <c r="AJ356" s="727" t="str">
        <f>IFERROR(($AD356-_xlfn.XLOOKUP($AB356,Competencias!$A:$A,Competencias!J:J))/$AD356,"")</f>
        <v/>
      </c>
      <c r="AK356" s="727" t="str">
        <f>IFERROR(($AD356-_xlfn.XLOOKUP($AB356,Competencias!$A:$A,Competencias!K:K))/$AD356,"")</f>
        <v/>
      </c>
      <c r="AL356" s="727" t="str">
        <f>IFERROR(($AD356-_xlfn.XLOOKUP($AB356,Competencias!$A:$A,Competencias!L:L))/$AD356,"")</f>
        <v/>
      </c>
      <c r="AM356" s="727" t="str">
        <f>IFERROR(($AD356-_xlfn.XLOOKUP($AB356,Competencias!$A:$A,Competencias!M:M))/$AD356,"")</f>
        <v/>
      </c>
      <c r="AN356" s="727" t="str">
        <f>IFERROR(($AD356-_xlfn.XLOOKUP($AB356,Competencias!$A:$A,Competencias!N:N))/$AD356,"")</f>
        <v/>
      </c>
      <c r="AO356" s="727" t="str">
        <f>IFERROR(($AD356-_xlfn.XLOOKUP($AB356,Competencias!$A:$A,Competencias!O:O))/$AD356,"")</f>
        <v/>
      </c>
      <c r="AP356"/>
      <c r="AQ356" s="246" t="str">
        <f>_xlfn.XLOOKUP(AR356,'Listas anteriores R'!$A:$A,'Listas anteriores R'!$D:$D,"")</f>
        <v>Fiambres</v>
      </c>
      <c r="AR356" s="542">
        <v>487</v>
      </c>
      <c r="AS356" s="718" t="str">
        <f t="shared" si="69"/>
        <v>rec. Jamon Cocido</v>
      </c>
      <c r="AT356" s="291" t="e">
        <f t="shared" si="63"/>
        <v>#N/A</v>
      </c>
      <c r="AU356" s="1051" t="e">
        <f>ROUND(IFERROR(($AT356-_xlfn.XLOOKUP($AR356,'Listas anteriores May.'!$A:$A,'Listas anteriores May.'!$E:$E))/_xlfn.XLOOKUP($AR356,'Listas anteriores May.'!$A:$A,'Listas anteriores May.'!$E:$E),""),3)</f>
        <v>#VALUE!</v>
      </c>
      <c r="AV356" s="732" t="str">
        <f>IFERROR(($AT356-(_xlfn.XLOOKUP($AR356,'Costos Unitarios'!$A:$A,'Costos Unitarios'!$E:$E)+_xlfn.XLOOKUP($AR356,'Costos Comerciales'!$A:$A,'Costos Comerciales'!$E:$E)))/AT356,"")</f>
        <v/>
      </c>
      <c r="AW356" s="892" t="str">
        <f>IFERROR((AT356-_xlfn.XLOOKUP(AR356,'Lista Consumo Interno'!$A:$A,'Lista Consumo Interno'!$E:$E))/AT356,"")</f>
        <v/>
      </c>
      <c r="AX356" s="895" t="e">
        <v>#N/A</v>
      </c>
      <c r="AY356" s="727" t="str">
        <f>IFERROR(($AT356-_xlfn.XLOOKUP($AR356,Competencias!$A:$A,Competencias!P:P))/$AT356,"")</f>
        <v/>
      </c>
      <c r="AZ356" s="727" t="str">
        <f>IFERROR(($AT356-_xlfn.XLOOKUP($AR356,Competencias!$A:$A,Competencias!Q:Q))/$AT356,"")</f>
        <v/>
      </c>
      <c r="BB356" s="246" t="str">
        <f>_xlfn.XLOOKUP(BC356,'Listas anteriores R'!$A:$A,'Listas anteriores R'!$D:$D,"")</f>
        <v>Fiambres</v>
      </c>
      <c r="BC356" s="760">
        <v>487</v>
      </c>
      <c r="BD356" s="800" t="str">
        <f t="shared" si="70"/>
        <v>rec. Jamon Cocido</v>
      </c>
      <c r="BE356" s="150" t="e">
        <v>#N/A</v>
      </c>
      <c r="BF356" s="1051" t="e">
        <f>ROUND(IFERROR((BE356-_xlfn.XLOOKUP(BC356,'Listas anteriores HORECA'!$A:$A,'Listas anteriores HORECA'!$E:$E))/_xlfn.XLOOKUP(BC356,'Listas anteriores HORECA'!$A:$A,'Listas anteriores HORECA'!$E:$E),""),3)</f>
        <v>#VALUE!</v>
      </c>
      <c r="BG356" s="150">
        <f>_xlfn.XLOOKUP($BC356,'Costos Unitarios'!A:A,'Costos Unitarios'!E:E,"")</f>
        <v>3399</v>
      </c>
      <c r="BH356" s="1052" t="e">
        <f t="shared" si="71"/>
        <v>#N/A</v>
      </c>
      <c r="BI356" s="892" t="str">
        <f>IFERROR((BE356-_xlfn.XLOOKUP(C356,'Lista Consumo Interno'!A:A,'Lista Consumo Interno'!E:E))/BE356,"")</f>
        <v/>
      </c>
    </row>
    <row r="357" spans="1:61" s="725" customFormat="1" ht="15" thickBot="1" x14ac:dyDescent="0.35">
      <c r="A357" s="246" t="str">
        <f>_xlfn.XLOOKUP(C357,'Listas anteriores R'!$A:$A,'Listas anteriores R'!$D:$D,"")</f>
        <v>Fiambres</v>
      </c>
      <c r="B357" s="1205" t="str">
        <f>_xlfn.XLOOKUP(C357,'Lista Fiambre'!C:C,'Lista Fiambre'!B:B,"")</f>
        <v>Recortes</v>
      </c>
      <c r="C357" s="231">
        <v>494</v>
      </c>
      <c r="D357" s="232" t="s">
        <v>425</v>
      </c>
      <c r="E357" s="770">
        <f t="shared" si="64"/>
        <v>15462.616622458425</v>
      </c>
      <c r="F357" s="860">
        <f>_xlfn.XLOOKUP(C357,'[1]Lista Fiambre'!$C:$C,'[1]Lista Fiambre'!$F:$F,"")</f>
        <v>18709.766113174694</v>
      </c>
      <c r="G357" s="1197">
        <f>ROUND(IFERROR((E357-_xlfn.XLOOKUP(C357,'Listas anteriores R'!A:A,'Listas anteriores R'!E:E))/_xlfn.XLOOKUP(C357,'Listas anteriores R'!A:A,'Listas anteriores R'!E:E),""),3)</f>
        <v>0</v>
      </c>
      <c r="H357" s="732">
        <f>IFERROR((E357-(_xlfn.XLOOKUP(C357,'Costos Unitarios'!$A:$A,'Costos Unitarios'!$E:$E)+_xlfn.XLOOKUP(C357,'Costos Comerciales'!$A:$A,'Costos Comerciales'!$E:$E)))/E357,"")</f>
        <v>0.92401027402481217</v>
      </c>
      <c r="I357" s="732" t="str">
        <f>IFERROR((E357-_xlfn.XLOOKUP(C357,'Lista Consumo Interno'!$A:$A,'Lista Consumo Interno'!$E:$E))/E357,"")</f>
        <v/>
      </c>
      <c r="J357" s="727" t="str">
        <f>IFERROR(($E357-_xlfn.XLOOKUP($C357,Competencias!$A:$A,Competencias!R:R))/$E357,"")</f>
        <v/>
      </c>
      <c r="K357" s="727" t="str">
        <f>IFERROR(($E357-_xlfn.XLOOKUP($C357,Competencias!$A:$A,Competencias!S:S))/$E357,"")</f>
        <v/>
      </c>
      <c r="L357" s="727" t="str">
        <f>IFERROR(($E357-_xlfn.XLOOKUP($C357,Competencias!$A:$A,Competencias!T:T))/$E357,"")</f>
        <v/>
      </c>
      <c r="M357" s="727" t="str">
        <f>IFERROR(($E357-_xlfn.XLOOKUP($C357,Competencias!$A:$A,Competencias!U:U))/$E357,"")</f>
        <v/>
      </c>
      <c r="N357" s="727" t="str">
        <f>IFERROR(($E357-_xlfn.XLOOKUP($C357,Competencias!$A:$A,Competencias!V:V))/$E357,"")</f>
        <v/>
      </c>
      <c r="P357" s="246" t="str">
        <f>_xlfn.XLOOKUP(Q357,'Listas anteriores R'!$A:$A,'Listas anteriores R'!$D:$D,"")</f>
        <v>Fiambres</v>
      </c>
      <c r="Q357" s="1210">
        <v>494</v>
      </c>
      <c r="R357" s="718" t="str">
        <f t="shared" si="67"/>
        <v>Recorte Bondiola</v>
      </c>
      <c r="S357" s="135">
        <f t="shared" si="65"/>
        <v>15462.616622458425</v>
      </c>
      <c r="T357" s="749">
        <v>18709.766113174694</v>
      </c>
      <c r="U357" s="1172">
        <f>ROUND(IFERROR((S357-_xlfn.XLOOKUP(Q357,'Listas anteriores C'!$A:$A,'Listas anteriores C'!$E:$E))/_xlfn.XLOOKUP(Q357,'Listas anteriores C'!$A:$A,'Listas anteriores C'!$E:$E),""),3)</f>
        <v>0</v>
      </c>
      <c r="V357" s="732">
        <f>IFERROR((S357-(_xlfn.XLOOKUP(Q357,'Costos Unitarios'!$A:$A,'Costos Unitarios'!$E:$E)+_xlfn.XLOOKUP(Q357,'Costos Comerciales'!$A:$A,'Costos Comerciales'!$E:$E)))/S357,"")</f>
        <v>0.92401027402481217</v>
      </c>
      <c r="W357" s="727" t="str">
        <f>IFERROR(($S357-_xlfn.XLOOKUP($Q357,Competencias!$A:$A,Competencias!E:E))/$S357,"")</f>
        <v/>
      </c>
      <c r="X357" s="727" t="str">
        <f>IFERROR(($S357-_xlfn.XLOOKUP($Q357,Competencias!$A:$A,Competencias!F:F))/$S357,"")</f>
        <v/>
      </c>
      <c r="Y357" s="727" t="str">
        <f>IFERROR(($S357-_xlfn.XLOOKUP($Q357,Competencias!$A:$A,Competencias!G:G))/$S357,"")</f>
        <v/>
      </c>
      <c r="AA357" s="246" t="str">
        <f>_xlfn.XLOOKUP(AB357,'Listas anteriores R'!$A:$A,'Listas anteriores R'!$D:$D,"")</f>
        <v>Fiambres</v>
      </c>
      <c r="AB357" s="542">
        <v>494</v>
      </c>
      <c r="AC357" s="718" t="str">
        <f t="shared" si="68"/>
        <v>Recorte Bondiola</v>
      </c>
      <c r="AD357" s="139">
        <f t="shared" si="66"/>
        <v>15462.616622458425</v>
      </c>
      <c r="AE357" s="749">
        <v>18709.766113174694</v>
      </c>
      <c r="AF357" s="1172">
        <f>ROUND(IFERROR((AD357-_xlfn.XLOOKUP(AB357,'Listas anteriores ML'!$A:$A,'Listas anteriores ML'!$E:$E))/_xlfn.XLOOKUP(AB357,'Listas anteriores ML'!$A:$A,'Listas anteriores ML'!$E:$E),""),3)</f>
        <v>0</v>
      </c>
      <c r="AG357" s="732">
        <f>IFERROR((AD357-(_xlfn.XLOOKUP(AB357,'Costos Unitarios'!$A:$A,'Costos Unitarios'!$E:$E)+_xlfn.XLOOKUP(AB357,'Costos Comerciales'!$A:$A,'Costos Comerciales'!$E:$E)))/AD357,"")</f>
        <v>0.92401027402481217</v>
      </c>
      <c r="AH357" s="727" t="str">
        <f>IFERROR(($AD357-_xlfn.XLOOKUP($AB357,Competencias!$A:$A,Competencias!H:H))/$AD357,"")</f>
        <v/>
      </c>
      <c r="AI357" s="727" t="str">
        <f>IFERROR(($AD357-_xlfn.XLOOKUP($AB357,Competencias!$A:$A,Competencias!I:I))/$AD357,"")</f>
        <v/>
      </c>
      <c r="AJ357" s="727" t="str">
        <f>IFERROR(($AD357-_xlfn.XLOOKUP($AB357,Competencias!$A:$A,Competencias!J:J))/$AD357,"")</f>
        <v/>
      </c>
      <c r="AK357" s="727" t="str">
        <f>IFERROR(($AD357-_xlfn.XLOOKUP($AB357,Competencias!$A:$A,Competencias!K:K))/$AD357,"")</f>
        <v/>
      </c>
      <c r="AL357" s="727" t="str">
        <f>IFERROR(($AD357-_xlfn.XLOOKUP($AB357,Competencias!$A:$A,Competencias!L:L))/$AD357,"")</f>
        <v/>
      </c>
      <c r="AM357" s="727" t="str">
        <f>IFERROR(($AD357-_xlfn.XLOOKUP($AB357,Competencias!$A:$A,Competencias!M:M))/$AD357,"")</f>
        <v/>
      </c>
      <c r="AN357" s="727" t="str">
        <f>IFERROR(($AD357-_xlfn.XLOOKUP($AB357,Competencias!$A:$A,Competencias!N:N))/$AD357,"")</f>
        <v/>
      </c>
      <c r="AO357" s="727" t="str">
        <f>IFERROR(($AD357-_xlfn.XLOOKUP($AB357,Competencias!$A:$A,Competencias!O:O))/$AD357,"")</f>
        <v/>
      </c>
      <c r="AP357"/>
      <c r="AQ357" s="246" t="str">
        <f>_xlfn.XLOOKUP(AR357,'Listas anteriores R'!$A:$A,'Listas anteriores R'!$D:$D,"")</f>
        <v>Fiambres</v>
      </c>
      <c r="AR357" s="542">
        <v>494</v>
      </c>
      <c r="AS357" s="718" t="str">
        <f t="shared" si="69"/>
        <v>Recorte Bondiola</v>
      </c>
      <c r="AT357" s="291" t="e">
        <f t="shared" si="63"/>
        <v>#N/A</v>
      </c>
      <c r="AU357" s="1051" t="e">
        <f>ROUND(IFERROR(($AT357-_xlfn.XLOOKUP($AR357,'Listas anteriores May.'!$A:$A,'Listas anteriores May.'!$E:$E))/_xlfn.XLOOKUP($AR357,'Listas anteriores May.'!$A:$A,'Listas anteriores May.'!$E:$E),""),3)</f>
        <v>#VALUE!</v>
      </c>
      <c r="AV357" s="732" t="str">
        <f>IFERROR(($AT357-(_xlfn.XLOOKUP($AR357,'Costos Unitarios'!$A:$A,'Costos Unitarios'!$E:$E)+_xlfn.XLOOKUP($AR357,'Costos Comerciales'!$A:$A,'Costos Comerciales'!$E:$E)))/AT357,"")</f>
        <v/>
      </c>
      <c r="AW357" s="892" t="str">
        <f>IFERROR((AT357-_xlfn.XLOOKUP(AR357,'Lista Consumo Interno'!$A:$A,'Lista Consumo Interno'!$E:$E))/AT357,"")</f>
        <v/>
      </c>
      <c r="AX357" s="895" t="e">
        <v>#N/A</v>
      </c>
      <c r="AY357" s="727" t="str">
        <f>IFERROR(($AT357-_xlfn.XLOOKUP($AR357,Competencias!$A:$A,Competencias!P:P))/$AT357,"")</f>
        <v/>
      </c>
      <c r="AZ357" s="727" t="str">
        <f>IFERROR(($AT357-_xlfn.XLOOKUP($AR357,Competencias!$A:$A,Competencias!Q:Q))/$AT357,"")</f>
        <v/>
      </c>
      <c r="BB357" s="246" t="str">
        <f>_xlfn.XLOOKUP(BC357,'Listas anteriores R'!$A:$A,'Listas anteriores R'!$D:$D,"")</f>
        <v>Fiambres</v>
      </c>
      <c r="BC357" s="760">
        <v>494</v>
      </c>
      <c r="BD357" s="800" t="str">
        <f t="shared" si="70"/>
        <v>Recorte Bondiola</v>
      </c>
      <c r="BE357" s="150" t="e">
        <v>#N/A</v>
      </c>
      <c r="BF357" s="1051" t="e">
        <f>ROUND(IFERROR((BE357-_xlfn.XLOOKUP(BC357,'Listas anteriores HORECA'!$A:$A,'Listas anteriores HORECA'!$E:$E))/_xlfn.XLOOKUP(BC357,'Listas anteriores HORECA'!$A:$A,'Listas anteriores HORECA'!$E:$E),""),3)</f>
        <v>#VALUE!</v>
      </c>
      <c r="BG357" s="150">
        <f>_xlfn.XLOOKUP($BC357,'Costos Unitarios'!A:A,'Costos Unitarios'!E:E,"")</f>
        <v>1128</v>
      </c>
      <c r="BH357" s="1052" t="e">
        <f t="shared" si="71"/>
        <v>#N/A</v>
      </c>
      <c r="BI357" s="892" t="str">
        <f>IFERROR((BE357-_xlfn.XLOOKUP(C357,'Lista Consumo Interno'!A:A,'Lista Consumo Interno'!E:E))/BE357,"")</f>
        <v/>
      </c>
    </row>
    <row r="358" spans="1:61" s="725" customFormat="1" ht="15" thickBot="1" x14ac:dyDescent="0.35">
      <c r="A358" s="246" t="str">
        <f>_xlfn.XLOOKUP(C358,'Listas anteriores R'!$A:$A,'Listas anteriores R'!$D:$D,"")</f>
        <v>Fiambres</v>
      </c>
      <c r="B358" s="1205" t="str">
        <f>_xlfn.XLOOKUP(C358,'Lista Fiambre'!C:C,'Lista Fiambre'!B:B,"")</f>
        <v>Recortes</v>
      </c>
      <c r="C358" s="231">
        <v>495</v>
      </c>
      <c r="D358" s="232" t="s">
        <v>426</v>
      </c>
      <c r="E358" s="770">
        <f t="shared" si="64"/>
        <v>29343.829272165414</v>
      </c>
      <c r="F358" s="860">
        <f>_xlfn.XLOOKUP(C358,'[1]Lista Fiambre'!$C:$C,'[1]Lista Fiambre'!$F:$F,"")</f>
        <v>35506.033419320149</v>
      </c>
      <c r="G358" s="1197">
        <f>ROUND(IFERROR((E358-_xlfn.XLOOKUP(C358,'Listas anteriores R'!A:A,'Listas anteriores R'!E:E))/_xlfn.XLOOKUP(C358,'Listas anteriores R'!A:A,'Listas anteriores R'!E:E),""),3)</f>
        <v>0</v>
      </c>
      <c r="H358" s="732">
        <f>IFERROR((E358-(_xlfn.XLOOKUP(C358,'Costos Unitarios'!$A:$A,'Costos Unitarios'!$E:$E)+_xlfn.XLOOKUP(C358,'Costos Comerciales'!$A:$A,'Costos Comerciales'!$E:$E)))/E358,"")</f>
        <v>0.564951122036775</v>
      </c>
      <c r="I358" s="732" t="str">
        <f>IFERROR((E358-_xlfn.XLOOKUP(C358,'Lista Consumo Interno'!$A:$A,'Lista Consumo Interno'!$E:$E))/E358,"")</f>
        <v/>
      </c>
      <c r="J358" s="727" t="str">
        <f>IFERROR(($E358-_xlfn.XLOOKUP($C358,Competencias!$A:$A,Competencias!R:R))/$E358,"")</f>
        <v/>
      </c>
      <c r="K358" s="727" t="str">
        <f>IFERROR(($E358-_xlfn.XLOOKUP($C358,Competencias!$A:$A,Competencias!S:S))/$E358,"")</f>
        <v/>
      </c>
      <c r="L358" s="727" t="str">
        <f>IFERROR(($E358-_xlfn.XLOOKUP($C358,Competencias!$A:$A,Competencias!T:T))/$E358,"")</f>
        <v/>
      </c>
      <c r="M358" s="727" t="str">
        <f>IFERROR(($E358-_xlfn.XLOOKUP($C358,Competencias!$A:$A,Competencias!U:U))/$E358,"")</f>
        <v/>
      </c>
      <c r="N358" s="727" t="str">
        <f>IFERROR(($E358-_xlfn.XLOOKUP($C358,Competencias!$A:$A,Competencias!V:V))/$E358,"")</f>
        <v/>
      </c>
      <c r="P358" s="246" t="str">
        <f>_xlfn.XLOOKUP(Q358,'Listas anteriores R'!$A:$A,'Listas anteriores R'!$D:$D,"")</f>
        <v>Fiambres</v>
      </c>
      <c r="Q358" s="1210">
        <v>495</v>
      </c>
      <c r="R358" s="718" t="str">
        <f t="shared" si="67"/>
        <v>Recorte Jamon Crudo</v>
      </c>
      <c r="S358" s="135">
        <f t="shared" si="65"/>
        <v>29343.829272165414</v>
      </c>
      <c r="T358" s="749">
        <v>35506.033419320149</v>
      </c>
      <c r="U358" s="1172">
        <f>ROUND(IFERROR((S358-_xlfn.XLOOKUP(Q358,'Listas anteriores C'!$A:$A,'Listas anteriores C'!$E:$E))/_xlfn.XLOOKUP(Q358,'Listas anteriores C'!$A:$A,'Listas anteriores C'!$E:$E),""),3)</f>
        <v>0</v>
      </c>
      <c r="V358" s="732">
        <f>IFERROR((S358-(_xlfn.XLOOKUP(Q358,'Costos Unitarios'!$A:$A,'Costos Unitarios'!$E:$E)+_xlfn.XLOOKUP(Q358,'Costos Comerciales'!$A:$A,'Costos Comerciales'!$E:$E)))/S358,"")</f>
        <v>0.564951122036775</v>
      </c>
      <c r="W358" s="727" t="str">
        <f>IFERROR(($S358-_xlfn.XLOOKUP($Q358,Competencias!$A:$A,Competencias!E:E))/$S358,"")</f>
        <v/>
      </c>
      <c r="X358" s="727" t="str">
        <f>IFERROR(($S358-_xlfn.XLOOKUP($Q358,Competencias!$A:$A,Competencias!F:F))/$S358,"")</f>
        <v/>
      </c>
      <c r="Y358" s="727" t="str">
        <f>IFERROR(($S358-_xlfn.XLOOKUP($Q358,Competencias!$A:$A,Competencias!G:G))/$S358,"")</f>
        <v/>
      </c>
      <c r="AA358" s="246" t="str">
        <f>_xlfn.XLOOKUP(AB358,'Listas anteriores R'!$A:$A,'Listas anteriores R'!$D:$D,"")</f>
        <v>Fiambres</v>
      </c>
      <c r="AB358" s="542">
        <v>495</v>
      </c>
      <c r="AC358" s="718" t="str">
        <f t="shared" si="68"/>
        <v>Recorte Jamon Crudo</v>
      </c>
      <c r="AD358" s="139">
        <f t="shared" si="66"/>
        <v>29343.829272165414</v>
      </c>
      <c r="AE358" s="749">
        <v>35506.033419320149</v>
      </c>
      <c r="AF358" s="1172">
        <f>ROUND(IFERROR((AD358-_xlfn.XLOOKUP(AB358,'Listas anteriores ML'!$A:$A,'Listas anteriores ML'!$E:$E))/_xlfn.XLOOKUP(AB358,'Listas anteriores ML'!$A:$A,'Listas anteriores ML'!$E:$E),""),3)</f>
        <v>0</v>
      </c>
      <c r="AG358" s="732">
        <f>IFERROR((AD358-(_xlfn.XLOOKUP(AB358,'Costos Unitarios'!$A:$A,'Costos Unitarios'!$E:$E)+_xlfn.XLOOKUP(AB358,'Costos Comerciales'!$A:$A,'Costos Comerciales'!$E:$E)))/AD358,"")</f>
        <v>0.564951122036775</v>
      </c>
      <c r="AH358" s="727" t="str">
        <f>IFERROR(($AD358-_xlfn.XLOOKUP($AB358,Competencias!$A:$A,Competencias!H:H))/$AD358,"")</f>
        <v/>
      </c>
      <c r="AI358" s="727" t="str">
        <f>IFERROR(($AD358-_xlfn.XLOOKUP($AB358,Competencias!$A:$A,Competencias!I:I))/$AD358,"")</f>
        <v/>
      </c>
      <c r="AJ358" s="727" t="str">
        <f>IFERROR(($AD358-_xlfn.XLOOKUP($AB358,Competencias!$A:$A,Competencias!J:J))/$AD358,"")</f>
        <v/>
      </c>
      <c r="AK358" s="727" t="str">
        <f>IFERROR(($AD358-_xlfn.XLOOKUP($AB358,Competencias!$A:$A,Competencias!K:K))/$AD358,"")</f>
        <v/>
      </c>
      <c r="AL358" s="727" t="str">
        <f>IFERROR(($AD358-_xlfn.XLOOKUP($AB358,Competencias!$A:$A,Competencias!L:L))/$AD358,"")</f>
        <v/>
      </c>
      <c r="AM358" s="727" t="str">
        <f>IFERROR(($AD358-_xlfn.XLOOKUP($AB358,Competencias!$A:$A,Competencias!M:M))/$AD358,"")</f>
        <v/>
      </c>
      <c r="AN358" s="727" t="str">
        <f>IFERROR(($AD358-_xlfn.XLOOKUP($AB358,Competencias!$A:$A,Competencias!N:N))/$AD358,"")</f>
        <v/>
      </c>
      <c r="AO358" s="727" t="str">
        <f>IFERROR(($AD358-_xlfn.XLOOKUP($AB358,Competencias!$A:$A,Competencias!O:O))/$AD358,"")</f>
        <v/>
      </c>
      <c r="AP358"/>
      <c r="AQ358" s="246" t="str">
        <f>_xlfn.XLOOKUP(AR358,'Listas anteriores R'!$A:$A,'Listas anteriores R'!$D:$D,"")</f>
        <v>Fiambres</v>
      </c>
      <c r="AR358" s="542">
        <v>495</v>
      </c>
      <c r="AS358" s="718" t="str">
        <f t="shared" si="69"/>
        <v>Recorte Jamon Crudo</v>
      </c>
      <c r="AT358" s="291" t="e">
        <f t="shared" si="63"/>
        <v>#N/A</v>
      </c>
      <c r="AU358" s="1051" t="e">
        <f>ROUND(IFERROR(($AT358-_xlfn.XLOOKUP($AR358,'Listas anteriores May.'!$A:$A,'Listas anteriores May.'!$E:$E))/_xlfn.XLOOKUP($AR358,'Listas anteriores May.'!$A:$A,'Listas anteriores May.'!$E:$E),""),3)</f>
        <v>#VALUE!</v>
      </c>
      <c r="AV358" s="732" t="str">
        <f>IFERROR(($AT358-(_xlfn.XLOOKUP($AR358,'Costos Unitarios'!$A:$A,'Costos Unitarios'!$E:$E)+_xlfn.XLOOKUP($AR358,'Costos Comerciales'!$A:$A,'Costos Comerciales'!$E:$E)))/AT358,"")</f>
        <v/>
      </c>
      <c r="AW358" s="892" t="str">
        <f>IFERROR((AT358-_xlfn.XLOOKUP(AR358,'Lista Consumo Interno'!$A:$A,'Lista Consumo Interno'!$E:$E))/AT358,"")</f>
        <v/>
      </c>
      <c r="AX358" s="895" t="e">
        <v>#N/A</v>
      </c>
      <c r="AY358" s="727" t="str">
        <f>IFERROR(($AT358-_xlfn.XLOOKUP($AR358,Competencias!$A:$A,Competencias!P:P))/$AT358,"")</f>
        <v/>
      </c>
      <c r="AZ358" s="727" t="str">
        <f>IFERROR(($AT358-_xlfn.XLOOKUP($AR358,Competencias!$A:$A,Competencias!Q:Q))/$AT358,"")</f>
        <v/>
      </c>
      <c r="BB358" s="246" t="str">
        <f>_xlfn.XLOOKUP(BC358,'Listas anteriores R'!$A:$A,'Listas anteriores R'!$D:$D,"")</f>
        <v>Fiambres</v>
      </c>
      <c r="BC358" s="760">
        <v>495</v>
      </c>
      <c r="BD358" s="800" t="str">
        <f t="shared" si="70"/>
        <v>Recorte Jamon Crudo</v>
      </c>
      <c r="BE358" s="150" t="e">
        <v>#N/A</v>
      </c>
      <c r="BF358" s="1051" t="e">
        <f>ROUND(IFERROR((BE358-_xlfn.XLOOKUP(BC358,'Listas anteriores HORECA'!$A:$A,'Listas anteriores HORECA'!$E:$E))/_xlfn.XLOOKUP(BC358,'Listas anteriores HORECA'!$A:$A,'Listas anteriores HORECA'!$E:$E),""),3)</f>
        <v>#VALUE!</v>
      </c>
      <c r="BG358" s="150">
        <f>_xlfn.XLOOKUP($BC358,'Costos Unitarios'!A:A,'Costos Unitarios'!E:E,"")</f>
        <v>11413</v>
      </c>
      <c r="BH358" s="1052" t="e">
        <f t="shared" si="71"/>
        <v>#N/A</v>
      </c>
      <c r="BI358" s="892" t="str">
        <f>IFERROR((BE358-_xlfn.XLOOKUP(C358,'Lista Consumo Interno'!A:A,'Lista Consumo Interno'!E:E))/BE358,"")</f>
        <v/>
      </c>
    </row>
    <row r="359" spans="1:61" s="725" customFormat="1" ht="15" thickBot="1" x14ac:dyDescent="0.35">
      <c r="A359" s="246" t="str">
        <f>_xlfn.XLOOKUP(C359,'Listas anteriores R'!$A:$A,'Listas anteriores R'!$D:$D,"")</f>
        <v>Fiambres</v>
      </c>
      <c r="B359" s="1205" t="str">
        <f>_xlfn.XLOOKUP(C359,'Lista Fiambre'!C:C,'Lista Fiambre'!B:B,"")</f>
        <v>Recortes</v>
      </c>
      <c r="C359" s="231">
        <v>502</v>
      </c>
      <c r="D359" s="232" t="s">
        <v>427</v>
      </c>
      <c r="E359" s="770">
        <f t="shared" si="64"/>
        <v>15922.854818181822</v>
      </c>
      <c r="F359" s="860">
        <f>_xlfn.XLOOKUP(C359,'[1]Lista Fiambre'!$C:$C,'[1]Lista Fiambre'!$F:$F,"")</f>
        <v>19266.654330000005</v>
      </c>
      <c r="G359" s="1197">
        <f>ROUND(IFERROR((E359-_xlfn.XLOOKUP(C359,'Listas anteriores R'!A:A,'Listas anteriores R'!E:E))/_xlfn.XLOOKUP(C359,'Listas anteriores R'!A:A,'Listas anteriores R'!E:E),""),3)</f>
        <v>0</v>
      </c>
      <c r="H359" s="732">
        <f>IFERROR((E359-(_xlfn.XLOOKUP(C359,'Costos Unitarios'!$A:$A,'Costos Unitarios'!$E:$E)+_xlfn.XLOOKUP(C359,'Costos Comerciales'!$A:$A,'Costos Comerciales'!$E:$E)))/E359,"")</f>
        <v>0.90127398522751201</v>
      </c>
      <c r="I359" s="732" t="str">
        <f>IFERROR((E359-_xlfn.XLOOKUP(C359,'Lista Consumo Interno'!$A:$A,'Lista Consumo Interno'!$E:$E))/E359,"")</f>
        <v/>
      </c>
      <c r="J359" s="727" t="str">
        <f>IFERROR(($E359-_xlfn.XLOOKUP($C359,Competencias!$A:$A,Competencias!R:R))/$E359,"")</f>
        <v/>
      </c>
      <c r="K359" s="727" t="str">
        <f>IFERROR(($E359-_xlfn.XLOOKUP($C359,Competencias!$A:$A,Competencias!S:S))/$E359,"")</f>
        <v/>
      </c>
      <c r="L359" s="727" t="str">
        <f>IFERROR(($E359-_xlfn.XLOOKUP($C359,Competencias!$A:$A,Competencias!T:T))/$E359,"")</f>
        <v/>
      </c>
      <c r="M359" s="727" t="str">
        <f>IFERROR(($E359-_xlfn.XLOOKUP($C359,Competencias!$A:$A,Competencias!U:U))/$E359,"")</f>
        <v/>
      </c>
      <c r="N359" s="727" t="str">
        <f>IFERROR(($E359-_xlfn.XLOOKUP($C359,Competencias!$A:$A,Competencias!V:V))/$E359,"")</f>
        <v/>
      </c>
      <c r="P359" s="246" t="str">
        <f>_xlfn.XLOOKUP(Q359,'Listas anteriores R'!$A:$A,'Listas anteriores R'!$D:$D,"")</f>
        <v>Fiambres</v>
      </c>
      <c r="Q359" s="1210">
        <v>502</v>
      </c>
      <c r="R359" s="718" t="str">
        <f t="shared" si="67"/>
        <v>Recorte Panceta Ahumada</v>
      </c>
      <c r="S359" s="135">
        <f t="shared" si="65"/>
        <v>15922.854818181822</v>
      </c>
      <c r="T359" s="749">
        <v>19266.654330000005</v>
      </c>
      <c r="U359" s="1172">
        <f>ROUND(IFERROR((S359-_xlfn.XLOOKUP(Q359,'Listas anteriores C'!$A:$A,'Listas anteriores C'!$E:$E))/_xlfn.XLOOKUP(Q359,'Listas anteriores C'!$A:$A,'Listas anteriores C'!$E:$E),""),3)</f>
        <v>0</v>
      </c>
      <c r="V359" s="732">
        <f>IFERROR((S359-(_xlfn.XLOOKUP(Q359,'Costos Unitarios'!$A:$A,'Costos Unitarios'!$E:$E)+_xlfn.XLOOKUP(Q359,'Costos Comerciales'!$A:$A,'Costos Comerciales'!$E:$E)))/S359,"")</f>
        <v>0.90127398522751201</v>
      </c>
      <c r="W359" s="727" t="str">
        <f>IFERROR(($S359-_xlfn.XLOOKUP($Q359,Competencias!$A:$A,Competencias!E:E))/$S359,"")</f>
        <v/>
      </c>
      <c r="X359" s="727" t="str">
        <f>IFERROR(($S359-_xlfn.XLOOKUP($Q359,Competencias!$A:$A,Competencias!F:F))/$S359,"")</f>
        <v/>
      </c>
      <c r="Y359" s="727" t="str">
        <f>IFERROR(($S359-_xlfn.XLOOKUP($Q359,Competencias!$A:$A,Competencias!G:G))/$S359,"")</f>
        <v/>
      </c>
      <c r="AA359" s="246" t="str">
        <f>_xlfn.XLOOKUP(AB359,'Listas anteriores R'!$A:$A,'Listas anteriores R'!$D:$D,"")</f>
        <v>Fiambres</v>
      </c>
      <c r="AB359" s="542">
        <v>502</v>
      </c>
      <c r="AC359" s="718" t="str">
        <f t="shared" si="68"/>
        <v>Recorte Panceta Ahumada</v>
      </c>
      <c r="AD359" s="139">
        <f t="shared" si="66"/>
        <v>15922.854818181822</v>
      </c>
      <c r="AE359" s="749">
        <v>19266.654330000005</v>
      </c>
      <c r="AF359" s="1172">
        <f>ROUND(IFERROR((AD359-_xlfn.XLOOKUP(AB359,'Listas anteriores ML'!$A:$A,'Listas anteriores ML'!$E:$E))/_xlfn.XLOOKUP(AB359,'Listas anteriores ML'!$A:$A,'Listas anteriores ML'!$E:$E),""),3)</f>
        <v>0</v>
      </c>
      <c r="AG359" s="732">
        <f>IFERROR((AD359-(_xlfn.XLOOKUP(AB359,'Costos Unitarios'!$A:$A,'Costos Unitarios'!$E:$E)+_xlfn.XLOOKUP(AB359,'Costos Comerciales'!$A:$A,'Costos Comerciales'!$E:$E)))/AD359,"")</f>
        <v>0.90127398522751201</v>
      </c>
      <c r="AH359" s="727" t="str">
        <f>IFERROR(($AD359-_xlfn.XLOOKUP($AB359,Competencias!$A:$A,Competencias!H:H))/$AD359,"")</f>
        <v/>
      </c>
      <c r="AI359" s="727" t="str">
        <f>IFERROR(($AD359-_xlfn.XLOOKUP($AB359,Competencias!$A:$A,Competencias!I:I))/$AD359,"")</f>
        <v/>
      </c>
      <c r="AJ359" s="727" t="str">
        <f>IFERROR(($AD359-_xlfn.XLOOKUP($AB359,Competencias!$A:$A,Competencias!J:J))/$AD359,"")</f>
        <v/>
      </c>
      <c r="AK359" s="727" t="str">
        <f>IFERROR(($AD359-_xlfn.XLOOKUP($AB359,Competencias!$A:$A,Competencias!K:K))/$AD359,"")</f>
        <v/>
      </c>
      <c r="AL359" s="727" t="str">
        <f>IFERROR(($AD359-_xlfn.XLOOKUP($AB359,Competencias!$A:$A,Competencias!L:L))/$AD359,"")</f>
        <v/>
      </c>
      <c r="AM359" s="727" t="str">
        <f>IFERROR(($AD359-_xlfn.XLOOKUP($AB359,Competencias!$A:$A,Competencias!M:M))/$AD359,"")</f>
        <v/>
      </c>
      <c r="AN359" s="727" t="str">
        <f>IFERROR(($AD359-_xlfn.XLOOKUP($AB359,Competencias!$A:$A,Competencias!N:N))/$AD359,"")</f>
        <v/>
      </c>
      <c r="AO359" s="727" t="str">
        <f>IFERROR(($AD359-_xlfn.XLOOKUP($AB359,Competencias!$A:$A,Competencias!O:O))/$AD359,"")</f>
        <v/>
      </c>
      <c r="AP359"/>
      <c r="AQ359" s="246" t="str">
        <f>_xlfn.XLOOKUP(AR359,'Listas anteriores R'!$A:$A,'Listas anteriores R'!$D:$D,"")</f>
        <v>Fiambres</v>
      </c>
      <c r="AR359" s="542">
        <v>502</v>
      </c>
      <c r="AS359" s="718" t="str">
        <f t="shared" si="69"/>
        <v>Recorte Panceta Ahumada</v>
      </c>
      <c r="AT359" s="291" t="e">
        <f t="shared" si="63"/>
        <v>#N/A</v>
      </c>
      <c r="AU359" s="1051" t="e">
        <f>ROUND(IFERROR(($AT359-_xlfn.XLOOKUP($AR359,'Listas anteriores May.'!$A:$A,'Listas anteriores May.'!$E:$E))/_xlfn.XLOOKUP($AR359,'Listas anteriores May.'!$A:$A,'Listas anteriores May.'!$E:$E),""),3)</f>
        <v>#VALUE!</v>
      </c>
      <c r="AV359" s="732" t="str">
        <f>IFERROR(($AT359-(_xlfn.XLOOKUP($AR359,'Costos Unitarios'!$A:$A,'Costos Unitarios'!$E:$E)+_xlfn.XLOOKUP($AR359,'Costos Comerciales'!$A:$A,'Costos Comerciales'!$E:$E)))/AT359,"")</f>
        <v/>
      </c>
      <c r="AW359" s="892" t="str">
        <f>IFERROR((AT359-_xlfn.XLOOKUP(AR359,'Lista Consumo Interno'!$A:$A,'Lista Consumo Interno'!$E:$E))/AT359,"")</f>
        <v/>
      </c>
      <c r="AX359" s="895" t="e">
        <v>#N/A</v>
      </c>
      <c r="AY359" s="727" t="str">
        <f>IFERROR(($AT359-_xlfn.XLOOKUP($AR359,Competencias!$A:$A,Competencias!P:P))/$AT359,"")</f>
        <v/>
      </c>
      <c r="AZ359" s="727" t="str">
        <f>IFERROR(($AT359-_xlfn.XLOOKUP($AR359,Competencias!$A:$A,Competencias!Q:Q))/$AT359,"")</f>
        <v/>
      </c>
      <c r="BB359" s="246" t="str">
        <f>_xlfn.XLOOKUP(BC359,'Listas anteriores R'!$A:$A,'Listas anteriores R'!$D:$D,"")</f>
        <v>Fiambres</v>
      </c>
      <c r="BC359" s="760">
        <v>502</v>
      </c>
      <c r="BD359" s="800" t="str">
        <f t="shared" si="70"/>
        <v>Recorte Panceta Ahumada</v>
      </c>
      <c r="BE359" s="150" t="e">
        <v>#N/A</v>
      </c>
      <c r="BF359" s="1051" t="e">
        <f>ROUND(IFERROR((BE359-_xlfn.XLOOKUP(BC359,'Listas anteriores HORECA'!$A:$A,'Listas anteriores HORECA'!$E:$E))/_xlfn.XLOOKUP(BC359,'Listas anteriores HORECA'!$A:$A,'Listas anteriores HORECA'!$E:$E),""),3)</f>
        <v>#VALUE!</v>
      </c>
      <c r="BG359" s="150">
        <f>_xlfn.XLOOKUP($BC359,'Costos Unitarios'!A:A,'Costos Unitarios'!E:E,"")</f>
        <v>1482</v>
      </c>
      <c r="BH359" s="1052" t="e">
        <f t="shared" si="71"/>
        <v>#N/A</v>
      </c>
      <c r="BI359" s="892" t="str">
        <f>IFERROR((BE359-_xlfn.XLOOKUP(C359,'Lista Consumo Interno'!A:A,'Lista Consumo Interno'!E:E))/BE359,"")</f>
        <v/>
      </c>
    </row>
    <row r="360" spans="1:61" s="725" customFormat="1" ht="15" thickBot="1" x14ac:dyDescent="0.35">
      <c r="A360" s="246" t="str">
        <f>_xlfn.XLOOKUP(C360,'Listas anteriores R'!$A:$A,'Listas anteriores R'!$D:$D,"")</f>
        <v>Fiambres</v>
      </c>
      <c r="B360" s="1205" t="str">
        <f>_xlfn.XLOOKUP(C360,'Lista Fiambre'!C:C,'Lista Fiambre'!B:B,"")</f>
        <v>Recortes</v>
      </c>
      <c r="C360" s="231">
        <v>1519</v>
      </c>
      <c r="D360" s="232" t="s">
        <v>428</v>
      </c>
      <c r="E360" s="770">
        <f t="shared" si="64"/>
        <v>14563.716942148762</v>
      </c>
      <c r="F360" s="860">
        <f>_xlfn.XLOOKUP(C360,'[1]Lista Fiambre'!$C:$C,'[1]Lista Fiambre'!$F:$F,"")</f>
        <v>17622.0975</v>
      </c>
      <c r="G360" s="1197">
        <f>ROUND(IFERROR((E360-_xlfn.XLOOKUP(C360,'Listas anteriores R'!A:A,'Listas anteriores R'!E:E))/_xlfn.XLOOKUP(C360,'Listas anteriores R'!A:A,'Listas anteriores R'!E:E),""),3)</f>
        <v>0</v>
      </c>
      <c r="H360" s="732">
        <f>IFERROR((E360-(_xlfn.XLOOKUP(C360,'Costos Unitarios'!$A:$A,'Costos Unitarios'!$E:$E)+_xlfn.XLOOKUP(C360,'Costos Comerciales'!$A:$A,'Costos Comerciales'!$E:$E)))/E360,"")</f>
        <v>0.67377833427604183</v>
      </c>
      <c r="I360" s="732" t="str">
        <f>IFERROR((E360-_xlfn.XLOOKUP(C360,'Lista Consumo Interno'!$A:$A,'Lista Consumo Interno'!$E:$E))/E360,"")</f>
        <v/>
      </c>
      <c r="J360" s="727" t="str">
        <f>IFERROR(($E360-_xlfn.XLOOKUP($C360,Competencias!$A:$A,Competencias!R:R))/$E360,"")</f>
        <v/>
      </c>
      <c r="K360" s="727" t="str">
        <f>IFERROR(($E360-_xlfn.XLOOKUP($C360,Competencias!$A:$A,Competencias!S:S))/$E360,"")</f>
        <v/>
      </c>
      <c r="L360" s="727" t="str">
        <f>IFERROR(($E360-_xlfn.XLOOKUP($C360,Competencias!$A:$A,Competencias!T:T))/$E360,"")</f>
        <v/>
      </c>
      <c r="M360" s="727" t="str">
        <f>IFERROR(($E360-_xlfn.XLOOKUP($C360,Competencias!$A:$A,Competencias!U:U))/$E360,"")</f>
        <v/>
      </c>
      <c r="N360" s="727" t="str">
        <f>IFERROR(($E360-_xlfn.XLOOKUP($C360,Competencias!$A:$A,Competencias!V:V))/$E360,"")</f>
        <v/>
      </c>
      <c r="P360" s="246" t="str">
        <f>_xlfn.XLOOKUP(Q360,'Listas anteriores R'!$A:$A,'Listas anteriores R'!$D:$D,"")</f>
        <v>Fiambres</v>
      </c>
      <c r="Q360" s="1210">
        <v>1519</v>
      </c>
      <c r="R360" s="718" t="str">
        <f t="shared" si="67"/>
        <v>Tabla de Fiambres</v>
      </c>
      <c r="S360" s="135">
        <f t="shared" si="65"/>
        <v>14563.716942148762</v>
      </c>
      <c r="T360" s="749">
        <v>17622.0975</v>
      </c>
      <c r="U360" s="1172">
        <f>ROUND(IFERROR((S360-_xlfn.XLOOKUP(Q360,'Listas anteriores C'!$A:$A,'Listas anteriores C'!$E:$E))/_xlfn.XLOOKUP(Q360,'Listas anteriores C'!$A:$A,'Listas anteriores C'!$E:$E),""),3)</f>
        <v>0</v>
      </c>
      <c r="V360" s="732">
        <f>IFERROR((S360-(_xlfn.XLOOKUP(Q360,'Costos Unitarios'!$A:$A,'Costos Unitarios'!$E:$E)+_xlfn.XLOOKUP(Q360,'Costos Comerciales'!$A:$A,'Costos Comerciales'!$E:$E)))/S360,"")</f>
        <v>0.67377833427604183</v>
      </c>
      <c r="W360" s="727" t="str">
        <f>IFERROR(($S360-_xlfn.XLOOKUP($Q360,Competencias!$A:$A,Competencias!E:E))/$S360,"")</f>
        <v/>
      </c>
      <c r="X360" s="727" t="str">
        <f>IFERROR(($S360-_xlfn.XLOOKUP($Q360,Competencias!$A:$A,Competencias!F:F))/$S360,"")</f>
        <v/>
      </c>
      <c r="Y360" s="727" t="str">
        <f>IFERROR(($S360-_xlfn.XLOOKUP($Q360,Competencias!$A:$A,Competencias!G:G))/$S360,"")</f>
        <v/>
      </c>
      <c r="AA360" s="246" t="str">
        <f>_xlfn.XLOOKUP(AB360,'Listas anteriores R'!$A:$A,'Listas anteriores R'!$D:$D,"")</f>
        <v>Fiambres</v>
      </c>
      <c r="AB360" s="542">
        <v>1519</v>
      </c>
      <c r="AC360" s="718" t="str">
        <f t="shared" si="68"/>
        <v>Tabla de Fiambres</v>
      </c>
      <c r="AD360" s="139">
        <f t="shared" si="66"/>
        <v>14563.716942148762</v>
      </c>
      <c r="AE360" s="749">
        <v>17622.0975</v>
      </c>
      <c r="AF360" s="1172">
        <f>ROUND(IFERROR((AD360-_xlfn.XLOOKUP(AB360,'Listas anteriores ML'!$A:$A,'Listas anteriores ML'!$E:$E))/_xlfn.XLOOKUP(AB360,'Listas anteriores ML'!$A:$A,'Listas anteriores ML'!$E:$E),""),3)</f>
        <v>0</v>
      </c>
      <c r="AG360" s="732">
        <f>IFERROR((AD360-(_xlfn.XLOOKUP(AB360,'Costos Unitarios'!$A:$A,'Costos Unitarios'!$E:$E)+_xlfn.XLOOKUP(AB360,'Costos Comerciales'!$A:$A,'Costos Comerciales'!$E:$E)))/AD360,"")</f>
        <v>0.67377833427604183</v>
      </c>
      <c r="AH360" s="727" t="str">
        <f>IFERROR(($AD360-_xlfn.XLOOKUP($AB360,Competencias!$A:$A,Competencias!H:H))/$AD360,"")</f>
        <v/>
      </c>
      <c r="AI360" s="727" t="str">
        <f>IFERROR(($AD360-_xlfn.XLOOKUP($AB360,Competencias!$A:$A,Competencias!I:I))/$AD360,"")</f>
        <v/>
      </c>
      <c r="AJ360" s="727" t="str">
        <f>IFERROR(($AD360-_xlfn.XLOOKUP($AB360,Competencias!$A:$A,Competencias!J:J))/$AD360,"")</f>
        <v/>
      </c>
      <c r="AK360" s="727" t="str">
        <f>IFERROR(($AD360-_xlfn.XLOOKUP($AB360,Competencias!$A:$A,Competencias!K:K))/$AD360,"")</f>
        <v/>
      </c>
      <c r="AL360" s="727" t="str">
        <f>IFERROR(($AD360-_xlfn.XLOOKUP($AB360,Competencias!$A:$A,Competencias!L:L))/$AD360,"")</f>
        <v/>
      </c>
      <c r="AM360" s="727" t="str">
        <f>IFERROR(($AD360-_xlfn.XLOOKUP($AB360,Competencias!$A:$A,Competencias!M:M))/$AD360,"")</f>
        <v/>
      </c>
      <c r="AN360" s="727" t="str">
        <f>IFERROR(($AD360-_xlfn.XLOOKUP($AB360,Competencias!$A:$A,Competencias!N:N))/$AD360,"")</f>
        <v/>
      </c>
      <c r="AO360" s="727" t="str">
        <f>IFERROR(($AD360-_xlfn.XLOOKUP($AB360,Competencias!$A:$A,Competencias!O:O))/$AD360,"")</f>
        <v/>
      </c>
      <c r="AP360"/>
      <c r="AQ360" s="246" t="str">
        <f>_xlfn.XLOOKUP(AR360,'Listas anteriores R'!$A:$A,'Listas anteriores R'!$D:$D,"")</f>
        <v>Fiambres</v>
      </c>
      <c r="AR360" s="542">
        <v>1519</v>
      </c>
      <c r="AS360" s="718" t="str">
        <f t="shared" si="69"/>
        <v>Tabla de Fiambres</v>
      </c>
      <c r="AT360" s="291" t="e">
        <f t="shared" si="63"/>
        <v>#N/A</v>
      </c>
      <c r="AU360" s="1051" t="e">
        <f>ROUND(IFERROR(($AT360-_xlfn.XLOOKUP($AR360,'Listas anteriores May.'!$A:$A,'Listas anteriores May.'!$E:$E))/_xlfn.XLOOKUP($AR360,'Listas anteriores May.'!$A:$A,'Listas anteriores May.'!$E:$E),""),3)</f>
        <v>#VALUE!</v>
      </c>
      <c r="AV360" s="732" t="str">
        <f>IFERROR(($AT360-(_xlfn.XLOOKUP($AR360,'Costos Unitarios'!$A:$A,'Costos Unitarios'!$E:$E)+_xlfn.XLOOKUP($AR360,'Costos Comerciales'!$A:$A,'Costos Comerciales'!$E:$E)))/AT360,"")</f>
        <v/>
      </c>
      <c r="AW360" s="892" t="str">
        <f>IFERROR((AT360-_xlfn.XLOOKUP(AR360,'Lista Consumo Interno'!$A:$A,'Lista Consumo Interno'!$E:$E))/AT360,"")</f>
        <v/>
      </c>
      <c r="AX360" s="895" t="e">
        <v>#N/A</v>
      </c>
      <c r="AY360" s="727" t="str">
        <f>IFERROR(($AT360-_xlfn.XLOOKUP($AR360,Competencias!$A:$A,Competencias!P:P))/$AT360,"")</f>
        <v/>
      </c>
      <c r="AZ360" s="727" t="str">
        <f>IFERROR(($AT360-_xlfn.XLOOKUP($AR360,Competencias!$A:$A,Competencias!Q:Q))/$AT360,"")</f>
        <v/>
      </c>
      <c r="BB360" s="246" t="str">
        <f>_xlfn.XLOOKUP(BC360,'Listas anteriores R'!$A:$A,'Listas anteriores R'!$D:$D,"")</f>
        <v>Fiambres</v>
      </c>
      <c r="BC360" s="760">
        <v>1519</v>
      </c>
      <c r="BD360" s="800" t="str">
        <f t="shared" si="70"/>
        <v>Tabla de Fiambres</v>
      </c>
      <c r="BE360" s="150" t="e">
        <v>#N/A</v>
      </c>
      <c r="BF360" s="1051" t="e">
        <f>ROUND(IFERROR((BE360-_xlfn.XLOOKUP(BC360,'Listas anteriores HORECA'!$A:$A,'Listas anteriores HORECA'!$E:$E))/_xlfn.XLOOKUP(BC360,'Listas anteriores HORECA'!$A:$A,'Listas anteriores HORECA'!$E:$E),""),3)</f>
        <v>#VALUE!</v>
      </c>
      <c r="BG360" s="150">
        <f>_xlfn.XLOOKUP($BC360,'Costos Unitarios'!A:A,'Costos Unitarios'!E:E,"")</f>
        <v>4033</v>
      </c>
      <c r="BH360" s="1052" t="e">
        <f t="shared" si="71"/>
        <v>#N/A</v>
      </c>
      <c r="BI360" s="892" t="str">
        <f>IFERROR((BE360-_xlfn.XLOOKUP(C360,'Lista Consumo Interno'!A:A,'Lista Consumo Interno'!E:E))/BE360,"")</f>
        <v/>
      </c>
    </row>
    <row r="361" spans="1:61" s="725" customFormat="1" x14ac:dyDescent="0.3">
      <c r="C361" s="16"/>
      <c r="G361" s="726"/>
      <c r="H361" s="726"/>
      <c r="I361" s="726"/>
      <c r="J361" s="726"/>
      <c r="K361" s="16"/>
      <c r="L361" s="726"/>
      <c r="M361" s="16"/>
      <c r="N361" s="16"/>
      <c r="AP361"/>
      <c r="AR361"/>
      <c r="AS361"/>
      <c r="AT361"/>
      <c r="BI361" s="16"/>
    </row>
    <row r="362" spans="1:61" s="725" customFormat="1" x14ac:dyDescent="0.3">
      <c r="C362" s="16"/>
      <c r="G362" s="726"/>
      <c r="H362" s="726"/>
      <c r="I362" s="726"/>
      <c r="J362" s="726"/>
      <c r="K362" s="16"/>
      <c r="L362" s="726"/>
      <c r="M362" s="16"/>
      <c r="N362" s="16"/>
      <c r="AP362"/>
      <c r="AR362"/>
      <c r="AS362"/>
      <c r="AT362"/>
      <c r="BI362" s="16"/>
    </row>
    <row r="363" spans="1:61" s="725" customFormat="1" x14ac:dyDescent="0.3">
      <c r="C363" s="16"/>
      <c r="G363" s="726"/>
      <c r="H363" s="726"/>
      <c r="I363" s="726"/>
      <c r="J363" s="726"/>
      <c r="K363" s="16"/>
      <c r="L363" s="726"/>
      <c r="M363" s="16"/>
      <c r="N363" s="16"/>
      <c r="AP363"/>
      <c r="AR363"/>
      <c r="AS363"/>
      <c r="AT363"/>
      <c r="BI363" s="16"/>
    </row>
    <row r="364" spans="1:61" s="725" customFormat="1" x14ac:dyDescent="0.3">
      <c r="C364" s="16"/>
      <c r="G364" s="726"/>
      <c r="H364" s="726"/>
      <c r="I364" s="726"/>
      <c r="J364" s="726"/>
      <c r="K364" s="16"/>
      <c r="L364" s="726"/>
      <c r="M364" s="16"/>
      <c r="N364" s="16"/>
      <c r="AP364"/>
      <c r="AR364"/>
      <c r="AS364"/>
      <c r="AT364"/>
      <c r="BI364" s="16"/>
    </row>
    <row r="365" spans="1:61" s="725" customFormat="1" x14ac:dyDescent="0.3">
      <c r="C365" s="16"/>
      <c r="G365" s="726"/>
      <c r="H365" s="726"/>
      <c r="I365" s="726"/>
      <c r="J365" s="726"/>
      <c r="K365" s="16"/>
      <c r="L365" s="726"/>
      <c r="M365" s="16"/>
      <c r="N365" s="16"/>
      <c r="AP365"/>
      <c r="AR365"/>
      <c r="AS365"/>
      <c r="AT365"/>
      <c r="BI365" s="16"/>
    </row>
    <row r="366" spans="1:61" s="725" customFormat="1" x14ac:dyDescent="0.3">
      <c r="C366" s="16"/>
      <c r="G366" s="726"/>
      <c r="H366" s="726"/>
      <c r="I366" s="726"/>
      <c r="J366" s="726"/>
      <c r="K366" s="16"/>
      <c r="L366" s="726"/>
      <c r="M366" s="16"/>
      <c r="N366" s="16"/>
      <c r="AP366"/>
      <c r="AR366"/>
      <c r="AS366"/>
      <c r="AT366"/>
      <c r="BI366" s="16"/>
    </row>
    <row r="367" spans="1:61" s="725" customFormat="1" x14ac:dyDescent="0.3">
      <c r="C367" s="16"/>
      <c r="G367" s="726"/>
      <c r="H367" s="726"/>
      <c r="I367" s="726"/>
      <c r="J367" s="726"/>
      <c r="K367" s="16"/>
      <c r="L367" s="726"/>
      <c r="M367" s="16"/>
      <c r="N367" s="16"/>
      <c r="AP367"/>
      <c r="AR367"/>
      <c r="AS367"/>
      <c r="AT367"/>
      <c r="BI367" s="16"/>
    </row>
    <row r="368" spans="1:61" s="725" customFormat="1" x14ac:dyDescent="0.3">
      <c r="C368" s="16"/>
      <c r="G368" s="726"/>
      <c r="H368" s="726"/>
      <c r="I368" s="726"/>
      <c r="J368" s="726"/>
      <c r="K368" s="16"/>
      <c r="L368" s="726"/>
      <c r="M368" s="16"/>
      <c r="N368" s="16"/>
      <c r="AP368"/>
      <c r="AR368"/>
      <c r="AS368"/>
      <c r="AT368"/>
      <c r="BI368" s="16"/>
    </row>
    <row r="369" spans="3:61" s="725" customFormat="1" x14ac:dyDescent="0.3">
      <c r="C369" s="16"/>
      <c r="G369" s="726"/>
      <c r="H369" s="726"/>
      <c r="I369" s="726"/>
      <c r="J369" s="726"/>
      <c r="K369" s="16"/>
      <c r="L369" s="726"/>
      <c r="M369" s="16"/>
      <c r="N369" s="16"/>
      <c r="AP369"/>
      <c r="AR369"/>
      <c r="AS369"/>
      <c r="AT369"/>
      <c r="BI369" s="16"/>
    </row>
    <row r="370" spans="3:61" s="725" customFormat="1" x14ac:dyDescent="0.3">
      <c r="C370" s="16"/>
      <c r="G370" s="726"/>
      <c r="H370" s="726"/>
      <c r="I370" s="726"/>
      <c r="J370" s="726"/>
      <c r="K370" s="16"/>
      <c r="L370" s="726"/>
      <c r="M370" s="16"/>
      <c r="N370" s="16"/>
      <c r="AP370"/>
      <c r="AR370"/>
      <c r="AS370"/>
      <c r="AT370"/>
      <c r="BI370" s="16"/>
    </row>
    <row r="371" spans="3:61" s="725" customFormat="1" x14ac:dyDescent="0.3">
      <c r="C371" s="16"/>
      <c r="G371" s="726"/>
      <c r="H371" s="726"/>
      <c r="I371" s="726"/>
      <c r="J371" s="726"/>
      <c r="K371" s="16"/>
      <c r="L371" s="726"/>
      <c r="M371" s="16"/>
      <c r="N371" s="16"/>
      <c r="AP371"/>
      <c r="AR371"/>
      <c r="AS371"/>
      <c r="AT371"/>
      <c r="BI371" s="16"/>
    </row>
    <row r="372" spans="3:61" s="725" customFormat="1" x14ac:dyDescent="0.3">
      <c r="C372" s="16"/>
      <c r="G372" s="726"/>
      <c r="H372" s="726"/>
      <c r="I372" s="726"/>
      <c r="J372" s="726"/>
      <c r="K372" s="16"/>
      <c r="L372" s="726"/>
      <c r="M372" s="16"/>
      <c r="N372" s="16"/>
      <c r="AP372"/>
      <c r="AR372"/>
      <c r="AS372"/>
      <c r="AT372"/>
      <c r="BI372" s="16"/>
    </row>
    <row r="373" spans="3:61" s="725" customFormat="1" x14ac:dyDescent="0.3">
      <c r="C373" s="16"/>
      <c r="G373" s="726"/>
      <c r="H373" s="726"/>
      <c r="I373" s="726"/>
      <c r="J373" s="726"/>
      <c r="K373" s="16"/>
      <c r="L373" s="726"/>
      <c r="M373" s="16"/>
      <c r="N373" s="16"/>
      <c r="AP373"/>
      <c r="AR373"/>
      <c r="AS373"/>
      <c r="AT373"/>
      <c r="BI373" s="16"/>
    </row>
    <row r="374" spans="3:61" s="725" customFormat="1" x14ac:dyDescent="0.3">
      <c r="C374" s="16"/>
      <c r="G374" s="726"/>
      <c r="H374" s="726"/>
      <c r="I374" s="726"/>
      <c r="J374" s="726"/>
      <c r="K374" s="16"/>
      <c r="L374" s="726"/>
      <c r="M374" s="16"/>
      <c r="N374" s="16"/>
      <c r="AP374"/>
      <c r="AR374"/>
      <c r="AS374"/>
      <c r="AT374"/>
      <c r="BI374" s="16"/>
    </row>
    <row r="375" spans="3:61" s="725" customFormat="1" x14ac:dyDescent="0.3">
      <c r="C375" s="16"/>
      <c r="G375" s="726"/>
      <c r="H375" s="726"/>
      <c r="I375" s="726"/>
      <c r="J375" s="726"/>
      <c r="K375" s="16"/>
      <c r="L375" s="726"/>
      <c r="M375" s="16"/>
      <c r="N375" s="16"/>
      <c r="AP375"/>
      <c r="AR375"/>
      <c r="AS375"/>
      <c r="AT375"/>
      <c r="BI375" s="16"/>
    </row>
    <row r="376" spans="3:61" s="725" customFormat="1" x14ac:dyDescent="0.3">
      <c r="C376" s="16"/>
      <c r="G376" s="726"/>
      <c r="H376" s="726"/>
      <c r="I376" s="726"/>
      <c r="J376" s="726"/>
      <c r="K376" s="16"/>
      <c r="L376" s="726"/>
      <c r="M376" s="16"/>
      <c r="N376" s="16"/>
      <c r="T376" s="38"/>
      <c r="AP376"/>
      <c r="AR376"/>
      <c r="AS376"/>
      <c r="AT376"/>
      <c r="BI376" s="16"/>
    </row>
    <row r="377" spans="3:61" s="725" customFormat="1" x14ac:dyDescent="0.3">
      <c r="C377" s="16"/>
      <c r="G377" s="726"/>
      <c r="H377" s="726"/>
      <c r="I377" s="726"/>
      <c r="J377" s="726"/>
      <c r="K377" s="16"/>
      <c r="L377" s="726"/>
      <c r="M377" s="16"/>
      <c r="N377" s="16"/>
      <c r="T377" s="38"/>
      <c r="AP377"/>
      <c r="AR377"/>
      <c r="AS377"/>
      <c r="AT377"/>
      <c r="BI377" s="16"/>
    </row>
    <row r="378" spans="3:61" s="725" customFormat="1" x14ac:dyDescent="0.3">
      <c r="C378" s="16"/>
      <c r="G378" s="726"/>
      <c r="H378" s="726"/>
      <c r="I378" s="726"/>
      <c r="J378" s="726"/>
      <c r="K378" s="16"/>
      <c r="L378" s="726"/>
      <c r="M378" s="16"/>
      <c r="N378" s="16"/>
      <c r="T378" s="38"/>
      <c r="AP378"/>
      <c r="AR378"/>
      <c r="AS378"/>
      <c r="AT378"/>
      <c r="BI378" s="16"/>
    </row>
    <row r="379" spans="3:61" s="725" customFormat="1" x14ac:dyDescent="0.3">
      <c r="C379" s="16"/>
      <c r="G379" s="726"/>
      <c r="H379" s="726"/>
      <c r="I379" s="726"/>
      <c r="J379" s="726"/>
      <c r="K379" s="16"/>
      <c r="L379" s="726"/>
      <c r="M379" s="16"/>
      <c r="N379" s="16"/>
      <c r="T379" s="38"/>
      <c r="AP379"/>
      <c r="AR379"/>
      <c r="AS379"/>
      <c r="AT379"/>
      <c r="BI379" s="16"/>
    </row>
    <row r="380" spans="3:61" s="725" customFormat="1" x14ac:dyDescent="0.3">
      <c r="C380" s="16"/>
      <c r="G380" s="726"/>
      <c r="H380" s="726"/>
      <c r="I380" s="726"/>
      <c r="J380" s="726"/>
      <c r="K380" s="16"/>
      <c r="L380" s="726"/>
      <c r="M380" s="16"/>
      <c r="N380" s="16"/>
      <c r="T380" s="38"/>
      <c r="AP380"/>
      <c r="AR380"/>
      <c r="AS380"/>
      <c r="AT380"/>
      <c r="BI380" s="16"/>
    </row>
    <row r="381" spans="3:61" s="725" customFormat="1" x14ac:dyDescent="0.3">
      <c r="C381" s="16"/>
      <c r="G381" s="726"/>
      <c r="H381" s="726"/>
      <c r="I381" s="726"/>
      <c r="J381" s="726"/>
      <c r="K381" s="16"/>
      <c r="L381" s="726"/>
      <c r="M381" s="16"/>
      <c r="N381" s="16"/>
      <c r="T381" s="38"/>
      <c r="AP381"/>
      <c r="AR381"/>
      <c r="AS381"/>
      <c r="AT381"/>
      <c r="BI381" s="16"/>
    </row>
    <row r="382" spans="3:61" s="725" customFormat="1" x14ac:dyDescent="0.3">
      <c r="C382" s="16"/>
      <c r="G382" s="726"/>
      <c r="H382" s="726"/>
      <c r="I382" s="726"/>
      <c r="J382" s="726"/>
      <c r="K382" s="16"/>
      <c r="L382" s="726"/>
      <c r="M382" s="16"/>
      <c r="N382" s="16"/>
      <c r="T382" s="38"/>
      <c r="AP382"/>
      <c r="AR382"/>
      <c r="AS382"/>
      <c r="AT382"/>
      <c r="BI382" s="16"/>
    </row>
    <row r="383" spans="3:61" s="725" customFormat="1" x14ac:dyDescent="0.3">
      <c r="C383" s="16"/>
      <c r="G383" s="726"/>
      <c r="H383" s="726"/>
      <c r="I383" s="726"/>
      <c r="J383" s="726"/>
      <c r="K383" s="16"/>
      <c r="L383" s="726"/>
      <c r="M383" s="16"/>
      <c r="N383" s="16"/>
      <c r="T383" s="38"/>
      <c r="AP383"/>
      <c r="AR383"/>
      <c r="AS383"/>
      <c r="AT383"/>
      <c r="BI383" s="16"/>
    </row>
    <row r="384" spans="3:61" s="725" customFormat="1" x14ac:dyDescent="0.3">
      <c r="C384" s="16"/>
      <c r="G384" s="726"/>
      <c r="H384" s="726"/>
      <c r="I384" s="726"/>
      <c r="J384" s="726"/>
      <c r="K384" s="16"/>
      <c r="L384" s="726"/>
      <c r="M384" s="16"/>
      <c r="N384" s="16"/>
      <c r="T384" s="38"/>
      <c r="AP384"/>
      <c r="AR384"/>
      <c r="AS384"/>
      <c r="AT384"/>
      <c r="BI384" s="16"/>
    </row>
    <row r="385" spans="3:61" s="725" customFormat="1" x14ac:dyDescent="0.3">
      <c r="C385" s="16"/>
      <c r="G385" s="726"/>
      <c r="H385" s="726"/>
      <c r="I385" s="726"/>
      <c r="J385" s="726"/>
      <c r="K385" s="16"/>
      <c r="L385" s="726"/>
      <c r="M385" s="16"/>
      <c r="N385" s="16"/>
      <c r="T385" s="38"/>
      <c r="AP385"/>
      <c r="AR385"/>
      <c r="AS385"/>
      <c r="AT385"/>
      <c r="BI385" s="16"/>
    </row>
    <row r="386" spans="3:61" s="725" customFormat="1" x14ac:dyDescent="0.3">
      <c r="C386" s="16"/>
      <c r="G386" s="726"/>
      <c r="H386" s="726"/>
      <c r="I386" s="726"/>
      <c r="J386" s="726"/>
      <c r="K386" s="16"/>
      <c r="L386" s="726"/>
      <c r="M386" s="16"/>
      <c r="N386" s="16"/>
      <c r="T386" s="38"/>
      <c r="AP386"/>
      <c r="AR386"/>
      <c r="AS386"/>
      <c r="AT386"/>
      <c r="BI386" s="16"/>
    </row>
    <row r="387" spans="3:61" s="725" customFormat="1" x14ac:dyDescent="0.3">
      <c r="C387" s="16"/>
      <c r="G387" s="726"/>
      <c r="H387" s="726"/>
      <c r="I387" s="726"/>
      <c r="J387" s="726"/>
      <c r="K387" s="16"/>
      <c r="L387" s="726"/>
      <c r="M387" s="16"/>
      <c r="N387" s="16"/>
      <c r="T387" s="38"/>
      <c r="AP387"/>
      <c r="AR387"/>
      <c r="AS387"/>
      <c r="AT387"/>
      <c r="BI387" s="16"/>
    </row>
    <row r="388" spans="3:61" s="725" customFormat="1" x14ac:dyDescent="0.3">
      <c r="C388" s="16"/>
      <c r="G388" s="726"/>
      <c r="H388" s="726"/>
      <c r="I388" s="726"/>
      <c r="J388" s="726"/>
      <c r="K388" s="16"/>
      <c r="L388" s="726"/>
      <c r="M388" s="16"/>
      <c r="N388" s="16"/>
      <c r="T388" s="38"/>
      <c r="AP388"/>
      <c r="AR388"/>
      <c r="AS388"/>
      <c r="AT388"/>
      <c r="BI388" s="16"/>
    </row>
    <row r="389" spans="3:61" s="725" customFormat="1" x14ac:dyDescent="0.3">
      <c r="C389" s="16"/>
      <c r="G389" s="726"/>
      <c r="H389" s="726"/>
      <c r="I389" s="726"/>
      <c r="J389" s="726"/>
      <c r="K389" s="16"/>
      <c r="L389" s="726"/>
      <c r="M389" s="16"/>
      <c r="N389" s="16"/>
      <c r="T389" s="38"/>
      <c r="AP389"/>
      <c r="AR389"/>
      <c r="AS389"/>
      <c r="AT389"/>
      <c r="BI389" s="16"/>
    </row>
    <row r="390" spans="3:61" s="725" customFormat="1" x14ac:dyDescent="0.3">
      <c r="C390" s="16"/>
      <c r="G390" s="726"/>
      <c r="H390" s="726"/>
      <c r="I390" s="726"/>
      <c r="J390" s="726"/>
      <c r="K390" s="16"/>
      <c r="L390" s="726"/>
      <c r="M390" s="16"/>
      <c r="N390" s="16"/>
      <c r="T390" s="38"/>
      <c r="AP390"/>
      <c r="AR390"/>
      <c r="AS390"/>
      <c r="AT390"/>
      <c r="BI390" s="16"/>
    </row>
    <row r="391" spans="3:61" s="725" customFormat="1" x14ac:dyDescent="0.3">
      <c r="C391" s="16"/>
      <c r="G391" s="726"/>
      <c r="H391" s="726"/>
      <c r="I391" s="726"/>
      <c r="J391" s="726"/>
      <c r="K391" s="16"/>
      <c r="L391" s="726"/>
      <c r="M391" s="16"/>
      <c r="N391" s="16"/>
      <c r="T391" s="38"/>
      <c r="AP391"/>
      <c r="AR391"/>
      <c r="AS391"/>
      <c r="AT391"/>
      <c r="BI391" s="16"/>
    </row>
    <row r="392" spans="3:61" s="725" customFormat="1" x14ac:dyDescent="0.3">
      <c r="C392" s="16"/>
      <c r="G392" s="726"/>
      <c r="H392" s="726"/>
      <c r="I392" s="726"/>
      <c r="J392" s="726"/>
      <c r="K392" s="16"/>
      <c r="L392" s="726"/>
      <c r="M392" s="16"/>
      <c r="N392" s="16"/>
      <c r="T392" s="38"/>
      <c r="AP392"/>
      <c r="AR392"/>
      <c r="AS392"/>
      <c r="AT392"/>
      <c r="BI392" s="16"/>
    </row>
    <row r="393" spans="3:61" s="725" customFormat="1" x14ac:dyDescent="0.3">
      <c r="C393" s="16"/>
      <c r="G393" s="726"/>
      <c r="H393" s="726"/>
      <c r="I393" s="726"/>
      <c r="J393" s="726"/>
      <c r="K393" s="16"/>
      <c r="L393" s="726"/>
      <c r="M393" s="16"/>
      <c r="N393" s="16"/>
      <c r="T393" s="38"/>
      <c r="AP393"/>
      <c r="AR393"/>
      <c r="AS393"/>
      <c r="AT393"/>
      <c r="BI393" s="16"/>
    </row>
    <row r="394" spans="3:61" s="725" customFormat="1" x14ac:dyDescent="0.3">
      <c r="C394" s="16"/>
      <c r="G394" s="726"/>
      <c r="H394" s="726"/>
      <c r="I394" s="726"/>
      <c r="J394" s="726"/>
      <c r="K394" s="16"/>
      <c r="L394" s="726"/>
      <c r="M394" s="16"/>
      <c r="N394" s="16"/>
      <c r="T394" s="38"/>
      <c r="AP394"/>
      <c r="AR394"/>
      <c r="AS394"/>
      <c r="AT394"/>
      <c r="BI394" s="16"/>
    </row>
    <row r="395" spans="3:61" s="725" customFormat="1" x14ac:dyDescent="0.3">
      <c r="C395" s="16"/>
      <c r="G395" s="726"/>
      <c r="H395" s="726"/>
      <c r="I395" s="726"/>
      <c r="J395" s="726"/>
      <c r="K395" s="16"/>
      <c r="L395" s="726"/>
      <c r="M395" s="16"/>
      <c r="N395" s="16"/>
      <c r="T395" s="38"/>
      <c r="AP395"/>
      <c r="AR395"/>
      <c r="AS395"/>
      <c r="AT395"/>
      <c r="BI395" s="16"/>
    </row>
    <row r="396" spans="3:61" s="725" customFormat="1" x14ac:dyDescent="0.3">
      <c r="C396" s="16"/>
      <c r="G396" s="726"/>
      <c r="H396" s="726"/>
      <c r="I396" s="726"/>
      <c r="J396" s="726"/>
      <c r="K396" s="16"/>
      <c r="L396" s="726"/>
      <c r="M396" s="16"/>
      <c r="N396" s="16"/>
      <c r="T396" s="38"/>
      <c r="AP396"/>
      <c r="AR396"/>
      <c r="AS396"/>
      <c r="AT396"/>
      <c r="BI396" s="16"/>
    </row>
    <row r="397" spans="3:61" s="725" customFormat="1" x14ac:dyDescent="0.3">
      <c r="C397" s="16"/>
      <c r="G397" s="726"/>
      <c r="H397" s="726"/>
      <c r="I397" s="726"/>
      <c r="J397" s="726"/>
      <c r="K397" s="16"/>
      <c r="L397" s="726"/>
      <c r="M397" s="16"/>
      <c r="N397" s="16"/>
      <c r="T397" s="38"/>
      <c r="AP397"/>
      <c r="AR397"/>
      <c r="AS397"/>
      <c r="AT397"/>
      <c r="BI397" s="16"/>
    </row>
    <row r="398" spans="3:61" s="725" customFormat="1" x14ac:dyDescent="0.3">
      <c r="C398" s="16"/>
      <c r="G398" s="726"/>
      <c r="H398" s="726"/>
      <c r="I398" s="726"/>
      <c r="J398" s="726"/>
      <c r="K398" s="16"/>
      <c r="L398" s="726"/>
      <c r="M398" s="16"/>
      <c r="N398" s="16"/>
      <c r="T398" s="38"/>
      <c r="AP398"/>
      <c r="AR398"/>
      <c r="AS398"/>
      <c r="AT398"/>
      <c r="BI398" s="16"/>
    </row>
    <row r="399" spans="3:61" s="725" customFormat="1" x14ac:dyDescent="0.3">
      <c r="C399" s="16"/>
      <c r="G399" s="726"/>
      <c r="H399" s="726"/>
      <c r="I399" s="726"/>
      <c r="J399" s="726"/>
      <c r="K399" s="16"/>
      <c r="L399" s="726"/>
      <c r="M399" s="16"/>
      <c r="N399" s="16"/>
      <c r="T399" s="38"/>
      <c r="AP399"/>
      <c r="AR399"/>
      <c r="AS399"/>
      <c r="AT399"/>
      <c r="BI399" s="16"/>
    </row>
    <row r="400" spans="3:61" s="725" customFormat="1" x14ac:dyDescent="0.3">
      <c r="C400" s="16"/>
      <c r="G400" s="726"/>
      <c r="H400" s="726"/>
      <c r="I400" s="726"/>
      <c r="J400" s="726"/>
      <c r="K400" s="16"/>
      <c r="L400" s="726"/>
      <c r="M400" s="16"/>
      <c r="N400" s="16"/>
      <c r="T400" s="38"/>
      <c r="AP400"/>
      <c r="AR400"/>
      <c r="AS400"/>
      <c r="AT400"/>
      <c r="BI400" s="16"/>
    </row>
    <row r="401" spans="3:61" s="725" customFormat="1" x14ac:dyDescent="0.3">
      <c r="C401" s="16"/>
      <c r="G401" s="726"/>
      <c r="H401" s="726"/>
      <c r="I401" s="726"/>
      <c r="J401" s="726"/>
      <c r="K401" s="16"/>
      <c r="L401" s="726"/>
      <c r="M401" s="16"/>
      <c r="N401" s="16"/>
      <c r="T401" s="38"/>
      <c r="AP401"/>
      <c r="AR401"/>
      <c r="AS401"/>
      <c r="AT401"/>
      <c r="BI401" s="16"/>
    </row>
    <row r="402" spans="3:61" s="725" customFormat="1" x14ac:dyDescent="0.3">
      <c r="C402" s="16"/>
      <c r="G402" s="726"/>
      <c r="H402" s="726"/>
      <c r="I402" s="726"/>
      <c r="J402" s="726"/>
      <c r="K402" s="16"/>
      <c r="L402" s="726"/>
      <c r="M402" s="16"/>
      <c r="N402" s="16"/>
      <c r="T402" s="38"/>
      <c r="AP402"/>
      <c r="AR402"/>
      <c r="AS402"/>
      <c r="AT402"/>
      <c r="BI402" s="16"/>
    </row>
    <row r="403" spans="3:61" s="725" customFormat="1" x14ac:dyDescent="0.3">
      <c r="C403" s="16"/>
      <c r="G403" s="726"/>
      <c r="H403" s="726"/>
      <c r="I403" s="726"/>
      <c r="J403" s="726"/>
      <c r="K403" s="16"/>
      <c r="L403" s="726"/>
      <c r="M403" s="16"/>
      <c r="N403" s="16"/>
      <c r="T403" s="38"/>
      <c r="AP403"/>
      <c r="AR403"/>
      <c r="AS403"/>
      <c r="AT403"/>
      <c r="BI403" s="16"/>
    </row>
    <row r="404" spans="3:61" s="725" customFormat="1" x14ac:dyDescent="0.3">
      <c r="C404" s="16"/>
      <c r="G404" s="726"/>
      <c r="H404" s="726"/>
      <c r="I404" s="726"/>
      <c r="J404" s="726"/>
      <c r="K404" s="16"/>
      <c r="L404" s="726"/>
      <c r="M404" s="16"/>
      <c r="N404" s="16"/>
      <c r="T404" s="38"/>
      <c r="AP404"/>
      <c r="AR404"/>
      <c r="AS404"/>
      <c r="AT404"/>
      <c r="BI404" s="16"/>
    </row>
    <row r="405" spans="3:61" s="725" customFormat="1" x14ac:dyDescent="0.3">
      <c r="C405" s="16"/>
      <c r="G405" s="726"/>
      <c r="H405" s="726"/>
      <c r="I405" s="726"/>
      <c r="J405" s="726"/>
      <c r="K405" s="16"/>
      <c r="L405" s="726"/>
      <c r="M405" s="16"/>
      <c r="N405" s="16"/>
      <c r="T405" s="38"/>
      <c r="AP405"/>
      <c r="AR405"/>
      <c r="AS405"/>
      <c r="AT405"/>
      <c r="BI405" s="16"/>
    </row>
    <row r="406" spans="3:61" s="725" customFormat="1" x14ac:dyDescent="0.3">
      <c r="C406" s="16"/>
      <c r="G406" s="726"/>
      <c r="H406" s="726"/>
      <c r="I406" s="726"/>
      <c r="J406" s="726"/>
      <c r="K406" s="16"/>
      <c r="L406" s="726"/>
      <c r="M406" s="16"/>
      <c r="N406" s="16"/>
      <c r="T406" s="38"/>
      <c r="AP406"/>
      <c r="AR406"/>
      <c r="AS406"/>
      <c r="AT406"/>
      <c r="BI406" s="16"/>
    </row>
    <row r="407" spans="3:61" s="725" customFormat="1" x14ac:dyDescent="0.3">
      <c r="C407" s="16"/>
      <c r="G407" s="726"/>
      <c r="H407" s="726"/>
      <c r="I407" s="726"/>
      <c r="J407" s="726"/>
      <c r="K407" s="16"/>
      <c r="L407" s="726"/>
      <c r="M407" s="16"/>
      <c r="N407" s="16"/>
      <c r="T407" s="38"/>
      <c r="AP407"/>
      <c r="AR407"/>
      <c r="AS407"/>
      <c r="AT407"/>
      <c r="BI407" s="16"/>
    </row>
    <row r="408" spans="3:61" s="725" customFormat="1" x14ac:dyDescent="0.3">
      <c r="C408" s="16"/>
      <c r="G408" s="726"/>
      <c r="H408" s="726"/>
      <c r="I408" s="726"/>
      <c r="J408" s="726"/>
      <c r="K408" s="16"/>
      <c r="L408" s="726"/>
      <c r="M408" s="16"/>
      <c r="N408" s="16"/>
      <c r="T408" s="38"/>
      <c r="AP408"/>
      <c r="AR408"/>
      <c r="AS408"/>
      <c r="AT408"/>
      <c r="BI408" s="16"/>
    </row>
    <row r="409" spans="3:61" s="725" customFormat="1" x14ac:dyDescent="0.3">
      <c r="C409" s="16"/>
      <c r="G409" s="726"/>
      <c r="H409" s="726"/>
      <c r="I409" s="726"/>
      <c r="J409" s="726"/>
      <c r="K409" s="16"/>
      <c r="L409" s="726"/>
      <c r="M409" s="16"/>
      <c r="N409" s="16"/>
      <c r="T409" s="38"/>
      <c r="AP409"/>
      <c r="AR409"/>
      <c r="AS409"/>
      <c r="AT409"/>
      <c r="BI409" s="16"/>
    </row>
    <row r="410" spans="3:61" s="725" customFormat="1" x14ac:dyDescent="0.3">
      <c r="C410" s="16"/>
      <c r="G410" s="726"/>
      <c r="H410" s="726"/>
      <c r="I410" s="726"/>
      <c r="J410" s="726"/>
      <c r="K410" s="16"/>
      <c r="L410" s="726"/>
      <c r="M410" s="16"/>
      <c r="N410" s="16"/>
      <c r="T410" s="38"/>
      <c r="AP410"/>
      <c r="AR410"/>
      <c r="AS410"/>
      <c r="AT410"/>
      <c r="BI410" s="16"/>
    </row>
    <row r="411" spans="3:61" s="725" customFormat="1" x14ac:dyDescent="0.3">
      <c r="C411" s="16"/>
      <c r="G411" s="726"/>
      <c r="H411" s="726"/>
      <c r="I411" s="726"/>
      <c r="J411" s="726"/>
      <c r="K411" s="16"/>
      <c r="L411" s="726"/>
      <c r="M411" s="16"/>
      <c r="N411" s="16"/>
      <c r="T411" s="38"/>
      <c r="AP411"/>
      <c r="AR411"/>
      <c r="AS411"/>
      <c r="AT411"/>
      <c r="BI411" s="16"/>
    </row>
    <row r="412" spans="3:61" s="725" customFormat="1" x14ac:dyDescent="0.3">
      <c r="C412" s="16"/>
      <c r="G412" s="726"/>
      <c r="H412" s="726"/>
      <c r="I412" s="726"/>
      <c r="J412" s="726"/>
      <c r="K412" s="16"/>
      <c r="L412" s="726"/>
      <c r="M412" s="16"/>
      <c r="N412" s="16"/>
      <c r="T412" s="38"/>
      <c r="AP412"/>
      <c r="AR412"/>
      <c r="AS412"/>
      <c r="AT412"/>
      <c r="BI412" s="16"/>
    </row>
    <row r="413" spans="3:61" s="725" customFormat="1" x14ac:dyDescent="0.3">
      <c r="C413" s="16"/>
      <c r="G413" s="726"/>
      <c r="H413" s="726"/>
      <c r="I413" s="726"/>
      <c r="J413" s="726"/>
      <c r="K413" s="16"/>
      <c r="L413" s="726"/>
      <c r="M413" s="16"/>
      <c r="N413" s="16"/>
      <c r="T413" s="38"/>
      <c r="AP413"/>
      <c r="AR413"/>
      <c r="AS413"/>
      <c r="AT413"/>
      <c r="BI413" s="16"/>
    </row>
    <row r="414" spans="3:61" s="725" customFormat="1" x14ac:dyDescent="0.3">
      <c r="C414" s="16"/>
      <c r="G414" s="726"/>
      <c r="H414" s="726"/>
      <c r="I414" s="726"/>
      <c r="J414" s="726"/>
      <c r="K414" s="16"/>
      <c r="L414" s="726"/>
      <c r="M414" s="16"/>
      <c r="N414" s="16"/>
      <c r="T414" s="38"/>
      <c r="AP414"/>
      <c r="AR414"/>
      <c r="AS414"/>
      <c r="AT414"/>
      <c r="BI414" s="16"/>
    </row>
    <row r="415" spans="3:61" s="725" customFormat="1" x14ac:dyDescent="0.3">
      <c r="C415" s="16"/>
      <c r="G415" s="726"/>
      <c r="H415" s="726"/>
      <c r="I415" s="726"/>
      <c r="J415" s="726"/>
      <c r="K415" s="16"/>
      <c r="L415" s="726"/>
      <c r="M415" s="16"/>
      <c r="N415" s="16"/>
      <c r="T415" s="38"/>
      <c r="AP415"/>
      <c r="AR415"/>
      <c r="AS415"/>
      <c r="AT415"/>
      <c r="BI415" s="16"/>
    </row>
    <row r="416" spans="3:61" s="725" customFormat="1" x14ac:dyDescent="0.3">
      <c r="C416" s="16"/>
      <c r="G416" s="726"/>
      <c r="H416" s="726"/>
      <c r="I416" s="726"/>
      <c r="J416" s="726"/>
      <c r="K416" s="16"/>
      <c r="L416" s="726"/>
      <c r="M416" s="16"/>
      <c r="N416" s="16"/>
      <c r="T416" s="38"/>
      <c r="AP416"/>
      <c r="AR416"/>
      <c r="AS416"/>
      <c r="AT416"/>
      <c r="BI416" s="16"/>
    </row>
    <row r="417" spans="3:61" s="725" customFormat="1" x14ac:dyDescent="0.3">
      <c r="C417" s="16"/>
      <c r="G417" s="726"/>
      <c r="H417" s="726"/>
      <c r="I417" s="726"/>
      <c r="J417" s="726"/>
      <c r="K417" s="16"/>
      <c r="L417" s="726"/>
      <c r="M417" s="16"/>
      <c r="N417" s="16"/>
      <c r="T417" s="38"/>
      <c r="AP417"/>
      <c r="AR417"/>
      <c r="AS417"/>
      <c r="AT417"/>
      <c r="BI417" s="16"/>
    </row>
    <row r="418" spans="3:61" s="725" customFormat="1" x14ac:dyDescent="0.3">
      <c r="C418" s="16"/>
      <c r="G418" s="726"/>
      <c r="H418" s="726"/>
      <c r="I418" s="726"/>
      <c r="J418" s="726"/>
      <c r="K418" s="16"/>
      <c r="L418" s="726"/>
      <c r="M418" s="16"/>
      <c r="N418" s="16"/>
      <c r="T418" s="38"/>
      <c r="AP418"/>
      <c r="AR418"/>
      <c r="AS418"/>
      <c r="AT418"/>
      <c r="BI418" s="16"/>
    </row>
    <row r="419" spans="3:61" s="725" customFormat="1" x14ac:dyDescent="0.3">
      <c r="C419" s="16"/>
      <c r="G419" s="726"/>
      <c r="H419" s="726"/>
      <c r="I419" s="726"/>
      <c r="J419" s="726"/>
      <c r="K419" s="16"/>
      <c r="L419" s="726"/>
      <c r="M419" s="16"/>
      <c r="N419" s="16"/>
      <c r="T419" s="38"/>
      <c r="AP419"/>
      <c r="AR419"/>
      <c r="AS419"/>
      <c r="AT419"/>
      <c r="BI419" s="16"/>
    </row>
    <row r="420" spans="3:61" s="725" customFormat="1" x14ac:dyDescent="0.3">
      <c r="C420" s="16"/>
      <c r="G420" s="726"/>
      <c r="H420" s="726"/>
      <c r="I420" s="726"/>
      <c r="J420" s="726"/>
      <c r="K420" s="16"/>
      <c r="L420" s="726"/>
      <c r="M420" s="16"/>
      <c r="N420" s="16"/>
      <c r="T420" s="38"/>
      <c r="AP420"/>
      <c r="AR420"/>
      <c r="AS420"/>
      <c r="AT420"/>
      <c r="BI420" s="16"/>
    </row>
    <row r="421" spans="3:61" s="725" customFormat="1" x14ac:dyDescent="0.3">
      <c r="C421" s="16"/>
      <c r="G421" s="726"/>
      <c r="H421" s="726"/>
      <c r="I421" s="726"/>
      <c r="J421" s="726"/>
      <c r="K421" s="16"/>
      <c r="L421" s="726"/>
      <c r="M421" s="16"/>
      <c r="N421" s="16"/>
      <c r="T421" s="38"/>
      <c r="AP421"/>
      <c r="AR421"/>
      <c r="AS421"/>
      <c r="AT421"/>
      <c r="BI421" s="16"/>
    </row>
    <row r="422" spans="3:61" s="725" customFormat="1" x14ac:dyDescent="0.3">
      <c r="C422" s="16"/>
      <c r="G422" s="726"/>
      <c r="H422" s="726"/>
      <c r="I422" s="726"/>
      <c r="J422" s="726"/>
      <c r="K422" s="16"/>
      <c r="L422" s="726"/>
      <c r="M422" s="16"/>
      <c r="N422" s="16"/>
      <c r="T422" s="38"/>
      <c r="AP422"/>
      <c r="AR422"/>
      <c r="AS422"/>
      <c r="AT422"/>
      <c r="BI422" s="16"/>
    </row>
    <row r="423" spans="3:61" s="725" customFormat="1" x14ac:dyDescent="0.3">
      <c r="C423" s="16"/>
      <c r="G423" s="726"/>
      <c r="H423" s="726"/>
      <c r="I423" s="726"/>
      <c r="J423" s="726"/>
      <c r="K423" s="16"/>
      <c r="L423" s="726"/>
      <c r="M423" s="16"/>
      <c r="N423" s="16"/>
      <c r="T423" s="38"/>
      <c r="AP423"/>
      <c r="AR423"/>
      <c r="AS423"/>
      <c r="AT423"/>
      <c r="BI423" s="16"/>
    </row>
    <row r="424" spans="3:61" s="725" customFormat="1" x14ac:dyDescent="0.3">
      <c r="C424" s="16"/>
      <c r="G424" s="726"/>
      <c r="H424" s="726"/>
      <c r="I424" s="726"/>
      <c r="J424" s="726"/>
      <c r="K424" s="16"/>
      <c r="L424" s="726"/>
      <c r="M424" s="16"/>
      <c r="N424" s="16"/>
      <c r="T424" s="38"/>
      <c r="AP424"/>
      <c r="AR424"/>
      <c r="AS424"/>
      <c r="AT424"/>
      <c r="BI424" s="16"/>
    </row>
    <row r="425" spans="3:61" s="725" customFormat="1" x14ac:dyDescent="0.3">
      <c r="C425" s="16"/>
      <c r="G425" s="726"/>
      <c r="H425" s="726"/>
      <c r="I425" s="726"/>
      <c r="J425" s="726"/>
      <c r="K425" s="16"/>
      <c r="L425" s="726"/>
      <c r="M425" s="16"/>
      <c r="N425" s="16"/>
      <c r="T425" s="38"/>
      <c r="AP425"/>
      <c r="AR425"/>
      <c r="AS425"/>
      <c r="AT425"/>
      <c r="BI425" s="16"/>
    </row>
    <row r="426" spans="3:61" s="725" customFormat="1" x14ac:dyDescent="0.3">
      <c r="C426" s="16"/>
      <c r="G426" s="726"/>
      <c r="H426" s="726"/>
      <c r="I426" s="726"/>
      <c r="J426" s="726"/>
      <c r="K426" s="16"/>
      <c r="L426" s="726"/>
      <c r="M426" s="16"/>
      <c r="N426" s="16"/>
      <c r="T426" s="38"/>
      <c r="AP426"/>
      <c r="AR426"/>
      <c r="AS426"/>
      <c r="AT426"/>
      <c r="BI426" s="16"/>
    </row>
    <row r="427" spans="3:61" s="725" customFormat="1" x14ac:dyDescent="0.3">
      <c r="C427" s="16"/>
      <c r="G427" s="726"/>
      <c r="H427" s="726"/>
      <c r="I427" s="726"/>
      <c r="J427" s="726"/>
      <c r="K427" s="16"/>
      <c r="L427" s="726"/>
      <c r="M427" s="16"/>
      <c r="N427" s="16"/>
      <c r="T427" s="38"/>
      <c r="AP427"/>
      <c r="AR427"/>
      <c r="AS427"/>
      <c r="AT427"/>
      <c r="BI427" s="16"/>
    </row>
    <row r="428" spans="3:61" s="725" customFormat="1" x14ac:dyDescent="0.3">
      <c r="C428" s="16"/>
      <c r="G428" s="726"/>
      <c r="H428" s="726"/>
      <c r="I428" s="726"/>
      <c r="J428" s="726"/>
      <c r="K428" s="16"/>
      <c r="L428" s="726"/>
      <c r="M428" s="16"/>
      <c r="N428" s="16"/>
      <c r="T428" s="38"/>
      <c r="AP428"/>
      <c r="AR428"/>
      <c r="AS428"/>
      <c r="AT428"/>
      <c r="BI428" s="16"/>
    </row>
    <row r="429" spans="3:61" s="725" customFormat="1" x14ac:dyDescent="0.3">
      <c r="C429" s="16"/>
      <c r="G429" s="726"/>
      <c r="H429" s="726"/>
      <c r="I429" s="726"/>
      <c r="J429" s="726"/>
      <c r="K429" s="16"/>
      <c r="L429" s="726"/>
      <c r="M429" s="16"/>
      <c r="N429" s="16"/>
      <c r="T429" s="38"/>
      <c r="AP429"/>
      <c r="AR429"/>
      <c r="AS429"/>
      <c r="AT429"/>
      <c r="BI429" s="16"/>
    </row>
    <row r="430" spans="3:61" s="725" customFormat="1" x14ac:dyDescent="0.3">
      <c r="C430" s="16"/>
      <c r="G430" s="726"/>
      <c r="H430" s="726"/>
      <c r="I430" s="726"/>
      <c r="J430" s="726"/>
      <c r="K430" s="16"/>
      <c r="L430" s="726"/>
      <c r="M430" s="16"/>
      <c r="N430" s="16"/>
      <c r="T430" s="38"/>
      <c r="AP430"/>
      <c r="AR430"/>
      <c r="AS430"/>
      <c r="AT430"/>
      <c r="BI430" s="16"/>
    </row>
    <row r="431" spans="3:61" s="725" customFormat="1" x14ac:dyDescent="0.3">
      <c r="C431" s="16"/>
      <c r="G431" s="726"/>
      <c r="H431" s="726"/>
      <c r="I431" s="726"/>
      <c r="J431" s="726"/>
      <c r="K431" s="16"/>
      <c r="L431" s="726"/>
      <c r="M431" s="16"/>
      <c r="N431" s="16"/>
      <c r="T431" s="38"/>
      <c r="AP431"/>
      <c r="AR431"/>
      <c r="AS431"/>
      <c r="AT431"/>
      <c r="BI431" s="16"/>
    </row>
    <row r="432" spans="3:61" s="725" customFormat="1" x14ac:dyDescent="0.3">
      <c r="C432" s="16"/>
      <c r="G432" s="726"/>
      <c r="H432" s="726"/>
      <c r="I432" s="726"/>
      <c r="J432" s="726"/>
      <c r="K432" s="16"/>
      <c r="L432" s="726"/>
      <c r="M432" s="16"/>
      <c r="N432" s="16"/>
      <c r="T432" s="38"/>
      <c r="AP432"/>
      <c r="AR432"/>
      <c r="AS432"/>
      <c r="AT432"/>
      <c r="BI432" s="16"/>
    </row>
    <row r="433" spans="3:61" s="725" customFormat="1" x14ac:dyDescent="0.3">
      <c r="C433" s="16"/>
      <c r="G433" s="726"/>
      <c r="H433" s="726"/>
      <c r="I433" s="726"/>
      <c r="J433" s="726"/>
      <c r="K433" s="16"/>
      <c r="L433" s="726"/>
      <c r="M433" s="16"/>
      <c r="N433" s="16"/>
      <c r="T433" s="38"/>
      <c r="AP433"/>
      <c r="AR433"/>
      <c r="AS433"/>
      <c r="AT433"/>
      <c r="BI433" s="16"/>
    </row>
    <row r="434" spans="3:61" s="725" customFormat="1" x14ac:dyDescent="0.3">
      <c r="C434" s="16"/>
      <c r="G434" s="726"/>
      <c r="H434" s="726"/>
      <c r="I434" s="726"/>
      <c r="J434" s="726"/>
      <c r="K434" s="16"/>
      <c r="L434" s="726"/>
      <c r="M434" s="16"/>
      <c r="N434" s="16"/>
      <c r="T434" s="38"/>
      <c r="AP434"/>
      <c r="AR434"/>
      <c r="AS434"/>
      <c r="AT434"/>
      <c r="BI434" s="16"/>
    </row>
    <row r="435" spans="3:61" s="725" customFormat="1" x14ac:dyDescent="0.3">
      <c r="C435" s="16"/>
      <c r="G435" s="726"/>
      <c r="H435" s="726"/>
      <c r="I435" s="726"/>
      <c r="J435" s="726"/>
      <c r="K435" s="16"/>
      <c r="L435" s="726"/>
      <c r="M435" s="16"/>
      <c r="N435" s="16"/>
      <c r="T435" s="38"/>
      <c r="AP435"/>
      <c r="AR435"/>
      <c r="AS435"/>
      <c r="AT435"/>
      <c r="BI435" s="16"/>
    </row>
    <row r="436" spans="3:61" s="725" customFormat="1" x14ac:dyDescent="0.3">
      <c r="C436" s="16"/>
      <c r="G436" s="726"/>
      <c r="H436" s="726"/>
      <c r="I436" s="726"/>
      <c r="J436" s="726"/>
      <c r="K436" s="16"/>
      <c r="L436" s="726"/>
      <c r="M436" s="16"/>
      <c r="N436" s="16"/>
      <c r="T436" s="38"/>
      <c r="AP436"/>
      <c r="AR436"/>
      <c r="AS436"/>
      <c r="AT436"/>
      <c r="BI436" s="16"/>
    </row>
    <row r="437" spans="3:61" s="725" customFormat="1" x14ac:dyDescent="0.3">
      <c r="C437" s="16"/>
      <c r="G437" s="726"/>
      <c r="H437" s="726"/>
      <c r="I437" s="726"/>
      <c r="J437" s="726"/>
      <c r="K437" s="16"/>
      <c r="L437" s="726"/>
      <c r="M437" s="16"/>
      <c r="N437" s="16"/>
      <c r="T437" s="38"/>
      <c r="AP437"/>
      <c r="AR437"/>
      <c r="AS437"/>
      <c r="AT437"/>
      <c r="BI437" s="16"/>
    </row>
    <row r="438" spans="3:61" s="725" customFormat="1" x14ac:dyDescent="0.3">
      <c r="C438" s="16"/>
      <c r="G438" s="726"/>
      <c r="H438" s="726"/>
      <c r="I438" s="726"/>
      <c r="J438" s="726"/>
      <c r="K438" s="16"/>
      <c r="L438" s="726"/>
      <c r="M438" s="16"/>
      <c r="N438" s="16"/>
      <c r="T438" s="38"/>
      <c r="AP438"/>
      <c r="AR438"/>
      <c r="AS438"/>
      <c r="AT438"/>
      <c r="BI438" s="16"/>
    </row>
    <row r="439" spans="3:61" s="725" customFormat="1" x14ac:dyDescent="0.3">
      <c r="C439" s="16"/>
      <c r="G439" s="726"/>
      <c r="H439" s="726"/>
      <c r="I439" s="726"/>
      <c r="J439" s="726"/>
      <c r="K439" s="16"/>
      <c r="L439" s="726"/>
      <c r="M439" s="16"/>
      <c r="N439" s="16"/>
      <c r="T439" s="38"/>
      <c r="AP439"/>
      <c r="AR439"/>
      <c r="AS439"/>
      <c r="AT439"/>
      <c r="BI439" s="16"/>
    </row>
    <row r="440" spans="3:61" s="725" customFormat="1" x14ac:dyDescent="0.3">
      <c r="C440" s="16"/>
      <c r="G440" s="726"/>
      <c r="H440" s="726"/>
      <c r="I440" s="726"/>
      <c r="J440" s="726"/>
      <c r="K440" s="16"/>
      <c r="L440" s="726"/>
      <c r="M440" s="16"/>
      <c r="N440" s="16"/>
      <c r="T440" s="38"/>
      <c r="AP440"/>
      <c r="AR440"/>
      <c r="AS440"/>
      <c r="AT440"/>
      <c r="BI440" s="16"/>
    </row>
    <row r="441" spans="3:61" s="725" customFormat="1" x14ac:dyDescent="0.3">
      <c r="C441" s="16"/>
      <c r="G441" s="726"/>
      <c r="H441" s="726"/>
      <c r="I441" s="726"/>
      <c r="J441" s="726"/>
      <c r="K441" s="16"/>
      <c r="L441" s="726"/>
      <c r="M441" s="16"/>
      <c r="N441" s="16"/>
      <c r="T441" s="38"/>
      <c r="AP441"/>
      <c r="AR441"/>
      <c r="AS441"/>
      <c r="AT441"/>
      <c r="BI441" s="16"/>
    </row>
    <row r="442" spans="3:61" s="725" customFormat="1" x14ac:dyDescent="0.3">
      <c r="C442" s="16"/>
      <c r="G442" s="726"/>
      <c r="H442" s="726"/>
      <c r="I442" s="726"/>
      <c r="J442" s="726"/>
      <c r="K442" s="16"/>
      <c r="L442" s="726"/>
      <c r="M442" s="16"/>
      <c r="N442" s="16"/>
      <c r="T442" s="38"/>
      <c r="AP442"/>
      <c r="AR442"/>
      <c r="AS442"/>
      <c r="AT442"/>
      <c r="BI442" s="16"/>
    </row>
    <row r="443" spans="3:61" s="725" customFormat="1" x14ac:dyDescent="0.3">
      <c r="C443" s="16"/>
      <c r="G443" s="726"/>
      <c r="H443" s="726"/>
      <c r="I443" s="726"/>
      <c r="J443" s="726"/>
      <c r="K443" s="16"/>
      <c r="L443" s="726"/>
      <c r="M443" s="16"/>
      <c r="N443" s="16"/>
      <c r="T443" s="38"/>
      <c r="AP443"/>
      <c r="AR443"/>
      <c r="AS443"/>
      <c r="AT443"/>
      <c r="BI443" s="16"/>
    </row>
    <row r="444" spans="3:61" s="725" customFormat="1" x14ac:dyDescent="0.3">
      <c r="C444" s="16"/>
      <c r="G444" s="726"/>
      <c r="H444" s="726"/>
      <c r="I444" s="726"/>
      <c r="J444" s="726"/>
      <c r="K444" s="16"/>
      <c r="L444" s="726"/>
      <c r="M444" s="16"/>
      <c r="N444" s="16"/>
      <c r="T444" s="38"/>
      <c r="AP444"/>
      <c r="AR444"/>
      <c r="AS444"/>
      <c r="AT444"/>
      <c r="BI444" s="16"/>
    </row>
    <row r="445" spans="3:61" s="725" customFormat="1" x14ac:dyDescent="0.3">
      <c r="C445" s="16"/>
      <c r="G445" s="726"/>
      <c r="H445" s="726"/>
      <c r="I445" s="726"/>
      <c r="J445" s="726"/>
      <c r="K445" s="16"/>
      <c r="L445" s="726"/>
      <c r="M445" s="16"/>
      <c r="N445" s="16"/>
      <c r="T445" s="38"/>
      <c r="AP445"/>
      <c r="AR445"/>
      <c r="AS445"/>
      <c r="AT445"/>
      <c r="BI445" s="16"/>
    </row>
    <row r="446" spans="3:61" s="725" customFormat="1" x14ac:dyDescent="0.3">
      <c r="C446" s="16"/>
      <c r="G446" s="726"/>
      <c r="H446" s="726"/>
      <c r="I446" s="726"/>
      <c r="J446" s="726"/>
      <c r="K446" s="16"/>
      <c r="L446" s="726"/>
      <c r="M446" s="16"/>
      <c r="N446" s="16"/>
      <c r="T446" s="38"/>
      <c r="AP446"/>
      <c r="AR446"/>
      <c r="AS446"/>
      <c r="AT446"/>
      <c r="BI446" s="16"/>
    </row>
    <row r="447" spans="3:61" s="725" customFormat="1" x14ac:dyDescent="0.3">
      <c r="C447" s="16"/>
      <c r="G447" s="726"/>
      <c r="H447" s="726"/>
      <c r="I447" s="726"/>
      <c r="J447" s="726"/>
      <c r="K447" s="16"/>
      <c r="L447" s="726"/>
      <c r="M447" s="16"/>
      <c r="N447" s="16"/>
      <c r="T447" s="38"/>
      <c r="AP447"/>
      <c r="AR447"/>
      <c r="AS447"/>
      <c r="AT447"/>
      <c r="BI447" s="16"/>
    </row>
    <row r="448" spans="3:61" s="725" customFormat="1" x14ac:dyDescent="0.3">
      <c r="C448" s="16"/>
      <c r="G448" s="726"/>
      <c r="H448" s="726"/>
      <c r="I448" s="726"/>
      <c r="J448" s="726"/>
      <c r="K448" s="16"/>
      <c r="L448" s="726"/>
      <c r="M448" s="16"/>
      <c r="N448" s="16"/>
      <c r="T448" s="38"/>
      <c r="AP448"/>
      <c r="AR448"/>
      <c r="AS448"/>
      <c r="AT448"/>
      <c r="BI448" s="16"/>
    </row>
    <row r="449" spans="3:61" s="725" customFormat="1" x14ac:dyDescent="0.3">
      <c r="C449" s="16"/>
      <c r="G449" s="726"/>
      <c r="H449" s="726"/>
      <c r="I449" s="726"/>
      <c r="J449" s="726"/>
      <c r="K449" s="16"/>
      <c r="L449" s="726"/>
      <c r="M449" s="16"/>
      <c r="N449" s="16"/>
      <c r="T449" s="38"/>
      <c r="AP449"/>
      <c r="AR449"/>
      <c r="AS449"/>
      <c r="AT449"/>
      <c r="BI449" s="16"/>
    </row>
    <row r="450" spans="3:61" s="725" customFormat="1" x14ac:dyDescent="0.3">
      <c r="C450" s="16"/>
      <c r="G450" s="726"/>
      <c r="H450" s="726"/>
      <c r="I450" s="726"/>
      <c r="J450" s="726"/>
      <c r="K450" s="16"/>
      <c r="L450" s="726"/>
      <c r="M450" s="16"/>
      <c r="N450" s="16"/>
      <c r="T450" s="38"/>
      <c r="AP450"/>
      <c r="AR450"/>
      <c r="AS450"/>
      <c r="AT450"/>
      <c r="BI450" s="16"/>
    </row>
    <row r="451" spans="3:61" s="725" customFormat="1" x14ac:dyDescent="0.3">
      <c r="C451" s="16"/>
      <c r="G451" s="726"/>
      <c r="H451" s="726"/>
      <c r="I451" s="726"/>
      <c r="J451" s="726"/>
      <c r="K451" s="16"/>
      <c r="L451" s="726"/>
      <c r="M451" s="16"/>
      <c r="N451" s="16"/>
      <c r="T451" s="38"/>
      <c r="AP451"/>
      <c r="AR451"/>
      <c r="AS451"/>
      <c r="AT451"/>
      <c r="BI451" s="16"/>
    </row>
    <row r="452" spans="3:61" s="725" customFormat="1" x14ac:dyDescent="0.3">
      <c r="C452" s="16"/>
      <c r="G452" s="726"/>
      <c r="H452" s="726"/>
      <c r="I452" s="726"/>
      <c r="J452" s="726"/>
      <c r="K452" s="16"/>
      <c r="L452" s="726"/>
      <c r="M452" s="16"/>
      <c r="N452" s="16"/>
      <c r="T452" s="38"/>
      <c r="AP452"/>
      <c r="AR452"/>
      <c r="AS452"/>
      <c r="AT452"/>
      <c r="BI452" s="16"/>
    </row>
    <row r="453" spans="3:61" s="725" customFormat="1" x14ac:dyDescent="0.3">
      <c r="C453" s="16"/>
      <c r="G453" s="726"/>
      <c r="H453" s="726"/>
      <c r="I453" s="726"/>
      <c r="J453" s="726"/>
      <c r="K453" s="16"/>
      <c r="L453" s="726"/>
      <c r="M453" s="16"/>
      <c r="N453" s="16"/>
      <c r="T453" s="38"/>
      <c r="AP453"/>
      <c r="AR453"/>
      <c r="AS453"/>
      <c r="AT453"/>
      <c r="BI453" s="16"/>
    </row>
    <row r="454" spans="3:61" s="725" customFormat="1" x14ac:dyDescent="0.3">
      <c r="C454" s="16"/>
      <c r="G454" s="726"/>
      <c r="H454" s="726"/>
      <c r="I454" s="726"/>
      <c r="J454" s="726"/>
      <c r="K454" s="16"/>
      <c r="L454" s="726"/>
      <c r="M454" s="16"/>
      <c r="N454" s="16"/>
      <c r="T454" s="38"/>
      <c r="AP454"/>
      <c r="AR454"/>
      <c r="AS454"/>
      <c r="AT454"/>
      <c r="BI454" s="16"/>
    </row>
    <row r="455" spans="3:61" s="725" customFormat="1" x14ac:dyDescent="0.3">
      <c r="C455" s="16"/>
      <c r="G455" s="726"/>
      <c r="H455" s="726"/>
      <c r="I455" s="726"/>
      <c r="J455" s="726"/>
      <c r="K455" s="16"/>
      <c r="L455" s="726"/>
      <c r="M455" s="16"/>
      <c r="N455" s="16"/>
      <c r="T455" s="38"/>
      <c r="AP455"/>
      <c r="AR455"/>
      <c r="AS455"/>
      <c r="AT455"/>
      <c r="BI455" s="16"/>
    </row>
    <row r="456" spans="3:61" s="725" customFormat="1" x14ac:dyDescent="0.3">
      <c r="C456" s="16"/>
      <c r="G456" s="726"/>
      <c r="H456" s="726"/>
      <c r="I456" s="726"/>
      <c r="J456" s="726"/>
      <c r="K456" s="16"/>
      <c r="L456" s="726"/>
      <c r="M456" s="16"/>
      <c r="N456" s="16"/>
      <c r="T456" s="38"/>
      <c r="AP456"/>
      <c r="AR456"/>
      <c r="AS456"/>
      <c r="AT456"/>
      <c r="BI456" s="16"/>
    </row>
    <row r="457" spans="3:61" s="725" customFormat="1" x14ac:dyDescent="0.3">
      <c r="C457" s="16"/>
      <c r="G457" s="726"/>
      <c r="H457" s="726"/>
      <c r="I457" s="726"/>
      <c r="J457" s="726"/>
      <c r="K457" s="16"/>
      <c r="L457" s="726"/>
      <c r="M457" s="16"/>
      <c r="N457" s="16"/>
      <c r="T457" s="38"/>
      <c r="AP457"/>
      <c r="AR457"/>
      <c r="AS457"/>
      <c r="AT457"/>
      <c r="BI457" s="16"/>
    </row>
    <row r="458" spans="3:61" s="725" customFormat="1" x14ac:dyDescent="0.3">
      <c r="C458" s="16"/>
      <c r="G458" s="726"/>
      <c r="H458" s="726"/>
      <c r="I458" s="726"/>
      <c r="J458" s="726"/>
      <c r="K458" s="16"/>
      <c r="L458" s="726"/>
      <c r="M458" s="16"/>
      <c r="N458" s="16"/>
      <c r="T458" s="38"/>
      <c r="AP458"/>
      <c r="AR458"/>
      <c r="AS458"/>
      <c r="AT458"/>
      <c r="BI458" s="16"/>
    </row>
    <row r="459" spans="3:61" s="725" customFormat="1" x14ac:dyDescent="0.3">
      <c r="C459" s="16"/>
      <c r="G459" s="726"/>
      <c r="H459" s="726"/>
      <c r="I459" s="726"/>
      <c r="J459" s="726"/>
      <c r="K459" s="16"/>
      <c r="L459" s="726"/>
      <c r="M459" s="16"/>
      <c r="N459" s="16"/>
      <c r="T459" s="38"/>
      <c r="AP459"/>
      <c r="AR459"/>
      <c r="AS459"/>
      <c r="AT459"/>
      <c r="BI459" s="16"/>
    </row>
    <row r="460" spans="3:61" s="725" customFormat="1" x14ac:dyDescent="0.3">
      <c r="C460" s="16"/>
      <c r="G460" s="726"/>
      <c r="H460" s="726"/>
      <c r="I460" s="726"/>
      <c r="J460" s="726"/>
      <c r="K460" s="16"/>
      <c r="L460" s="726"/>
      <c r="M460" s="16"/>
      <c r="N460" s="16"/>
      <c r="T460" s="38"/>
      <c r="AP460"/>
      <c r="AR460"/>
      <c r="AS460"/>
      <c r="AT460"/>
      <c r="BI460" s="16"/>
    </row>
    <row r="461" spans="3:61" s="725" customFormat="1" x14ac:dyDescent="0.3">
      <c r="C461" s="16"/>
      <c r="G461" s="726"/>
      <c r="H461" s="726"/>
      <c r="I461" s="726"/>
      <c r="J461" s="726"/>
      <c r="K461" s="16"/>
      <c r="L461" s="726"/>
      <c r="M461" s="16"/>
      <c r="N461" s="16"/>
      <c r="T461" s="38"/>
      <c r="AP461"/>
      <c r="AR461"/>
      <c r="AS461"/>
      <c r="AT461"/>
      <c r="BI461" s="16"/>
    </row>
    <row r="462" spans="3:61" s="725" customFormat="1" x14ac:dyDescent="0.3">
      <c r="C462" s="16"/>
      <c r="G462" s="726"/>
      <c r="H462" s="726"/>
      <c r="I462" s="726"/>
      <c r="J462" s="726"/>
      <c r="K462" s="16"/>
      <c r="L462" s="726"/>
      <c r="M462" s="16"/>
      <c r="N462" s="16"/>
      <c r="T462" s="38"/>
      <c r="AP462"/>
      <c r="AR462"/>
      <c r="AS462"/>
      <c r="AT462"/>
      <c r="BI462" s="16"/>
    </row>
    <row r="463" spans="3:61" s="725" customFormat="1" x14ac:dyDescent="0.3">
      <c r="C463" s="16"/>
      <c r="G463" s="726"/>
      <c r="H463" s="726"/>
      <c r="I463" s="726"/>
      <c r="J463" s="726"/>
      <c r="K463" s="16"/>
      <c r="L463" s="726"/>
      <c r="M463" s="16"/>
      <c r="N463" s="16"/>
      <c r="T463" s="38"/>
      <c r="AP463"/>
      <c r="AR463"/>
      <c r="AS463"/>
      <c r="AT463"/>
      <c r="BI463" s="16"/>
    </row>
    <row r="464" spans="3:61" s="725" customFormat="1" x14ac:dyDescent="0.3">
      <c r="C464" s="16"/>
      <c r="G464" s="726"/>
      <c r="H464" s="726"/>
      <c r="I464" s="726"/>
      <c r="J464" s="726"/>
      <c r="K464" s="16"/>
      <c r="L464" s="726"/>
      <c r="M464" s="16"/>
      <c r="N464" s="16"/>
      <c r="T464" s="38"/>
      <c r="AP464"/>
      <c r="AR464"/>
      <c r="AS464"/>
      <c r="AT464"/>
      <c r="BI464" s="16"/>
    </row>
    <row r="465" spans="3:61" s="725" customFormat="1" x14ac:dyDescent="0.3">
      <c r="C465" s="16"/>
      <c r="G465" s="726"/>
      <c r="H465" s="726"/>
      <c r="I465" s="726"/>
      <c r="J465" s="726"/>
      <c r="K465" s="16"/>
      <c r="L465" s="726"/>
      <c r="M465" s="16"/>
      <c r="N465" s="16"/>
      <c r="T465" s="38"/>
      <c r="AP465"/>
      <c r="AR465"/>
      <c r="AS465"/>
      <c r="AT465"/>
      <c r="BI465" s="16"/>
    </row>
    <row r="466" spans="3:61" s="725" customFormat="1" x14ac:dyDescent="0.3">
      <c r="C466" s="16"/>
      <c r="G466" s="726"/>
      <c r="H466" s="726"/>
      <c r="I466" s="726"/>
      <c r="J466" s="726"/>
      <c r="K466" s="16"/>
      <c r="L466" s="726"/>
      <c r="M466" s="16"/>
      <c r="N466" s="16"/>
      <c r="T466" s="38"/>
      <c r="AP466"/>
      <c r="AR466"/>
      <c r="AS466"/>
      <c r="AT466"/>
      <c r="BI466" s="16"/>
    </row>
    <row r="467" spans="3:61" s="725" customFormat="1" x14ac:dyDescent="0.3">
      <c r="C467" s="16"/>
      <c r="G467" s="726"/>
      <c r="H467" s="726"/>
      <c r="I467" s="726"/>
      <c r="J467" s="726"/>
      <c r="K467" s="16"/>
      <c r="L467" s="726"/>
      <c r="M467" s="16"/>
      <c r="N467" s="16"/>
      <c r="T467" s="38"/>
      <c r="AP467"/>
      <c r="AR467"/>
      <c r="AS467"/>
      <c r="AT467"/>
      <c r="BI467" s="16"/>
    </row>
    <row r="468" spans="3:61" s="725" customFormat="1" x14ac:dyDescent="0.3">
      <c r="C468" s="16"/>
      <c r="G468" s="726"/>
      <c r="H468" s="726"/>
      <c r="I468" s="726"/>
      <c r="J468" s="726"/>
      <c r="K468" s="16"/>
      <c r="L468" s="726"/>
      <c r="M468" s="16"/>
      <c r="N468" s="16"/>
      <c r="T468" s="38"/>
      <c r="AP468"/>
      <c r="AR468"/>
      <c r="AS468"/>
      <c r="AT468"/>
      <c r="BI468" s="16"/>
    </row>
    <row r="469" spans="3:61" s="725" customFormat="1" x14ac:dyDescent="0.3">
      <c r="C469" s="16"/>
      <c r="G469" s="726"/>
      <c r="H469" s="726"/>
      <c r="I469" s="726"/>
      <c r="J469" s="726"/>
      <c r="K469" s="16"/>
      <c r="L469" s="726"/>
      <c r="M469" s="16"/>
      <c r="N469" s="16"/>
      <c r="T469" s="38"/>
      <c r="AP469"/>
      <c r="AR469"/>
      <c r="AS469"/>
      <c r="AT469"/>
      <c r="BI469" s="16"/>
    </row>
    <row r="470" spans="3:61" s="725" customFormat="1" x14ac:dyDescent="0.3">
      <c r="C470" s="16"/>
      <c r="G470" s="726"/>
      <c r="H470" s="726"/>
      <c r="I470" s="726"/>
      <c r="J470" s="726"/>
      <c r="K470" s="16"/>
      <c r="L470" s="726"/>
      <c r="M470" s="16"/>
      <c r="N470" s="16"/>
      <c r="T470" s="38"/>
      <c r="AP470"/>
      <c r="AR470"/>
      <c r="AS470"/>
      <c r="AT470"/>
      <c r="BI470" s="16"/>
    </row>
    <row r="471" spans="3:61" s="725" customFormat="1" x14ac:dyDescent="0.3">
      <c r="C471" s="16"/>
      <c r="G471" s="726"/>
      <c r="H471" s="726"/>
      <c r="I471" s="726"/>
      <c r="J471" s="726"/>
      <c r="K471" s="16"/>
      <c r="L471" s="726"/>
      <c r="M471" s="16"/>
      <c r="N471" s="16"/>
      <c r="T471" s="38"/>
      <c r="AP471"/>
      <c r="AR471"/>
      <c r="AS471"/>
      <c r="AT471"/>
      <c r="BI471" s="16"/>
    </row>
    <row r="472" spans="3:61" s="725" customFormat="1" x14ac:dyDescent="0.3">
      <c r="C472" s="16"/>
      <c r="G472" s="726"/>
      <c r="H472" s="726"/>
      <c r="I472" s="726"/>
      <c r="J472" s="726"/>
      <c r="K472" s="16"/>
      <c r="L472" s="726"/>
      <c r="M472" s="16"/>
      <c r="N472" s="16"/>
      <c r="T472" s="38"/>
      <c r="AP472"/>
      <c r="AR472"/>
      <c r="AS472"/>
      <c r="AT472"/>
      <c r="BI472" s="16"/>
    </row>
    <row r="473" spans="3:61" s="725" customFormat="1" x14ac:dyDescent="0.3">
      <c r="C473" s="16"/>
      <c r="G473" s="726"/>
      <c r="H473" s="726"/>
      <c r="I473" s="726"/>
      <c r="J473" s="726"/>
      <c r="K473" s="16"/>
      <c r="L473" s="726"/>
      <c r="M473" s="16"/>
      <c r="N473" s="16"/>
      <c r="T473" s="38"/>
      <c r="AP473"/>
      <c r="AR473"/>
      <c r="AS473"/>
      <c r="AT473"/>
      <c r="BI473" s="16"/>
    </row>
    <row r="474" spans="3:61" s="725" customFormat="1" x14ac:dyDescent="0.3">
      <c r="C474" s="16"/>
      <c r="G474" s="726"/>
      <c r="H474" s="726"/>
      <c r="I474" s="726"/>
      <c r="J474" s="726"/>
      <c r="K474" s="16"/>
      <c r="L474" s="726"/>
      <c r="M474" s="16"/>
      <c r="N474" s="16"/>
      <c r="T474" s="38"/>
      <c r="AP474"/>
      <c r="AR474"/>
      <c r="AS474"/>
      <c r="AT474"/>
      <c r="BI474" s="16"/>
    </row>
    <row r="475" spans="3:61" s="725" customFormat="1" x14ac:dyDescent="0.3">
      <c r="C475" s="16"/>
      <c r="G475" s="726"/>
      <c r="H475" s="726"/>
      <c r="I475" s="726"/>
      <c r="J475" s="726"/>
      <c r="K475" s="16"/>
      <c r="L475" s="726"/>
      <c r="M475" s="16"/>
      <c r="N475" s="16"/>
      <c r="T475" s="38"/>
      <c r="AP475"/>
      <c r="AR475"/>
      <c r="AS475"/>
      <c r="AT475"/>
      <c r="BI475" s="16"/>
    </row>
    <row r="476" spans="3:61" s="725" customFormat="1" x14ac:dyDescent="0.3">
      <c r="C476" s="16"/>
      <c r="G476" s="726"/>
      <c r="H476" s="726"/>
      <c r="I476" s="726"/>
      <c r="J476" s="726"/>
      <c r="K476" s="16"/>
      <c r="L476" s="726"/>
      <c r="M476" s="16"/>
      <c r="N476" s="16"/>
      <c r="T476" s="38"/>
      <c r="AP476"/>
      <c r="AR476"/>
      <c r="AS476"/>
      <c r="AT476"/>
      <c r="BI476" s="16"/>
    </row>
    <row r="477" spans="3:61" s="725" customFormat="1" x14ac:dyDescent="0.3">
      <c r="C477" s="16"/>
      <c r="G477" s="726"/>
      <c r="H477" s="726"/>
      <c r="I477" s="726"/>
      <c r="J477" s="726"/>
      <c r="K477" s="16"/>
      <c r="L477" s="726"/>
      <c r="M477" s="16"/>
      <c r="N477" s="16"/>
      <c r="T477" s="38"/>
      <c r="AP477"/>
      <c r="AR477"/>
      <c r="AS477"/>
      <c r="AT477"/>
      <c r="BI477" s="16"/>
    </row>
    <row r="478" spans="3:61" s="725" customFormat="1" x14ac:dyDescent="0.3">
      <c r="C478" s="16"/>
      <c r="G478" s="726"/>
      <c r="H478" s="726"/>
      <c r="I478" s="726"/>
      <c r="J478" s="726"/>
      <c r="K478" s="16"/>
      <c r="L478" s="726"/>
      <c r="M478" s="16"/>
      <c r="N478" s="16"/>
      <c r="T478" s="38"/>
      <c r="AP478"/>
      <c r="AR478"/>
      <c r="AS478"/>
      <c r="AT478"/>
      <c r="BI478" s="16"/>
    </row>
    <row r="479" spans="3:61" s="725" customFormat="1" x14ac:dyDescent="0.3">
      <c r="C479" s="16"/>
      <c r="G479" s="726"/>
      <c r="H479" s="726"/>
      <c r="I479" s="726"/>
      <c r="J479" s="726"/>
      <c r="K479" s="16"/>
      <c r="L479" s="726"/>
      <c r="M479" s="16"/>
      <c r="N479" s="16"/>
      <c r="T479" s="38"/>
      <c r="AP479"/>
      <c r="AR479"/>
      <c r="AS479"/>
      <c r="AT479"/>
      <c r="BI479" s="16"/>
    </row>
    <row r="480" spans="3:61" s="725" customFormat="1" x14ac:dyDescent="0.3">
      <c r="C480" s="16"/>
      <c r="G480" s="726"/>
      <c r="H480" s="726"/>
      <c r="I480" s="726"/>
      <c r="J480" s="726"/>
      <c r="K480" s="16"/>
      <c r="L480" s="726"/>
      <c r="M480" s="16"/>
      <c r="N480" s="16"/>
      <c r="T480" s="38"/>
      <c r="AP480"/>
      <c r="AR480"/>
      <c r="AS480"/>
      <c r="AT480"/>
      <c r="BI480" s="16"/>
    </row>
    <row r="481" spans="3:61" s="725" customFormat="1" x14ac:dyDescent="0.3">
      <c r="C481" s="16"/>
      <c r="G481" s="726"/>
      <c r="H481" s="726"/>
      <c r="I481" s="726"/>
      <c r="J481" s="726"/>
      <c r="K481" s="16"/>
      <c r="L481" s="726"/>
      <c r="M481" s="16"/>
      <c r="N481" s="16"/>
      <c r="T481" s="38"/>
      <c r="AP481"/>
      <c r="AR481"/>
      <c r="AS481"/>
      <c r="AT481"/>
      <c r="BI481" s="16"/>
    </row>
    <row r="482" spans="3:61" s="725" customFormat="1" x14ac:dyDescent="0.3">
      <c r="C482" s="16"/>
      <c r="G482" s="726"/>
      <c r="H482" s="726"/>
      <c r="I482" s="726"/>
      <c r="J482" s="726"/>
      <c r="K482" s="16"/>
      <c r="L482" s="726"/>
      <c r="M482" s="16"/>
      <c r="N482" s="16"/>
      <c r="T482" s="38"/>
      <c r="AP482"/>
      <c r="AR482"/>
      <c r="AS482"/>
      <c r="AT482"/>
      <c r="BI482" s="16"/>
    </row>
    <row r="483" spans="3:61" s="725" customFormat="1" x14ac:dyDescent="0.3">
      <c r="C483" s="16"/>
      <c r="G483" s="726"/>
      <c r="H483" s="726"/>
      <c r="I483" s="726"/>
      <c r="J483" s="726"/>
      <c r="K483" s="16"/>
      <c r="L483" s="726"/>
      <c r="M483" s="16"/>
      <c r="N483" s="16"/>
      <c r="T483" s="38"/>
      <c r="AP483"/>
      <c r="AR483"/>
      <c r="AS483"/>
      <c r="AT483"/>
      <c r="BI483" s="16"/>
    </row>
    <row r="484" spans="3:61" s="725" customFormat="1" x14ac:dyDescent="0.3">
      <c r="C484" s="16"/>
      <c r="G484" s="726"/>
      <c r="H484" s="726"/>
      <c r="I484" s="726"/>
      <c r="J484" s="726"/>
      <c r="K484" s="16"/>
      <c r="L484" s="726"/>
      <c r="M484" s="16"/>
      <c r="N484" s="16"/>
      <c r="T484" s="38"/>
      <c r="AP484"/>
      <c r="AR484"/>
      <c r="AS484"/>
      <c r="AT484"/>
      <c r="BI484" s="16"/>
    </row>
    <row r="485" spans="3:61" s="725" customFormat="1" x14ac:dyDescent="0.3">
      <c r="C485" s="16"/>
      <c r="G485" s="726"/>
      <c r="H485" s="726"/>
      <c r="I485" s="726"/>
      <c r="J485" s="726"/>
      <c r="K485" s="16"/>
      <c r="L485" s="726"/>
      <c r="M485" s="16"/>
      <c r="N485" s="16"/>
      <c r="T485" s="38"/>
      <c r="AP485"/>
      <c r="AR485"/>
      <c r="AS485"/>
      <c r="AT485"/>
      <c r="BI485" s="16"/>
    </row>
    <row r="486" spans="3:61" s="725" customFormat="1" x14ac:dyDescent="0.3">
      <c r="C486" s="16"/>
      <c r="G486" s="726"/>
      <c r="H486" s="726"/>
      <c r="I486" s="726"/>
      <c r="J486" s="726"/>
      <c r="K486" s="16"/>
      <c r="L486" s="726"/>
      <c r="M486" s="16"/>
      <c r="N486" s="16"/>
      <c r="T486" s="38"/>
      <c r="AP486"/>
      <c r="AR486"/>
      <c r="AS486"/>
      <c r="AT486"/>
      <c r="BI486" s="16"/>
    </row>
    <row r="487" spans="3:61" s="725" customFormat="1" x14ac:dyDescent="0.3">
      <c r="C487" s="16"/>
      <c r="G487" s="726"/>
      <c r="H487" s="726"/>
      <c r="I487" s="726"/>
      <c r="J487" s="726"/>
      <c r="K487" s="16"/>
      <c r="L487" s="726"/>
      <c r="M487" s="16"/>
      <c r="N487" s="16"/>
      <c r="T487" s="38"/>
      <c r="AP487"/>
      <c r="AR487"/>
      <c r="AS487"/>
      <c r="AT487"/>
      <c r="BI487" s="16"/>
    </row>
    <row r="488" spans="3:61" s="725" customFormat="1" x14ac:dyDescent="0.3">
      <c r="C488" s="16"/>
      <c r="G488" s="726"/>
      <c r="H488" s="726"/>
      <c r="I488" s="726"/>
      <c r="J488" s="726"/>
      <c r="K488" s="16"/>
      <c r="L488" s="726"/>
      <c r="M488" s="16"/>
      <c r="N488" s="16"/>
      <c r="T488" s="38"/>
      <c r="AP488"/>
      <c r="AR488"/>
      <c r="AS488"/>
      <c r="AT488"/>
      <c r="BI488" s="16"/>
    </row>
    <row r="489" spans="3:61" s="725" customFormat="1" x14ac:dyDescent="0.3">
      <c r="C489" s="16"/>
      <c r="G489" s="726"/>
      <c r="H489" s="726"/>
      <c r="I489" s="726"/>
      <c r="J489" s="726"/>
      <c r="K489" s="16"/>
      <c r="L489" s="726"/>
      <c r="M489" s="16"/>
      <c r="N489" s="16"/>
      <c r="T489" s="38"/>
      <c r="AP489"/>
      <c r="AR489"/>
      <c r="AS489"/>
      <c r="AT489"/>
      <c r="BI489" s="16"/>
    </row>
    <row r="490" spans="3:61" s="725" customFormat="1" x14ac:dyDescent="0.3">
      <c r="C490" s="16"/>
      <c r="G490" s="726"/>
      <c r="H490" s="726"/>
      <c r="I490" s="726"/>
      <c r="J490" s="726"/>
      <c r="K490" s="16"/>
      <c r="L490" s="726"/>
      <c r="M490" s="16"/>
      <c r="N490" s="16"/>
      <c r="T490" s="38"/>
      <c r="AP490"/>
      <c r="AR490"/>
      <c r="AS490"/>
      <c r="AT490"/>
      <c r="BI490" s="16"/>
    </row>
    <row r="491" spans="3:61" s="725" customFormat="1" x14ac:dyDescent="0.3">
      <c r="C491" s="16"/>
      <c r="G491" s="726"/>
      <c r="H491" s="726"/>
      <c r="I491" s="726"/>
      <c r="J491" s="726"/>
      <c r="K491" s="16"/>
      <c r="L491" s="726"/>
      <c r="M491" s="16"/>
      <c r="N491" s="16"/>
      <c r="T491" s="38"/>
      <c r="AP491"/>
      <c r="AR491"/>
      <c r="AS491"/>
      <c r="AT491"/>
      <c r="BI491" s="16"/>
    </row>
    <row r="492" spans="3:61" s="725" customFormat="1" x14ac:dyDescent="0.3">
      <c r="C492" s="16"/>
      <c r="G492" s="726"/>
      <c r="H492" s="726"/>
      <c r="I492" s="726"/>
      <c r="J492" s="726"/>
      <c r="K492" s="16"/>
      <c r="L492" s="726"/>
      <c r="M492" s="16"/>
      <c r="N492" s="16"/>
      <c r="T492" s="38"/>
      <c r="AP492"/>
      <c r="AR492"/>
      <c r="AS492"/>
      <c r="AT492"/>
      <c r="BI492" s="16"/>
    </row>
    <row r="493" spans="3:61" s="725" customFormat="1" x14ac:dyDescent="0.3">
      <c r="C493" s="16"/>
      <c r="G493" s="726"/>
      <c r="H493" s="726"/>
      <c r="I493" s="726"/>
      <c r="J493" s="726"/>
      <c r="K493" s="16"/>
      <c r="L493" s="726"/>
      <c r="M493" s="16"/>
      <c r="N493" s="16"/>
      <c r="T493" s="38"/>
      <c r="AP493"/>
      <c r="AR493"/>
      <c r="AS493"/>
      <c r="AT493"/>
      <c r="BI493" s="16"/>
    </row>
    <row r="494" spans="3:61" s="725" customFormat="1" x14ac:dyDescent="0.3">
      <c r="C494" s="16"/>
      <c r="G494" s="726"/>
      <c r="H494" s="726"/>
      <c r="I494" s="726"/>
      <c r="J494" s="726"/>
      <c r="K494" s="16"/>
      <c r="L494" s="726"/>
      <c r="M494" s="16"/>
      <c r="N494" s="16"/>
      <c r="T494" s="38"/>
      <c r="AP494"/>
      <c r="AR494"/>
      <c r="AS494"/>
      <c r="AT494"/>
      <c r="BI494" s="16"/>
    </row>
    <row r="495" spans="3:61" s="725" customFormat="1" x14ac:dyDescent="0.3">
      <c r="C495" s="16"/>
      <c r="G495" s="726"/>
      <c r="H495" s="726"/>
      <c r="I495" s="726"/>
      <c r="J495" s="726"/>
      <c r="K495" s="16"/>
      <c r="L495" s="726"/>
      <c r="M495" s="16"/>
      <c r="N495" s="16"/>
      <c r="T495" s="38"/>
      <c r="AP495"/>
      <c r="AR495"/>
      <c r="AS495"/>
      <c r="AT495"/>
      <c r="BI495" s="16"/>
    </row>
    <row r="496" spans="3:61" s="725" customFormat="1" x14ac:dyDescent="0.3">
      <c r="C496" s="16"/>
      <c r="G496" s="726"/>
      <c r="H496" s="726"/>
      <c r="I496" s="726"/>
      <c r="J496" s="726"/>
      <c r="K496" s="16"/>
      <c r="L496" s="726"/>
      <c r="M496" s="16"/>
      <c r="N496" s="16"/>
      <c r="T496" s="38"/>
      <c r="AP496"/>
      <c r="AR496"/>
      <c r="AS496"/>
      <c r="AT496"/>
      <c r="BI496" s="16"/>
    </row>
    <row r="497" spans="3:61" s="725" customFormat="1" x14ac:dyDescent="0.3">
      <c r="C497" s="16"/>
      <c r="G497" s="726"/>
      <c r="H497" s="726"/>
      <c r="I497" s="726"/>
      <c r="J497" s="726"/>
      <c r="K497" s="16"/>
      <c r="L497" s="726"/>
      <c r="M497" s="16"/>
      <c r="N497" s="16"/>
      <c r="T497" s="38"/>
      <c r="AP497"/>
      <c r="AR497"/>
      <c r="AS497"/>
      <c r="AT497"/>
      <c r="BI497" s="16"/>
    </row>
    <row r="498" spans="3:61" s="725" customFormat="1" x14ac:dyDescent="0.3">
      <c r="C498" s="16"/>
      <c r="G498" s="726"/>
      <c r="H498" s="726"/>
      <c r="I498" s="726"/>
      <c r="J498" s="726"/>
      <c r="K498" s="16"/>
      <c r="L498" s="726"/>
      <c r="M498" s="16"/>
      <c r="N498" s="16"/>
      <c r="T498" s="38"/>
      <c r="AP498"/>
      <c r="AR498"/>
      <c r="AS498"/>
      <c r="AT498"/>
      <c r="BI498" s="16"/>
    </row>
    <row r="499" spans="3:61" s="725" customFormat="1" x14ac:dyDescent="0.3">
      <c r="C499" s="16"/>
      <c r="G499" s="726"/>
      <c r="H499" s="726"/>
      <c r="I499" s="726"/>
      <c r="J499" s="726"/>
      <c r="K499" s="16"/>
      <c r="L499" s="726"/>
      <c r="M499" s="16"/>
      <c r="N499" s="16"/>
      <c r="T499" s="38"/>
      <c r="AP499"/>
      <c r="AR499"/>
      <c r="AS499"/>
      <c r="AT499"/>
      <c r="BI499" s="16"/>
    </row>
    <row r="500" spans="3:61" s="725" customFormat="1" x14ac:dyDescent="0.3">
      <c r="C500" s="16"/>
      <c r="G500" s="726"/>
      <c r="H500" s="726"/>
      <c r="I500" s="726"/>
      <c r="J500" s="726"/>
      <c r="K500" s="16"/>
      <c r="L500" s="726"/>
      <c r="M500" s="16"/>
      <c r="N500" s="16"/>
      <c r="T500" s="38"/>
      <c r="AP500"/>
      <c r="AR500"/>
      <c r="AS500"/>
      <c r="AT500"/>
      <c r="BI500" s="16"/>
    </row>
    <row r="501" spans="3:61" s="725" customFormat="1" x14ac:dyDescent="0.3">
      <c r="C501" s="16"/>
      <c r="G501" s="726"/>
      <c r="H501" s="726"/>
      <c r="I501" s="726"/>
      <c r="J501" s="726"/>
      <c r="K501" s="16"/>
      <c r="L501" s="726"/>
      <c r="M501" s="16"/>
      <c r="N501" s="16"/>
      <c r="T501" s="38"/>
      <c r="AP501"/>
      <c r="AR501"/>
      <c r="AS501"/>
      <c r="AT501"/>
      <c r="BI501" s="16"/>
    </row>
    <row r="502" spans="3:61" s="725" customFormat="1" x14ac:dyDescent="0.3">
      <c r="C502" s="16"/>
      <c r="G502" s="726"/>
      <c r="H502" s="726"/>
      <c r="I502" s="726"/>
      <c r="J502" s="726"/>
      <c r="K502" s="16"/>
      <c r="L502" s="726"/>
      <c r="M502" s="16"/>
      <c r="N502" s="16"/>
      <c r="T502" s="38"/>
      <c r="AP502"/>
      <c r="AR502"/>
      <c r="AS502"/>
      <c r="AT502"/>
      <c r="BI502" s="16"/>
    </row>
    <row r="503" spans="3:61" s="725" customFormat="1" x14ac:dyDescent="0.3">
      <c r="C503" s="16"/>
      <c r="G503" s="726"/>
      <c r="H503" s="726"/>
      <c r="I503" s="726"/>
      <c r="J503" s="726"/>
      <c r="K503" s="16"/>
      <c r="L503" s="726"/>
      <c r="M503" s="16"/>
      <c r="N503" s="16"/>
      <c r="T503" s="38"/>
      <c r="AP503"/>
      <c r="AR503"/>
      <c r="AS503"/>
      <c r="AT503"/>
      <c r="BI503" s="16"/>
    </row>
    <row r="504" spans="3:61" s="725" customFormat="1" x14ac:dyDescent="0.3">
      <c r="C504" s="16"/>
      <c r="G504" s="726"/>
      <c r="H504" s="726"/>
      <c r="I504" s="726"/>
      <c r="J504" s="726"/>
      <c r="K504" s="16"/>
      <c r="L504" s="726"/>
      <c r="M504" s="16"/>
      <c r="N504" s="16"/>
      <c r="T504" s="38"/>
      <c r="AP504"/>
      <c r="AR504"/>
      <c r="AS504"/>
      <c r="AT504"/>
      <c r="BI504" s="16"/>
    </row>
    <row r="505" spans="3:61" s="725" customFormat="1" x14ac:dyDescent="0.3">
      <c r="C505" s="16"/>
      <c r="G505" s="726"/>
      <c r="H505" s="726"/>
      <c r="I505" s="726"/>
      <c r="J505" s="726"/>
      <c r="K505" s="16"/>
      <c r="L505" s="726"/>
      <c r="M505" s="16"/>
      <c r="N505" s="16"/>
      <c r="T505" s="38"/>
      <c r="AP505"/>
      <c r="AR505"/>
      <c r="AS505"/>
      <c r="AT505"/>
      <c r="BI505" s="16"/>
    </row>
    <row r="506" spans="3:61" s="725" customFormat="1" x14ac:dyDescent="0.3">
      <c r="C506" s="16"/>
      <c r="G506" s="726"/>
      <c r="H506" s="726"/>
      <c r="I506" s="726"/>
      <c r="J506" s="726"/>
      <c r="K506" s="16"/>
      <c r="L506" s="726"/>
      <c r="M506" s="16"/>
      <c r="N506" s="16"/>
      <c r="T506" s="38"/>
      <c r="AP506"/>
      <c r="AR506"/>
      <c r="AS506"/>
      <c r="AT506"/>
      <c r="BI506" s="16"/>
    </row>
    <row r="507" spans="3:61" s="725" customFormat="1" x14ac:dyDescent="0.3">
      <c r="C507" s="16"/>
      <c r="G507" s="726"/>
      <c r="H507" s="726"/>
      <c r="I507" s="726"/>
      <c r="J507" s="726"/>
      <c r="K507" s="16"/>
      <c r="L507" s="726"/>
      <c r="M507" s="16"/>
      <c r="N507" s="16"/>
      <c r="T507" s="38"/>
      <c r="AP507"/>
      <c r="AR507"/>
      <c r="AS507"/>
      <c r="AT507"/>
      <c r="BI507" s="16"/>
    </row>
    <row r="508" spans="3:61" s="725" customFormat="1" x14ac:dyDescent="0.3">
      <c r="C508" s="16"/>
      <c r="G508" s="726"/>
      <c r="H508" s="726"/>
      <c r="I508" s="726"/>
      <c r="J508" s="726"/>
      <c r="K508" s="16"/>
      <c r="L508" s="726"/>
      <c r="M508" s="16"/>
      <c r="N508" s="16"/>
      <c r="T508" s="38"/>
      <c r="AP508"/>
      <c r="AR508"/>
      <c r="AS508"/>
      <c r="AT508"/>
      <c r="BI508" s="16"/>
    </row>
    <row r="509" spans="3:61" s="725" customFormat="1" x14ac:dyDescent="0.3">
      <c r="C509" s="16"/>
      <c r="G509" s="726"/>
      <c r="H509" s="726"/>
      <c r="I509" s="726"/>
      <c r="J509" s="726"/>
      <c r="K509" s="16"/>
      <c r="L509" s="726"/>
      <c r="M509" s="16"/>
      <c r="N509" s="16"/>
      <c r="T509" s="38"/>
      <c r="AP509"/>
      <c r="AR509"/>
      <c r="AS509"/>
      <c r="AT509"/>
      <c r="BI509" s="16"/>
    </row>
    <row r="510" spans="3:61" s="725" customFormat="1" x14ac:dyDescent="0.3">
      <c r="C510" s="16"/>
      <c r="G510" s="726"/>
      <c r="H510" s="726"/>
      <c r="I510" s="726"/>
      <c r="J510" s="726"/>
      <c r="K510" s="16"/>
      <c r="L510" s="726"/>
      <c r="M510" s="16"/>
      <c r="N510" s="16"/>
      <c r="T510" s="38"/>
      <c r="AP510"/>
      <c r="AR510"/>
      <c r="AS510"/>
      <c r="AT510"/>
      <c r="BI510" s="16"/>
    </row>
    <row r="511" spans="3:61" s="725" customFormat="1" x14ac:dyDescent="0.3">
      <c r="C511" s="16"/>
      <c r="G511" s="726"/>
      <c r="H511" s="726"/>
      <c r="I511" s="726"/>
      <c r="J511" s="726"/>
      <c r="K511" s="16"/>
      <c r="L511" s="726"/>
      <c r="M511" s="16"/>
      <c r="N511" s="16"/>
      <c r="T511" s="38"/>
      <c r="AP511"/>
      <c r="AR511"/>
      <c r="AS511"/>
      <c r="AT511"/>
      <c r="BI511" s="16"/>
    </row>
    <row r="512" spans="3:61" s="725" customFormat="1" x14ac:dyDescent="0.3">
      <c r="C512" s="16"/>
      <c r="G512" s="726"/>
      <c r="H512" s="726"/>
      <c r="I512" s="726"/>
      <c r="J512" s="726"/>
      <c r="K512" s="16"/>
      <c r="L512" s="726"/>
      <c r="M512" s="16"/>
      <c r="N512" s="16"/>
      <c r="T512" s="38"/>
      <c r="AP512"/>
      <c r="AR512"/>
      <c r="AS512"/>
      <c r="AT512"/>
      <c r="BI512" s="16"/>
    </row>
    <row r="513" spans="3:61" s="725" customFormat="1" x14ac:dyDescent="0.3">
      <c r="C513" s="16"/>
      <c r="G513" s="726"/>
      <c r="H513" s="726"/>
      <c r="I513" s="726"/>
      <c r="J513" s="726"/>
      <c r="K513" s="16"/>
      <c r="L513" s="726"/>
      <c r="M513" s="16"/>
      <c r="N513" s="16"/>
      <c r="T513" s="38"/>
      <c r="AP513"/>
      <c r="AR513"/>
      <c r="AS513"/>
      <c r="AT513"/>
      <c r="BI513" s="16"/>
    </row>
    <row r="514" spans="3:61" s="725" customFormat="1" x14ac:dyDescent="0.3">
      <c r="C514" s="16"/>
      <c r="G514" s="726"/>
      <c r="H514" s="726"/>
      <c r="I514" s="726"/>
      <c r="J514" s="726"/>
      <c r="K514" s="16"/>
      <c r="L514" s="726"/>
      <c r="M514" s="16"/>
      <c r="N514" s="16"/>
      <c r="T514" s="38"/>
      <c r="AP514"/>
      <c r="AR514"/>
      <c r="AS514"/>
      <c r="AT514"/>
      <c r="BI514" s="16"/>
    </row>
    <row r="515" spans="3:61" s="725" customFormat="1" x14ac:dyDescent="0.3">
      <c r="C515" s="16"/>
      <c r="G515" s="726"/>
      <c r="H515" s="726"/>
      <c r="I515" s="726"/>
      <c r="J515" s="726"/>
      <c r="K515" s="16"/>
      <c r="L515" s="726"/>
      <c r="M515" s="16"/>
      <c r="N515" s="16"/>
      <c r="T515" s="38"/>
      <c r="AP515"/>
      <c r="AR515"/>
      <c r="AS515"/>
      <c r="AT515"/>
      <c r="BI515" s="16"/>
    </row>
    <row r="516" spans="3:61" s="725" customFormat="1" x14ac:dyDescent="0.3">
      <c r="C516" s="16"/>
      <c r="G516" s="726"/>
      <c r="H516" s="726"/>
      <c r="I516" s="726"/>
      <c r="J516" s="726"/>
      <c r="K516" s="16"/>
      <c r="L516" s="726"/>
      <c r="M516" s="16"/>
      <c r="N516" s="16"/>
      <c r="T516" s="38"/>
      <c r="AP516"/>
      <c r="AR516"/>
      <c r="AS516"/>
      <c r="AT516"/>
      <c r="BI516" s="16"/>
    </row>
    <row r="517" spans="3:61" s="725" customFormat="1" x14ac:dyDescent="0.3">
      <c r="C517" s="16"/>
      <c r="G517" s="726"/>
      <c r="H517" s="726"/>
      <c r="I517" s="726"/>
      <c r="J517" s="726"/>
      <c r="K517" s="16"/>
      <c r="L517" s="726"/>
      <c r="M517" s="16"/>
      <c r="N517" s="16"/>
      <c r="T517" s="38"/>
      <c r="AP517"/>
      <c r="AR517"/>
      <c r="AS517"/>
      <c r="AT517"/>
      <c r="BI517" s="16"/>
    </row>
    <row r="518" spans="3:61" s="725" customFormat="1" x14ac:dyDescent="0.3">
      <c r="C518" s="16"/>
      <c r="G518" s="726"/>
      <c r="H518" s="726"/>
      <c r="I518" s="726"/>
      <c r="J518" s="726"/>
      <c r="K518" s="16"/>
      <c r="L518" s="726"/>
      <c r="M518" s="16"/>
      <c r="N518" s="16"/>
      <c r="T518" s="38"/>
      <c r="AP518"/>
      <c r="AR518"/>
      <c r="AS518"/>
      <c r="AT518"/>
      <c r="BI518" s="16"/>
    </row>
    <row r="519" spans="3:61" s="725" customFormat="1" x14ac:dyDescent="0.3">
      <c r="C519" s="16"/>
      <c r="G519" s="726"/>
      <c r="H519" s="726"/>
      <c r="I519" s="726"/>
      <c r="J519" s="726"/>
      <c r="K519" s="16"/>
      <c r="L519" s="726"/>
      <c r="M519" s="16"/>
      <c r="N519" s="16"/>
      <c r="T519" s="38"/>
      <c r="AP519"/>
      <c r="AR519"/>
      <c r="AS519"/>
      <c r="AT519"/>
      <c r="BI519" s="16"/>
    </row>
    <row r="520" spans="3:61" s="725" customFormat="1" x14ac:dyDescent="0.3">
      <c r="C520" s="16"/>
      <c r="G520" s="726"/>
      <c r="H520" s="726"/>
      <c r="I520" s="726"/>
      <c r="J520" s="726"/>
      <c r="K520" s="16"/>
      <c r="L520" s="726"/>
      <c r="M520" s="16"/>
      <c r="N520" s="16"/>
      <c r="T520" s="38"/>
      <c r="AP520"/>
      <c r="AR520"/>
      <c r="AS520"/>
      <c r="AT520"/>
      <c r="BI520" s="16"/>
    </row>
    <row r="521" spans="3:61" s="725" customFormat="1" x14ac:dyDescent="0.3">
      <c r="C521" s="16"/>
      <c r="G521" s="726"/>
      <c r="H521" s="726"/>
      <c r="I521" s="726"/>
      <c r="J521" s="726"/>
      <c r="K521" s="16"/>
      <c r="L521" s="726"/>
      <c r="M521" s="16"/>
      <c r="N521" s="16"/>
      <c r="T521" s="38"/>
      <c r="AP521"/>
      <c r="AR521"/>
      <c r="AS521"/>
      <c r="AT521"/>
      <c r="BI521" s="16"/>
    </row>
    <row r="522" spans="3:61" s="725" customFormat="1" x14ac:dyDescent="0.3">
      <c r="C522" s="16"/>
      <c r="G522" s="726"/>
      <c r="H522" s="726"/>
      <c r="I522" s="726"/>
      <c r="J522" s="726"/>
      <c r="K522" s="16"/>
      <c r="L522" s="726"/>
      <c r="M522" s="16"/>
      <c r="N522" s="16"/>
      <c r="T522" s="38"/>
      <c r="AP522"/>
      <c r="AR522"/>
      <c r="AS522"/>
      <c r="AT522"/>
      <c r="BI522" s="16"/>
    </row>
    <row r="523" spans="3:61" s="725" customFormat="1" x14ac:dyDescent="0.3">
      <c r="C523" s="16"/>
      <c r="G523" s="726"/>
      <c r="H523" s="726"/>
      <c r="I523" s="726"/>
      <c r="J523" s="726"/>
      <c r="K523" s="16"/>
      <c r="L523" s="726"/>
      <c r="M523" s="16"/>
      <c r="N523" s="16"/>
      <c r="T523" s="38"/>
      <c r="AP523"/>
      <c r="AR523"/>
      <c r="AS523"/>
      <c r="AT523"/>
      <c r="BI523" s="16"/>
    </row>
    <row r="524" spans="3:61" s="725" customFormat="1" x14ac:dyDescent="0.3">
      <c r="C524" s="16"/>
      <c r="G524" s="726"/>
      <c r="H524" s="726"/>
      <c r="I524" s="726"/>
      <c r="J524" s="726"/>
      <c r="K524" s="16"/>
      <c r="L524" s="726"/>
      <c r="M524" s="16"/>
      <c r="N524" s="16"/>
      <c r="T524" s="38"/>
      <c r="AP524"/>
      <c r="AR524"/>
      <c r="AS524"/>
      <c r="AT524"/>
      <c r="BI524" s="16"/>
    </row>
    <row r="525" spans="3:61" s="725" customFormat="1" x14ac:dyDescent="0.3">
      <c r="C525" s="16"/>
      <c r="G525" s="726"/>
      <c r="H525" s="726"/>
      <c r="I525" s="726"/>
      <c r="J525" s="726"/>
      <c r="K525" s="16"/>
      <c r="L525" s="726"/>
      <c r="M525" s="16"/>
      <c r="N525" s="16"/>
      <c r="T525" s="38"/>
      <c r="AP525"/>
      <c r="AR525"/>
      <c r="AS525"/>
      <c r="AT525"/>
      <c r="BI525" s="16"/>
    </row>
    <row r="526" spans="3:61" s="725" customFormat="1" x14ac:dyDescent="0.3">
      <c r="C526" s="16"/>
      <c r="G526" s="726"/>
      <c r="H526" s="726"/>
      <c r="I526" s="726"/>
      <c r="J526" s="726"/>
      <c r="K526" s="16"/>
      <c r="L526" s="726"/>
      <c r="M526" s="16"/>
      <c r="N526" s="16"/>
      <c r="T526" s="38"/>
      <c r="AP526"/>
      <c r="AR526"/>
      <c r="AS526"/>
      <c r="AT526"/>
      <c r="BI526" s="16"/>
    </row>
    <row r="527" spans="3:61" s="725" customFormat="1" x14ac:dyDescent="0.3">
      <c r="C527" s="16"/>
      <c r="G527" s="726"/>
      <c r="H527" s="726"/>
      <c r="I527" s="726"/>
      <c r="J527" s="726"/>
      <c r="K527" s="16"/>
      <c r="L527" s="726"/>
      <c r="M527" s="16"/>
      <c r="N527" s="16"/>
      <c r="T527" s="38"/>
      <c r="AP527"/>
      <c r="AR527"/>
      <c r="AS527"/>
      <c r="AT527"/>
      <c r="BI527" s="16"/>
    </row>
    <row r="528" spans="3:61" s="725" customFormat="1" x14ac:dyDescent="0.3">
      <c r="C528" s="16"/>
      <c r="G528" s="726"/>
      <c r="H528" s="726"/>
      <c r="I528" s="726"/>
      <c r="J528" s="726"/>
      <c r="K528" s="16"/>
      <c r="L528" s="726"/>
      <c r="M528" s="16"/>
      <c r="N528" s="16"/>
      <c r="T528" s="38"/>
      <c r="AP528"/>
      <c r="AR528"/>
      <c r="AS528"/>
      <c r="AT528"/>
      <c r="BI528" s="16"/>
    </row>
    <row r="529" spans="3:61" s="725" customFormat="1" x14ac:dyDescent="0.3">
      <c r="C529" s="16"/>
      <c r="G529" s="726"/>
      <c r="H529" s="726"/>
      <c r="I529" s="726"/>
      <c r="J529" s="726"/>
      <c r="K529" s="16"/>
      <c r="L529" s="726"/>
      <c r="M529" s="16"/>
      <c r="N529" s="16"/>
      <c r="T529" s="38"/>
      <c r="AP529"/>
      <c r="AR529"/>
      <c r="AS529"/>
      <c r="AT529"/>
      <c r="BI529" s="16"/>
    </row>
    <row r="530" spans="3:61" s="725" customFormat="1" x14ac:dyDescent="0.3">
      <c r="C530" s="16"/>
      <c r="G530" s="726"/>
      <c r="H530" s="726"/>
      <c r="I530" s="726"/>
      <c r="J530" s="726"/>
      <c r="K530" s="16"/>
      <c r="L530" s="726"/>
      <c r="M530" s="16"/>
      <c r="N530" s="16"/>
      <c r="T530" s="38"/>
      <c r="AP530"/>
      <c r="AR530"/>
      <c r="AS530"/>
      <c r="AT530"/>
      <c r="BI530" s="16"/>
    </row>
    <row r="531" spans="3:61" s="725" customFormat="1" x14ac:dyDescent="0.3">
      <c r="C531" s="16"/>
      <c r="G531" s="726"/>
      <c r="H531" s="726"/>
      <c r="I531" s="726"/>
      <c r="J531" s="726"/>
      <c r="K531" s="16"/>
      <c r="L531" s="726"/>
      <c r="M531" s="16"/>
      <c r="N531" s="16"/>
      <c r="T531" s="38"/>
      <c r="AP531"/>
      <c r="AR531"/>
      <c r="AS531"/>
      <c r="AT531"/>
      <c r="BI531" s="16"/>
    </row>
    <row r="532" spans="3:61" s="725" customFormat="1" x14ac:dyDescent="0.3">
      <c r="C532" s="16"/>
      <c r="G532" s="726"/>
      <c r="H532" s="726"/>
      <c r="I532" s="726"/>
      <c r="J532" s="726"/>
      <c r="K532" s="16"/>
      <c r="L532" s="726"/>
      <c r="M532" s="16"/>
      <c r="N532" s="16"/>
      <c r="T532" s="38"/>
      <c r="AP532"/>
      <c r="AR532"/>
      <c r="AS532"/>
      <c r="AT532"/>
      <c r="BI532" s="16"/>
    </row>
    <row r="533" spans="3:61" s="725" customFormat="1" x14ac:dyDescent="0.3">
      <c r="C533" s="16"/>
      <c r="G533" s="726"/>
      <c r="H533" s="726"/>
      <c r="I533" s="726"/>
      <c r="J533" s="726"/>
      <c r="K533" s="16"/>
      <c r="L533" s="726"/>
      <c r="M533" s="16"/>
      <c r="N533" s="16"/>
      <c r="T533" s="38"/>
      <c r="AP533"/>
      <c r="AR533"/>
      <c r="AS533"/>
      <c r="AT533"/>
      <c r="BI533" s="16"/>
    </row>
    <row r="534" spans="3:61" s="725" customFormat="1" x14ac:dyDescent="0.3">
      <c r="C534" s="16"/>
      <c r="G534" s="726"/>
      <c r="H534" s="726"/>
      <c r="I534" s="726"/>
      <c r="J534" s="726"/>
      <c r="K534" s="16"/>
      <c r="L534" s="726"/>
      <c r="M534" s="16"/>
      <c r="N534" s="16"/>
      <c r="T534" s="38"/>
      <c r="AP534"/>
      <c r="AR534"/>
      <c r="AS534"/>
      <c r="AT534"/>
      <c r="BI534" s="16"/>
    </row>
    <row r="535" spans="3:61" s="725" customFormat="1" x14ac:dyDescent="0.3">
      <c r="C535" s="16"/>
      <c r="G535" s="726"/>
      <c r="H535" s="726"/>
      <c r="I535" s="726"/>
      <c r="J535" s="726"/>
      <c r="K535" s="16"/>
      <c r="L535" s="726"/>
      <c r="M535" s="16"/>
      <c r="N535" s="16"/>
      <c r="T535" s="38"/>
      <c r="AP535"/>
      <c r="AR535"/>
      <c r="AS535"/>
      <c r="AT535"/>
      <c r="BI535" s="16"/>
    </row>
    <row r="536" spans="3:61" s="725" customFormat="1" x14ac:dyDescent="0.3">
      <c r="C536" s="16"/>
      <c r="G536" s="726"/>
      <c r="H536" s="726"/>
      <c r="I536" s="726"/>
      <c r="J536" s="726"/>
      <c r="K536" s="16"/>
      <c r="L536" s="726"/>
      <c r="M536" s="16"/>
      <c r="N536" s="16"/>
      <c r="T536" s="38"/>
      <c r="AP536"/>
      <c r="AR536"/>
      <c r="AS536"/>
      <c r="AT536"/>
      <c r="BI536" s="16"/>
    </row>
    <row r="537" spans="3:61" s="725" customFormat="1" x14ac:dyDescent="0.3">
      <c r="C537" s="16"/>
      <c r="G537" s="726"/>
      <c r="H537" s="726"/>
      <c r="I537" s="726"/>
      <c r="J537" s="726"/>
      <c r="K537" s="16"/>
      <c r="L537" s="726"/>
      <c r="M537" s="16"/>
      <c r="N537" s="16"/>
      <c r="T537" s="38"/>
      <c r="AP537"/>
      <c r="AR537"/>
      <c r="AS537"/>
      <c r="AT537"/>
      <c r="BI537" s="16"/>
    </row>
    <row r="538" spans="3:61" s="725" customFormat="1" x14ac:dyDescent="0.3">
      <c r="C538" s="16"/>
      <c r="G538" s="726"/>
      <c r="H538" s="726"/>
      <c r="I538" s="726"/>
      <c r="J538" s="726"/>
      <c r="K538" s="16"/>
      <c r="L538" s="726"/>
      <c r="M538" s="16"/>
      <c r="N538" s="16"/>
      <c r="T538" s="38"/>
      <c r="AP538"/>
      <c r="AR538"/>
      <c r="AS538"/>
      <c r="AT538"/>
      <c r="BI538" s="16"/>
    </row>
    <row r="539" spans="3:61" s="725" customFormat="1" x14ac:dyDescent="0.3">
      <c r="C539" s="16"/>
      <c r="G539" s="726"/>
      <c r="H539" s="726"/>
      <c r="I539" s="726"/>
      <c r="J539" s="726"/>
      <c r="K539" s="16"/>
      <c r="L539" s="726"/>
      <c r="M539" s="16"/>
      <c r="N539" s="16"/>
      <c r="T539" s="38"/>
      <c r="AP539"/>
      <c r="AR539"/>
      <c r="AS539"/>
      <c r="AT539"/>
      <c r="BI539" s="16"/>
    </row>
    <row r="540" spans="3:61" s="725" customFormat="1" x14ac:dyDescent="0.3">
      <c r="C540" s="16"/>
      <c r="G540" s="726"/>
      <c r="H540" s="726"/>
      <c r="I540" s="726"/>
      <c r="J540" s="726"/>
      <c r="K540" s="16"/>
      <c r="L540" s="726"/>
      <c r="M540" s="16"/>
      <c r="N540" s="16"/>
      <c r="T540" s="38"/>
      <c r="AP540"/>
      <c r="AR540"/>
      <c r="AS540"/>
      <c r="AT540"/>
      <c r="BI540" s="16"/>
    </row>
    <row r="541" spans="3:61" s="725" customFormat="1" x14ac:dyDescent="0.3">
      <c r="C541" s="16"/>
      <c r="G541" s="726"/>
      <c r="H541" s="726"/>
      <c r="I541" s="726"/>
      <c r="J541" s="726"/>
      <c r="K541" s="16"/>
      <c r="L541" s="726"/>
      <c r="M541" s="16"/>
      <c r="N541" s="16"/>
      <c r="T541" s="38"/>
      <c r="AP541"/>
      <c r="AR541"/>
      <c r="AS541"/>
      <c r="AT541"/>
      <c r="BI541" s="16"/>
    </row>
    <row r="542" spans="3:61" s="725" customFormat="1" x14ac:dyDescent="0.3">
      <c r="C542" s="16"/>
      <c r="G542" s="726"/>
      <c r="H542" s="726"/>
      <c r="I542" s="726"/>
      <c r="J542" s="726"/>
      <c r="K542" s="16"/>
      <c r="L542" s="726"/>
      <c r="M542" s="16"/>
      <c r="N542" s="16"/>
      <c r="T542" s="38"/>
      <c r="AP542"/>
      <c r="AR542"/>
      <c r="AS542"/>
      <c r="AT542"/>
      <c r="BI542" s="16"/>
    </row>
    <row r="543" spans="3:61" s="725" customFormat="1" x14ac:dyDescent="0.3">
      <c r="C543" s="16"/>
      <c r="G543" s="726"/>
      <c r="H543" s="726"/>
      <c r="I543" s="726"/>
      <c r="J543" s="726"/>
      <c r="K543" s="16"/>
      <c r="L543" s="726"/>
      <c r="M543" s="16"/>
      <c r="N543" s="16"/>
      <c r="T543" s="38"/>
      <c r="AP543"/>
      <c r="AR543"/>
      <c r="AS543"/>
      <c r="AT543"/>
      <c r="BI543" s="16"/>
    </row>
    <row r="544" spans="3:61" s="725" customFormat="1" x14ac:dyDescent="0.3">
      <c r="C544" s="16"/>
      <c r="G544" s="726"/>
      <c r="H544" s="726"/>
      <c r="I544" s="726"/>
      <c r="J544" s="726"/>
      <c r="K544" s="16"/>
      <c r="L544" s="726"/>
      <c r="M544" s="16"/>
      <c r="N544" s="16"/>
      <c r="T544" s="38"/>
      <c r="AP544"/>
      <c r="AR544"/>
      <c r="AS544"/>
      <c r="AT544"/>
      <c r="BI544" s="16"/>
    </row>
    <row r="545" spans="3:61" s="725" customFormat="1" x14ac:dyDescent="0.3">
      <c r="C545" s="16"/>
      <c r="G545" s="726"/>
      <c r="H545" s="726"/>
      <c r="I545" s="726"/>
      <c r="J545" s="726"/>
      <c r="K545" s="16"/>
      <c r="L545" s="726"/>
      <c r="M545" s="16"/>
      <c r="N545" s="16"/>
      <c r="T545" s="38"/>
      <c r="AP545"/>
      <c r="AR545"/>
      <c r="AS545"/>
      <c r="AT545"/>
      <c r="BI545" s="16"/>
    </row>
    <row r="546" spans="3:61" s="725" customFormat="1" x14ac:dyDescent="0.3">
      <c r="C546" s="16"/>
      <c r="G546" s="726"/>
      <c r="H546" s="726"/>
      <c r="I546" s="726"/>
      <c r="J546" s="726"/>
      <c r="K546" s="16"/>
      <c r="L546" s="726"/>
      <c r="M546" s="16"/>
      <c r="N546" s="16"/>
      <c r="T546" s="38"/>
      <c r="AP546"/>
      <c r="AR546"/>
      <c r="AS546"/>
      <c r="AT546"/>
      <c r="BI546" s="16"/>
    </row>
    <row r="547" spans="3:61" s="725" customFormat="1" x14ac:dyDescent="0.3">
      <c r="C547" s="16"/>
      <c r="G547" s="726"/>
      <c r="H547" s="726"/>
      <c r="I547" s="726"/>
      <c r="J547" s="726"/>
      <c r="K547" s="16"/>
      <c r="L547" s="726"/>
      <c r="M547" s="16"/>
      <c r="N547" s="16"/>
      <c r="T547" s="38"/>
      <c r="AP547"/>
      <c r="AR547"/>
      <c r="AS547"/>
      <c r="AT547"/>
      <c r="BI547" s="16"/>
    </row>
    <row r="548" spans="3:61" s="725" customFormat="1" x14ac:dyDescent="0.3">
      <c r="C548" s="16"/>
      <c r="G548" s="726"/>
      <c r="H548" s="726"/>
      <c r="I548" s="726"/>
      <c r="J548" s="726"/>
      <c r="K548" s="16"/>
      <c r="L548" s="726"/>
      <c r="M548" s="16"/>
      <c r="N548" s="16"/>
      <c r="T548" s="38"/>
      <c r="AP548"/>
      <c r="AR548"/>
      <c r="AS548"/>
      <c r="AT548"/>
      <c r="BI548" s="16"/>
    </row>
    <row r="549" spans="3:61" s="725" customFormat="1" x14ac:dyDescent="0.3">
      <c r="C549" s="16"/>
      <c r="G549" s="726"/>
      <c r="H549" s="726"/>
      <c r="I549" s="726"/>
      <c r="J549" s="726"/>
      <c r="K549" s="16"/>
      <c r="L549" s="726"/>
      <c r="M549" s="16"/>
      <c r="N549" s="16"/>
      <c r="T549" s="38"/>
      <c r="AP549"/>
      <c r="AR549"/>
      <c r="AS549"/>
      <c r="AT549"/>
      <c r="BI549" s="16"/>
    </row>
    <row r="550" spans="3:61" s="725" customFormat="1" x14ac:dyDescent="0.3">
      <c r="C550" s="16"/>
      <c r="G550" s="726"/>
      <c r="H550" s="726"/>
      <c r="I550" s="726"/>
      <c r="J550" s="726"/>
      <c r="K550" s="16"/>
      <c r="L550" s="726"/>
      <c r="M550" s="16"/>
      <c r="N550" s="16"/>
      <c r="T550" s="38"/>
      <c r="AP550"/>
      <c r="AR550"/>
      <c r="AS550"/>
      <c r="AT550"/>
      <c r="BI550" s="16"/>
    </row>
    <row r="551" spans="3:61" s="725" customFormat="1" x14ac:dyDescent="0.3">
      <c r="C551" s="16"/>
      <c r="G551" s="726"/>
      <c r="H551" s="726"/>
      <c r="I551" s="726"/>
      <c r="J551" s="726"/>
      <c r="K551" s="16"/>
      <c r="L551" s="726"/>
      <c r="M551" s="16"/>
      <c r="N551" s="16"/>
      <c r="T551" s="38"/>
      <c r="AP551"/>
      <c r="AR551"/>
      <c r="AS551"/>
      <c r="AT551"/>
      <c r="BI551" s="16"/>
    </row>
    <row r="552" spans="3:61" s="725" customFormat="1" x14ac:dyDescent="0.3">
      <c r="C552" s="16"/>
      <c r="G552" s="726"/>
      <c r="H552" s="726"/>
      <c r="I552" s="726"/>
      <c r="J552" s="726"/>
      <c r="K552" s="16"/>
      <c r="L552" s="726"/>
      <c r="M552" s="16"/>
      <c r="N552" s="16"/>
      <c r="T552" s="38"/>
      <c r="AP552"/>
      <c r="AR552"/>
      <c r="AS552"/>
      <c r="AT552"/>
      <c r="BI552" s="16"/>
    </row>
    <row r="553" spans="3:61" s="725" customFormat="1" x14ac:dyDescent="0.3">
      <c r="C553" s="16"/>
      <c r="G553" s="726"/>
      <c r="H553" s="726"/>
      <c r="I553" s="726"/>
      <c r="J553" s="726"/>
      <c r="K553" s="16"/>
      <c r="L553" s="726"/>
      <c r="M553" s="16"/>
      <c r="N553" s="16"/>
      <c r="T553" s="38"/>
      <c r="AP553"/>
      <c r="AR553"/>
      <c r="AS553"/>
      <c r="AT553"/>
      <c r="BI553" s="16"/>
    </row>
    <row r="554" spans="3:61" s="725" customFormat="1" x14ac:dyDescent="0.3">
      <c r="C554" s="16"/>
      <c r="G554" s="726"/>
      <c r="H554" s="726"/>
      <c r="I554" s="726"/>
      <c r="J554" s="726"/>
      <c r="K554" s="16"/>
      <c r="L554" s="726"/>
      <c r="M554" s="16"/>
      <c r="N554" s="16"/>
      <c r="T554" s="38"/>
      <c r="AP554"/>
      <c r="AR554"/>
      <c r="AS554"/>
      <c r="AT554"/>
      <c r="BI554" s="16"/>
    </row>
    <row r="555" spans="3:61" s="725" customFormat="1" x14ac:dyDescent="0.3">
      <c r="C555" s="16"/>
      <c r="G555" s="726"/>
      <c r="H555" s="726"/>
      <c r="I555" s="726"/>
      <c r="J555" s="726"/>
      <c r="K555" s="16"/>
      <c r="L555" s="726"/>
      <c r="M555" s="16"/>
      <c r="N555" s="16"/>
      <c r="T555" s="38"/>
      <c r="AP555"/>
      <c r="AR555"/>
      <c r="AS555"/>
      <c r="AT555"/>
      <c r="BI555" s="16"/>
    </row>
    <row r="556" spans="3:61" s="725" customFormat="1" x14ac:dyDescent="0.3">
      <c r="C556" s="16"/>
      <c r="G556" s="726"/>
      <c r="H556" s="726"/>
      <c r="I556" s="726"/>
      <c r="J556" s="726"/>
      <c r="K556" s="16"/>
      <c r="L556" s="726"/>
      <c r="M556" s="16"/>
      <c r="N556" s="16"/>
      <c r="T556" s="38"/>
      <c r="AP556"/>
      <c r="AR556"/>
      <c r="AS556"/>
      <c r="AT556"/>
      <c r="BI556" s="16"/>
    </row>
    <row r="557" spans="3:61" s="725" customFormat="1" x14ac:dyDescent="0.3">
      <c r="C557" s="16"/>
      <c r="G557" s="726"/>
      <c r="H557" s="726"/>
      <c r="I557" s="726"/>
      <c r="J557" s="726"/>
      <c r="K557" s="16"/>
      <c r="L557" s="726"/>
      <c r="M557" s="16"/>
      <c r="N557" s="16"/>
      <c r="T557" s="38"/>
      <c r="AP557"/>
      <c r="AR557"/>
      <c r="AS557"/>
      <c r="AT557"/>
      <c r="BI557" s="16"/>
    </row>
    <row r="558" spans="3:61" s="725" customFormat="1" x14ac:dyDescent="0.3">
      <c r="C558" s="16"/>
      <c r="G558" s="726"/>
      <c r="H558" s="726"/>
      <c r="I558" s="726"/>
      <c r="J558" s="726"/>
      <c r="K558" s="16"/>
      <c r="L558" s="726"/>
      <c r="M558" s="16"/>
      <c r="N558" s="16"/>
      <c r="T558" s="38"/>
      <c r="AP558"/>
      <c r="AR558"/>
      <c r="AS558"/>
      <c r="AT558"/>
      <c r="BI558" s="16"/>
    </row>
    <row r="559" spans="3:61" s="725" customFormat="1" x14ac:dyDescent="0.3">
      <c r="C559" s="16"/>
      <c r="G559" s="726"/>
      <c r="H559" s="726"/>
      <c r="I559" s="726"/>
      <c r="J559" s="726"/>
      <c r="K559" s="16"/>
      <c r="L559" s="726"/>
      <c r="M559" s="16"/>
      <c r="N559" s="16"/>
      <c r="T559" s="38"/>
      <c r="AP559"/>
      <c r="AR559"/>
      <c r="AS559"/>
      <c r="AT559"/>
      <c r="BI559" s="16"/>
    </row>
    <row r="560" spans="3:61" s="725" customFormat="1" x14ac:dyDescent="0.3">
      <c r="C560" s="16"/>
      <c r="G560" s="726"/>
      <c r="H560" s="726"/>
      <c r="I560" s="726"/>
      <c r="J560" s="726"/>
      <c r="K560" s="16"/>
      <c r="L560" s="726"/>
      <c r="M560" s="16"/>
      <c r="N560" s="16"/>
      <c r="T560" s="38"/>
      <c r="AP560"/>
      <c r="AR560"/>
      <c r="AS560"/>
      <c r="AT560"/>
      <c r="BI560" s="16"/>
    </row>
    <row r="561" spans="3:61" s="725" customFormat="1" x14ac:dyDescent="0.3">
      <c r="C561" s="16"/>
      <c r="G561" s="726"/>
      <c r="H561" s="726"/>
      <c r="I561" s="726"/>
      <c r="J561" s="726"/>
      <c r="K561" s="16"/>
      <c r="L561" s="726"/>
      <c r="M561" s="16"/>
      <c r="N561" s="16"/>
      <c r="T561" s="38"/>
      <c r="AP561"/>
      <c r="AR561"/>
      <c r="AS561"/>
      <c r="AT561"/>
      <c r="BI561" s="16"/>
    </row>
    <row r="562" spans="3:61" s="725" customFormat="1" x14ac:dyDescent="0.3">
      <c r="C562" s="16"/>
      <c r="G562" s="726"/>
      <c r="H562" s="726"/>
      <c r="I562" s="726"/>
      <c r="J562" s="726"/>
      <c r="K562" s="16"/>
      <c r="L562" s="726"/>
      <c r="M562" s="16"/>
      <c r="N562" s="16"/>
      <c r="T562" s="38"/>
      <c r="AP562"/>
      <c r="AR562"/>
      <c r="AS562"/>
      <c r="AT562"/>
      <c r="BI562" s="16"/>
    </row>
    <row r="563" spans="3:61" s="725" customFormat="1" x14ac:dyDescent="0.3">
      <c r="C563" s="16"/>
      <c r="G563" s="726"/>
      <c r="H563" s="726"/>
      <c r="I563" s="726"/>
      <c r="J563" s="726"/>
      <c r="K563" s="16"/>
      <c r="L563" s="726"/>
      <c r="M563" s="16"/>
      <c r="N563" s="16"/>
      <c r="T563" s="38"/>
      <c r="AP563"/>
      <c r="AR563"/>
      <c r="AS563"/>
      <c r="AT563"/>
      <c r="BI563" s="16"/>
    </row>
    <row r="564" spans="3:61" s="725" customFormat="1" x14ac:dyDescent="0.3">
      <c r="C564" s="16"/>
      <c r="G564" s="726"/>
      <c r="H564" s="726"/>
      <c r="I564" s="726"/>
      <c r="J564" s="726"/>
      <c r="K564" s="16"/>
      <c r="L564" s="726"/>
      <c r="M564" s="16"/>
      <c r="N564" s="16"/>
      <c r="T564" s="38"/>
      <c r="AP564"/>
      <c r="AR564"/>
      <c r="AS564"/>
      <c r="AT564"/>
      <c r="BI564" s="16"/>
    </row>
    <row r="565" spans="3:61" s="725" customFormat="1" x14ac:dyDescent="0.3">
      <c r="C565" s="16"/>
      <c r="G565" s="726"/>
      <c r="H565" s="726"/>
      <c r="I565" s="726"/>
      <c r="J565" s="726"/>
      <c r="K565" s="16"/>
      <c r="L565" s="726"/>
      <c r="M565" s="16"/>
      <c r="N565" s="16"/>
      <c r="T565" s="38"/>
      <c r="AP565"/>
      <c r="AR565"/>
      <c r="AS565"/>
      <c r="AT565"/>
      <c r="BI565" s="16"/>
    </row>
    <row r="566" spans="3:61" s="725" customFormat="1" x14ac:dyDescent="0.3">
      <c r="C566" s="16"/>
      <c r="G566" s="726"/>
      <c r="H566" s="726"/>
      <c r="I566" s="726"/>
      <c r="J566" s="726"/>
      <c r="K566" s="16"/>
      <c r="L566" s="726"/>
      <c r="M566" s="16"/>
      <c r="N566" s="16"/>
      <c r="T566" s="38"/>
      <c r="AP566"/>
      <c r="AR566"/>
      <c r="AS566"/>
      <c r="AT566"/>
      <c r="BI566" s="16"/>
    </row>
    <row r="567" spans="3:61" s="725" customFormat="1" x14ac:dyDescent="0.3">
      <c r="C567" s="16"/>
      <c r="G567" s="726"/>
      <c r="H567" s="726"/>
      <c r="I567" s="726"/>
      <c r="J567" s="726"/>
      <c r="K567" s="16"/>
      <c r="L567" s="726"/>
      <c r="M567" s="16"/>
      <c r="N567" s="16"/>
      <c r="T567" s="38"/>
      <c r="AP567"/>
      <c r="AR567"/>
      <c r="AS567"/>
      <c r="AT567"/>
      <c r="BI567" s="16"/>
    </row>
    <row r="568" spans="3:61" s="725" customFormat="1" x14ac:dyDescent="0.3">
      <c r="C568" s="16"/>
      <c r="G568" s="726"/>
      <c r="H568" s="726"/>
      <c r="I568" s="726"/>
      <c r="J568" s="726"/>
      <c r="K568" s="16"/>
      <c r="L568" s="726"/>
      <c r="M568" s="16"/>
      <c r="N568" s="16"/>
      <c r="T568" s="38"/>
      <c r="AP568"/>
      <c r="AR568"/>
      <c r="AS568"/>
      <c r="AT568"/>
      <c r="BI568" s="16"/>
    </row>
    <row r="569" spans="3:61" s="725" customFormat="1" x14ac:dyDescent="0.3">
      <c r="C569" s="16"/>
      <c r="G569" s="726"/>
      <c r="H569" s="726"/>
      <c r="I569" s="726"/>
      <c r="J569" s="726"/>
      <c r="K569" s="16"/>
      <c r="L569" s="726"/>
      <c r="M569" s="16"/>
      <c r="N569" s="16"/>
      <c r="T569" s="38"/>
      <c r="AP569"/>
      <c r="AR569"/>
      <c r="AS569"/>
      <c r="AT569"/>
      <c r="BI569" s="16"/>
    </row>
    <row r="570" spans="3:61" s="725" customFormat="1" x14ac:dyDescent="0.3">
      <c r="C570" s="16"/>
      <c r="G570" s="726"/>
      <c r="H570" s="726"/>
      <c r="I570" s="726"/>
      <c r="J570" s="726"/>
      <c r="K570" s="16"/>
      <c r="L570" s="726"/>
      <c r="M570" s="16"/>
      <c r="N570" s="16"/>
      <c r="T570" s="38"/>
      <c r="AP570"/>
      <c r="AR570"/>
      <c r="AS570"/>
      <c r="AT570"/>
      <c r="BI570" s="16"/>
    </row>
  </sheetData>
  <autoFilter ref="AQ8:BI360" xr:uid="{5A54DC07-6D57-455D-B8F0-DB10B5442528}"/>
  <mergeCells count="7">
    <mergeCell ref="AQ2:AZ2"/>
    <mergeCell ref="BB2:BI2"/>
    <mergeCell ref="J7:M7"/>
    <mergeCell ref="W7:Y7"/>
    <mergeCell ref="A2:N2"/>
    <mergeCell ref="P2:Y2"/>
    <mergeCell ref="AA2:AO2"/>
  </mergeCells>
  <conditionalFormatting sqref="F1 T1 T3:T7 T9:T1048576 F3:F1048576 AE9:AE360">
    <cfRule type="expression" dxfId="680" priority="124">
      <formula>IF(RIGHT(INT(F1),1)*1=9,TRUE,FALSE)</formula>
    </cfRule>
  </conditionalFormatting>
  <conditionalFormatting sqref="G4:N5">
    <cfRule type="cellIs" dxfId="679" priority="271" operator="lessThan">
      <formula>-0.3</formula>
    </cfRule>
    <cfRule type="cellIs" dxfId="678" priority="272" operator="lessThan">
      <formula>0</formula>
    </cfRule>
  </conditionalFormatting>
  <conditionalFormatting sqref="AH4:AO5 W4:Y5 G9:N360 U9:Y360 AF9:AO360 AU9:AU360">
    <cfRule type="cellIs" dxfId="677" priority="276" operator="lessThan">
      <formula>-0.3</formula>
    </cfRule>
  </conditionalFormatting>
  <conditionalFormatting sqref="H1 G4 H170:J183 H3:H5 BI9:BI360 W9:Y360 AH9:AO360 I9:N360 H7:H1048576 AV8:AW360">
    <cfRule type="cellIs" dxfId="676" priority="248" operator="equal">
      <formula>1</formula>
    </cfRule>
  </conditionalFormatting>
  <conditionalFormatting sqref="H4:I5 H9:I360">
    <cfRule type="colorScale" priority="26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9:I360">
    <cfRule type="cellIs" dxfId="675" priority="263" operator="greaterThan">
      <formula>0.7</formula>
    </cfRule>
  </conditionalFormatting>
  <conditionalFormatting sqref="H361:I1048576 H3 H253:H360">
    <cfRule type="colorScale" priority="2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3">
    <cfRule type="colorScale" priority="25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I8">
    <cfRule type="colorScale" priority="24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W9:Y360 J9:N360 AH9:AO360">
    <cfRule type="cellIs" dxfId="674" priority="269" operator="greaterThanOrEqual">
      <formula>0</formula>
    </cfRule>
  </conditionalFormatting>
  <conditionalFormatting sqref="G9:G360 U9:U360 AF9:AF360">
    <cfRule type="cellIs" dxfId="673" priority="299" operator="greaterThan">
      <formula>0</formula>
    </cfRule>
  </conditionalFormatting>
  <conditionalFormatting sqref="AH4:AO5 W4:Y5">
    <cfRule type="cellIs" dxfId="672" priority="180" operator="lessThan">
      <formula>0</formula>
    </cfRule>
  </conditionalFormatting>
  <conditionalFormatting sqref="G4 H4:I5 AV1:AW1 BI9:BI360 AV3:AW3 AW4:AW5 G9:N360 U9:Y360 AF9:AO360 AV6:AW1048576">
    <cfRule type="cellIs" dxfId="671" priority="303" operator="equal">
      <formula>1</formula>
    </cfRule>
  </conditionalFormatting>
  <conditionalFormatting sqref="G9:N360 U9:Y360 AF9:AO360">
    <cfRule type="cellIs" dxfId="670" priority="277" operator="lessThan">
      <formula>0</formula>
    </cfRule>
    <cfRule type="beginsWith" priority="278" operator="beginsWith" text="#">
      <formula>LEFT(G9,LEN("#"))="#"</formula>
    </cfRule>
  </conditionalFormatting>
  <conditionalFormatting sqref="AU9:AU360">
    <cfRule type="cellIs" dxfId="669" priority="134" operator="lessThan">
      <formula>0</formula>
    </cfRule>
    <cfRule type="beginsWith" priority="135" operator="beginsWith" text="#">
      <formula>LEFT(AU9,LEN("#"))="#"</formula>
    </cfRule>
    <cfRule type="cellIs" dxfId="668" priority="140" operator="greaterThan">
      <formula>0</formula>
    </cfRule>
    <cfRule type="cellIs" dxfId="667" priority="141" operator="equal">
      <formula>1</formula>
    </cfRule>
  </conditionalFormatting>
  <conditionalFormatting sqref="AV3:AW3">
    <cfRule type="cellIs" dxfId="666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8:AW8">
    <cfRule type="colorScale" priority="19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122:J122">
    <cfRule type="cellIs" dxfId="665" priority="215" operator="equal">
      <formula>1</formula>
    </cfRule>
  </conditionalFormatting>
  <conditionalFormatting sqref="AV9:AW360">
    <cfRule type="cellIs" dxfId="664" priority="189" operator="lessThan">
      <formula>-0.3</formula>
    </cfRule>
    <cfRule type="cellIs" dxfId="663" priority="189" operator="lessThan">
      <formula>0</formula>
    </cfRule>
    <cfRule type="beginsWith" priority="189" operator="beginsWith" text="#">
      <formula>LEFT(AV9,LEN("#"))="#"</formula>
    </cfRule>
    <cfRule type="cellIs" dxfId="662" priority="190" operator="greaterThan">
      <formula>0.7</formula>
    </cfRule>
    <cfRule type="colorScale" priority="30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Y4:AZ5">
    <cfRule type="cellIs" dxfId="661" priority="163" operator="lessThan">
      <formula>0</formula>
    </cfRule>
    <cfRule type="cellIs" dxfId="660" priority="170" operator="lessThan">
      <formula>-0.3</formula>
    </cfRule>
  </conditionalFormatting>
  <conditionalFormatting sqref="AE3:AE7">
    <cfRule type="expression" dxfId="659" priority="104">
      <formula>IF(RIGHT(INT(AE3),1)*1=9,TRUE,FALSE)</formula>
    </cfRule>
  </conditionalFormatting>
  <conditionalFormatting sqref="A8:E8">
    <cfRule type="expression" dxfId="658" priority="102">
      <formula>IF(RIGHT(INT(A8),1)*1=9,TRUE,FALSE)</formula>
    </cfRule>
  </conditionalFormatting>
  <conditionalFormatting sqref="BI9:BI360">
    <cfRule type="cellIs" dxfId="657" priority="89" operator="lessThan">
      <formula>-0.3</formula>
    </cfRule>
    <cfRule type="cellIs" dxfId="656" priority="90" operator="greaterThan">
      <formula>0.7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X9:AX360">
    <cfRule type="colorScale" priority="670">
      <colorScale>
        <cfvo type="min"/>
        <cfvo type="max"/>
        <color theme="0"/>
        <color theme="5" tint="0.39997558519241921"/>
      </colorScale>
    </cfRule>
  </conditionalFormatting>
  <conditionalFormatting sqref="AY9:AZ360">
    <cfRule type="cellIs" dxfId="655" priority="85" operator="lessThan">
      <formula>-0.3</formula>
    </cfRule>
  </conditionalFormatting>
  <conditionalFormatting sqref="AY9:AZ360">
    <cfRule type="cellIs" dxfId="654" priority="83" operator="equal">
      <formula>1</formula>
    </cfRule>
  </conditionalFormatting>
  <conditionalFormatting sqref="AY9:AZ360">
    <cfRule type="cellIs" dxfId="653" priority="84" operator="greaterThanOrEqual">
      <formula>0</formula>
    </cfRule>
  </conditionalFormatting>
  <conditionalFormatting sqref="AY9:AZ360">
    <cfRule type="cellIs" dxfId="652" priority="88" operator="equal">
      <formula>1</formula>
    </cfRule>
  </conditionalFormatting>
  <conditionalFormatting sqref="AY9:AZ360">
    <cfRule type="cellIs" dxfId="651" priority="86" operator="lessThan">
      <formula>0</formula>
    </cfRule>
    <cfRule type="beginsWith" priority="87" operator="beginsWith" text="#">
      <formula>LEFT(AY9,LEN("#"))="#"</formula>
    </cfRule>
  </conditionalFormatting>
  <conditionalFormatting sqref="BD3:BF3">
    <cfRule type="cellIs" dxfId="650" priority="82" operator="equal">
      <formula>1</formula>
    </cfRule>
  </conditionalFormatting>
  <conditionalFormatting sqref="BD3:BF3">
    <cfRule type="cellIs" dxfId="649" priority="80" operator="equal">
      <formula>1</formula>
    </cfRule>
    <cfRule type="colorScale" priority="8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4:BI5">
    <cfRule type="cellIs" dxfId="648" priority="78" operator="lessThan">
      <formula>0</formula>
    </cfRule>
    <cfRule type="cellIs" dxfId="647" priority="79" operator="lessThan">
      <formula>-0.3</formula>
    </cfRule>
  </conditionalFormatting>
  <conditionalFormatting sqref="V8:V360">
    <cfRule type="cellIs" dxfId="646" priority="72" operator="equal">
      <formula>1</formula>
    </cfRule>
  </conditionalFormatting>
  <conditionalFormatting sqref="V9:V360">
    <cfRule type="colorScale" priority="7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9:V360">
    <cfRule type="cellIs" dxfId="645" priority="75" operator="greaterThan">
      <formula>0.7</formula>
    </cfRule>
  </conditionalFormatting>
  <conditionalFormatting sqref="V253:V360">
    <cfRule type="colorScale" priority="7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122">
    <cfRule type="cellIs" dxfId="644" priority="71" operator="equal">
      <formula>1</formula>
    </cfRule>
  </conditionalFormatting>
  <conditionalFormatting sqref="AG8 AG10:AG360">
    <cfRule type="cellIs" dxfId="643" priority="67" operator="equal">
      <formula>1</formula>
    </cfRule>
  </conditionalFormatting>
  <conditionalFormatting sqref="AG10:AG360">
    <cfRule type="colorScale" priority="69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0:AG360">
    <cfRule type="cellIs" dxfId="642" priority="70" operator="greaterThan">
      <formula>0.7</formula>
    </cfRule>
  </conditionalFormatting>
  <conditionalFormatting sqref="AG253:AG360">
    <cfRule type="colorScale" priority="6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122">
    <cfRule type="cellIs" dxfId="641" priority="66" operator="equal">
      <formula>1</formula>
    </cfRule>
  </conditionalFormatting>
  <conditionalFormatting sqref="AV9:AV360">
    <cfRule type="cellIs" dxfId="640" priority="63" operator="lessThan">
      <formula>-0.3</formula>
    </cfRule>
  </conditionalFormatting>
  <conditionalFormatting sqref="AV9:AV360">
    <cfRule type="colorScale" priority="6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9" priority="62" operator="greaterThan">
      <formula>0.7</formula>
    </cfRule>
  </conditionalFormatting>
  <conditionalFormatting sqref="AV253:AV360">
    <cfRule type="colorScale" priority="6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9:AV360">
    <cfRule type="cellIs" dxfId="638" priority="64" operator="lessThan">
      <formula>0</formula>
    </cfRule>
    <cfRule type="beginsWith" priority="65" operator="beginsWith" text="#">
      <formula>LEFT(AV9,LEN("#"))="#"</formula>
    </cfRule>
  </conditionalFormatting>
  <conditionalFormatting sqref="AV122">
    <cfRule type="cellIs" dxfId="637" priority="59" operator="equal">
      <formula>1</formula>
    </cfRule>
  </conditionalFormatting>
  <conditionalFormatting sqref="V3">
    <cfRule type="cellIs" dxfId="636" priority="58" operator="equal">
      <formula>1</formula>
    </cfRule>
  </conditionalFormatting>
  <conditionalFormatting sqref="V4:V5">
    <cfRule type="cellIs" dxfId="635" priority="55" operator="lessThan">
      <formula>-0.3</formula>
    </cfRule>
    <cfRule type="cellIs" dxfId="634" priority="56" operator="lessThan">
      <formula>0</formula>
    </cfRule>
  </conditionalFormatting>
  <conditionalFormatting sqref="V4:V5">
    <cfRule type="cellIs" dxfId="633" priority="53" operator="equal">
      <formula>1</formula>
    </cfRule>
  </conditionalFormatting>
  <conditionalFormatting sqref="V4:V5">
    <cfRule type="colorScale" priority="5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V4:V5">
    <cfRule type="cellIs" dxfId="632" priority="57" operator="equal">
      <formula>1</formula>
    </cfRule>
  </conditionalFormatting>
  <conditionalFormatting sqref="U4:U5">
    <cfRule type="cellIs" dxfId="631" priority="50" operator="lessThan">
      <formula>-0.3</formula>
    </cfRule>
    <cfRule type="cellIs" dxfId="630" priority="51" operator="lessThan">
      <formula>0</formula>
    </cfRule>
  </conditionalFormatting>
  <conditionalFormatting sqref="U4">
    <cfRule type="cellIs" dxfId="629" priority="49" operator="equal">
      <formula>1</formula>
    </cfRule>
  </conditionalFormatting>
  <conditionalFormatting sqref="U4">
    <cfRule type="cellIs" dxfId="628" priority="52" operator="equal">
      <formula>1</formula>
    </cfRule>
  </conditionalFormatting>
  <conditionalFormatting sqref="AG3">
    <cfRule type="cellIs" dxfId="627" priority="48" operator="equal">
      <formula>1</formula>
    </cfRule>
  </conditionalFormatting>
  <conditionalFormatting sqref="AG4:AG5">
    <cfRule type="cellIs" dxfId="626" priority="45" operator="lessThan">
      <formula>-0.3</formula>
    </cfRule>
    <cfRule type="cellIs" dxfId="625" priority="46" operator="lessThan">
      <formula>0</formula>
    </cfRule>
  </conditionalFormatting>
  <conditionalFormatting sqref="AG4:AG5">
    <cfRule type="cellIs" dxfId="624" priority="43" operator="equal">
      <formula>1</formula>
    </cfRule>
  </conditionalFormatting>
  <conditionalFormatting sqref="AG4:AG5">
    <cfRule type="colorScale" priority="4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4:AG5">
    <cfRule type="cellIs" dxfId="623" priority="47" operator="equal">
      <formula>1</formula>
    </cfRule>
  </conditionalFormatting>
  <conditionalFormatting sqref="AF4:AF5">
    <cfRule type="cellIs" dxfId="622" priority="40" operator="lessThan">
      <formula>-0.3</formula>
    </cfRule>
    <cfRule type="cellIs" dxfId="621" priority="41" operator="lessThan">
      <formula>0</formula>
    </cfRule>
  </conditionalFormatting>
  <conditionalFormatting sqref="AF4">
    <cfRule type="cellIs" dxfId="620" priority="39" operator="equal">
      <formula>1</formula>
    </cfRule>
  </conditionalFormatting>
  <conditionalFormatting sqref="AF4">
    <cfRule type="cellIs" dxfId="619" priority="42" operator="equal">
      <formula>1</formula>
    </cfRule>
  </conditionalFormatting>
  <conditionalFormatting sqref="AV4:AV5">
    <cfRule type="cellIs" dxfId="618" priority="36" operator="lessThan">
      <formula>-0.3</formula>
    </cfRule>
    <cfRule type="cellIs" dxfId="617" priority="37" operator="lessThan">
      <formula>0</formula>
    </cfRule>
  </conditionalFormatting>
  <conditionalFormatting sqref="AV4:AV5">
    <cfRule type="cellIs" dxfId="616" priority="34" operator="equal">
      <formula>1</formula>
    </cfRule>
  </conditionalFormatting>
  <conditionalFormatting sqref="AV4:AV5">
    <cfRule type="colorScale" priority="3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V4:AV5">
    <cfRule type="cellIs" dxfId="615" priority="38" operator="equal">
      <formula>1</formula>
    </cfRule>
  </conditionalFormatting>
  <conditionalFormatting sqref="AU4:AU5">
    <cfRule type="cellIs" dxfId="614" priority="31" operator="lessThan">
      <formula>-0.3</formula>
    </cfRule>
    <cfRule type="cellIs" dxfId="613" priority="32" operator="lessThan">
      <formula>0</formula>
    </cfRule>
  </conditionalFormatting>
  <conditionalFormatting sqref="AU4">
    <cfRule type="cellIs" dxfId="612" priority="30" operator="equal">
      <formula>1</formula>
    </cfRule>
  </conditionalFormatting>
  <conditionalFormatting sqref="AU4">
    <cfRule type="cellIs" dxfId="611" priority="33" operator="equal">
      <formula>1</formula>
    </cfRule>
  </conditionalFormatting>
  <conditionalFormatting sqref="BB3:BI7">
    <cfRule type="cellIs" dxfId="610" priority="27" operator="lessThan">
      <formula>-0.3</formula>
    </cfRule>
    <cfRule type="cellIs" dxfId="609" priority="28" operator="lessThan">
      <formula>0</formula>
    </cfRule>
  </conditionalFormatting>
  <conditionalFormatting sqref="BB3:BI7">
    <cfRule type="cellIs" dxfId="608" priority="25" operator="equal">
      <formula>1</formula>
    </cfRule>
  </conditionalFormatting>
  <conditionalFormatting sqref="BB3:BI7">
    <cfRule type="colorScale" priority="26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3:BI7">
    <cfRule type="cellIs" dxfId="607" priority="29" operator="equal">
      <formula>1</formula>
    </cfRule>
  </conditionalFormatting>
  <conditionalFormatting sqref="BC4:BC5">
    <cfRule type="cellIs" dxfId="606" priority="22" operator="lessThan">
      <formula>-0.3</formula>
    </cfRule>
    <cfRule type="cellIs" dxfId="605" priority="23" operator="lessThan">
      <formula>0</formula>
    </cfRule>
  </conditionalFormatting>
  <conditionalFormatting sqref="BC4">
    <cfRule type="cellIs" dxfId="604" priority="21" operator="equal">
      <formula>1</formula>
    </cfRule>
  </conditionalFormatting>
  <conditionalFormatting sqref="BC4">
    <cfRule type="cellIs" dxfId="603" priority="24" operator="equal">
      <formula>1</formula>
    </cfRule>
  </conditionalFormatting>
  <conditionalFormatting sqref="AW4:AW5">
    <cfRule type="cellIs" dxfId="602" priority="19" operator="lessThan">
      <formula>-0.3</formula>
    </cfRule>
    <cfRule type="cellIs" dxfId="601" priority="20" operator="lessThan">
      <formula>0</formula>
    </cfRule>
  </conditionalFormatting>
  <conditionalFormatting sqref="AW4:AW5">
    <cfRule type="colorScale" priority="1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600" priority="15" operator="lessThan">
      <formula>-0.3</formula>
    </cfRule>
    <cfRule type="cellIs" dxfId="599" priority="16" operator="lessThan">
      <formula>0</formula>
    </cfRule>
  </conditionalFormatting>
  <conditionalFormatting sqref="BE4:BF5"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E4:BF5">
    <cfRule type="cellIs" dxfId="598" priority="17" operator="equal">
      <formula>1</formula>
    </cfRule>
  </conditionalFormatting>
  <conditionalFormatting sqref="AG9:AG360">
    <cfRule type="cellIs" dxfId="597" priority="11" operator="equal">
      <formula>1</formula>
    </cfRule>
  </conditionalFormatting>
  <conditionalFormatting sqref="AG9:AG360">
    <cfRule type="colorScale" priority="12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G9:AG360">
    <cfRule type="cellIs" dxfId="596" priority="13" operator="greaterThan">
      <formula>0.7</formula>
    </cfRule>
  </conditionalFormatting>
  <conditionalFormatting sqref="BF9:BF360">
    <cfRule type="cellIs" dxfId="595" priority="10" operator="lessThan">
      <formula>-0.3</formula>
    </cfRule>
  </conditionalFormatting>
  <conditionalFormatting sqref="BF9:BF360">
    <cfRule type="cellIs" dxfId="594" priority="6" operator="lessThan">
      <formula>0</formula>
    </cfRule>
    <cfRule type="beginsWith" priority="7" operator="beginsWith" text="#">
      <formula>LEFT(BF9,LEN("#"))="#"</formula>
    </cfRule>
    <cfRule type="cellIs" dxfId="593" priority="8" operator="greaterThan">
      <formula>0</formula>
    </cfRule>
    <cfRule type="cellIs" dxfId="592" priority="9" operator="equal">
      <formula>1</formula>
    </cfRule>
  </conditionalFormatting>
  <conditionalFormatting sqref="P8">
    <cfRule type="expression" dxfId="591" priority="5">
      <formula>IF(RIGHT(INT(P8),1)*1=9,TRUE,FALSE)</formula>
    </cfRule>
  </conditionalFormatting>
  <conditionalFormatting sqref="AA8">
    <cfRule type="expression" dxfId="590" priority="4">
      <formula>IF(RIGHT(INT(AA8),1)*1=9,TRUE,FALSE)</formula>
    </cfRule>
  </conditionalFormatting>
  <conditionalFormatting sqref="AQ8">
    <cfRule type="expression" dxfId="589" priority="3">
      <formula>IF(RIGHT(INT(AQ8),1)*1=9,TRUE,FALSE)</formula>
    </cfRule>
  </conditionalFormatting>
  <conditionalFormatting sqref="BB8">
    <cfRule type="expression" dxfId="588" priority="2">
      <formula>IF(RIGHT(INT(BB8),1)*1=9,TRUE,FALSE)</formula>
    </cfRule>
  </conditionalFormatting>
  <conditionalFormatting sqref="Q8">
    <cfRule type="expression" dxfId="587" priority="1">
      <formula>IF(RIGHT(INT(Q8),1)*1=9,TRUE,FALSE)</formula>
    </cfRule>
  </conditionalFormatting>
  <hyperlinks>
    <hyperlink ref="B6" r:id="rId1" display="rodrigomarozzi@lario.com.ar" xr:uid="{4FDD116E-8574-4270-BCF5-5D99B01D0F83}"/>
  </hyperlinks>
  <pageMargins left="0.7" right="0.7" top="0.75" bottom="0.75" header="0.3" footer="0.3"/>
  <pageSetup paperSize="9" scale="13" fitToHeight="0" orientation="portrait" r:id="rId2"/>
  <ignoredErrors>
    <ignoredError sqref="I4" formula="1"/>
  </ignoredErrors>
  <drawing r:id="rId3"/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B2E95-F7A6-4250-B78E-A8E1051A1B79}">
  <sheetPr codeName="Hoja8">
    <tabColor rgb="FFC00000"/>
  </sheetPr>
  <dimension ref="A1:Z127"/>
  <sheetViews>
    <sheetView zoomScale="79" zoomScaleNormal="100" workbookViewId="0">
      <selection activeCell="I18" sqref="I18"/>
    </sheetView>
  </sheetViews>
  <sheetFormatPr baseColWidth="10" defaultColWidth="11.44140625" defaultRowHeight="14.4" x14ac:dyDescent="0.3"/>
  <cols>
    <col min="1" max="1" width="4.88671875" bestFit="1" customWidth="1"/>
    <col min="2" max="2" width="20.109375" style="213" customWidth="1"/>
    <col min="3" max="3" width="6.88671875" style="83" customWidth="1"/>
    <col min="4" max="4" width="41.44140625" style="83" bestFit="1" customWidth="1"/>
    <col min="5" max="5" width="15.5546875" style="84" bestFit="1" customWidth="1"/>
    <col min="6" max="6" width="13.33203125" style="70" bestFit="1" customWidth="1"/>
    <col min="7" max="7" width="10.44140625" customWidth="1"/>
    <col min="8" max="8" width="11.5546875" style="1" bestFit="1" customWidth="1"/>
    <col min="9" max="9" width="8.6640625" style="15" bestFit="1" customWidth="1"/>
    <col min="10" max="10" width="5" hidden="1" customWidth="1"/>
    <col min="11" max="11" width="11.5546875" bestFit="1" customWidth="1"/>
    <col min="12" max="12" width="8.6640625" style="41" bestFit="1" customWidth="1"/>
    <col min="13" max="13" width="2.6640625" customWidth="1"/>
    <col min="14" max="14" width="9.44140625" style="633" bestFit="1" customWidth="1"/>
    <col min="15" max="15" width="6" style="15" bestFit="1" customWidth="1"/>
    <col min="16" max="16" width="2.44140625" customWidth="1"/>
    <col min="17" max="17" width="11.5546875" bestFit="1" customWidth="1"/>
    <col min="18" max="18" width="6.33203125" style="41" customWidth="1"/>
    <col min="20" max="20" width="9.109375" hidden="1" customWidth="1"/>
    <col min="21" max="21" width="3.6640625" hidden="1" customWidth="1"/>
    <col min="22" max="22" width="28" hidden="1" customWidth="1"/>
    <col min="23" max="23" width="9.109375" hidden="1" customWidth="1"/>
    <col min="24" max="25" width="11.6640625" hidden="1" customWidth="1"/>
    <col min="26" max="26" width="9.109375" bestFit="1" customWidth="1"/>
    <col min="27" max="27" width="11.33203125" customWidth="1"/>
  </cols>
  <sheetData>
    <row r="1" spans="1:26" s="1" customFormat="1" ht="18" thickBot="1" x14ac:dyDescent="0.35">
      <c r="B1" s="171"/>
      <c r="C1" s="74" t="s">
        <v>429</v>
      </c>
      <c r="D1" s="69"/>
      <c r="E1" s="70"/>
      <c r="F1" s="71"/>
      <c r="G1"/>
      <c r="I1" s="15"/>
      <c r="J1"/>
      <c r="L1" s="63"/>
      <c r="N1" s="922">
        <v>45901</v>
      </c>
      <c r="O1" s="73"/>
      <c r="Q1" s="922">
        <v>45901</v>
      </c>
      <c r="R1" s="63"/>
    </row>
    <row r="2" spans="1:26" x14ac:dyDescent="0.3">
      <c r="A2" s="215" t="s">
        <v>430</v>
      </c>
      <c r="B2" s="215" t="s">
        <v>49</v>
      </c>
      <c r="C2" s="215" t="s">
        <v>431</v>
      </c>
      <c r="D2" s="215" t="s">
        <v>52</v>
      </c>
      <c r="E2" s="706" t="s">
        <v>432</v>
      </c>
      <c r="F2" s="858" t="s">
        <v>433</v>
      </c>
      <c r="G2" s="825"/>
      <c r="H2" s="858" t="s">
        <v>35</v>
      </c>
      <c r="I2" s="77" t="s">
        <v>434</v>
      </c>
      <c r="J2" s="825"/>
      <c r="K2" s="78" t="s">
        <v>435</v>
      </c>
      <c r="L2" s="711" t="s">
        <v>436</v>
      </c>
      <c r="M2" s="73"/>
      <c r="N2" s="1055" t="s">
        <v>437</v>
      </c>
      <c r="O2" s="921" t="e">
        <f>AVERAGE(O3:O109)</f>
        <v>#VALUE!</v>
      </c>
      <c r="Q2" s="75" t="s">
        <v>43</v>
      </c>
      <c r="R2" s="76" t="e">
        <f>AVERAGE(R3:R109)</f>
        <v>#VALUE!</v>
      </c>
      <c r="V2" t="s">
        <v>438</v>
      </c>
    </row>
    <row r="3" spans="1:26" x14ac:dyDescent="0.3">
      <c r="A3" s="33">
        <v>1000</v>
      </c>
      <c r="B3" s="214" t="s">
        <v>439</v>
      </c>
      <c r="C3" s="217">
        <v>1</v>
      </c>
      <c r="D3" s="218" t="s">
        <v>321</v>
      </c>
      <c r="E3" s="710" t="str">
        <f>_xlfn.XLOOKUP(C3,'Listas anteriores R'!A:A,'Listas anteriores R'!D:D)</f>
        <v>Fiambres</v>
      </c>
      <c r="F3" s="1054" t="e">
        <f>E3*1.21</f>
        <v>#VALUE!</v>
      </c>
      <c r="H3" s="1057">
        <v>5000</v>
      </c>
      <c r="I3" s="532"/>
      <c r="K3" s="243">
        <f>K4</f>
        <v>2475.1559995764501</v>
      </c>
      <c r="L3" s="821" t="e">
        <f t="shared" ref="L3:L34" si="0">(E3-K3)/E3</f>
        <v>#VALUE!</v>
      </c>
      <c r="M3" s="216"/>
      <c r="N3" s="1056"/>
      <c r="O3" s="80"/>
      <c r="Q3" s="79"/>
      <c r="R3" s="80"/>
      <c r="S3" s="82"/>
      <c r="T3" s="528" t="s">
        <v>51</v>
      </c>
      <c r="U3" s="528" t="s">
        <v>440</v>
      </c>
      <c r="V3" s="527" t="s">
        <v>52</v>
      </c>
      <c r="W3" s="527" t="s">
        <v>441</v>
      </c>
      <c r="X3" s="528" t="s">
        <v>442</v>
      </c>
      <c r="Y3" s="528" t="s">
        <v>443</v>
      </c>
      <c r="Z3" s="82"/>
    </row>
    <row r="4" spans="1:26" x14ac:dyDescent="0.3">
      <c r="A4" s="33">
        <v>1000</v>
      </c>
      <c r="B4" s="214" t="s">
        <v>439</v>
      </c>
      <c r="C4" s="217">
        <v>3</v>
      </c>
      <c r="D4" s="218" t="s">
        <v>322</v>
      </c>
      <c r="E4" s="710" t="str">
        <f>_xlfn.XLOOKUP(C4,'Listas anteriores R'!A:A,'Listas anteriores R'!D:D)</f>
        <v>Fiambres</v>
      </c>
      <c r="F4" s="1054" t="e">
        <f t="shared" ref="F4:F67" si="1">E4*1.21</f>
        <v>#VALUE!</v>
      </c>
      <c r="H4" s="1057">
        <v>5000</v>
      </c>
      <c r="I4" s="42">
        <f>(H4-K4)/H4</f>
        <v>0.50496880008471001</v>
      </c>
      <c r="K4" s="243">
        <f>'Costos Fiambre'!AB3*(A4/1000)</f>
        <v>2475.1559995764501</v>
      </c>
      <c r="L4" s="821" t="e">
        <f>(E4-K4)/E4</f>
        <v>#VALUE!</v>
      </c>
      <c r="M4" s="216"/>
      <c r="N4" s="1056">
        <v>8390</v>
      </c>
      <c r="O4" s="80" t="e">
        <f>(N4-F4)/F4</f>
        <v>#VALUE!</v>
      </c>
      <c r="Q4" s="79"/>
      <c r="R4" s="80"/>
      <c r="S4" s="82"/>
      <c r="T4" s="530">
        <v>995</v>
      </c>
      <c r="U4" s="530">
        <v>1</v>
      </c>
      <c r="V4" s="529" t="s">
        <v>444</v>
      </c>
      <c r="W4" s="529">
        <v>0.13</v>
      </c>
      <c r="X4" s="532"/>
      <c r="Y4" s="532" t="str">
        <f>Y6</f>
        <v>Fiambres</v>
      </c>
      <c r="Z4" s="82"/>
    </row>
    <row r="5" spans="1:26" x14ac:dyDescent="0.3">
      <c r="A5" s="33">
        <v>1000</v>
      </c>
      <c r="B5" s="214" t="s">
        <v>439</v>
      </c>
      <c r="C5" s="217">
        <v>5</v>
      </c>
      <c r="D5" s="218" t="s">
        <v>323</v>
      </c>
      <c r="E5" s="710" t="str">
        <f>_xlfn.XLOOKUP(C5,'Listas anteriores R'!A:A,'Listas anteriores R'!D:D)</f>
        <v>Fiambres</v>
      </c>
      <c r="F5" s="1054" t="e">
        <f t="shared" si="1"/>
        <v>#VALUE!</v>
      </c>
      <c r="H5" s="1057">
        <v>5000</v>
      </c>
      <c r="I5" s="42">
        <f t="shared" ref="I5:I68" si="2">(H5-K5)/H5</f>
        <v>0.50496880008471001</v>
      </c>
      <c r="K5" s="243">
        <f>K4</f>
        <v>2475.1559995764501</v>
      </c>
      <c r="L5" s="821" t="e">
        <f t="shared" si="0"/>
        <v>#VALUE!</v>
      </c>
      <c r="M5" s="216"/>
      <c r="N5" s="1056"/>
      <c r="O5" s="80"/>
      <c r="Q5" s="79"/>
      <c r="R5" s="80"/>
      <c r="S5" s="82"/>
      <c r="T5" s="530">
        <v>996</v>
      </c>
      <c r="U5" s="530">
        <v>1</v>
      </c>
      <c r="V5" s="529" t="s">
        <v>445</v>
      </c>
      <c r="W5" s="529">
        <v>0.13</v>
      </c>
      <c r="X5" s="532"/>
      <c r="Y5" s="532" t="str">
        <f>Y7</f>
        <v>Fiambres</v>
      </c>
      <c r="Z5" s="82"/>
    </row>
    <row r="6" spans="1:26" x14ac:dyDescent="0.3">
      <c r="A6" s="33">
        <v>300</v>
      </c>
      <c r="B6" s="214" t="s">
        <v>439</v>
      </c>
      <c r="C6" s="219">
        <v>687</v>
      </c>
      <c r="D6" s="220" t="s">
        <v>324</v>
      </c>
      <c r="E6" s="710" t="str">
        <f>_xlfn.XLOOKUP(C6,'Listas anteriores R'!A:A,'Listas anteriores R'!D:D)</f>
        <v>Fiambres</v>
      </c>
      <c r="F6" s="1054" t="e">
        <f t="shared" si="1"/>
        <v>#VALUE!</v>
      </c>
      <c r="G6" s="707"/>
      <c r="H6" s="1057">
        <v>1760</v>
      </c>
      <c r="I6" s="42">
        <f t="shared" si="2"/>
        <v>0.5954396022727273</v>
      </c>
      <c r="J6" s="707"/>
      <c r="K6" s="243">
        <f>'Costos Fiambre'!AB5*(A6/1000)</f>
        <v>712.02629999999988</v>
      </c>
      <c r="L6" s="821" t="e">
        <f t="shared" si="0"/>
        <v>#VALUE!</v>
      </c>
      <c r="M6" s="216"/>
      <c r="N6" s="1056">
        <v>3200</v>
      </c>
      <c r="O6" s="80" t="e">
        <f>(N6-F6)/F6</f>
        <v>#VALUE!</v>
      </c>
      <c r="Q6" s="79"/>
      <c r="R6" s="80"/>
      <c r="S6" s="82"/>
      <c r="T6" s="530">
        <v>529</v>
      </c>
      <c r="U6" s="530">
        <v>1</v>
      </c>
      <c r="V6" s="529" t="s">
        <v>446</v>
      </c>
      <c r="W6" s="529">
        <v>0.15</v>
      </c>
      <c r="X6" s="532"/>
      <c r="Y6" s="532" t="str">
        <f>E61</f>
        <v>Fiambres</v>
      </c>
      <c r="Z6" s="82"/>
    </row>
    <row r="7" spans="1:26" x14ac:dyDescent="0.3">
      <c r="A7" s="33">
        <v>1000</v>
      </c>
      <c r="B7" s="233" t="s">
        <v>447</v>
      </c>
      <c r="C7" s="217">
        <v>27</v>
      </c>
      <c r="D7" s="218" t="s">
        <v>325</v>
      </c>
      <c r="E7" s="710" t="str">
        <f>_xlfn.XLOOKUP(C7,'Listas anteriores R'!A:A,'Listas anteriores R'!D:D)</f>
        <v>Fiambres</v>
      </c>
      <c r="F7" s="1054" t="e">
        <f t="shared" si="1"/>
        <v>#VALUE!</v>
      </c>
      <c r="H7" s="1057">
        <v>13600</v>
      </c>
      <c r="I7" s="42">
        <f t="shared" si="2"/>
        <v>0.64709132354455801</v>
      </c>
      <c r="K7" s="243">
        <f>'Costos Fiambre'!AB6*(A7/1000)</f>
        <v>4799.5579997940104</v>
      </c>
      <c r="L7" s="821" t="e">
        <f t="shared" si="0"/>
        <v>#VALUE!</v>
      </c>
      <c r="M7" s="216"/>
      <c r="N7" s="1056">
        <v>21076</v>
      </c>
      <c r="O7" s="80" t="e">
        <f>(N7-F7)/F7</f>
        <v>#VALUE!</v>
      </c>
      <c r="Q7" s="79"/>
      <c r="R7" s="80"/>
      <c r="S7" s="82"/>
      <c r="T7" s="530">
        <v>686</v>
      </c>
      <c r="U7" s="530">
        <v>1</v>
      </c>
      <c r="V7" s="529" t="s">
        <v>448</v>
      </c>
      <c r="W7" s="529">
        <v>0.15</v>
      </c>
      <c r="X7" s="532"/>
      <c r="Y7" s="532" t="str">
        <f>E62</f>
        <v>Fiambres</v>
      </c>
      <c r="Z7" s="82"/>
    </row>
    <row r="8" spans="1:26" x14ac:dyDescent="0.3">
      <c r="A8" s="33">
        <v>1000</v>
      </c>
      <c r="B8" s="233" t="s">
        <v>447</v>
      </c>
      <c r="C8" s="217">
        <v>1026</v>
      </c>
      <c r="D8" s="218" t="s">
        <v>326</v>
      </c>
      <c r="E8" s="710" t="str">
        <f>_xlfn.XLOOKUP(C8,'Listas anteriores R'!A:A,'Listas anteriores R'!D:D)</f>
        <v>Fiambres</v>
      </c>
      <c r="F8" s="1054" t="e">
        <f t="shared" si="1"/>
        <v>#VALUE!</v>
      </c>
      <c r="H8" s="1057">
        <v>13600</v>
      </c>
      <c r="I8" s="42" t="e">
        <f t="shared" si="2"/>
        <v>#N/A</v>
      </c>
      <c r="K8" s="243" t="e">
        <f>'Costos Fiambre'!AB7*(A8/1000)</f>
        <v>#N/A</v>
      </c>
      <c r="L8" s="821" t="e">
        <f t="shared" si="0"/>
        <v>#VALUE!</v>
      </c>
      <c r="M8" s="216"/>
      <c r="N8" s="1056"/>
      <c r="O8" s="80"/>
      <c r="Q8" s="79"/>
      <c r="R8" s="80"/>
      <c r="S8" s="82"/>
      <c r="T8" s="530">
        <v>522</v>
      </c>
      <c r="U8" s="530">
        <v>2</v>
      </c>
      <c r="V8" s="529" t="s">
        <v>449</v>
      </c>
      <c r="W8" s="529">
        <v>0.56000000000000005</v>
      </c>
      <c r="X8" s="532"/>
      <c r="Y8" s="532" t="e">
        <f>E59*W8</f>
        <v>#VALUE!</v>
      </c>
      <c r="Z8" s="82"/>
    </row>
    <row r="9" spans="1:26" x14ac:dyDescent="0.3">
      <c r="A9" s="33">
        <v>1000</v>
      </c>
      <c r="B9" s="233" t="s">
        <v>447</v>
      </c>
      <c r="C9" s="217">
        <v>33</v>
      </c>
      <c r="D9" s="218" t="s">
        <v>327</v>
      </c>
      <c r="E9" s="710" t="str">
        <f>_xlfn.XLOOKUP(C9,'Listas anteriores R'!A:A,'Listas anteriores R'!D:D)</f>
        <v>Fiambres</v>
      </c>
      <c r="F9" s="1054" t="e">
        <f t="shared" si="1"/>
        <v>#VALUE!</v>
      </c>
      <c r="H9" s="1057">
        <v>16100</v>
      </c>
      <c r="I9" s="42">
        <f t="shared" si="2"/>
        <v>0.56819273298404094</v>
      </c>
      <c r="K9" s="243">
        <f>'Costos Fiambre'!AB8*(A9/1000)</f>
        <v>6952.0969989569403</v>
      </c>
      <c r="L9" s="821" t="e">
        <f t="shared" si="0"/>
        <v>#VALUE!</v>
      </c>
      <c r="M9" s="216"/>
      <c r="N9" s="1056"/>
      <c r="O9" s="80"/>
      <c r="Q9" s="79"/>
      <c r="R9" s="80"/>
      <c r="S9" s="82"/>
      <c r="T9" s="530">
        <v>567</v>
      </c>
      <c r="U9" s="530">
        <v>2</v>
      </c>
      <c r="V9" s="529" t="s">
        <v>450</v>
      </c>
      <c r="W9" s="529">
        <v>0.24</v>
      </c>
      <c r="X9" s="532"/>
      <c r="Y9" s="532" t="e">
        <f>E83*U9</f>
        <v>#VALUE!</v>
      </c>
      <c r="Z9" s="82"/>
    </row>
    <row r="10" spans="1:26" x14ac:dyDescent="0.3">
      <c r="A10" s="33">
        <v>1000</v>
      </c>
      <c r="B10" s="233" t="s">
        <v>447</v>
      </c>
      <c r="C10" s="217">
        <v>34</v>
      </c>
      <c r="D10" s="218" t="s">
        <v>328</v>
      </c>
      <c r="E10" s="710" t="str">
        <f>_xlfn.XLOOKUP(C10,'Listas anteriores R'!A:A,'Listas anteriores R'!D:D)</f>
        <v>Fiambres</v>
      </c>
      <c r="F10" s="1054" t="e">
        <f t="shared" si="1"/>
        <v>#VALUE!</v>
      </c>
      <c r="G10" s="82"/>
      <c r="H10" s="1057">
        <v>15000</v>
      </c>
      <c r="I10" s="42" t="e">
        <f t="shared" si="2"/>
        <v>#N/A</v>
      </c>
      <c r="J10" s="82"/>
      <c r="K10" s="243" t="e">
        <f>'Costos Fiambre'!AB9*(A10/1000)</f>
        <v>#N/A</v>
      </c>
      <c r="L10" s="821" t="e">
        <f t="shared" si="0"/>
        <v>#VALUE!</v>
      </c>
      <c r="M10" s="216"/>
      <c r="N10" s="1056">
        <v>23986</v>
      </c>
      <c r="O10" s="80" t="e">
        <f t="shared" ref="O10:O17" si="3">(N10-F10)/F10</f>
        <v>#VALUE!</v>
      </c>
      <c r="Q10" s="79"/>
      <c r="R10" s="80"/>
      <c r="S10" s="82"/>
      <c r="T10" s="177"/>
      <c r="U10" s="531"/>
      <c r="V10" s="529" t="s">
        <v>451</v>
      </c>
      <c r="W10" s="33"/>
      <c r="X10" s="533">
        <v>20736</v>
      </c>
      <c r="Y10" s="533" t="e">
        <f>SUM(Y4:Y9)*(1-Y11)</f>
        <v>#VALUE!</v>
      </c>
      <c r="Z10" s="82"/>
    </row>
    <row r="11" spans="1:26" x14ac:dyDescent="0.3">
      <c r="A11" s="33">
        <v>1000</v>
      </c>
      <c r="B11" s="233" t="s">
        <v>447</v>
      </c>
      <c r="C11" s="217">
        <v>35</v>
      </c>
      <c r="D11" s="218" t="s">
        <v>329</v>
      </c>
      <c r="E11" s="710" t="str">
        <f>_xlfn.XLOOKUP(C11,'Listas anteriores R'!A:A,'Listas anteriores R'!D:D)</f>
        <v>Fiambres</v>
      </c>
      <c r="F11" s="1054" t="e">
        <f t="shared" si="1"/>
        <v>#VALUE!</v>
      </c>
      <c r="G11" s="82"/>
      <c r="H11" s="1057">
        <v>15000</v>
      </c>
      <c r="I11" s="42" t="e">
        <f t="shared" si="2"/>
        <v>#N/A</v>
      </c>
      <c r="J11" s="82"/>
      <c r="K11" s="243" t="e">
        <f>'Costos Fiambre'!AB10*(A11/1000)</f>
        <v>#N/A</v>
      </c>
      <c r="L11" s="821" t="e">
        <f t="shared" si="0"/>
        <v>#VALUE!</v>
      </c>
      <c r="M11" s="216"/>
      <c r="N11" s="1056">
        <v>23986</v>
      </c>
      <c r="O11" s="80" t="e">
        <f t="shared" si="3"/>
        <v>#VALUE!</v>
      </c>
      <c r="Q11" s="79"/>
      <c r="R11" s="80"/>
      <c r="S11" s="82"/>
      <c r="U11" s="82"/>
      <c r="Y11" s="435"/>
      <c r="Z11" s="82"/>
    </row>
    <row r="12" spans="1:26" x14ac:dyDescent="0.3">
      <c r="A12" s="33">
        <v>1000</v>
      </c>
      <c r="B12" s="233" t="s">
        <v>447</v>
      </c>
      <c r="C12" s="217">
        <v>50</v>
      </c>
      <c r="D12" s="218" t="s">
        <v>330</v>
      </c>
      <c r="E12" s="710" t="str">
        <f>_xlfn.XLOOKUP(C12,'Listas anteriores R'!A:A,'Listas anteriores R'!D:D)</f>
        <v>Fiambres</v>
      </c>
      <c r="F12" s="1054" t="e">
        <f t="shared" si="1"/>
        <v>#VALUE!</v>
      </c>
      <c r="G12" s="82"/>
      <c r="H12" s="1057">
        <v>15000</v>
      </c>
      <c r="I12" s="42">
        <f t="shared" si="2"/>
        <v>0.59747039924457057</v>
      </c>
      <c r="J12" s="82"/>
      <c r="K12" s="243">
        <f>'Costos Fiambre'!AB11*(A12/1000)</f>
        <v>6037.9440113314404</v>
      </c>
      <c r="L12" s="821" t="e">
        <f t="shared" si="0"/>
        <v>#VALUE!</v>
      </c>
      <c r="M12" s="216"/>
      <c r="N12" s="1056">
        <v>20432</v>
      </c>
      <c r="O12" s="80" t="e">
        <f t="shared" si="3"/>
        <v>#VALUE!</v>
      </c>
      <c r="Q12" s="79">
        <v>26770</v>
      </c>
      <c r="R12" s="80"/>
      <c r="S12" s="82"/>
      <c r="U12" s="82"/>
      <c r="Z12" s="82"/>
    </row>
    <row r="13" spans="1:26" x14ac:dyDescent="0.3">
      <c r="A13" s="33">
        <v>1000</v>
      </c>
      <c r="B13" s="233" t="s">
        <v>447</v>
      </c>
      <c r="C13" s="217">
        <v>40</v>
      </c>
      <c r="D13" s="218" t="s">
        <v>331</v>
      </c>
      <c r="E13" s="710" t="str">
        <f>_xlfn.XLOOKUP(C13,'Listas anteriores R'!A:A,'Listas anteriores R'!D:D)</f>
        <v>Fiambres</v>
      </c>
      <c r="F13" s="1054" t="e">
        <f t="shared" si="1"/>
        <v>#VALUE!</v>
      </c>
      <c r="G13" s="82"/>
      <c r="H13" s="1057">
        <v>16400</v>
      </c>
      <c r="I13" s="42">
        <f t="shared" si="2"/>
        <v>0.65892164634146333</v>
      </c>
      <c r="J13" s="82"/>
      <c r="K13" s="243">
        <f>'Costos Fiambre'!AB12*(A13/1000)</f>
        <v>5593.6850000000004</v>
      </c>
      <c r="L13" s="821" t="e">
        <f t="shared" si="0"/>
        <v>#VALUE!</v>
      </c>
      <c r="M13" s="216"/>
      <c r="N13" s="1056">
        <v>25348</v>
      </c>
      <c r="O13" s="80" t="e">
        <f t="shared" si="3"/>
        <v>#VALUE!</v>
      </c>
      <c r="Q13" s="79"/>
      <c r="R13" s="80"/>
      <c r="S13" s="82"/>
      <c r="U13" s="82"/>
      <c r="Z13" s="82"/>
    </row>
    <row r="14" spans="1:26" x14ac:dyDescent="0.3">
      <c r="A14" s="33">
        <v>1000</v>
      </c>
      <c r="B14" s="233" t="s">
        <v>447</v>
      </c>
      <c r="C14" s="217">
        <v>38</v>
      </c>
      <c r="D14" s="218" t="s">
        <v>332</v>
      </c>
      <c r="E14" s="710" t="str">
        <f>_xlfn.XLOOKUP(C14,'Listas anteriores R'!A:A,'Listas anteriores R'!D:D)</f>
        <v>Fiambres</v>
      </c>
      <c r="F14" s="1054" t="e">
        <f t="shared" si="1"/>
        <v>#VALUE!</v>
      </c>
      <c r="G14" s="82"/>
      <c r="H14" s="1057">
        <v>16400</v>
      </c>
      <c r="I14" s="42">
        <f t="shared" si="2"/>
        <v>0.67503341423517804</v>
      </c>
      <c r="J14" s="82"/>
      <c r="K14" s="243">
        <f>'Costos Fiambre'!AB13*(A14/1000)</f>
        <v>5329.4520065430797</v>
      </c>
      <c r="L14" s="821" t="e">
        <f t="shared" si="0"/>
        <v>#VALUE!</v>
      </c>
      <c r="M14" s="216"/>
      <c r="N14" s="1056">
        <v>25348</v>
      </c>
      <c r="O14" s="80" t="e">
        <f t="shared" si="3"/>
        <v>#VALUE!</v>
      </c>
      <c r="Q14" s="79"/>
      <c r="R14" s="80"/>
      <c r="S14" s="82"/>
      <c r="U14" s="82"/>
      <c r="V14" s="81"/>
      <c r="W14" s="82"/>
      <c r="Z14" s="82"/>
    </row>
    <row r="15" spans="1:26" x14ac:dyDescent="0.3">
      <c r="A15" s="33">
        <v>1000</v>
      </c>
      <c r="B15" s="233" t="s">
        <v>447</v>
      </c>
      <c r="C15" s="217">
        <v>41</v>
      </c>
      <c r="D15" s="218" t="s">
        <v>333</v>
      </c>
      <c r="E15" s="710" t="str">
        <f>_xlfn.XLOOKUP(C15,'Listas anteriores R'!A:A,'Listas anteriores R'!D:D)</f>
        <v>Fiambres</v>
      </c>
      <c r="F15" s="1054" t="e">
        <f t="shared" si="1"/>
        <v>#VALUE!</v>
      </c>
      <c r="G15" s="82"/>
      <c r="H15" s="1057">
        <v>16400</v>
      </c>
      <c r="I15" s="42">
        <f t="shared" si="2"/>
        <v>0.68415719560302135</v>
      </c>
      <c r="J15" s="82"/>
      <c r="K15" s="243">
        <f>'Costos Fiambre'!AB14*(A15/1000)</f>
        <v>5179.8219921104501</v>
      </c>
      <c r="L15" s="821" t="e">
        <f t="shared" si="0"/>
        <v>#VALUE!</v>
      </c>
      <c r="M15" s="216"/>
      <c r="N15" s="1056">
        <v>25348</v>
      </c>
      <c r="O15" s="80" t="e">
        <f t="shared" si="3"/>
        <v>#VALUE!</v>
      </c>
      <c r="Q15" s="79"/>
      <c r="R15" s="80"/>
      <c r="S15" s="82"/>
      <c r="U15" s="82"/>
      <c r="V15" s="81"/>
      <c r="W15" s="82"/>
      <c r="Z15" s="82"/>
    </row>
    <row r="16" spans="1:26" x14ac:dyDescent="0.3">
      <c r="A16" s="33">
        <v>1000</v>
      </c>
      <c r="B16" s="233" t="s">
        <v>447</v>
      </c>
      <c r="C16" s="217">
        <v>39</v>
      </c>
      <c r="D16" s="218" t="s">
        <v>334</v>
      </c>
      <c r="E16" s="710" t="str">
        <f>_xlfn.XLOOKUP(C16,'Listas anteriores R'!A:A,'Listas anteriores R'!D:D)</f>
        <v>Fiambres</v>
      </c>
      <c r="F16" s="1054" t="e">
        <f t="shared" si="1"/>
        <v>#VALUE!</v>
      </c>
      <c r="G16" s="82"/>
      <c r="H16" s="1057">
        <v>16400</v>
      </c>
      <c r="I16" s="42" t="e">
        <f t="shared" si="2"/>
        <v>#N/A</v>
      </c>
      <c r="J16" s="82"/>
      <c r="K16" s="243" t="e">
        <f>'Costos Fiambre'!AB15*(A16/1000)</f>
        <v>#N/A</v>
      </c>
      <c r="L16" s="821" t="e">
        <f t="shared" si="0"/>
        <v>#VALUE!</v>
      </c>
      <c r="M16" s="216"/>
      <c r="N16" s="1056">
        <v>25348</v>
      </c>
      <c r="O16" s="80" t="e">
        <f t="shared" si="3"/>
        <v>#VALUE!</v>
      </c>
      <c r="Q16" s="79"/>
      <c r="R16" s="80"/>
      <c r="S16" s="82"/>
      <c r="U16" s="82"/>
      <c r="V16" s="81"/>
      <c r="W16" s="82"/>
      <c r="Z16" s="82"/>
    </row>
    <row r="17" spans="1:26" x14ac:dyDescent="0.3">
      <c r="A17" s="33">
        <v>1000</v>
      </c>
      <c r="B17" s="233" t="s">
        <v>447</v>
      </c>
      <c r="C17" s="217">
        <v>59</v>
      </c>
      <c r="D17" s="218" t="s">
        <v>335</v>
      </c>
      <c r="E17" s="710" t="str">
        <f>_xlfn.XLOOKUP(C17,'Listas anteriores R'!A:A,'Listas anteriores R'!D:D)</f>
        <v>Fiambres</v>
      </c>
      <c r="F17" s="1054" t="e">
        <f t="shared" si="1"/>
        <v>#VALUE!</v>
      </c>
      <c r="G17" s="82"/>
      <c r="H17" s="1057">
        <v>15100</v>
      </c>
      <c r="I17" s="42">
        <f t="shared" si="2"/>
        <v>0.5997570185690172</v>
      </c>
      <c r="J17" s="82"/>
      <c r="K17" s="243">
        <f>'Costos Fiambre'!AB16*(A17/1000)</f>
        <v>6043.6690196078398</v>
      </c>
      <c r="L17" s="821" t="e">
        <f t="shared" si="0"/>
        <v>#VALUE!</v>
      </c>
      <c r="M17" s="216"/>
      <c r="N17" s="1056">
        <v>26710</v>
      </c>
      <c r="O17" s="80" t="e">
        <f t="shared" si="3"/>
        <v>#VALUE!</v>
      </c>
      <c r="Q17" s="79"/>
      <c r="R17" s="80"/>
      <c r="S17" s="82"/>
      <c r="U17" s="82"/>
      <c r="Z17" s="82"/>
    </row>
    <row r="18" spans="1:26" x14ac:dyDescent="0.3">
      <c r="A18" s="33">
        <v>1000</v>
      </c>
      <c r="B18" s="233" t="s">
        <v>447</v>
      </c>
      <c r="C18" s="217">
        <v>61</v>
      </c>
      <c r="D18" s="218" t="s">
        <v>336</v>
      </c>
      <c r="E18" s="710" t="str">
        <f>_xlfn.XLOOKUP(C18,'Listas anteriores R'!A:A,'Listas anteriores R'!D:D)</f>
        <v>Fiambres</v>
      </c>
      <c r="F18" s="1054" t="e">
        <f t="shared" si="1"/>
        <v>#VALUE!</v>
      </c>
      <c r="G18" s="82"/>
      <c r="H18" s="1057">
        <v>15100</v>
      </c>
      <c r="I18" s="42" t="e">
        <f t="shared" si="2"/>
        <v>#N/A</v>
      </c>
      <c r="J18" s="82"/>
      <c r="K18" s="243" t="e">
        <f>'Costos Fiambre'!AB17*(A18/1000)</f>
        <v>#N/A</v>
      </c>
      <c r="L18" s="821" t="e">
        <f t="shared" si="0"/>
        <v>#VALUE!</v>
      </c>
      <c r="M18" s="216"/>
      <c r="N18" s="1056"/>
      <c r="O18" s="80"/>
      <c r="Q18" s="79"/>
      <c r="R18" s="80"/>
      <c r="S18" s="82"/>
      <c r="U18" s="82"/>
      <c r="Y18" s="82"/>
      <c r="Z18" s="82"/>
    </row>
    <row r="19" spans="1:26" x14ac:dyDescent="0.3">
      <c r="A19" s="33">
        <v>1000</v>
      </c>
      <c r="B19" s="233" t="s">
        <v>447</v>
      </c>
      <c r="C19" s="217">
        <v>58</v>
      </c>
      <c r="D19" s="218" t="s">
        <v>337</v>
      </c>
      <c r="E19" s="710" t="str">
        <f>_xlfn.XLOOKUP(C19,'Listas anteriores R'!A:A,'Listas anteriores R'!D:D)</f>
        <v>Fiambres</v>
      </c>
      <c r="F19" s="1054" t="e">
        <f t="shared" si="1"/>
        <v>#VALUE!</v>
      </c>
      <c r="G19" s="82"/>
      <c r="H19" s="1057">
        <v>13500</v>
      </c>
      <c r="I19" s="42">
        <f t="shared" si="2"/>
        <v>0.61597636963696367</v>
      </c>
      <c r="J19" s="82"/>
      <c r="K19" s="243">
        <f>'Costos Fiambre'!AB18*(A19/1000)</f>
        <v>5184.3190099009898</v>
      </c>
      <c r="L19" s="821" t="e">
        <f t="shared" si="0"/>
        <v>#VALUE!</v>
      </c>
      <c r="M19" s="216"/>
      <c r="N19" s="1056">
        <v>29304</v>
      </c>
      <c r="O19" s="80" t="e">
        <f>(N19-F19)/F19</f>
        <v>#VALUE!</v>
      </c>
      <c r="Q19" s="79"/>
      <c r="R19" s="80"/>
      <c r="S19" s="82"/>
      <c r="U19" s="82"/>
      <c r="Y19" s="82"/>
      <c r="Z19" s="82"/>
    </row>
    <row r="20" spans="1:26" x14ac:dyDescent="0.3">
      <c r="A20" s="33">
        <v>1000</v>
      </c>
      <c r="B20" s="233" t="s">
        <v>447</v>
      </c>
      <c r="C20" s="222">
        <v>587</v>
      </c>
      <c r="D20" s="223" t="s">
        <v>338</v>
      </c>
      <c r="E20" s="710" t="str">
        <f>_xlfn.XLOOKUP(C20,'Listas anteriores R'!A:A,'Listas anteriores R'!D:D)</f>
        <v>Fiambres</v>
      </c>
      <c r="F20" s="1054" t="e">
        <f t="shared" si="1"/>
        <v>#VALUE!</v>
      </c>
      <c r="G20" s="82"/>
      <c r="H20" s="1057">
        <v>17000</v>
      </c>
      <c r="I20" s="42">
        <f t="shared" si="2"/>
        <v>0.40652399918300591</v>
      </c>
      <c r="J20" s="82"/>
      <c r="K20" s="243">
        <f>'Costos Fiambre'!AB19*(A20/1000)</f>
        <v>10089.0920138889</v>
      </c>
      <c r="L20" s="821" t="e">
        <f t="shared" si="0"/>
        <v>#VALUE!</v>
      </c>
      <c r="M20" s="216"/>
      <c r="N20" s="1056">
        <v>23986</v>
      </c>
      <c r="O20" s="80" t="e">
        <f>(N20-F20)/F20</f>
        <v>#VALUE!</v>
      </c>
      <c r="Q20" s="79"/>
      <c r="R20" s="80"/>
      <c r="S20" s="82"/>
      <c r="U20" s="82"/>
      <c r="Z20" s="82"/>
    </row>
    <row r="21" spans="1:26" x14ac:dyDescent="0.3">
      <c r="A21" s="33">
        <v>1000</v>
      </c>
      <c r="B21" s="214" t="s">
        <v>452</v>
      </c>
      <c r="C21" s="217">
        <v>66</v>
      </c>
      <c r="D21" s="218" t="s">
        <v>339</v>
      </c>
      <c r="E21" s="710" t="str">
        <f>_xlfn.XLOOKUP(C21,'Listas anteriores R'!A:A,'Listas anteriores R'!D:D)</f>
        <v>Fiambres</v>
      </c>
      <c r="F21" s="1054" t="e">
        <f t="shared" si="1"/>
        <v>#VALUE!</v>
      </c>
      <c r="H21" s="1057">
        <v>3500</v>
      </c>
      <c r="I21" s="42">
        <f t="shared" si="2"/>
        <v>0.65940256311920853</v>
      </c>
      <c r="K21" s="243">
        <f>'Costos Fiambre'!AB20*(A21/1000)</f>
        <v>1192.0910290827701</v>
      </c>
      <c r="L21" s="821" t="e">
        <f t="shared" si="0"/>
        <v>#VALUE!</v>
      </c>
      <c r="M21" s="216"/>
      <c r="N21" s="1056"/>
      <c r="O21" s="80"/>
      <c r="Q21" s="79"/>
      <c r="R21" s="80"/>
      <c r="S21" s="82"/>
      <c r="U21" s="82"/>
      <c r="Z21" s="82"/>
    </row>
    <row r="22" spans="1:26" x14ac:dyDescent="0.3">
      <c r="A22" s="33">
        <v>1000</v>
      </c>
      <c r="B22" s="214" t="s">
        <v>452</v>
      </c>
      <c r="C22" s="217">
        <v>87</v>
      </c>
      <c r="D22" s="218" t="s">
        <v>340</v>
      </c>
      <c r="E22" s="710" t="str">
        <f>_xlfn.XLOOKUP(C22,'Listas anteriores R'!A:A,'Listas anteriores R'!D:D)</f>
        <v>Fiambres</v>
      </c>
      <c r="F22" s="1054" t="e">
        <f t="shared" si="1"/>
        <v>#VALUE!</v>
      </c>
      <c r="H22" s="1057">
        <v>5250</v>
      </c>
      <c r="I22" s="42" t="e">
        <f t="shared" si="2"/>
        <v>#N/A</v>
      </c>
      <c r="K22" s="243" t="e">
        <f>'Costos Fiambre'!AB21*(A22/1000)</f>
        <v>#N/A</v>
      </c>
      <c r="L22" s="821" t="e">
        <f t="shared" si="0"/>
        <v>#VALUE!</v>
      </c>
      <c r="M22" s="216"/>
      <c r="N22" s="1056"/>
      <c r="O22" s="80"/>
      <c r="Q22" s="79"/>
      <c r="R22" s="80"/>
      <c r="S22" s="82"/>
      <c r="U22" s="82"/>
      <c r="Z22" s="82"/>
    </row>
    <row r="23" spans="1:26" x14ac:dyDescent="0.3">
      <c r="A23" s="33">
        <v>1000</v>
      </c>
      <c r="B23" s="214" t="s">
        <v>452</v>
      </c>
      <c r="C23" s="217">
        <v>94</v>
      </c>
      <c r="D23" s="218" t="s">
        <v>341</v>
      </c>
      <c r="E23" s="710" t="str">
        <f>_xlfn.XLOOKUP(C23,'Listas anteriores R'!A:A,'Listas anteriores R'!D:D)</f>
        <v>Fiambres</v>
      </c>
      <c r="F23" s="1054" t="e">
        <f t="shared" si="1"/>
        <v>#VALUE!</v>
      </c>
      <c r="G23" s="82"/>
      <c r="H23" s="1057">
        <v>5500</v>
      </c>
      <c r="I23" s="42">
        <f t="shared" si="2"/>
        <v>0.59272672795063464</v>
      </c>
      <c r="J23" s="82"/>
      <c r="K23" s="243">
        <f>'Costos Fiambre'!AB22*(A23/1000)</f>
        <v>2240.0029962715098</v>
      </c>
      <c r="L23" s="821" t="e">
        <f t="shared" si="0"/>
        <v>#VALUE!</v>
      </c>
      <c r="M23" s="216"/>
      <c r="N23" s="1056"/>
      <c r="O23" s="80"/>
      <c r="Q23" s="79"/>
      <c r="R23" s="80"/>
      <c r="S23" s="82"/>
      <c r="U23" s="82"/>
      <c r="Z23" s="82"/>
    </row>
    <row r="24" spans="1:26" x14ac:dyDescent="0.3">
      <c r="A24" s="33">
        <v>400</v>
      </c>
      <c r="B24" s="214" t="s">
        <v>452</v>
      </c>
      <c r="C24" s="219">
        <v>92</v>
      </c>
      <c r="D24" s="221" t="s">
        <v>342</v>
      </c>
      <c r="E24" s="710" t="str">
        <f>_xlfn.XLOOKUP(C24,'Listas anteriores R'!A:A,'Listas anteriores R'!D:D)</f>
        <v>Fiambres</v>
      </c>
      <c r="F24" s="1054" t="e">
        <f t="shared" si="1"/>
        <v>#VALUE!</v>
      </c>
      <c r="G24" s="82"/>
      <c r="H24" s="1057">
        <v>3400</v>
      </c>
      <c r="I24" s="42">
        <f t="shared" si="2"/>
        <v>0.47241400091554114</v>
      </c>
      <c r="J24" s="82"/>
      <c r="K24" s="243">
        <f>'Costos Fiambre'!AB23*(A24/1000)</f>
        <v>1793.7923968871601</v>
      </c>
      <c r="L24" s="821" t="e">
        <f t="shared" si="0"/>
        <v>#VALUE!</v>
      </c>
      <c r="M24" s="216"/>
      <c r="N24" s="1056"/>
      <c r="O24" s="80"/>
      <c r="Q24" s="79"/>
      <c r="R24" s="80"/>
      <c r="S24" s="82"/>
      <c r="U24" s="82"/>
      <c r="Z24" s="82"/>
    </row>
    <row r="25" spans="1:26" x14ac:dyDescent="0.3">
      <c r="A25" s="33">
        <v>1000</v>
      </c>
      <c r="B25" s="214" t="s">
        <v>452</v>
      </c>
      <c r="C25" s="217">
        <v>93</v>
      </c>
      <c r="D25" s="218" t="s">
        <v>343</v>
      </c>
      <c r="E25" s="710" t="str">
        <f>_xlfn.XLOOKUP(C25,'Listas anteriores R'!A:A,'Listas anteriores R'!D:D)</f>
        <v>Fiambres</v>
      </c>
      <c r="F25" s="1054" t="e">
        <f t="shared" si="1"/>
        <v>#VALUE!</v>
      </c>
      <c r="H25" s="1057">
        <v>7881</v>
      </c>
      <c r="I25" s="42">
        <f t="shared" si="2"/>
        <v>0.46970232204035023</v>
      </c>
      <c r="K25" s="243">
        <f>'Costos Fiambre'!AB24*(A25/1000)</f>
        <v>4179.2759999999998</v>
      </c>
      <c r="L25" s="821" t="e">
        <f t="shared" si="0"/>
        <v>#VALUE!</v>
      </c>
      <c r="M25" s="216"/>
      <c r="N25" s="1056"/>
      <c r="O25" s="80"/>
      <c r="Q25" s="79"/>
      <c r="R25" s="80"/>
      <c r="S25" s="82"/>
      <c r="U25" s="82"/>
      <c r="Z25" s="82"/>
    </row>
    <row r="26" spans="1:26" x14ac:dyDescent="0.3">
      <c r="A26" s="33">
        <v>1000</v>
      </c>
      <c r="B26" s="214" t="s">
        <v>452</v>
      </c>
      <c r="C26" s="222">
        <v>81</v>
      </c>
      <c r="D26" s="223" t="s">
        <v>344</v>
      </c>
      <c r="E26" s="710" t="str">
        <f>_xlfn.XLOOKUP(C26,'Listas anteriores R'!A:A,'Listas anteriores R'!D:D)</f>
        <v>Fiambres</v>
      </c>
      <c r="F26" s="1054" t="e">
        <f t="shared" si="1"/>
        <v>#VALUE!</v>
      </c>
      <c r="H26" s="1057">
        <v>7727</v>
      </c>
      <c r="I26" s="42">
        <f t="shared" si="2"/>
        <v>0.45632625866878218</v>
      </c>
      <c r="K26" s="243">
        <f>'Costos Fiambre'!AB25*(A26/1000)</f>
        <v>4200.9669992663203</v>
      </c>
      <c r="L26" s="821" t="e">
        <f t="shared" si="0"/>
        <v>#VALUE!</v>
      </c>
      <c r="M26" s="216"/>
      <c r="N26" s="1056"/>
      <c r="O26" s="80"/>
      <c r="Q26" s="79"/>
      <c r="R26" s="80"/>
      <c r="S26" s="82"/>
      <c r="U26" s="82"/>
      <c r="Z26" s="82"/>
    </row>
    <row r="27" spans="1:26" x14ac:dyDescent="0.3">
      <c r="A27" s="33">
        <v>1000</v>
      </c>
      <c r="B27" s="214" t="s">
        <v>452</v>
      </c>
      <c r="C27" s="217">
        <v>73</v>
      </c>
      <c r="D27" s="218" t="s">
        <v>345</v>
      </c>
      <c r="E27" s="710" t="str">
        <f>_xlfn.XLOOKUP(C27,'Listas anteriores R'!A:A,'Listas anteriores R'!D:D)</f>
        <v>Fiambres</v>
      </c>
      <c r="F27" s="1054" t="e">
        <f t="shared" si="1"/>
        <v>#VALUE!</v>
      </c>
      <c r="H27" s="1057">
        <v>3500</v>
      </c>
      <c r="I27" s="42">
        <f t="shared" si="2"/>
        <v>0.55173828571428574</v>
      </c>
      <c r="K27" s="243">
        <f>'Costos Fiambre'!AB26*(A27/1000)</f>
        <v>1568.9159999999999</v>
      </c>
      <c r="L27" s="821" t="e">
        <f t="shared" si="0"/>
        <v>#VALUE!</v>
      </c>
      <c r="M27" s="216"/>
      <c r="N27" s="1056"/>
      <c r="O27" s="80"/>
      <c r="Q27" s="79"/>
      <c r="R27" s="80"/>
      <c r="S27" s="82"/>
      <c r="U27" s="82"/>
      <c r="Z27" s="82"/>
    </row>
    <row r="28" spans="1:26" x14ac:dyDescent="0.3">
      <c r="A28" s="33">
        <v>1000</v>
      </c>
      <c r="B28" s="214" t="s">
        <v>452</v>
      </c>
      <c r="C28" s="217">
        <v>78</v>
      </c>
      <c r="D28" s="218" t="s">
        <v>346</v>
      </c>
      <c r="E28" s="710" t="str">
        <f>_xlfn.XLOOKUP(C28,'Listas anteriores R'!A:A,'Listas anteriores R'!D:D)</f>
        <v>Fiambres</v>
      </c>
      <c r="F28" s="1054" t="e">
        <f t="shared" si="1"/>
        <v>#VALUE!</v>
      </c>
      <c r="H28" s="1057">
        <v>4800</v>
      </c>
      <c r="I28" s="42">
        <f t="shared" si="2"/>
        <v>0.59573123951342288</v>
      </c>
      <c r="K28" s="243">
        <f>'Costos Fiambre'!AB27*(A28/1000)</f>
        <v>1940.49005033557</v>
      </c>
      <c r="L28" s="821" t="e">
        <f t="shared" si="0"/>
        <v>#VALUE!</v>
      </c>
      <c r="M28" s="216"/>
      <c r="N28" s="1056"/>
      <c r="O28" s="80"/>
      <c r="Q28" s="79"/>
      <c r="R28" s="80"/>
      <c r="S28" s="82"/>
      <c r="U28" s="82"/>
      <c r="Z28" s="82"/>
    </row>
    <row r="29" spans="1:26" x14ac:dyDescent="0.3">
      <c r="A29" s="33">
        <v>1000</v>
      </c>
      <c r="B29" s="214" t="s">
        <v>452</v>
      </c>
      <c r="C29" s="217">
        <v>84</v>
      </c>
      <c r="D29" s="218" t="s">
        <v>347</v>
      </c>
      <c r="E29" s="710" t="str">
        <f>_xlfn.XLOOKUP(C29,'Listas anteriores R'!A:A,'Listas anteriores R'!D:D)</f>
        <v>Fiambres</v>
      </c>
      <c r="F29" s="1054" t="e">
        <f t="shared" si="1"/>
        <v>#VALUE!</v>
      </c>
      <c r="H29" s="1057">
        <v>4800</v>
      </c>
      <c r="I29" s="42">
        <f t="shared" si="2"/>
        <v>0.55821291666666673</v>
      </c>
      <c r="K29" s="243">
        <f>'Costos Fiambre'!AB28*(A29/1000)</f>
        <v>2120.578</v>
      </c>
      <c r="L29" s="821" t="e">
        <f>(E29-K29)/E29</f>
        <v>#VALUE!</v>
      </c>
      <c r="M29" s="216"/>
      <c r="N29" s="1056"/>
      <c r="O29" s="80"/>
      <c r="Q29" s="79"/>
      <c r="R29" s="80"/>
      <c r="S29" s="82"/>
      <c r="U29" s="82"/>
      <c r="Z29" s="82"/>
    </row>
    <row r="30" spans="1:26" x14ac:dyDescent="0.3">
      <c r="A30" s="33">
        <v>300</v>
      </c>
      <c r="B30" s="214" t="s">
        <v>452</v>
      </c>
      <c r="C30" s="219">
        <v>689</v>
      </c>
      <c r="D30" s="221" t="s">
        <v>348</v>
      </c>
      <c r="E30" s="710" t="str">
        <f>_xlfn.XLOOKUP(C30,'Listas anteriores R'!A:A,'Listas anteriores R'!D:D)</f>
        <v>Fiambres</v>
      </c>
      <c r="F30" s="1054" t="e">
        <f t="shared" si="1"/>
        <v>#VALUE!</v>
      </c>
      <c r="G30" s="707"/>
      <c r="H30" s="1057">
        <v>1600</v>
      </c>
      <c r="I30" s="42">
        <f t="shared" si="2"/>
        <v>0.61283631250000004</v>
      </c>
      <c r="J30" s="707"/>
      <c r="K30" s="243">
        <f>'Costos Fiambre'!AB29*(A30/1000)</f>
        <v>619.46190000000001</v>
      </c>
      <c r="L30" s="821" t="e">
        <f t="shared" si="0"/>
        <v>#VALUE!</v>
      </c>
      <c r="M30" s="216"/>
      <c r="N30" s="1056">
        <v>2856</v>
      </c>
      <c r="O30" s="80" t="e">
        <f>(N30-F30)/F30</f>
        <v>#VALUE!</v>
      </c>
      <c r="Q30" s="79"/>
      <c r="R30" s="80"/>
      <c r="S30" s="82"/>
      <c r="U30" s="82"/>
      <c r="Z30" s="82"/>
    </row>
    <row r="31" spans="1:26" x14ac:dyDescent="0.3">
      <c r="A31" s="33">
        <v>300</v>
      </c>
      <c r="B31" s="214" t="s">
        <v>452</v>
      </c>
      <c r="C31" s="219">
        <v>688</v>
      </c>
      <c r="D31" s="221" t="s">
        <v>349</v>
      </c>
      <c r="E31" s="710" t="str">
        <f>_xlfn.XLOOKUP(C31,'Listas anteriores R'!A:A,'Listas anteriores R'!D:D)</f>
        <v>Fiambres</v>
      </c>
      <c r="F31" s="1054" t="e">
        <f t="shared" si="1"/>
        <v>#VALUE!</v>
      </c>
      <c r="G31" s="707"/>
      <c r="H31" s="1057">
        <v>1600</v>
      </c>
      <c r="I31" s="42">
        <f t="shared" si="2"/>
        <v>0.57842087499999995</v>
      </c>
      <c r="J31" s="707"/>
      <c r="K31" s="243">
        <f>'Costos Fiambre'!AB30*(A31/1000)</f>
        <v>674.52660000000003</v>
      </c>
      <c r="L31" s="821" t="e">
        <f t="shared" si="0"/>
        <v>#VALUE!</v>
      </c>
      <c r="M31" s="216"/>
      <c r="N31" s="1056">
        <v>2856</v>
      </c>
      <c r="O31" s="80" t="e">
        <f>(N31-F31)/F31</f>
        <v>#VALUE!</v>
      </c>
      <c r="Q31" s="79"/>
      <c r="R31" s="80"/>
      <c r="S31" s="82"/>
      <c r="U31" s="82"/>
      <c r="Z31" s="82"/>
    </row>
    <row r="32" spans="1:26" x14ac:dyDescent="0.3">
      <c r="A32" s="33">
        <v>1000</v>
      </c>
      <c r="B32" s="233" t="s">
        <v>453</v>
      </c>
      <c r="C32" s="217">
        <v>99</v>
      </c>
      <c r="D32" s="218" t="s">
        <v>350</v>
      </c>
      <c r="E32" s="710" t="str">
        <f>_xlfn.XLOOKUP(C32,'Listas anteriores R'!A:A,'Listas anteriores R'!D:D)</f>
        <v>Fiambres</v>
      </c>
      <c r="F32" s="1054" t="e">
        <f t="shared" si="1"/>
        <v>#VALUE!</v>
      </c>
      <c r="H32" s="243">
        <v>27000</v>
      </c>
      <c r="I32" s="42" t="e">
        <f t="shared" si="2"/>
        <v>#N/A</v>
      </c>
      <c r="K32" s="243" t="e">
        <f>'Costos Fiambre'!AB31*(A32/1000)</f>
        <v>#N/A</v>
      </c>
      <c r="L32" s="821" t="e">
        <f t="shared" si="0"/>
        <v>#VALUE!</v>
      </c>
      <c r="M32" s="216"/>
      <c r="N32" s="1056"/>
      <c r="O32" s="80"/>
      <c r="Q32" s="79"/>
      <c r="R32" s="80"/>
      <c r="S32" s="82"/>
      <c r="U32" s="82"/>
      <c r="Z32" s="82"/>
    </row>
    <row r="33" spans="1:26" x14ac:dyDescent="0.3">
      <c r="A33" s="33">
        <v>1000</v>
      </c>
      <c r="B33" s="233" t="s">
        <v>453</v>
      </c>
      <c r="C33" s="217">
        <v>98</v>
      </c>
      <c r="D33" s="218" t="s">
        <v>351</v>
      </c>
      <c r="E33" s="710" t="str">
        <f>_xlfn.XLOOKUP(C33,'Listas anteriores R'!A:A,'Listas anteriores R'!D:D)</f>
        <v>Fiambres</v>
      </c>
      <c r="F33" s="1054" t="e">
        <f t="shared" si="1"/>
        <v>#VALUE!</v>
      </c>
      <c r="H33" s="243">
        <v>27000</v>
      </c>
      <c r="I33" s="42" t="e">
        <f t="shared" si="2"/>
        <v>#N/A</v>
      </c>
      <c r="K33" s="243" t="e">
        <f>'Costos Fiambre'!AB32*(A33/1000)</f>
        <v>#N/A</v>
      </c>
      <c r="L33" s="821" t="e">
        <f t="shared" si="0"/>
        <v>#VALUE!</v>
      </c>
      <c r="M33" s="216"/>
      <c r="N33" s="1056">
        <v>50657</v>
      </c>
      <c r="O33" s="80" t="e">
        <f>(N33-F33)/F33</f>
        <v>#VALUE!</v>
      </c>
      <c r="Q33" s="79"/>
      <c r="R33" s="80"/>
      <c r="S33" s="82"/>
      <c r="U33" s="82"/>
      <c r="Z33" s="82"/>
    </row>
    <row r="34" spans="1:26" x14ac:dyDescent="0.3">
      <c r="A34" s="33">
        <v>1000</v>
      </c>
      <c r="B34" s="233" t="s">
        <v>453</v>
      </c>
      <c r="C34" s="217">
        <v>100</v>
      </c>
      <c r="D34" s="218" t="s">
        <v>352</v>
      </c>
      <c r="E34" s="710" t="str">
        <f>_xlfn.XLOOKUP(C34,'Listas anteriores R'!A:A,'Listas anteriores R'!D:D)</f>
        <v>Fiambres</v>
      </c>
      <c r="F34" s="1054" t="e">
        <f t="shared" si="1"/>
        <v>#VALUE!</v>
      </c>
      <c r="H34" s="243">
        <v>27000</v>
      </c>
      <c r="I34" s="42" t="e">
        <f t="shared" si="2"/>
        <v>#N/A</v>
      </c>
      <c r="K34" s="243" t="e">
        <f>'Costos Fiambre'!AB33*(A34/1000)</f>
        <v>#N/A</v>
      </c>
      <c r="L34" s="821" t="e">
        <f t="shared" si="0"/>
        <v>#VALUE!</v>
      </c>
      <c r="M34" s="216"/>
      <c r="N34" s="1056"/>
      <c r="O34" s="80"/>
      <c r="Q34" s="79"/>
      <c r="R34" s="80"/>
      <c r="S34" s="82"/>
      <c r="U34" s="82"/>
      <c r="Z34" s="82"/>
    </row>
    <row r="35" spans="1:26" x14ac:dyDescent="0.3">
      <c r="A35" s="33">
        <v>1000</v>
      </c>
      <c r="B35" s="214" t="s">
        <v>454</v>
      </c>
      <c r="C35" s="217">
        <v>116</v>
      </c>
      <c r="D35" s="218" t="s">
        <v>353</v>
      </c>
      <c r="E35" s="710" t="str">
        <f>_xlfn.XLOOKUP(C35,'Listas anteriores R'!A:A,'Listas anteriores R'!D:D)</f>
        <v>Fiambres</v>
      </c>
      <c r="F35" s="1054" t="e">
        <f t="shared" si="1"/>
        <v>#VALUE!</v>
      </c>
      <c r="H35" s="1057">
        <v>9600</v>
      </c>
      <c r="I35" s="42" t="e">
        <f t="shared" si="2"/>
        <v>#N/A</v>
      </c>
      <c r="K35" s="243" t="e">
        <f>'Costos Fiambre'!AB34*(A35/1000)</f>
        <v>#N/A</v>
      </c>
      <c r="L35" s="821" t="e">
        <f t="shared" ref="L35:L51" si="4">(E35-K35)/E35</f>
        <v>#VALUE!</v>
      </c>
      <c r="M35" s="216"/>
      <c r="N35" s="1056"/>
      <c r="O35" s="80"/>
      <c r="Q35" s="79"/>
      <c r="R35" s="80"/>
      <c r="S35" s="82"/>
      <c r="U35" s="82"/>
      <c r="Z35" s="82"/>
    </row>
    <row r="36" spans="1:26" x14ac:dyDescent="0.3">
      <c r="A36" s="33">
        <v>1000</v>
      </c>
      <c r="B36" s="214" t="s">
        <v>454</v>
      </c>
      <c r="C36" s="217">
        <v>119</v>
      </c>
      <c r="D36" s="218" t="s">
        <v>354</v>
      </c>
      <c r="E36" s="710" t="str">
        <f>_xlfn.XLOOKUP(C36,'Listas anteriores R'!A:A,'Listas anteriores R'!D:D)</f>
        <v>Fiambres</v>
      </c>
      <c r="F36" s="1054" t="e">
        <f t="shared" si="1"/>
        <v>#VALUE!</v>
      </c>
      <c r="H36" s="1057">
        <v>9600</v>
      </c>
      <c r="I36" s="42">
        <f t="shared" si="2"/>
        <v>0.59001427083333335</v>
      </c>
      <c r="K36" s="243">
        <f>'Costos Fiambre'!AB35*(A36/1000)</f>
        <v>3935.8629999999998</v>
      </c>
      <c r="L36" s="821" t="e">
        <f t="shared" si="4"/>
        <v>#VALUE!</v>
      </c>
      <c r="M36" s="216"/>
      <c r="N36" s="1056">
        <v>13410</v>
      </c>
      <c r="O36" s="80" t="e">
        <f>(N36-F36)/F36</f>
        <v>#VALUE!</v>
      </c>
      <c r="Q36" s="79"/>
      <c r="R36" s="80"/>
      <c r="S36" s="82"/>
      <c r="U36" s="82"/>
      <c r="Z36" s="82"/>
    </row>
    <row r="37" spans="1:26" x14ac:dyDescent="0.3">
      <c r="A37" s="33">
        <v>1000</v>
      </c>
      <c r="B37" s="214" t="s">
        <v>454</v>
      </c>
      <c r="C37" s="217">
        <v>118</v>
      </c>
      <c r="D37" s="218" t="s">
        <v>355</v>
      </c>
      <c r="E37" s="710" t="str">
        <f>_xlfn.XLOOKUP(C37,'Listas anteriores R'!A:A,'Listas anteriores R'!D:D)</f>
        <v>Fiambres</v>
      </c>
      <c r="F37" s="1054" t="e">
        <f t="shared" si="1"/>
        <v>#VALUE!</v>
      </c>
      <c r="H37" s="1057">
        <v>9600</v>
      </c>
      <c r="I37" s="42" t="e">
        <f t="shared" si="2"/>
        <v>#N/A</v>
      </c>
      <c r="K37" s="243" t="e">
        <f>'Costos Fiambre'!AB36*(A37/1000)</f>
        <v>#N/A</v>
      </c>
      <c r="L37" s="821" t="e">
        <f t="shared" si="4"/>
        <v>#VALUE!</v>
      </c>
      <c r="M37" s="216"/>
      <c r="N37" s="1056"/>
      <c r="O37" s="80"/>
      <c r="Q37" s="79"/>
      <c r="R37" s="80"/>
      <c r="S37" s="82"/>
      <c r="U37" s="82"/>
      <c r="Z37" s="82"/>
    </row>
    <row r="38" spans="1:26" x14ac:dyDescent="0.3">
      <c r="A38" s="33">
        <v>300</v>
      </c>
      <c r="B38" s="214" t="s">
        <v>454</v>
      </c>
      <c r="C38" s="219">
        <v>699</v>
      </c>
      <c r="D38" s="221" t="s">
        <v>356</v>
      </c>
      <c r="E38" s="710" t="str">
        <f>_xlfn.XLOOKUP(C38,'Listas anteriores R'!A:A,'Listas anteriores R'!D:D)</f>
        <v>Fiambres</v>
      </c>
      <c r="F38" s="1054" t="e">
        <f t="shared" si="1"/>
        <v>#VALUE!</v>
      </c>
      <c r="G38" s="707"/>
      <c r="H38" s="1057">
        <v>3300</v>
      </c>
      <c r="I38" s="42">
        <f t="shared" si="2"/>
        <v>0.61309181818181824</v>
      </c>
      <c r="J38" s="707"/>
      <c r="K38" s="243">
        <f>'Costos Fiambre'!AB37*(A38/1000)</f>
        <v>1276.7969999999998</v>
      </c>
      <c r="L38" s="821" t="e">
        <f t="shared" si="4"/>
        <v>#VALUE!</v>
      </c>
      <c r="M38" s="216"/>
      <c r="N38" s="1056">
        <v>6202</v>
      </c>
      <c r="O38" s="80" t="e">
        <f>(N38-F38)/F38</f>
        <v>#VALUE!</v>
      </c>
      <c r="Q38" s="79"/>
      <c r="R38" s="80"/>
      <c r="S38" s="82"/>
      <c r="U38" s="82"/>
      <c r="Z38" s="82"/>
    </row>
    <row r="39" spans="1:26" x14ac:dyDescent="0.3">
      <c r="A39" s="33">
        <v>1000</v>
      </c>
      <c r="B39" s="214" t="s">
        <v>454</v>
      </c>
      <c r="C39" s="217">
        <v>107</v>
      </c>
      <c r="D39" s="218" t="s">
        <v>357</v>
      </c>
      <c r="E39" s="710" t="str">
        <f>_xlfn.XLOOKUP(C39,'Listas anteriores R'!A:A,'Listas anteriores R'!D:D)</f>
        <v>Fiambres</v>
      </c>
      <c r="F39" s="1054" t="e">
        <f t="shared" si="1"/>
        <v>#VALUE!</v>
      </c>
      <c r="H39" s="1057">
        <v>7000</v>
      </c>
      <c r="I39" s="42">
        <f t="shared" si="2"/>
        <v>0.59716342857142857</v>
      </c>
      <c r="K39" s="243">
        <f>'Costos Fiambre'!AB38*(A39/1000)</f>
        <v>2819.8560000000002</v>
      </c>
      <c r="L39" s="821" t="e">
        <f t="shared" si="4"/>
        <v>#VALUE!</v>
      </c>
      <c r="M39" s="216"/>
      <c r="N39" s="1056"/>
      <c r="O39" s="80"/>
      <c r="Q39" s="79"/>
      <c r="R39" s="80"/>
      <c r="S39" s="82"/>
      <c r="U39" s="82"/>
      <c r="Z39" s="82"/>
    </row>
    <row r="40" spans="1:26" x14ac:dyDescent="0.3">
      <c r="A40" s="33">
        <v>1000</v>
      </c>
      <c r="B40" s="214" t="s">
        <v>454</v>
      </c>
      <c r="C40" s="217">
        <v>108</v>
      </c>
      <c r="D40" s="218" t="s">
        <v>358</v>
      </c>
      <c r="E40" s="710" t="str">
        <f>_xlfn.XLOOKUP(C40,'Listas anteriores R'!A:A,'Listas anteriores R'!D:D)</f>
        <v>Fiambres</v>
      </c>
      <c r="F40" s="1054" t="e">
        <f t="shared" si="1"/>
        <v>#VALUE!</v>
      </c>
      <c r="H40" s="1057">
        <v>7000</v>
      </c>
      <c r="I40" s="42">
        <f t="shared" si="2"/>
        <v>0.59473514285714291</v>
      </c>
      <c r="K40" s="243">
        <f>'Costos Fiambre'!AB39*(A40/1000)</f>
        <v>2836.8539999999998</v>
      </c>
      <c r="L40" s="821" t="e">
        <f t="shared" si="4"/>
        <v>#VALUE!</v>
      </c>
      <c r="M40" s="216"/>
      <c r="N40" s="1056">
        <v>11121</v>
      </c>
      <c r="O40" s="80" t="e">
        <f>(N40-F40)/F40</f>
        <v>#VALUE!</v>
      </c>
      <c r="Q40" s="79"/>
      <c r="R40" s="80"/>
      <c r="S40" s="82"/>
      <c r="U40" s="82"/>
      <c r="Z40" s="82"/>
    </row>
    <row r="41" spans="1:26" x14ac:dyDescent="0.3">
      <c r="A41" s="33">
        <v>1000</v>
      </c>
      <c r="B41" s="214" t="s">
        <v>454</v>
      </c>
      <c r="C41" s="217">
        <v>110</v>
      </c>
      <c r="D41" s="218" t="s">
        <v>359</v>
      </c>
      <c r="E41" s="710" t="str">
        <f>_xlfn.XLOOKUP(C41,'Listas anteriores R'!A:A,'Listas anteriores R'!D:D)</f>
        <v>Fiambres</v>
      </c>
      <c r="F41" s="1054" t="e">
        <f t="shared" si="1"/>
        <v>#VALUE!</v>
      </c>
      <c r="H41" s="1057">
        <v>7000</v>
      </c>
      <c r="I41" s="42" t="e">
        <f t="shared" si="2"/>
        <v>#N/A</v>
      </c>
      <c r="K41" s="243" t="e">
        <f>'Costos Fiambre'!AB40*(A41/1000)</f>
        <v>#N/A</v>
      </c>
      <c r="L41" s="821" t="e">
        <f t="shared" si="4"/>
        <v>#VALUE!</v>
      </c>
      <c r="M41" s="216"/>
      <c r="N41" s="1056"/>
      <c r="O41" s="80"/>
      <c r="Q41" s="79"/>
      <c r="R41" s="80"/>
      <c r="S41" s="82"/>
      <c r="U41" s="82"/>
      <c r="Z41" s="82"/>
    </row>
    <row r="42" spans="1:26" x14ac:dyDescent="0.3">
      <c r="A42" s="33">
        <v>1000</v>
      </c>
      <c r="B42" s="214" t="s">
        <v>454</v>
      </c>
      <c r="C42" s="217">
        <v>106</v>
      </c>
      <c r="D42" s="218" t="s">
        <v>360</v>
      </c>
      <c r="E42" s="710" t="str">
        <f>_xlfn.XLOOKUP(C42,'Listas anteriores R'!A:A,'Listas anteriores R'!D:D)</f>
        <v>Fiambres</v>
      </c>
      <c r="F42" s="1054" t="e">
        <f t="shared" si="1"/>
        <v>#VALUE!</v>
      </c>
      <c r="H42" s="1057">
        <v>6800</v>
      </c>
      <c r="I42" s="42" t="e">
        <f t="shared" si="2"/>
        <v>#N/A</v>
      </c>
      <c r="K42" s="243" t="e">
        <f>'Costos Fiambre'!AB41*(A42/1000)</f>
        <v>#N/A</v>
      </c>
      <c r="L42" s="821" t="e">
        <f t="shared" si="4"/>
        <v>#VALUE!</v>
      </c>
      <c r="M42" s="216"/>
      <c r="N42" s="1056"/>
      <c r="O42" s="80"/>
      <c r="Q42" s="79"/>
      <c r="R42" s="80"/>
      <c r="S42" s="82"/>
      <c r="U42" s="82"/>
      <c r="Z42" s="82"/>
    </row>
    <row r="43" spans="1:26" x14ac:dyDescent="0.3">
      <c r="A43" s="33">
        <v>1000</v>
      </c>
      <c r="B43" s="214" t="s">
        <v>454</v>
      </c>
      <c r="C43" s="217">
        <v>448</v>
      </c>
      <c r="D43" s="218" t="s">
        <v>361</v>
      </c>
      <c r="E43" s="710" t="str">
        <f>_xlfn.XLOOKUP(C43,'Listas anteriores R'!A:A,'Listas anteriores R'!D:D)</f>
        <v>Fiambres</v>
      </c>
      <c r="F43" s="1054" t="e">
        <f t="shared" si="1"/>
        <v>#VALUE!</v>
      </c>
      <c r="H43" s="1057">
        <v>6800</v>
      </c>
      <c r="I43" s="42">
        <f t="shared" si="2"/>
        <v>0.47487911781729858</v>
      </c>
      <c r="K43" s="243">
        <f>'Costos Fiambre'!AB42*(A43/1000)</f>
        <v>3570.8219988423698</v>
      </c>
      <c r="L43" s="821" t="e">
        <f t="shared" si="4"/>
        <v>#VALUE!</v>
      </c>
      <c r="M43" s="216"/>
      <c r="N43" s="1056"/>
      <c r="O43" s="80"/>
      <c r="Q43" s="79"/>
      <c r="R43" s="80"/>
      <c r="S43" s="82"/>
      <c r="U43" s="82"/>
      <c r="Z43" s="82"/>
    </row>
    <row r="44" spans="1:26" x14ac:dyDescent="0.3">
      <c r="A44" s="33">
        <v>1000</v>
      </c>
      <c r="B44" s="214" t="s">
        <v>454</v>
      </c>
      <c r="C44" s="217">
        <v>121</v>
      </c>
      <c r="D44" s="218" t="s">
        <v>362</v>
      </c>
      <c r="E44" s="710" t="str">
        <f>_xlfn.XLOOKUP(C44,'Listas anteriores R'!A:A,'Listas anteriores R'!D:D)</f>
        <v>Fiambres</v>
      </c>
      <c r="F44" s="1054" t="e">
        <f t="shared" si="1"/>
        <v>#VALUE!</v>
      </c>
      <c r="H44" s="243">
        <v>13700</v>
      </c>
      <c r="I44" s="42" t="e">
        <f t="shared" si="2"/>
        <v>#N/A</v>
      </c>
      <c r="K44" s="243" t="e">
        <f>'Costos Fiambre'!AB43*(A44/1000)</f>
        <v>#N/A</v>
      </c>
      <c r="L44" s="821" t="e">
        <f t="shared" si="4"/>
        <v>#VALUE!</v>
      </c>
      <c r="M44" s="216"/>
      <c r="N44" s="1056">
        <v>22053</v>
      </c>
      <c r="O44" s="80" t="e">
        <f>(N44-F44)/F44</f>
        <v>#VALUE!</v>
      </c>
      <c r="Q44" s="79"/>
      <c r="R44" s="80"/>
      <c r="S44" s="82"/>
      <c r="U44" s="82"/>
      <c r="Z44" s="82"/>
    </row>
    <row r="45" spans="1:26" x14ac:dyDescent="0.3">
      <c r="A45" s="33">
        <v>1000</v>
      </c>
      <c r="B45" s="233" t="s">
        <v>455</v>
      </c>
      <c r="C45" s="217">
        <v>115</v>
      </c>
      <c r="D45" s="218" t="s">
        <v>363</v>
      </c>
      <c r="E45" s="710" t="str">
        <f>_xlfn.XLOOKUP(C45,'Listas anteriores R'!A:A,'Listas anteriores R'!D:D)</f>
        <v>Fiambres</v>
      </c>
      <c r="F45" s="1054" t="e">
        <f t="shared" si="1"/>
        <v>#VALUE!</v>
      </c>
      <c r="H45" s="1057">
        <v>16300</v>
      </c>
      <c r="I45" s="42">
        <f t="shared" si="2"/>
        <v>0.57798453978701403</v>
      </c>
      <c r="K45" s="243">
        <f>'Costos Fiambre'!AB44*(A45/1000)</f>
        <v>6878.8520014716696</v>
      </c>
      <c r="L45" s="821" t="e">
        <f t="shared" si="4"/>
        <v>#VALUE!</v>
      </c>
      <c r="M45" s="216"/>
      <c r="N45" s="1056">
        <v>29727</v>
      </c>
      <c r="O45" s="80" t="e">
        <f>(N45-F45)/F45</f>
        <v>#VALUE!</v>
      </c>
      <c r="Q45" s="79"/>
      <c r="R45" s="80"/>
      <c r="S45" s="82"/>
      <c r="U45" s="82"/>
      <c r="Z45" s="82"/>
    </row>
    <row r="46" spans="1:26" x14ac:dyDescent="0.3">
      <c r="A46" s="33">
        <v>1000</v>
      </c>
      <c r="B46" s="233" t="s">
        <v>455</v>
      </c>
      <c r="C46" s="217">
        <v>450</v>
      </c>
      <c r="D46" s="218" t="s">
        <v>364</v>
      </c>
      <c r="E46" s="710" t="str">
        <f>_xlfn.XLOOKUP(C46,'Listas anteriores R'!A:A,'Listas anteriores R'!D:D)</f>
        <v>Fiambres</v>
      </c>
      <c r="F46" s="1054" t="e">
        <f t="shared" si="1"/>
        <v>#VALUE!</v>
      </c>
      <c r="H46" s="1057">
        <v>16300</v>
      </c>
      <c r="I46" s="42" t="e">
        <f t="shared" si="2"/>
        <v>#N/A</v>
      </c>
      <c r="K46" s="243" t="e">
        <f>'Costos Fiambre'!AB45*(A46/1000)</f>
        <v>#N/A</v>
      </c>
      <c r="L46" s="821" t="e">
        <f t="shared" si="4"/>
        <v>#VALUE!</v>
      </c>
      <c r="M46" s="216"/>
      <c r="N46" s="1056"/>
      <c r="O46" s="80"/>
      <c r="Q46" s="79"/>
      <c r="R46" s="80"/>
      <c r="S46" s="82"/>
      <c r="U46" s="82"/>
      <c r="Z46" s="82"/>
    </row>
    <row r="47" spans="1:26" x14ac:dyDescent="0.3">
      <c r="A47" s="33">
        <v>1000</v>
      </c>
      <c r="B47" s="233" t="s">
        <v>455</v>
      </c>
      <c r="C47" s="217">
        <v>265</v>
      </c>
      <c r="D47" s="218" t="s">
        <v>365</v>
      </c>
      <c r="E47" s="710" t="str">
        <f>_xlfn.XLOOKUP(C47,'Listas anteriores R'!A:A,'Listas anteriores R'!D:D)</f>
        <v>Fiambres</v>
      </c>
      <c r="F47" s="1054" t="e">
        <f t="shared" si="1"/>
        <v>#VALUE!</v>
      </c>
      <c r="H47" s="1057">
        <v>16300</v>
      </c>
      <c r="I47" s="42">
        <f t="shared" si="2"/>
        <v>0.58872681056764353</v>
      </c>
      <c r="K47" s="243">
        <f>'Costos Fiambre'!AB46*(A47/1000)</f>
        <v>6703.7529877474099</v>
      </c>
      <c r="L47" s="821" t="e">
        <f t="shared" si="4"/>
        <v>#VALUE!</v>
      </c>
      <c r="M47" s="216"/>
      <c r="N47" s="1056">
        <v>29801</v>
      </c>
      <c r="O47" s="80" t="e">
        <f>(N47-F47)/F47</f>
        <v>#VALUE!</v>
      </c>
      <c r="Q47" s="79"/>
      <c r="R47" s="80"/>
      <c r="S47" s="82"/>
      <c r="U47" s="82"/>
      <c r="Z47" s="82"/>
    </row>
    <row r="48" spans="1:26" x14ac:dyDescent="0.3">
      <c r="A48" s="33">
        <v>1000</v>
      </c>
      <c r="B48" s="233" t="s">
        <v>455</v>
      </c>
      <c r="C48" s="217">
        <v>122</v>
      </c>
      <c r="D48" s="218" t="s">
        <v>366</v>
      </c>
      <c r="E48" s="710" t="str">
        <f>_xlfn.XLOOKUP(C48,'Listas anteriores R'!A:A,'Listas anteriores R'!D:D)</f>
        <v>Fiambres</v>
      </c>
      <c r="F48" s="1054" t="e">
        <f t="shared" si="1"/>
        <v>#VALUE!</v>
      </c>
      <c r="H48" s="1057">
        <v>18850</v>
      </c>
      <c r="I48" s="42">
        <f t="shared" si="2"/>
        <v>0.61368578252621753</v>
      </c>
      <c r="K48" s="243">
        <f>'Costos Fiambre'!AB47*(A48/1000)</f>
        <v>7282.0229993807998</v>
      </c>
      <c r="L48" s="821" t="e">
        <f t="shared" si="4"/>
        <v>#VALUE!</v>
      </c>
      <c r="M48" s="216"/>
      <c r="N48" s="1056">
        <v>23173</v>
      </c>
      <c r="O48" s="80" t="e">
        <f>(N48-F48)/F48</f>
        <v>#VALUE!</v>
      </c>
      <c r="Q48" s="79"/>
      <c r="R48" s="80"/>
      <c r="S48" s="82"/>
      <c r="U48" s="82"/>
      <c r="Z48" s="82"/>
    </row>
    <row r="49" spans="1:26" x14ac:dyDescent="0.3">
      <c r="A49" s="33">
        <v>1000</v>
      </c>
      <c r="B49" s="233" t="s">
        <v>455</v>
      </c>
      <c r="C49" s="217">
        <v>124</v>
      </c>
      <c r="D49" s="218" t="s">
        <v>367</v>
      </c>
      <c r="E49" s="710" t="str">
        <f>_xlfn.XLOOKUP(C49,'Listas anteriores R'!A:A,'Listas anteriores R'!D:D)</f>
        <v>Fiambres</v>
      </c>
      <c r="F49" s="1054" t="e">
        <f t="shared" si="1"/>
        <v>#VALUE!</v>
      </c>
      <c r="H49" s="1057">
        <v>18850</v>
      </c>
      <c r="I49" s="42" t="e">
        <f t="shared" si="2"/>
        <v>#VALUE!</v>
      </c>
      <c r="K49" s="243" t="e">
        <f>'Costos Fiambre'!AB48*(A49/1000)</f>
        <v>#VALUE!</v>
      </c>
      <c r="L49" s="821" t="e">
        <f t="shared" si="4"/>
        <v>#VALUE!</v>
      </c>
      <c r="M49" s="216"/>
      <c r="N49" s="1056"/>
      <c r="O49" s="80"/>
      <c r="Q49" s="79"/>
      <c r="R49" s="80"/>
      <c r="S49" s="82"/>
      <c r="U49" s="82"/>
      <c r="Z49" s="82"/>
    </row>
    <row r="50" spans="1:26" x14ac:dyDescent="0.3">
      <c r="A50" s="33">
        <v>400</v>
      </c>
      <c r="B50" s="214" t="s">
        <v>456</v>
      </c>
      <c r="C50" s="219">
        <v>11</v>
      </c>
      <c r="D50" s="220" t="s">
        <v>368</v>
      </c>
      <c r="E50" s="710" t="str">
        <f>_xlfn.XLOOKUP(C50,'Listas anteriores R'!A:A,'Listas anteriores R'!D:D)</f>
        <v>Fiambres</v>
      </c>
      <c r="F50" s="1054" t="e">
        <f t="shared" si="1"/>
        <v>#VALUE!</v>
      </c>
      <c r="G50" s="449"/>
      <c r="H50" s="1057">
        <v>2050</v>
      </c>
      <c r="I50" s="42">
        <f t="shared" si="2"/>
        <v>0.48737697560975601</v>
      </c>
      <c r="J50" s="449"/>
      <c r="K50" s="243">
        <f>'Costos Fiambre'!AB49*(A50/1000)</f>
        <v>1050.8772000000001</v>
      </c>
      <c r="L50" s="821" t="e">
        <f t="shared" si="4"/>
        <v>#VALUE!</v>
      </c>
      <c r="M50" s="216"/>
      <c r="N50" s="1056">
        <v>3477</v>
      </c>
      <c r="O50" s="80" t="e">
        <f>(N50-F50)/F50</f>
        <v>#VALUE!</v>
      </c>
      <c r="Q50" s="79"/>
      <c r="R50" s="80"/>
      <c r="S50" s="82"/>
      <c r="U50" s="82"/>
      <c r="Z50" s="82"/>
    </row>
    <row r="51" spans="1:26" x14ac:dyDescent="0.3">
      <c r="A51" s="33">
        <v>200</v>
      </c>
      <c r="B51" s="214" t="s">
        <v>456</v>
      </c>
      <c r="C51" s="219">
        <v>10</v>
      </c>
      <c r="D51" s="220" t="s">
        <v>369</v>
      </c>
      <c r="E51" s="710" t="str">
        <f>_xlfn.XLOOKUP(C51,'Listas anteriores R'!A:A,'Listas anteriores R'!D:D)</f>
        <v>Fiambres</v>
      </c>
      <c r="F51" s="1054" t="e">
        <f t="shared" si="1"/>
        <v>#VALUE!</v>
      </c>
      <c r="G51" s="708" t="s">
        <v>457</v>
      </c>
      <c r="H51" s="1057">
        <v>1070</v>
      </c>
      <c r="I51" s="42">
        <f t="shared" si="2"/>
        <v>0.5074942056074766</v>
      </c>
      <c r="J51" s="708"/>
      <c r="K51" s="243">
        <f>'Costos Fiambre'!AB50*(A51/1000)</f>
        <v>526.98120000000006</v>
      </c>
      <c r="L51" s="821" t="e">
        <f t="shared" si="4"/>
        <v>#VALUE!</v>
      </c>
      <c r="M51" s="216"/>
      <c r="N51" s="1056">
        <v>1703</v>
      </c>
      <c r="O51" s="80" t="e">
        <f>(N51-F51)/F51</f>
        <v>#VALUE!</v>
      </c>
      <c r="Q51" s="79">
        <v>2100</v>
      </c>
      <c r="R51" s="80" t="e">
        <f>(Q51-F51)/F51</f>
        <v>#VALUE!</v>
      </c>
      <c r="S51" s="82"/>
      <c r="U51" s="82"/>
      <c r="Z51" s="82"/>
    </row>
    <row r="52" spans="1:26" x14ac:dyDescent="0.3">
      <c r="A52" s="33">
        <v>200</v>
      </c>
      <c r="B52" s="214" t="s">
        <v>456</v>
      </c>
      <c r="C52" s="224">
        <v>140</v>
      </c>
      <c r="D52" s="228" t="s">
        <v>370</v>
      </c>
      <c r="E52" s="710" t="str">
        <f>_xlfn.XLOOKUP(C52,'Listas anteriores R'!A:A,'Listas anteriores R'!D:D)</f>
        <v>Fiambres</v>
      </c>
      <c r="F52" s="1054" t="e">
        <f t="shared" si="1"/>
        <v>#VALUE!</v>
      </c>
      <c r="G52" s="709"/>
      <c r="H52" s="1057">
        <v>650</v>
      </c>
      <c r="I52" s="42">
        <f t="shared" si="2"/>
        <v>0.51661107706734766</v>
      </c>
      <c r="J52" s="709"/>
      <c r="K52" s="243">
        <f>'Costos Fiambre'!AB51*(A52/1000)</f>
        <v>314.20279990622402</v>
      </c>
      <c r="L52" s="821" t="e">
        <f>(E52-K52)/E52</f>
        <v>#VALUE!</v>
      </c>
      <c r="M52" s="216"/>
      <c r="N52" s="1056">
        <v>980</v>
      </c>
      <c r="O52" s="80" t="e">
        <f>(N52-F52)/F52</f>
        <v>#VALUE!</v>
      </c>
      <c r="Q52" s="79"/>
      <c r="R52" s="80"/>
      <c r="S52" s="82"/>
      <c r="U52" s="82"/>
      <c r="Z52" s="82"/>
    </row>
    <row r="53" spans="1:26" x14ac:dyDescent="0.3">
      <c r="A53" s="33">
        <v>190</v>
      </c>
      <c r="B53" s="214" t="s">
        <v>456</v>
      </c>
      <c r="C53" s="219">
        <v>1040</v>
      </c>
      <c r="D53" s="220" t="s">
        <v>371</v>
      </c>
      <c r="E53" s="710" t="str">
        <f>_xlfn.XLOOKUP(C53,'Listas anteriores R'!A:A,'Listas anteriores R'!D:D)</f>
        <v>Fiambres</v>
      </c>
      <c r="F53" s="1054" t="e">
        <f t="shared" si="1"/>
        <v>#VALUE!</v>
      </c>
      <c r="H53" s="1057">
        <v>650</v>
      </c>
      <c r="I53" s="42" t="e">
        <f t="shared" si="2"/>
        <v>#N/A</v>
      </c>
      <c r="K53" s="243" t="e">
        <f>'Costos Fiambre'!AB52*(A53/1000)</f>
        <v>#N/A</v>
      </c>
      <c r="L53" s="821" t="e">
        <f t="shared" ref="L53:L91" si="5">(E53-K53)/E53</f>
        <v>#VALUE!</v>
      </c>
      <c r="M53" s="216"/>
      <c r="N53" s="1056"/>
      <c r="O53" s="80"/>
      <c r="Q53" s="79"/>
      <c r="R53" s="80"/>
      <c r="S53" s="82"/>
      <c r="U53" s="82"/>
      <c r="Z53" s="82"/>
    </row>
    <row r="54" spans="1:26" x14ac:dyDescent="0.3">
      <c r="A54" s="33">
        <v>1000</v>
      </c>
      <c r="B54" s="214" t="s">
        <v>458</v>
      </c>
      <c r="C54" s="224">
        <v>298</v>
      </c>
      <c r="D54" s="225" t="s">
        <v>372</v>
      </c>
      <c r="E54" s="710" t="str">
        <f>_xlfn.XLOOKUP(C54,'Listas anteriores R'!A:A,'Listas anteriores R'!D:D)</f>
        <v>Fiambres</v>
      </c>
      <c r="F54" s="1054" t="e">
        <f t="shared" si="1"/>
        <v>#VALUE!</v>
      </c>
      <c r="G54" s="82"/>
      <c r="H54" s="1057">
        <v>3700</v>
      </c>
      <c r="I54" s="42">
        <f t="shared" si="2"/>
        <v>0.38776837837837835</v>
      </c>
      <c r="J54" s="82"/>
      <c r="K54" s="243">
        <f>'Costos Fiambre'!AB53*(A54/1000)</f>
        <v>2265.2570000000001</v>
      </c>
      <c r="L54" s="821" t="e">
        <f t="shared" si="5"/>
        <v>#VALUE!</v>
      </c>
      <c r="M54" s="216"/>
      <c r="N54" s="1056"/>
      <c r="O54" s="80"/>
      <c r="Q54" s="79"/>
      <c r="R54" s="80"/>
      <c r="S54" s="82"/>
      <c r="U54" s="82"/>
      <c r="Z54" s="82"/>
    </row>
    <row r="55" spans="1:26" x14ac:dyDescent="0.3">
      <c r="A55" s="33">
        <v>500</v>
      </c>
      <c r="B55" s="214" t="s">
        <v>458</v>
      </c>
      <c r="C55" s="224">
        <v>301</v>
      </c>
      <c r="D55" s="225" t="s">
        <v>373</v>
      </c>
      <c r="E55" s="710" t="str">
        <f>_xlfn.XLOOKUP(C55,'Listas anteriores R'!A:A,'Listas anteriores R'!D:D)</f>
        <v>Fiambres</v>
      </c>
      <c r="F55" s="1054" t="e">
        <f t="shared" si="1"/>
        <v>#VALUE!</v>
      </c>
      <c r="H55" s="1057">
        <v>2100</v>
      </c>
      <c r="I55" s="42">
        <f t="shared" si="2"/>
        <v>0.45239714285714289</v>
      </c>
      <c r="K55" s="243">
        <f>'Costos Fiambre'!AB54*(A55/1000)</f>
        <v>1149.9659999999999</v>
      </c>
      <c r="L55" s="821" t="e">
        <f t="shared" si="5"/>
        <v>#VALUE!</v>
      </c>
      <c r="M55" s="216"/>
      <c r="N55" s="1056"/>
      <c r="O55" s="80"/>
      <c r="Q55" s="79"/>
      <c r="R55" s="80"/>
      <c r="S55" s="82"/>
      <c r="T55" s="82"/>
      <c r="U55" s="82"/>
      <c r="W55" s="392"/>
      <c r="X55" s="435"/>
      <c r="Y55" s="392"/>
      <c r="Z55" s="82"/>
    </row>
    <row r="56" spans="1:26" x14ac:dyDescent="0.3">
      <c r="A56" s="33">
        <v>200</v>
      </c>
      <c r="B56" s="234" t="s">
        <v>459</v>
      </c>
      <c r="C56" s="224">
        <v>64</v>
      </c>
      <c r="D56" s="225" t="s">
        <v>374</v>
      </c>
      <c r="E56" s="710" t="str">
        <f>_xlfn.XLOOKUP(C56,'Listas anteriores R'!A:A,'Listas anteriores R'!D:D)</f>
        <v>Fiambres</v>
      </c>
      <c r="F56" s="1054" t="e">
        <f t="shared" si="1"/>
        <v>#VALUE!</v>
      </c>
      <c r="G56" s="1010"/>
      <c r="H56" s="1057">
        <v>1200</v>
      </c>
      <c r="I56" s="42">
        <f t="shared" si="2"/>
        <v>0.57932283333333334</v>
      </c>
      <c r="J56" s="707"/>
      <c r="K56" s="243">
        <f>'Costos Fiambre'!AB55*(A56/1000)</f>
        <v>504.81260000000003</v>
      </c>
      <c r="L56" s="821" t="e">
        <f t="shared" si="5"/>
        <v>#VALUE!</v>
      </c>
      <c r="M56" s="216"/>
      <c r="N56" s="1056">
        <v>2248</v>
      </c>
      <c r="O56" s="80" t="e">
        <f>(N56-F56)/F56</f>
        <v>#VALUE!</v>
      </c>
      <c r="Q56" s="79"/>
      <c r="R56" s="80"/>
      <c r="S56" s="82"/>
      <c r="U56" s="82"/>
      <c r="Y56" s="392"/>
      <c r="Z56" s="82"/>
    </row>
    <row r="57" spans="1:26" x14ac:dyDescent="0.3">
      <c r="A57" s="33">
        <v>1000</v>
      </c>
      <c r="B57" s="234" t="s">
        <v>459</v>
      </c>
      <c r="C57" s="222">
        <v>684</v>
      </c>
      <c r="D57" s="226" t="s">
        <v>375</v>
      </c>
      <c r="E57" s="710" t="str">
        <f>_xlfn.XLOOKUP(C57,'Listas anteriores R'!A:A,'Listas anteriores R'!D:D)</f>
        <v>Fiambres</v>
      </c>
      <c r="F57" s="1054" t="e">
        <f t="shared" si="1"/>
        <v>#VALUE!</v>
      </c>
      <c r="G57" s="82"/>
      <c r="H57" s="243">
        <v>12400</v>
      </c>
      <c r="I57" s="42" t="e">
        <f t="shared" si="2"/>
        <v>#VALUE!</v>
      </c>
      <c r="J57" s="82"/>
      <c r="K57" s="243" t="e">
        <f>'Costos Fiambre'!AB56*(A57/1000)</f>
        <v>#VALUE!</v>
      </c>
      <c r="L57" s="821" t="e">
        <f t="shared" si="5"/>
        <v>#VALUE!</v>
      </c>
      <c r="M57" s="216"/>
      <c r="N57" s="1056"/>
      <c r="O57" s="80"/>
      <c r="Q57" s="79"/>
      <c r="R57" s="80"/>
      <c r="S57" s="82"/>
      <c r="U57" s="82"/>
      <c r="W57" s="15"/>
      <c r="Y57" s="392"/>
      <c r="Z57" s="82"/>
    </row>
    <row r="58" spans="1:26" x14ac:dyDescent="0.3">
      <c r="A58" s="33">
        <v>1000</v>
      </c>
      <c r="B58" s="234" t="s">
        <v>459</v>
      </c>
      <c r="C58" s="227">
        <v>521</v>
      </c>
      <c r="D58" s="223" t="s">
        <v>376</v>
      </c>
      <c r="E58" s="710" t="str">
        <f>_xlfn.XLOOKUP(C58,'Listas anteriores R'!A:A,'Listas anteriores R'!D:D)</f>
        <v>Fiambres</v>
      </c>
      <c r="F58" s="1054" t="e">
        <f t="shared" si="1"/>
        <v>#VALUE!</v>
      </c>
      <c r="G58" s="82"/>
      <c r="H58" s="243">
        <v>18500</v>
      </c>
      <c r="I58" s="42">
        <f t="shared" si="2"/>
        <v>0.51890735193044757</v>
      </c>
      <c r="J58" s="82"/>
      <c r="K58" s="243">
        <f>'Costos Fiambre'!AB57*(A58/1000)</f>
        <v>8900.2139892867199</v>
      </c>
      <c r="L58" s="821" t="e">
        <f t="shared" si="5"/>
        <v>#VALUE!</v>
      </c>
      <c r="M58" s="216"/>
      <c r="N58" s="1056"/>
      <c r="O58" s="80"/>
      <c r="Q58" s="79">
        <v>33100</v>
      </c>
      <c r="R58" s="80" t="e">
        <f>(Q58-F58)/F58</f>
        <v>#VALUE!</v>
      </c>
      <c r="S58" s="82"/>
      <c r="U58" s="82"/>
      <c r="Y58" s="392"/>
      <c r="Z58" s="82"/>
    </row>
    <row r="59" spans="1:26" x14ac:dyDescent="0.3">
      <c r="A59" s="33">
        <v>1000</v>
      </c>
      <c r="B59" s="234" t="s">
        <v>459</v>
      </c>
      <c r="C59" s="227">
        <v>522</v>
      </c>
      <c r="D59" s="223" t="s">
        <v>377</v>
      </c>
      <c r="E59" s="710" t="str">
        <f>_xlfn.XLOOKUP(C59,'Listas anteriores R'!A:A,'Listas anteriores R'!D:D)</f>
        <v>Fiambres</v>
      </c>
      <c r="F59" s="1054" t="e">
        <f t="shared" si="1"/>
        <v>#VALUE!</v>
      </c>
      <c r="G59" s="82"/>
      <c r="H59" s="243">
        <v>21300</v>
      </c>
      <c r="I59" s="42">
        <f t="shared" si="2"/>
        <v>0.54481037598654558</v>
      </c>
      <c r="J59" s="82"/>
      <c r="K59" s="243">
        <f>'Costos Fiambre'!AB58*(A59/1000)</f>
        <v>9695.5389914865791</v>
      </c>
      <c r="L59" s="821" t="e">
        <f t="shared" si="5"/>
        <v>#VALUE!</v>
      </c>
      <c r="M59" s="216"/>
      <c r="N59" s="1056"/>
      <c r="O59" s="80"/>
      <c r="Q59" s="79">
        <v>35100</v>
      </c>
      <c r="R59" s="80" t="e">
        <f>(Q59-F59)/F59</f>
        <v>#VALUE!</v>
      </c>
      <c r="S59" s="82"/>
      <c r="U59" s="82"/>
      <c r="W59" s="392"/>
      <c r="X59" s="37"/>
      <c r="Y59" s="392"/>
      <c r="Z59" s="82"/>
    </row>
    <row r="60" spans="1:26" x14ac:dyDescent="0.3">
      <c r="A60" s="33">
        <v>150</v>
      </c>
      <c r="B60" s="234" t="s">
        <v>459</v>
      </c>
      <c r="C60" s="224">
        <v>528</v>
      </c>
      <c r="D60" s="228" t="s">
        <v>378</v>
      </c>
      <c r="E60" s="710" t="str">
        <f>_xlfn.XLOOKUP(C60,'Listas anteriores R'!A:A,'Listas anteriores R'!D:D)</f>
        <v>Fiambres</v>
      </c>
      <c r="F60" s="1054" t="e">
        <f t="shared" si="1"/>
        <v>#VALUE!</v>
      </c>
      <c r="G60" s="82"/>
      <c r="H60" s="243">
        <v>3100</v>
      </c>
      <c r="I60" s="42">
        <f t="shared" si="2"/>
        <v>0.59600476209677411</v>
      </c>
      <c r="J60" s="82"/>
      <c r="K60" s="243">
        <f>'Costos Fiambre'!AB59*(A60/1000)</f>
        <v>1252.3852375000004</v>
      </c>
      <c r="L60" s="821" t="e">
        <f t="shared" si="5"/>
        <v>#VALUE!</v>
      </c>
      <c r="M60" s="216"/>
      <c r="N60" s="1056">
        <v>5099</v>
      </c>
      <c r="O60" s="80" t="e">
        <f>(N60-F60)/F60</f>
        <v>#VALUE!</v>
      </c>
      <c r="Q60" s="79"/>
      <c r="R60" s="80"/>
      <c r="S60" s="82"/>
      <c r="U60" s="82"/>
      <c r="Z60" s="82"/>
    </row>
    <row r="61" spans="1:26" x14ac:dyDescent="0.3">
      <c r="A61" s="33">
        <v>150</v>
      </c>
      <c r="B61" s="234" t="s">
        <v>459</v>
      </c>
      <c r="C61" s="224">
        <v>529</v>
      </c>
      <c r="D61" s="228" t="s">
        <v>379</v>
      </c>
      <c r="E61" s="710" t="str">
        <f>_xlfn.XLOOKUP(C61,'Listas anteriores R'!A:A,'Listas anteriores R'!D:D)</f>
        <v>Fiambres</v>
      </c>
      <c r="F61" s="1054" t="e">
        <f t="shared" si="1"/>
        <v>#VALUE!</v>
      </c>
      <c r="G61" s="82"/>
      <c r="H61" s="243">
        <v>3800</v>
      </c>
      <c r="I61" s="42">
        <f t="shared" si="2"/>
        <v>0.55515328947368425</v>
      </c>
      <c r="J61" s="82"/>
      <c r="K61" s="243">
        <f>'Costos Fiambre'!AB60*(A61/1000)</f>
        <v>1690.4175</v>
      </c>
      <c r="L61" s="821" t="e">
        <f t="shared" si="5"/>
        <v>#VALUE!</v>
      </c>
      <c r="M61" s="216"/>
      <c r="N61" s="1056">
        <v>5949</v>
      </c>
      <c r="O61" s="80" t="e">
        <f>(N61-F61)/F61</f>
        <v>#VALUE!</v>
      </c>
      <c r="Q61" s="79"/>
      <c r="R61" s="80"/>
      <c r="S61" s="82"/>
      <c r="U61" s="82"/>
      <c r="Z61" s="82"/>
    </row>
    <row r="62" spans="1:26" x14ac:dyDescent="0.3">
      <c r="A62" s="33">
        <v>150</v>
      </c>
      <c r="B62" s="234" t="s">
        <v>459</v>
      </c>
      <c r="C62" s="224">
        <v>686</v>
      </c>
      <c r="D62" s="228" t="s">
        <v>380</v>
      </c>
      <c r="E62" s="710" t="str">
        <f>_xlfn.XLOOKUP(C62,'Listas anteriores R'!A:A,'Listas anteriores R'!D:D)</f>
        <v>Fiambres</v>
      </c>
      <c r="F62" s="1054" t="e">
        <f t="shared" si="1"/>
        <v>#VALUE!</v>
      </c>
      <c r="G62" s="82"/>
      <c r="H62" s="243">
        <v>3800</v>
      </c>
      <c r="I62" s="42">
        <f t="shared" si="2"/>
        <v>0.55515328947368425</v>
      </c>
      <c r="J62" s="82"/>
      <c r="K62" s="243">
        <f>'Costos Fiambre'!AB60*(A62/1000)</f>
        <v>1690.4175</v>
      </c>
      <c r="L62" s="821" t="e">
        <f t="shared" si="5"/>
        <v>#VALUE!</v>
      </c>
      <c r="M62" s="216"/>
      <c r="N62" s="1056">
        <v>5949</v>
      </c>
      <c r="O62" s="80" t="e">
        <f>(N62-F62)/F62</f>
        <v>#VALUE!</v>
      </c>
      <c r="Q62" s="79"/>
      <c r="R62" s="80"/>
      <c r="S62" s="82"/>
      <c r="U62" s="82"/>
      <c r="Z62" s="82"/>
    </row>
    <row r="63" spans="1:26" x14ac:dyDescent="0.3">
      <c r="A63" s="33">
        <v>130</v>
      </c>
      <c r="B63" s="234" t="s">
        <v>459</v>
      </c>
      <c r="C63" s="224">
        <v>995</v>
      </c>
      <c r="D63" s="225" t="s">
        <v>381</v>
      </c>
      <c r="E63" s="710" t="str">
        <f>_xlfn.XLOOKUP(C63,'Listas anteriores R'!A:A,'Listas anteriores R'!D:D)</f>
        <v>Fiambres</v>
      </c>
      <c r="F63" s="1054" t="e">
        <f t="shared" si="1"/>
        <v>#VALUE!</v>
      </c>
      <c r="G63" s="82"/>
      <c r="H63" s="243">
        <v>3300</v>
      </c>
      <c r="I63" s="42">
        <f t="shared" si="2"/>
        <v>0.55424473307929756</v>
      </c>
      <c r="J63" s="82"/>
      <c r="K63" s="243">
        <f>'Costos Fiambre'!AB62*(A63/1000)</f>
        <v>1470.992380838318</v>
      </c>
      <c r="L63" s="821" t="e">
        <f t="shared" si="5"/>
        <v>#VALUE!</v>
      </c>
      <c r="M63" s="216"/>
      <c r="N63" s="1056"/>
      <c r="O63" s="80"/>
      <c r="Q63" s="79"/>
      <c r="R63" s="80"/>
      <c r="S63" s="82"/>
      <c r="U63" s="82"/>
      <c r="W63" s="392"/>
      <c r="X63" s="37"/>
      <c r="Y63" s="392"/>
      <c r="Z63" s="82"/>
    </row>
    <row r="64" spans="1:26" x14ac:dyDescent="0.3">
      <c r="A64" s="33">
        <v>130</v>
      </c>
      <c r="B64" s="234" t="s">
        <v>459</v>
      </c>
      <c r="C64" s="224">
        <v>996</v>
      </c>
      <c r="D64" s="225" t="s">
        <v>382</v>
      </c>
      <c r="E64" s="710" t="str">
        <f>_xlfn.XLOOKUP(C64,'Listas anteriores R'!A:A,'Listas anteriores R'!D:D)</f>
        <v>Fiambres</v>
      </c>
      <c r="F64" s="1054" t="e">
        <f t="shared" si="1"/>
        <v>#VALUE!</v>
      </c>
      <c r="G64" s="82"/>
      <c r="H64" s="243">
        <v>3300</v>
      </c>
      <c r="I64" s="42">
        <f t="shared" si="2"/>
        <v>0.56784151220538914</v>
      </c>
      <c r="J64" s="82"/>
      <c r="K64" s="243">
        <f>'Costos Fiambre'!AB63*(A64/1000)</f>
        <v>1426.123009722216</v>
      </c>
      <c r="L64" s="821" t="e">
        <f t="shared" si="5"/>
        <v>#VALUE!</v>
      </c>
      <c r="M64" s="216"/>
      <c r="N64" s="1056"/>
      <c r="O64" s="80"/>
      <c r="Q64" s="79"/>
      <c r="R64" s="80"/>
      <c r="S64" s="82"/>
      <c r="U64" s="82"/>
      <c r="W64" s="392"/>
      <c r="X64" s="37"/>
      <c r="Y64" s="392"/>
      <c r="Z64" s="82"/>
    </row>
    <row r="65" spans="1:26" x14ac:dyDescent="0.3">
      <c r="A65" s="33">
        <v>1000</v>
      </c>
      <c r="B65" s="234" t="s">
        <v>459</v>
      </c>
      <c r="C65" s="222">
        <v>541</v>
      </c>
      <c r="D65" s="223" t="s">
        <v>383</v>
      </c>
      <c r="E65" s="710" t="str">
        <f>_xlfn.XLOOKUP(C65,'Listas anteriores R'!A:A,'Listas anteriores R'!D:D)</f>
        <v>Fiambres</v>
      </c>
      <c r="F65" s="1054" t="e">
        <f t="shared" si="1"/>
        <v>#VALUE!</v>
      </c>
      <c r="G65" s="82"/>
      <c r="H65" s="1057">
        <v>12200</v>
      </c>
      <c r="I65" s="42">
        <f>(H65-K65)/H65</f>
        <v>0.57660590195369588</v>
      </c>
      <c r="J65" s="82"/>
      <c r="K65" s="243">
        <f>'Costos Fiambre'!AB64*(A65/1000)</f>
        <v>5165.4079961649104</v>
      </c>
      <c r="L65" s="821" t="e">
        <f>(E65-K65)/E65</f>
        <v>#VALUE!</v>
      </c>
      <c r="M65" s="216"/>
      <c r="N65" s="1056">
        <v>21186</v>
      </c>
      <c r="O65" s="80" t="e">
        <f t="shared" ref="O65" si="6">(N65-F65)/F65</f>
        <v>#VALUE!</v>
      </c>
      <c r="Q65" s="79"/>
      <c r="R65" s="80"/>
      <c r="S65" s="82"/>
      <c r="U65" s="82"/>
      <c r="Z65" s="82"/>
    </row>
    <row r="66" spans="1:26" x14ac:dyDescent="0.3">
      <c r="A66" s="33">
        <v>1000</v>
      </c>
      <c r="B66" s="234" t="s">
        <v>459</v>
      </c>
      <c r="C66" s="222">
        <v>998</v>
      </c>
      <c r="D66" s="223" t="s">
        <v>384</v>
      </c>
      <c r="E66" s="710" t="str">
        <f>_xlfn.XLOOKUP(C66,'Listas anteriores R'!A:A,'Listas anteriores R'!D:D)</f>
        <v>Fiambres</v>
      </c>
      <c r="F66" s="1054" t="e">
        <f t="shared" si="1"/>
        <v>#VALUE!</v>
      </c>
      <c r="G66" s="82"/>
      <c r="H66" s="1057">
        <v>18050</v>
      </c>
      <c r="I66" s="42">
        <f>(H66-K66)/H66</f>
        <v>0.63961772853185594</v>
      </c>
      <c r="J66" s="82"/>
      <c r="K66" s="243">
        <f>'Costos Fiambre'!AB65*(A66/1000)</f>
        <v>6504.9</v>
      </c>
      <c r="L66" s="821" t="e">
        <f t="shared" si="5"/>
        <v>#VALUE!</v>
      </c>
      <c r="M66" s="216"/>
      <c r="N66" s="1056"/>
      <c r="O66" s="80"/>
      <c r="Q66" s="79"/>
      <c r="R66" s="80"/>
      <c r="S66" s="82"/>
      <c r="U66" s="82"/>
      <c r="Z66" s="82"/>
    </row>
    <row r="67" spans="1:26" x14ac:dyDescent="0.3">
      <c r="A67" s="33">
        <v>1000</v>
      </c>
      <c r="B67" s="234" t="s">
        <v>459</v>
      </c>
      <c r="C67" s="227">
        <v>545</v>
      </c>
      <c r="D67" s="223" t="s">
        <v>385</v>
      </c>
      <c r="E67" s="710" t="str">
        <f>_xlfn.XLOOKUP(C67,'Listas anteriores R'!A:A,'Listas anteriores R'!D:D)</f>
        <v>Fiambres</v>
      </c>
      <c r="F67" s="1054" t="e">
        <f t="shared" si="1"/>
        <v>#VALUE!</v>
      </c>
      <c r="H67" s="1057">
        <v>16400</v>
      </c>
      <c r="I67" s="42">
        <f t="shared" si="2"/>
        <v>0.6611248795239969</v>
      </c>
      <c r="K67" s="243">
        <f>'Costos Fiambre'!AB66*(A67/1000)</f>
        <v>5557.5519758064502</v>
      </c>
      <c r="L67" s="821" t="e">
        <f t="shared" si="5"/>
        <v>#VALUE!</v>
      </c>
      <c r="M67" s="216"/>
      <c r="N67" s="1056">
        <v>23887</v>
      </c>
      <c r="O67" s="80" t="e">
        <f>(N67-F67)/F67</f>
        <v>#VALUE!</v>
      </c>
      <c r="Q67" s="79"/>
      <c r="R67" s="80"/>
      <c r="S67" s="82"/>
      <c r="U67" s="82"/>
      <c r="Z67" s="82"/>
    </row>
    <row r="68" spans="1:26" x14ac:dyDescent="0.3">
      <c r="A68" s="33">
        <v>1000</v>
      </c>
      <c r="B68" s="234" t="s">
        <v>459</v>
      </c>
      <c r="C68" s="227">
        <v>547</v>
      </c>
      <c r="D68" s="223" t="s">
        <v>386</v>
      </c>
      <c r="E68" s="710" t="str">
        <f>_xlfn.XLOOKUP(C68,'Listas anteriores R'!A:A,'Listas anteriores R'!D:D)</f>
        <v>Fiambres</v>
      </c>
      <c r="F68" s="1054" t="e">
        <f t="shared" ref="F68:F111" si="7">E68*1.21</f>
        <v>#VALUE!</v>
      </c>
      <c r="H68" s="1057">
        <v>16400</v>
      </c>
      <c r="I68" s="42" t="e">
        <f t="shared" si="2"/>
        <v>#N/A</v>
      </c>
      <c r="K68" s="243" t="e">
        <f>'Costos Fiambre'!AB67*(A68/1000)</f>
        <v>#N/A</v>
      </c>
      <c r="L68" s="821" t="e">
        <f t="shared" si="5"/>
        <v>#VALUE!</v>
      </c>
      <c r="M68" s="216"/>
      <c r="N68" s="1056"/>
      <c r="O68" s="80"/>
      <c r="Q68" s="79"/>
      <c r="R68" s="80"/>
      <c r="S68" s="82"/>
      <c r="U68" s="82"/>
      <c r="Z68" s="82"/>
    </row>
    <row r="69" spans="1:26" x14ac:dyDescent="0.3">
      <c r="A69" s="33">
        <v>1000</v>
      </c>
      <c r="B69" s="234" t="s">
        <v>459</v>
      </c>
      <c r="C69" s="227">
        <v>566</v>
      </c>
      <c r="D69" s="223" t="s">
        <v>387</v>
      </c>
      <c r="E69" s="710" t="str">
        <f>_xlfn.XLOOKUP(C69,'Listas anteriores R'!A:A,'Listas anteriores R'!D:D)</f>
        <v>Fiambres</v>
      </c>
      <c r="F69" s="1054" t="e">
        <f t="shared" si="7"/>
        <v>#VALUE!</v>
      </c>
      <c r="H69" s="1057">
        <v>44150</v>
      </c>
      <c r="I69" s="42" t="e">
        <f t="shared" ref="I69:I118" si="8">(H69-K69)/H69</f>
        <v>#VALUE!</v>
      </c>
      <c r="K69" s="243" t="e">
        <f>'Costos Fiambre'!AB68*(A69/1000)</f>
        <v>#VALUE!</v>
      </c>
      <c r="L69" s="821" t="e">
        <f t="shared" si="5"/>
        <v>#VALUE!</v>
      </c>
      <c r="M69" s="216"/>
      <c r="N69" s="1056"/>
      <c r="O69" s="80"/>
      <c r="Q69" s="79"/>
      <c r="R69" s="80"/>
      <c r="S69" s="82"/>
      <c r="U69" s="82"/>
      <c r="Z69" s="82"/>
    </row>
    <row r="70" spans="1:26" x14ac:dyDescent="0.3">
      <c r="A70" s="33">
        <v>1000</v>
      </c>
      <c r="B70" s="234" t="s">
        <v>459</v>
      </c>
      <c r="C70" s="227">
        <v>568</v>
      </c>
      <c r="D70" s="223" t="s">
        <v>388</v>
      </c>
      <c r="E70" s="710" t="str">
        <f>_xlfn.XLOOKUP(C70,'Listas anteriores R'!A:A,'Listas anteriores R'!D:D)</f>
        <v>Fiambres</v>
      </c>
      <c r="F70" s="1054" t="e">
        <f t="shared" si="7"/>
        <v>#VALUE!</v>
      </c>
      <c r="H70" s="1057">
        <v>44150</v>
      </c>
      <c r="I70" s="42">
        <f t="shared" si="8"/>
        <v>0.53189300142149942</v>
      </c>
      <c r="K70" s="243">
        <f>'Costos Fiambre'!AB69*(A70/1000)</f>
        <v>20666.9239872408</v>
      </c>
      <c r="L70" s="821" t="e">
        <f t="shared" si="5"/>
        <v>#VALUE!</v>
      </c>
      <c r="M70" s="216"/>
      <c r="N70" s="1056"/>
      <c r="O70" s="80"/>
      <c r="Q70" s="79"/>
      <c r="R70" s="80"/>
      <c r="S70" s="82"/>
      <c r="U70" s="82"/>
      <c r="Z70" s="82"/>
    </row>
    <row r="71" spans="1:26" x14ac:dyDescent="0.3">
      <c r="A71" s="33">
        <v>150</v>
      </c>
      <c r="B71" s="85" t="s">
        <v>460</v>
      </c>
      <c r="C71" s="224">
        <v>30</v>
      </c>
      <c r="D71" s="228" t="s">
        <v>389</v>
      </c>
      <c r="E71" s="710" t="str">
        <f>_xlfn.XLOOKUP(C71,'Listas anteriores R'!A:A,'Listas anteriores R'!D:D)</f>
        <v>Fiambres</v>
      </c>
      <c r="F71" s="1054" t="e">
        <f t="shared" si="7"/>
        <v>#VALUE!</v>
      </c>
      <c r="G71" s="707"/>
      <c r="H71" s="1057">
        <v>2400</v>
      </c>
      <c r="I71" s="42">
        <f t="shared" si="8"/>
        <v>0.60798037500000002</v>
      </c>
      <c r="J71" s="707"/>
      <c r="K71" s="243">
        <f>'Costos Fiambre'!AB70*(A71/1000)</f>
        <v>940.84709999999995</v>
      </c>
      <c r="L71" s="821" t="e">
        <f>(E71-K71)/E71</f>
        <v>#VALUE!</v>
      </c>
      <c r="M71" s="216"/>
      <c r="N71" s="1056">
        <v>4437</v>
      </c>
      <c r="O71" s="80" t="e">
        <f>(N71-F71)/F71</f>
        <v>#VALUE!</v>
      </c>
      <c r="Q71" s="79">
        <v>3780</v>
      </c>
      <c r="R71" s="80"/>
      <c r="S71" s="82"/>
      <c r="U71" s="82"/>
      <c r="Z71" s="82"/>
    </row>
    <row r="72" spans="1:26" x14ac:dyDescent="0.3">
      <c r="A72" s="33">
        <v>120</v>
      </c>
      <c r="B72" s="85" t="s">
        <v>460</v>
      </c>
      <c r="C72" s="224">
        <v>102</v>
      </c>
      <c r="D72" s="228" t="s">
        <v>390</v>
      </c>
      <c r="E72" s="710" t="str">
        <f>_xlfn.XLOOKUP(C72,'Listas anteriores R'!A:A,'Listas anteriores R'!D:D)</f>
        <v>Fiambres</v>
      </c>
      <c r="F72" s="1054" t="e">
        <f t="shared" si="7"/>
        <v>#VALUE!</v>
      </c>
      <c r="G72" s="707"/>
      <c r="H72" s="1057">
        <v>3250</v>
      </c>
      <c r="I72" s="42">
        <f t="shared" si="8"/>
        <v>0.63072828116711022</v>
      </c>
      <c r="J72" s="707"/>
      <c r="K72" s="243">
        <f>'Costos Fiambre'!AB71*(A72/1000)</f>
        <v>1200.1330862068919</v>
      </c>
      <c r="L72" s="821" t="e">
        <f t="shared" si="5"/>
        <v>#VALUE!</v>
      </c>
      <c r="M72" s="216"/>
      <c r="N72" s="1056">
        <v>5156</v>
      </c>
      <c r="O72" s="80" t="e">
        <f>(N72-F72)/F72</f>
        <v>#VALUE!</v>
      </c>
      <c r="Q72" s="79"/>
      <c r="R72" s="80"/>
      <c r="S72" s="82"/>
      <c r="U72" s="82"/>
      <c r="Z72" s="82"/>
    </row>
    <row r="73" spans="1:26" x14ac:dyDescent="0.3">
      <c r="A73" s="33">
        <v>150</v>
      </c>
      <c r="B73" s="85" t="s">
        <v>460</v>
      </c>
      <c r="C73" s="224">
        <v>117</v>
      </c>
      <c r="D73" s="228" t="s">
        <v>391</v>
      </c>
      <c r="E73" s="710" t="str">
        <f>_xlfn.XLOOKUP(C73,'Listas anteriores R'!A:A,'Listas anteriores R'!D:D)</f>
        <v>Fiambres</v>
      </c>
      <c r="F73" s="1054" t="e">
        <f t="shared" si="7"/>
        <v>#VALUE!</v>
      </c>
      <c r="G73" s="707"/>
      <c r="H73" s="1057">
        <v>2000</v>
      </c>
      <c r="I73" s="42">
        <f t="shared" si="8"/>
        <v>0.59091490000000002</v>
      </c>
      <c r="J73" s="707"/>
      <c r="K73" s="243">
        <f>'Costos Fiambre'!AB72*(A73/1000)</f>
        <v>818.17019999999991</v>
      </c>
      <c r="L73" s="821" t="e">
        <f t="shared" si="5"/>
        <v>#VALUE!</v>
      </c>
      <c r="M73" s="216"/>
      <c r="N73" s="1056"/>
      <c r="O73" s="80"/>
      <c r="Q73" s="79">
        <v>3000</v>
      </c>
      <c r="R73" s="80" t="e">
        <f>(Q73-F73)/F73</f>
        <v>#VALUE!</v>
      </c>
      <c r="S73" s="82"/>
      <c r="U73" s="82"/>
      <c r="Z73" s="82"/>
    </row>
    <row r="74" spans="1:26" x14ac:dyDescent="0.3">
      <c r="A74" s="33">
        <v>150</v>
      </c>
      <c r="B74" s="85" t="s">
        <v>460</v>
      </c>
      <c r="C74" s="224">
        <v>530</v>
      </c>
      <c r="D74" s="228" t="s">
        <v>392</v>
      </c>
      <c r="E74" s="710" t="str">
        <f>_xlfn.XLOOKUP(C74,'Listas anteriores R'!A:A,'Listas anteriores R'!D:D)</f>
        <v>Fiambres</v>
      </c>
      <c r="F74" s="1054" t="e">
        <f t="shared" si="7"/>
        <v>#VALUE!</v>
      </c>
      <c r="G74" s="707"/>
      <c r="H74" s="243">
        <v>1800</v>
      </c>
      <c r="I74" s="42">
        <f t="shared" si="8"/>
        <v>0.6269984999999999</v>
      </c>
      <c r="J74" s="707"/>
      <c r="K74" s="243">
        <f>'Costos Fiambre'!AB73*(A74/1000)</f>
        <v>671.40269999999998</v>
      </c>
      <c r="L74" s="821" t="e">
        <f t="shared" si="5"/>
        <v>#VALUE!</v>
      </c>
      <c r="M74" s="216"/>
      <c r="N74" s="1056"/>
      <c r="O74" s="80"/>
      <c r="Q74" s="79">
        <v>2380</v>
      </c>
      <c r="R74" s="80"/>
      <c r="S74" s="82"/>
      <c r="U74" s="82"/>
      <c r="Z74" s="82"/>
    </row>
    <row r="75" spans="1:26" x14ac:dyDescent="0.3">
      <c r="A75" s="33">
        <v>150</v>
      </c>
      <c r="B75" s="85" t="s">
        <v>460</v>
      </c>
      <c r="C75" s="224">
        <v>531</v>
      </c>
      <c r="D75" s="228" t="s">
        <v>393</v>
      </c>
      <c r="E75" s="710" t="str">
        <f>_xlfn.XLOOKUP(C75,'Listas anteriores R'!A:A,'Listas anteriores R'!D:D)</f>
        <v>Fiambres</v>
      </c>
      <c r="F75" s="1054" t="e">
        <f t="shared" si="7"/>
        <v>#VALUE!</v>
      </c>
      <c r="G75" s="707"/>
      <c r="H75" s="1057">
        <v>1150</v>
      </c>
      <c r="I75" s="42">
        <f t="shared" si="8"/>
        <v>0.45918399999999998</v>
      </c>
      <c r="J75" s="707"/>
      <c r="K75" s="243">
        <f>'Costos Fiambre'!AB74*(A75/1000)</f>
        <v>621.9384</v>
      </c>
      <c r="L75" s="821" t="e">
        <f t="shared" si="5"/>
        <v>#VALUE!</v>
      </c>
      <c r="M75" s="216"/>
      <c r="N75" s="1056"/>
      <c r="O75" s="80"/>
      <c r="Q75" s="79"/>
      <c r="R75" s="80"/>
      <c r="S75" s="82"/>
      <c r="U75" s="82"/>
      <c r="Z75" s="82"/>
    </row>
    <row r="76" spans="1:26" x14ac:dyDescent="0.3">
      <c r="A76" s="33">
        <v>120</v>
      </c>
      <c r="B76" s="85" t="s">
        <v>460</v>
      </c>
      <c r="C76" s="224">
        <v>533</v>
      </c>
      <c r="D76" s="228" t="s">
        <v>394</v>
      </c>
      <c r="E76" s="710" t="str">
        <f>_xlfn.XLOOKUP(C76,'Listas anteriores R'!A:A,'Listas anteriores R'!D:D)</f>
        <v>Fiambres</v>
      </c>
      <c r="F76" s="1054" t="e">
        <f t="shared" si="7"/>
        <v>#VALUE!</v>
      </c>
      <c r="G76" s="707"/>
      <c r="H76" s="1057">
        <v>2650</v>
      </c>
      <c r="I76" s="42">
        <f t="shared" si="8"/>
        <v>0.53719283018867925</v>
      </c>
      <c r="J76" s="707"/>
      <c r="K76" s="243">
        <f>'Costos Fiambre'!AB75*(A76/1000)</f>
        <v>1226.4390000000001</v>
      </c>
      <c r="L76" s="821" t="e">
        <f t="shared" si="5"/>
        <v>#VALUE!</v>
      </c>
      <c r="M76" s="216"/>
      <c r="N76" s="1056">
        <v>4172</v>
      </c>
      <c r="O76" s="80" t="e">
        <f t="shared" ref="O76:O82" si="9">(N76-F76)/F76</f>
        <v>#VALUE!</v>
      </c>
      <c r="Q76" s="79"/>
      <c r="R76" s="80"/>
      <c r="S76" s="82"/>
      <c r="U76" s="82"/>
      <c r="Z76" s="82"/>
    </row>
    <row r="77" spans="1:26" x14ac:dyDescent="0.3">
      <c r="A77" s="33">
        <v>120</v>
      </c>
      <c r="B77" s="85" t="s">
        <v>460</v>
      </c>
      <c r="C77" s="224">
        <v>534</v>
      </c>
      <c r="D77" s="228" t="s">
        <v>395</v>
      </c>
      <c r="E77" s="710" t="str">
        <f>_xlfn.XLOOKUP(C77,'Listas anteriores R'!A:A,'Listas anteriores R'!D:D)</f>
        <v>Fiambres</v>
      </c>
      <c r="F77" s="1054" t="e">
        <f t="shared" si="7"/>
        <v>#VALUE!</v>
      </c>
      <c r="G77" s="707"/>
      <c r="H77" s="1057">
        <v>2050</v>
      </c>
      <c r="I77" s="42">
        <f t="shared" si="8"/>
        <v>0.54847839967786438</v>
      </c>
      <c r="J77" s="707"/>
      <c r="K77" s="243">
        <f>'Costos Fiambre'!AB76*(A77/1000)</f>
        <v>925.61928066037797</v>
      </c>
      <c r="L77" s="821" t="e">
        <f t="shared" si="5"/>
        <v>#VALUE!</v>
      </c>
      <c r="M77" s="216"/>
      <c r="N77" s="1056"/>
      <c r="O77" s="80"/>
      <c r="Q77" s="79">
        <v>5000</v>
      </c>
      <c r="R77" s="80" t="e">
        <f>(Q77-F77)/F77</f>
        <v>#VALUE!</v>
      </c>
      <c r="S77" s="82"/>
      <c r="U77" s="82"/>
      <c r="Z77" s="82"/>
    </row>
    <row r="78" spans="1:26" x14ac:dyDescent="0.3">
      <c r="A78" s="33">
        <v>150</v>
      </c>
      <c r="B78" s="85" t="s">
        <v>460</v>
      </c>
      <c r="C78" s="224">
        <v>535</v>
      </c>
      <c r="D78" s="228" t="s">
        <v>396</v>
      </c>
      <c r="E78" s="710" t="str">
        <f>_xlfn.XLOOKUP(C78,'Listas anteriores R'!A:A,'Listas anteriores R'!D:D)</f>
        <v>Fiambres</v>
      </c>
      <c r="F78" s="1054" t="e">
        <f t="shared" si="7"/>
        <v>#VALUE!</v>
      </c>
      <c r="G78" s="707"/>
      <c r="H78" s="1057">
        <v>3750</v>
      </c>
      <c r="I78" s="42">
        <f t="shared" si="8"/>
        <v>0.57591284444444391</v>
      </c>
      <c r="J78" s="707"/>
      <c r="K78" s="243">
        <f>'Costos Fiambre'!AB77*(A78/1000)</f>
        <v>1590.3268333333351</v>
      </c>
      <c r="L78" s="821" t="e">
        <f t="shared" si="5"/>
        <v>#VALUE!</v>
      </c>
      <c r="M78" s="216"/>
      <c r="N78" s="1056">
        <v>5945</v>
      </c>
      <c r="O78" s="80" t="e">
        <f t="shared" si="9"/>
        <v>#VALUE!</v>
      </c>
      <c r="Q78" s="79">
        <v>5960</v>
      </c>
      <c r="R78" s="80" t="e">
        <f>(Q78-F78)/F78</f>
        <v>#VALUE!</v>
      </c>
      <c r="S78" s="82"/>
      <c r="U78" s="82"/>
      <c r="Z78" s="82"/>
    </row>
    <row r="79" spans="1:26" x14ac:dyDescent="0.3">
      <c r="A79" s="33">
        <v>100</v>
      </c>
      <c r="B79" s="85" t="s">
        <v>460</v>
      </c>
      <c r="C79" s="224">
        <v>1027</v>
      </c>
      <c r="D79" s="228" t="s">
        <v>397</v>
      </c>
      <c r="E79" s="710" t="str">
        <f>_xlfn.XLOOKUP(C79,'Listas anteriores R'!A:A,'Listas anteriores R'!D:D)</f>
        <v>Fiambres</v>
      </c>
      <c r="F79" s="1054" t="e">
        <f t="shared" si="7"/>
        <v>#VALUE!</v>
      </c>
      <c r="G79" s="707"/>
      <c r="H79" s="1057">
        <v>1300</v>
      </c>
      <c r="I79" s="42">
        <f t="shared" si="8"/>
        <v>0.540319923076923</v>
      </c>
      <c r="J79" s="707"/>
      <c r="K79" s="243">
        <f>'Costos Fiambre'!AB78*(A79/1000)</f>
        <v>597.58410000000003</v>
      </c>
      <c r="L79" s="821" t="e">
        <f t="shared" si="5"/>
        <v>#VALUE!</v>
      </c>
      <c r="M79" s="216"/>
      <c r="N79" s="1056">
        <v>1916</v>
      </c>
      <c r="O79" s="80" t="e">
        <f t="shared" si="9"/>
        <v>#VALUE!</v>
      </c>
      <c r="Q79" s="79"/>
      <c r="R79" s="80"/>
      <c r="S79" s="82"/>
      <c r="T79" s="82" t="e">
        <f>(F79/100)*1000</f>
        <v>#VALUE!</v>
      </c>
      <c r="U79" s="82"/>
      <c r="Z79" s="82"/>
    </row>
    <row r="80" spans="1:26" x14ac:dyDescent="0.3">
      <c r="A80" s="33">
        <v>120</v>
      </c>
      <c r="B80" s="85" t="s">
        <v>460</v>
      </c>
      <c r="C80" s="224">
        <v>1028</v>
      </c>
      <c r="D80" s="228" t="s">
        <v>398</v>
      </c>
      <c r="E80" s="710" t="str">
        <f>_xlfn.XLOOKUP(C80,'Listas anteriores R'!A:A,'Listas anteriores R'!D:D)</f>
        <v>Fiambres</v>
      </c>
      <c r="F80" s="1054" t="e">
        <f t="shared" si="7"/>
        <v>#VALUE!</v>
      </c>
      <c r="G80" s="707"/>
      <c r="H80" s="243">
        <v>2000</v>
      </c>
      <c r="I80" s="42">
        <f t="shared" si="8"/>
        <v>0.5622064</v>
      </c>
      <c r="J80" s="707"/>
      <c r="K80" s="243">
        <f>'Costos Fiambre'!AB79*(A80/1000)</f>
        <v>875.58720000000005</v>
      </c>
      <c r="L80" s="821" t="e">
        <f t="shared" si="5"/>
        <v>#VALUE!</v>
      </c>
      <c r="M80" s="216"/>
      <c r="N80" s="1056">
        <v>3337</v>
      </c>
      <c r="O80" s="80" t="e">
        <f t="shared" si="9"/>
        <v>#VALUE!</v>
      </c>
      <c r="Q80" s="79"/>
      <c r="R80" s="80"/>
      <c r="S80" s="82"/>
      <c r="T80" s="82" t="e">
        <f>(F80/120)*1000</f>
        <v>#VALUE!</v>
      </c>
      <c r="U80" s="82"/>
      <c r="Z80" s="82"/>
    </row>
    <row r="81" spans="1:26" x14ac:dyDescent="0.3">
      <c r="A81" s="33"/>
      <c r="B81" s="85" t="s">
        <v>460</v>
      </c>
      <c r="C81" s="224">
        <v>1029</v>
      </c>
      <c r="D81" s="228" t="s">
        <v>399</v>
      </c>
      <c r="E81" s="710" t="str">
        <f>_xlfn.XLOOKUP(C81,'Listas anteriores R'!A:A,'Listas anteriores R'!D:D)</f>
        <v>Fiambres</v>
      </c>
      <c r="F81" s="1054" t="e">
        <f t="shared" si="7"/>
        <v>#VALUE!</v>
      </c>
      <c r="G81" s="707"/>
      <c r="H81" s="243"/>
      <c r="I81" s="42"/>
      <c r="J81" s="707"/>
      <c r="K81" s="243"/>
      <c r="L81" s="821"/>
      <c r="M81" s="216"/>
      <c r="N81" s="1056"/>
      <c r="O81" s="80"/>
      <c r="Q81" s="79"/>
      <c r="R81" s="80"/>
      <c r="S81" s="82"/>
      <c r="T81" s="82"/>
      <c r="U81" s="82"/>
      <c r="Z81" s="82"/>
    </row>
    <row r="82" spans="1:26" x14ac:dyDescent="0.3">
      <c r="A82" s="33">
        <v>100</v>
      </c>
      <c r="B82" s="85" t="s">
        <v>460</v>
      </c>
      <c r="C82" s="224">
        <v>1030</v>
      </c>
      <c r="D82" s="228" t="s">
        <v>400</v>
      </c>
      <c r="E82" s="710" t="str">
        <f>_xlfn.XLOOKUP(C82,'Listas anteriores R'!A:A,'Listas anteriores R'!D:D)</f>
        <v>Fiambres</v>
      </c>
      <c r="F82" s="1054" t="e">
        <f t="shared" si="7"/>
        <v>#VALUE!</v>
      </c>
      <c r="G82" s="707"/>
      <c r="H82" s="1057">
        <v>2100</v>
      </c>
      <c r="I82" s="42">
        <f t="shared" si="8"/>
        <v>0.58160714285714288</v>
      </c>
      <c r="J82" s="707"/>
      <c r="K82" s="243">
        <f>'Costos Fiambre'!AB80*(A82/1000)</f>
        <v>878.625</v>
      </c>
      <c r="L82" s="821" t="e">
        <f t="shared" si="5"/>
        <v>#VALUE!</v>
      </c>
      <c r="M82" s="216"/>
      <c r="N82" s="1056">
        <v>3782</v>
      </c>
      <c r="O82" s="80" t="e">
        <f t="shared" si="9"/>
        <v>#VALUE!</v>
      </c>
      <c r="Q82" s="79"/>
      <c r="R82" s="80"/>
      <c r="S82" s="82"/>
      <c r="T82" s="82" t="e">
        <f>(F82/100)*1000</f>
        <v>#VALUE!</v>
      </c>
      <c r="U82" s="82"/>
      <c r="Z82" s="82"/>
    </row>
    <row r="83" spans="1:26" x14ac:dyDescent="0.3">
      <c r="A83" s="33">
        <v>120</v>
      </c>
      <c r="B83" s="85" t="s">
        <v>460</v>
      </c>
      <c r="C83" s="224">
        <v>567</v>
      </c>
      <c r="D83" s="228" t="s">
        <v>401</v>
      </c>
      <c r="E83" s="710" t="str">
        <f>_xlfn.XLOOKUP(C83,'Listas anteriores R'!A:A,'Listas anteriores R'!D:D)</f>
        <v>Fiambres</v>
      </c>
      <c r="F83" s="1054" t="e">
        <f t="shared" si="7"/>
        <v>#VALUE!</v>
      </c>
      <c r="G83" s="707"/>
      <c r="H83" s="1057">
        <v>7260</v>
      </c>
      <c r="I83" s="42">
        <f t="shared" si="8"/>
        <v>0.58374823328983638</v>
      </c>
      <c r="J83" s="707"/>
      <c r="K83" s="243">
        <f>'Costos Fiambre'!AB81*(A83/1000)</f>
        <v>3021.9878263157875</v>
      </c>
      <c r="L83" s="821" t="e">
        <f t="shared" si="5"/>
        <v>#VALUE!</v>
      </c>
      <c r="M83" s="216"/>
      <c r="N83" s="1056">
        <v>11177</v>
      </c>
      <c r="O83" s="80" t="e">
        <f>(N83-F83)/F83</f>
        <v>#VALUE!</v>
      </c>
      <c r="Q83" s="79"/>
      <c r="R83" s="80"/>
      <c r="S83" s="82"/>
      <c r="U83" s="82"/>
      <c r="Z83" s="82"/>
    </row>
    <row r="84" spans="1:26" x14ac:dyDescent="0.3">
      <c r="A84" s="33">
        <v>120</v>
      </c>
      <c r="B84" s="85" t="s">
        <v>460</v>
      </c>
      <c r="C84" s="224">
        <v>1103</v>
      </c>
      <c r="D84" s="228" t="s">
        <v>402</v>
      </c>
      <c r="E84" s="710" t="str">
        <f>_xlfn.XLOOKUP(C84,'Listas anteriores R'!A:A,'Listas anteriores R'!D:D)</f>
        <v>Fiambres</v>
      </c>
      <c r="F84" s="1054" t="e">
        <f t="shared" si="7"/>
        <v>#VALUE!</v>
      </c>
      <c r="G84" s="707"/>
      <c r="H84" s="243">
        <v>990</v>
      </c>
      <c r="I84" s="42" t="e">
        <f t="shared" si="8"/>
        <v>#N/A</v>
      </c>
      <c r="J84" s="707"/>
      <c r="K84" s="243" t="e">
        <f>'Costos Fiambre'!AB82*(A84/1000)</f>
        <v>#N/A</v>
      </c>
      <c r="L84" s="821" t="e">
        <f t="shared" si="5"/>
        <v>#VALUE!</v>
      </c>
      <c r="M84" s="216"/>
      <c r="N84" s="1056"/>
      <c r="O84" s="80"/>
      <c r="Q84" s="79"/>
      <c r="R84" s="80"/>
      <c r="S84" s="82"/>
      <c r="U84" s="82"/>
      <c r="Z84" s="82"/>
    </row>
    <row r="85" spans="1:26" x14ac:dyDescent="0.3">
      <c r="A85" s="33">
        <v>150</v>
      </c>
      <c r="B85" s="85" t="s">
        <v>460</v>
      </c>
      <c r="C85" s="224">
        <v>1104</v>
      </c>
      <c r="D85" s="228" t="s">
        <v>403</v>
      </c>
      <c r="E85" s="710" t="str">
        <f>_xlfn.XLOOKUP(C85,'Listas anteriores R'!A:A,'Listas anteriores R'!D:D)</f>
        <v>Fiambres</v>
      </c>
      <c r="F85" s="1054" t="e">
        <f t="shared" si="7"/>
        <v>#VALUE!</v>
      </c>
      <c r="G85" s="707"/>
      <c r="H85" s="243">
        <v>1000</v>
      </c>
      <c r="I85" s="42" t="e">
        <f t="shared" si="8"/>
        <v>#N/A</v>
      </c>
      <c r="J85" s="707"/>
      <c r="K85" s="243" t="e">
        <f>'Costos Fiambre'!AB83*(A85/1000)</f>
        <v>#N/A</v>
      </c>
      <c r="L85" s="821" t="e">
        <f t="shared" si="5"/>
        <v>#VALUE!</v>
      </c>
      <c r="M85" s="216"/>
      <c r="N85" s="1056"/>
      <c r="O85" s="80"/>
      <c r="Q85" s="79"/>
      <c r="R85" s="80"/>
      <c r="S85" s="82"/>
      <c r="U85" s="82"/>
      <c r="Z85" s="82"/>
    </row>
    <row r="86" spans="1:26" x14ac:dyDescent="0.3">
      <c r="A86" s="33">
        <v>1000</v>
      </c>
      <c r="B86" s="234" t="s">
        <v>461</v>
      </c>
      <c r="C86" s="222">
        <v>18</v>
      </c>
      <c r="D86" s="223" t="s">
        <v>404</v>
      </c>
      <c r="E86" s="710" t="str">
        <f>_xlfn.XLOOKUP(C86,'Listas anteriores R'!A:A,'Listas anteriores R'!D:D)</f>
        <v>Fiambres</v>
      </c>
      <c r="F86" s="1054" t="e">
        <f t="shared" si="7"/>
        <v>#VALUE!</v>
      </c>
      <c r="H86" s="243">
        <v>5000</v>
      </c>
      <c r="I86" s="42" t="e">
        <f t="shared" si="8"/>
        <v>#VALUE!</v>
      </c>
      <c r="K86" s="243" t="e">
        <f>'Costos Fiambre'!AB84*(A86/1000)</f>
        <v>#VALUE!</v>
      </c>
      <c r="L86" s="821" t="e">
        <f t="shared" si="5"/>
        <v>#VALUE!</v>
      </c>
      <c r="M86" s="216"/>
      <c r="N86" s="1056"/>
      <c r="O86" s="80"/>
      <c r="Q86" s="79"/>
      <c r="R86" s="80"/>
      <c r="S86" s="82"/>
      <c r="U86" s="82"/>
      <c r="Z86" s="82"/>
    </row>
    <row r="87" spans="1:26" x14ac:dyDescent="0.3">
      <c r="A87" s="33">
        <v>1000</v>
      </c>
      <c r="B87" s="234" t="s">
        <v>461</v>
      </c>
      <c r="C87" s="222">
        <v>20</v>
      </c>
      <c r="D87" s="223" t="s">
        <v>405</v>
      </c>
      <c r="E87" s="710" t="str">
        <f>_xlfn.XLOOKUP(C87,'Listas anteriores R'!A:A,'Listas anteriores R'!D:D)</f>
        <v>Fiambres</v>
      </c>
      <c r="F87" s="1054" t="e">
        <f t="shared" si="7"/>
        <v>#VALUE!</v>
      </c>
      <c r="H87" s="243">
        <v>5000</v>
      </c>
      <c r="I87" s="42" t="e">
        <f t="shared" si="8"/>
        <v>#VALUE!</v>
      </c>
      <c r="K87" s="243" t="e">
        <f>'Costos Fiambre'!AB85*(A87/1000)</f>
        <v>#VALUE!</v>
      </c>
      <c r="L87" s="821" t="e">
        <f t="shared" si="5"/>
        <v>#VALUE!</v>
      </c>
      <c r="M87" s="216"/>
      <c r="N87" s="1056"/>
      <c r="O87" s="80"/>
      <c r="Q87" s="79"/>
      <c r="R87" s="80"/>
      <c r="S87" s="82"/>
      <c r="U87" s="82"/>
      <c r="Z87" s="82"/>
    </row>
    <row r="88" spans="1:26" x14ac:dyDescent="0.3">
      <c r="A88" s="33">
        <v>1000</v>
      </c>
      <c r="B88" s="234" t="s">
        <v>461</v>
      </c>
      <c r="C88" s="222">
        <v>42</v>
      </c>
      <c r="D88" s="223" t="s">
        <v>406</v>
      </c>
      <c r="E88" s="710" t="str">
        <f>_xlfn.XLOOKUP(C88,'Listas anteriores R'!A:A,'Listas anteriores R'!D:D)</f>
        <v>Fiambres</v>
      </c>
      <c r="F88" s="1054" t="e">
        <f t="shared" si="7"/>
        <v>#VALUE!</v>
      </c>
      <c r="H88" s="1057">
        <v>7000</v>
      </c>
      <c r="I88" s="42" t="e">
        <f t="shared" si="8"/>
        <v>#N/A</v>
      </c>
      <c r="K88" s="243" t="e">
        <f>'Costos Fiambre'!AB86*(A88/1000)</f>
        <v>#N/A</v>
      </c>
      <c r="L88" s="821" t="e">
        <f t="shared" si="5"/>
        <v>#VALUE!</v>
      </c>
      <c r="M88" s="216"/>
      <c r="N88" s="1056"/>
      <c r="O88" s="80"/>
      <c r="Q88" s="79"/>
      <c r="R88" s="80"/>
      <c r="S88" s="82"/>
      <c r="U88" s="82"/>
      <c r="Z88" s="82"/>
    </row>
    <row r="89" spans="1:26" x14ac:dyDescent="0.3">
      <c r="A89" s="33">
        <v>1000</v>
      </c>
      <c r="B89" s="234" t="s">
        <v>461</v>
      </c>
      <c r="C89" s="222">
        <v>43</v>
      </c>
      <c r="D89" s="223" t="s">
        <v>407</v>
      </c>
      <c r="E89" s="710" t="str">
        <f>_xlfn.XLOOKUP(C89,'Listas anteriores R'!A:A,'Listas anteriores R'!D:D)</f>
        <v>Fiambres</v>
      </c>
      <c r="F89" s="1054" t="e">
        <f t="shared" si="7"/>
        <v>#VALUE!</v>
      </c>
      <c r="H89" s="1057">
        <v>7000</v>
      </c>
      <c r="I89" s="42" t="e">
        <f t="shared" si="8"/>
        <v>#N/A</v>
      </c>
      <c r="K89" s="243" t="e">
        <f>'Costos Fiambre'!AB87*(A89/1000)</f>
        <v>#N/A</v>
      </c>
      <c r="L89" s="821" t="e">
        <f t="shared" si="5"/>
        <v>#VALUE!</v>
      </c>
      <c r="M89" s="216"/>
      <c r="N89" s="1056"/>
      <c r="O89" s="80"/>
      <c r="Q89" s="79"/>
      <c r="R89" s="80"/>
      <c r="S89" s="82"/>
      <c r="U89" s="82"/>
      <c r="Z89" s="82"/>
    </row>
    <row r="90" spans="1:26" x14ac:dyDescent="0.3">
      <c r="A90" s="33">
        <v>1000</v>
      </c>
      <c r="B90" s="234" t="s">
        <v>461</v>
      </c>
      <c r="C90" s="222">
        <v>44</v>
      </c>
      <c r="D90" s="223" t="s">
        <v>408</v>
      </c>
      <c r="E90" s="710" t="str">
        <f>_xlfn.XLOOKUP(C90,'Listas anteriores R'!A:A,'Listas anteriores R'!D:D)</f>
        <v>Fiambres</v>
      </c>
      <c r="F90" s="1054" t="e">
        <f t="shared" si="7"/>
        <v>#VALUE!</v>
      </c>
      <c r="H90" s="1057">
        <v>7000</v>
      </c>
      <c r="I90" s="42" t="e">
        <f t="shared" si="8"/>
        <v>#N/A</v>
      </c>
      <c r="K90" s="243" t="e">
        <f>'Costos Fiambre'!AB88*(A90/1000)</f>
        <v>#N/A</v>
      </c>
      <c r="L90" s="821" t="e">
        <f t="shared" si="5"/>
        <v>#VALUE!</v>
      </c>
      <c r="M90" s="216"/>
      <c r="N90" s="1056"/>
      <c r="O90" s="80"/>
      <c r="Q90" s="79"/>
      <c r="R90" s="80"/>
      <c r="S90" s="82"/>
      <c r="U90" s="82"/>
      <c r="Z90" s="82"/>
    </row>
    <row r="91" spans="1:26" x14ac:dyDescent="0.3">
      <c r="A91" s="33">
        <v>1000</v>
      </c>
      <c r="B91" s="234" t="s">
        <v>461</v>
      </c>
      <c r="C91" s="222">
        <v>2044</v>
      </c>
      <c r="D91" s="223" t="s">
        <v>409</v>
      </c>
      <c r="E91" s="710" t="str">
        <f>_xlfn.XLOOKUP(C91,'Listas anteriores R'!A:A,'Listas anteriores R'!D:D)</f>
        <v>Fiambres</v>
      </c>
      <c r="F91" s="1054" t="e">
        <f t="shared" si="7"/>
        <v>#VALUE!</v>
      </c>
      <c r="H91" s="1057">
        <v>7000</v>
      </c>
      <c r="I91" s="42" t="e">
        <f t="shared" si="8"/>
        <v>#N/A</v>
      </c>
      <c r="K91" s="243" t="e">
        <f>'Costos Fiambre'!AB89*(A91/1000)</f>
        <v>#N/A</v>
      </c>
      <c r="L91" s="821" t="e">
        <f t="shared" si="5"/>
        <v>#VALUE!</v>
      </c>
      <c r="M91" s="216"/>
      <c r="N91" s="1056"/>
      <c r="O91" s="80"/>
      <c r="Q91" s="79"/>
      <c r="R91" s="80"/>
      <c r="S91" s="82"/>
      <c r="U91" s="82"/>
      <c r="Z91" s="82"/>
    </row>
    <row r="92" spans="1:26" x14ac:dyDescent="0.3">
      <c r="A92" s="33">
        <v>1000</v>
      </c>
      <c r="B92" s="234" t="s">
        <v>461</v>
      </c>
      <c r="C92" s="222">
        <v>68</v>
      </c>
      <c r="D92" s="223" t="s">
        <v>410</v>
      </c>
      <c r="E92" s="710" t="str">
        <f>_xlfn.XLOOKUP(C92,'Listas anteriores R'!A:A,'Listas anteriores R'!D:D)</f>
        <v>Fiambres</v>
      </c>
      <c r="F92" s="1054" t="e">
        <f t="shared" si="7"/>
        <v>#VALUE!</v>
      </c>
      <c r="H92" s="243">
        <v>12500</v>
      </c>
      <c r="I92" s="42" t="e">
        <f t="shared" si="8"/>
        <v>#VALUE!</v>
      </c>
      <c r="K92" s="243" t="e">
        <f>'Costos Fiambre'!AB90*(A92/1000)</f>
        <v>#VALUE!</v>
      </c>
      <c r="L92" s="821" t="e">
        <f t="shared" ref="L92:L109" si="10">(E92-K92)/E92</f>
        <v>#VALUE!</v>
      </c>
      <c r="M92" s="216"/>
      <c r="N92" s="1056"/>
      <c r="O92" s="80"/>
      <c r="Q92" s="79"/>
      <c r="R92" s="80"/>
      <c r="S92" s="82"/>
      <c r="U92" s="82"/>
      <c r="Z92" s="82"/>
    </row>
    <row r="93" spans="1:26" x14ac:dyDescent="0.3">
      <c r="A93" s="33">
        <v>1000</v>
      </c>
      <c r="B93" s="234" t="s">
        <v>461</v>
      </c>
      <c r="C93" s="222">
        <v>69</v>
      </c>
      <c r="D93" s="223" t="s">
        <v>411</v>
      </c>
      <c r="E93" s="710" t="str">
        <f>_xlfn.XLOOKUP(C93,'Listas anteriores R'!A:A,'Listas anteriores R'!D:D)</f>
        <v>Fiambres</v>
      </c>
      <c r="F93" s="1054" t="e">
        <f t="shared" si="7"/>
        <v>#VALUE!</v>
      </c>
      <c r="H93" s="243">
        <v>12000</v>
      </c>
      <c r="I93" s="42" t="e">
        <f t="shared" si="8"/>
        <v>#N/A</v>
      </c>
      <c r="K93" s="243" t="e">
        <f>'Costos Fiambre'!AB91*(A93/1000)</f>
        <v>#N/A</v>
      </c>
      <c r="L93" s="821" t="e">
        <f t="shared" si="10"/>
        <v>#VALUE!</v>
      </c>
      <c r="M93" s="216"/>
      <c r="N93" s="1056"/>
      <c r="O93" s="80"/>
      <c r="Q93" s="79"/>
      <c r="R93" s="80"/>
      <c r="S93" s="82"/>
      <c r="U93" s="82"/>
      <c r="Z93" s="82"/>
    </row>
    <row r="94" spans="1:26" x14ac:dyDescent="0.3">
      <c r="A94" s="33">
        <v>1000</v>
      </c>
      <c r="B94" s="234" t="s">
        <v>461</v>
      </c>
      <c r="C94" s="222">
        <v>48</v>
      </c>
      <c r="D94" s="223" t="s">
        <v>412</v>
      </c>
      <c r="E94" s="710" t="str">
        <f>_xlfn.XLOOKUP(C94,'Listas anteriores R'!A:A,'Listas anteriores R'!D:D)</f>
        <v>Fiambres</v>
      </c>
      <c r="F94" s="1054" t="e">
        <f t="shared" si="7"/>
        <v>#VALUE!</v>
      </c>
      <c r="H94" s="1057">
        <v>10500</v>
      </c>
      <c r="I94" s="42">
        <f t="shared" si="8"/>
        <v>0.53999713722175235</v>
      </c>
      <c r="K94" s="243">
        <f>'Costos Fiambre'!AB92*(A94/1000)</f>
        <v>4830.0300591716004</v>
      </c>
      <c r="L94" s="821" t="e">
        <f t="shared" si="10"/>
        <v>#VALUE!</v>
      </c>
      <c r="M94" s="216"/>
      <c r="N94" s="1056"/>
      <c r="O94" s="80"/>
      <c r="Q94" s="79"/>
      <c r="R94" s="80"/>
      <c r="S94" s="82"/>
      <c r="U94" s="82"/>
      <c r="Z94" s="82"/>
    </row>
    <row r="95" spans="1:26" x14ac:dyDescent="0.3">
      <c r="A95" s="33">
        <v>1000</v>
      </c>
      <c r="B95" s="234" t="s">
        <v>461</v>
      </c>
      <c r="C95" s="222">
        <v>49</v>
      </c>
      <c r="D95" s="223" t="s">
        <v>413</v>
      </c>
      <c r="E95" s="710" t="str">
        <f>_xlfn.XLOOKUP(C95,'Listas anteriores R'!A:A,'Listas anteriores R'!D:D)</f>
        <v>Fiambres</v>
      </c>
      <c r="F95" s="1054" t="e">
        <f t="shared" si="7"/>
        <v>#VALUE!</v>
      </c>
      <c r="H95" s="1057">
        <v>10500</v>
      </c>
      <c r="I95" s="42" t="e">
        <f t="shared" si="8"/>
        <v>#N/A</v>
      </c>
      <c r="K95" s="243" t="e">
        <f>'Costos Fiambre'!AB93*(A95/1000)</f>
        <v>#N/A</v>
      </c>
      <c r="L95" s="821" t="e">
        <f t="shared" si="10"/>
        <v>#VALUE!</v>
      </c>
      <c r="M95" s="216"/>
      <c r="N95" s="1056"/>
      <c r="O95" s="80"/>
      <c r="Q95" s="79"/>
      <c r="R95" s="80"/>
      <c r="S95" s="82"/>
      <c r="U95" s="82"/>
      <c r="Z95" s="82"/>
    </row>
    <row r="96" spans="1:26" x14ac:dyDescent="0.3">
      <c r="A96" s="33">
        <v>1000</v>
      </c>
      <c r="B96" s="234" t="s">
        <v>461</v>
      </c>
      <c r="C96" s="222">
        <v>112</v>
      </c>
      <c r="D96" s="223" t="s">
        <v>414</v>
      </c>
      <c r="E96" s="710" t="str">
        <f>_xlfn.XLOOKUP(C96,'Listas anteriores R'!A:A,'Listas anteriores R'!D:D)</f>
        <v>Fiambres</v>
      </c>
      <c r="F96" s="1054" t="e">
        <f t="shared" si="7"/>
        <v>#VALUE!</v>
      </c>
      <c r="H96" s="1057">
        <v>4000</v>
      </c>
      <c r="I96" s="42" t="e">
        <f t="shared" si="8"/>
        <v>#N/A</v>
      </c>
      <c r="K96" s="243" t="e">
        <f>'Costos Fiambre'!AB94*(A96/1000)</f>
        <v>#N/A</v>
      </c>
      <c r="L96" s="821" t="e">
        <f t="shared" si="10"/>
        <v>#VALUE!</v>
      </c>
      <c r="M96" s="216"/>
      <c r="N96" s="1056"/>
      <c r="O96" s="80"/>
      <c r="Q96" s="79"/>
      <c r="R96" s="80"/>
      <c r="S96" s="82"/>
      <c r="U96" s="82"/>
      <c r="Z96" s="82"/>
    </row>
    <row r="97" spans="1:26" x14ac:dyDescent="0.3">
      <c r="A97" s="33">
        <v>1000</v>
      </c>
      <c r="B97" s="234" t="s">
        <v>461</v>
      </c>
      <c r="C97" s="222">
        <v>109</v>
      </c>
      <c r="D97" s="223" t="s">
        <v>415</v>
      </c>
      <c r="E97" s="710" t="str">
        <f>_xlfn.XLOOKUP(C97,'Listas anteriores R'!A:A,'Listas anteriores R'!D:D)</f>
        <v>Fiambres</v>
      </c>
      <c r="F97" s="1054" t="e">
        <f t="shared" si="7"/>
        <v>#VALUE!</v>
      </c>
      <c r="H97" s="243">
        <v>5800</v>
      </c>
      <c r="I97" s="42" t="e">
        <f t="shared" si="8"/>
        <v>#N/A</v>
      </c>
      <c r="K97" s="243" t="e">
        <f>'Costos Fiambre'!AB95*(A97/1000)</f>
        <v>#N/A</v>
      </c>
      <c r="L97" s="821" t="e">
        <f t="shared" si="10"/>
        <v>#VALUE!</v>
      </c>
      <c r="M97" s="216"/>
      <c r="N97" s="1056"/>
      <c r="O97" s="80"/>
      <c r="Q97" s="79"/>
      <c r="R97" s="80"/>
      <c r="S97" s="82"/>
      <c r="U97" s="82"/>
      <c r="Z97" s="82"/>
    </row>
    <row r="98" spans="1:26" x14ac:dyDescent="0.3">
      <c r="A98" s="33">
        <v>1000</v>
      </c>
      <c r="B98" s="234" t="s">
        <v>461</v>
      </c>
      <c r="C98" s="222">
        <v>111</v>
      </c>
      <c r="D98" s="223" t="s">
        <v>416</v>
      </c>
      <c r="E98" s="710" t="str">
        <f>_xlfn.XLOOKUP(C98,'Listas anteriores R'!A:A,'Listas anteriores R'!D:D)</f>
        <v>Fiambres</v>
      </c>
      <c r="F98" s="1054" t="e">
        <f t="shared" si="7"/>
        <v>#VALUE!</v>
      </c>
      <c r="H98" s="243">
        <v>5800</v>
      </c>
      <c r="I98" s="42" t="e">
        <f t="shared" si="8"/>
        <v>#N/A</v>
      </c>
      <c r="K98" s="243" t="e">
        <f>'Costos Fiambre'!AB96*(A98/1000)</f>
        <v>#N/A</v>
      </c>
      <c r="L98" s="821" t="e">
        <f t="shared" si="10"/>
        <v>#VALUE!</v>
      </c>
      <c r="M98" s="216"/>
      <c r="N98" s="1056"/>
      <c r="O98" s="80"/>
      <c r="Q98" s="79"/>
      <c r="R98" s="80"/>
      <c r="S98" s="82"/>
      <c r="U98" s="82"/>
      <c r="Z98" s="82"/>
    </row>
    <row r="99" spans="1:26" x14ac:dyDescent="0.3">
      <c r="A99" s="33">
        <v>1000</v>
      </c>
      <c r="B99" s="234" t="s">
        <v>461</v>
      </c>
      <c r="C99" s="222">
        <v>441</v>
      </c>
      <c r="D99" s="223" t="s">
        <v>417</v>
      </c>
      <c r="E99" s="710" t="str">
        <f>_xlfn.XLOOKUP(C99,'Listas anteriores R'!A:A,'Listas anteriores R'!D:D)</f>
        <v>Fiambres</v>
      </c>
      <c r="F99" s="1054" t="e">
        <f t="shared" si="7"/>
        <v>#VALUE!</v>
      </c>
      <c r="H99" s="243">
        <v>5800</v>
      </c>
      <c r="I99" s="42" t="e">
        <f t="shared" si="8"/>
        <v>#N/A</v>
      </c>
      <c r="K99" s="243" t="e">
        <f>'Costos Fiambre'!AB97*(A99/1000)</f>
        <v>#N/A</v>
      </c>
      <c r="L99" s="821" t="e">
        <f t="shared" si="10"/>
        <v>#VALUE!</v>
      </c>
      <c r="M99" s="216"/>
      <c r="N99" s="1056"/>
      <c r="O99" s="80"/>
      <c r="Q99" s="79"/>
      <c r="R99" s="80"/>
      <c r="S99" s="82"/>
      <c r="U99" s="82"/>
      <c r="Z99" s="82"/>
    </row>
    <row r="100" spans="1:26" x14ac:dyDescent="0.3">
      <c r="A100" s="33">
        <v>965</v>
      </c>
      <c r="B100" s="85" t="s">
        <v>462</v>
      </c>
      <c r="C100" s="229">
        <v>571</v>
      </c>
      <c r="D100" s="230" t="s">
        <v>418</v>
      </c>
      <c r="E100" s="710" t="str">
        <f>_xlfn.XLOOKUP(C100,'Listas anteriores R'!A:A,'Listas anteriores R'!D:D)</f>
        <v>Fiambres</v>
      </c>
      <c r="F100" s="1054" t="e">
        <f t="shared" si="7"/>
        <v>#VALUE!</v>
      </c>
      <c r="G100" s="82"/>
      <c r="H100" s="1057">
        <v>19362</v>
      </c>
      <c r="I100" s="42" t="e">
        <f t="shared" si="8"/>
        <v>#VALUE!</v>
      </c>
      <c r="J100" s="82"/>
      <c r="K100" s="243" t="e">
        <f>'Costos Fiambre'!AB98*(A100/1000)</f>
        <v>#VALUE!</v>
      </c>
      <c r="L100" s="821" t="e">
        <f t="shared" si="10"/>
        <v>#VALUE!</v>
      </c>
      <c r="M100" s="216"/>
      <c r="N100" s="633">
        <v>23499</v>
      </c>
      <c r="O100" s="1001" t="e">
        <f>(F100-N100)/F100</f>
        <v>#VALUE!</v>
      </c>
      <c r="S100" s="82"/>
      <c r="U100" s="82"/>
      <c r="Z100" s="82"/>
    </row>
    <row r="101" spans="1:26" x14ac:dyDescent="0.3">
      <c r="A101" s="33">
        <v>1360</v>
      </c>
      <c r="B101" s="85" t="s">
        <v>462</v>
      </c>
      <c r="C101" s="229">
        <v>2146</v>
      </c>
      <c r="D101" s="230" t="s">
        <v>419</v>
      </c>
      <c r="E101" s="710" t="str">
        <f>_xlfn.XLOOKUP(C101,'Listas anteriores R'!A:A,'Listas anteriores R'!D:D)</f>
        <v>Fiambres</v>
      </c>
      <c r="F101" s="1054" t="e">
        <f t="shared" si="7"/>
        <v>#VALUE!</v>
      </c>
      <c r="H101" s="1057">
        <v>45050</v>
      </c>
      <c r="I101" s="42">
        <f t="shared" si="8"/>
        <v>0.43156123862375245</v>
      </c>
      <c r="K101" s="243">
        <f>'Costos Fiambre'!AB99*(A101/1000)</f>
        <v>25608.166199999952</v>
      </c>
      <c r="L101" s="821" t="e">
        <f>(E101-K101)/E101</f>
        <v>#VALUE!</v>
      </c>
      <c r="M101" s="216"/>
      <c r="Q101" s="82"/>
      <c r="S101" s="82"/>
      <c r="U101" s="82"/>
      <c r="Z101" s="82"/>
    </row>
    <row r="102" spans="1:26" x14ac:dyDescent="0.3">
      <c r="A102" s="33">
        <v>1000</v>
      </c>
      <c r="B102" s="234" t="s">
        <v>463</v>
      </c>
      <c r="C102" s="231">
        <v>481</v>
      </c>
      <c r="D102" s="232" t="s">
        <v>420</v>
      </c>
      <c r="E102" s="710" t="str">
        <f>_xlfn.XLOOKUP(C102,'Listas anteriores R'!A:A,'Listas anteriores R'!D:D)</f>
        <v>Fiambres</v>
      </c>
      <c r="F102" s="1054" t="e">
        <f t="shared" si="7"/>
        <v>#VALUE!</v>
      </c>
      <c r="H102" s="243">
        <v>3500</v>
      </c>
      <c r="I102" s="42">
        <f t="shared" si="8"/>
        <v>0.43425000018277427</v>
      </c>
      <c r="K102" s="243">
        <f>'Costos Fiambre'!AB100*(A102/1000)</f>
        <v>1980.1249993602901</v>
      </c>
      <c r="L102" s="821" t="e">
        <f t="shared" si="10"/>
        <v>#VALUE!</v>
      </c>
      <c r="M102" s="216"/>
      <c r="S102" s="82"/>
      <c r="T102" s="82"/>
      <c r="U102" s="82"/>
      <c r="Z102" s="82"/>
    </row>
    <row r="103" spans="1:26" x14ac:dyDescent="0.3">
      <c r="A103" s="33">
        <v>1000</v>
      </c>
      <c r="B103" s="234" t="s">
        <v>463</v>
      </c>
      <c r="C103" s="231">
        <v>483</v>
      </c>
      <c r="D103" s="232" t="s">
        <v>421</v>
      </c>
      <c r="E103" s="710" t="str">
        <f>_xlfn.XLOOKUP(C103,'Listas anteriores R'!A:A,'Listas anteriores R'!D:D)</f>
        <v>Fiambres</v>
      </c>
      <c r="F103" s="1054" t="e">
        <f t="shared" si="7"/>
        <v>#VALUE!</v>
      </c>
      <c r="H103" s="243">
        <v>11000</v>
      </c>
      <c r="I103" s="42" t="e">
        <f t="shared" si="8"/>
        <v>#N/A</v>
      </c>
      <c r="K103" s="243" t="e">
        <f>'Costos Fiambre'!AB101*(A103/1000)</f>
        <v>#N/A</v>
      </c>
      <c r="L103" s="821" t="e">
        <f t="shared" si="10"/>
        <v>#VALUE!</v>
      </c>
      <c r="M103" s="216"/>
      <c r="Q103" s="449"/>
      <c r="S103" s="82"/>
      <c r="T103" s="82"/>
      <c r="U103" s="82"/>
      <c r="Z103" s="82"/>
    </row>
    <row r="104" spans="1:26" x14ac:dyDescent="0.3">
      <c r="A104" s="33">
        <v>1000</v>
      </c>
      <c r="B104" s="234" t="s">
        <v>463</v>
      </c>
      <c r="C104" s="231">
        <v>485</v>
      </c>
      <c r="D104" s="232" t="s">
        <v>422</v>
      </c>
      <c r="E104" s="710" t="str">
        <f>_xlfn.XLOOKUP(C104,'Listas anteriores R'!A:A,'Listas anteriores R'!D:D)</f>
        <v>Fiambres</v>
      </c>
      <c r="F104" s="1054" t="e">
        <f t="shared" si="7"/>
        <v>#VALUE!</v>
      </c>
      <c r="H104" s="1057">
        <v>4800</v>
      </c>
      <c r="I104" s="42">
        <f t="shared" si="8"/>
        <v>0.5300239592183521</v>
      </c>
      <c r="K104" s="243">
        <f>'Costos Fiambre'!AB102*(A104/1000)</f>
        <v>2255.8849957519101</v>
      </c>
      <c r="L104" s="821" t="e">
        <f t="shared" si="10"/>
        <v>#VALUE!</v>
      </c>
      <c r="M104" s="216"/>
      <c r="S104" s="82"/>
      <c r="T104" s="82"/>
      <c r="U104" s="82"/>
      <c r="Z104" s="82"/>
    </row>
    <row r="105" spans="1:26" x14ac:dyDescent="0.3">
      <c r="A105" s="33">
        <v>1000</v>
      </c>
      <c r="B105" s="234" t="s">
        <v>463</v>
      </c>
      <c r="C105" s="231">
        <v>486</v>
      </c>
      <c r="D105" s="232" t="s">
        <v>423</v>
      </c>
      <c r="E105" s="710" t="str">
        <f>_xlfn.XLOOKUP(C105,'Listas anteriores R'!A:A,'Listas anteriores R'!D:D)</f>
        <v>Fiambres</v>
      </c>
      <c r="F105" s="1054" t="e">
        <f t="shared" si="7"/>
        <v>#VALUE!</v>
      </c>
      <c r="H105" s="243">
        <v>8500</v>
      </c>
      <c r="I105" s="42">
        <f t="shared" si="8"/>
        <v>0.43418223542055412</v>
      </c>
      <c r="K105" s="243">
        <f>'Costos Fiambre'!AB103*(A105/1000)</f>
        <v>4809.4509989252902</v>
      </c>
      <c r="L105" s="821" t="e">
        <f t="shared" si="10"/>
        <v>#VALUE!</v>
      </c>
      <c r="M105" s="216"/>
      <c r="S105" s="82"/>
      <c r="T105" s="82"/>
      <c r="U105" s="82"/>
      <c r="Z105" s="82"/>
    </row>
    <row r="106" spans="1:26" x14ac:dyDescent="0.3">
      <c r="A106" s="33">
        <v>1000</v>
      </c>
      <c r="B106" s="234" t="s">
        <v>463</v>
      </c>
      <c r="C106" s="231">
        <v>487</v>
      </c>
      <c r="D106" s="232" t="s">
        <v>424</v>
      </c>
      <c r="E106" s="710" t="str">
        <f>_xlfn.XLOOKUP(C106,'Listas anteriores R'!A:A,'Listas anteriores R'!D:D)</f>
        <v>Fiambres</v>
      </c>
      <c r="F106" s="1054" t="e">
        <f t="shared" si="7"/>
        <v>#VALUE!</v>
      </c>
      <c r="H106" s="1057">
        <v>6690</v>
      </c>
      <c r="I106" s="42">
        <f t="shared" si="8"/>
        <v>0.52971330282433926</v>
      </c>
      <c r="K106" s="243">
        <f>'Costos Fiambre'!AB104*(A106/1000)</f>
        <v>3146.2180041051702</v>
      </c>
      <c r="L106" s="821" t="e">
        <f t="shared" si="10"/>
        <v>#VALUE!</v>
      </c>
      <c r="M106" s="216"/>
      <c r="S106" s="82"/>
      <c r="T106" s="82"/>
      <c r="U106" s="82"/>
      <c r="Z106" s="82"/>
    </row>
    <row r="107" spans="1:26" x14ac:dyDescent="0.3">
      <c r="A107" s="33">
        <v>1000</v>
      </c>
      <c r="B107" s="234" t="s">
        <v>463</v>
      </c>
      <c r="C107" s="231">
        <v>494</v>
      </c>
      <c r="D107" s="232" t="s">
        <v>425</v>
      </c>
      <c r="E107" s="710" t="str">
        <f>_xlfn.XLOOKUP(C107,'Listas anteriores R'!A:A,'Listas anteriores R'!D:D)</f>
        <v>Fiambres</v>
      </c>
      <c r="F107" s="1054" t="e">
        <f t="shared" si="7"/>
        <v>#VALUE!</v>
      </c>
      <c r="H107" s="243">
        <v>10000</v>
      </c>
      <c r="I107" s="42" t="e">
        <f t="shared" si="8"/>
        <v>#N/A</v>
      </c>
      <c r="K107" s="243" t="e">
        <f>'Costos Fiambre'!AB105*(A107/1000)</f>
        <v>#N/A</v>
      </c>
      <c r="L107" s="821" t="e">
        <f t="shared" si="10"/>
        <v>#VALUE!</v>
      </c>
      <c r="M107" s="216"/>
      <c r="S107" s="82"/>
      <c r="T107" s="82"/>
      <c r="U107" s="82"/>
      <c r="Z107" s="82"/>
    </row>
    <row r="108" spans="1:26" x14ac:dyDescent="0.3">
      <c r="A108" s="33">
        <v>1000</v>
      </c>
      <c r="B108" s="234" t="s">
        <v>463</v>
      </c>
      <c r="C108" s="231">
        <v>495</v>
      </c>
      <c r="D108" s="232" t="s">
        <v>426</v>
      </c>
      <c r="E108" s="710" t="str">
        <f>_xlfn.XLOOKUP(C108,'Listas anteriores R'!A:A,'Listas anteriores R'!D:D)</f>
        <v>Fiambres</v>
      </c>
      <c r="F108" s="1054" t="e">
        <f t="shared" si="7"/>
        <v>#VALUE!</v>
      </c>
      <c r="H108" s="243">
        <v>23000</v>
      </c>
      <c r="I108" s="42">
        <f t="shared" si="8"/>
        <v>0.50511078747339566</v>
      </c>
      <c r="K108" s="243">
        <f>'Costos Fiambre'!AB106*(A108/1000)</f>
        <v>11382.4518881119</v>
      </c>
      <c r="L108" s="821" t="e">
        <f t="shared" si="10"/>
        <v>#VALUE!</v>
      </c>
      <c r="M108" s="216"/>
      <c r="T108" s="82"/>
      <c r="U108" s="82"/>
      <c r="Z108" s="82"/>
    </row>
    <row r="109" spans="1:26" x14ac:dyDescent="0.3">
      <c r="A109" s="33">
        <v>1000</v>
      </c>
      <c r="B109" s="234" t="s">
        <v>463</v>
      </c>
      <c r="C109" s="231">
        <v>502</v>
      </c>
      <c r="D109" s="232" t="s">
        <v>427</v>
      </c>
      <c r="E109" s="710" t="str">
        <f>_xlfn.XLOOKUP(C109,'Listas anteriores R'!A:A,'Listas anteriores R'!D:D)</f>
        <v>Fiambres</v>
      </c>
      <c r="F109" s="1054" t="e">
        <f t="shared" si="7"/>
        <v>#VALUE!</v>
      </c>
      <c r="H109" s="243">
        <v>11000</v>
      </c>
      <c r="I109" s="42" t="e">
        <f t="shared" si="8"/>
        <v>#N/A</v>
      </c>
      <c r="K109" s="243" t="e">
        <f>'Costos Fiambre'!AB107*(A109/1000)</f>
        <v>#N/A</v>
      </c>
      <c r="L109" s="821" t="e">
        <f t="shared" si="10"/>
        <v>#VALUE!</v>
      </c>
      <c r="M109" s="216"/>
      <c r="S109" s="82"/>
      <c r="T109" s="82"/>
      <c r="U109" s="82"/>
      <c r="Z109" s="82"/>
    </row>
    <row r="110" spans="1:26" x14ac:dyDescent="0.3">
      <c r="A110" s="33">
        <v>1000</v>
      </c>
      <c r="B110" s="234" t="s">
        <v>463</v>
      </c>
      <c r="C110" s="231">
        <v>1519</v>
      </c>
      <c r="D110" s="232" t="s">
        <v>428</v>
      </c>
      <c r="E110" s="710" t="str">
        <f>_xlfn.XLOOKUP(C110,'Listas anteriores R'!A:A,'Listas anteriores R'!D:D)</f>
        <v>Fiambres</v>
      </c>
      <c r="F110" s="1054" t="e">
        <f t="shared" si="7"/>
        <v>#VALUE!</v>
      </c>
      <c r="H110" s="243"/>
      <c r="I110" s="42" t="e">
        <f t="shared" si="8"/>
        <v>#DIV/0!</v>
      </c>
      <c r="K110" s="243">
        <f>'Costos Fiambre'!AB108*(A110/1000)</f>
        <v>3797.48</v>
      </c>
      <c r="L110" s="821" t="e">
        <f>(E110-K110)/E110</f>
        <v>#VALUE!</v>
      </c>
      <c r="M110" s="216"/>
      <c r="Q110" s="82"/>
      <c r="S110" s="82"/>
      <c r="T110" s="82"/>
      <c r="U110" s="82"/>
      <c r="Z110" s="82"/>
    </row>
    <row r="111" spans="1:26" x14ac:dyDescent="0.3">
      <c r="D111" s="83" t="s">
        <v>464</v>
      </c>
      <c r="E111" s="241"/>
      <c r="F111" s="1054">
        <f t="shared" si="7"/>
        <v>0</v>
      </c>
      <c r="G111" t="s">
        <v>465</v>
      </c>
      <c r="I111" s="1027" t="e">
        <f t="shared" si="8"/>
        <v>#DIV/0!</v>
      </c>
      <c r="L111" s="822"/>
      <c r="N111" s="242"/>
    </row>
    <row r="112" spans="1:26" x14ac:dyDescent="0.3">
      <c r="D112" s="83" t="s">
        <v>466</v>
      </c>
      <c r="E112" s="241"/>
      <c r="F112" s="884"/>
      <c r="I112" s="1027" t="e">
        <f t="shared" si="8"/>
        <v>#DIV/0!</v>
      </c>
      <c r="L112" s="822"/>
      <c r="N112" s="242"/>
    </row>
    <row r="113" spans="4:14" x14ac:dyDescent="0.3">
      <c r="D113" s="83" t="s">
        <v>467</v>
      </c>
      <c r="E113" s="241"/>
      <c r="F113" s="884"/>
      <c r="I113" s="1027" t="e">
        <f t="shared" si="8"/>
        <v>#DIV/0!</v>
      </c>
      <c r="L113" s="822"/>
      <c r="N113" s="242"/>
    </row>
    <row r="114" spans="4:14" x14ac:dyDescent="0.3">
      <c r="D114" s="83" t="s">
        <v>468</v>
      </c>
      <c r="E114" s="241"/>
      <c r="F114" s="884"/>
      <c r="I114" s="1027" t="e">
        <f t="shared" si="8"/>
        <v>#DIV/0!</v>
      </c>
      <c r="L114" s="822"/>
      <c r="N114" s="242"/>
    </row>
    <row r="115" spans="4:14" x14ac:dyDescent="0.3">
      <c r="D115" s="83" t="s">
        <v>469</v>
      </c>
      <c r="E115" s="241"/>
      <c r="F115" s="884"/>
      <c r="I115" s="1027" t="e">
        <f t="shared" si="8"/>
        <v>#DIV/0!</v>
      </c>
      <c r="L115" s="822"/>
      <c r="N115" s="242"/>
    </row>
    <row r="116" spans="4:14" x14ac:dyDescent="0.3">
      <c r="D116" s="83" t="s">
        <v>470</v>
      </c>
      <c r="E116" s="241"/>
      <c r="F116" s="884"/>
      <c r="I116" s="1027" t="e">
        <f t="shared" si="8"/>
        <v>#DIV/0!</v>
      </c>
      <c r="L116" s="822"/>
      <c r="N116" s="242"/>
    </row>
    <row r="117" spans="4:14" x14ac:dyDescent="0.3">
      <c r="D117" s="83" t="s">
        <v>471</v>
      </c>
      <c r="F117" s="884"/>
      <c r="I117" s="1027" t="e">
        <f t="shared" si="8"/>
        <v>#DIV/0!</v>
      </c>
    </row>
    <row r="118" spans="4:14" x14ac:dyDescent="0.3">
      <c r="D118" s="83" t="s">
        <v>472</v>
      </c>
      <c r="F118" s="884"/>
      <c r="I118" s="1027" t="e">
        <f t="shared" si="8"/>
        <v>#DIV/0!</v>
      </c>
    </row>
    <row r="120" spans="4:14" x14ac:dyDescent="0.3">
      <c r="F120" s="883">
        <v>5963.922744161383</v>
      </c>
    </row>
    <row r="121" spans="4:14" x14ac:dyDescent="0.3">
      <c r="F121" s="883">
        <v>14838.807780115822</v>
      </c>
    </row>
    <row r="122" spans="4:14" x14ac:dyDescent="0.3">
      <c r="F122" s="883">
        <v>6540.7902714984239</v>
      </c>
    </row>
    <row r="123" spans="4:14" x14ac:dyDescent="0.3">
      <c r="F123" s="883">
        <v>13081.580542996848</v>
      </c>
    </row>
    <row r="124" spans="4:14" x14ac:dyDescent="0.3">
      <c r="F124" s="883">
        <v>9567.1260687588874</v>
      </c>
    </row>
    <row r="125" spans="4:14" x14ac:dyDescent="0.3">
      <c r="F125" s="883">
        <v>15619.797663279818</v>
      </c>
    </row>
    <row r="126" spans="4:14" x14ac:dyDescent="0.3">
      <c r="F126" s="883">
        <v>29642.116020087829</v>
      </c>
    </row>
    <row r="127" spans="4:14" x14ac:dyDescent="0.3">
      <c r="F127" s="883">
        <v>14199.816057527105</v>
      </c>
    </row>
  </sheetData>
  <autoFilter ref="A1:I118" xr:uid="{F87B2E95-F7A6-4250-B78E-A8E1051A1B79}"/>
  <phoneticPr fontId="21" type="noConversion"/>
  <conditionalFormatting sqref="L1:L1048576">
    <cfRule type="cellIs" dxfId="586" priority="1" operator="equal">
      <formula>1</formula>
    </cfRule>
    <cfRule type="cellIs" dxfId="585" priority="2" operator="greaterThan">
      <formula>0.6</formula>
    </cfRule>
  </conditionalFormatting>
  <conditionalFormatting sqref="L3:L110">
    <cfRule type="cellIs" dxfId="584" priority="3" operator="equal">
      <formula>1</formula>
    </cfRule>
  </conditionalFormatting>
  <conditionalFormatting sqref="O3:O99 R3:R99">
    <cfRule type="cellIs" dxfId="583" priority="4" operator="greaterThan">
      <formula>0.4</formula>
    </cfRule>
  </conditionalFormatting>
  <pageMargins left="0.7" right="0.7" top="0.75" bottom="0.75" header="0.3" footer="0.3"/>
  <ignoredErrors>
    <ignoredError sqref="T80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BE97E-321B-427C-81B9-309A5DF51526}">
  <sheetPr codeName="Hoja3">
    <tabColor rgb="FFC00000"/>
  </sheetPr>
  <dimension ref="A1:BN126"/>
  <sheetViews>
    <sheetView zoomScale="70" zoomScaleNormal="70" workbookViewId="0">
      <selection activeCell="C32" sqref="C32"/>
    </sheetView>
  </sheetViews>
  <sheetFormatPr baseColWidth="10" defaultColWidth="11.44140625" defaultRowHeight="14.4" x14ac:dyDescent="0.3"/>
  <cols>
    <col min="1" max="1" width="17.44140625" style="1" bestFit="1" customWidth="1"/>
    <col min="2" max="2" width="5.33203125" style="1" bestFit="1" customWidth="1"/>
    <col min="3" max="3" width="33" style="1" bestFit="1" customWidth="1"/>
    <col min="4" max="4" width="9.44140625" style="1" bestFit="1" customWidth="1"/>
    <col min="5" max="5" width="14.44140625" style="1" customWidth="1"/>
    <col min="6" max="6" width="10.33203125" style="1" bestFit="1" customWidth="1"/>
    <col min="7" max="7" width="9.6640625" style="15" bestFit="1" customWidth="1"/>
    <col min="8" max="8" width="10.44140625" style="73" bestFit="1" customWidth="1"/>
    <col min="9" max="9" width="10.6640625" style="1" bestFit="1" customWidth="1"/>
    <col min="10" max="10" width="11" style="15" bestFit="1" customWidth="1"/>
    <col min="11" max="11" width="9.6640625" style="15" bestFit="1" customWidth="1"/>
    <col min="12" max="12" width="11.33203125" style="15" bestFit="1" customWidth="1"/>
    <col min="13" max="13" width="8.44140625" style="15" bestFit="1" customWidth="1"/>
    <col min="14" max="14" width="10.109375" style="15" bestFit="1" customWidth="1"/>
    <col min="15" max="15" width="9.6640625" bestFit="1" customWidth="1"/>
    <col min="16" max="16" width="8.109375" style="1" bestFit="1" customWidth="1"/>
    <col min="17" max="17" width="10.44140625" style="1" bestFit="1" customWidth="1"/>
    <col min="18" max="18" width="9.109375" style="1" bestFit="1" customWidth="1"/>
    <col min="19" max="19" width="10.44140625" style="1" bestFit="1" customWidth="1"/>
    <col min="20" max="21" width="11.6640625" style="1" customWidth="1"/>
    <col min="22" max="22" width="11.33203125" style="1"/>
  </cols>
  <sheetData>
    <row r="1" spans="1:21" ht="43.2" x14ac:dyDescent="0.3">
      <c r="F1" s="713"/>
      <c r="G1" s="634" t="s">
        <v>36</v>
      </c>
      <c r="H1" s="958" t="s">
        <v>37</v>
      </c>
      <c r="I1" s="838" t="s">
        <v>473</v>
      </c>
      <c r="J1" s="696" t="s">
        <v>474</v>
      </c>
      <c r="K1" s="696" t="s">
        <v>475</v>
      </c>
      <c r="L1" s="696" t="s">
        <v>476</v>
      </c>
      <c r="M1" s="696" t="s">
        <v>477</v>
      </c>
      <c r="N1" s="696" t="s">
        <v>478</v>
      </c>
      <c r="O1" s="696" t="s">
        <v>479</v>
      </c>
      <c r="P1" s="696" t="s">
        <v>480</v>
      </c>
      <c r="Q1" s="696" t="s">
        <v>481</v>
      </c>
      <c r="R1" s="696" t="s">
        <v>482</v>
      </c>
      <c r="S1" s="696" t="s">
        <v>483</v>
      </c>
      <c r="T1" s="696" t="s">
        <v>484</v>
      </c>
      <c r="U1" s="696" t="s">
        <v>485</v>
      </c>
    </row>
    <row r="2" spans="1:21" ht="15" thickBot="1" x14ac:dyDescent="0.35">
      <c r="B2" s="16"/>
      <c r="E2" s="1" t="s">
        <v>48</v>
      </c>
      <c r="F2" s="713"/>
      <c r="G2" s="635" t="e">
        <f t="shared" ref="G2:S2" si="0">AVERAGE(G6:G45)</f>
        <v>#DIV/0!</v>
      </c>
      <c r="H2" s="959">
        <f t="shared" si="0"/>
        <v>0.36980085971479154</v>
      </c>
      <c r="I2" s="635">
        <f t="shared" si="0"/>
        <v>0.12323323608803857</v>
      </c>
      <c r="J2" s="635">
        <f t="shared" si="0"/>
        <v>-4.2446318538461411E-2</v>
      </c>
      <c r="K2" s="635">
        <f t="shared" si="0"/>
        <v>-7.7826459144208576E-2</v>
      </c>
      <c r="L2" s="635">
        <f t="shared" si="0"/>
        <v>-0.1762591093244347</v>
      </c>
      <c r="M2" s="635" t="e">
        <f t="shared" si="0"/>
        <v>#DIV/0!</v>
      </c>
      <c r="N2" s="635" t="e">
        <f t="shared" si="0"/>
        <v>#DIV/0!</v>
      </c>
      <c r="O2" s="635" t="e">
        <f t="shared" si="0"/>
        <v>#DIV/0!</v>
      </c>
      <c r="P2" s="635" t="e">
        <f t="shared" si="0"/>
        <v>#DIV/0!</v>
      </c>
      <c r="Q2" s="635" t="e">
        <f t="shared" si="0"/>
        <v>#DIV/0!</v>
      </c>
      <c r="R2" s="635" t="e">
        <f t="shared" si="0"/>
        <v>#DIV/0!</v>
      </c>
      <c r="S2" s="635" t="e">
        <f t="shared" si="0"/>
        <v>#DIV/0!</v>
      </c>
    </row>
    <row r="3" spans="1:21" s="1" customFormat="1" ht="15" thickBot="1" x14ac:dyDescent="0.35">
      <c r="B3" s="16"/>
      <c r="C3" s="809" t="s">
        <v>486</v>
      </c>
      <c r="D3" s="765"/>
      <c r="E3" s="12"/>
      <c r="F3" s="714" t="s">
        <v>487</v>
      </c>
      <c r="G3" s="63"/>
      <c r="H3" s="63"/>
      <c r="J3" s="721"/>
      <c r="K3" s="721"/>
      <c r="L3" s="721"/>
      <c r="M3" s="721"/>
      <c r="N3" s="721"/>
      <c r="O3" s="721"/>
      <c r="P3" s="721"/>
      <c r="Q3" s="721" t="e">
        <f>Competencias!#REF!</f>
        <v>#REF!</v>
      </c>
      <c r="R3" s="721" t="e">
        <f>Competencias!#REF!</f>
        <v>#REF!</v>
      </c>
    </row>
    <row r="4" spans="1:21" s="1" customFormat="1" x14ac:dyDescent="0.3">
      <c r="B4" s="16"/>
      <c r="F4" s="713"/>
      <c r="G4" s="63"/>
      <c r="H4" s="63"/>
      <c r="J4" s="1234"/>
      <c r="K4" s="1234"/>
      <c r="L4" s="1234"/>
      <c r="M4" s="1234"/>
      <c r="N4" s="722"/>
      <c r="P4" s="57"/>
    </row>
    <row r="5" spans="1:21" ht="43.8" thickBot="1" x14ac:dyDescent="0.35">
      <c r="B5" s="16"/>
      <c r="D5" s="784" t="s">
        <v>53</v>
      </c>
      <c r="E5" s="715" t="s">
        <v>54</v>
      </c>
      <c r="F5" s="713"/>
      <c r="G5" s="634" t="s">
        <v>36</v>
      </c>
      <c r="H5" s="958" t="s">
        <v>37</v>
      </c>
      <c r="I5" s="838" t="s">
        <v>473</v>
      </c>
      <c r="J5" s="696" t="s">
        <v>474</v>
      </c>
      <c r="K5" s="696" t="s">
        <v>475</v>
      </c>
      <c r="L5" s="696" t="s">
        <v>476</v>
      </c>
      <c r="M5" s="696" t="s">
        <v>477</v>
      </c>
      <c r="N5" s="696" t="s">
        <v>478</v>
      </c>
      <c r="O5" s="696" t="s">
        <v>479</v>
      </c>
      <c r="P5" s="696" t="s">
        <v>480</v>
      </c>
      <c r="Q5" s="696" t="s">
        <v>481</v>
      </c>
      <c r="R5" s="696" t="s">
        <v>482</v>
      </c>
      <c r="S5" s="696" t="s">
        <v>483</v>
      </c>
      <c r="T5" s="696" t="s">
        <v>484</v>
      </c>
      <c r="U5" s="696" t="s">
        <v>485</v>
      </c>
    </row>
    <row r="6" spans="1:21" x14ac:dyDescent="0.3">
      <c r="A6" s="716" t="s">
        <v>165</v>
      </c>
      <c r="B6" s="273">
        <v>911</v>
      </c>
      <c r="C6" s="810" t="s">
        <v>166</v>
      </c>
      <c r="D6" s="298">
        <f>E6/1.105</f>
        <v>22010.859728506788</v>
      </c>
      <c r="E6" s="299">
        <v>24322</v>
      </c>
      <c r="G6" s="177"/>
      <c r="H6" s="820">
        <f>(D6-'L41.old'!AV102)/D6</f>
        <v>0.35145650028780528</v>
      </c>
      <c r="I6" s="732">
        <f>(E6-Clusters!F46)/E6</f>
        <v>0.14110681687361237</v>
      </c>
      <c r="J6" s="732">
        <f>IF(IFERROR(($E$6-'Comp ER'!H6)/$E$6,"")=100%,"",IFERROR(($E$6-'Comp ER'!H6)/$E$6,""))</f>
        <v>-2.3846723131321439E-3</v>
      </c>
      <c r="K6" s="732" t="str">
        <f>IF(IFERROR(($E$6-'Comp ER'!I6)/$E$6,"")=100%,"",IFERROR(($E$6-'Comp ER'!I6)/$E$6,""))</f>
        <v/>
      </c>
      <c r="L6" s="732">
        <f>IF(IFERROR(($E$6-'Comp ER'!J6)/$E$6,"")=100%,"",IFERROR(($E$6-'Comp ER'!J6)/$E$6,""))</f>
        <v>4.6131074747142502E-2</v>
      </c>
      <c r="M6" s="732" t="str">
        <f>IF(IFERROR(($E$6-'Comp ER'!K6)/$E$6,"")=100%,"",IFERROR(($E$6-'Comp ER'!K6)/$E$6,""))</f>
        <v/>
      </c>
      <c r="N6" s="732" t="str">
        <f>IF(IFERROR(($E$6-'Comp ER'!L6)/$E$6,"")=100%,"",IFERROR(($E$6-'Comp ER'!L6)/$E$6,""))</f>
        <v/>
      </c>
      <c r="O6" s="732" t="str">
        <f>IF(IFERROR(($E$6-'Comp ER'!M6)/$E$6,"")=100%,"",IFERROR(($E$6-'Comp ER'!M6)/$E$6,""))</f>
        <v/>
      </c>
      <c r="P6" s="732" t="str">
        <f>IF(IFERROR(($E$6-'Comp ER'!N6)/$E$6,"")=100%,"",IFERROR(($E$6-'Comp ER'!N6)/$E$6,""))</f>
        <v/>
      </c>
      <c r="Q6" s="732" t="str">
        <f>IF(IFERROR(($E$6-'Comp ER'!O6)/$E$6,"")=100%,"",IFERROR(($E$6-'Comp ER'!O6)/$E$6,""))</f>
        <v/>
      </c>
      <c r="R6" s="732" t="str">
        <f>IF(IFERROR(($E$6-'Comp ER'!P6)/$E$6,"")=100%,"",IFERROR(($E$6-'Comp ER'!P6)/$E$6,""))</f>
        <v/>
      </c>
      <c r="S6" s="732" t="str">
        <f>IF(IFERROR(($E$6-'Comp ER'!Q6)/$E$6,"")=100%,"",IFERROR(($E$6-'Comp ER'!Q6)/$E$6,""))</f>
        <v/>
      </c>
      <c r="T6" s="732" t="str">
        <f>IF(IFERROR(($E$6-'Comp ER'!R6)/$E$6,"")=100%,"",IFERROR(($E$6-'Comp ER'!R6)/$E$6,""))</f>
        <v/>
      </c>
      <c r="U6" s="732" t="str">
        <f>IF(IFERROR(($E$6-'Comp ER'!S6)/$E$6,"")=100%,"",IFERROR(($E$6-'Comp ER'!S6)/$E$6,""))</f>
        <v/>
      </c>
    </row>
    <row r="7" spans="1:21" x14ac:dyDescent="0.3">
      <c r="A7" s="717" t="s">
        <v>165</v>
      </c>
      <c r="B7" s="270">
        <v>912</v>
      </c>
      <c r="C7" s="811" t="s">
        <v>167</v>
      </c>
      <c r="D7" s="140">
        <f t="shared" ref="D7:D57" si="1">E7/1.105</f>
        <v>19835.321945701362</v>
      </c>
      <c r="E7" s="157">
        <v>21918.030750000005</v>
      </c>
      <c r="G7" s="177"/>
      <c r="H7" s="820">
        <f>(D7-'L41.old'!AV103)/D7</f>
        <v>0.44770243558491235</v>
      </c>
      <c r="I7" s="732"/>
      <c r="J7" s="732">
        <f>IF(IFERROR(($E$7-'Comp ER'!H7)/$E$7,"")=100%,"",IFERROR(($E$7-'Comp ER'!H7)/$E$7,""))</f>
        <v>-8.7688956728012357E-2</v>
      </c>
      <c r="K7" s="732" t="str">
        <f>IF(IFERROR(($E$7-'Comp ER'!I7)/$E$7,"")=100%,"",IFERROR(($E$7-'Comp ER'!I7)/$E$7,""))</f>
        <v/>
      </c>
      <c r="L7" s="732">
        <f>IF(IFERROR(($E$7-'Comp ER'!J7)/$E$7,"")=100%,"",IFERROR(($E$7-'Comp ER'!J7)/$E$7,""))</f>
        <v>-0.32311156648961237</v>
      </c>
      <c r="M7" s="732" t="str">
        <f>IF(IFERROR(($E$7-'Comp ER'!K7)/$E$7,"")=100%,"",IFERROR(($E$7-'Comp ER'!K7)/$E$7,""))</f>
        <v/>
      </c>
      <c r="N7" s="732" t="str">
        <f>IF(IFERROR(($E$7-'Comp ER'!L7)/$E$7,"")=100%,"",IFERROR(($E$7-'Comp ER'!L7)/$E$7,""))</f>
        <v/>
      </c>
      <c r="O7" s="732" t="str">
        <f>IF(IFERROR(($E$7-'Comp ER'!M7)/$E$7,"")=100%,"",IFERROR(($E$7-'Comp ER'!M7)/$E$7,""))</f>
        <v/>
      </c>
      <c r="P7" s="732" t="str">
        <f>IF(IFERROR(($E$7-'Comp ER'!N7)/$E$7,"")=100%,"",IFERROR(($E$7-'Comp ER'!N7)/$E$7,""))</f>
        <v/>
      </c>
      <c r="Q7" s="732" t="str">
        <f>IF(IFERROR(($E$7-'Comp ER'!O7)/$E$7,"")=100%,"",IFERROR(($E$7-'Comp ER'!O7)/$E$7,""))</f>
        <v/>
      </c>
      <c r="R7" s="732" t="str">
        <f>IF(IFERROR(($E$7-'Comp ER'!P7)/$E$7,"")=100%,"",IFERROR(($E$7-'Comp ER'!P7)/$E$7,""))</f>
        <v/>
      </c>
      <c r="S7" s="732" t="str">
        <f>IF(IFERROR(($E$7-'Comp ER'!Q7)/$E$7,"")=100%,"",IFERROR(($E$7-'Comp ER'!Q7)/$E$7,""))</f>
        <v/>
      </c>
      <c r="T7" s="732" t="str">
        <f>IF(IFERROR(($E$7-'Comp ER'!R7)/$E$7,"")=100%,"",IFERROR(($E$7-'Comp ER'!R7)/$E$7,""))</f>
        <v/>
      </c>
      <c r="U7" s="732" t="str">
        <f>IF(IFERROR(($E$7-'Comp ER'!S7)/$E$7,"")=100%,"",IFERROR(($E$7-'Comp ER'!S7)/$E$7,""))</f>
        <v/>
      </c>
    </row>
    <row r="8" spans="1:21" x14ac:dyDescent="0.3">
      <c r="A8" s="717" t="s">
        <v>165</v>
      </c>
      <c r="B8" s="73">
        <v>913</v>
      </c>
      <c r="C8" s="812" t="s">
        <v>168</v>
      </c>
      <c r="D8" s="140">
        <f t="shared" si="1"/>
        <v>22394.718325791859</v>
      </c>
      <c r="E8" s="157">
        <v>24746.163750000003</v>
      </c>
      <c r="G8" s="177"/>
      <c r="H8" s="820">
        <f>(D8-'L41.old'!AV104)/D8</f>
        <v>0.36257291597369318</v>
      </c>
      <c r="I8" s="732">
        <f>(E8-Clusters!F46)/E8</f>
        <v>0.15582874941575553</v>
      </c>
      <c r="J8" s="732">
        <f>IF(IFERROR(($E$8-'Comp ER'!H8)/$E$8,"")=100%,"",IFERROR(($E$8-'Comp ER'!H8)/$E$8,""))</f>
        <v>7.0563007973306696E-2</v>
      </c>
      <c r="K8" s="732" t="str">
        <f>IF(IFERROR(($E$8-'Comp ER'!I8)/$E$8,"")=100%,"",IFERROR(($E$8-'Comp ER'!I8)/$E$8,""))</f>
        <v/>
      </c>
      <c r="L8" s="732" t="str">
        <f>IF(IFERROR(($E$8-'Comp ER'!J8)/$E$8,"")=100%,"",IFERROR(($E$8-'Comp ER'!J8)/$E$8,""))</f>
        <v/>
      </c>
      <c r="M8" s="732" t="str">
        <f>IF(IFERROR(($E$8-'Comp ER'!K8)/$E$8,"")=100%,"",IFERROR(($E$8-'Comp ER'!K8)/$E$8,""))</f>
        <v/>
      </c>
      <c r="N8" s="732" t="str">
        <f>IF(IFERROR(($E$8-'Comp ER'!L8)/$E$8,"")=100%,"",IFERROR(($E$8-'Comp ER'!L8)/$E$8,""))</f>
        <v/>
      </c>
      <c r="O8" s="732" t="str">
        <f>IF(IFERROR(($E$8-'Comp ER'!M8)/$E$8,"")=100%,"",IFERROR(($E$8-'Comp ER'!M8)/$E$8,""))</f>
        <v/>
      </c>
      <c r="P8" s="732" t="str">
        <f>IF(IFERROR(($E$8-'Comp ER'!N8)/$E$8,"")=100%,"",IFERROR(($E$8-'Comp ER'!N8)/$E$8,""))</f>
        <v/>
      </c>
      <c r="Q8" s="732" t="str">
        <f>IF(IFERROR(($E$8-'Comp ER'!O8)/$E$8,"")=100%,"",IFERROR(($E$8-'Comp ER'!O8)/$E$8,""))</f>
        <v/>
      </c>
      <c r="R8" s="732" t="str">
        <f>IF(IFERROR(($E$8-'Comp ER'!P8)/$E$8,"")=100%,"",IFERROR(($E$8-'Comp ER'!P8)/$E$8,""))</f>
        <v/>
      </c>
      <c r="S8" s="732" t="str">
        <f>IF(IFERROR(($E$8-'Comp ER'!Q8)/$E$8,"")=100%,"",IFERROR(($E$8-'Comp ER'!Q8)/$E$8,""))</f>
        <v/>
      </c>
      <c r="T8" s="732" t="str">
        <f>IF(IFERROR(($E$8-'Comp ER'!R8)/$E$8,"")=100%,"",IFERROR(($E$8-'Comp ER'!R8)/$E$8,""))</f>
        <v/>
      </c>
      <c r="U8" s="732" t="str">
        <f>IF(IFERROR(($E$8-'Comp ER'!S8)/$E$8,"")=100%,"",IFERROR(($E$8-'Comp ER'!S8)/$E$8,""))</f>
        <v/>
      </c>
    </row>
    <row r="9" spans="1:21" x14ac:dyDescent="0.3">
      <c r="A9" s="717" t="s">
        <v>165</v>
      </c>
      <c r="B9" s="73">
        <v>914</v>
      </c>
      <c r="C9" s="812" t="s">
        <v>169</v>
      </c>
      <c r="D9" s="140">
        <f t="shared" si="1"/>
        <v>20603.140859728508</v>
      </c>
      <c r="E9" s="157">
        <v>22766.470650000003</v>
      </c>
      <c r="F9" s="1" t="s">
        <v>488</v>
      </c>
      <c r="G9" s="177"/>
      <c r="H9" s="820">
        <f>(D9-'L41.old'!AV105)/D9</f>
        <v>0.36085359491419883</v>
      </c>
      <c r="I9" s="732">
        <f>(E9-Clusters!F49)/E9</f>
        <v>0.20101801110748813</v>
      </c>
      <c r="J9" s="732">
        <f>IF(IFERROR(($E$9-'Comp ER'!H9)/$E$9,"")=100%,"",IFERROR(($E$9-'Comp ER'!H9)/$E$9,""))</f>
        <v>0.14040255510574726</v>
      </c>
      <c r="K9" s="732">
        <f>IF(IFERROR(($E$9-'Comp ER'!I9)/$E$9,"")=100%,"",IFERROR(($E$9-'Comp ER'!I9)/$E$9,""))</f>
        <v>0.25372710328291498</v>
      </c>
      <c r="L9" s="732">
        <f>IF(IFERROR(($E$9-'Comp ER'!J9)/$E$9,"")=100%,"",IFERROR(($E$9-'Comp ER'!J9)/$E$9,""))</f>
        <v>0.12195437284434786</v>
      </c>
      <c r="M9" s="732" t="str">
        <f>IF(IFERROR(($E$9-'Comp ER'!K9)/$E$9,"")=100%,"",IFERROR(($E$9-'Comp ER'!K9)/$E$9,""))</f>
        <v/>
      </c>
      <c r="N9" s="732" t="str">
        <f>IF(IFERROR(($E$9-'Comp ER'!L9)/$E$9,"")=100%,"",IFERROR(($E$9-'Comp ER'!L9)/$E$9,""))</f>
        <v/>
      </c>
      <c r="O9" s="732" t="str">
        <f>IF(IFERROR(($E$9-'Comp ER'!M9)/$E$9,"")=100%,"",IFERROR(($E$9-'Comp ER'!M9)/$E$9,""))</f>
        <v/>
      </c>
      <c r="P9" s="732" t="str">
        <f>IF(IFERROR(($E$9-'Comp ER'!N9)/$E$9,"")=100%,"",IFERROR(($E$9-'Comp ER'!N9)/$E$9,""))</f>
        <v/>
      </c>
      <c r="Q9" s="732" t="str">
        <f>IF(IFERROR(($E$9-'Comp ER'!O9)/$E$9,"")=100%,"",IFERROR(($E$9-'Comp ER'!O9)/$E$9,""))</f>
        <v/>
      </c>
      <c r="R9" s="732" t="str">
        <f>IF(IFERROR(($E$9-'Comp ER'!P9)/$E$9,"")=100%,"",IFERROR(($E$9-'Comp ER'!P9)/$E$9,""))</f>
        <v/>
      </c>
      <c r="S9" s="732" t="str">
        <f>IF(IFERROR(($E$9-'Comp ER'!Q9)/$E$9,"")=100%,"",IFERROR(($E$9-'Comp ER'!Q9)/$E$9,""))</f>
        <v/>
      </c>
      <c r="T9" s="732" t="str">
        <f>IF(IFERROR(($E$9-'Comp ER'!R9)/$E$9,"")=100%,"",IFERROR(($E$9-'Comp ER'!R9)/$E$9,""))</f>
        <v/>
      </c>
      <c r="U9" s="732" t="str">
        <f>IF(IFERROR(($E$9-'Comp ER'!S9)/$E$9,"")=100%,"",IFERROR(($E$9-'Comp ER'!S9)/$E$9,""))</f>
        <v/>
      </c>
    </row>
    <row r="10" spans="1:21" x14ac:dyDescent="0.3">
      <c r="A10" s="717" t="s">
        <v>165</v>
      </c>
      <c r="B10" s="73">
        <v>915</v>
      </c>
      <c r="C10" s="963" t="s">
        <v>170</v>
      </c>
      <c r="D10" s="140">
        <f t="shared" si="1"/>
        <v>24186.295791855209</v>
      </c>
      <c r="E10" s="157">
        <v>26725.856850000007</v>
      </c>
      <c r="G10" s="177"/>
      <c r="H10" s="820">
        <f>(D10-'L41.old'!AV106)/D10</f>
        <v>0.36406136217106932</v>
      </c>
      <c r="I10" s="732">
        <f>(E10-Clusters!F74)/E10</f>
        <v>-9.8834305475220905E-3</v>
      </c>
      <c r="J10" s="732">
        <f>IF(IFERROR(($E$10-'Comp ER'!H10)/$E$10,"")=100%,"",IFERROR(($E$10-'Comp ER'!H10)/$E$10,""))</f>
        <v>-0.12250844447668258</v>
      </c>
      <c r="K10" s="732">
        <f>IF(IFERROR(($E$10-'Comp ER'!I10)/$E$10,"")=100%,"",IFERROR(($E$10-'Comp ER'!I10)/$E$10,""))</f>
        <v>-0.15955122314441311</v>
      </c>
      <c r="L10" s="732">
        <f>IF(IFERROR(($E$10-'Comp ER'!J10)/$E$10,"")=100%,"",IFERROR(($E$10-'Comp ER'!J10)/$E$10,""))</f>
        <v>-8.5091496327459826E-2</v>
      </c>
      <c r="M10" s="732" t="str">
        <f>IF(IFERROR(($E$10-'Comp ER'!K10)/$E$10,"")=100%,"",IFERROR(($E$10-'Comp ER'!K10)/$E$10,""))</f>
        <v/>
      </c>
      <c r="N10" s="732" t="str">
        <f>IF(IFERROR(($E$10-'Comp ER'!L10)/$E$10,"")=100%,"",IFERROR(($E$10-'Comp ER'!L10)/$E$10,""))</f>
        <v/>
      </c>
      <c r="O10" s="732" t="str">
        <f>IF(IFERROR(($E$10-'Comp ER'!M10)/$E$10,"")=100%,"",IFERROR(($E$10-'Comp ER'!M10)/$E$10,""))</f>
        <v/>
      </c>
      <c r="P10" s="732" t="str">
        <f>IF(IFERROR(($E$10-'Comp ER'!N10)/$E$10,"")=100%,"",IFERROR(($E$10-'Comp ER'!N10)/$E$10,""))</f>
        <v/>
      </c>
      <c r="Q10" s="732" t="str">
        <f>IF(IFERROR(($E$10-'Comp ER'!O10)/$E$10,"")=100%,"",IFERROR(($E$10-'Comp ER'!O10)/$E$10,""))</f>
        <v/>
      </c>
      <c r="R10" s="732" t="str">
        <f>IF(IFERROR(($E$10-'Comp ER'!P10)/$E$10,"")=100%,"",IFERROR(($E$10-'Comp ER'!P10)/$E$10,""))</f>
        <v/>
      </c>
      <c r="S10" s="732" t="str">
        <f>IF(IFERROR(($E$10-'Comp ER'!Q10)/$E$10,"")=100%,"",IFERROR(($E$10-'Comp ER'!Q10)/$E$10,""))</f>
        <v/>
      </c>
      <c r="T10" s="732" t="str">
        <f>IF(IFERROR(($E$10-'Comp ER'!R10)/$E$10,"")=100%,"",IFERROR(($E$10-'Comp ER'!R10)/$E$10,""))</f>
        <v/>
      </c>
      <c r="U10" s="732" t="str">
        <f>IF(IFERROR(($E$10-'Comp ER'!S10)/$E$10,"")=100%,"",IFERROR(($E$10-'Comp ER'!S10)/$E$10,""))</f>
        <v/>
      </c>
    </row>
    <row r="11" spans="1:21" x14ac:dyDescent="0.3">
      <c r="A11" s="717" t="s">
        <v>165</v>
      </c>
      <c r="B11" s="73">
        <v>916</v>
      </c>
      <c r="C11" s="963" t="s">
        <v>171</v>
      </c>
      <c r="D11" s="140">
        <f t="shared" si="1"/>
        <v>23546.446696832583</v>
      </c>
      <c r="E11" s="157">
        <v>26018.823600000003</v>
      </c>
      <c r="G11" s="177"/>
      <c r="H11" s="820">
        <f>(D11-'L41.old'!AV107)/D11</f>
        <v>0.33237891953712756</v>
      </c>
      <c r="I11" s="732">
        <f>(E11-Clusters!F45)/E11</f>
        <v>2.4168025798061189E-2</v>
      </c>
      <c r="J11" s="732">
        <f>IF(IFERROR(($E$11-'Comp ER'!H11)/$E$11,"")=100%,"",IFERROR(($E$11-'Comp ER'!H11)/$E$11,""))</f>
        <v>-7.6143965248298015E-2</v>
      </c>
      <c r="K11" s="732">
        <f>IF(IFERROR(($E$11-'Comp ER'!I11)/$E$11,"")=100%,"",IFERROR(($E$11-'Comp ER'!I11)/$E$11,""))</f>
        <v>0.11640893710505816</v>
      </c>
      <c r="L11" s="732">
        <f>IF(IFERROR(($E$11-'Comp ER'!J11)/$E$11,"")=100%,"",IFERROR(($E$11-'Comp ER'!J11)/$E$11,""))</f>
        <v>-8.3830707857214429E-2</v>
      </c>
      <c r="M11" s="732" t="str">
        <f>IF(IFERROR(($E$11-'Comp ER'!K11)/$E$11,"")=100%,"",IFERROR(($E$11-'Comp ER'!K11)/$E$11,""))</f>
        <v/>
      </c>
      <c r="N11" s="732" t="str">
        <f>IF(IFERROR(($E$11-'Comp ER'!L11)/$E$11,"")=100%,"",IFERROR(($E$11-'Comp ER'!L11)/$E$11,""))</f>
        <v/>
      </c>
      <c r="O11" s="732" t="str">
        <f>IF(IFERROR(($E$11-'Comp ER'!M11)/$E$11,"")=100%,"",IFERROR(($E$11-'Comp ER'!M11)/$E$11,""))</f>
        <v/>
      </c>
      <c r="P11" s="732" t="str">
        <f>IF(IFERROR(($E$11-'Comp ER'!N11)/$E$11,"")=100%,"",IFERROR(($E$11-'Comp ER'!N11)/$E$11,""))</f>
        <v/>
      </c>
      <c r="Q11" s="732" t="str">
        <f>IF(IFERROR(($E$11-'Comp ER'!O11)/$E$11,"")=100%,"",IFERROR(($E$11-'Comp ER'!O11)/$E$11,""))</f>
        <v/>
      </c>
      <c r="R11" s="732" t="str">
        <f>IF(IFERROR(($E$11-'Comp ER'!P11)/$E$11,"")=100%,"",IFERROR(($E$11-'Comp ER'!P11)/$E$11,""))</f>
        <v/>
      </c>
      <c r="S11" s="732" t="str">
        <f>IF(IFERROR(($E$11-'Comp ER'!Q11)/$E$11,"")=100%,"",IFERROR(($E$11-'Comp ER'!Q11)/$E$11,""))</f>
        <v/>
      </c>
      <c r="T11" s="732" t="str">
        <f>IF(IFERROR(($E$11-'Comp ER'!R11)/$E$11,"")=100%,"",IFERROR(($E$11-'Comp ER'!R11)/$E$11,""))</f>
        <v/>
      </c>
      <c r="U11" s="732" t="str">
        <f>IF(IFERROR(($E$11-'Comp ER'!S11)/$E$11,"")=100%,"",IFERROR(($E$11-'Comp ER'!S11)/$E$11,""))</f>
        <v/>
      </c>
    </row>
    <row r="12" spans="1:21" x14ac:dyDescent="0.3">
      <c r="A12" s="717" t="s">
        <v>165</v>
      </c>
      <c r="B12" s="73">
        <v>917</v>
      </c>
      <c r="C12" s="963" t="s">
        <v>172</v>
      </c>
      <c r="D12" s="140">
        <f t="shared" si="1"/>
        <v>23546.446696832583</v>
      </c>
      <c r="E12" s="157">
        <v>26018.823600000003</v>
      </c>
      <c r="G12" s="177"/>
      <c r="H12" s="820">
        <f>(D12-'L41.old'!AV108)/D12</f>
        <v>0.33234087493486841</v>
      </c>
      <c r="I12" s="732">
        <f>(E12-Clusters!F45)/E12</f>
        <v>2.4168025798061189E-2</v>
      </c>
      <c r="J12" s="732">
        <f>IF(IFERROR(($E$12-'Comp ER'!H12)/$E$12,"")=100%,"",IFERROR(($E$12-'Comp ER'!H12)/$E$12,""))</f>
        <v>-7.6143965248298015E-2</v>
      </c>
      <c r="K12" s="732">
        <f>IF(IFERROR(($E$12-'Comp ER'!I12)/$E$12,"")=100%,"",IFERROR(($E$12-'Comp ER'!I12)/$E$12,""))</f>
        <v>0.577613493640043</v>
      </c>
      <c r="L12" s="732">
        <f>IF(IFERROR(($E$12-'Comp ER'!J12)/$E$12,"")=100%,"",IFERROR(($E$12-'Comp ER'!J12)/$E$12,""))</f>
        <v>-8.3830707857214429E-2</v>
      </c>
      <c r="M12" s="732" t="str">
        <f>IF(IFERROR(($E$12-'Comp ER'!K12)/$E$12,"")=100%,"",IFERROR(($E$12-'Comp ER'!K12)/$E$12,""))</f>
        <v/>
      </c>
      <c r="N12" s="732" t="str">
        <f>IF(IFERROR(($E$12-'Comp ER'!L12)/$E$12,"")=100%,"",IFERROR(($E$12-'Comp ER'!L12)/$E$12,""))</f>
        <v/>
      </c>
      <c r="O12" s="732" t="str">
        <f>IF(IFERROR(($E$12-'Comp ER'!M12)/$E$12,"")=100%,"",IFERROR(($E$12-'Comp ER'!M12)/$E$12,""))</f>
        <v/>
      </c>
      <c r="P12" s="732" t="str">
        <f>IF(IFERROR(($E$12-'Comp ER'!N12)/$E$12,"")=100%,"",IFERROR(($E$12-'Comp ER'!N12)/$E$12,""))</f>
        <v/>
      </c>
      <c r="Q12" s="732" t="str">
        <f>IF(IFERROR(($E$12-'Comp ER'!O12)/$E$12,"")=100%,"",IFERROR(($E$12-'Comp ER'!O12)/$E$12,""))</f>
        <v/>
      </c>
      <c r="R12" s="732" t="str">
        <f>IF(IFERROR(($E$12-'Comp ER'!P12)/$E$12,"")=100%,"",IFERROR(($E$12-'Comp ER'!P12)/$E$12,""))</f>
        <v/>
      </c>
      <c r="S12" s="732" t="str">
        <f>IF(IFERROR(($E$12-'Comp ER'!Q12)/$E$12,"")=100%,"",IFERROR(($E$12-'Comp ER'!Q12)/$E$12,""))</f>
        <v/>
      </c>
      <c r="T12" s="732" t="str">
        <f>IF(IFERROR(($E$12-'Comp ER'!R12)/$E$12,"")=100%,"",IFERROR(($E$12-'Comp ER'!R12)/$E$12,""))</f>
        <v/>
      </c>
      <c r="U12" s="732" t="str">
        <f>IF(IFERROR(($E$12-'Comp ER'!S12)/$E$12,"")=100%,"",IFERROR(($E$12-'Comp ER'!S12)/$E$12,""))</f>
        <v/>
      </c>
    </row>
    <row r="13" spans="1:21" x14ac:dyDescent="0.3">
      <c r="A13" s="717" t="s">
        <v>165</v>
      </c>
      <c r="B13" s="73">
        <v>918</v>
      </c>
      <c r="C13" s="963" t="s">
        <v>173</v>
      </c>
      <c r="D13" s="140">
        <f t="shared" si="1"/>
        <v>14972.468823529416</v>
      </c>
      <c r="E13" s="157">
        <v>16544.578050000004</v>
      </c>
      <c r="F13" s="1" t="s">
        <v>488</v>
      </c>
      <c r="G13" s="177"/>
      <c r="H13" s="820">
        <f>(D13-'L41.old'!AV109)/D13</f>
        <v>0.41612835511389806</v>
      </c>
      <c r="I13" s="732">
        <f>(E13-Clusters!F70)/E13</f>
        <v>0.15386176923381875</v>
      </c>
      <c r="J13" s="732">
        <f>IF(IFERROR(($E$13-'Comp ER'!H13)/$E$13,"")=100%,"",IFERROR(($E$13-'Comp ER'!H13)/$E$13,""))</f>
        <v>0.12841536626556657</v>
      </c>
      <c r="K13" s="732" t="str">
        <f>IF(IFERROR(($E$13-'Comp ER'!I13)/$E$13,"")=100%,"",IFERROR(($E$13-'Comp ER'!I13)/$E$13,""))</f>
        <v/>
      </c>
      <c r="L13" s="732" t="str">
        <f>IF(IFERROR(($E$13-'Comp ER'!J13)/$E$13,"")=100%,"",IFERROR(($E$13-'Comp ER'!J13)/$E$13,""))</f>
        <v/>
      </c>
      <c r="M13" s="732" t="str">
        <f>IF(IFERROR(($E$13-'Comp ER'!K13)/$E$13,"")=100%,"",IFERROR(($E$13-'Comp ER'!K13)/$E$13,""))</f>
        <v/>
      </c>
      <c r="N13" s="732" t="str">
        <f>IF(IFERROR(($E$13-'Comp ER'!L13)/$E$13,"")=100%,"",IFERROR(($E$13-'Comp ER'!L13)/$E$13,""))</f>
        <v/>
      </c>
      <c r="O13" s="732" t="str">
        <f>IF(IFERROR(($E$13-'Comp ER'!M13)/$E$13,"")=100%,"",IFERROR(($E$13-'Comp ER'!M13)/$E$13,""))</f>
        <v/>
      </c>
      <c r="P13" s="732" t="str">
        <f>IF(IFERROR(($E$13-'Comp ER'!N13)/$E$13,"")=100%,"",IFERROR(($E$13-'Comp ER'!N13)/$E$13,""))</f>
        <v/>
      </c>
      <c r="Q13" s="732" t="str">
        <f>IF(IFERROR(($E$13-'Comp ER'!O13)/$E$13,"")=100%,"",IFERROR(($E$13-'Comp ER'!O13)/$E$13,""))</f>
        <v/>
      </c>
      <c r="R13" s="732" t="str">
        <f>IF(IFERROR(($E$13-'Comp ER'!P13)/$E$13,"")=100%,"",IFERROR(($E$13-'Comp ER'!P13)/$E$13,""))</f>
        <v/>
      </c>
      <c r="S13" s="732" t="str">
        <f>IF(IFERROR(($E$13-'Comp ER'!Q13)/$E$13,"")=100%,"",IFERROR(($E$13-'Comp ER'!Q13)/$E$13,""))</f>
        <v/>
      </c>
      <c r="T13" s="732" t="str">
        <f>IF(IFERROR(($E$13-'Comp ER'!R13)/$E$13,"")=100%,"",IFERROR(($E$13-'Comp ER'!R13)/$E$13,""))</f>
        <v/>
      </c>
      <c r="U13" s="732" t="str">
        <f>IF(IFERROR(($E$13-'Comp ER'!S13)/$E$13,"")=100%,"",IFERROR(($E$13-'Comp ER'!S13)/$E$13,""))</f>
        <v/>
      </c>
    </row>
    <row r="14" spans="1:21" x14ac:dyDescent="0.3">
      <c r="A14" s="717" t="s">
        <v>165</v>
      </c>
      <c r="B14" s="73">
        <v>919</v>
      </c>
      <c r="C14" s="963" t="s">
        <v>174</v>
      </c>
      <c r="D14" s="140">
        <f t="shared" si="1"/>
        <v>22522.688144796382</v>
      </c>
      <c r="E14" s="157">
        <v>24887.570400000004</v>
      </c>
      <c r="G14" s="177"/>
      <c r="H14" s="820">
        <f>(D14-'L41.old'!AV110)/D14</f>
        <v>0.35669313064002428</v>
      </c>
      <c r="I14" s="732">
        <f>(E14-Clusters!F47)/E14</f>
        <v>7.6245706973469926E-2</v>
      </c>
      <c r="J14" s="732" t="str">
        <f>IF(IFERROR(($E$14-'Comp ER'!H14)/$E$14,"")=100%,"",IFERROR(($E$14-'Comp ER'!H14)/$E$14,""))</f>
        <v/>
      </c>
      <c r="K14" s="732">
        <f>IF(IFERROR(($E$14-'Comp ER'!I14)/$E$14,"")=100%,"",IFERROR(($E$14-'Comp ER'!I14)/$E$14,""))</f>
        <v>-0.28538059303691593</v>
      </c>
      <c r="L14" s="732" t="str">
        <f>IF(IFERROR(($E$14-'Comp ER'!J14)/$E$14,"")=100%,"",IFERROR(($E$14-'Comp ER'!J14)/$E$14,""))</f>
        <v/>
      </c>
      <c r="M14" s="732" t="str">
        <f>IF(IFERROR(($E$14-'Comp ER'!K14)/$E$14,"")=100%,"",IFERROR(($E$14-'Comp ER'!K14)/$E$14,""))</f>
        <v/>
      </c>
      <c r="N14" s="732" t="str">
        <f>IF(IFERROR(($E$14-'Comp ER'!L14)/$E$14,"")=100%,"",IFERROR(($E$14-'Comp ER'!L14)/$E$14,""))</f>
        <v/>
      </c>
      <c r="O14" s="732" t="str">
        <f>IF(IFERROR(($E$14-'Comp ER'!M14)/$E$14,"")=100%,"",IFERROR(($E$14-'Comp ER'!M14)/$E$14,""))</f>
        <v/>
      </c>
      <c r="P14" s="732" t="str">
        <f>IF(IFERROR(($E$14-'Comp ER'!N14)/$E$14,"")=100%,"",IFERROR(($E$14-'Comp ER'!N14)/$E$14,""))</f>
        <v/>
      </c>
      <c r="Q14" s="732" t="str">
        <f>IF(IFERROR(($E$14-'Comp ER'!O14)/$E$14,"")=100%,"",IFERROR(($E$14-'Comp ER'!O14)/$E$14,""))</f>
        <v/>
      </c>
      <c r="R14" s="732" t="str">
        <f>IF(IFERROR(($E$14-'Comp ER'!P14)/$E$14,"")=100%,"",IFERROR(($E$14-'Comp ER'!P14)/$E$14,""))</f>
        <v/>
      </c>
      <c r="S14" s="732" t="str">
        <f>IF(IFERROR(($E$14-'Comp ER'!Q14)/$E$14,"")=100%,"",IFERROR(($E$14-'Comp ER'!Q14)/$E$14,""))</f>
        <v/>
      </c>
      <c r="T14" s="732" t="str">
        <f>IF(IFERROR(($E$14-'Comp ER'!R14)/$E$14,"")=100%,"",IFERROR(($E$14-'Comp ER'!R14)/$E$14,""))</f>
        <v/>
      </c>
      <c r="U14" s="732" t="str">
        <f>IF(IFERROR(($E$14-'Comp ER'!S14)/$E$14,"")=100%,"",IFERROR(($E$14-'Comp ER'!S14)/$E$14,""))</f>
        <v/>
      </c>
    </row>
    <row r="15" spans="1:21" x14ac:dyDescent="0.3">
      <c r="A15" s="717" t="s">
        <v>165</v>
      </c>
      <c r="B15" s="73">
        <v>920</v>
      </c>
      <c r="C15" s="963" t="s">
        <v>175</v>
      </c>
      <c r="D15" s="140">
        <f t="shared" si="1"/>
        <v>19835.321945701362</v>
      </c>
      <c r="E15" s="157">
        <v>21918.030750000005</v>
      </c>
      <c r="G15" s="177"/>
      <c r="H15" s="820">
        <f>(D15-'L41.old'!AV111)/D15</f>
        <v>0.39194332045546576</v>
      </c>
      <c r="I15" s="732"/>
      <c r="J15" s="732">
        <f>IF(IFERROR(($E$15-'Comp ER'!H15)/$E$15,"")=100%,"",IFERROR(($E$15-'Comp ER'!H15)/$E$15,""))</f>
        <v>5.4203352643804693E-2</v>
      </c>
      <c r="K15" s="732" t="str">
        <f>IF(IFERROR(($E$15-'Comp ER'!I15)/$E$15,"")=100%,"",IFERROR(($E$15-'Comp ER'!I15)/$E$15,""))</f>
        <v/>
      </c>
      <c r="L15" s="732" t="str">
        <f>IF(IFERROR(($E$15-'Comp ER'!J15)/$E$15,"")=100%,"",IFERROR(($E$15-'Comp ER'!J15)/$E$15,""))</f>
        <v/>
      </c>
      <c r="M15" s="732" t="str">
        <f>IF(IFERROR(($E$15-'Comp ER'!K15)/$E$15,"")=100%,"",IFERROR(($E$15-'Comp ER'!K15)/$E$15,""))</f>
        <v/>
      </c>
      <c r="N15" s="732" t="str">
        <f>IF(IFERROR(($E$15-'Comp ER'!L15)/$E$15,"")=100%,"",IFERROR(($E$15-'Comp ER'!L15)/$E$15,""))</f>
        <v/>
      </c>
      <c r="O15" s="732" t="str">
        <f>IF(IFERROR(($E$15-'Comp ER'!M15)/$E$15,"")=100%,"",IFERROR(($E$15-'Comp ER'!M15)/$E$15,""))</f>
        <v/>
      </c>
      <c r="P15" s="732" t="str">
        <f>IF(IFERROR(($E$15-'Comp ER'!N15)/$E$15,"")=100%,"",IFERROR(($E$15-'Comp ER'!N15)/$E$15,""))</f>
        <v/>
      </c>
      <c r="Q15" s="732" t="str">
        <f>IF(IFERROR(($E$15-'Comp ER'!O15)/$E$15,"")=100%,"",IFERROR(($E$15-'Comp ER'!O15)/$E$15,""))</f>
        <v/>
      </c>
      <c r="R15" s="732" t="str">
        <f>IF(IFERROR(($E$15-'Comp ER'!P15)/$E$15,"")=100%,"",IFERROR(($E$15-'Comp ER'!P15)/$E$15,""))</f>
        <v/>
      </c>
      <c r="S15" s="732" t="str">
        <f>IF(IFERROR(($E$15-'Comp ER'!Q15)/$E$15,"")=100%,"",IFERROR(($E$15-'Comp ER'!Q15)/$E$15,""))</f>
        <v/>
      </c>
      <c r="T15" s="732" t="str">
        <f>IF(IFERROR(($E$15-'Comp ER'!R15)/$E$15,"")=100%,"",IFERROR(($E$15-'Comp ER'!R15)/$E$15,""))</f>
        <v/>
      </c>
      <c r="U15" s="732" t="str">
        <f>IF(IFERROR(($E$15-'Comp ER'!S15)/$E$15,"")=100%,"",IFERROR(($E$15-'Comp ER'!S15)/$E$15,""))</f>
        <v/>
      </c>
    </row>
    <row r="16" spans="1:21" x14ac:dyDescent="0.3">
      <c r="A16" s="717" t="s">
        <v>165</v>
      </c>
      <c r="B16" s="73">
        <v>921</v>
      </c>
      <c r="C16" s="963" t="s">
        <v>176</v>
      </c>
      <c r="D16" s="140">
        <f t="shared" si="1"/>
        <v>22906.597601809961</v>
      </c>
      <c r="E16" s="157">
        <v>25311.790350000007</v>
      </c>
      <c r="G16" s="177"/>
      <c r="H16" s="820">
        <f>(D16-'L41.old'!AV112)/D16</f>
        <v>0.36747481001477261</v>
      </c>
      <c r="I16" s="732">
        <f>(E16-Clusters!F47)/E16</f>
        <v>9.172762249905432E-2</v>
      </c>
      <c r="J16" s="732">
        <f>IF(IFERROR(($E$16-'Comp ER'!H16)/$E$16,"")=100%,"",IFERROR(($E$16-'Comp ER'!H16)/$E$16,""))</f>
        <v>-4.6942931873643345E-2</v>
      </c>
      <c r="K16" s="732" t="str">
        <f>IF(IFERROR(($E$16-'Comp ER'!I16)/$E$16,"")=100%,"",IFERROR(($E$16-'Comp ER'!I16)/$E$16,""))</f>
        <v/>
      </c>
      <c r="L16" s="732">
        <f>IF(IFERROR(($E$16-'Comp ER'!J16)/$E$16,"")=100%,"",IFERROR(($E$16-'Comp ER'!J16)/$E$16,""))</f>
        <v>-0.14571113299379837</v>
      </c>
      <c r="M16" s="732" t="str">
        <f>IF(IFERROR(($E$16-'Comp ER'!K16)/$E$16,"")=100%,"",IFERROR(($E$16-'Comp ER'!K16)/$E$16,""))</f>
        <v/>
      </c>
      <c r="N16" s="732" t="str">
        <f>IF(IFERROR(($E$16-'Comp ER'!L16)/$E$16,"")=100%,"",IFERROR(($E$16-'Comp ER'!L16)/$E$16,""))</f>
        <v/>
      </c>
      <c r="O16" s="732" t="str">
        <f>IF(IFERROR(($E$16-'Comp ER'!M16)/$E$16,"")=100%,"",IFERROR(($E$16-'Comp ER'!M16)/$E$16,""))</f>
        <v/>
      </c>
      <c r="P16" s="732" t="str">
        <f>IF(IFERROR(($E$16-'Comp ER'!N16)/$E$16,"")=100%,"",IFERROR(($E$16-'Comp ER'!N16)/$E$16,""))</f>
        <v/>
      </c>
      <c r="Q16" s="732" t="str">
        <f>IF(IFERROR(($E$16-'Comp ER'!O16)/$E$16,"")=100%,"",IFERROR(($E$16-'Comp ER'!O16)/$E$16,""))</f>
        <v/>
      </c>
      <c r="R16" s="732" t="str">
        <f>IF(IFERROR(($E$16-'Comp ER'!P16)/$E$16,"")=100%,"",IFERROR(($E$16-'Comp ER'!P16)/$E$16,""))</f>
        <v/>
      </c>
      <c r="S16" s="732" t="str">
        <f>IF(IFERROR(($E$16-'Comp ER'!Q16)/$E$16,"")=100%,"",IFERROR(($E$16-'Comp ER'!Q16)/$E$16,""))</f>
        <v/>
      </c>
      <c r="T16" s="732" t="str">
        <f>IF(IFERROR(($E$16-'Comp ER'!R16)/$E$16,"")=100%,"",IFERROR(($E$16-'Comp ER'!R16)/$E$16,""))</f>
        <v/>
      </c>
      <c r="U16" s="732" t="str">
        <f>IF(IFERROR(($E$16-'Comp ER'!S16)/$E$16,"")=100%,"",IFERROR(($E$16-'Comp ER'!S16)/$E$16,""))</f>
        <v/>
      </c>
    </row>
    <row r="17" spans="1:66" x14ac:dyDescent="0.3">
      <c r="A17" s="717" t="s">
        <v>165</v>
      </c>
      <c r="B17" s="73">
        <v>922</v>
      </c>
      <c r="C17" s="963" t="s">
        <v>177</v>
      </c>
      <c r="D17" s="140">
        <f t="shared" si="1"/>
        <v>19195.472850678736</v>
      </c>
      <c r="E17" s="157">
        <v>21210.997500000001</v>
      </c>
      <c r="F17" s="1" t="s">
        <v>488</v>
      </c>
      <c r="G17" s="177"/>
      <c r="H17" s="820">
        <f>(D17-'L41.old'!AV113)/D17</f>
        <v>0.31400491655331164</v>
      </c>
      <c r="I17" s="732">
        <f>(E17-Clusters!F50)/E17</f>
        <v>4.8135289252662507E-2</v>
      </c>
      <c r="J17" s="732">
        <f>IF(IFERROR(($E$17-'Comp ER'!H17)/$E$17,"")=100%,"",IFERROR(($E$17-'Comp ER'!H17)/$E$17,""))</f>
        <v>0.13813577131391397</v>
      </c>
      <c r="K17" s="732" t="str">
        <f>IF(IFERROR(($E$17-'Comp ER'!I17)/$E$17,"")=100%,"",IFERROR(($E$17-'Comp ER'!I17)/$E$17,""))</f>
        <v/>
      </c>
      <c r="L17" s="732" t="str">
        <f>IF(IFERROR(($E$17-'Comp ER'!J17)/$E$17,"")=100%,"",IFERROR(($E$17-'Comp ER'!J17)/$E$17,""))</f>
        <v/>
      </c>
      <c r="M17" s="732" t="str">
        <f>IF(IFERROR(($E$17-'Comp ER'!K17)/$E$17,"")=100%,"",IFERROR(($E$17-'Comp ER'!K17)/$E$17,""))</f>
        <v/>
      </c>
      <c r="N17" s="732" t="str">
        <f>IF(IFERROR(($E$17-'Comp ER'!L17)/$E$17,"")=100%,"",IFERROR(($E$17-'Comp ER'!L17)/$E$17,""))</f>
        <v/>
      </c>
      <c r="O17" s="732" t="str">
        <f>IF(IFERROR(($E$17-'Comp ER'!M17)/$E$17,"")=100%,"",IFERROR(($E$17-'Comp ER'!M17)/$E$17,""))</f>
        <v/>
      </c>
      <c r="P17" s="732" t="str">
        <f>IF(IFERROR(($E$17-'Comp ER'!N17)/$E$17,"")=100%,"",IFERROR(($E$17-'Comp ER'!N17)/$E$17,""))</f>
        <v/>
      </c>
      <c r="Q17" s="732" t="str">
        <f>IF(IFERROR(($E$17-'Comp ER'!O17)/$E$17,"")=100%,"",IFERROR(($E$17-'Comp ER'!O17)/$E$17,""))</f>
        <v/>
      </c>
      <c r="R17" s="732" t="str">
        <f>IF(IFERROR(($E$17-'Comp ER'!P17)/$E$17,"")=100%,"",IFERROR(($E$17-'Comp ER'!P17)/$E$17,""))</f>
        <v/>
      </c>
      <c r="S17" s="732" t="str">
        <f>IF(IFERROR(($E$17-'Comp ER'!Q17)/$E$17,"")=100%,"",IFERROR(($E$17-'Comp ER'!Q17)/$E$17,""))</f>
        <v/>
      </c>
      <c r="T17" s="732" t="str">
        <f>IF(IFERROR(($E$17-'Comp ER'!R17)/$E$17,"")=100%,"",IFERROR(($E$17-'Comp ER'!R17)/$E$17,""))</f>
        <v/>
      </c>
      <c r="U17" s="732" t="str">
        <f>IF(IFERROR(($E$17-'Comp ER'!S17)/$E$17,"")=100%,"",IFERROR(($E$17-'Comp ER'!S17)/$E$17,""))</f>
        <v/>
      </c>
    </row>
    <row r="18" spans="1:66" x14ac:dyDescent="0.3">
      <c r="A18" s="717" t="s">
        <v>165</v>
      </c>
      <c r="B18" s="73">
        <v>923</v>
      </c>
      <c r="C18" s="963" t="s">
        <v>178</v>
      </c>
      <c r="D18" s="140">
        <f t="shared" si="1"/>
        <v>22906.597601809961</v>
      </c>
      <c r="E18" s="157">
        <v>25311.790350000007</v>
      </c>
      <c r="F18" s="1" t="s">
        <v>488</v>
      </c>
      <c r="G18" s="177"/>
      <c r="H18" s="820">
        <f>(D18-'L41.old'!AV114)/D18</f>
        <v>0.37681709662232582</v>
      </c>
      <c r="I18" s="732">
        <f>(E18-Clusters!F59)/E18</f>
        <v>0.23790456015688377</v>
      </c>
      <c r="J18" s="732">
        <f>IF(IFERROR(($E$18-'Comp ER'!H18)/$E$18,"")=100%,"",IFERROR(($E$18-'Comp ER'!H18)/$E$18,""))</f>
        <v>0.16114191424629928</v>
      </c>
      <c r="K18" s="732" t="str">
        <f>IF(IFERROR(($E$18-'Comp ER'!I18)/$E$18,"")=100%,"",IFERROR(($E$18-'Comp ER'!I18)/$E$18,""))</f>
        <v/>
      </c>
      <c r="L18" s="732">
        <f>IF(IFERROR(($E$18-'Comp ER'!J18)/$E$18,"")=100%,"",IFERROR(($E$18-'Comp ER'!J18)/$E$18,""))</f>
        <v>0.20195293494914734</v>
      </c>
      <c r="M18" s="732" t="str">
        <f>IF(IFERROR(($E$18-'Comp ER'!K18)/$E$18,"")=100%,"",IFERROR(($E$18-'Comp ER'!K18)/$E$18,""))</f>
        <v/>
      </c>
      <c r="N18" s="732" t="str">
        <f>IF(IFERROR(($E$18-'Comp ER'!L18)/$E$18,"")=100%,"",IFERROR(($E$18-'Comp ER'!L18)/$E$18,""))</f>
        <v/>
      </c>
      <c r="O18" s="732" t="str">
        <f>IF(IFERROR(($E$18-'Comp ER'!M18)/$E$18,"")=100%,"",IFERROR(($E$18-'Comp ER'!M18)/$E$18,""))</f>
        <v/>
      </c>
      <c r="P18" s="732" t="str">
        <f>IF(IFERROR(($E$18-'Comp ER'!N18)/$E$18,"")=100%,"",IFERROR(($E$18-'Comp ER'!N18)/$E$18,""))</f>
        <v/>
      </c>
      <c r="Q18" s="732" t="str">
        <f>IF(IFERROR(($E$18-'Comp ER'!O18)/$E$18,"")=100%,"",IFERROR(($E$18-'Comp ER'!O18)/$E$18,""))</f>
        <v/>
      </c>
      <c r="R18" s="732" t="str">
        <f>IF(IFERROR(($E$18-'Comp ER'!P18)/$E$18,"")=100%,"",IFERROR(($E$18-'Comp ER'!P18)/$E$18,""))</f>
        <v/>
      </c>
      <c r="S18" s="732" t="str">
        <f>IF(IFERROR(($E$18-'Comp ER'!Q18)/$E$18,"")=100%,"",IFERROR(($E$18-'Comp ER'!Q18)/$E$18,""))</f>
        <v/>
      </c>
      <c r="T18" s="732" t="str">
        <f>IF(IFERROR(($E$18-'Comp ER'!R18)/$E$18,"")=100%,"",IFERROR(($E$18-'Comp ER'!R18)/$E$18,""))</f>
        <v/>
      </c>
      <c r="U18" s="732" t="str">
        <f>IF(IFERROR(($E$18-'Comp ER'!S18)/$E$18,"")=100%,"",IFERROR(($E$18-'Comp ER'!S18)/$E$18,""))</f>
        <v/>
      </c>
    </row>
    <row r="19" spans="1:66" x14ac:dyDescent="0.3">
      <c r="A19" s="717" t="s">
        <v>165</v>
      </c>
      <c r="B19" s="73">
        <v>924</v>
      </c>
      <c r="C19" s="964" t="s">
        <v>179</v>
      </c>
      <c r="D19" s="140">
        <f t="shared" si="1"/>
        <v>17659.83502262444</v>
      </c>
      <c r="E19" s="157">
        <v>19514.117700000006</v>
      </c>
      <c r="G19" s="177"/>
      <c r="H19" s="820">
        <f>(D19-'L41.old'!AV115)/D19</f>
        <v>0.3659623668253269</v>
      </c>
      <c r="I19" s="732">
        <f>(E19-Clusters!F71)/E19</f>
        <v>0.12888708260686596</v>
      </c>
      <c r="J19" s="732">
        <f>IF(IFERROR(($E$19-'Comp ER'!H19)/$E$19,"")=100%,"",IFERROR(($E$19-'Comp ER'!H19)/$E$19,""))</f>
        <v>7.6309763161877708E-2</v>
      </c>
      <c r="K19" s="732">
        <f>IF(IFERROR(($E$19-'Comp ER'!I19)/$E$19,"")=100%,"",IFERROR(($E$19-'Comp ER'!I19)/$E$19,""))</f>
        <v>0.23183818861561981</v>
      </c>
      <c r="L19" s="732">
        <f>IF(IFERROR(($E$19-'Comp ER'!J19)/$E$19,"")=100%,"",IFERROR(($E$19-'Comp ER'!J19)/$E$19,""))</f>
        <v>-0.28112376815273549</v>
      </c>
      <c r="M19" s="732" t="str">
        <f>IF(IFERROR(($E$19-'Comp ER'!K19)/$E$19,"")=100%,"",IFERROR(($E$19-'Comp ER'!K19)/$E$19,""))</f>
        <v/>
      </c>
      <c r="N19" s="732" t="str">
        <f>IF(IFERROR(($E$19-'Comp ER'!L19)/$E$19,"")=100%,"",IFERROR(($E$19-'Comp ER'!L19)/$E$19,""))</f>
        <v/>
      </c>
      <c r="O19" s="732" t="str">
        <f>IF(IFERROR(($E$19-'Comp ER'!M19)/$E$19,"")=100%,"",IFERROR(($E$19-'Comp ER'!M19)/$E$19,""))</f>
        <v/>
      </c>
      <c r="P19" s="732" t="str">
        <f>IF(IFERROR(($E$19-'Comp ER'!N19)/$E$19,"")=100%,"",IFERROR(($E$19-'Comp ER'!N19)/$E$19,""))</f>
        <v/>
      </c>
      <c r="Q19" s="732" t="str">
        <f>IF(IFERROR(($E$19-'Comp ER'!O19)/$E$19,"")=100%,"",IFERROR(($E$19-'Comp ER'!O19)/$E$19,""))</f>
        <v/>
      </c>
      <c r="R19" s="732" t="str">
        <f>IF(IFERROR(($E$19-'Comp ER'!P19)/$E$19,"")=100%,"",IFERROR(($E$19-'Comp ER'!P19)/$E$19,""))</f>
        <v/>
      </c>
      <c r="S19" s="732" t="str">
        <f>IF(IFERROR(($E$19-'Comp ER'!Q19)/$E$19,"")=100%,"",IFERROR(($E$19-'Comp ER'!Q19)/$E$19,""))</f>
        <v/>
      </c>
      <c r="T19" s="732" t="str">
        <f>IF(IFERROR(($E$19-'Comp ER'!R19)/$E$19,"")=100%,"",IFERROR(($E$19-'Comp ER'!R19)/$E$19,""))</f>
        <v/>
      </c>
      <c r="U19" s="732" t="str">
        <f>IF(IFERROR(($E$19-'Comp ER'!S19)/$E$19,"")=100%,"",IFERROR(($E$19-'Comp ER'!S19)/$E$19,""))</f>
        <v/>
      </c>
    </row>
    <row r="20" spans="1:66" s="38" customFormat="1" x14ac:dyDescent="0.3">
      <c r="A20" s="717" t="s">
        <v>165</v>
      </c>
      <c r="B20" s="14">
        <v>2070</v>
      </c>
      <c r="C20" s="178" t="s">
        <v>180</v>
      </c>
      <c r="D20" s="140">
        <f t="shared" si="1"/>
        <v>14588.559366515841</v>
      </c>
      <c r="E20" s="861">
        <f>E21</f>
        <v>16120.358100000005</v>
      </c>
      <c r="F20" s="803"/>
      <c r="G20" s="177"/>
      <c r="H20" s="820">
        <f>(D20-'L41.old'!AV116)/D20</f>
        <v>0.39524935883746254</v>
      </c>
      <c r="I20" s="732">
        <f>(E20-Clusters!F68)/E20</f>
        <v>0.19362833509263072</v>
      </c>
      <c r="J20" s="732" t="str">
        <f>IF(IFERROR(($E$20-'Comp ER'!H20)/$E$20,"")=100%,"",IFERROR(($E$20-'Comp ER'!H20)/$E$20,""))</f>
        <v/>
      </c>
      <c r="K20" s="732" t="str">
        <f>IF(IFERROR(($E$20-'Comp ER'!I20)/$E$20,"")=100%,"",IFERROR(($E$20-'Comp ER'!I20)/$E$20,""))</f>
        <v/>
      </c>
      <c r="L20" s="732" t="str">
        <f>IF(IFERROR(($E$20-'Comp ER'!J20)/$E$20,"")=100%,"",IFERROR(($E$20-'Comp ER'!J20)/$E$20,""))</f>
        <v/>
      </c>
      <c r="M20" s="732" t="str">
        <f>IF(IFERROR(($E$20-'Comp ER'!K20)/$E$20,"")=100%,"",IFERROR(($E$20-'Comp ER'!K20)/$E$20,""))</f>
        <v/>
      </c>
      <c r="N20" s="732" t="str">
        <f>IF(IFERROR(($E$20-'Comp ER'!L20)/$E$20,"")=100%,"",IFERROR(($E$20-'Comp ER'!L20)/$E$20,""))</f>
        <v/>
      </c>
      <c r="O20" s="732" t="str">
        <f>IF(IFERROR(($E$20-'Comp ER'!M20)/$E$20,"")=100%,"",IFERROR(($E$20-'Comp ER'!M20)/$E$20,""))</f>
        <v/>
      </c>
      <c r="P20" s="732" t="str">
        <f>IF(IFERROR(($E$20-'Comp ER'!N20)/$E$20,"")=100%,"",IFERROR(($E$20-'Comp ER'!N20)/$E$20,""))</f>
        <v/>
      </c>
      <c r="Q20" s="732" t="str">
        <f>IF(IFERROR(($E$20-'Comp ER'!O20)/$E$20,"")=100%,"",IFERROR(($E$20-'Comp ER'!O20)/$E$20,""))</f>
        <v/>
      </c>
      <c r="R20" s="732" t="str">
        <f>IF(IFERROR(($E$20-'Comp ER'!P20)/$E$20,"")=100%,"",IFERROR(($E$20-'Comp ER'!P20)/$E$20,""))</f>
        <v/>
      </c>
      <c r="S20" s="732" t="str">
        <f>IF(IFERROR(($E$20-'Comp ER'!Q20)/$E$20,"")=100%,"",IFERROR(($E$20-'Comp ER'!Q20)/$E$20,""))</f>
        <v/>
      </c>
      <c r="T20" s="732" t="str">
        <f>IF(IFERROR(($E$20-'Comp ER'!R20)/$E$20,"")=100%,"",IFERROR(($E$20-'Comp ER'!R20)/$E$20,""))</f>
        <v/>
      </c>
      <c r="U20" s="732" t="str">
        <f>IF(IFERROR(($E$20-'Comp ER'!S20)/$E$20,"")=100%,"",IFERROR(($E$20-'Comp ER'!S20)/$E$20,""))</f>
        <v/>
      </c>
      <c r="V20" s="429"/>
      <c r="W20" s="429"/>
      <c r="X20" s="429"/>
      <c r="Y20" s="429"/>
      <c r="Z20" s="429"/>
      <c r="AA20" s="429"/>
      <c r="AB20" s="429"/>
      <c r="AC20" s="725"/>
      <c r="AD20" s="804"/>
      <c r="AE20" s="33"/>
      <c r="AF20" s="763"/>
      <c r="AG20" s="431"/>
      <c r="AH20" s="894"/>
      <c r="AI20" s="893"/>
      <c r="AJ20" s="896"/>
      <c r="AK20" s="429"/>
      <c r="AL20" s="429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  <c r="BN20" s="725"/>
    </row>
    <row r="21" spans="1:66" x14ac:dyDescent="0.3">
      <c r="A21" s="717" t="s">
        <v>165</v>
      </c>
      <c r="B21" s="274">
        <v>1065</v>
      </c>
      <c r="C21" s="965" t="s">
        <v>181</v>
      </c>
      <c r="D21" s="140">
        <f t="shared" si="1"/>
        <v>14588.559366515841</v>
      </c>
      <c r="E21" s="157">
        <v>16120.358100000005</v>
      </c>
      <c r="G21" s="177"/>
      <c r="H21" s="820">
        <f>(D21-'L41.old'!AV117)/D21</f>
        <v>0.39524935883746254</v>
      </c>
      <c r="I21" s="732">
        <f>(E21-Clusters!F69)/E21</f>
        <v>0.19362833509263072</v>
      </c>
      <c r="J21" s="732">
        <f>IF(IFERROR(($E$21-'Comp ER'!H21)/$E$21,"")=100%,"",IFERROR(($E$21-'Comp ER'!H21)/$E$21,""))</f>
        <v>-9.7494229982396888E-2</v>
      </c>
      <c r="K21" s="732">
        <f>IF(IFERROR(($E$21-'Comp ER'!I21)/$E$21,"")=100%,"",IFERROR(($E$21-'Comp ER'!I21)/$E$21,""))</f>
        <v>-0.79834714713936727</v>
      </c>
      <c r="L21" s="732">
        <f>IF(IFERROR(($E$21-'Comp ER'!J21)/$E$21,"")=100%,"",IFERROR(($E$21-'Comp ER'!J21)/$E$21,""))</f>
        <v>-0.48880067372696845</v>
      </c>
      <c r="M21" s="732" t="str">
        <f>IF(IFERROR(($E$21-'Comp ER'!K21)/$E$21,"")=100%,"",IFERROR(($E$21-'Comp ER'!K21)/$E$21,""))</f>
        <v/>
      </c>
      <c r="N21" s="732" t="str">
        <f>IF(IFERROR(($E$21-'Comp ER'!L21)/$E$21,"")=100%,"",IFERROR(($E$21-'Comp ER'!L21)/$E$21,""))</f>
        <v/>
      </c>
      <c r="O21" s="732" t="str">
        <f>IF(IFERROR(($E$21-'Comp ER'!M21)/$E$21,"")=100%,"",IFERROR(($E$21-'Comp ER'!M21)/$E$21,""))</f>
        <v/>
      </c>
      <c r="P21" s="732" t="str">
        <f>IF(IFERROR(($E$21-'Comp ER'!N21)/$E$21,"")=100%,"",IFERROR(($E$21-'Comp ER'!N21)/$E$21,""))</f>
        <v/>
      </c>
      <c r="Q21" s="732" t="str">
        <f>IF(IFERROR(($E$21-'Comp ER'!O21)/$E$21,"")=100%,"",IFERROR(($E$21-'Comp ER'!O21)/$E$21,""))</f>
        <v/>
      </c>
      <c r="R21" s="732" t="str">
        <f>IF(IFERROR(($E$21-'Comp ER'!P21)/$E$21,"")=100%,"",IFERROR(($E$21-'Comp ER'!P21)/$E$21,""))</f>
        <v/>
      </c>
      <c r="S21" s="732" t="str">
        <f>IF(IFERROR(($E$21-'Comp ER'!Q21)/$E$21,"")=100%,"",IFERROR(($E$21-'Comp ER'!Q21)/$E$21,""))</f>
        <v/>
      </c>
      <c r="T21" s="732" t="str">
        <f>IF(IFERROR(($E$21-'Comp ER'!R21)/$E$21,"")=100%,"",IFERROR(($E$21-'Comp ER'!R21)/$E$21,""))</f>
        <v/>
      </c>
      <c r="U21" s="732" t="str">
        <f>IF(IFERROR(($E$21-'Comp ER'!S21)/$E$21,"")=100%,"",IFERROR(($E$21-'Comp ER'!S21)/$E$21,""))</f>
        <v/>
      </c>
    </row>
    <row r="22" spans="1:66" x14ac:dyDescent="0.3">
      <c r="A22" s="717" t="s">
        <v>165</v>
      </c>
      <c r="B22" s="73">
        <v>1066</v>
      </c>
      <c r="C22" s="965" t="s">
        <v>182</v>
      </c>
      <c r="D22" s="140">
        <f t="shared" si="1"/>
        <v>14588.559366515841</v>
      </c>
      <c r="E22" s="157">
        <v>16120.358100000005</v>
      </c>
      <c r="G22" s="177"/>
      <c r="H22" s="820">
        <f>(D22-'L41.old'!AV118)/D22</f>
        <v>0.39524935883746254</v>
      </c>
      <c r="I22" s="732">
        <f>(E22-Clusters!F69)/E22</f>
        <v>0.19362833509263072</v>
      </c>
      <c r="J22" s="732">
        <f>IF(IFERROR(($E$22-'Comp ER'!H22)/$E$22,"")=100%,"",IFERROR(($E$22-'Comp ER'!H22)/$E$22,""))</f>
        <v>-9.7494229982396888E-2</v>
      </c>
      <c r="K22" s="732" t="str">
        <f>IF(IFERROR(($E$22-'Comp ER'!I22)/$E$22,"")=100%,"",IFERROR(($E$22-'Comp ER'!I22)/$E$22,""))</f>
        <v/>
      </c>
      <c r="L22" s="732">
        <f>IF(IFERROR(($E$22-'Comp ER'!J22)/$E$22,"")=100%,"",IFERROR(($E$22-'Comp ER'!J22)/$E$22,""))</f>
        <v>-0.48880067372696845</v>
      </c>
      <c r="M22" s="732" t="str">
        <f>IF(IFERROR(($E$22-'Comp ER'!K22)/$E$22,"")=100%,"",IFERROR(($E$22-'Comp ER'!K22)/$E$22,""))</f>
        <v/>
      </c>
      <c r="N22" s="732" t="str">
        <f>IF(IFERROR(($E$22-'Comp ER'!L22)/$E$22,"")=100%,"",IFERROR(($E$22-'Comp ER'!L22)/$E$22,""))</f>
        <v/>
      </c>
      <c r="O22" s="732" t="str">
        <f>IF(IFERROR(($E$22-'Comp ER'!M22)/$E$22,"")=100%,"",IFERROR(($E$22-'Comp ER'!M22)/$E$22,""))</f>
        <v/>
      </c>
      <c r="P22" s="732" t="str">
        <f>IF(IFERROR(($E$22-'Comp ER'!N22)/$E$22,"")=100%,"",IFERROR(($E$22-'Comp ER'!N22)/$E$22,""))</f>
        <v/>
      </c>
      <c r="Q22" s="732" t="str">
        <f>IF(IFERROR(($E$22-'Comp ER'!O22)/$E$22,"")=100%,"",IFERROR(($E$22-'Comp ER'!O22)/$E$22,""))</f>
        <v/>
      </c>
      <c r="R22" s="732" t="str">
        <f>IF(IFERROR(($E$22-'Comp ER'!P22)/$E$22,"")=100%,"",IFERROR(($E$22-'Comp ER'!P22)/$E$22,""))</f>
        <v/>
      </c>
      <c r="S22" s="732" t="str">
        <f>IF(IFERROR(($E$22-'Comp ER'!Q22)/$E$22,"")=100%,"",IFERROR(($E$22-'Comp ER'!Q22)/$E$22,""))</f>
        <v/>
      </c>
      <c r="T22" s="732" t="str">
        <f>IF(IFERROR(($E$22-'Comp ER'!R22)/$E$22,"")=100%,"",IFERROR(($E$22-'Comp ER'!R22)/$E$22,""))</f>
        <v/>
      </c>
      <c r="U22" s="732" t="str">
        <f>IF(IFERROR(($E$22-'Comp ER'!S22)/$E$22,"")=100%,"",IFERROR(($E$22-'Comp ER'!S22)/$E$22,""))</f>
        <v/>
      </c>
    </row>
    <row r="23" spans="1:66" x14ac:dyDescent="0.3">
      <c r="A23" s="717" t="s">
        <v>165</v>
      </c>
      <c r="B23" s="73">
        <v>1067</v>
      </c>
      <c r="C23" s="965" t="s">
        <v>183</v>
      </c>
      <c r="D23" s="140">
        <f t="shared" si="1"/>
        <v>16123.981900452489</v>
      </c>
      <c r="E23" s="157">
        <v>17817</v>
      </c>
      <c r="G23" s="177"/>
      <c r="H23" s="820">
        <f>(D23-'L41.old'!AV119)/D23</f>
        <v>0.34061274660276331</v>
      </c>
      <c r="I23" s="732"/>
      <c r="J23" s="732" t="str">
        <f>IF(IFERROR(($E$23-'Comp ER'!H23)/$E$23,"")=100%,"",IFERROR(($E$23-'Comp ER'!H23)/$E$23,""))</f>
        <v/>
      </c>
      <c r="K23" s="732" t="str">
        <f>IF(IFERROR(($E$23-'Comp ER'!I23)/$E$23,"")=100%,"",IFERROR(($E$23-'Comp ER'!I23)/$E$23,""))</f>
        <v/>
      </c>
      <c r="L23" s="732" t="str">
        <f>IF(IFERROR(($E$23-'Comp ER'!J23)/$E$23,"")=100%,"",IFERROR(($E$23-'Comp ER'!J23)/$E$23,""))</f>
        <v/>
      </c>
      <c r="M23" s="732" t="str">
        <f>IF(IFERROR(($E$23-'Comp ER'!K23)/$E$23,"")=100%,"",IFERROR(($E$23-'Comp ER'!K23)/$E$23,""))</f>
        <v/>
      </c>
      <c r="N23" s="732" t="str">
        <f>IF(IFERROR(($E$23-'Comp ER'!L23)/$E$23,"")=100%,"",IFERROR(($E$23-'Comp ER'!L23)/$E$23,""))</f>
        <v/>
      </c>
      <c r="O23" s="732" t="str">
        <f>IF(IFERROR(($E$23-'Comp ER'!M23)/$E$23,"")=100%,"",IFERROR(($E$23-'Comp ER'!M23)/$E$23,""))</f>
        <v/>
      </c>
      <c r="P23" s="732" t="str">
        <f>IF(IFERROR(($E$23-'Comp ER'!N23)/$E$23,"")=100%,"",IFERROR(($E$23-'Comp ER'!N23)/$E$23,""))</f>
        <v/>
      </c>
      <c r="Q23" s="732" t="str">
        <f>IF(IFERROR(($E$23-'Comp ER'!O23)/$E$23,"")=100%,"",IFERROR(($E$23-'Comp ER'!O23)/$E$23,""))</f>
        <v/>
      </c>
      <c r="R23" s="732" t="str">
        <f>IF(IFERROR(($E$23-'Comp ER'!P23)/$E$23,"")=100%,"",IFERROR(($E$23-'Comp ER'!P23)/$E$23,""))</f>
        <v/>
      </c>
      <c r="S23" s="732" t="str">
        <f>IF(IFERROR(($E$23-'Comp ER'!Q23)/$E$23,"")=100%,"",IFERROR(($E$23-'Comp ER'!Q23)/$E$23,""))</f>
        <v/>
      </c>
      <c r="T23" s="732" t="str">
        <f>IF(IFERROR(($E$23-'Comp ER'!R23)/$E$23,"")=100%,"",IFERROR(($E$23-'Comp ER'!R23)/$E$23,""))</f>
        <v/>
      </c>
      <c r="U23" s="732" t="str">
        <f>IF(IFERROR(($E$23-'Comp ER'!S23)/$E$23,"")=100%,"",IFERROR(($E$23-'Comp ER'!S23)/$E$23,""))</f>
        <v/>
      </c>
    </row>
    <row r="24" spans="1:66" x14ac:dyDescent="0.3">
      <c r="A24" s="717" t="s">
        <v>165</v>
      </c>
      <c r="B24" s="73">
        <v>1068</v>
      </c>
      <c r="C24" s="965" t="s">
        <v>184</v>
      </c>
      <c r="D24" s="140">
        <f t="shared" si="1"/>
        <v>16123.981900452489</v>
      </c>
      <c r="E24" s="157">
        <v>17817</v>
      </c>
      <c r="G24" s="177"/>
      <c r="H24" s="820">
        <f>(D24-'L41.old'!AV120)/D24</f>
        <v>0.35487399674468206</v>
      </c>
      <c r="I24" s="732"/>
      <c r="J24" s="732">
        <f>IF(IFERROR(($E$24-'Comp ER'!H24)/$E$24,"")=100%,"",IFERROR(($E$24-'Comp ER'!H24)/$E$24,""))</f>
        <v>-0.12252343267665712</v>
      </c>
      <c r="K24" s="732" t="str">
        <f>IF(IFERROR(($E$24-'Comp ER'!I24)/$E$24,"")=100%,"",IFERROR(($E$24-'Comp ER'!I24)/$E$24,""))</f>
        <v/>
      </c>
      <c r="L24" s="732">
        <f>IF(IFERROR(($E$24-'Comp ER'!J24)/$E$24,"")=100%,"",IFERROR(($E$24-'Comp ER'!J24)/$E$24,""))</f>
        <v>-0.34702811921198856</v>
      </c>
      <c r="M24" s="732" t="str">
        <f>IF(IFERROR(($E$24-'Comp ER'!K24)/$E$24,"")=100%,"",IFERROR(($E$24-'Comp ER'!K24)/$E$24,""))</f>
        <v/>
      </c>
      <c r="N24" s="732" t="str">
        <f>IF(IFERROR(($E$24-'Comp ER'!L24)/$E$24,"")=100%,"",IFERROR(($E$24-'Comp ER'!L24)/$E$24,""))</f>
        <v/>
      </c>
      <c r="O24" s="732" t="str">
        <f>IF(IFERROR(($E$24-'Comp ER'!M24)/$E$24,"")=100%,"",IFERROR(($E$24-'Comp ER'!M24)/$E$24,""))</f>
        <v/>
      </c>
      <c r="P24" s="732" t="str">
        <f>IF(IFERROR(($E$24-'Comp ER'!N24)/$E$24,"")=100%,"",IFERROR(($E$24-'Comp ER'!N24)/$E$24,""))</f>
        <v/>
      </c>
      <c r="Q24" s="732" t="str">
        <f>IF(IFERROR(($E$24-'Comp ER'!O24)/$E$24,"")=100%,"",IFERROR(($E$24-'Comp ER'!O24)/$E$24,""))</f>
        <v/>
      </c>
      <c r="R24" s="732" t="str">
        <f>IF(IFERROR(($E$24-'Comp ER'!P24)/$E$24,"")=100%,"",IFERROR(($E$24-'Comp ER'!P24)/$E$24,""))</f>
        <v/>
      </c>
      <c r="S24" s="732" t="str">
        <f>IF(IFERROR(($E$24-'Comp ER'!Q24)/$E$24,"")=100%,"",IFERROR(($E$24-'Comp ER'!Q24)/$E$24,""))</f>
        <v/>
      </c>
      <c r="T24" s="732" t="str">
        <f>IF(IFERROR(($E$24-'Comp ER'!R24)/$E$24,"")=100%,"",IFERROR(($E$24-'Comp ER'!R24)/$E$24,""))</f>
        <v/>
      </c>
      <c r="U24" s="732" t="str">
        <f>IF(IFERROR(($E$24-'Comp ER'!S24)/$E$24,"")=100%,"",IFERROR(($E$24-'Comp ER'!S24)/$E$24,""))</f>
        <v/>
      </c>
    </row>
    <row r="25" spans="1:66" x14ac:dyDescent="0.3">
      <c r="A25" s="717" t="s">
        <v>165</v>
      </c>
      <c r="B25" s="73">
        <v>1069</v>
      </c>
      <c r="C25" s="965" t="s">
        <v>185</v>
      </c>
      <c r="D25" s="140">
        <f t="shared" si="1"/>
        <v>16124.197194570139</v>
      </c>
      <c r="E25" s="157">
        <v>17817.237900000004</v>
      </c>
      <c r="G25" s="177"/>
      <c r="H25" s="820">
        <f>(D25-'L41.old'!AV121)/D25</f>
        <v>0.35488261062058346</v>
      </c>
      <c r="I25" s="732"/>
      <c r="J25" s="732">
        <f>IF(IFERROR(($E$25-'Comp ER'!H25)/$E$25,"")=100%,"",IFERROR(($E$25-'Comp ER'!H25)/$E$25,""))</f>
        <v>-0.18985895114528362</v>
      </c>
      <c r="K25" s="732" t="str">
        <f>IF(IFERROR(($E$25-'Comp ER'!I25)/$E$25,"")=100%,"",IFERROR(($E$25-'Comp ER'!I25)/$E$25,""))</f>
        <v/>
      </c>
      <c r="L25" s="732">
        <f>IF(IFERROR(($E$25-'Comp ER'!J25)/$E$25,"")=100%,"",IFERROR(($E$25-'Comp ER'!J25)/$E$25,""))</f>
        <v>-0.17863386670051679</v>
      </c>
      <c r="M25" s="732" t="str">
        <f>IF(IFERROR(($E$25-'Comp ER'!K25)/$E$25,"")=100%,"",IFERROR(($E$25-'Comp ER'!K25)/$E$25,""))</f>
        <v/>
      </c>
      <c r="N25" s="732" t="str">
        <f>IF(IFERROR(($E$25-'Comp ER'!L25)/$E$25,"")=100%,"",IFERROR(($E$25-'Comp ER'!L25)/$E$25,""))</f>
        <v/>
      </c>
      <c r="O25" s="732" t="str">
        <f>IF(IFERROR(($E$25-'Comp ER'!M25)/$E$25,"")=100%,"",IFERROR(($E$25-'Comp ER'!M25)/$E$25,""))</f>
        <v/>
      </c>
      <c r="P25" s="732" t="str">
        <f>IF(IFERROR(($E$25-'Comp ER'!N25)/$E$25,"")=100%,"",IFERROR(($E$25-'Comp ER'!N25)/$E$25,""))</f>
        <v/>
      </c>
      <c r="Q25" s="732" t="str">
        <f>IF(IFERROR(($E$25-'Comp ER'!O25)/$E$25,"")=100%,"",IFERROR(($E$25-'Comp ER'!O25)/$E$25,""))</f>
        <v/>
      </c>
      <c r="R25" s="732" t="str">
        <f>IF(IFERROR(($E$25-'Comp ER'!P25)/$E$25,"")=100%,"",IFERROR(($E$25-'Comp ER'!P25)/$E$25,""))</f>
        <v/>
      </c>
      <c r="S25" s="732" t="str">
        <f>IF(IFERROR(($E$25-'Comp ER'!Q25)/$E$25,"")=100%,"",IFERROR(($E$25-'Comp ER'!Q25)/$E$25,""))</f>
        <v/>
      </c>
      <c r="T25" s="732" t="str">
        <f>IF(IFERROR(($E$25-'Comp ER'!R25)/$E$25,"")=100%,"",IFERROR(($E$25-'Comp ER'!R25)/$E$25,""))</f>
        <v/>
      </c>
      <c r="U25" s="732" t="str">
        <f>IF(IFERROR(($E$25-'Comp ER'!S25)/$E$25,"")=100%,"",IFERROR(($E$25-'Comp ER'!S25)/$E$25,""))</f>
        <v/>
      </c>
    </row>
    <row r="26" spans="1:66" x14ac:dyDescent="0.3">
      <c r="A26" s="717" t="s">
        <v>165</v>
      </c>
      <c r="B26" s="73">
        <v>1070</v>
      </c>
      <c r="C26" s="965" t="s">
        <v>186</v>
      </c>
      <c r="D26" s="140">
        <f t="shared" si="1"/>
        <v>17019.909502262442</v>
      </c>
      <c r="E26" s="157">
        <v>18807</v>
      </c>
      <c r="G26" s="177"/>
      <c r="H26" s="820">
        <f>(D26-'L41.old'!AV122)/D26</f>
        <v>0.36865311537929202</v>
      </c>
      <c r="I26" s="732"/>
      <c r="J26" s="732">
        <f>IF(IFERROR(($E$26-'Comp ER'!H26)/$E$26,"")=100%,"",IFERROR(($E$26-'Comp ER'!H26)/$E$26,""))</f>
        <v>-0.12883500824161218</v>
      </c>
      <c r="K26" s="732" t="str">
        <f>IF(IFERROR(($E$26-'Comp ER'!I26)/$E$26,"")=100%,"",IFERROR(($E$26-'Comp ER'!I26)/$E$26,""))</f>
        <v/>
      </c>
      <c r="L26" s="732" t="str">
        <f>IF(IFERROR(($E$26-'Comp ER'!J26)/$E$26,"")=100%,"",IFERROR(($E$26-'Comp ER'!J26)/$E$26,""))</f>
        <v/>
      </c>
      <c r="M26" s="732" t="str">
        <f>IF(IFERROR(($E$26-'Comp ER'!K26)/$E$26,"")=100%,"",IFERROR(($E$26-'Comp ER'!K26)/$E$26,""))</f>
        <v/>
      </c>
      <c r="N26" s="732" t="str">
        <f>IF(IFERROR(($E$26-'Comp ER'!L26)/$E$26,"")=100%,"",IFERROR(($E$26-'Comp ER'!L26)/$E$26,""))</f>
        <v/>
      </c>
      <c r="O26" s="732" t="str">
        <f>IF(IFERROR(($E$26-'Comp ER'!M26)/$E$26,"")=100%,"",IFERROR(($E$26-'Comp ER'!M26)/$E$26,""))</f>
        <v/>
      </c>
      <c r="P26" s="732" t="str">
        <f>IF(IFERROR(($E$26-'Comp ER'!N26)/$E$26,"")=100%,"",IFERROR(($E$26-'Comp ER'!N26)/$E$26,""))</f>
        <v/>
      </c>
      <c r="Q26" s="732" t="str">
        <f>IF(IFERROR(($E$26-'Comp ER'!O26)/$E$26,"")=100%,"",IFERROR(($E$26-'Comp ER'!O26)/$E$26,""))</f>
        <v/>
      </c>
      <c r="R26" s="732" t="str">
        <f>IF(IFERROR(($E$26-'Comp ER'!P26)/$E$26,"")=100%,"",IFERROR(($E$26-'Comp ER'!P26)/$E$26,""))</f>
        <v/>
      </c>
      <c r="S26" s="732" t="str">
        <f>IF(IFERROR(($E$26-'Comp ER'!Q26)/$E$26,"")=100%,"",IFERROR(($E$26-'Comp ER'!Q26)/$E$26,""))</f>
        <v/>
      </c>
      <c r="T26" s="732" t="str">
        <f>IF(IFERROR(($E$26-'Comp ER'!R26)/$E$26,"")=100%,"",IFERROR(($E$26-'Comp ER'!R26)/$E$26,""))</f>
        <v/>
      </c>
      <c r="U26" s="732" t="str">
        <f>IF(IFERROR(($E$26-'Comp ER'!S26)/$E$26,"")=100%,"",IFERROR(($E$26-'Comp ER'!S26)/$E$26,""))</f>
        <v/>
      </c>
    </row>
    <row r="27" spans="1:66" x14ac:dyDescent="0.3">
      <c r="A27" s="717" t="s">
        <v>165</v>
      </c>
      <c r="B27" s="73">
        <v>1071</v>
      </c>
      <c r="C27" s="965" t="s">
        <v>187</v>
      </c>
      <c r="D27" s="140">
        <f t="shared" si="1"/>
        <v>17019.985927601814</v>
      </c>
      <c r="E27" s="157">
        <v>18807.084450000006</v>
      </c>
      <c r="G27" s="177"/>
      <c r="H27" s="820">
        <f>(D27-'L41.old'!AV123)/D27</f>
        <v>0.36865595033462767</v>
      </c>
      <c r="I27" s="732"/>
      <c r="J27" s="732">
        <f>IF(IFERROR(($E$27-'Comp ER'!H27)/$E$27,"")=100%,"",IFERROR(($E$27-'Comp ER'!H27)/$E$27,""))</f>
        <v>-0.1288299394008407</v>
      </c>
      <c r="K27" s="732">
        <f>IF(IFERROR(($E$27-'Comp ER'!I27)/$E$27,"")=100%,"",IFERROR(($E$27-'Comp ER'!I27)/$E$27,""))</f>
        <v>-0.54144041183374336</v>
      </c>
      <c r="L27" s="732" t="str">
        <f>IF(IFERROR(($E$27-'Comp ER'!J27)/$E$27,"")=100%,"",IFERROR(($E$27-'Comp ER'!J27)/$E$27,""))</f>
        <v/>
      </c>
      <c r="M27" s="732" t="str">
        <f>IF(IFERROR(($E$27-'Comp ER'!K27)/$E$27,"")=100%,"",IFERROR(($E$27-'Comp ER'!K27)/$E$27,""))</f>
        <v/>
      </c>
      <c r="N27" s="732" t="str">
        <f>IF(IFERROR(($E$27-'Comp ER'!L27)/$E$27,"")=100%,"",IFERROR(($E$27-'Comp ER'!L27)/$E$27,""))</f>
        <v/>
      </c>
      <c r="O27" s="732" t="str">
        <f>IF(IFERROR(($E$27-'Comp ER'!M27)/$E$27,"")=100%,"",IFERROR(($E$27-'Comp ER'!M27)/$E$27,""))</f>
        <v/>
      </c>
      <c r="P27" s="732" t="str">
        <f>IF(IFERROR(($E$27-'Comp ER'!N27)/$E$27,"")=100%,"",IFERROR(($E$27-'Comp ER'!N27)/$E$27,""))</f>
        <v/>
      </c>
      <c r="Q27" s="732" t="str">
        <f>IF(IFERROR(($E$27-'Comp ER'!O27)/$E$27,"")=100%,"",IFERROR(($E$27-'Comp ER'!O27)/$E$27,""))</f>
        <v/>
      </c>
      <c r="R27" s="732" t="str">
        <f>IF(IFERROR(($E$27-'Comp ER'!P27)/$E$27,"")=100%,"",IFERROR(($E$27-'Comp ER'!P27)/$E$27,""))</f>
        <v/>
      </c>
      <c r="S27" s="732" t="str">
        <f>IF(IFERROR(($E$27-'Comp ER'!Q27)/$E$27,"")=100%,"",IFERROR(($E$27-'Comp ER'!Q27)/$E$27,""))</f>
        <v/>
      </c>
      <c r="T27" s="732" t="str">
        <f>IF(IFERROR(($E$27-'Comp ER'!R27)/$E$27,"")=100%,"",IFERROR(($E$27-'Comp ER'!R27)/$E$27,""))</f>
        <v/>
      </c>
      <c r="U27" s="732" t="str">
        <f>IF(IFERROR(($E$27-'Comp ER'!S27)/$E$27,"")=100%,"",IFERROR(($E$27-'Comp ER'!S27)/$E$27,""))</f>
        <v/>
      </c>
    </row>
    <row r="28" spans="1:66" x14ac:dyDescent="0.3">
      <c r="A28" s="717" t="s">
        <v>165</v>
      </c>
      <c r="B28" s="73">
        <v>1072</v>
      </c>
      <c r="C28" s="2" t="s">
        <v>188</v>
      </c>
      <c r="D28" s="140">
        <f t="shared" si="1"/>
        <v>17019.909502262442</v>
      </c>
      <c r="E28" s="157">
        <v>18807</v>
      </c>
      <c r="G28" s="177"/>
      <c r="H28" s="820">
        <f>(D28-'L41.old'!AV124)/D28</f>
        <v>0.30892699526771944</v>
      </c>
      <c r="I28" s="732"/>
      <c r="J28" s="732" t="str">
        <f>IF(IFERROR(($E$28-'Comp ER'!H28)/$E$28,"")=100%,"",IFERROR(($E$28-'Comp ER'!H28)/$E$28,""))</f>
        <v/>
      </c>
      <c r="K28" s="732" t="str">
        <f>IF(IFERROR(($E$28-'Comp ER'!I28)/$E$28,"")=100%,"",IFERROR(($E$28-'Comp ER'!I28)/$E$28,""))</f>
        <v/>
      </c>
      <c r="L28" s="732" t="str">
        <f>IF(IFERROR(($E$28-'Comp ER'!J28)/$E$28,"")=100%,"",IFERROR(($E$28-'Comp ER'!J28)/$E$28,""))</f>
        <v/>
      </c>
      <c r="M28" s="732" t="str">
        <f>IF(IFERROR(($E$28-'Comp ER'!K28)/$E$28,"")=100%,"",IFERROR(($E$28-'Comp ER'!K28)/$E$28,""))</f>
        <v/>
      </c>
      <c r="N28" s="732" t="str">
        <f>IF(IFERROR(($E$28-'Comp ER'!L28)/$E$28,"")=100%,"",IFERROR(($E$28-'Comp ER'!L28)/$E$28,""))</f>
        <v/>
      </c>
      <c r="O28" s="732" t="str">
        <f>IF(IFERROR(($E$28-'Comp ER'!M28)/$E$28,"")=100%,"",IFERROR(($E$28-'Comp ER'!M28)/$E$28,""))</f>
        <v/>
      </c>
      <c r="P28" s="732" t="str">
        <f>IF(IFERROR(($E$28-'Comp ER'!N28)/$E$28,"")=100%,"",IFERROR(($E$28-'Comp ER'!N28)/$E$28,""))</f>
        <v/>
      </c>
      <c r="Q28" s="732" t="str">
        <f>IF(IFERROR(($E$28-'Comp ER'!O28)/$E$28,"")=100%,"",IFERROR(($E$28-'Comp ER'!O28)/$E$28,""))</f>
        <v/>
      </c>
      <c r="R28" s="732" t="str">
        <f>IF(IFERROR(($E$28-'Comp ER'!P28)/$E$28,"")=100%,"",IFERROR(($E$28-'Comp ER'!P28)/$E$28,""))</f>
        <v/>
      </c>
      <c r="S28" s="732" t="str">
        <f>IF(IFERROR(($E$28-'Comp ER'!Q28)/$E$28,"")=100%,"",IFERROR(($E$28-'Comp ER'!Q28)/$E$28,""))</f>
        <v/>
      </c>
      <c r="T28" s="732" t="str">
        <f>IF(IFERROR(($E$28-'Comp ER'!R28)/$E$28,"")=100%,"",IFERROR(($E$28-'Comp ER'!R28)/$E$28,""))</f>
        <v/>
      </c>
      <c r="U28" s="732" t="str">
        <f>IF(IFERROR(($E$28-'Comp ER'!S28)/$E$28,"")=100%,"",IFERROR(($E$28-'Comp ER'!S28)/$E$28,""))</f>
        <v/>
      </c>
    </row>
    <row r="29" spans="1:66" x14ac:dyDescent="0.3">
      <c r="A29" s="717" t="s">
        <v>165</v>
      </c>
      <c r="B29" s="73">
        <v>1073</v>
      </c>
      <c r="C29" s="2" t="s">
        <v>189</v>
      </c>
      <c r="D29" s="140">
        <f t="shared" si="1"/>
        <v>16124.197194570139</v>
      </c>
      <c r="E29" s="157">
        <v>17817.237900000004</v>
      </c>
      <c r="G29" s="177"/>
      <c r="H29" s="820">
        <f>(D29-'L41.old'!AV125)/D29</f>
        <v>0.2705373261026055</v>
      </c>
      <c r="I29" s="732"/>
      <c r="J29" s="732">
        <f>IF(IFERROR(($E$29-'Comp ER'!H29)/$E$29,"")=100%,"",IFERROR(($E$29-'Comp ER'!H29)/$E$29,""))</f>
        <v>-0.12250844447668265</v>
      </c>
      <c r="K29" s="732" t="str">
        <f>IF(IFERROR(($E$29-'Comp ER'!I29)/$E$29,"")=100%,"",IFERROR(($E$29-'Comp ER'!I29)/$E$29,""))</f>
        <v/>
      </c>
      <c r="L29" s="732" t="str">
        <f>IF(IFERROR(($E$29-'Comp ER'!J29)/$E$29,"")=100%,"",IFERROR(($E$29-'Comp ER'!J29)/$E$29,""))</f>
        <v/>
      </c>
      <c r="M29" s="732" t="str">
        <f>IF(IFERROR(($E$29-'Comp ER'!K29)/$E$29,"")=100%,"",IFERROR(($E$29-'Comp ER'!K29)/$E$29,""))</f>
        <v/>
      </c>
      <c r="N29" s="732" t="str">
        <f>IF(IFERROR(($E$29-'Comp ER'!L29)/$E$29,"")=100%,"",IFERROR(($E$29-'Comp ER'!L29)/$E$29,""))</f>
        <v/>
      </c>
      <c r="O29" s="732" t="str">
        <f>IF(IFERROR(($E$29-'Comp ER'!M29)/$E$29,"")=100%,"",IFERROR(($E$29-'Comp ER'!M29)/$E$29,""))</f>
        <v/>
      </c>
      <c r="P29" s="732" t="str">
        <f>IF(IFERROR(($E$29-'Comp ER'!N29)/$E$29,"")=100%,"",IFERROR(($E$29-'Comp ER'!N29)/$E$29,""))</f>
        <v/>
      </c>
      <c r="Q29" s="732" t="str">
        <f>IF(IFERROR(($E$29-'Comp ER'!O29)/$E$29,"")=100%,"",IFERROR(($E$29-'Comp ER'!O29)/$E$29,""))</f>
        <v/>
      </c>
      <c r="R29" s="732" t="str">
        <f>IF(IFERROR(($E$29-'Comp ER'!P29)/$E$29,"")=100%,"",IFERROR(($E$29-'Comp ER'!P29)/$E$29,""))</f>
        <v/>
      </c>
      <c r="S29" s="732" t="str">
        <f>IF(IFERROR(($E$29-'Comp ER'!Q29)/$E$29,"")=100%,"",IFERROR(($E$29-'Comp ER'!Q29)/$E$29,""))</f>
        <v/>
      </c>
      <c r="T29" s="732" t="str">
        <f>IF(IFERROR(($E$29-'Comp ER'!R29)/$E$29,"")=100%,"",IFERROR(($E$29-'Comp ER'!R29)/$E$29,""))</f>
        <v/>
      </c>
      <c r="U29" s="732" t="str">
        <f>IF(IFERROR(($E$29-'Comp ER'!S29)/$E$29,"")=100%,"",IFERROR(($E$29-'Comp ER'!S29)/$E$29,""))</f>
        <v/>
      </c>
    </row>
    <row r="30" spans="1:66" x14ac:dyDescent="0.3">
      <c r="A30" s="717" t="s">
        <v>165</v>
      </c>
      <c r="B30" s="73">
        <v>1074</v>
      </c>
      <c r="C30" s="2" t="s">
        <v>190</v>
      </c>
      <c r="D30" s="140">
        <f t="shared" si="1"/>
        <v>19707.352126696835</v>
      </c>
      <c r="E30" s="157">
        <v>21776.624100000001</v>
      </c>
      <c r="G30" s="177"/>
      <c r="H30" s="820">
        <f>(D30-'L41.old'!AV126)/D30</f>
        <v>0.37447578156590727</v>
      </c>
      <c r="I30" s="732"/>
      <c r="J30" s="732">
        <f>IF(IFERROR(($E$30-'Comp ER'!H30)/$E$30,"")=100%,"",IFERROR(($E$30-'Comp ER'!H30)/$E$30,""))</f>
        <v>-4.5295170430020834E-2</v>
      </c>
      <c r="K30" s="732">
        <f>IF(IFERROR(($E$30-'Comp ER'!I30)/$E$30,"")=100%,"",IFERROR(($E$30-'Comp ER'!I30)/$E$30,""))</f>
        <v>-0.33124399203823329</v>
      </c>
      <c r="L30" s="732">
        <f>IF(IFERROR(($E$30-'Comp ER'!J30)/$E$30,"")=100%,"",IFERROR(($E$30-'Comp ER'!J30)/$E$30,""))</f>
        <v>-0.33170320003824644</v>
      </c>
      <c r="M30" s="732" t="str">
        <f>IF(IFERROR(($E$30-'Comp ER'!K30)/$E$30,"")=100%,"",IFERROR(($E$30-'Comp ER'!K30)/$E$30,""))</f>
        <v/>
      </c>
      <c r="N30" s="732" t="str">
        <f>IF(IFERROR(($E$30-'Comp ER'!L30)/$E$30,"")=100%,"",IFERROR(($E$30-'Comp ER'!L30)/$E$30,""))</f>
        <v/>
      </c>
      <c r="O30" s="732" t="str">
        <f>IF(IFERROR(($E$30-'Comp ER'!M30)/$E$30,"")=100%,"",IFERROR(($E$30-'Comp ER'!M30)/$E$30,""))</f>
        <v/>
      </c>
      <c r="P30" s="732" t="str">
        <f>IF(IFERROR(($E$30-'Comp ER'!N30)/$E$30,"")=100%,"",IFERROR(($E$30-'Comp ER'!N30)/$E$30,""))</f>
        <v/>
      </c>
      <c r="Q30" s="732" t="str">
        <f>IF(IFERROR(($E$30-'Comp ER'!O30)/$E$30,"")=100%,"",IFERROR(($E$30-'Comp ER'!O30)/$E$30,""))</f>
        <v/>
      </c>
      <c r="R30" s="732" t="str">
        <f>IF(IFERROR(($E$30-'Comp ER'!P30)/$E$30,"")=100%,"",IFERROR(($E$30-'Comp ER'!P30)/$E$30,""))</f>
        <v/>
      </c>
      <c r="S30" s="732" t="str">
        <f>IF(IFERROR(($E$30-'Comp ER'!Q30)/$E$30,"")=100%,"",IFERROR(($E$30-'Comp ER'!Q30)/$E$30,""))</f>
        <v/>
      </c>
      <c r="T30" s="732" t="str">
        <f>IF(IFERROR(($E$30-'Comp ER'!R30)/$E$30,"")=100%,"",IFERROR(($E$30-'Comp ER'!R30)/$E$30,""))</f>
        <v/>
      </c>
      <c r="U30" s="732" t="str">
        <f>IF(IFERROR(($E$30-'Comp ER'!S30)/$E$30,"")=100%,"",IFERROR(($E$30-'Comp ER'!S30)/$E$30,""))</f>
        <v/>
      </c>
    </row>
    <row r="31" spans="1:66" x14ac:dyDescent="0.3">
      <c r="A31" s="734" t="s">
        <v>165</v>
      </c>
      <c r="B31" s="16">
        <v>1408</v>
      </c>
      <c r="C31" s="178" t="s">
        <v>191</v>
      </c>
      <c r="D31" s="774">
        <f t="shared" si="1"/>
        <v>14588.559366515841</v>
      </c>
      <c r="E31" s="876">
        <f>E20</f>
        <v>16120.358100000005</v>
      </c>
      <c r="G31" s="177"/>
      <c r="H31" s="820">
        <f>(D31-'L41.old'!AV127)/D31</f>
        <v>0.39524935883746254</v>
      </c>
      <c r="I31" s="732"/>
      <c r="J31" s="732"/>
      <c r="K31" s="732"/>
      <c r="L31" s="732"/>
      <c r="M31" s="732"/>
      <c r="N31" s="732"/>
      <c r="O31" s="732"/>
      <c r="P31" s="732"/>
      <c r="Q31" s="732"/>
      <c r="R31" s="732"/>
      <c r="S31" s="732"/>
      <c r="T31" s="732"/>
      <c r="U31" s="732"/>
    </row>
    <row r="32" spans="1:66" x14ac:dyDescent="0.3">
      <c r="A32" s="734" t="s">
        <v>165</v>
      </c>
      <c r="B32" s="16">
        <v>1409</v>
      </c>
      <c r="C32" s="178" t="s">
        <v>192</v>
      </c>
      <c r="D32" s="774">
        <f t="shared" si="1"/>
        <v>14588.559366515841</v>
      </c>
      <c r="E32" s="876">
        <f>E21</f>
        <v>16120.358100000005</v>
      </c>
      <c r="G32" s="177"/>
      <c r="H32" s="820">
        <f>(D32-'L41.old'!AV128)/D32</f>
        <v>0.39524935883746254</v>
      </c>
      <c r="I32" s="732"/>
      <c r="J32" s="732"/>
      <c r="K32" s="732"/>
      <c r="L32" s="732"/>
      <c r="M32" s="732"/>
      <c r="N32" s="732"/>
      <c r="O32" s="732"/>
      <c r="P32" s="732"/>
      <c r="Q32" s="732"/>
      <c r="R32" s="732"/>
      <c r="S32" s="732"/>
      <c r="T32" s="732"/>
      <c r="U32" s="732"/>
    </row>
    <row r="33" spans="1:21" x14ac:dyDescent="0.3">
      <c r="A33" s="734" t="s">
        <v>165</v>
      </c>
      <c r="B33" s="16">
        <v>1410</v>
      </c>
      <c r="C33" s="178" t="s">
        <v>193</v>
      </c>
      <c r="D33" s="774">
        <f t="shared" si="1"/>
        <v>14588.559366515841</v>
      </c>
      <c r="E33" s="876">
        <f>E22</f>
        <v>16120.358100000005</v>
      </c>
      <c r="G33" s="177"/>
      <c r="H33" s="820">
        <f>(D33-'L41.old'!AV129)/D33</f>
        <v>0.39524935883746254</v>
      </c>
      <c r="I33" s="732"/>
      <c r="J33" s="732"/>
      <c r="K33" s="732"/>
      <c r="L33" s="732"/>
      <c r="M33" s="732"/>
      <c r="N33" s="732"/>
      <c r="O33" s="732"/>
      <c r="P33" s="732"/>
      <c r="Q33" s="732"/>
      <c r="R33" s="732"/>
      <c r="S33" s="732"/>
      <c r="T33" s="732"/>
      <c r="U33" s="732"/>
    </row>
    <row r="34" spans="1:21" x14ac:dyDescent="0.3">
      <c r="A34" s="734" t="s">
        <v>165</v>
      </c>
      <c r="B34" s="16">
        <v>1412</v>
      </c>
      <c r="C34" s="178" t="s">
        <v>194</v>
      </c>
      <c r="D34" s="774">
        <f t="shared" si="1"/>
        <v>16123.981900452489</v>
      </c>
      <c r="E34" s="876">
        <f>E24</f>
        <v>17817</v>
      </c>
      <c r="G34" s="177"/>
      <c r="H34" s="820">
        <f>(D34-'L41.old'!AV130)/D34</f>
        <v>0.35487399674468206</v>
      </c>
      <c r="I34" s="732"/>
      <c r="J34" s="732"/>
      <c r="K34" s="732"/>
      <c r="L34" s="732"/>
      <c r="M34" s="732"/>
      <c r="N34" s="732"/>
      <c r="O34" s="732"/>
      <c r="P34" s="732"/>
      <c r="Q34" s="732"/>
      <c r="R34" s="732"/>
      <c r="S34" s="732"/>
      <c r="T34" s="732"/>
      <c r="U34" s="732"/>
    </row>
    <row r="35" spans="1:21" x14ac:dyDescent="0.3">
      <c r="A35" s="734" t="s">
        <v>165</v>
      </c>
      <c r="B35" s="16">
        <v>1413</v>
      </c>
      <c r="C35" s="178" t="s">
        <v>195</v>
      </c>
      <c r="D35" s="774">
        <f t="shared" si="1"/>
        <v>16124.197194570139</v>
      </c>
      <c r="E35" s="876">
        <f>E25</f>
        <v>17817.237900000004</v>
      </c>
      <c r="G35" s="177"/>
      <c r="H35" s="820">
        <f>(D35-'L41.old'!AV131)/D35</f>
        <v>0.35488261062058346</v>
      </c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2"/>
      <c r="T35" s="732"/>
      <c r="U35" s="732"/>
    </row>
    <row r="36" spans="1:21" x14ac:dyDescent="0.3">
      <c r="A36" s="734" t="s">
        <v>165</v>
      </c>
      <c r="B36" s="16">
        <v>1414</v>
      </c>
      <c r="C36" s="178" t="s">
        <v>196</v>
      </c>
      <c r="D36" s="774">
        <f t="shared" si="1"/>
        <v>17019.909502262442</v>
      </c>
      <c r="E36" s="876">
        <f>E26</f>
        <v>18807</v>
      </c>
      <c r="G36" s="177"/>
      <c r="H36" s="820">
        <f>(D36-'L41.old'!AV132)/D36</f>
        <v>0.36865311537929202</v>
      </c>
      <c r="I36" s="732"/>
      <c r="J36" s="732"/>
      <c r="K36" s="732"/>
      <c r="L36" s="732"/>
      <c r="M36" s="732"/>
      <c r="N36" s="732"/>
      <c r="O36" s="732"/>
      <c r="P36" s="732"/>
      <c r="Q36" s="732"/>
      <c r="R36" s="732"/>
      <c r="S36" s="732"/>
      <c r="T36" s="732"/>
      <c r="U36" s="732"/>
    </row>
    <row r="37" spans="1:21" x14ac:dyDescent="0.3">
      <c r="A37" s="734" t="s">
        <v>165</v>
      </c>
      <c r="B37" s="16">
        <v>1415</v>
      </c>
      <c r="C37" s="178" t="s">
        <v>197</v>
      </c>
      <c r="D37" s="774">
        <f t="shared" si="1"/>
        <v>17019.985927601814</v>
      </c>
      <c r="E37" s="876">
        <f>E27</f>
        <v>18807.084450000006</v>
      </c>
      <c r="G37" s="177"/>
      <c r="H37" s="820">
        <f>(D37-'L41.old'!AV133)/D37</f>
        <v>0.36865595033462767</v>
      </c>
      <c r="I37" s="732"/>
      <c r="J37" s="732"/>
      <c r="K37" s="732"/>
      <c r="L37" s="732"/>
      <c r="M37" s="732"/>
      <c r="N37" s="732"/>
      <c r="O37" s="732"/>
      <c r="P37" s="732"/>
      <c r="Q37" s="732"/>
      <c r="R37" s="732"/>
      <c r="S37" s="732"/>
      <c r="T37" s="732"/>
      <c r="U37" s="732"/>
    </row>
    <row r="38" spans="1:21" x14ac:dyDescent="0.3">
      <c r="A38" s="734" t="s">
        <v>165</v>
      </c>
      <c r="B38" s="16">
        <v>1416</v>
      </c>
      <c r="C38" s="178" t="s">
        <v>198</v>
      </c>
      <c r="D38" s="774">
        <f t="shared" si="1"/>
        <v>19707.352126696835</v>
      </c>
      <c r="E38" s="876">
        <f>E30</f>
        <v>21776.624100000001</v>
      </c>
      <c r="G38" s="177"/>
      <c r="H38" s="820">
        <f>(D38-'L41.old'!AV134)/D38</f>
        <v>0.37447578156590727</v>
      </c>
      <c r="I38" s="732"/>
      <c r="J38" s="732"/>
      <c r="K38" s="732"/>
      <c r="L38" s="732"/>
      <c r="M38" s="732"/>
      <c r="N38" s="732"/>
      <c r="O38" s="732"/>
      <c r="P38" s="732"/>
      <c r="Q38" s="732"/>
      <c r="R38" s="732"/>
      <c r="S38" s="732"/>
      <c r="T38" s="732"/>
      <c r="U38" s="732"/>
    </row>
    <row r="39" spans="1:21" x14ac:dyDescent="0.3">
      <c r="A39" s="734" t="s">
        <v>165</v>
      </c>
      <c r="B39" s="16">
        <v>1417</v>
      </c>
      <c r="C39" s="178" t="s">
        <v>199</v>
      </c>
      <c r="D39" s="774">
        <f t="shared" si="1"/>
        <v>17019.909502262442</v>
      </c>
      <c r="E39" s="876">
        <f>E28</f>
        <v>18807</v>
      </c>
      <c r="G39" s="177"/>
      <c r="H39" s="820">
        <f>(D39-'L41.old'!AV135)/D39</f>
        <v>0.30892699526771944</v>
      </c>
      <c r="I39" s="732"/>
      <c r="J39" s="732"/>
      <c r="K39" s="732"/>
      <c r="L39" s="732"/>
      <c r="M39" s="732"/>
      <c r="N39" s="732"/>
      <c r="O39" s="732"/>
      <c r="P39" s="732"/>
      <c r="Q39" s="732"/>
      <c r="R39" s="732"/>
      <c r="S39" s="732"/>
      <c r="T39" s="732"/>
      <c r="U39" s="732"/>
    </row>
    <row r="40" spans="1:21" x14ac:dyDescent="0.3">
      <c r="A40" s="734" t="s">
        <v>165</v>
      </c>
      <c r="B40" s="16">
        <v>1418</v>
      </c>
      <c r="C40" s="178" t="s">
        <v>200</v>
      </c>
      <c r="D40" s="774">
        <f t="shared" si="1"/>
        <v>16124.197194570139</v>
      </c>
      <c r="E40" s="876">
        <f>E29</f>
        <v>17817.237900000004</v>
      </c>
      <c r="G40" s="177"/>
      <c r="H40" s="820">
        <f>(D40-'L41.old'!AV136)/D40</f>
        <v>0.2705373261026055</v>
      </c>
      <c r="I40" s="732"/>
      <c r="J40" s="732"/>
      <c r="K40" s="732"/>
      <c r="L40" s="732"/>
      <c r="M40" s="732"/>
      <c r="N40" s="732"/>
      <c r="O40" s="732"/>
      <c r="P40" s="732"/>
      <c r="Q40" s="732"/>
      <c r="R40" s="732"/>
      <c r="S40" s="732"/>
      <c r="T40" s="732"/>
      <c r="U40" s="732"/>
    </row>
    <row r="41" spans="1:21" x14ac:dyDescent="0.3">
      <c r="A41" s="717" t="s">
        <v>165</v>
      </c>
      <c r="B41" s="274">
        <v>925</v>
      </c>
      <c r="C41" s="718" t="s">
        <v>201</v>
      </c>
      <c r="D41" s="140">
        <f t="shared" si="1"/>
        <v>11744.416289592762</v>
      </c>
      <c r="E41" s="140">
        <v>12977.580000000002</v>
      </c>
      <c r="G41" s="177"/>
      <c r="H41" s="820">
        <f>(D41-'L41.old'!AV137)/D41</f>
        <v>0.43079333743271098</v>
      </c>
      <c r="I41" s="732">
        <f>(E41-Clusters!F30)/E41</f>
        <v>0.1377437087654248</v>
      </c>
      <c r="J41" s="732" t="str">
        <f>IF(IFERROR(($E$41-'Comp ER'!H41)/$E$41,"")=100%,"",IFERROR(($E$41-'Comp ER'!H41)/$E$41,""))</f>
        <v/>
      </c>
      <c r="K41" s="732" t="str">
        <f>IF(IFERROR(($E$41-'Comp ER'!I41)/$E$41,"")=100%,"",IFERROR(($E$41-'Comp ER'!I41)/$E$41,""))</f>
        <v/>
      </c>
      <c r="L41" s="732" t="str">
        <f>IF(IFERROR(($E$41-'Comp ER'!J41)/$E$41,"")=100%,"",IFERROR(($E$41-'Comp ER'!J41)/$E$41,""))</f>
        <v/>
      </c>
      <c r="M41" s="732" t="str">
        <f>IF(IFERROR(($E$41-'Comp ER'!K41)/$E$41,"")=100%,"",IFERROR(($E$41-'Comp ER'!K41)/$E$41,""))</f>
        <v/>
      </c>
      <c r="N41" s="732" t="str">
        <f>IF(IFERROR(($E$41-'Comp ER'!L41)/$E$41,"")=100%,"",IFERROR(($E$41-'Comp ER'!L41)/$E$41,""))</f>
        <v/>
      </c>
      <c r="O41" s="732" t="str">
        <f>IF(IFERROR(($E$41-'Comp ER'!M41)/$E$41,"")=100%,"",IFERROR(($E$41-'Comp ER'!M41)/$E$41,""))</f>
        <v/>
      </c>
      <c r="P41" s="732" t="str">
        <f>IF(IFERROR(($E$41-'Comp ER'!N41)/$E$41,"")=100%,"",IFERROR(($E$41-'Comp ER'!N41)/$E$41,""))</f>
        <v/>
      </c>
      <c r="Q41" s="732" t="str">
        <f>IF(IFERROR(($E$41-'Comp ER'!O41)/$E$41,"")=100%,"",IFERROR(($E$41-'Comp ER'!O41)/$E$41,""))</f>
        <v/>
      </c>
      <c r="R41" s="732" t="str">
        <f>IF(IFERROR(($E$41-'Comp ER'!P41)/$E$41,"")=100%,"",IFERROR(($E$41-'Comp ER'!P41)/$E$41,""))</f>
        <v/>
      </c>
      <c r="S41" s="732" t="str">
        <f>IF(IFERROR(($E$41-'Comp ER'!Q41)/$E$41,"")=100%,"",IFERROR(($E$41-'Comp ER'!Q41)/$E$41,""))</f>
        <v/>
      </c>
      <c r="T41" s="732" t="str">
        <f>IF(IFERROR(($E$41-'Comp ER'!R41)/$E$41,"")=100%,"",IFERROR(($E$41-'Comp ER'!R41)/$E$41,""))</f>
        <v/>
      </c>
      <c r="U41" s="732" t="str">
        <f>IF(IFERROR(($E$41-'Comp ER'!S41)/$E$41,"")=100%,"",IFERROR(($E$41-'Comp ER'!S41)/$E$41,""))</f>
        <v/>
      </c>
    </row>
    <row r="42" spans="1:21" x14ac:dyDescent="0.3">
      <c r="A42" s="717" t="s">
        <v>165</v>
      </c>
      <c r="B42" s="73">
        <v>926</v>
      </c>
      <c r="C42" s="718" t="s">
        <v>202</v>
      </c>
      <c r="D42" s="140">
        <f t="shared" si="1"/>
        <v>11301.23076923077</v>
      </c>
      <c r="E42" s="140">
        <v>12487.86</v>
      </c>
      <c r="G42" s="177"/>
      <c r="H42" s="820">
        <f>(D42-'L41.old'!AV138)/D42</f>
        <v>0.47775599662392115</v>
      </c>
      <c r="I42" s="732">
        <f>(E42-Clusters!F29)/E42</f>
        <v>0.20002306239820117</v>
      </c>
      <c r="J42" s="732" t="str">
        <f>IF(IFERROR(($E$42-'Comp ER'!H42)/$E$42,"")=100%,"",IFERROR(($E$42-'Comp ER'!H42)/$E$42,""))</f>
        <v/>
      </c>
      <c r="K42" s="732" t="str">
        <f>IF(IFERROR(($E$42-'Comp ER'!I42)/$E$42,"")=100%,"",IFERROR(($E$42-'Comp ER'!I42)/$E$42,""))</f>
        <v/>
      </c>
      <c r="L42" s="732" t="str">
        <f>IF(IFERROR(($E$42-'Comp ER'!J42)/$E$42,"")=100%,"",IFERROR(($E$42-'Comp ER'!J42)/$E$42,""))</f>
        <v/>
      </c>
      <c r="M42" s="732" t="str">
        <f>IF(IFERROR(($E$42-'Comp ER'!K42)/$E$42,"")=100%,"",IFERROR(($E$42-'Comp ER'!K42)/$E$42,""))</f>
        <v/>
      </c>
      <c r="N42" s="732" t="str">
        <f>IF(IFERROR(($E$42-'Comp ER'!L42)/$E$42,"")=100%,"",IFERROR(($E$42-'Comp ER'!L42)/$E$42,""))</f>
        <v/>
      </c>
      <c r="O42" s="732" t="str">
        <f>IF(IFERROR(($E$42-'Comp ER'!M42)/$E$42,"")=100%,"",IFERROR(($E$42-'Comp ER'!M42)/$E$42,""))</f>
        <v/>
      </c>
      <c r="P42" s="732" t="str">
        <f>IF(IFERROR(($E$42-'Comp ER'!N42)/$E$42,"")=100%,"",IFERROR(($E$42-'Comp ER'!N42)/$E$42,""))</f>
        <v/>
      </c>
      <c r="Q42" s="732" t="str">
        <f>IF(IFERROR(($E$42-'Comp ER'!O42)/$E$42,"")=100%,"",IFERROR(($E$42-'Comp ER'!O42)/$E$42,""))</f>
        <v/>
      </c>
      <c r="R42" s="732" t="str">
        <f>IF(IFERROR(($E$42-'Comp ER'!P42)/$E$42,"")=100%,"",IFERROR(($E$42-'Comp ER'!P42)/$E$42,""))</f>
        <v/>
      </c>
      <c r="S42" s="732" t="str">
        <f>IF(IFERROR(($E$42-'Comp ER'!Q42)/$E$42,"")=100%,"",IFERROR(($E$42-'Comp ER'!Q42)/$E$42,""))</f>
        <v/>
      </c>
      <c r="T42" s="732" t="str">
        <f>IF(IFERROR(($E$42-'Comp ER'!R42)/$E$42,"")=100%,"",IFERROR(($E$42-'Comp ER'!R42)/$E$42,""))</f>
        <v/>
      </c>
      <c r="U42" s="732" t="str">
        <f>IF(IFERROR(($E$42-'Comp ER'!S42)/$E$42,"")=100%,"",IFERROR(($E$42-'Comp ER'!S42)/$E$42,""))</f>
        <v/>
      </c>
    </row>
    <row r="43" spans="1:21" x14ac:dyDescent="0.3">
      <c r="A43" s="717" t="s">
        <v>165</v>
      </c>
      <c r="B43" s="73">
        <v>927</v>
      </c>
      <c r="C43" s="718" t="s">
        <v>203</v>
      </c>
      <c r="D43" s="140">
        <f t="shared" si="1"/>
        <v>12409.194570135749</v>
      </c>
      <c r="E43" s="140">
        <v>13712.160000000002</v>
      </c>
      <c r="G43" s="177"/>
      <c r="H43" s="820">
        <f>(D43-'L41.old'!AV139)/D43</f>
        <v>0.39577061527870167</v>
      </c>
      <c r="I43" s="732">
        <f>(E43-Clusters!F15)/E43</f>
        <v>0.1474720248305155</v>
      </c>
      <c r="J43" s="732" t="str">
        <f>IF(IFERROR(($E$43-'Comp ER'!H43)/$E$43,"")=100%,"",IFERROR(($E$43-'Comp ER'!H43)/$E$43,""))</f>
        <v/>
      </c>
      <c r="K43" s="732" t="str">
        <f>IF(IFERROR(($E$43-'Comp ER'!I43)/$E$43,"")=100%,"",IFERROR(($E$43-'Comp ER'!I43)/$E$43,""))</f>
        <v/>
      </c>
      <c r="L43" s="732" t="str">
        <f>IF(IFERROR(($E$43-'Comp ER'!J43)/$E$43,"")=100%,"",IFERROR(($E$43-'Comp ER'!J43)/$E$43,""))</f>
        <v/>
      </c>
      <c r="M43" s="732" t="str">
        <f>IF(IFERROR(($E$43-'Comp ER'!K43)/$E$43,"")=100%,"",IFERROR(($E$43-'Comp ER'!K43)/$E$43,""))</f>
        <v/>
      </c>
      <c r="N43" s="732" t="str">
        <f>IF(IFERROR(($E$43-'Comp ER'!L43)/$E$43,"")=100%,"",IFERROR(($E$43-'Comp ER'!L43)/$E$43,""))</f>
        <v/>
      </c>
      <c r="O43" s="732" t="str">
        <f>IF(IFERROR(($E$43-'Comp ER'!M43)/$E$43,"")=100%,"",IFERROR(($E$43-'Comp ER'!M43)/$E$43,""))</f>
        <v/>
      </c>
      <c r="P43" s="732" t="str">
        <f>IF(IFERROR(($E$43-'Comp ER'!N43)/$E$43,"")=100%,"",IFERROR(($E$43-'Comp ER'!N43)/$E$43,""))</f>
        <v/>
      </c>
      <c r="Q43" s="732" t="str">
        <f>IF(IFERROR(($E$43-'Comp ER'!O43)/$E$43,"")=100%,"",IFERROR(($E$43-'Comp ER'!O43)/$E$43,""))</f>
        <v/>
      </c>
      <c r="R43" s="732" t="str">
        <f>IF(IFERROR(($E$43-'Comp ER'!P43)/$E$43,"")=100%,"",IFERROR(($E$43-'Comp ER'!P43)/$E$43,""))</f>
        <v/>
      </c>
      <c r="S43" s="732" t="str">
        <f>IF(IFERROR(($E$43-'Comp ER'!Q43)/$E$43,"")=100%,"",IFERROR(($E$43-'Comp ER'!Q43)/$E$43,""))</f>
        <v/>
      </c>
      <c r="T43" s="732" t="str">
        <f>IF(IFERROR(($E$43-'Comp ER'!R43)/$E$43,"")=100%,"",IFERROR(($E$43-'Comp ER'!R43)/$E$43,""))</f>
        <v/>
      </c>
      <c r="U43" s="732" t="str">
        <f>IF(IFERROR(($E$43-'Comp ER'!S43)/$E$43,"")=100%,"",IFERROR(($E$43-'Comp ER'!S43)/$E$43,""))</f>
        <v/>
      </c>
    </row>
    <row r="44" spans="1:21" x14ac:dyDescent="0.3">
      <c r="A44" s="717" t="s">
        <v>165</v>
      </c>
      <c r="B44" s="73">
        <v>928</v>
      </c>
      <c r="C44" s="718" t="s">
        <v>204</v>
      </c>
      <c r="D44" s="140">
        <f t="shared" si="1"/>
        <v>15289.900452488688</v>
      </c>
      <c r="E44" s="140">
        <v>16895.34</v>
      </c>
      <c r="G44" s="177"/>
      <c r="H44" s="820">
        <f>(D44-'L41.old'!AV140)/D44</f>
        <v>0.45398921022822325</v>
      </c>
      <c r="I44" s="732">
        <f>(E44-Clusters!F14)/E44</f>
        <v>4.1747606144652914E-2</v>
      </c>
      <c r="J44" s="732" t="str">
        <f>IF(IFERROR(($E$44-'Comp ER'!H44)/$E$44,"")=100%,"",IFERROR(($E$44-'Comp ER'!H44)/$E$44,""))</f>
        <v/>
      </c>
      <c r="K44" s="732">
        <f>IF(IFERROR(($E$44-'Comp ER'!I44)/$E$44,"")=100%,"",IFERROR(($E$44-'Comp ER'!I44)/$E$44,""))</f>
        <v>0.15811105310695139</v>
      </c>
      <c r="L44" s="732" t="str">
        <f>IF(IFERROR(($E$44-'Comp ER'!J44)/$E$44,"")=100%,"",IFERROR(($E$44-'Comp ER'!J44)/$E$44,""))</f>
        <v/>
      </c>
      <c r="M44" s="732" t="str">
        <f>IF(IFERROR(($E$44-'Comp ER'!K44)/$E$44,"")=100%,"",IFERROR(($E$44-'Comp ER'!K44)/$E$44,""))</f>
        <v/>
      </c>
      <c r="N44" s="732" t="str">
        <f>IF(IFERROR(($E$44-'Comp ER'!L44)/$E$44,"")=100%,"",IFERROR(($E$44-'Comp ER'!L44)/$E$44,""))</f>
        <v/>
      </c>
      <c r="O44" s="732" t="str">
        <f>IF(IFERROR(($E$44-'Comp ER'!M44)/$E$44,"")=100%,"",IFERROR(($E$44-'Comp ER'!M44)/$E$44,""))</f>
        <v/>
      </c>
      <c r="P44" s="732" t="str">
        <f>IF(IFERROR(($E$44-'Comp ER'!N44)/$E$44,"")=100%,"",IFERROR(($E$44-'Comp ER'!N44)/$E$44,""))</f>
        <v/>
      </c>
      <c r="Q44" s="732" t="str">
        <f>IF(IFERROR(($E$44-'Comp ER'!O44)/$E$44,"")=100%,"",IFERROR(($E$44-'Comp ER'!O44)/$E$44,""))</f>
        <v/>
      </c>
      <c r="R44" s="732" t="str">
        <f>IF(IFERROR(($E$44-'Comp ER'!P44)/$E$44,"")=100%,"",IFERROR(($E$44-'Comp ER'!P44)/$E$44,""))</f>
        <v/>
      </c>
      <c r="S44" s="732" t="str">
        <f>IF(IFERROR(($E$44-'Comp ER'!Q44)/$E$44,"")=100%,"",IFERROR(($E$44-'Comp ER'!Q44)/$E$44,""))</f>
        <v/>
      </c>
      <c r="T44" s="732" t="str">
        <f>IF(IFERROR(($E$44-'Comp ER'!R44)/$E$44,"")=100%,"",IFERROR(($E$44-'Comp ER'!R44)/$E$44,""))</f>
        <v/>
      </c>
      <c r="U44" s="732" t="str">
        <f>IF(IFERROR(($E$44-'Comp ER'!S44)/$E$44,"")=100%,"",IFERROR(($E$44-'Comp ER'!S44)/$E$44,""))</f>
        <v/>
      </c>
    </row>
    <row r="45" spans="1:21" x14ac:dyDescent="0.3">
      <c r="A45" s="957" t="s">
        <v>165</v>
      </c>
      <c r="B45" s="73">
        <v>929</v>
      </c>
      <c r="C45" s="718" t="s">
        <v>205</v>
      </c>
      <c r="D45" s="140">
        <f t="shared" si="1"/>
        <v>8088.1357466063364</v>
      </c>
      <c r="E45" s="140">
        <v>8937.3900000000012</v>
      </c>
      <c r="G45" s="177"/>
      <c r="H45" s="820">
        <f>(D45-'L41.old'!AV141)/D45</f>
        <v>0.37921417774092897</v>
      </c>
      <c r="I45" s="732">
        <f>(E45-Clusters!F27)/E45</f>
        <v>8.3625085175873623E-2</v>
      </c>
      <c r="J45" s="732">
        <f>IF(IFERROR(($E$45-'Comp ER'!H45)/$E$45,"")=100%,"",IFERROR(($E$45-'Comp ER'!H45)/$E$45,""))</f>
        <v>-0.35833839633270992</v>
      </c>
      <c r="K45" s="732" t="str">
        <f>IF(IFERROR(($E$45-'Comp ER'!I45)/$E$45,"")=100%,"",IFERROR(($E$45-'Comp ER'!I45)/$E$45,""))</f>
        <v/>
      </c>
      <c r="L45" s="732" t="str">
        <f>IF(IFERROR(($E$45-'Comp ER'!J45)/$E$45,"")=100%,"",IFERROR(($E$45-'Comp ER'!J45)/$E$45,""))</f>
        <v/>
      </c>
      <c r="M45" s="732" t="str">
        <f>IF(IFERROR(($E$45-'Comp ER'!K45)/$E$45,"")=100%,"",IFERROR(($E$45-'Comp ER'!K45)/$E$45,""))</f>
        <v/>
      </c>
      <c r="N45" s="732" t="str">
        <f>IF(IFERROR(($E$45-'Comp ER'!L45)/$E$45,"")=100%,"",IFERROR(($E$45-'Comp ER'!L45)/$E$45,""))</f>
        <v/>
      </c>
      <c r="O45" s="732" t="str">
        <f>IF(IFERROR(($E$45-'Comp ER'!M45)/$E$45,"")=100%,"",IFERROR(($E$45-'Comp ER'!M45)/$E$45,""))</f>
        <v/>
      </c>
      <c r="P45" s="732" t="str">
        <f>IF(IFERROR(($E$45-'Comp ER'!N45)/$E$45,"")=100%,"",IFERROR(($E$45-'Comp ER'!N45)/$E$45,""))</f>
        <v/>
      </c>
      <c r="Q45" s="732" t="str">
        <f>IF(IFERROR(($E$45-'Comp ER'!O45)/$E$45,"")=100%,"",IFERROR(($E$45-'Comp ER'!O45)/$E$45,""))</f>
        <v/>
      </c>
      <c r="R45" s="732" t="str">
        <f>IF(IFERROR(($E$45-'Comp ER'!P45)/$E$45,"")=100%,"",IFERROR(($E$45-'Comp ER'!P45)/$E$45,""))</f>
        <v/>
      </c>
      <c r="S45" s="732" t="str">
        <f>IF(IFERROR(($E$45-'Comp ER'!Q45)/$E$45,"")=100%,"",IFERROR(($E$45-'Comp ER'!Q45)/$E$45,""))</f>
        <v/>
      </c>
      <c r="T45" s="732" t="str">
        <f>IF(IFERROR(($E$45-'Comp ER'!R45)/$E$45,"")=100%,"",IFERROR(($E$45-'Comp ER'!R45)/$E$45,""))</f>
        <v/>
      </c>
      <c r="U45" s="732" t="str">
        <f>IF(IFERROR(($E$45-'Comp ER'!S45)/$E$45,"")=100%,"",IFERROR(($E$45-'Comp ER'!S45)/$E$45,""))</f>
        <v/>
      </c>
    </row>
    <row r="46" spans="1:21" s="1" customFormat="1" x14ac:dyDescent="0.3">
      <c r="A46" s="717" t="s">
        <v>165</v>
      </c>
      <c r="B46" s="73">
        <v>1393</v>
      </c>
      <c r="C46" s="718" t="s">
        <v>206</v>
      </c>
      <c r="D46" s="140">
        <f t="shared" ref="D46:D53" si="2">E46/1.105</f>
        <v>7058.8235294117649</v>
      </c>
      <c r="E46" s="136">
        <v>7800</v>
      </c>
      <c r="G46" s="249"/>
      <c r="H46" s="820">
        <f>(D46-'L41.old'!AV142)/D46</f>
        <v>0.70023333333333337</v>
      </c>
      <c r="I46" s="732">
        <f>(E46-Clusters!F79)/E46</f>
        <v>0.35910256410256408</v>
      </c>
      <c r="J46" s="732">
        <f>IF(IFERROR(($E$46-'Comp ER'!H58)/$E$46,"")=100%,"",IFERROR(($E$46-'Comp ER'!H58)/$E$46,""))</f>
        <v>-0.61538461538461542</v>
      </c>
      <c r="K46" s="732" t="str">
        <f>IF(IFERROR(($E$46-'Comp ER'!I58)/$E$46,"")=100%,"",IFERROR(($E$46-'Comp ER'!I58)/$E$46,""))</f>
        <v/>
      </c>
      <c r="L46" s="732">
        <f>IF(IFERROR(($E$46-'Comp ER'!J58)/$E$46,"")=100%,"",IFERROR(($E$46-'Comp ER'!J58)/$E$46,""))</f>
        <v>-0.53846153846153844</v>
      </c>
      <c r="M46" s="732" t="str">
        <f>IF(IFERROR(($E$46-'Comp ER'!K58)/$E$46,"")=100%,"",IFERROR(($E$46-'Comp ER'!K58)/$E$46,""))</f>
        <v/>
      </c>
      <c r="N46" s="732" t="str">
        <f>IF(IFERROR(($E$46-'Comp ER'!L58)/$E$46,"")=100%,"",IFERROR(($E$46-'Comp ER'!L58)/$E$46,""))</f>
        <v/>
      </c>
      <c r="O46" s="732" t="str">
        <f>IF(IFERROR(($E$46-'Comp ER'!M58)/$E$46,"")=100%,"",IFERROR(($E$46-'Comp ER'!M58)/$E$46,""))</f>
        <v/>
      </c>
      <c r="P46" s="732" t="str">
        <f>IF(IFERROR(($E$46-'Comp ER'!N58)/$E$46,"")=100%,"",IFERROR(($E$46-'Comp ER'!N58)/$E$46,""))</f>
        <v/>
      </c>
      <c r="Q46" s="732" t="str">
        <f>IF(IFERROR(($E$46-'Comp ER'!O58)/$E$46,"")=100%,"",IFERROR(($E$46-'Comp ER'!O58)/$E$46,""))</f>
        <v/>
      </c>
      <c r="R46" s="732" t="str">
        <f>IF(IFERROR(($E$46-'Comp ER'!P58)/$E$46,"")=100%,"",IFERROR(($E$46-'Comp ER'!P58)/$E$46,""))</f>
        <v/>
      </c>
      <c r="S46" s="732" t="str">
        <f>IF(IFERROR(($E$46-'Comp ER'!Q58)/$E$46,"")=100%,"",IFERROR(($E$46-'Comp ER'!Q58)/$E$46,""))</f>
        <v/>
      </c>
      <c r="T46" s="732" t="str">
        <f>IF(IFERROR(($E$46-'Comp ER'!R58)/$E$46,"")=100%,"",IFERROR(($E$46-'Comp ER'!R58)/$E$46,""))</f>
        <v/>
      </c>
      <c r="U46" s="732" t="str">
        <f>IF(IFERROR(($E$46-'Comp ER'!S58)/$E$46,"")=100%,"",IFERROR(($E$46-'Comp ER'!S58)/$E$46,""))</f>
        <v/>
      </c>
    </row>
    <row r="47" spans="1:21" s="1" customFormat="1" x14ac:dyDescent="0.3">
      <c r="A47" s="717" t="s">
        <v>165</v>
      </c>
      <c r="B47" s="73">
        <v>1394</v>
      </c>
      <c r="C47" s="802" t="s">
        <v>207</v>
      </c>
      <c r="D47" s="141">
        <f t="shared" si="2"/>
        <v>6153.8461538461543</v>
      </c>
      <c r="E47" s="156">
        <v>6800</v>
      </c>
      <c r="G47" s="249"/>
      <c r="H47" s="820">
        <f>(D47-'L41.old'!AV143)/D47</f>
        <v>0.74227500000000002</v>
      </c>
      <c r="I47" s="732">
        <f>(E47-Clusters!F95)/E47</f>
        <v>0.22205882352941175</v>
      </c>
      <c r="J47" s="732">
        <f>IF(IFERROR(($E$47-'Comp ER'!H46)/$E$47,"")=100%,"",IFERROR(($E$47-'Comp ER'!H46)/$E$47,""))</f>
        <v>-0.29411764705882354</v>
      </c>
      <c r="K47" s="732">
        <f>IF(IFERROR(($E$47-'Comp ER'!I46)/$E$47,"")=100%,"",IFERROR(($E$47-'Comp ER'!I46)/$E$47,""))</f>
        <v>-0.20441176470588235</v>
      </c>
      <c r="L47" s="732" t="str">
        <f>IF(IFERROR(($E$47-'Comp ER'!J46)/$E$47,"")=100%,"",IFERROR(($E$47-'Comp ER'!J46)/$E$47,""))</f>
        <v/>
      </c>
      <c r="M47" s="732" t="str">
        <f>IF(IFERROR(($E$47-'Comp ER'!K46)/$E$47,"")=100%,"",IFERROR(($E$47-'Comp ER'!K46)/$E$47,""))</f>
        <v/>
      </c>
      <c r="N47" s="732" t="str">
        <f>IF(IFERROR(($E$47-'Comp ER'!L46)/$E$47,"")=100%,"",IFERROR(($E$47-'Comp ER'!L46)/$E$47,""))</f>
        <v/>
      </c>
      <c r="O47" s="732">
        <f>IF(IFERROR(($E$47-'Comp ER'!M46)/$E$47,"")=100%,"",IFERROR(($E$47-'Comp ER'!M46)/$E$47,""))</f>
        <v>-0.16102941176470589</v>
      </c>
      <c r="P47" s="732" t="str">
        <f>IF(IFERROR(($E$47-'Comp ER'!N46)/$E$47,"")=100%,"",IFERROR(($E$47-'Comp ER'!N46)/$E$47,""))</f>
        <v/>
      </c>
      <c r="Q47" s="732" t="str">
        <f>IF(IFERROR(($E$47-'Comp ER'!O46)/$E$47,"")=100%,"",IFERROR(($E$47-'Comp ER'!O46)/$E$47,""))</f>
        <v/>
      </c>
      <c r="R47" s="732" t="str">
        <f>IF(IFERROR(($E$47-'Comp ER'!P46)/$E$47,"")=100%,"",IFERROR(($E$47-'Comp ER'!P46)/$E$47,""))</f>
        <v/>
      </c>
      <c r="S47" s="732" t="str">
        <f>IF(IFERROR(($E$47-'Comp ER'!Q46)/$E$47,"")=100%,"",IFERROR(($E$47-'Comp ER'!Q46)/$E$47,""))</f>
        <v/>
      </c>
      <c r="T47" s="732" t="str">
        <f>IF(IFERROR(($E$47-'Comp ER'!R46)/$E$47,"")=100%,"",IFERROR(($E$47-'Comp ER'!R46)/$E$47,""))</f>
        <v/>
      </c>
      <c r="U47" s="732" t="str">
        <f>IF(IFERROR(($E$47-'Comp ER'!S46)/$E$47,"")=100%,"",IFERROR(($E$47-'Comp ER'!S46)/$E$47,""))</f>
        <v/>
      </c>
    </row>
    <row r="48" spans="1:21" s="1" customFormat="1" x14ac:dyDescent="0.3">
      <c r="A48" s="717" t="s">
        <v>165</v>
      </c>
      <c r="B48" s="73">
        <v>1395</v>
      </c>
      <c r="C48" s="718" t="s">
        <v>208</v>
      </c>
      <c r="D48" s="140">
        <f t="shared" si="2"/>
        <v>21447.963800904978</v>
      </c>
      <c r="E48" s="136">
        <v>23700</v>
      </c>
      <c r="G48" s="249"/>
      <c r="H48" s="820">
        <f>(D48-'L41.old'!AV144)/D48</f>
        <v>0.64392890295358651</v>
      </c>
      <c r="I48" s="732">
        <f>(E48-Clusters!F88)/E48</f>
        <v>0.11434599156118143</v>
      </c>
      <c r="J48" s="732" t="str">
        <f>IF(IFERROR(($E$48-'Comp ER'!H47)/$E$48,"")=100%,"",IFERROR(($E$48-'Comp ER'!H47)/$E$48,""))</f>
        <v/>
      </c>
      <c r="K48" s="732" t="str">
        <f>IF(IFERROR(($E$48-'Comp ER'!I47)/$E$48,"")=100%,"",IFERROR(($E$48-'Comp ER'!I47)/$E$48,""))</f>
        <v/>
      </c>
      <c r="L48" s="732" t="str">
        <f>IF(IFERROR(($E$48-'Comp ER'!J47)/$E$48,"")=100%,"",IFERROR(($E$48-'Comp ER'!J47)/$E$48,""))</f>
        <v/>
      </c>
      <c r="M48" s="732" t="str">
        <f>IF(IFERROR(($E$48-'Comp ER'!K47)/$E$48,"")=100%,"",IFERROR(($E$48-'Comp ER'!K47)/$E$48,""))</f>
        <v/>
      </c>
      <c r="N48" s="732" t="str">
        <f>IF(IFERROR(($E$48-'Comp ER'!L47)/$E$48,"")=100%,"",IFERROR(($E$48-'Comp ER'!L47)/$E$48,""))</f>
        <v/>
      </c>
      <c r="O48" s="732" t="str">
        <f>IF(IFERROR(($E$48-'Comp ER'!M47)/$E$48,"")=100%,"",IFERROR(($E$48-'Comp ER'!M47)/$E$48,""))</f>
        <v/>
      </c>
      <c r="P48" s="732" t="str">
        <f>IF(IFERROR(($E$48-'Comp ER'!N47)/$E$48,"")=100%,"",IFERROR(($E$48-'Comp ER'!N47)/$E$48,""))</f>
        <v/>
      </c>
      <c r="Q48" s="732" t="str">
        <f>IF(IFERROR(($E$48-'Comp ER'!O47)/$E$48,"")=100%,"",IFERROR(($E$48-'Comp ER'!O47)/$E$48,""))</f>
        <v/>
      </c>
      <c r="R48" s="732" t="str">
        <f>IF(IFERROR(($E$48-'Comp ER'!P47)/$E$48,"")=100%,"",IFERROR(($E$48-'Comp ER'!P47)/$E$48,""))</f>
        <v/>
      </c>
      <c r="S48" s="732" t="str">
        <f>IF(IFERROR(($E$48-'Comp ER'!Q47)/$E$48,"")=100%,"",IFERROR(($E$48-'Comp ER'!Q47)/$E$48,""))</f>
        <v/>
      </c>
      <c r="T48" s="732" t="str">
        <f>IF(IFERROR(($E$48-'Comp ER'!R47)/$E$48,"")=100%,"",IFERROR(($E$48-'Comp ER'!R47)/$E$48,""))</f>
        <v/>
      </c>
      <c r="U48" s="732" t="str">
        <f>IF(IFERROR(($E$48-'Comp ER'!S47)/$E$48,"")=100%,"",IFERROR(($E$48-'Comp ER'!S47)/$E$48,""))</f>
        <v/>
      </c>
    </row>
    <row r="49" spans="1:21" s="1" customFormat="1" x14ac:dyDescent="0.3">
      <c r="A49" s="717" t="s">
        <v>165</v>
      </c>
      <c r="B49" s="73">
        <v>1047</v>
      </c>
      <c r="C49" s="718" t="s">
        <v>209</v>
      </c>
      <c r="D49" s="140">
        <f t="shared" si="2"/>
        <v>9049.7737556561096</v>
      </c>
      <c r="E49" s="136">
        <v>10000</v>
      </c>
      <c r="G49" s="249"/>
      <c r="H49" s="820">
        <f>(D49-'L41.old'!AV145)/D49</f>
        <v>0.51556800000000003</v>
      </c>
      <c r="I49" s="732">
        <f>(E49-(Clusters!F12*0.3))/E49</f>
        <v>0.68503000000000003</v>
      </c>
      <c r="J49" s="732">
        <f>IF(IFERROR(($E$49-'Comp ER'!H50)/$E$49,"")=100%,"",IFERROR(($E$49-'Comp ER'!H50)/$E$49,""))</f>
        <v>-0.48771428571428571</v>
      </c>
      <c r="K49" s="732">
        <f>IF(IFERROR(($E$49-'Comp ER'!I50)/$E$49,"")=100%,"",IFERROR(($E$49-'Comp ER'!I50)/$E$49,""))</f>
        <v>-0.42259999999999998</v>
      </c>
      <c r="L49" s="732">
        <f>IF(IFERROR(($E$49-'Comp ER'!J50)/$E$49,"")=100%,"",IFERROR(($E$49-'Comp ER'!J50)/$E$49,""))</f>
        <v>-0.62</v>
      </c>
      <c r="M49" s="732" t="str">
        <f>IF(IFERROR(($E$49-'Comp ER'!K50)/$E$49,"")=100%,"",IFERROR(($E$49-'Comp ER'!K50)/$E$49,""))</f>
        <v/>
      </c>
      <c r="N49" s="732" t="str">
        <f>IF(IFERROR(($E$49-'Comp ER'!L50)/$E$49,"")=100%,"",IFERROR(($E$49-'Comp ER'!L50)/$E$49,""))</f>
        <v/>
      </c>
      <c r="O49" s="732" t="str">
        <f>IF(IFERROR(($E$49-'Comp ER'!M50)/$E$49,"")=100%,"",IFERROR(($E$49-'Comp ER'!M50)/$E$49,""))</f>
        <v/>
      </c>
      <c r="P49" s="732" t="str">
        <f>IF(IFERROR(($E$49-'Comp ER'!N50)/$E$49,"")=100%,"",IFERROR(($E$49-'Comp ER'!N50)/$E$49,""))</f>
        <v/>
      </c>
      <c r="Q49" s="732" t="str">
        <f>IF(IFERROR(($E$49-'Comp ER'!O50)/$E$49,"")=100%,"",IFERROR(($E$49-'Comp ER'!O50)/$E$49,""))</f>
        <v/>
      </c>
      <c r="R49" s="732" t="str">
        <f>IF(IFERROR(($E$49-'Comp ER'!P50)/$E$49,"")=100%,"",IFERROR(($E$49-'Comp ER'!P50)/$E$49,""))</f>
        <v/>
      </c>
      <c r="S49" s="732" t="str">
        <f>IF(IFERROR(($E$49-'Comp ER'!Q50)/$E$49,"")=100%,"",IFERROR(($E$49-'Comp ER'!Q50)/$E$49,""))</f>
        <v/>
      </c>
      <c r="T49" s="732" t="str">
        <f>IF(IFERROR(($E$49-'Comp ER'!R50)/$E$49,"")=100%,"",IFERROR(($E$49-'Comp ER'!R50)/$E$49,""))</f>
        <v/>
      </c>
      <c r="U49" s="732" t="str">
        <f>IF(IFERROR(($E$49-'Comp ER'!S50)/$E$49,"")=100%,"",IFERROR(($E$49-'Comp ER'!S50)/$E$49,""))</f>
        <v/>
      </c>
    </row>
    <row r="50" spans="1:21" s="1" customFormat="1" x14ac:dyDescent="0.3">
      <c r="A50" s="717" t="s">
        <v>165</v>
      </c>
      <c r="B50" s="73">
        <v>1048</v>
      </c>
      <c r="C50" s="802" t="s">
        <v>210</v>
      </c>
      <c r="D50" s="140">
        <f t="shared" si="2"/>
        <v>9049.7737556561096</v>
      </c>
      <c r="E50" s="136">
        <v>10000</v>
      </c>
      <c r="G50" s="249"/>
      <c r="H50" s="820">
        <f>(D50-'L41.old'!AV146)/D50</f>
        <v>0.40794100000000005</v>
      </c>
      <c r="I50" s="732">
        <f>(E50-(Clusters!F9*0.3))/E50</f>
        <v>0.67030000000000001</v>
      </c>
      <c r="J50" s="732" t="str">
        <f>IF(IFERROR(($E$50-'Comp ER'!H48)/$E$50,"")=100%,"",IFERROR(($E$50-'Comp ER'!H48)/$E$50,""))</f>
        <v/>
      </c>
      <c r="K50" s="732" t="str">
        <f>IF(IFERROR(($E$50-'Comp ER'!I48)/$E$50,"")=100%,"",IFERROR(($E$50-'Comp ER'!I48)/$E$50,""))</f>
        <v/>
      </c>
      <c r="L50" s="732">
        <f>IF(IFERROR(($E$50-'Comp ER'!J48)/$E$50,"")=100%,"",IFERROR(($E$50-'Comp ER'!J48)/$E$50,""))</f>
        <v>-2.46</v>
      </c>
      <c r="M50" s="732" t="str">
        <f>IF(IFERROR(($E$50-'Comp ER'!K48)/$E$50,"")=100%,"",IFERROR(($E$50-'Comp ER'!K48)/$E$50,""))</f>
        <v/>
      </c>
      <c r="N50" s="732" t="str">
        <f>IF(IFERROR(($E$50-'Comp ER'!L48)/$E$50,"")=100%,"",IFERROR(($E$50-'Comp ER'!L48)/$E$50,""))</f>
        <v/>
      </c>
      <c r="O50" s="732">
        <f>IF(IFERROR(($E$50-'Comp ER'!M48)/$E$50,"")=100%,"",IFERROR(($E$50-'Comp ER'!M48)/$E$50,""))</f>
        <v>-2.8569</v>
      </c>
      <c r="P50" s="732" t="str">
        <f>IF(IFERROR(($E$50-'Comp ER'!N48)/$E$50,"")=100%,"",IFERROR(($E$50-'Comp ER'!N48)/$E$50,""))</f>
        <v/>
      </c>
      <c r="Q50" s="732" t="str">
        <f>IF(IFERROR(($E$50-'Comp ER'!O48)/$E$50,"")=100%,"",IFERROR(($E$50-'Comp ER'!O48)/$E$50,""))</f>
        <v/>
      </c>
      <c r="R50" s="732" t="str">
        <f>IF(IFERROR(($E$50-'Comp ER'!P48)/$E$50,"")=100%,"",IFERROR(($E$50-'Comp ER'!P48)/$E$50,""))</f>
        <v/>
      </c>
      <c r="S50" s="732" t="str">
        <f>IF(IFERROR(($E$50-'Comp ER'!Q48)/$E$50,"")=100%,"",IFERROR(($E$50-'Comp ER'!Q48)/$E$50,""))</f>
        <v/>
      </c>
      <c r="T50" s="732" t="str">
        <f>IF(IFERROR(($E$50-'Comp ER'!R48)/$E$50,"")=100%,"",IFERROR(($E$50-'Comp ER'!R48)/$E$50,""))</f>
        <v/>
      </c>
      <c r="U50" s="732" t="str">
        <f>IF(IFERROR(($E$50-'Comp ER'!S48)/$E$50,"")=100%,"",IFERROR(($E$50-'Comp ER'!S48)/$E$50,""))</f>
        <v/>
      </c>
    </row>
    <row r="51" spans="1:21" s="1" customFormat="1" ht="15" thickBot="1" x14ac:dyDescent="0.35">
      <c r="A51" s="719" t="s">
        <v>165</v>
      </c>
      <c r="B51" s="287">
        <v>1046</v>
      </c>
      <c r="C51" s="720" t="s">
        <v>211</v>
      </c>
      <c r="D51" s="482">
        <f t="shared" si="2"/>
        <v>6334.841628959276</v>
      </c>
      <c r="E51" s="138">
        <v>7000</v>
      </c>
      <c r="G51" s="249"/>
      <c r="H51" s="820">
        <f>(D51-'L41.old'!AV147)/D51</f>
        <v>0.64150642857142859</v>
      </c>
      <c r="I51" s="732">
        <f>(E51-(Clusters!F11*0.3))/E51</f>
        <v>0.72185714285714286</v>
      </c>
      <c r="J51" s="732">
        <f>IF(IFERROR(($E$51-'Comp ER'!H49)/$E$51,"")=100%,"",IFERROR(($E$51-'Comp ER'!H49)/$E$51,""))</f>
        <v>-0.70178571428571423</v>
      </c>
      <c r="K51" s="732">
        <f>IF(IFERROR(($E$51-'Comp ER'!I49)/$E$51,"")=100%,"",IFERROR(($E$51-'Comp ER'!I49)/$E$51,""))</f>
        <v>-0.93628571428571428</v>
      </c>
      <c r="L51" s="732">
        <f>IF(IFERROR(($E$51-'Comp ER'!J49)/$E$51,"")=100%,"",IFERROR(($E$51-'Comp ER'!J49)/$E$51,""))</f>
        <v>-1.2</v>
      </c>
      <c r="M51" s="732" t="str">
        <f>IF(IFERROR(($E$51-'Comp ER'!K49)/$E$51,"")=100%,"",IFERROR(($E$51-'Comp ER'!K49)/$E$51,""))</f>
        <v/>
      </c>
      <c r="N51" s="732" t="str">
        <f>IF(IFERROR(($E$51-'Comp ER'!L49)/$E$51,"")=100%,"",IFERROR(($E$51-'Comp ER'!L49)/$E$51,""))</f>
        <v/>
      </c>
      <c r="O51" s="732" t="str">
        <f>IF(IFERROR(($E$51-'Comp ER'!M49)/$E$51,"")=100%,"",IFERROR(($E$51-'Comp ER'!M49)/$E$51,""))</f>
        <v/>
      </c>
      <c r="P51" s="732" t="str">
        <f>IF(IFERROR(($E$51-'Comp ER'!N49)/$E$51,"")=100%,"",IFERROR(($E$51-'Comp ER'!N49)/$E$51,""))</f>
        <v/>
      </c>
      <c r="Q51" s="732" t="str">
        <f>IF(IFERROR(($E$51-'Comp ER'!O49)/$E$51,"")=100%,"",IFERROR(($E$51-'Comp ER'!O49)/$E$51,""))</f>
        <v/>
      </c>
      <c r="R51" s="732" t="str">
        <f>IF(IFERROR(($E$51-'Comp ER'!P49)/$E$51,"")=100%,"",IFERROR(($E$51-'Comp ER'!P49)/$E$51,""))</f>
        <v/>
      </c>
      <c r="S51" s="732" t="str">
        <f>IF(IFERROR(($E$51-'Comp ER'!Q49)/$E$51,"")=100%,"",IFERROR(($E$51-'Comp ER'!Q49)/$E$51,""))</f>
        <v/>
      </c>
      <c r="T51" s="732" t="str">
        <f>IF(IFERROR(($E$51-'Comp ER'!R49)/$E$51,"")=100%,"",IFERROR(($E$51-'Comp ER'!R49)/$E$51,""))</f>
        <v/>
      </c>
      <c r="U51" s="732" t="str">
        <f>IF(IFERROR(($E$51-'Comp ER'!S49)/$E$51,"")=100%,"",IFERROR(($E$51-'Comp ER'!S49)/$E$51,""))</f>
        <v/>
      </c>
    </row>
    <row r="52" spans="1:21" x14ac:dyDescent="0.3">
      <c r="A52" s="717" t="s">
        <v>165</v>
      </c>
      <c r="B52" s="73">
        <v>1376</v>
      </c>
      <c r="C52" s="718" t="s">
        <v>489</v>
      </c>
      <c r="D52" s="140">
        <f t="shared" si="2"/>
        <v>9049.7737556561096</v>
      </c>
      <c r="E52" s="140">
        <v>10000</v>
      </c>
      <c r="G52" s="177"/>
      <c r="H52" s="820">
        <f>(D52-'L41.old'!AV148)/D52</f>
        <v>0.41700200000000009</v>
      </c>
      <c r="I52" s="732"/>
      <c r="J52" s="732"/>
      <c r="K52" s="732"/>
      <c r="L52" s="732"/>
      <c r="M52" s="732"/>
      <c r="N52" s="732"/>
      <c r="O52" s="732"/>
      <c r="P52" s="732"/>
      <c r="Q52" s="732"/>
      <c r="R52" s="732"/>
      <c r="S52" s="732"/>
      <c r="T52" s="732"/>
      <c r="U52" s="732"/>
    </row>
    <row r="53" spans="1:21" x14ac:dyDescent="0.3">
      <c r="A53" s="1063" t="s">
        <v>165</v>
      </c>
      <c r="B53" s="73">
        <v>1377</v>
      </c>
      <c r="C53" s="718" t="s">
        <v>213</v>
      </c>
      <c r="D53" s="142">
        <f t="shared" si="2"/>
        <v>9049.7737556561096</v>
      </c>
      <c r="E53" s="140">
        <v>10000</v>
      </c>
      <c r="G53" s="177"/>
      <c r="H53" s="820">
        <f>(D53-'L41.old'!AV149)/D53</f>
        <v>0.61811199999999999</v>
      </c>
      <c r="I53" s="732"/>
      <c r="J53" s="732"/>
      <c r="K53" s="732"/>
      <c r="L53" s="732"/>
      <c r="M53" s="732"/>
      <c r="N53" s="732"/>
      <c r="O53" s="732"/>
      <c r="P53" s="732"/>
      <c r="Q53" s="732"/>
      <c r="R53" s="732"/>
      <c r="S53" s="732"/>
      <c r="T53" s="732"/>
      <c r="U53" s="732"/>
    </row>
    <row r="54" spans="1:21" s="1" customFormat="1" x14ac:dyDescent="0.3">
      <c r="A54" s="717" t="s">
        <v>165</v>
      </c>
      <c r="B54" s="73"/>
      <c r="C54" s="2" t="s">
        <v>490</v>
      </c>
      <c r="D54" s="140">
        <f t="shared" si="1"/>
        <v>30769.23076923077</v>
      </c>
      <c r="E54" s="135">
        <v>34000</v>
      </c>
      <c r="G54" s="249"/>
      <c r="H54" s="820">
        <f>(D54-'L41.old'!AV173)/D54</f>
        <v>0.99968895973154359</v>
      </c>
      <c r="I54" s="732"/>
      <c r="J54" s="732" t="str">
        <f>IF(IFERROR(($E$54-'Comp ER'!H54)/$E$54,"")=100%,"",IFERROR(($E$54-'Comp ER'!H54)/$E$54,""))</f>
        <v/>
      </c>
      <c r="K54" s="732" t="str">
        <f>IF(IFERROR(($E$54-'Comp ER'!I54)/$E$54,"")=100%,"",IFERROR(($E$54-'Comp ER'!I54)/$E$54,""))</f>
        <v/>
      </c>
      <c r="L54" s="732">
        <f>IF(IFERROR(($E$54-'Comp ER'!J54)/$E$54,"")=100%,"",IFERROR(($E$54-'Comp ER'!J54)/$E$54,""))</f>
        <v>-8.2352941176470587E-2</v>
      </c>
      <c r="M54" s="732" t="str">
        <f>IF(IFERROR(($E$54-'Comp ER'!K54)/$E$54,"")=100%,"",IFERROR(($E$54-'Comp ER'!K54)/$E$54,""))</f>
        <v/>
      </c>
      <c r="N54" s="732" t="str">
        <f>IF(IFERROR(($E$54-'Comp ER'!L54)/$E$54,"")=100%,"",IFERROR(($E$54-'Comp ER'!L54)/$E$54,""))</f>
        <v/>
      </c>
      <c r="O54" s="732" t="str">
        <f>IF(IFERROR(($E$54-'Comp ER'!M54)/$E$54,"")=100%,"",IFERROR(($E$54-'Comp ER'!M54)/$E$54,""))</f>
        <v/>
      </c>
      <c r="P54" s="732" t="str">
        <f>IF(IFERROR(($E$54-'Comp ER'!N54)/$E$54,"")=100%,"",IFERROR(($E$54-'Comp ER'!N54)/$E$54,""))</f>
        <v/>
      </c>
      <c r="Q54" s="732" t="str">
        <f>IF(IFERROR(($E$54-'Comp ER'!O54)/$E$54,"")=100%,"",IFERROR(($E$54-'Comp ER'!O54)/$E$54,""))</f>
        <v/>
      </c>
      <c r="R54" s="732" t="str">
        <f>IF(IFERROR(($E$54-'Comp ER'!P54)/$E$54,"")=100%,"",IFERROR(($E$54-'Comp ER'!P54)/$E$54,""))</f>
        <v/>
      </c>
      <c r="S54" s="732" t="str">
        <f>IF(IFERROR(($E$54-'Comp ER'!Q54)/$E$54,"")=100%,"",IFERROR(($E$54-'Comp ER'!Q54)/$E$54,""))</f>
        <v/>
      </c>
      <c r="T54" s="732" t="str">
        <f>IF(IFERROR(($E$54-'Comp ER'!R54)/$E$54,"")=100%,"",IFERROR(($E$54-'Comp ER'!R54)/$E$54,""))</f>
        <v/>
      </c>
      <c r="U54" s="732" t="str">
        <f>IF(IFERROR(($E$54-'Comp ER'!S54)/$E$54,"")=100%,"",IFERROR(($E$54-'Comp ER'!S54)/$E$54,""))</f>
        <v/>
      </c>
    </row>
    <row r="55" spans="1:21" s="1" customFormat="1" x14ac:dyDescent="0.3">
      <c r="A55" s="717" t="s">
        <v>165</v>
      </c>
      <c r="B55" s="73"/>
      <c r="C55" s="2" t="s">
        <v>491</v>
      </c>
      <c r="D55" s="140">
        <f t="shared" si="1"/>
        <v>19195.472850678736</v>
      </c>
      <c r="E55" s="136">
        <v>21210.997500000001</v>
      </c>
      <c r="G55" s="249"/>
      <c r="H55" s="820" t="e">
        <f>(D55-'L41.old'!AV174)/D55</f>
        <v>#N/A</v>
      </c>
      <c r="I55" s="732">
        <f>(E55-Clusters!F104)/E55</f>
        <v>0.40643998472961967</v>
      </c>
      <c r="J55" s="732">
        <f>IF(IFERROR(($E$55-'Comp ER'!H55)/$E$55,"")=100%,"",IFERROR(($E$55-'Comp ER'!H55)/$E$55,""))</f>
        <v>3.5123171364288795E-2</v>
      </c>
      <c r="K55" s="732" t="str">
        <f>IF(IFERROR(($E$55-'Comp ER'!I55)/$E$55,"")=100%,"",IFERROR(($E$55-'Comp ER'!I55)/$E$55,""))</f>
        <v/>
      </c>
      <c r="L55" s="732" t="str">
        <f>IF(IFERROR(($E$55-'Comp ER'!J55)/$E$55,"")=100%,"",IFERROR(($E$55-'Comp ER'!J55)/$E$55,""))</f>
        <v/>
      </c>
      <c r="M55" s="732" t="str">
        <f>IF(IFERROR(($E$55-'Comp ER'!K55)/$E$55,"")=100%,"",IFERROR(($E$55-'Comp ER'!K55)/$E$55,""))</f>
        <v/>
      </c>
      <c r="N55" s="732" t="str">
        <f>IF(IFERROR(($E$55-'Comp ER'!L55)/$E$55,"")=100%,"",IFERROR(($E$55-'Comp ER'!L55)/$E$55,""))</f>
        <v/>
      </c>
      <c r="O55" s="732" t="str">
        <f>IF(IFERROR(($E$55-'Comp ER'!M55)/$E$55,"")=100%,"",IFERROR(($E$55-'Comp ER'!M55)/$E$55,""))</f>
        <v/>
      </c>
      <c r="P55" s="732" t="str">
        <f>IF(IFERROR(($E$55-'Comp ER'!N55)/$E$55,"")=100%,"",IFERROR(($E$55-'Comp ER'!N55)/$E$55,""))</f>
        <v/>
      </c>
      <c r="Q55" s="732" t="str">
        <f>IF(IFERROR(($E$55-'Comp ER'!O55)/$E$55,"")=100%,"",IFERROR(($E$55-'Comp ER'!O55)/$E$55,""))</f>
        <v/>
      </c>
      <c r="R55" s="732" t="str">
        <f>IF(IFERROR(($E$55-'Comp ER'!P55)/$E$55,"")=100%,"",IFERROR(($E$55-'Comp ER'!P55)/$E$55,""))</f>
        <v/>
      </c>
      <c r="S55" s="732" t="str">
        <f>IF(IFERROR(($E$55-'Comp ER'!Q55)/$E$55,"")=100%,"",IFERROR(($E$55-'Comp ER'!Q55)/$E$55,""))</f>
        <v/>
      </c>
      <c r="T55" s="732" t="str">
        <f>IF(IFERROR(($E$55-'Comp ER'!R55)/$E$55,"")=100%,"",IFERROR(($E$55-'Comp ER'!R55)/$E$55,""))</f>
        <v/>
      </c>
      <c r="U55" s="732" t="str">
        <f>IF(IFERROR(($E$55-'Comp ER'!S55)/$E$55,"")=100%,"",IFERROR(($E$55-'Comp ER'!S55)/$E$55,""))</f>
        <v/>
      </c>
    </row>
    <row r="56" spans="1:21" s="1" customFormat="1" x14ac:dyDescent="0.3">
      <c r="A56" s="717" t="s">
        <v>165</v>
      </c>
      <c r="B56" s="73"/>
      <c r="C56" s="718" t="s">
        <v>492</v>
      </c>
      <c r="D56" s="140">
        <f t="shared" si="1"/>
        <v>19144.284923076924</v>
      </c>
      <c r="E56" s="136">
        <v>21154.434840000002</v>
      </c>
      <c r="G56" s="249"/>
      <c r="H56" s="249"/>
      <c r="I56" s="732"/>
      <c r="J56" s="732">
        <f>IF(IFERROR(($E$56-'Comp ER'!H56)/$E$56,"")=100%,"",IFERROR(($E$56-'Comp ER'!H56)/$E$56,""))</f>
        <v>9.1112565973896831E-2</v>
      </c>
      <c r="K56" s="732">
        <f>IF(IFERROR(($E$56-'Comp ER'!I56)/$E$56,"")=100%,"",IFERROR(($E$56-'Comp ER'!I56)/$E$56,""))</f>
        <v>0.22049441997761265</v>
      </c>
      <c r="L56" s="732">
        <f>IF(IFERROR(($E$56-'Comp ER'!J56)/$E$56,"")=100%,"",IFERROR(($E$56-'Comp ER'!J56)/$E$56,""))</f>
        <v>0.13966030585764405</v>
      </c>
      <c r="M56" s="732" t="str">
        <f>IF(IFERROR(($E$56-'Comp ER'!K56)/$E$56,"")=100%,"",IFERROR(($E$56-'Comp ER'!K56)/$E$56,""))</f>
        <v/>
      </c>
      <c r="N56" s="732" t="str">
        <f>IF(IFERROR(($E$56-'Comp ER'!L56)/$E$56,"")=100%,"",IFERROR(($E$56-'Comp ER'!L56)/$E$56,""))</f>
        <v/>
      </c>
      <c r="O56" s="732" t="str">
        <f>IF(IFERROR(($E$56-'Comp ER'!M56)/$E$56,"")=100%,"",IFERROR(($E$56-'Comp ER'!M56)/$E$56,""))</f>
        <v/>
      </c>
      <c r="P56" s="732" t="str">
        <f>IF(IFERROR(($E$56-'Comp ER'!N56)/$E$56,"")=100%,"",IFERROR(($E$56-'Comp ER'!N56)/$E$56,""))</f>
        <v/>
      </c>
      <c r="Q56" s="732" t="str">
        <f>IF(IFERROR(($E$56-'Comp ER'!O56)/$E$56,"")=100%,"",IFERROR(($E$56-'Comp ER'!O56)/$E$56,""))</f>
        <v/>
      </c>
      <c r="R56" s="732" t="str">
        <f>IF(IFERROR(($E$56-'Comp ER'!P56)/$E$56,"")=100%,"",IFERROR(($E$56-'Comp ER'!P56)/$E$56,""))</f>
        <v/>
      </c>
      <c r="S56" s="732" t="str">
        <f>IF(IFERROR(($E$56-'Comp ER'!Q56)/$E$56,"")=100%,"",IFERROR(($E$56-'Comp ER'!Q56)/$E$56,""))</f>
        <v/>
      </c>
      <c r="T56" s="732" t="str">
        <f>IF(IFERROR(($E$56-'Comp ER'!R56)/$E$56,"")=100%,"",IFERROR(($E$56-'Comp ER'!R56)/$E$56,""))</f>
        <v/>
      </c>
      <c r="U56" s="732" t="str">
        <f>IF(IFERROR(($E$56-'Comp ER'!S56)/$E$56,"")=100%,"",IFERROR(($E$56-'Comp ER'!S56)/$E$56,""))</f>
        <v/>
      </c>
    </row>
    <row r="57" spans="1:21" s="1" customFormat="1" x14ac:dyDescent="0.3">
      <c r="A57" s="717" t="s">
        <v>165</v>
      </c>
      <c r="B57" s="73"/>
      <c r="C57" s="718" t="s">
        <v>493</v>
      </c>
      <c r="D57" s="140">
        <f t="shared" si="1"/>
        <v>9954.7511312217193</v>
      </c>
      <c r="E57" s="136">
        <v>11000</v>
      </c>
      <c r="G57" s="249"/>
      <c r="H57" s="249"/>
      <c r="I57" s="732">
        <f>(E57-Clusters!F100)/E57</f>
        <v>9.0909090909090909E-4</v>
      </c>
      <c r="J57" s="732">
        <f>IF(IFERROR(($E$57-'Comp ER'!H57)/$E$57,"")=100%,"",IFERROR(($E$57-'Comp ER'!H57)/$E$57,""))</f>
        <v>-0.74936363636363634</v>
      </c>
      <c r="K57" s="732" t="str">
        <f>IF(IFERROR(($E$57-'Comp ER'!I57)/$E$57,"")=100%,"",IFERROR(($E$57-'Comp ER'!I57)/$E$57,""))</f>
        <v/>
      </c>
      <c r="L57" s="732" t="str">
        <f>IF(IFERROR(($E$57-'Comp ER'!J57)/$E$57,"")=100%,"",IFERROR(($E$57-'Comp ER'!J57)/$E$57,""))</f>
        <v/>
      </c>
      <c r="M57" s="732" t="str">
        <f>IF(IFERROR(($E$57-'Comp ER'!K57)/$E$57,"")=100%,"",IFERROR(($E$57-'Comp ER'!K57)/$E$57,""))</f>
        <v/>
      </c>
      <c r="N57" s="732" t="str">
        <f>IF(IFERROR(($E$57-'Comp ER'!L57)/$E$57,"")=100%,"",IFERROR(($E$57-'Comp ER'!L57)/$E$57,""))</f>
        <v/>
      </c>
      <c r="O57" s="732" t="str">
        <f>IF(IFERROR(($E$57-'Comp ER'!M57)/$E$57,"")=100%,"",IFERROR(($E$57-'Comp ER'!M57)/$E$57,""))</f>
        <v/>
      </c>
      <c r="P57" s="732" t="str">
        <f>IF(IFERROR(($E$57-'Comp ER'!N57)/$E$57,"")=100%,"",IFERROR(($E$57-'Comp ER'!N57)/$E$57,""))</f>
        <v/>
      </c>
      <c r="Q57" s="732" t="str">
        <f>IF(IFERROR(($E$57-'Comp ER'!O57)/$E$57,"")=100%,"",IFERROR(($E$57-'Comp ER'!O57)/$E$57,""))</f>
        <v/>
      </c>
      <c r="R57" s="732" t="str">
        <f>IF(IFERROR(($E$57-'Comp ER'!P57)/$E$57,"")=100%,"",IFERROR(($E$57-'Comp ER'!P57)/$E$57,""))</f>
        <v/>
      </c>
      <c r="S57" s="732" t="str">
        <f>IF(IFERROR(($E$57-'Comp ER'!Q57)/$E$57,"")=100%,"",IFERROR(($E$57-'Comp ER'!Q57)/$E$57,""))</f>
        <v/>
      </c>
      <c r="T57" s="732" t="str">
        <f>IF(IFERROR(($E$57-'Comp ER'!R57)/$E$57,"")=100%,"",IFERROR(($E$57-'Comp ER'!R57)/$E$57,""))</f>
        <v/>
      </c>
      <c r="U57" s="732" t="str">
        <f>IF(IFERROR(($E$57-'Comp ER'!S57)/$E$57,"")=100%,"",IFERROR(($E$57-'Comp ER'!S57)/$E$57,""))</f>
        <v/>
      </c>
    </row>
    <row r="58" spans="1:21" s="1" customFormat="1" x14ac:dyDescent="0.3">
      <c r="A58" s="1053"/>
      <c r="B58" s="73">
        <v>1376</v>
      </c>
      <c r="C58" s="725" t="s">
        <v>494</v>
      </c>
      <c r="D58" s="624"/>
      <c r="E58" s="697"/>
      <c r="G58" s="73"/>
      <c r="H58" s="73"/>
      <c r="I58" s="1024"/>
      <c r="J58" s="1024"/>
      <c r="K58" s="1024"/>
      <c r="L58" s="1024"/>
      <c r="M58" s="1024"/>
      <c r="N58" s="1024"/>
      <c r="O58" s="1024"/>
      <c r="P58" s="1024"/>
      <c r="Q58" s="1024"/>
      <c r="R58" s="1024"/>
      <c r="S58" s="1024"/>
      <c r="T58" s="1024"/>
      <c r="U58" s="1024"/>
    </row>
    <row r="59" spans="1:21" s="1" customFormat="1" x14ac:dyDescent="0.3">
      <c r="B59" s="73">
        <v>1377</v>
      </c>
      <c r="C59" s="1" t="s">
        <v>495</v>
      </c>
      <c r="G59" s="73"/>
      <c r="H59" s="73"/>
      <c r="J59" s="73"/>
      <c r="K59" s="73"/>
      <c r="L59" s="73"/>
      <c r="M59" s="73"/>
      <c r="N59" s="73"/>
    </row>
    <row r="60" spans="1:21" s="1" customFormat="1" x14ac:dyDescent="0.3">
      <c r="G60" s="73"/>
      <c r="H60" s="73"/>
      <c r="J60" s="73"/>
      <c r="K60" s="73"/>
      <c r="L60" s="73"/>
      <c r="M60" s="73"/>
      <c r="N60" s="73"/>
    </row>
    <row r="61" spans="1:21" s="1" customFormat="1" x14ac:dyDescent="0.3">
      <c r="G61" s="73"/>
      <c r="H61" s="73"/>
      <c r="J61" s="73"/>
      <c r="K61" s="73"/>
      <c r="L61" s="73"/>
      <c r="M61" s="73"/>
      <c r="N61" s="73"/>
    </row>
    <row r="62" spans="1:21" s="1" customFormat="1" x14ac:dyDescent="0.3">
      <c r="G62" s="73"/>
      <c r="H62" s="73"/>
      <c r="J62" s="73"/>
      <c r="K62" s="73"/>
      <c r="L62" s="73"/>
      <c r="M62" s="73"/>
      <c r="N62" s="73"/>
    </row>
    <row r="63" spans="1:21" s="1" customFormat="1" x14ac:dyDescent="0.3">
      <c r="G63" s="73"/>
      <c r="H63" s="73"/>
      <c r="J63" s="73"/>
      <c r="K63" s="73"/>
      <c r="L63" s="73"/>
      <c r="M63" s="73"/>
      <c r="N63" s="73"/>
    </row>
    <row r="64" spans="1:21" s="1" customFormat="1" x14ac:dyDescent="0.3">
      <c r="G64" s="73"/>
      <c r="H64" s="73"/>
      <c r="J64" s="73"/>
      <c r="K64" s="73"/>
      <c r="L64" s="73"/>
      <c r="M64" s="73"/>
      <c r="N64" s="73"/>
    </row>
    <row r="65" spans="7:14" s="1" customFormat="1" x14ac:dyDescent="0.3">
      <c r="G65" s="73"/>
      <c r="H65" s="73"/>
      <c r="J65" s="73"/>
      <c r="K65" s="73"/>
      <c r="L65" s="73"/>
      <c r="M65" s="73"/>
      <c r="N65" s="73"/>
    </row>
    <row r="66" spans="7:14" s="1" customFormat="1" x14ac:dyDescent="0.3">
      <c r="G66" s="73"/>
      <c r="H66" s="73"/>
      <c r="J66" s="73"/>
      <c r="K66" s="73"/>
      <c r="L66" s="73"/>
      <c r="M66" s="73"/>
      <c r="N66" s="73"/>
    </row>
    <row r="67" spans="7:14" s="1" customFormat="1" x14ac:dyDescent="0.3">
      <c r="G67" s="73"/>
      <c r="H67" s="73"/>
      <c r="J67" s="73"/>
      <c r="K67" s="73"/>
      <c r="L67" s="73"/>
      <c r="M67" s="73"/>
      <c r="N67" s="73"/>
    </row>
    <row r="68" spans="7:14" s="1" customFormat="1" x14ac:dyDescent="0.3">
      <c r="G68" s="73"/>
      <c r="H68" s="73"/>
      <c r="J68" s="73"/>
      <c r="K68" s="73"/>
      <c r="L68" s="73"/>
      <c r="M68" s="73"/>
      <c r="N68" s="73"/>
    </row>
    <row r="69" spans="7:14" s="1" customFormat="1" x14ac:dyDescent="0.3">
      <c r="G69" s="73"/>
      <c r="H69" s="73"/>
      <c r="J69" s="73"/>
      <c r="K69" s="73"/>
      <c r="L69" s="73"/>
      <c r="M69" s="73"/>
      <c r="N69" s="73"/>
    </row>
    <row r="70" spans="7:14" s="1" customFormat="1" x14ac:dyDescent="0.3">
      <c r="G70" s="73"/>
      <c r="H70" s="73"/>
      <c r="J70" s="73"/>
      <c r="K70" s="73"/>
      <c r="L70" s="73"/>
      <c r="M70" s="73"/>
      <c r="N70" s="73"/>
    </row>
    <row r="71" spans="7:14" s="1" customFormat="1" x14ac:dyDescent="0.3">
      <c r="G71" s="73"/>
      <c r="H71" s="73"/>
      <c r="J71" s="73"/>
      <c r="K71" s="73"/>
      <c r="L71" s="73"/>
      <c r="M71" s="73"/>
      <c r="N71" s="73"/>
    </row>
    <row r="72" spans="7:14" s="1" customFormat="1" x14ac:dyDescent="0.3">
      <c r="G72" s="73"/>
      <c r="H72" s="73"/>
      <c r="J72" s="73"/>
      <c r="K72" s="73"/>
      <c r="L72" s="73"/>
      <c r="M72" s="73"/>
      <c r="N72" s="73"/>
    </row>
    <row r="73" spans="7:14" s="1" customFormat="1" x14ac:dyDescent="0.3">
      <c r="G73" s="73"/>
      <c r="H73" s="73"/>
      <c r="J73" s="73"/>
      <c r="K73" s="73"/>
      <c r="L73" s="73"/>
      <c r="M73" s="73"/>
      <c r="N73" s="73"/>
    </row>
    <row r="74" spans="7:14" s="1" customFormat="1" x14ac:dyDescent="0.3">
      <c r="G74" s="73"/>
      <c r="H74" s="73"/>
      <c r="J74" s="73"/>
      <c r="K74" s="73"/>
      <c r="L74" s="73"/>
      <c r="M74" s="73"/>
      <c r="N74" s="73"/>
    </row>
    <row r="75" spans="7:14" s="1" customFormat="1" x14ac:dyDescent="0.3">
      <c r="G75" s="73"/>
      <c r="H75" s="73"/>
      <c r="J75" s="73"/>
      <c r="K75" s="73"/>
      <c r="L75" s="73"/>
      <c r="M75" s="73"/>
      <c r="N75" s="73"/>
    </row>
    <row r="76" spans="7:14" s="1" customFormat="1" x14ac:dyDescent="0.3">
      <c r="G76" s="73"/>
      <c r="H76" s="73"/>
      <c r="J76" s="73"/>
      <c r="K76" s="73"/>
      <c r="L76" s="73"/>
      <c r="M76" s="73"/>
      <c r="N76" s="73"/>
    </row>
    <row r="77" spans="7:14" s="1" customFormat="1" x14ac:dyDescent="0.3">
      <c r="G77" s="73"/>
      <c r="H77" s="73"/>
      <c r="J77" s="73"/>
      <c r="K77" s="73"/>
      <c r="L77" s="73"/>
      <c r="M77" s="73"/>
      <c r="N77" s="73"/>
    </row>
    <row r="78" spans="7:14" s="1" customFormat="1" x14ac:dyDescent="0.3">
      <c r="G78" s="73"/>
      <c r="H78" s="73"/>
      <c r="J78" s="73"/>
      <c r="K78" s="73"/>
      <c r="L78" s="73"/>
      <c r="M78" s="73"/>
      <c r="N78" s="73"/>
    </row>
    <row r="79" spans="7:14" s="1" customFormat="1" x14ac:dyDescent="0.3">
      <c r="G79" s="73"/>
      <c r="H79" s="73"/>
      <c r="J79" s="73"/>
      <c r="K79" s="73"/>
      <c r="L79" s="73"/>
      <c r="M79" s="73"/>
      <c r="N79" s="73"/>
    </row>
    <row r="80" spans="7:14" s="1" customFormat="1" x14ac:dyDescent="0.3">
      <c r="G80" s="73"/>
      <c r="H80" s="73"/>
      <c r="J80" s="73"/>
      <c r="K80" s="73"/>
      <c r="L80" s="73"/>
      <c r="M80" s="73"/>
      <c r="N80" s="73"/>
    </row>
    <row r="81" spans="7:14" s="1" customFormat="1" x14ac:dyDescent="0.3">
      <c r="G81" s="73"/>
      <c r="H81" s="73"/>
      <c r="J81" s="73"/>
      <c r="K81" s="73"/>
      <c r="L81" s="73"/>
      <c r="M81" s="73"/>
      <c r="N81" s="73"/>
    </row>
    <row r="82" spans="7:14" s="1" customFormat="1" x14ac:dyDescent="0.3">
      <c r="G82" s="73"/>
      <c r="H82" s="73"/>
      <c r="J82" s="73"/>
      <c r="K82" s="73"/>
      <c r="L82" s="73"/>
      <c r="M82" s="73"/>
      <c r="N82" s="73"/>
    </row>
    <row r="83" spans="7:14" s="1" customFormat="1" x14ac:dyDescent="0.3">
      <c r="G83" s="73"/>
      <c r="H83" s="73"/>
      <c r="J83" s="73"/>
      <c r="K83" s="73"/>
      <c r="L83" s="73"/>
      <c r="M83" s="73"/>
      <c r="N83" s="73"/>
    </row>
    <row r="84" spans="7:14" s="1" customFormat="1" x14ac:dyDescent="0.3">
      <c r="G84" s="73"/>
      <c r="H84" s="73"/>
      <c r="J84" s="73"/>
      <c r="K84" s="73"/>
      <c r="L84" s="73"/>
      <c r="M84" s="73"/>
      <c r="N84" s="73"/>
    </row>
    <row r="85" spans="7:14" s="1" customFormat="1" x14ac:dyDescent="0.3">
      <c r="G85" s="73"/>
      <c r="H85" s="73"/>
      <c r="J85" s="73"/>
      <c r="K85" s="73"/>
      <c r="L85" s="73"/>
      <c r="M85" s="73"/>
      <c r="N85" s="73"/>
    </row>
    <row r="86" spans="7:14" s="1" customFormat="1" x14ac:dyDescent="0.3">
      <c r="G86" s="73"/>
      <c r="H86" s="73"/>
      <c r="J86" s="73"/>
      <c r="K86" s="73"/>
      <c r="L86" s="73"/>
      <c r="M86" s="73"/>
      <c r="N86" s="73"/>
    </row>
    <row r="87" spans="7:14" s="1" customFormat="1" x14ac:dyDescent="0.3">
      <c r="G87" s="73"/>
      <c r="H87" s="73"/>
      <c r="J87" s="73"/>
      <c r="K87" s="73"/>
      <c r="L87" s="73"/>
      <c r="M87" s="73"/>
      <c r="N87" s="73"/>
    </row>
    <row r="88" spans="7:14" s="1" customFormat="1" x14ac:dyDescent="0.3">
      <c r="G88" s="73"/>
      <c r="H88" s="73"/>
      <c r="J88" s="73"/>
      <c r="K88" s="73"/>
      <c r="L88" s="73"/>
      <c r="M88" s="73"/>
      <c r="N88" s="73"/>
    </row>
    <row r="89" spans="7:14" s="1" customFormat="1" x14ac:dyDescent="0.3">
      <c r="G89" s="73"/>
      <c r="H89" s="73"/>
      <c r="J89" s="73"/>
      <c r="K89" s="73"/>
      <c r="L89" s="73"/>
      <c r="M89" s="73"/>
      <c r="N89" s="73"/>
    </row>
    <row r="90" spans="7:14" s="1" customFormat="1" x14ac:dyDescent="0.3">
      <c r="G90" s="73"/>
      <c r="H90" s="73"/>
      <c r="J90" s="73"/>
      <c r="K90" s="73"/>
      <c r="L90" s="73"/>
      <c r="M90" s="73"/>
      <c r="N90" s="73"/>
    </row>
    <row r="91" spans="7:14" s="1" customFormat="1" x14ac:dyDescent="0.3">
      <c r="G91" s="73"/>
      <c r="H91" s="73"/>
      <c r="J91" s="73"/>
      <c r="K91" s="73"/>
      <c r="L91" s="73"/>
      <c r="M91" s="73"/>
      <c r="N91" s="73"/>
    </row>
    <row r="92" spans="7:14" s="1" customFormat="1" x14ac:dyDescent="0.3">
      <c r="G92" s="73"/>
      <c r="H92" s="73"/>
      <c r="J92" s="73"/>
      <c r="K92" s="73"/>
      <c r="L92" s="73"/>
      <c r="M92" s="73"/>
      <c r="N92" s="73"/>
    </row>
    <row r="93" spans="7:14" s="1" customFormat="1" x14ac:dyDescent="0.3">
      <c r="G93" s="73"/>
      <c r="H93" s="73"/>
      <c r="J93" s="73"/>
      <c r="K93" s="73"/>
      <c r="L93" s="73"/>
      <c r="M93" s="73"/>
      <c r="N93" s="73"/>
    </row>
    <row r="94" spans="7:14" s="1" customFormat="1" x14ac:dyDescent="0.3">
      <c r="G94" s="73"/>
      <c r="H94" s="73"/>
      <c r="J94" s="73"/>
      <c r="K94" s="73"/>
      <c r="L94" s="73"/>
      <c r="M94" s="73"/>
      <c r="N94" s="73"/>
    </row>
    <row r="95" spans="7:14" s="1" customFormat="1" x14ac:dyDescent="0.3">
      <c r="G95" s="73"/>
      <c r="H95" s="73"/>
      <c r="J95" s="73"/>
      <c r="K95" s="73"/>
      <c r="L95" s="73"/>
      <c r="M95" s="73"/>
      <c r="N95" s="73"/>
    </row>
    <row r="96" spans="7:14" s="1" customFormat="1" x14ac:dyDescent="0.3">
      <c r="G96" s="73"/>
      <c r="H96" s="73"/>
      <c r="J96" s="73"/>
      <c r="K96" s="73"/>
      <c r="L96" s="73"/>
      <c r="M96" s="73"/>
      <c r="N96" s="73"/>
    </row>
    <row r="97" spans="7:14" s="1" customFormat="1" x14ac:dyDescent="0.3">
      <c r="G97" s="73"/>
      <c r="H97" s="73"/>
      <c r="J97" s="73"/>
      <c r="K97" s="73"/>
      <c r="L97" s="73"/>
      <c r="M97" s="73"/>
      <c r="N97" s="73"/>
    </row>
    <row r="98" spans="7:14" s="1" customFormat="1" x14ac:dyDescent="0.3">
      <c r="G98" s="73"/>
      <c r="H98" s="73"/>
      <c r="J98" s="73"/>
      <c r="K98" s="73"/>
      <c r="L98" s="73"/>
      <c r="M98" s="73"/>
      <c r="N98" s="73"/>
    </row>
    <row r="99" spans="7:14" s="1" customFormat="1" x14ac:dyDescent="0.3">
      <c r="G99" s="73"/>
      <c r="H99" s="73"/>
      <c r="J99" s="73"/>
      <c r="K99" s="73"/>
      <c r="L99" s="73"/>
      <c r="M99" s="73"/>
      <c r="N99" s="73"/>
    </row>
    <row r="100" spans="7:14" s="1" customFormat="1" x14ac:dyDescent="0.3">
      <c r="G100" s="73"/>
      <c r="H100" s="73"/>
      <c r="J100" s="73"/>
      <c r="K100" s="73"/>
      <c r="L100" s="73"/>
      <c r="M100" s="73"/>
      <c r="N100" s="73"/>
    </row>
    <row r="101" spans="7:14" s="1" customFormat="1" x14ac:dyDescent="0.3">
      <c r="G101" s="73"/>
      <c r="H101" s="73"/>
      <c r="J101" s="73"/>
      <c r="K101" s="73"/>
      <c r="L101" s="73"/>
      <c r="M101" s="73"/>
      <c r="N101" s="73"/>
    </row>
    <row r="102" spans="7:14" s="1" customFormat="1" x14ac:dyDescent="0.3">
      <c r="G102" s="73"/>
      <c r="H102" s="73"/>
      <c r="J102" s="73"/>
      <c r="K102" s="73"/>
      <c r="L102" s="73"/>
      <c r="M102" s="73"/>
      <c r="N102" s="73"/>
    </row>
    <row r="103" spans="7:14" s="1" customFormat="1" x14ac:dyDescent="0.3">
      <c r="G103" s="73"/>
      <c r="H103" s="73"/>
      <c r="J103" s="73"/>
      <c r="K103" s="73"/>
      <c r="L103" s="73"/>
      <c r="M103" s="73"/>
      <c r="N103" s="73"/>
    </row>
    <row r="104" spans="7:14" s="1" customFormat="1" x14ac:dyDescent="0.3">
      <c r="G104" s="73"/>
      <c r="H104" s="73"/>
      <c r="J104" s="73"/>
      <c r="K104" s="73"/>
      <c r="L104" s="73"/>
      <c r="M104" s="73"/>
      <c r="N104" s="73"/>
    </row>
    <row r="105" spans="7:14" s="1" customFormat="1" x14ac:dyDescent="0.3">
      <c r="G105" s="73"/>
      <c r="H105" s="73"/>
      <c r="J105" s="73"/>
      <c r="K105" s="73"/>
      <c r="L105" s="73"/>
      <c r="M105" s="73"/>
      <c r="N105" s="73"/>
    </row>
    <row r="106" spans="7:14" s="1" customFormat="1" x14ac:dyDescent="0.3">
      <c r="G106" s="73"/>
      <c r="H106" s="73"/>
      <c r="J106" s="73"/>
      <c r="K106" s="73"/>
      <c r="L106" s="73"/>
      <c r="M106" s="73"/>
      <c r="N106" s="73"/>
    </row>
    <row r="107" spans="7:14" s="1" customFormat="1" x14ac:dyDescent="0.3">
      <c r="G107" s="73"/>
      <c r="H107" s="73"/>
      <c r="J107" s="73"/>
      <c r="K107" s="73"/>
      <c r="L107" s="73"/>
      <c r="M107" s="73"/>
      <c r="N107" s="73"/>
    </row>
    <row r="108" spans="7:14" s="1" customFormat="1" x14ac:dyDescent="0.3">
      <c r="G108" s="73"/>
      <c r="H108" s="73"/>
      <c r="J108" s="73"/>
      <c r="K108" s="73"/>
      <c r="L108" s="73"/>
      <c r="M108" s="73"/>
      <c r="N108" s="73"/>
    </row>
    <row r="109" spans="7:14" s="1" customFormat="1" x14ac:dyDescent="0.3">
      <c r="G109" s="73"/>
      <c r="H109" s="73"/>
      <c r="J109" s="73"/>
      <c r="K109" s="73"/>
      <c r="L109" s="73"/>
      <c r="M109" s="73"/>
      <c r="N109" s="73"/>
    </row>
    <row r="110" spans="7:14" s="1" customFormat="1" x14ac:dyDescent="0.3">
      <c r="G110" s="73"/>
      <c r="H110" s="73"/>
      <c r="J110" s="73"/>
      <c r="K110" s="73"/>
      <c r="L110" s="73"/>
      <c r="M110" s="73"/>
      <c r="N110" s="73"/>
    </row>
    <row r="111" spans="7:14" s="1" customFormat="1" x14ac:dyDescent="0.3">
      <c r="G111" s="73"/>
      <c r="H111" s="73"/>
      <c r="J111" s="73"/>
      <c r="K111" s="73"/>
      <c r="L111" s="73"/>
      <c r="M111" s="73"/>
      <c r="N111" s="73"/>
    </row>
    <row r="112" spans="7:14" s="1" customFormat="1" x14ac:dyDescent="0.3">
      <c r="G112" s="73"/>
      <c r="H112" s="73"/>
      <c r="J112" s="73"/>
      <c r="K112" s="73"/>
      <c r="L112" s="73"/>
      <c r="M112" s="73"/>
      <c r="N112" s="73"/>
    </row>
    <row r="113" spans="7:14" s="1" customFormat="1" x14ac:dyDescent="0.3">
      <c r="G113" s="73"/>
      <c r="H113" s="73"/>
      <c r="J113" s="73"/>
      <c r="K113" s="73"/>
      <c r="L113" s="73"/>
      <c r="M113" s="73"/>
      <c r="N113" s="73"/>
    </row>
    <row r="114" spans="7:14" s="1" customFormat="1" x14ac:dyDescent="0.3">
      <c r="G114" s="73"/>
      <c r="H114" s="73"/>
      <c r="J114" s="73"/>
      <c r="K114" s="73"/>
      <c r="L114" s="73"/>
      <c r="M114" s="73"/>
      <c r="N114" s="73"/>
    </row>
    <row r="115" spans="7:14" s="1" customFormat="1" x14ac:dyDescent="0.3">
      <c r="G115" s="73"/>
      <c r="H115" s="73"/>
      <c r="J115" s="73"/>
      <c r="K115" s="73"/>
      <c r="L115" s="73"/>
      <c r="M115" s="73"/>
      <c r="N115" s="73"/>
    </row>
    <row r="116" spans="7:14" s="1" customFormat="1" x14ac:dyDescent="0.3">
      <c r="G116" s="73"/>
      <c r="H116" s="73"/>
      <c r="J116" s="73"/>
      <c r="K116" s="73"/>
      <c r="L116" s="73"/>
      <c r="M116" s="73"/>
      <c r="N116" s="73"/>
    </row>
    <row r="117" spans="7:14" s="1" customFormat="1" x14ac:dyDescent="0.3">
      <c r="G117" s="73"/>
      <c r="H117" s="73"/>
      <c r="J117" s="73"/>
      <c r="K117" s="73"/>
      <c r="L117" s="73"/>
      <c r="M117" s="73"/>
      <c r="N117" s="73"/>
    </row>
    <row r="118" spans="7:14" s="1" customFormat="1" x14ac:dyDescent="0.3">
      <c r="G118" s="73"/>
      <c r="H118" s="73"/>
      <c r="J118" s="73"/>
      <c r="K118" s="73"/>
      <c r="L118" s="73"/>
      <c r="M118" s="73"/>
      <c r="N118" s="73"/>
    </row>
    <row r="119" spans="7:14" s="1" customFormat="1" x14ac:dyDescent="0.3">
      <c r="G119" s="73"/>
      <c r="H119" s="73"/>
      <c r="J119" s="73"/>
      <c r="K119" s="73"/>
      <c r="L119" s="73"/>
      <c r="M119" s="73"/>
      <c r="N119" s="73"/>
    </row>
    <row r="120" spans="7:14" s="1" customFormat="1" x14ac:dyDescent="0.3">
      <c r="G120" s="73"/>
      <c r="H120" s="73"/>
      <c r="J120" s="73"/>
      <c r="K120" s="73"/>
      <c r="L120" s="73"/>
      <c r="M120" s="73"/>
      <c r="N120" s="73"/>
    </row>
    <row r="121" spans="7:14" s="1" customFormat="1" x14ac:dyDescent="0.3">
      <c r="G121" s="73"/>
      <c r="H121" s="73"/>
      <c r="J121" s="73"/>
      <c r="K121" s="73"/>
      <c r="L121" s="73"/>
      <c r="M121" s="73"/>
      <c r="N121" s="73"/>
    </row>
    <row r="122" spans="7:14" s="1" customFormat="1" x14ac:dyDescent="0.3">
      <c r="G122" s="73"/>
      <c r="H122" s="73"/>
      <c r="J122" s="73"/>
      <c r="K122" s="73"/>
      <c r="L122" s="73"/>
      <c r="M122" s="73"/>
      <c r="N122" s="73"/>
    </row>
    <row r="123" spans="7:14" s="1" customFormat="1" x14ac:dyDescent="0.3">
      <c r="G123" s="73"/>
      <c r="H123" s="73"/>
      <c r="J123" s="73"/>
      <c r="K123" s="73"/>
      <c r="L123" s="73"/>
      <c r="M123" s="73"/>
      <c r="N123" s="73"/>
    </row>
    <row r="124" spans="7:14" s="1" customFormat="1" x14ac:dyDescent="0.3">
      <c r="G124" s="73"/>
      <c r="H124" s="73"/>
      <c r="J124" s="73"/>
      <c r="K124" s="73"/>
      <c r="L124" s="73"/>
      <c r="M124" s="73"/>
      <c r="N124" s="73"/>
    </row>
    <row r="125" spans="7:14" s="1" customFormat="1" x14ac:dyDescent="0.3">
      <c r="G125" s="73"/>
      <c r="H125" s="73"/>
      <c r="J125" s="73"/>
      <c r="K125" s="73"/>
      <c r="L125" s="73"/>
      <c r="M125" s="73"/>
      <c r="N125" s="73"/>
    </row>
    <row r="126" spans="7:14" s="1" customFormat="1" x14ac:dyDescent="0.3">
      <c r="G126" s="73"/>
      <c r="H126" s="73"/>
      <c r="J126" s="73"/>
      <c r="K126" s="73"/>
      <c r="L126" s="73"/>
      <c r="M126" s="73"/>
      <c r="N126" s="73"/>
    </row>
  </sheetData>
  <mergeCells count="1">
    <mergeCell ref="J4:M4"/>
  </mergeCells>
  <conditionalFormatting sqref="E20">
    <cfRule type="expression" dxfId="582" priority="2">
      <formula>IF(RIGHT(INT(E20),1)*1=9,TRUE,FALSE)</formula>
    </cfRule>
  </conditionalFormatting>
  <conditionalFormatting sqref="E31:E40">
    <cfRule type="expression" dxfId="581" priority="1">
      <formula>IF(RIGHT(INT(E31),1)*1=9,TRUE,FALSE)</formula>
    </cfRule>
  </conditionalFormatting>
  <conditionalFormatting sqref="G2:S2">
    <cfRule type="cellIs" dxfId="580" priority="79" operator="lessThan">
      <formula>-0.3</formula>
    </cfRule>
    <cfRule type="cellIs" dxfId="579" priority="80" operator="lessThan">
      <formula>0</formula>
    </cfRule>
  </conditionalFormatting>
  <conditionalFormatting sqref="H1 H3:H5">
    <cfRule type="cellIs" dxfId="578" priority="74" operator="equal">
      <formula>1</formula>
    </cfRule>
  </conditionalFormatting>
  <conditionalFormatting sqref="H1">
    <cfRule type="colorScale" priority="7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4:H5">
    <cfRule type="colorScale" priority="78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H6:H55">
    <cfRule type="cellIs" dxfId="577" priority="63" operator="equal">
      <formula>1</formula>
    </cfRule>
    <cfRule type="cellIs" dxfId="576" priority="67" operator="between">
      <formula>0.41</formula>
      <formula>0.99</formula>
    </cfRule>
    <cfRule type="cellIs" dxfId="575" priority="68" operator="between">
      <formula>0.21</formula>
      <formula>0.4</formula>
    </cfRule>
    <cfRule type="cellIs" dxfId="574" priority="69" operator="lessThan">
      <formula>0.2</formula>
    </cfRule>
  </conditionalFormatting>
  <conditionalFormatting sqref="I6:U58">
    <cfRule type="cellIs" dxfId="573" priority="52" operator="equal">
      <formula>1</formula>
    </cfRule>
    <cfRule type="cellIs" dxfId="572" priority="53" operator="greaterThanOrEqual">
      <formula>0</formula>
    </cfRule>
    <cfRule type="cellIs" dxfId="571" priority="54" operator="lessThan">
      <formula>-0.3</formula>
    </cfRule>
    <cfRule type="cellIs" dxfId="570" priority="55" operator="lessThan">
      <formula>0</formula>
    </cfRule>
    <cfRule type="beginsWith" priority="56" operator="beginsWith" text="#">
      <formula>LEFT(I6,LEN("#"))="#"</formula>
    </cfRule>
    <cfRule type="cellIs" dxfId="569" priority="57" operator="equal">
      <formula>1</formula>
    </cfRule>
  </conditionalFormatting>
  <conditionalFormatting sqref="V20:AB20">
    <cfRule type="cellIs" dxfId="568" priority="20" operator="equal">
      <formula>1</formula>
    </cfRule>
    <cfRule type="cellIs" dxfId="567" priority="24" operator="greaterThanOrEqual">
      <formula>0</formula>
    </cfRule>
    <cfRule type="cellIs" dxfId="566" priority="25" operator="lessThan">
      <formula>-0.3</formula>
    </cfRule>
    <cfRule type="cellIs" dxfId="565" priority="26" operator="lessThan">
      <formula>0</formula>
    </cfRule>
    <cfRule type="beginsWith" priority="27" operator="beginsWith" text="#">
      <formula>LEFT(V20,LEN("#"))="#"</formula>
    </cfRule>
    <cfRule type="cellIs" dxfId="564" priority="29" operator="equal">
      <formula>1</formula>
    </cfRule>
  </conditionalFormatting>
  <conditionalFormatting sqref="AG20">
    <cfRule type="beginsWith" priority="5" operator="beginsWith" text="#">
      <formula>LEFT(AG20,LEN("#"))="#"</formula>
    </cfRule>
    <cfRule type="cellIs" dxfId="563" priority="6" operator="lessThan">
      <formula>-0.3</formula>
    </cfRule>
    <cfRule type="cellIs" dxfId="562" priority="7" operator="greaterThan">
      <formula>0</formula>
    </cfRule>
    <cfRule type="cellIs" dxfId="561" priority="8" operator="equal">
      <formula>1</formula>
    </cfRule>
  </conditionalFormatting>
  <conditionalFormatting sqref="AG20:AI20">
    <cfRule type="cellIs" dxfId="560" priority="4" operator="lessThan">
      <formula>0</formula>
    </cfRule>
  </conditionalFormatting>
  <conditionalFormatting sqref="AH20:AI20">
    <cfRule type="cellIs" dxfId="559" priority="16" operator="greaterThan">
      <formula>0.7</formula>
    </cfRule>
    <cfRule type="cellIs" dxfId="558" priority="19" operator="equal">
      <formula>1</formula>
    </cfRule>
    <cfRule type="cellIs" dxfId="557" priority="21" operator="equal">
      <formula>1</formula>
    </cfRule>
    <cfRule type="colorScale" priority="30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J20">
    <cfRule type="colorScale" priority="31">
      <colorScale>
        <cfvo type="min"/>
        <cfvo type="max"/>
        <color theme="0"/>
        <color theme="5" tint="0.39997558519241921"/>
      </colorScale>
    </cfRule>
  </conditionalFormatting>
  <conditionalFormatting sqref="AK20:AL20">
    <cfRule type="cellIs" dxfId="556" priority="9" operator="equal">
      <formula>1</formula>
    </cfRule>
    <cfRule type="cellIs" dxfId="555" priority="10" operator="greaterThanOrEqual">
      <formula>0</formula>
    </cfRule>
    <cfRule type="cellIs" dxfId="554" priority="11" operator="lessThan">
      <formula>0</formula>
    </cfRule>
    <cfRule type="beginsWith" priority="12" operator="beginsWith" text="#">
      <formula>LEFT(AK20,LEN("#"))="#"</formula>
    </cfRule>
    <cfRule type="cellIs" dxfId="553" priority="13" operator="equal">
      <formula>1</formula>
    </cfRule>
    <cfRule type="cellIs" dxfId="552" priority="14" operator="lessThan">
      <formula>-0.3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06393-98B8-4EA2-A77D-3604E1B542A6}">
  <sheetPr codeName="Hoja7"/>
  <dimension ref="A1:AJ130"/>
  <sheetViews>
    <sheetView zoomScale="85" zoomScaleNormal="85" workbookViewId="0"/>
  </sheetViews>
  <sheetFormatPr baseColWidth="10" defaultColWidth="11.44140625" defaultRowHeight="14.4" x14ac:dyDescent="0.3"/>
  <cols>
    <col min="1" max="1" width="19.44140625" bestFit="1" customWidth="1"/>
    <col min="2" max="2" width="11.33203125" style="15"/>
    <col min="3" max="3" width="45.5546875" bestFit="1" customWidth="1"/>
    <col min="4" max="8" width="9.44140625" hidden="1" customWidth="1"/>
    <col min="9" max="9" width="9.44140625" style="81" hidden="1" customWidth="1"/>
    <col min="10" max="11" width="9.44140625" hidden="1" customWidth="1"/>
    <col min="12" max="12" width="7.88671875" hidden="1" customWidth="1"/>
    <col min="13" max="13" width="9.44140625" hidden="1" customWidth="1"/>
    <col min="14" max="14" width="7.88671875" hidden="1" customWidth="1"/>
    <col min="15" max="15" width="9.44140625" hidden="1" customWidth="1"/>
    <col min="16" max="16" width="7.88671875" hidden="1" customWidth="1"/>
    <col min="17" max="17" width="9.44140625" hidden="1" customWidth="1"/>
    <col min="18" max="18" width="7.88671875" hidden="1" customWidth="1"/>
    <col min="19" max="19" width="9.44140625" hidden="1" customWidth="1"/>
    <col min="20" max="20" width="7.88671875" hidden="1" customWidth="1"/>
    <col min="21" max="21" width="9.44140625" style="150" hidden="1" customWidth="1"/>
    <col min="22" max="22" width="7.88671875" hidden="1" customWidth="1"/>
    <col min="23" max="23" width="9.44140625" style="15" hidden="1" customWidth="1"/>
    <col min="24" max="24" width="7.88671875" hidden="1" customWidth="1"/>
    <col min="25" max="25" width="9.44140625" style="15" bestFit="1" customWidth="1"/>
    <col min="26" max="26" width="7.88671875" bestFit="1" customWidth="1"/>
    <col min="27" max="27" width="9.44140625" style="15" bestFit="1" customWidth="1"/>
    <col min="28" max="28" width="7.88671875" bestFit="1" customWidth="1"/>
    <col min="29" max="29" width="9.44140625" style="15" bestFit="1" customWidth="1"/>
    <col min="30" max="30" width="7.88671875" bestFit="1" customWidth="1"/>
    <col min="31" max="31" width="9.44140625" style="15" bestFit="1" customWidth="1"/>
    <col min="32" max="32" width="7.88671875" bestFit="1" customWidth="1"/>
    <col min="33" max="33" width="9.44140625" style="15" bestFit="1" customWidth="1"/>
    <col min="34" max="34" width="4.109375" style="15" customWidth="1"/>
    <col min="36" max="36" width="18.44140625" bestFit="1" customWidth="1"/>
  </cols>
  <sheetData>
    <row r="1" spans="1:36" ht="19.8" x14ac:dyDescent="0.4">
      <c r="B1" s="14"/>
      <c r="C1" s="395" t="s">
        <v>496</v>
      </c>
    </row>
    <row r="2" spans="1:36" x14ac:dyDescent="0.3">
      <c r="B2" s="14"/>
      <c r="D2" s="856">
        <v>45688</v>
      </c>
      <c r="E2" s="856">
        <v>45694</v>
      </c>
      <c r="F2" s="856">
        <v>45701</v>
      </c>
      <c r="G2" s="856">
        <v>45708</v>
      </c>
      <c r="H2" s="856">
        <v>45716</v>
      </c>
      <c r="I2" s="856">
        <v>45722</v>
      </c>
      <c r="J2" s="856">
        <v>45744</v>
      </c>
      <c r="K2" s="856">
        <v>45775</v>
      </c>
      <c r="L2" s="856" t="s">
        <v>434</v>
      </c>
      <c r="M2" s="555">
        <v>45782</v>
      </c>
      <c r="N2" s="856" t="s">
        <v>434</v>
      </c>
      <c r="O2" s="555">
        <v>45792</v>
      </c>
      <c r="P2" s="856" t="s">
        <v>434</v>
      </c>
      <c r="Q2" s="555">
        <v>45803</v>
      </c>
      <c r="R2" s="856" t="s">
        <v>434</v>
      </c>
      <c r="S2" s="555">
        <v>45803</v>
      </c>
      <c r="T2" s="856" t="s">
        <v>434</v>
      </c>
      <c r="U2" s="1003" t="s">
        <v>38</v>
      </c>
      <c r="V2" s="856" t="s">
        <v>434</v>
      </c>
      <c r="W2" s="856">
        <v>45848</v>
      </c>
      <c r="X2" s="856" t="s">
        <v>434</v>
      </c>
      <c r="Y2" s="856">
        <v>45883</v>
      </c>
      <c r="Z2" s="856" t="s">
        <v>434</v>
      </c>
      <c r="AA2" s="856">
        <v>45893</v>
      </c>
      <c r="AB2" s="856" t="s">
        <v>434</v>
      </c>
      <c r="AC2" s="856">
        <v>45901</v>
      </c>
      <c r="AD2" s="856" t="s">
        <v>434</v>
      </c>
      <c r="AE2" s="856">
        <v>45908</v>
      </c>
      <c r="AF2" s="856" t="s">
        <v>434</v>
      </c>
      <c r="AG2" s="856">
        <v>45919</v>
      </c>
      <c r="AH2" s="856"/>
      <c r="AI2" s="856" t="s">
        <v>497</v>
      </c>
      <c r="AJ2" t="s">
        <v>498</v>
      </c>
    </row>
    <row r="3" spans="1:36" hidden="1" x14ac:dyDescent="0.3">
      <c r="A3" s="244" t="s">
        <v>58</v>
      </c>
      <c r="B3" s="245">
        <v>88</v>
      </c>
      <c r="C3" s="2" t="s">
        <v>59</v>
      </c>
      <c r="D3" s="81" t="e">
        <v>#N/A</v>
      </c>
      <c r="E3" s="81" t="e">
        <v>#N/A</v>
      </c>
      <c r="F3" s="81" t="e">
        <v>#N/A</v>
      </c>
      <c r="G3" s="81" t="e">
        <v>#N/A</v>
      </c>
      <c r="H3" s="81" t="e">
        <v>#N/A</v>
      </c>
      <c r="I3" s="81" t="e">
        <v>#N/A</v>
      </c>
      <c r="J3" s="81" t="e">
        <v>#N/A</v>
      </c>
      <c r="K3" s="81" t="e">
        <v>#N/A</v>
      </c>
      <c r="L3" s="923" t="e">
        <f>(AG3-K3)/K3</f>
        <v>#N/A</v>
      </c>
      <c r="M3" s="81" t="e">
        <v>#N/A</v>
      </c>
      <c r="N3" s="923" t="e">
        <f>(AJ3-M3)/M3</f>
        <v>#N/A</v>
      </c>
      <c r="O3" s="81"/>
      <c r="P3" s="923" t="e">
        <f>(AL3-O3)/O3</f>
        <v>#DIV/0!</v>
      </c>
      <c r="Q3" s="81"/>
      <c r="R3" s="923" t="e">
        <f>(AN3-Q3)/Q3</f>
        <v>#DIV/0!</v>
      </c>
      <c r="S3" s="81"/>
      <c r="T3" s="923" t="e">
        <f>(AP3-S3)/S3</f>
        <v>#DIV/0!</v>
      </c>
      <c r="U3" s="1009"/>
      <c r="V3" s="923" t="e">
        <f>(AR3-U3)/U3</f>
        <v>#DIV/0!</v>
      </c>
      <c r="W3" s="1002"/>
      <c r="X3" s="923" t="e">
        <f>(AT3-W3)/W3</f>
        <v>#DIV/0!</v>
      </c>
      <c r="Y3" s="1002"/>
      <c r="Z3" s="923" t="e">
        <f>(AV3-Y3)/Y3</f>
        <v>#DIV/0!</v>
      </c>
      <c r="AA3" s="1002"/>
      <c r="AB3" s="923" t="e">
        <f>(AX3-AA3)/AA3</f>
        <v>#DIV/0!</v>
      </c>
      <c r="AC3" s="1002"/>
      <c r="AD3" s="923" t="e">
        <f>(AZ3-AC3)/AC3</f>
        <v>#DIV/0!</v>
      </c>
      <c r="AE3" s="1002"/>
      <c r="AF3" s="923" t="e">
        <f>(BB3-AE3)/AE3</f>
        <v>#DIV/0!</v>
      </c>
      <c r="AG3" s="1002"/>
      <c r="AH3" s="1002"/>
    </row>
    <row r="4" spans="1:36" hidden="1" x14ac:dyDescent="0.3">
      <c r="A4" s="244" t="s">
        <v>58</v>
      </c>
      <c r="B4" s="245">
        <v>1017</v>
      </c>
      <c r="C4" s="2" t="s">
        <v>60</v>
      </c>
      <c r="D4" s="81" t="e">
        <v>#N/A</v>
      </c>
      <c r="E4" s="81" t="e">
        <v>#N/A</v>
      </c>
      <c r="F4" s="81" t="e">
        <v>#N/A</v>
      </c>
      <c r="G4" s="81" t="e">
        <v>#N/A</v>
      </c>
      <c r="H4" s="81" t="e">
        <v>#N/A</v>
      </c>
      <c r="I4" s="81" t="e">
        <v>#N/A</v>
      </c>
      <c r="J4" s="81" t="e">
        <v>#N/A</v>
      </c>
      <c r="K4" s="81" t="e">
        <v>#N/A</v>
      </c>
      <c r="L4" s="923" t="e">
        <f>(AG4-K4)/K4</f>
        <v>#N/A</v>
      </c>
      <c r="M4" s="81" t="e">
        <v>#N/A</v>
      </c>
      <c r="N4" s="923" t="e">
        <f>(AJ4-M4)/M4</f>
        <v>#N/A</v>
      </c>
      <c r="O4" s="81"/>
      <c r="P4" s="923" t="e">
        <f>(AL4-O4)/O4</f>
        <v>#DIV/0!</v>
      </c>
      <c r="Q4" s="81"/>
      <c r="R4" s="923" t="e">
        <f>(AN4-Q4)/Q4</f>
        <v>#DIV/0!</v>
      </c>
      <c r="S4" s="81"/>
      <c r="T4" s="923" t="e">
        <f>(AP4-S4)/S4</f>
        <v>#DIV/0!</v>
      </c>
      <c r="U4" s="1009"/>
      <c r="V4" s="923" t="e">
        <f>(AR4-U4)/U4</f>
        <v>#DIV/0!</v>
      </c>
      <c r="W4" s="1002"/>
      <c r="X4" s="923" t="e">
        <f>(AT4-W4)/W4</f>
        <v>#DIV/0!</v>
      </c>
      <c r="Y4" s="1002"/>
      <c r="Z4" s="923" t="e">
        <f>(AV4-Y4)/Y4</f>
        <v>#DIV/0!</v>
      </c>
      <c r="AA4" s="1002"/>
      <c r="AB4" s="923" t="e">
        <f>(AX4-AA4)/AA4</f>
        <v>#DIV/0!</v>
      </c>
      <c r="AC4" s="1002"/>
      <c r="AD4" s="923" t="e">
        <f>(AZ4-AC4)/AC4</f>
        <v>#DIV/0!</v>
      </c>
      <c r="AE4" s="1002"/>
      <c r="AF4" s="923" t="e">
        <f>(BB4-AE4)/AE4</f>
        <v>#DIV/0!</v>
      </c>
      <c r="AG4" s="1002"/>
      <c r="AH4" s="1002"/>
    </row>
    <row r="5" spans="1:36" hidden="1" x14ac:dyDescent="0.3">
      <c r="A5" s="244" t="s">
        <v>58</v>
      </c>
      <c r="B5" s="245">
        <v>89</v>
      </c>
      <c r="C5" s="2" t="s">
        <v>61</v>
      </c>
      <c r="D5" s="81" t="e">
        <v>#N/A</v>
      </c>
      <c r="E5" s="81" t="e">
        <v>#N/A</v>
      </c>
      <c r="F5" s="81" t="e">
        <v>#N/A</v>
      </c>
      <c r="G5" s="81" t="e">
        <v>#N/A</v>
      </c>
      <c r="H5" s="81" t="e">
        <v>#N/A</v>
      </c>
      <c r="I5" s="81" t="e">
        <v>#N/A</v>
      </c>
      <c r="J5" s="81" t="e">
        <v>#N/A</v>
      </c>
      <c r="K5" s="81" t="e">
        <v>#N/A</v>
      </c>
      <c r="L5" s="923" t="e">
        <f>(AG5-K5)/K5</f>
        <v>#N/A</v>
      </c>
      <c r="M5" s="81" t="e">
        <v>#N/A</v>
      </c>
      <c r="N5" s="923" t="e">
        <f>(AJ5-M5)/M5</f>
        <v>#N/A</v>
      </c>
      <c r="O5" s="81"/>
      <c r="P5" s="923" t="e">
        <f>(AL5-O5)/O5</f>
        <v>#DIV/0!</v>
      </c>
      <c r="Q5" s="81"/>
      <c r="R5" s="923" t="e">
        <f>(AN5-Q5)/Q5</f>
        <v>#DIV/0!</v>
      </c>
      <c r="S5" s="81"/>
      <c r="T5" s="923" t="e">
        <f>(AP5-S5)/S5</f>
        <v>#DIV/0!</v>
      </c>
      <c r="U5" s="1009"/>
      <c r="V5" s="923" t="e">
        <f>(AR5-U5)/U5</f>
        <v>#DIV/0!</v>
      </c>
      <c r="W5" s="1002"/>
      <c r="X5" s="923" t="e">
        <f>(AT5-W5)/W5</f>
        <v>#DIV/0!</v>
      </c>
      <c r="Y5" s="1002"/>
      <c r="Z5" s="923" t="e">
        <f>(AV5-Y5)/Y5</f>
        <v>#DIV/0!</v>
      </c>
      <c r="AA5" s="1002"/>
      <c r="AB5" s="923" t="e">
        <f>(AX5-AA5)/AA5</f>
        <v>#DIV/0!</v>
      </c>
      <c r="AC5" s="1002"/>
      <c r="AD5" s="923" t="e">
        <f>(AZ5-AC5)/AC5</f>
        <v>#DIV/0!</v>
      </c>
      <c r="AE5" s="1002"/>
      <c r="AF5" s="923" t="e">
        <f>(BB5-AE5)/AE5</f>
        <v>#DIV/0!</v>
      </c>
      <c r="AG5" s="1002"/>
      <c r="AH5" s="1002"/>
    </row>
    <row r="6" spans="1:36" hidden="1" x14ac:dyDescent="0.3">
      <c r="A6" s="244" t="s">
        <v>58</v>
      </c>
      <c r="B6" s="245">
        <v>90</v>
      </c>
      <c r="C6" s="33" t="s">
        <v>62</v>
      </c>
      <c r="D6" s="81" t="e">
        <v>#N/A</v>
      </c>
      <c r="E6" s="81" t="e">
        <v>#N/A</v>
      </c>
      <c r="F6" s="81" t="e">
        <v>#N/A</v>
      </c>
      <c r="G6" s="81" t="e">
        <v>#N/A</v>
      </c>
      <c r="H6" s="81" t="e">
        <v>#N/A</v>
      </c>
      <c r="I6" s="81" t="e">
        <v>#N/A</v>
      </c>
      <c r="J6" s="81" t="e">
        <v>#N/A</v>
      </c>
      <c r="K6" s="81" t="e">
        <v>#N/A</v>
      </c>
      <c r="L6" s="923" t="e">
        <f>(AG6-K6)/K6</f>
        <v>#N/A</v>
      </c>
      <c r="M6" s="81" t="e">
        <v>#N/A</v>
      </c>
      <c r="N6" s="923" t="e">
        <f>(AJ6-M6)/M6</f>
        <v>#N/A</v>
      </c>
      <c r="O6" s="81"/>
      <c r="P6" s="923" t="e">
        <f>(AL6-O6)/O6</f>
        <v>#DIV/0!</v>
      </c>
      <c r="Q6" s="81"/>
      <c r="R6" s="923" t="e">
        <f>(AN6-Q6)/Q6</f>
        <v>#DIV/0!</v>
      </c>
      <c r="S6" s="81"/>
      <c r="T6" s="923" t="e">
        <f>(AP6-S6)/S6</f>
        <v>#DIV/0!</v>
      </c>
      <c r="U6" s="1009"/>
      <c r="V6" s="923" t="e">
        <f>(AR6-U6)/U6</f>
        <v>#DIV/0!</v>
      </c>
      <c r="W6" s="1002"/>
      <c r="X6" s="923" t="e">
        <f>(AT6-W6)/W6</f>
        <v>#DIV/0!</v>
      </c>
      <c r="Y6" s="1002"/>
      <c r="Z6" s="923" t="e">
        <f>(AV6-Y6)/Y6</f>
        <v>#DIV/0!</v>
      </c>
      <c r="AA6" s="1002"/>
      <c r="AB6" s="923" t="e">
        <f>(AX6-AA6)/AA6</f>
        <v>#DIV/0!</v>
      </c>
      <c r="AC6" s="1002"/>
      <c r="AD6" s="923" t="e">
        <f>(AZ6-AC6)/AC6</f>
        <v>#DIV/0!</v>
      </c>
      <c r="AE6" s="1002"/>
      <c r="AF6" s="923" t="e">
        <f>(BB6-AE6)/AE6</f>
        <v>#DIV/0!</v>
      </c>
      <c r="AG6" s="1002"/>
      <c r="AH6" s="1002"/>
    </row>
    <row r="7" spans="1:36" hidden="1" x14ac:dyDescent="0.3">
      <c r="A7" s="244" t="s">
        <v>58</v>
      </c>
      <c r="B7" s="245">
        <v>91</v>
      </c>
      <c r="C7" s="2" t="s">
        <v>63</v>
      </c>
      <c r="D7" s="81" t="e">
        <v>#N/A</v>
      </c>
      <c r="E7" s="81" t="e">
        <v>#N/A</v>
      </c>
      <c r="F7" s="81" t="e">
        <v>#N/A</v>
      </c>
      <c r="G7" s="81" t="e">
        <v>#N/A</v>
      </c>
      <c r="H7" s="81" t="e">
        <v>#N/A</v>
      </c>
      <c r="I7" s="81" t="e">
        <v>#N/A</v>
      </c>
      <c r="J7" s="81" t="e">
        <v>#N/A</v>
      </c>
      <c r="K7" s="81" t="e">
        <v>#N/A</v>
      </c>
      <c r="L7" s="923" t="e">
        <f>(AG7-K7)/K7</f>
        <v>#N/A</v>
      </c>
      <c r="M7" s="81" t="e">
        <v>#N/A</v>
      </c>
      <c r="N7" s="923" t="e">
        <f>(AJ7-M7)/M7</f>
        <v>#N/A</v>
      </c>
      <c r="O7" s="81"/>
      <c r="P7" s="923" t="e">
        <f>(AL7-O7)/O7</f>
        <v>#DIV/0!</v>
      </c>
      <c r="Q7" s="81"/>
      <c r="R7" s="923" t="e">
        <f>(AN7-Q7)/Q7</f>
        <v>#DIV/0!</v>
      </c>
      <c r="S7" s="81"/>
      <c r="T7" s="923" t="e">
        <f>(AP7-S7)/S7</f>
        <v>#DIV/0!</v>
      </c>
      <c r="U7" s="1009"/>
      <c r="V7" s="923" t="e">
        <f>(AR7-U7)/U7</f>
        <v>#DIV/0!</v>
      </c>
      <c r="W7" s="1002"/>
      <c r="X7" s="923" t="e">
        <f>(AT7-W7)/W7</f>
        <v>#DIV/0!</v>
      </c>
      <c r="Y7" s="1002"/>
      <c r="Z7" s="923" t="e">
        <f>(AV7-Y7)/Y7</f>
        <v>#DIV/0!</v>
      </c>
      <c r="AA7" s="1002"/>
      <c r="AB7" s="923" t="e">
        <f>(AX7-AA7)/AA7</f>
        <v>#DIV/0!</v>
      </c>
      <c r="AC7" s="1002"/>
      <c r="AD7" s="923" t="e">
        <f>(AZ7-AC7)/AC7</f>
        <v>#DIV/0!</v>
      </c>
      <c r="AE7" s="1002"/>
      <c r="AF7" s="923" t="e">
        <f>(BB7-AE7)/AE7</f>
        <v>#DIV/0!</v>
      </c>
      <c r="AG7" s="1002"/>
      <c r="AH7" s="1002"/>
    </row>
    <row r="8" spans="1:36" x14ac:dyDescent="0.3">
      <c r="A8" s="244" t="s">
        <v>64</v>
      </c>
      <c r="B8" s="246">
        <v>154</v>
      </c>
      <c r="C8" s="33" t="s">
        <v>65</v>
      </c>
      <c r="D8" s="81">
        <v>11500</v>
      </c>
      <c r="E8" s="81">
        <v>11650</v>
      </c>
      <c r="F8" s="81">
        <v>11650</v>
      </c>
      <c r="G8" s="81">
        <v>11650</v>
      </c>
      <c r="H8" s="81">
        <v>11800</v>
      </c>
      <c r="I8" s="81">
        <v>11800</v>
      </c>
      <c r="J8" s="81">
        <v>12000</v>
      </c>
      <c r="K8" s="150">
        <v>12000</v>
      </c>
      <c r="L8" s="923">
        <f>(M8-K8)/K8</f>
        <v>0</v>
      </c>
      <c r="M8" s="150">
        <v>12000</v>
      </c>
      <c r="N8" s="923">
        <f>(O8-M8)/M8</f>
        <v>-0.125</v>
      </c>
      <c r="O8" s="150">
        <v>10500</v>
      </c>
      <c r="P8" s="923">
        <f>(Q8-O8)/O8</f>
        <v>-2.8571428571428571E-2</v>
      </c>
      <c r="Q8" s="150">
        <v>10200</v>
      </c>
      <c r="R8" s="923">
        <f t="shared" ref="R8:AF39" si="0">(S8-Q8)/Q8</f>
        <v>0</v>
      </c>
      <c r="S8" s="150">
        <v>10200</v>
      </c>
      <c r="T8" s="923">
        <f>(U8-S8)/S8</f>
        <v>-1.9607843137254902E-2</v>
      </c>
      <c r="U8" s="1009">
        <v>10000</v>
      </c>
      <c r="V8" s="923">
        <f>(W8-U8)/U8</f>
        <v>-0.05</v>
      </c>
      <c r="W8" s="1003">
        <v>9500</v>
      </c>
      <c r="X8" s="923">
        <f>(Y8-W8)/W8</f>
        <v>-2.1052631578947368E-2</v>
      </c>
      <c r="Y8" s="1003">
        <v>9300</v>
      </c>
      <c r="Z8" s="923">
        <f>(AA8-Y8)/Y8</f>
        <v>2.1505376344086023E-2</v>
      </c>
      <c r="AA8" s="1003">
        <v>9500</v>
      </c>
      <c r="AB8" s="923">
        <f>(AC8-AA8)/AA8</f>
        <v>3.6842105263157891E-2</v>
      </c>
      <c r="AC8" s="1003">
        <v>9850</v>
      </c>
      <c r="AD8" s="923">
        <f>(AE8-AC8)/AC8</f>
        <v>0</v>
      </c>
      <c r="AE8" s="1003">
        <v>9850</v>
      </c>
      <c r="AF8" s="923">
        <f>(AG8-AE8)/AE8</f>
        <v>-1.5228426395939087E-2</v>
      </c>
      <c r="AG8" s="1003">
        <v>9700</v>
      </c>
      <c r="AH8" s="1004"/>
      <c r="AI8" s="82">
        <f>AG8-AJ8</f>
        <v>2757</v>
      </c>
      <c r="AJ8" s="81">
        <f>'L41.old'!AV8</f>
        <v>6943</v>
      </c>
    </row>
    <row r="9" spans="1:36" x14ac:dyDescent="0.3">
      <c r="A9" s="244" t="s">
        <v>64</v>
      </c>
      <c r="B9" s="246">
        <v>159</v>
      </c>
      <c r="C9" s="33" t="s">
        <v>66</v>
      </c>
      <c r="D9" s="81">
        <v>6300</v>
      </c>
      <c r="E9" s="81">
        <v>6000</v>
      </c>
      <c r="F9" s="81">
        <v>6000</v>
      </c>
      <c r="G9" s="81">
        <v>6000</v>
      </c>
      <c r="H9" s="81">
        <v>6000</v>
      </c>
      <c r="I9" s="81">
        <v>5700</v>
      </c>
      <c r="J9" s="81">
        <v>5700</v>
      </c>
      <c r="K9" s="150">
        <v>5500</v>
      </c>
      <c r="L9" s="923">
        <f t="shared" ref="L9:P73" si="1">(M9-K9)/K9</f>
        <v>0</v>
      </c>
      <c r="M9" s="150">
        <v>5500</v>
      </c>
      <c r="N9" s="923">
        <f t="shared" si="1"/>
        <v>0</v>
      </c>
      <c r="O9" s="150">
        <v>5500</v>
      </c>
      <c r="P9" s="923">
        <f t="shared" si="1"/>
        <v>-3.6363636363636362E-2</v>
      </c>
      <c r="Q9" s="150">
        <v>5300</v>
      </c>
      <c r="R9" s="923">
        <f t="shared" si="0"/>
        <v>0</v>
      </c>
      <c r="S9" s="150">
        <v>5300</v>
      </c>
      <c r="T9" s="923">
        <f t="shared" si="0"/>
        <v>0</v>
      </c>
      <c r="U9" s="1009">
        <v>5300</v>
      </c>
      <c r="V9" s="923">
        <f t="shared" si="0"/>
        <v>0</v>
      </c>
      <c r="W9" s="1003">
        <v>5300</v>
      </c>
      <c r="X9" s="923">
        <f t="shared" si="0"/>
        <v>0</v>
      </c>
      <c r="Y9" s="1003">
        <v>5300</v>
      </c>
      <c r="Z9" s="923">
        <f t="shared" si="0"/>
        <v>0</v>
      </c>
      <c r="AA9" s="1003">
        <v>5300</v>
      </c>
      <c r="AB9" s="923">
        <f t="shared" si="0"/>
        <v>5.6603773584905662E-2</v>
      </c>
      <c r="AC9" s="1003">
        <v>5600</v>
      </c>
      <c r="AD9" s="923">
        <f t="shared" si="0"/>
        <v>0</v>
      </c>
      <c r="AE9" s="1003">
        <v>5600</v>
      </c>
      <c r="AF9" s="923">
        <f t="shared" si="0"/>
        <v>0</v>
      </c>
      <c r="AG9" s="1003">
        <v>5600</v>
      </c>
      <c r="AH9" s="1004"/>
      <c r="AI9" s="82">
        <f>AG9-AJ9</f>
        <v>-483</v>
      </c>
      <c r="AJ9" s="81">
        <f>'L41.old'!AV9</f>
        <v>6083</v>
      </c>
    </row>
    <row r="10" spans="1:36" x14ac:dyDescent="0.3">
      <c r="A10" s="244" t="s">
        <v>64</v>
      </c>
      <c r="B10" s="246">
        <v>193</v>
      </c>
      <c r="C10" s="33" t="s">
        <v>67</v>
      </c>
      <c r="D10" s="81">
        <v>5000</v>
      </c>
      <c r="E10" s="81">
        <v>5000</v>
      </c>
      <c r="F10" s="81">
        <v>5000</v>
      </c>
      <c r="G10" s="81">
        <v>5000</v>
      </c>
      <c r="H10" s="81">
        <v>5100</v>
      </c>
      <c r="I10" s="81">
        <v>5100</v>
      </c>
      <c r="J10" s="81">
        <v>4700</v>
      </c>
      <c r="K10" s="150">
        <v>4500</v>
      </c>
      <c r="L10" s="923">
        <f t="shared" si="1"/>
        <v>0</v>
      </c>
      <c r="M10" s="150">
        <v>4500</v>
      </c>
      <c r="N10" s="923">
        <f t="shared" si="1"/>
        <v>-4.4444444444444446E-2</v>
      </c>
      <c r="O10" s="150">
        <v>4300</v>
      </c>
      <c r="P10" s="923">
        <f t="shared" si="1"/>
        <v>-4.6511627906976744E-2</v>
      </c>
      <c r="Q10" s="150">
        <v>4100</v>
      </c>
      <c r="R10" s="923">
        <f t="shared" si="0"/>
        <v>0</v>
      </c>
      <c r="S10" s="150">
        <v>4100</v>
      </c>
      <c r="T10" s="923">
        <f t="shared" si="0"/>
        <v>0</v>
      </c>
      <c r="U10" s="1009">
        <v>4100</v>
      </c>
      <c r="V10" s="923">
        <f t="shared" si="0"/>
        <v>4.878048780487805E-2</v>
      </c>
      <c r="W10" s="1003">
        <v>4300</v>
      </c>
      <c r="X10" s="923">
        <f t="shared" si="0"/>
        <v>-2.3255813953488372E-2</v>
      </c>
      <c r="Y10" s="1003">
        <v>4200</v>
      </c>
      <c r="Z10" s="923">
        <f t="shared" si="0"/>
        <v>4.7619047619047616E-2</v>
      </c>
      <c r="AA10" s="1003">
        <v>4400</v>
      </c>
      <c r="AB10" s="923">
        <f t="shared" si="0"/>
        <v>1.1363636363636364E-2</v>
      </c>
      <c r="AC10" s="1003">
        <v>4450</v>
      </c>
      <c r="AD10" s="923">
        <f t="shared" si="0"/>
        <v>0</v>
      </c>
      <c r="AE10" s="1003">
        <v>4450</v>
      </c>
      <c r="AF10" s="923">
        <f t="shared" si="0"/>
        <v>0</v>
      </c>
      <c r="AG10" s="1003">
        <v>4450</v>
      </c>
      <c r="AH10" s="1004"/>
      <c r="AI10" s="82">
        <f t="shared" ref="AI10:AI73" si="2">AG10-AJ10</f>
        <v>-491</v>
      </c>
      <c r="AJ10" s="81">
        <f>'L41.old'!AV10</f>
        <v>4941</v>
      </c>
    </row>
    <row r="11" spans="1:36" hidden="1" x14ac:dyDescent="0.3">
      <c r="A11" s="244" t="s">
        <v>64</v>
      </c>
      <c r="B11" s="246">
        <v>195</v>
      </c>
      <c r="C11" s="33" t="s">
        <v>68</v>
      </c>
      <c r="D11" s="81">
        <v>0</v>
      </c>
      <c r="E11" s="81">
        <v>0</v>
      </c>
      <c r="F11" s="81">
        <v>0</v>
      </c>
      <c r="G11" s="81">
        <v>0</v>
      </c>
      <c r="H11" s="81">
        <v>0</v>
      </c>
      <c r="I11" s="81">
        <v>0</v>
      </c>
      <c r="J11" s="81">
        <v>0</v>
      </c>
      <c r="K11" s="150">
        <v>0</v>
      </c>
      <c r="L11" s="923" t="e">
        <f t="shared" si="1"/>
        <v>#DIV/0!</v>
      </c>
      <c r="M11" s="150">
        <v>0</v>
      </c>
      <c r="N11" s="923" t="e">
        <f t="shared" si="1"/>
        <v>#DIV/0!</v>
      </c>
      <c r="O11" s="150">
        <v>0</v>
      </c>
      <c r="P11" s="923" t="e">
        <f t="shared" si="1"/>
        <v>#DIV/0!</v>
      </c>
      <c r="Q11" s="150">
        <v>0</v>
      </c>
      <c r="R11" s="923" t="e">
        <f t="shared" si="0"/>
        <v>#DIV/0!</v>
      </c>
      <c r="S11" s="150">
        <v>0</v>
      </c>
      <c r="T11" s="923" t="e">
        <f t="shared" si="0"/>
        <v>#DIV/0!</v>
      </c>
      <c r="U11" s="1009">
        <v>0</v>
      </c>
      <c r="V11" s="923" t="e">
        <f t="shared" si="0"/>
        <v>#DIV/0!</v>
      </c>
      <c r="W11" s="1003">
        <v>0</v>
      </c>
      <c r="X11" s="923" t="e">
        <f t="shared" si="0"/>
        <v>#DIV/0!</v>
      </c>
      <c r="Y11" s="1003">
        <v>0</v>
      </c>
      <c r="Z11" s="923" t="e">
        <f t="shared" si="0"/>
        <v>#DIV/0!</v>
      </c>
      <c r="AA11" s="1003">
        <v>0</v>
      </c>
      <c r="AB11" s="923" t="e">
        <f t="shared" si="0"/>
        <v>#DIV/0!</v>
      </c>
      <c r="AC11" s="1003">
        <v>0</v>
      </c>
      <c r="AD11" s="923" t="e">
        <f t="shared" si="0"/>
        <v>#DIV/0!</v>
      </c>
      <c r="AE11" s="1003">
        <v>0</v>
      </c>
      <c r="AF11" s="923" t="e">
        <f t="shared" si="0"/>
        <v>#DIV/0!</v>
      </c>
      <c r="AG11" s="1003">
        <v>0</v>
      </c>
      <c r="AH11" s="1004"/>
      <c r="AI11" s="82" t="e">
        <f t="shared" si="2"/>
        <v>#N/A</v>
      </c>
      <c r="AJ11" s="81" t="e">
        <f>'L41.old'!AV11</f>
        <v>#N/A</v>
      </c>
    </row>
    <row r="12" spans="1:36" x14ac:dyDescent="0.3">
      <c r="A12" s="244" t="s">
        <v>64</v>
      </c>
      <c r="B12" s="246">
        <v>196</v>
      </c>
      <c r="C12" s="33" t="s">
        <v>69</v>
      </c>
      <c r="D12" s="81">
        <v>4000</v>
      </c>
      <c r="E12" s="81">
        <v>4300</v>
      </c>
      <c r="F12" s="81">
        <v>4300</v>
      </c>
      <c r="G12" s="81">
        <v>4300</v>
      </c>
      <c r="H12" s="81">
        <v>4100</v>
      </c>
      <c r="I12" s="81">
        <v>3900</v>
      </c>
      <c r="J12" s="81">
        <v>3700</v>
      </c>
      <c r="K12" s="150">
        <v>3400</v>
      </c>
      <c r="L12" s="923">
        <f t="shared" si="1"/>
        <v>0</v>
      </c>
      <c r="M12" s="150">
        <v>3400</v>
      </c>
      <c r="N12" s="923">
        <f t="shared" si="1"/>
        <v>-5.8823529411764705E-2</v>
      </c>
      <c r="O12" s="150">
        <v>3200</v>
      </c>
      <c r="P12" s="923">
        <f t="shared" si="1"/>
        <v>-3.125E-2</v>
      </c>
      <c r="Q12" s="150">
        <v>3100</v>
      </c>
      <c r="R12" s="923">
        <f t="shared" si="0"/>
        <v>0</v>
      </c>
      <c r="S12" s="150">
        <v>3100</v>
      </c>
      <c r="T12" s="923">
        <f>(U12-S12)/S12</f>
        <v>0</v>
      </c>
      <c r="U12" s="1009">
        <v>3100</v>
      </c>
      <c r="V12" s="923">
        <f>(W12-U12)/U12</f>
        <v>0</v>
      </c>
      <c r="W12" s="1003">
        <v>3100</v>
      </c>
      <c r="X12" s="923">
        <f>(Y12-W12)/W12</f>
        <v>0.16129032258064516</v>
      </c>
      <c r="Y12" s="1003">
        <v>3600</v>
      </c>
      <c r="Z12" s="923">
        <f>(AA12-Y12)/Y12</f>
        <v>-0.1388888888888889</v>
      </c>
      <c r="AA12" s="1003">
        <v>3100</v>
      </c>
      <c r="AB12" s="923">
        <f>(AC12-AA12)/AA12</f>
        <v>0.22580645161290322</v>
      </c>
      <c r="AC12" s="1003">
        <v>3800</v>
      </c>
      <c r="AD12" s="923">
        <f>(AE12-AC12)/AC12</f>
        <v>0</v>
      </c>
      <c r="AE12" s="1003">
        <v>3800</v>
      </c>
      <c r="AF12" s="923">
        <f>(AG12-AE12)/AE12</f>
        <v>-7.8947368421052627E-2</v>
      </c>
      <c r="AG12" s="1003">
        <v>3500</v>
      </c>
      <c r="AH12" s="1004"/>
      <c r="AI12" s="82">
        <f t="shared" si="2"/>
        <v>-471</v>
      </c>
      <c r="AJ12" s="81">
        <f>'L41.old'!AV12</f>
        <v>3971</v>
      </c>
    </row>
    <row r="13" spans="1:36" x14ac:dyDescent="0.3">
      <c r="A13" s="244" t="s">
        <v>64</v>
      </c>
      <c r="B13" s="246">
        <v>197</v>
      </c>
      <c r="C13" s="33" t="s">
        <v>70</v>
      </c>
      <c r="D13" s="81">
        <v>3000</v>
      </c>
      <c r="E13" s="81">
        <v>3150</v>
      </c>
      <c r="F13" s="81">
        <v>3150</v>
      </c>
      <c r="G13" s="81">
        <v>3350</v>
      </c>
      <c r="H13" s="81">
        <v>3400</v>
      </c>
      <c r="I13" s="81">
        <v>3550</v>
      </c>
      <c r="J13" s="81">
        <v>3500</v>
      </c>
      <c r="K13" s="150">
        <v>3500</v>
      </c>
      <c r="L13" s="923">
        <f t="shared" si="1"/>
        <v>0</v>
      </c>
      <c r="M13" s="150">
        <v>3500</v>
      </c>
      <c r="N13" s="923">
        <f t="shared" si="1"/>
        <v>0</v>
      </c>
      <c r="O13" s="150">
        <v>3500</v>
      </c>
      <c r="P13" s="923">
        <f t="shared" si="1"/>
        <v>-2.8571428571428571E-2</v>
      </c>
      <c r="Q13" s="150">
        <v>3400</v>
      </c>
      <c r="R13" s="923">
        <f t="shared" si="0"/>
        <v>0</v>
      </c>
      <c r="S13" s="150">
        <v>3400</v>
      </c>
      <c r="T13" s="923">
        <f t="shared" si="0"/>
        <v>-5.8823529411764705E-2</v>
      </c>
      <c r="U13" s="1009">
        <v>3200</v>
      </c>
      <c r="V13" s="923">
        <f t="shared" si="0"/>
        <v>-1.5625E-2</v>
      </c>
      <c r="W13" s="1003">
        <v>3150</v>
      </c>
      <c r="X13" s="923">
        <f t="shared" si="0"/>
        <v>0.14285714285714285</v>
      </c>
      <c r="Y13" s="1003">
        <v>3600</v>
      </c>
      <c r="Z13" s="923">
        <f t="shared" si="0"/>
        <v>-6.9444444444444448E-2</v>
      </c>
      <c r="AA13" s="1003">
        <v>3350</v>
      </c>
      <c r="AB13" s="923">
        <f t="shared" si="0"/>
        <v>0.13432835820895522</v>
      </c>
      <c r="AC13" s="1003">
        <v>3800</v>
      </c>
      <c r="AD13" s="923">
        <f t="shared" si="0"/>
        <v>0</v>
      </c>
      <c r="AE13" s="1003">
        <v>3800</v>
      </c>
      <c r="AF13" s="923">
        <f t="shared" si="0"/>
        <v>-3.9473684210526314E-2</v>
      </c>
      <c r="AG13" s="1003">
        <v>3650</v>
      </c>
      <c r="AH13" s="1004"/>
      <c r="AI13" s="82">
        <f t="shared" si="2"/>
        <v>-384</v>
      </c>
      <c r="AJ13" s="81">
        <f>'L41.old'!AV13</f>
        <v>4034</v>
      </c>
    </row>
    <row r="14" spans="1:36" x14ac:dyDescent="0.3">
      <c r="A14" s="244" t="s">
        <v>64</v>
      </c>
      <c r="B14" s="246">
        <v>198</v>
      </c>
      <c r="C14" s="33" t="s">
        <v>71</v>
      </c>
      <c r="D14" s="81">
        <v>850</v>
      </c>
      <c r="E14" s="81">
        <v>850</v>
      </c>
      <c r="F14" s="81">
        <v>850</v>
      </c>
      <c r="G14" s="81">
        <v>850</v>
      </c>
      <c r="H14" s="81">
        <v>850</v>
      </c>
      <c r="I14" s="81">
        <v>850</v>
      </c>
      <c r="J14" s="81">
        <v>875</v>
      </c>
      <c r="K14" s="150">
        <v>900</v>
      </c>
      <c r="L14" s="923">
        <f t="shared" si="1"/>
        <v>0</v>
      </c>
      <c r="M14" s="150">
        <v>900</v>
      </c>
      <c r="N14" s="923">
        <f t="shared" si="1"/>
        <v>-5.5555555555555552E-2</v>
      </c>
      <c r="O14" s="150">
        <v>850</v>
      </c>
      <c r="P14" s="923">
        <f t="shared" si="1"/>
        <v>0</v>
      </c>
      <c r="Q14" s="150">
        <v>850</v>
      </c>
      <c r="R14" s="923">
        <f t="shared" si="0"/>
        <v>0</v>
      </c>
      <c r="S14" s="150">
        <v>850</v>
      </c>
      <c r="T14" s="923">
        <f t="shared" si="0"/>
        <v>0</v>
      </c>
      <c r="U14" s="1009">
        <v>850</v>
      </c>
      <c r="V14" s="923">
        <f t="shared" si="0"/>
        <v>0.29411764705882354</v>
      </c>
      <c r="W14" s="1003">
        <v>1100</v>
      </c>
      <c r="X14" s="923">
        <f t="shared" si="0"/>
        <v>0.13636363636363635</v>
      </c>
      <c r="Y14" s="1003">
        <v>1250</v>
      </c>
      <c r="Z14" s="923">
        <f t="shared" si="0"/>
        <v>-0.12</v>
      </c>
      <c r="AA14" s="1003">
        <v>1100</v>
      </c>
      <c r="AB14" s="923">
        <f t="shared" si="0"/>
        <v>0.2</v>
      </c>
      <c r="AC14" s="1003">
        <v>1320</v>
      </c>
      <c r="AD14" s="923">
        <f t="shared" si="0"/>
        <v>0</v>
      </c>
      <c r="AE14" s="1003">
        <v>1320</v>
      </c>
      <c r="AF14" s="923">
        <f t="shared" si="0"/>
        <v>0</v>
      </c>
      <c r="AG14" s="1003">
        <v>1320</v>
      </c>
      <c r="AH14" s="1004"/>
      <c r="AI14" s="82">
        <f t="shared" si="2"/>
        <v>666</v>
      </c>
      <c r="AJ14" s="81">
        <f>'L41.old'!AV14</f>
        <v>654</v>
      </c>
    </row>
    <row r="15" spans="1:36" hidden="1" x14ac:dyDescent="0.3">
      <c r="A15" s="244" t="s">
        <v>64</v>
      </c>
      <c r="B15" s="246">
        <v>199</v>
      </c>
      <c r="C15" s="33" t="s">
        <v>72</v>
      </c>
      <c r="D15" s="81">
        <v>0</v>
      </c>
      <c r="E15" s="81">
        <v>0</v>
      </c>
      <c r="F15" s="81">
        <v>0</v>
      </c>
      <c r="G15" s="81">
        <v>0</v>
      </c>
      <c r="H15" s="81">
        <v>0</v>
      </c>
      <c r="I15" s="81">
        <v>0</v>
      </c>
      <c r="J15" s="81">
        <v>0</v>
      </c>
      <c r="K15" s="150">
        <v>0</v>
      </c>
      <c r="L15" s="923" t="e">
        <f t="shared" si="1"/>
        <v>#DIV/0!</v>
      </c>
      <c r="M15" s="150">
        <v>0</v>
      </c>
      <c r="N15" s="923" t="e">
        <f t="shared" si="1"/>
        <v>#DIV/0!</v>
      </c>
      <c r="O15" s="150">
        <v>0</v>
      </c>
      <c r="P15" s="923" t="e">
        <f t="shared" si="1"/>
        <v>#DIV/0!</v>
      </c>
      <c r="Q15" s="150">
        <v>0</v>
      </c>
      <c r="R15" s="923" t="e">
        <f t="shared" si="0"/>
        <v>#DIV/0!</v>
      </c>
      <c r="S15" s="150">
        <v>0</v>
      </c>
      <c r="T15" s="923" t="e">
        <f t="shared" si="0"/>
        <v>#DIV/0!</v>
      </c>
      <c r="U15" s="1009">
        <v>0</v>
      </c>
      <c r="V15" s="923" t="e">
        <f t="shared" si="0"/>
        <v>#DIV/0!</v>
      </c>
      <c r="W15" s="1003">
        <v>0</v>
      </c>
      <c r="X15" s="923" t="e">
        <f t="shared" si="0"/>
        <v>#DIV/0!</v>
      </c>
      <c r="Y15" s="1003">
        <v>0</v>
      </c>
      <c r="Z15" s="923" t="e">
        <f t="shared" si="0"/>
        <v>#DIV/0!</v>
      </c>
      <c r="AA15" s="1003">
        <v>0</v>
      </c>
      <c r="AB15" s="923" t="e">
        <f t="shared" si="0"/>
        <v>#DIV/0!</v>
      </c>
      <c r="AC15" s="1003">
        <v>0</v>
      </c>
      <c r="AD15" s="923" t="e">
        <f t="shared" si="0"/>
        <v>#DIV/0!</v>
      </c>
      <c r="AE15" s="1003">
        <v>0</v>
      </c>
      <c r="AF15" s="923" t="e">
        <f t="shared" si="0"/>
        <v>#DIV/0!</v>
      </c>
      <c r="AG15" s="1003">
        <v>0</v>
      </c>
      <c r="AH15" s="1004"/>
      <c r="AI15" s="82">
        <f t="shared" si="2"/>
        <v>-392</v>
      </c>
      <c r="AJ15" s="81">
        <f>'L41.old'!AV15</f>
        <v>392</v>
      </c>
    </row>
    <row r="16" spans="1:36" hidden="1" x14ac:dyDescent="0.3">
      <c r="A16" s="244" t="s">
        <v>64</v>
      </c>
      <c r="B16" s="246">
        <v>200</v>
      </c>
      <c r="C16" s="33" t="s">
        <v>73</v>
      </c>
      <c r="D16" s="81">
        <v>700</v>
      </c>
      <c r="E16" s="81">
        <v>0</v>
      </c>
      <c r="F16" s="81">
        <v>0</v>
      </c>
      <c r="G16" s="81">
        <v>0</v>
      </c>
      <c r="H16" s="81">
        <v>0</v>
      </c>
      <c r="I16" s="81">
        <v>0</v>
      </c>
      <c r="J16" s="81">
        <v>0</v>
      </c>
      <c r="K16" s="150">
        <v>0</v>
      </c>
      <c r="L16" s="923" t="e">
        <f t="shared" si="1"/>
        <v>#DIV/0!</v>
      </c>
      <c r="M16" s="150">
        <v>0</v>
      </c>
      <c r="N16" s="923" t="e">
        <f t="shared" si="1"/>
        <v>#DIV/0!</v>
      </c>
      <c r="O16" s="150">
        <v>0</v>
      </c>
      <c r="P16" s="923" t="e">
        <f t="shared" si="1"/>
        <v>#DIV/0!</v>
      </c>
      <c r="Q16" s="150">
        <v>0</v>
      </c>
      <c r="R16" s="923" t="e">
        <f t="shared" si="0"/>
        <v>#DIV/0!</v>
      </c>
      <c r="S16" s="150">
        <v>0</v>
      </c>
      <c r="T16" s="923" t="e">
        <f t="shared" si="0"/>
        <v>#DIV/0!</v>
      </c>
      <c r="U16" s="1009">
        <v>0</v>
      </c>
      <c r="V16" s="923" t="e">
        <f t="shared" si="0"/>
        <v>#DIV/0!</v>
      </c>
      <c r="W16" s="1003">
        <v>0</v>
      </c>
      <c r="X16" s="923" t="e">
        <f t="shared" si="0"/>
        <v>#DIV/0!</v>
      </c>
      <c r="Y16" s="1003">
        <v>0</v>
      </c>
      <c r="Z16" s="923" t="e">
        <f t="shared" si="0"/>
        <v>#DIV/0!</v>
      </c>
      <c r="AA16" s="1003">
        <v>0</v>
      </c>
      <c r="AB16" s="923" t="e">
        <f t="shared" si="0"/>
        <v>#DIV/0!</v>
      </c>
      <c r="AC16" s="1003">
        <v>0</v>
      </c>
      <c r="AD16" s="923" t="e">
        <f t="shared" si="0"/>
        <v>#DIV/0!</v>
      </c>
      <c r="AE16" s="1003">
        <v>0</v>
      </c>
      <c r="AF16" s="923" t="e">
        <f t="shared" si="0"/>
        <v>#DIV/0!</v>
      </c>
      <c r="AG16" s="1003">
        <v>0</v>
      </c>
      <c r="AH16" s="1004"/>
      <c r="AI16" s="82" t="e">
        <f t="shared" si="2"/>
        <v>#N/A</v>
      </c>
      <c r="AJ16" s="81" t="e">
        <f>'L41.old'!AV16</f>
        <v>#N/A</v>
      </c>
    </row>
    <row r="17" spans="1:36" hidden="1" x14ac:dyDescent="0.3">
      <c r="A17" s="244" t="s">
        <v>64</v>
      </c>
      <c r="B17" s="246">
        <v>201</v>
      </c>
      <c r="C17" s="33" t="s">
        <v>74</v>
      </c>
      <c r="D17" s="81">
        <v>0</v>
      </c>
      <c r="E17" s="81">
        <v>0</v>
      </c>
      <c r="F17" s="81">
        <v>0</v>
      </c>
      <c r="G17" s="81">
        <v>0</v>
      </c>
      <c r="H17" s="81">
        <v>0</v>
      </c>
      <c r="I17" s="81">
        <v>0</v>
      </c>
      <c r="J17" s="81">
        <v>0</v>
      </c>
      <c r="K17" s="150">
        <v>0</v>
      </c>
      <c r="L17" s="923" t="e">
        <f t="shared" si="1"/>
        <v>#DIV/0!</v>
      </c>
      <c r="M17" s="150">
        <v>0</v>
      </c>
      <c r="N17" s="923" t="e">
        <f t="shared" si="1"/>
        <v>#DIV/0!</v>
      </c>
      <c r="O17" s="150">
        <v>0</v>
      </c>
      <c r="P17" s="923" t="e">
        <f t="shared" si="1"/>
        <v>#DIV/0!</v>
      </c>
      <c r="Q17" s="150">
        <v>0</v>
      </c>
      <c r="R17" s="923" t="e">
        <f t="shared" si="0"/>
        <v>#DIV/0!</v>
      </c>
      <c r="S17" s="150">
        <v>0</v>
      </c>
      <c r="T17" s="923" t="e">
        <f t="shared" si="0"/>
        <v>#DIV/0!</v>
      </c>
      <c r="U17" s="1009">
        <v>0</v>
      </c>
      <c r="V17" s="923" t="e">
        <f t="shared" si="0"/>
        <v>#DIV/0!</v>
      </c>
      <c r="W17" s="1003">
        <v>0</v>
      </c>
      <c r="X17" s="923" t="e">
        <f t="shared" si="0"/>
        <v>#DIV/0!</v>
      </c>
      <c r="Y17" s="1003">
        <v>0</v>
      </c>
      <c r="Z17" s="923" t="e">
        <f t="shared" si="0"/>
        <v>#DIV/0!</v>
      </c>
      <c r="AA17" s="1003">
        <v>0</v>
      </c>
      <c r="AB17" s="923" t="e">
        <f t="shared" si="0"/>
        <v>#DIV/0!</v>
      </c>
      <c r="AC17" s="1003">
        <v>0</v>
      </c>
      <c r="AD17" s="923" t="e">
        <f t="shared" si="0"/>
        <v>#DIV/0!</v>
      </c>
      <c r="AE17" s="1003">
        <v>0</v>
      </c>
      <c r="AF17" s="923" t="e">
        <f t="shared" si="0"/>
        <v>#DIV/0!</v>
      </c>
      <c r="AG17" s="1003">
        <v>0</v>
      </c>
      <c r="AH17" s="1004"/>
      <c r="AI17" s="82">
        <f t="shared" si="2"/>
        <v>-647</v>
      </c>
      <c r="AJ17" s="81">
        <f>'L41.old'!AV17</f>
        <v>647</v>
      </c>
    </row>
    <row r="18" spans="1:36" hidden="1" x14ac:dyDescent="0.3">
      <c r="A18" s="244" t="s">
        <v>64</v>
      </c>
      <c r="B18" s="246">
        <v>202</v>
      </c>
      <c r="C18" s="33" t="s">
        <v>75</v>
      </c>
      <c r="D18" s="81" t="e">
        <v>#N/A</v>
      </c>
      <c r="E18" s="81" t="e">
        <v>#N/A</v>
      </c>
      <c r="F18" s="81" t="e">
        <v>#N/A</v>
      </c>
      <c r="G18" s="81" t="e">
        <v>#N/A</v>
      </c>
      <c r="H18" s="81" t="e">
        <v>#N/A</v>
      </c>
      <c r="I18" s="81" t="e">
        <v>#N/A</v>
      </c>
      <c r="J18" s="81" t="e">
        <v>#N/A</v>
      </c>
      <c r="K18" s="150" t="e">
        <v>#N/A</v>
      </c>
      <c r="L18" s="923" t="e">
        <f t="shared" si="1"/>
        <v>#N/A</v>
      </c>
      <c r="M18" s="150" t="e">
        <v>#N/A</v>
      </c>
      <c r="N18" s="923" t="e">
        <f t="shared" si="1"/>
        <v>#N/A</v>
      </c>
      <c r="O18" s="150" t="e">
        <v>#N/A</v>
      </c>
      <c r="P18" s="923" t="e">
        <f t="shared" si="1"/>
        <v>#N/A</v>
      </c>
      <c r="Q18" s="150" t="e">
        <v>#N/A</v>
      </c>
      <c r="R18" s="923" t="e">
        <f t="shared" si="0"/>
        <v>#N/A</v>
      </c>
      <c r="S18" s="150" t="e">
        <v>#N/A</v>
      </c>
      <c r="T18" s="923" t="e">
        <f t="shared" si="0"/>
        <v>#N/A</v>
      </c>
      <c r="U18" s="1009" t="e">
        <v>#N/A</v>
      </c>
      <c r="V18" s="923" t="e">
        <f t="shared" si="0"/>
        <v>#N/A</v>
      </c>
      <c r="W18" s="1003" t="e">
        <v>#N/A</v>
      </c>
      <c r="X18" s="923" t="e">
        <f t="shared" si="0"/>
        <v>#N/A</v>
      </c>
      <c r="Y18" s="1003" t="e">
        <v>#N/A</v>
      </c>
      <c r="Z18" s="923" t="e">
        <f t="shared" si="0"/>
        <v>#N/A</v>
      </c>
      <c r="AA18" s="1003" t="e">
        <v>#N/A</v>
      </c>
      <c r="AB18" s="923" t="e">
        <f t="shared" si="0"/>
        <v>#N/A</v>
      </c>
      <c r="AC18" s="1003" t="e">
        <v>#N/A</v>
      </c>
      <c r="AD18" s="923" t="e">
        <f t="shared" si="0"/>
        <v>#N/A</v>
      </c>
      <c r="AE18" s="1003" t="e">
        <v>#N/A</v>
      </c>
      <c r="AF18" s="923" t="e">
        <f t="shared" si="0"/>
        <v>#N/A</v>
      </c>
      <c r="AG18" s="1003" t="e">
        <v>#N/A</v>
      </c>
      <c r="AH18" s="1004"/>
      <c r="AI18" s="82" t="e">
        <f t="shared" si="2"/>
        <v>#N/A</v>
      </c>
      <c r="AJ18" s="81" t="e">
        <f>'L41.old'!AV18</f>
        <v>#N/A</v>
      </c>
    </row>
    <row r="19" spans="1:36" hidden="1" x14ac:dyDescent="0.3">
      <c r="A19" s="244" t="s">
        <v>64</v>
      </c>
      <c r="B19" s="246">
        <v>208</v>
      </c>
      <c r="C19" s="33" t="s">
        <v>76</v>
      </c>
      <c r="D19" s="81" t="e">
        <v>#N/A</v>
      </c>
      <c r="E19" s="81" t="e">
        <v>#N/A</v>
      </c>
      <c r="F19" s="81" t="e">
        <v>#N/A</v>
      </c>
      <c r="G19" s="81" t="e">
        <v>#N/A</v>
      </c>
      <c r="H19" s="81" t="e">
        <v>#N/A</v>
      </c>
      <c r="I19" s="81" t="e">
        <v>#N/A</v>
      </c>
      <c r="J19" s="81" t="e">
        <v>#N/A</v>
      </c>
      <c r="K19" s="150" t="e">
        <v>#N/A</v>
      </c>
      <c r="L19" s="923" t="e">
        <f t="shared" si="1"/>
        <v>#N/A</v>
      </c>
      <c r="M19" s="150" t="e">
        <v>#N/A</v>
      </c>
      <c r="N19" s="923" t="e">
        <f t="shared" si="1"/>
        <v>#N/A</v>
      </c>
      <c r="O19" s="150" t="e">
        <v>#N/A</v>
      </c>
      <c r="P19" s="923" t="e">
        <f t="shared" si="1"/>
        <v>#N/A</v>
      </c>
      <c r="Q19" s="150" t="e">
        <v>#N/A</v>
      </c>
      <c r="R19" s="923" t="e">
        <f t="shared" si="0"/>
        <v>#N/A</v>
      </c>
      <c r="S19" s="150" t="e">
        <v>#N/A</v>
      </c>
      <c r="T19" s="923" t="e">
        <f t="shared" si="0"/>
        <v>#N/A</v>
      </c>
      <c r="U19" s="1009" t="e">
        <v>#N/A</v>
      </c>
      <c r="V19" s="923" t="e">
        <f t="shared" si="0"/>
        <v>#N/A</v>
      </c>
      <c r="W19" s="1003" t="e">
        <v>#N/A</v>
      </c>
      <c r="X19" s="923" t="e">
        <f t="shared" si="0"/>
        <v>#N/A</v>
      </c>
      <c r="Y19" s="1003" t="e">
        <v>#N/A</v>
      </c>
      <c r="Z19" s="923" t="e">
        <f t="shared" si="0"/>
        <v>#N/A</v>
      </c>
      <c r="AA19" s="1003" t="e">
        <v>#N/A</v>
      </c>
      <c r="AB19" s="923" t="e">
        <f t="shared" si="0"/>
        <v>#N/A</v>
      </c>
      <c r="AC19" s="1003" t="e">
        <v>#N/A</v>
      </c>
      <c r="AD19" s="923" t="e">
        <f t="shared" si="0"/>
        <v>#N/A</v>
      </c>
      <c r="AE19" s="1003" t="e">
        <v>#N/A</v>
      </c>
      <c r="AF19" s="923" t="e">
        <f t="shared" si="0"/>
        <v>#N/A</v>
      </c>
      <c r="AG19" s="1003" t="e">
        <v>#N/A</v>
      </c>
      <c r="AH19" s="1004"/>
      <c r="AI19" s="82" t="e">
        <f t="shared" si="2"/>
        <v>#N/A</v>
      </c>
      <c r="AJ19" s="81" t="e">
        <f>'L41.old'!AV19</f>
        <v>#N/A</v>
      </c>
    </row>
    <row r="20" spans="1:36" x14ac:dyDescent="0.3">
      <c r="A20" s="244" t="s">
        <v>64</v>
      </c>
      <c r="B20" s="246">
        <v>215</v>
      </c>
      <c r="C20" s="33" t="s">
        <v>77</v>
      </c>
      <c r="D20" s="81">
        <v>4000</v>
      </c>
      <c r="E20" s="81">
        <v>4150</v>
      </c>
      <c r="F20" s="81">
        <v>4150</v>
      </c>
      <c r="G20" s="81">
        <v>4250</v>
      </c>
      <c r="H20" s="81">
        <v>4200</v>
      </c>
      <c r="I20" s="81">
        <v>4100</v>
      </c>
      <c r="J20" s="81">
        <v>3900</v>
      </c>
      <c r="K20" s="150">
        <v>3800</v>
      </c>
      <c r="L20" s="923">
        <f t="shared" si="1"/>
        <v>0</v>
      </c>
      <c r="M20" s="150">
        <v>3800</v>
      </c>
      <c r="N20" s="923">
        <f t="shared" si="1"/>
        <v>0</v>
      </c>
      <c r="O20" s="150">
        <v>3800</v>
      </c>
      <c r="P20" s="923">
        <f t="shared" si="1"/>
        <v>-2.6315789473684209E-2</v>
      </c>
      <c r="Q20" s="150">
        <v>3700</v>
      </c>
      <c r="R20" s="923">
        <f t="shared" si="0"/>
        <v>0</v>
      </c>
      <c r="S20" s="150">
        <v>3700</v>
      </c>
      <c r="T20" s="923">
        <f t="shared" si="0"/>
        <v>-8.1081081081081086E-2</v>
      </c>
      <c r="U20" s="1009">
        <v>3400</v>
      </c>
      <c r="V20" s="923">
        <f t="shared" si="0"/>
        <v>-1.4705882352941176E-2</v>
      </c>
      <c r="W20" s="1003">
        <v>3350</v>
      </c>
      <c r="X20" s="923">
        <f t="shared" si="0"/>
        <v>0.13432835820895522</v>
      </c>
      <c r="Y20" s="1003">
        <v>3800</v>
      </c>
      <c r="Z20" s="923">
        <f t="shared" si="0"/>
        <v>-6.5789473684210523E-2</v>
      </c>
      <c r="AA20" s="1003">
        <v>3550</v>
      </c>
      <c r="AB20" s="923">
        <f t="shared" si="0"/>
        <v>0.12957746478873239</v>
      </c>
      <c r="AC20" s="1003">
        <v>4010</v>
      </c>
      <c r="AD20" s="923">
        <f t="shared" si="0"/>
        <v>0</v>
      </c>
      <c r="AE20" s="1003">
        <v>4010</v>
      </c>
      <c r="AF20" s="923">
        <f t="shared" si="0"/>
        <v>-3.9900249376558602E-2</v>
      </c>
      <c r="AG20" s="1003">
        <v>3850</v>
      </c>
      <c r="AH20" s="1004"/>
      <c r="AI20" s="82" t="e">
        <f t="shared" si="2"/>
        <v>#N/A</v>
      </c>
      <c r="AJ20" s="81" t="e">
        <f>'L41.old'!AV20</f>
        <v>#N/A</v>
      </c>
    </row>
    <row r="21" spans="1:36" x14ac:dyDescent="0.3">
      <c r="A21" s="244" t="s">
        <v>64</v>
      </c>
      <c r="B21" s="246">
        <v>221</v>
      </c>
      <c r="C21" s="33" t="s">
        <v>78</v>
      </c>
      <c r="D21" s="81">
        <v>4000</v>
      </c>
      <c r="E21" s="81">
        <v>3800</v>
      </c>
      <c r="F21" s="81">
        <v>3800</v>
      </c>
      <c r="G21" s="81">
        <v>3500</v>
      </c>
      <c r="H21" s="81">
        <v>3400</v>
      </c>
      <c r="I21" s="81">
        <v>3300</v>
      </c>
      <c r="J21" s="81">
        <v>3200</v>
      </c>
      <c r="K21" s="150">
        <v>3200</v>
      </c>
      <c r="L21" s="923">
        <f t="shared" si="1"/>
        <v>0</v>
      </c>
      <c r="M21" s="150">
        <v>3200</v>
      </c>
      <c r="N21" s="923">
        <f t="shared" si="1"/>
        <v>0</v>
      </c>
      <c r="O21" s="150">
        <v>3200</v>
      </c>
      <c r="P21" s="923">
        <f t="shared" si="1"/>
        <v>0</v>
      </c>
      <c r="Q21" s="150">
        <v>3200</v>
      </c>
      <c r="R21" s="923">
        <f t="shared" si="0"/>
        <v>0</v>
      </c>
      <c r="S21" s="150">
        <v>3200</v>
      </c>
      <c r="T21" s="923">
        <f t="shared" si="0"/>
        <v>-3.125E-2</v>
      </c>
      <c r="U21" s="1009">
        <v>3100</v>
      </c>
      <c r="V21" s="923">
        <f t="shared" si="0"/>
        <v>-9.6774193548387094E-2</v>
      </c>
      <c r="W21" s="1003">
        <v>2800</v>
      </c>
      <c r="X21" s="923">
        <f t="shared" si="0"/>
        <v>0.17857142857142858</v>
      </c>
      <c r="Y21" s="1003">
        <v>3300</v>
      </c>
      <c r="Z21" s="923">
        <f t="shared" si="0"/>
        <v>-0.12121212121212122</v>
      </c>
      <c r="AA21" s="1003">
        <v>2900</v>
      </c>
      <c r="AB21" s="923">
        <f t="shared" si="0"/>
        <v>0.20344827586206896</v>
      </c>
      <c r="AC21" s="1003">
        <v>3490</v>
      </c>
      <c r="AD21" s="923">
        <f t="shared" si="0"/>
        <v>0</v>
      </c>
      <c r="AE21" s="1003">
        <v>3490</v>
      </c>
      <c r="AF21" s="923">
        <f t="shared" si="0"/>
        <v>6.0171919770773637E-2</v>
      </c>
      <c r="AG21" s="1003">
        <v>3700</v>
      </c>
      <c r="AH21" s="1004"/>
      <c r="AI21" s="82" t="e">
        <f t="shared" si="2"/>
        <v>#N/A</v>
      </c>
      <c r="AJ21" s="81" t="e">
        <f>'L41.old'!AV21</f>
        <v>#N/A</v>
      </c>
    </row>
    <row r="22" spans="1:36" x14ac:dyDescent="0.3">
      <c r="A22" s="244" t="s">
        <v>64</v>
      </c>
      <c r="B22" s="246">
        <v>243</v>
      </c>
      <c r="C22" s="33" t="s">
        <v>79</v>
      </c>
      <c r="D22" s="81">
        <v>5400</v>
      </c>
      <c r="E22" s="81">
        <v>5700</v>
      </c>
      <c r="F22" s="81">
        <v>5700</v>
      </c>
      <c r="G22" s="81">
        <v>5700</v>
      </c>
      <c r="H22" s="81">
        <v>5600</v>
      </c>
      <c r="I22" s="81">
        <v>5600</v>
      </c>
      <c r="J22" s="81">
        <v>5500</v>
      </c>
      <c r="K22" s="150">
        <v>5400</v>
      </c>
      <c r="L22" s="923">
        <f t="shared" si="1"/>
        <v>0</v>
      </c>
      <c r="M22" s="150">
        <v>5400</v>
      </c>
      <c r="N22" s="923">
        <f t="shared" si="1"/>
        <v>-2.7777777777777776E-2</v>
      </c>
      <c r="O22" s="150">
        <v>5250</v>
      </c>
      <c r="P22" s="923">
        <f t="shared" si="1"/>
        <v>-2.8571428571428571E-2</v>
      </c>
      <c r="Q22" s="150">
        <v>5100</v>
      </c>
      <c r="R22" s="923">
        <f t="shared" si="0"/>
        <v>0</v>
      </c>
      <c r="S22" s="150">
        <v>5100</v>
      </c>
      <c r="T22" s="923">
        <f t="shared" si="0"/>
        <v>-1.9607843137254902E-2</v>
      </c>
      <c r="U22" s="1009">
        <v>5000</v>
      </c>
      <c r="V22" s="923">
        <f t="shared" si="0"/>
        <v>-0.02</v>
      </c>
      <c r="W22" s="1003">
        <v>4900</v>
      </c>
      <c r="X22" s="923">
        <f t="shared" si="0"/>
        <v>0</v>
      </c>
      <c r="Y22" s="1003">
        <v>4900</v>
      </c>
      <c r="Z22" s="923">
        <f t="shared" si="0"/>
        <v>0</v>
      </c>
      <c r="AA22" s="1003">
        <v>4900</v>
      </c>
      <c r="AB22" s="923">
        <f t="shared" si="0"/>
        <v>5.5102040816326532E-2</v>
      </c>
      <c r="AC22" s="1003">
        <v>5170</v>
      </c>
      <c r="AD22" s="923">
        <f t="shared" si="0"/>
        <v>0</v>
      </c>
      <c r="AE22" s="1003">
        <v>5170</v>
      </c>
      <c r="AF22" s="923">
        <f t="shared" si="0"/>
        <v>-5.2224371373307543E-2</v>
      </c>
      <c r="AG22" s="1003">
        <v>4900</v>
      </c>
      <c r="AH22" s="1004"/>
      <c r="AI22" s="82">
        <f t="shared" si="2"/>
        <v>-639</v>
      </c>
      <c r="AJ22" s="81">
        <f>'L41.old'!AV22</f>
        <v>5539</v>
      </c>
    </row>
    <row r="23" spans="1:36" x14ac:dyDescent="0.3">
      <c r="A23" s="244" t="s">
        <v>64</v>
      </c>
      <c r="B23" s="246">
        <v>266</v>
      </c>
      <c r="C23" s="33" t="s">
        <v>80</v>
      </c>
      <c r="D23" s="81">
        <v>4500</v>
      </c>
      <c r="E23" s="81">
        <v>4500</v>
      </c>
      <c r="F23" s="81">
        <v>4500</v>
      </c>
      <c r="G23" s="81">
        <v>4600</v>
      </c>
      <c r="H23" s="81">
        <v>4600</v>
      </c>
      <c r="I23" s="81">
        <v>4700</v>
      </c>
      <c r="J23" s="81">
        <v>4800</v>
      </c>
      <c r="K23" s="150">
        <v>4800</v>
      </c>
      <c r="L23" s="923">
        <f t="shared" si="1"/>
        <v>0</v>
      </c>
      <c r="M23" s="150">
        <v>4800</v>
      </c>
      <c r="N23" s="923">
        <f t="shared" si="1"/>
        <v>0</v>
      </c>
      <c r="O23" s="150">
        <v>4800</v>
      </c>
      <c r="P23" s="923">
        <f t="shared" si="1"/>
        <v>0</v>
      </c>
      <c r="Q23" s="150">
        <v>4800</v>
      </c>
      <c r="R23" s="923">
        <f t="shared" si="0"/>
        <v>0</v>
      </c>
      <c r="S23" s="150">
        <v>4800</v>
      </c>
      <c r="T23" s="923">
        <f t="shared" si="0"/>
        <v>0</v>
      </c>
      <c r="U23" s="1009">
        <v>4800</v>
      </c>
      <c r="V23" s="923">
        <f t="shared" si="0"/>
        <v>6.25E-2</v>
      </c>
      <c r="W23" s="1003">
        <v>5100</v>
      </c>
      <c r="X23" s="923">
        <f t="shared" si="0"/>
        <v>6.8627450980392163E-2</v>
      </c>
      <c r="Y23" s="1003">
        <v>5450</v>
      </c>
      <c r="Z23" s="923">
        <f t="shared" si="0"/>
        <v>-4.5871559633027525E-2</v>
      </c>
      <c r="AA23" s="1003">
        <v>5200</v>
      </c>
      <c r="AB23" s="923">
        <f t="shared" si="0"/>
        <v>0.10576923076923077</v>
      </c>
      <c r="AC23" s="1003">
        <v>5750</v>
      </c>
      <c r="AD23" s="923">
        <f t="shared" si="0"/>
        <v>0</v>
      </c>
      <c r="AE23" s="1003">
        <v>5750</v>
      </c>
      <c r="AF23" s="923">
        <f t="shared" si="0"/>
        <v>0</v>
      </c>
      <c r="AG23" s="1003">
        <v>5750</v>
      </c>
      <c r="AH23" s="1004"/>
      <c r="AI23" s="82">
        <f t="shared" si="2"/>
        <v>630</v>
      </c>
      <c r="AJ23" s="81">
        <f>'L41.old'!AV23</f>
        <v>5120</v>
      </c>
    </row>
    <row r="24" spans="1:36" x14ac:dyDescent="0.3">
      <c r="A24" s="244" t="s">
        <v>64</v>
      </c>
      <c r="B24" s="246">
        <v>416</v>
      </c>
      <c r="C24" s="33" t="s">
        <v>81</v>
      </c>
      <c r="D24" s="81">
        <v>5700</v>
      </c>
      <c r="E24" s="81">
        <v>5700</v>
      </c>
      <c r="F24" s="81">
        <v>5700</v>
      </c>
      <c r="G24" s="81">
        <v>5800</v>
      </c>
      <c r="H24" s="81">
        <v>5900</v>
      </c>
      <c r="I24" s="81">
        <v>5900</v>
      </c>
      <c r="J24" s="81">
        <v>6000</v>
      </c>
      <c r="K24" s="150">
        <v>6000</v>
      </c>
      <c r="L24" s="923">
        <f t="shared" si="1"/>
        <v>0</v>
      </c>
      <c r="M24" s="150">
        <v>6000</v>
      </c>
      <c r="N24" s="923">
        <f t="shared" si="1"/>
        <v>-3.3333333333333333E-2</v>
      </c>
      <c r="O24" s="150">
        <v>5800</v>
      </c>
      <c r="P24" s="923">
        <f t="shared" si="1"/>
        <v>-1.7241379310344827E-2</v>
      </c>
      <c r="Q24" s="150">
        <v>5700</v>
      </c>
      <c r="R24" s="923">
        <f t="shared" si="0"/>
        <v>0</v>
      </c>
      <c r="S24" s="150">
        <v>5700</v>
      </c>
      <c r="T24" s="923">
        <f t="shared" si="0"/>
        <v>-3.5087719298245612E-2</v>
      </c>
      <c r="U24" s="1009">
        <v>5500</v>
      </c>
      <c r="V24" s="923">
        <f t="shared" si="0"/>
        <v>0</v>
      </c>
      <c r="W24" s="1003">
        <v>5500</v>
      </c>
      <c r="X24" s="923">
        <f t="shared" si="0"/>
        <v>5.4545454545454543E-2</v>
      </c>
      <c r="Y24" s="1003">
        <v>5800</v>
      </c>
      <c r="Z24" s="923">
        <f t="shared" si="0"/>
        <v>-5.1724137931034482E-2</v>
      </c>
      <c r="AA24" s="1003">
        <v>5500</v>
      </c>
      <c r="AB24" s="923">
        <f t="shared" si="0"/>
        <v>0.11272727272727273</v>
      </c>
      <c r="AC24" s="1003">
        <v>6120</v>
      </c>
      <c r="AD24" s="923">
        <f t="shared" si="0"/>
        <v>0</v>
      </c>
      <c r="AE24" s="1003">
        <v>6120</v>
      </c>
      <c r="AF24" s="923">
        <f t="shared" si="0"/>
        <v>0</v>
      </c>
      <c r="AG24" s="1003">
        <v>6120</v>
      </c>
      <c r="AH24" s="1004"/>
      <c r="AI24" s="82">
        <f t="shared" si="2"/>
        <v>404</v>
      </c>
      <c r="AJ24" s="81">
        <f>'L41.old'!AV24</f>
        <v>5716</v>
      </c>
    </row>
    <row r="25" spans="1:36" hidden="1" x14ac:dyDescent="0.3">
      <c r="A25" s="244" t="s">
        <v>64</v>
      </c>
      <c r="B25" s="246">
        <v>468</v>
      </c>
      <c r="C25" s="33" t="s">
        <v>82</v>
      </c>
      <c r="D25" s="81" t="e">
        <v>#N/A</v>
      </c>
      <c r="E25" s="81" t="e">
        <v>#N/A</v>
      </c>
      <c r="F25" s="81" t="e">
        <v>#N/A</v>
      </c>
      <c r="G25" s="81" t="e">
        <v>#N/A</v>
      </c>
      <c r="H25" s="81" t="e">
        <v>#N/A</v>
      </c>
      <c r="I25" s="81" t="e">
        <v>#N/A</v>
      </c>
      <c r="J25" s="81" t="e">
        <v>#N/A</v>
      </c>
      <c r="K25" s="150" t="e">
        <v>#N/A</v>
      </c>
      <c r="L25" s="923" t="e">
        <f t="shared" si="1"/>
        <v>#N/A</v>
      </c>
      <c r="M25" s="150" t="e">
        <v>#N/A</v>
      </c>
      <c r="N25" s="923" t="e">
        <f t="shared" si="1"/>
        <v>#N/A</v>
      </c>
      <c r="O25" s="150" t="e">
        <v>#N/A</v>
      </c>
      <c r="P25" s="923" t="e">
        <f t="shared" si="1"/>
        <v>#N/A</v>
      </c>
      <c r="Q25" s="150" t="e">
        <v>#N/A</v>
      </c>
      <c r="R25" s="923" t="e">
        <f t="shared" si="0"/>
        <v>#N/A</v>
      </c>
      <c r="S25" s="150" t="e">
        <v>#N/A</v>
      </c>
      <c r="T25" s="923" t="e">
        <f t="shared" si="0"/>
        <v>#N/A</v>
      </c>
      <c r="U25" s="1009" t="e">
        <v>#N/A</v>
      </c>
      <c r="V25" s="923" t="e">
        <f t="shared" si="0"/>
        <v>#N/A</v>
      </c>
      <c r="W25" s="1003" t="e">
        <v>#N/A</v>
      </c>
      <c r="X25" s="923" t="e">
        <f t="shared" si="0"/>
        <v>#N/A</v>
      </c>
      <c r="Y25" s="1003" t="e">
        <v>#N/A</v>
      </c>
      <c r="Z25" s="923" t="e">
        <f t="shared" si="0"/>
        <v>#N/A</v>
      </c>
      <c r="AA25" s="1003" t="e">
        <v>#N/A</v>
      </c>
      <c r="AB25" s="923" t="e">
        <f t="shared" si="0"/>
        <v>#N/A</v>
      </c>
      <c r="AC25" s="1003" t="e">
        <v>#N/A</v>
      </c>
      <c r="AD25" s="923" t="e">
        <f t="shared" si="0"/>
        <v>#N/A</v>
      </c>
      <c r="AE25" s="1003" t="e">
        <v>#N/A</v>
      </c>
      <c r="AF25" s="923" t="e">
        <f t="shared" si="0"/>
        <v>#N/A</v>
      </c>
      <c r="AG25" s="1003" t="e">
        <v>#N/A</v>
      </c>
      <c r="AH25" s="1004"/>
      <c r="AI25" s="82" t="e">
        <f t="shared" si="2"/>
        <v>#N/A</v>
      </c>
      <c r="AJ25" s="81">
        <f>'L41.old'!AV25</f>
        <v>467</v>
      </c>
    </row>
    <row r="26" spans="1:36" x14ac:dyDescent="0.3">
      <c r="A26" s="244" t="s">
        <v>64</v>
      </c>
      <c r="B26" s="246">
        <v>665</v>
      </c>
      <c r="C26" s="33" t="s">
        <v>83</v>
      </c>
      <c r="D26" s="81">
        <v>7500</v>
      </c>
      <c r="E26" s="81">
        <v>7500</v>
      </c>
      <c r="F26" s="81">
        <v>7500</v>
      </c>
      <c r="G26" s="81">
        <v>7500</v>
      </c>
      <c r="H26" s="81">
        <v>7500</v>
      </c>
      <c r="I26" s="81">
        <v>7100</v>
      </c>
      <c r="J26" s="81">
        <v>6800</v>
      </c>
      <c r="K26" s="150">
        <v>6500</v>
      </c>
      <c r="L26" s="923">
        <f t="shared" si="1"/>
        <v>0</v>
      </c>
      <c r="M26" s="150">
        <v>6500</v>
      </c>
      <c r="N26" s="923">
        <f t="shared" si="1"/>
        <v>-7.6923076923076927E-2</v>
      </c>
      <c r="O26" s="150">
        <v>6000</v>
      </c>
      <c r="P26" s="923">
        <f t="shared" si="1"/>
        <v>-8.3333333333333329E-2</v>
      </c>
      <c r="Q26" s="150">
        <v>5500</v>
      </c>
      <c r="R26" s="923">
        <f t="shared" si="0"/>
        <v>0</v>
      </c>
      <c r="S26" s="150">
        <v>5500</v>
      </c>
      <c r="T26" s="923">
        <f t="shared" si="0"/>
        <v>-3.6363636363636362E-2</v>
      </c>
      <c r="U26" s="1009">
        <v>5300</v>
      </c>
      <c r="V26" s="923">
        <f t="shared" si="0"/>
        <v>0</v>
      </c>
      <c r="W26" s="1003">
        <v>5300</v>
      </c>
      <c r="X26" s="923">
        <f t="shared" si="0"/>
        <v>3.7735849056603772E-2</v>
      </c>
      <c r="Y26" s="1003">
        <v>5500</v>
      </c>
      <c r="Z26" s="923">
        <f t="shared" si="0"/>
        <v>0</v>
      </c>
      <c r="AA26" s="1003">
        <v>5500</v>
      </c>
      <c r="AB26" s="923">
        <f t="shared" si="0"/>
        <v>6.363636363636363E-2</v>
      </c>
      <c r="AC26" s="1003">
        <v>5850</v>
      </c>
      <c r="AD26" s="923">
        <f t="shared" si="0"/>
        <v>0</v>
      </c>
      <c r="AE26" s="1003">
        <v>5850</v>
      </c>
      <c r="AF26" s="923">
        <f t="shared" si="0"/>
        <v>0</v>
      </c>
      <c r="AG26" s="1003">
        <v>5850</v>
      </c>
      <c r="AH26" s="1004"/>
      <c r="AI26" s="82" t="e">
        <f t="shared" si="2"/>
        <v>#N/A</v>
      </c>
      <c r="AJ26" s="81" t="e">
        <f>'L41.old'!AV26</f>
        <v>#N/A</v>
      </c>
    </row>
    <row r="27" spans="1:36" hidden="1" x14ac:dyDescent="0.3">
      <c r="A27" s="244" t="s">
        <v>64</v>
      </c>
      <c r="B27" s="246">
        <v>6071</v>
      </c>
      <c r="C27" s="33" t="s">
        <v>84</v>
      </c>
      <c r="D27" s="81" t="e">
        <v>#N/A</v>
      </c>
      <c r="E27" s="81" t="e">
        <v>#N/A</v>
      </c>
      <c r="F27" s="81" t="e">
        <v>#N/A</v>
      </c>
      <c r="G27" s="81" t="e">
        <v>#N/A</v>
      </c>
      <c r="H27" s="81" t="e">
        <v>#N/A</v>
      </c>
      <c r="I27" s="81" t="e">
        <v>#N/A</v>
      </c>
      <c r="J27" s="81" t="e">
        <v>#N/A</v>
      </c>
      <c r="K27" s="150" t="e">
        <v>#N/A</v>
      </c>
      <c r="L27" s="923" t="e">
        <f t="shared" si="1"/>
        <v>#N/A</v>
      </c>
      <c r="M27" s="150" t="e">
        <v>#N/A</v>
      </c>
      <c r="N27" s="923" t="e">
        <f t="shared" si="1"/>
        <v>#N/A</v>
      </c>
      <c r="O27" s="150" t="e">
        <v>#N/A</v>
      </c>
      <c r="P27" s="923" t="e">
        <f t="shared" si="1"/>
        <v>#N/A</v>
      </c>
      <c r="Q27" s="150" t="e">
        <v>#N/A</v>
      </c>
      <c r="R27" s="923" t="e">
        <f t="shared" si="0"/>
        <v>#N/A</v>
      </c>
      <c r="S27" s="150" t="e">
        <v>#N/A</v>
      </c>
      <c r="T27" s="923" t="e">
        <f t="shared" si="0"/>
        <v>#N/A</v>
      </c>
      <c r="U27" s="1009" t="e">
        <v>#N/A</v>
      </c>
      <c r="V27" s="923" t="e">
        <f t="shared" si="0"/>
        <v>#N/A</v>
      </c>
      <c r="W27" s="1003" t="e">
        <v>#N/A</v>
      </c>
      <c r="X27" s="923" t="e">
        <f t="shared" si="0"/>
        <v>#N/A</v>
      </c>
      <c r="Y27" s="1003" t="e">
        <v>#N/A</v>
      </c>
      <c r="Z27" s="923" t="e">
        <f t="shared" si="0"/>
        <v>#N/A</v>
      </c>
      <c r="AA27" s="1003" t="e">
        <v>#N/A</v>
      </c>
      <c r="AB27" s="923" t="e">
        <f t="shared" si="0"/>
        <v>#N/A</v>
      </c>
      <c r="AC27" s="1003" t="e">
        <v>#N/A</v>
      </c>
      <c r="AD27" s="923" t="e">
        <f t="shared" si="0"/>
        <v>#N/A</v>
      </c>
      <c r="AE27" s="1003" t="e">
        <v>#N/A</v>
      </c>
      <c r="AF27" s="923" t="e">
        <f t="shared" si="0"/>
        <v>#N/A</v>
      </c>
      <c r="AG27" s="1003" t="e">
        <v>#N/A</v>
      </c>
      <c r="AH27" s="1004"/>
      <c r="AI27" s="82" t="e">
        <f t="shared" si="2"/>
        <v>#N/A</v>
      </c>
      <c r="AJ27" s="81">
        <f>'L41.old'!AV27</f>
        <v>5539</v>
      </c>
    </row>
    <row r="28" spans="1:36" hidden="1" x14ac:dyDescent="0.3">
      <c r="A28" s="244" t="s">
        <v>64</v>
      </c>
      <c r="B28" s="246">
        <v>6072</v>
      </c>
      <c r="C28" s="2" t="s">
        <v>85</v>
      </c>
      <c r="D28" s="81" t="e">
        <v>#N/A</v>
      </c>
      <c r="E28" s="81" t="e">
        <v>#N/A</v>
      </c>
      <c r="F28" s="81" t="e">
        <v>#N/A</v>
      </c>
      <c r="G28" s="81" t="e">
        <v>#N/A</v>
      </c>
      <c r="H28" s="81" t="e">
        <v>#N/A</v>
      </c>
      <c r="I28" s="81" t="e">
        <v>#N/A</v>
      </c>
      <c r="J28" s="81" t="e">
        <v>#N/A</v>
      </c>
      <c r="K28" s="150" t="e">
        <v>#N/A</v>
      </c>
      <c r="L28" s="923" t="e">
        <f t="shared" si="1"/>
        <v>#N/A</v>
      </c>
      <c r="M28" s="150" t="e">
        <v>#N/A</v>
      </c>
      <c r="N28" s="923" t="e">
        <f t="shared" si="1"/>
        <v>#N/A</v>
      </c>
      <c r="O28" s="150" t="e">
        <v>#N/A</v>
      </c>
      <c r="P28" s="923" t="e">
        <f t="shared" si="1"/>
        <v>#N/A</v>
      </c>
      <c r="Q28" s="150" t="e">
        <v>#N/A</v>
      </c>
      <c r="R28" s="923" t="e">
        <f t="shared" si="0"/>
        <v>#N/A</v>
      </c>
      <c r="S28" s="150" t="e">
        <v>#N/A</v>
      </c>
      <c r="T28" s="923" t="e">
        <f t="shared" si="0"/>
        <v>#N/A</v>
      </c>
      <c r="U28" s="1009" t="e">
        <v>#N/A</v>
      </c>
      <c r="V28" s="923" t="e">
        <f t="shared" si="0"/>
        <v>#N/A</v>
      </c>
      <c r="W28" s="1003" t="e">
        <v>#N/A</v>
      </c>
      <c r="X28" s="923" t="e">
        <f t="shared" si="0"/>
        <v>#N/A</v>
      </c>
      <c r="Y28" s="1003" t="e">
        <v>#N/A</v>
      </c>
      <c r="Z28" s="923" t="e">
        <f t="shared" si="0"/>
        <v>#N/A</v>
      </c>
      <c r="AA28" s="1003" t="e">
        <v>#N/A</v>
      </c>
      <c r="AB28" s="923" t="e">
        <f t="shared" si="0"/>
        <v>#N/A</v>
      </c>
      <c r="AC28" s="1003" t="e">
        <v>#N/A</v>
      </c>
      <c r="AD28" s="923" t="e">
        <f t="shared" si="0"/>
        <v>#N/A</v>
      </c>
      <c r="AE28" s="1003" t="e">
        <v>#N/A</v>
      </c>
      <c r="AF28" s="923" t="e">
        <f t="shared" si="0"/>
        <v>#N/A</v>
      </c>
      <c r="AG28" s="1003" t="e">
        <v>#N/A</v>
      </c>
      <c r="AH28" s="1004"/>
      <c r="AI28" s="82" t="e">
        <f t="shared" si="2"/>
        <v>#N/A</v>
      </c>
      <c r="AJ28" s="81">
        <f>'L41.old'!AV28</f>
        <v>6943</v>
      </c>
    </row>
    <row r="29" spans="1:36" hidden="1" x14ac:dyDescent="0.3">
      <c r="A29" s="244" t="s">
        <v>64</v>
      </c>
      <c r="B29" s="246">
        <v>6073</v>
      </c>
      <c r="C29" s="2" t="s">
        <v>86</v>
      </c>
      <c r="D29" s="81" t="e">
        <v>#N/A</v>
      </c>
      <c r="E29" s="81" t="e">
        <v>#N/A</v>
      </c>
      <c r="F29" s="81" t="e">
        <v>#N/A</v>
      </c>
      <c r="G29" s="81" t="e">
        <v>#N/A</v>
      </c>
      <c r="H29" s="81" t="e">
        <v>#N/A</v>
      </c>
      <c r="I29" s="81" t="e">
        <v>#N/A</v>
      </c>
      <c r="J29" s="81" t="e">
        <v>#N/A</v>
      </c>
      <c r="K29" s="150" t="e">
        <v>#N/A</v>
      </c>
      <c r="L29" s="923" t="e">
        <f t="shared" si="1"/>
        <v>#N/A</v>
      </c>
      <c r="M29" s="150" t="e">
        <v>#N/A</v>
      </c>
      <c r="N29" s="923" t="e">
        <f t="shared" si="1"/>
        <v>#N/A</v>
      </c>
      <c r="O29" s="150" t="e">
        <v>#N/A</v>
      </c>
      <c r="P29" s="923" t="e">
        <f t="shared" si="1"/>
        <v>#N/A</v>
      </c>
      <c r="Q29" s="150" t="e">
        <v>#N/A</v>
      </c>
      <c r="R29" s="923" t="e">
        <f t="shared" si="0"/>
        <v>#N/A</v>
      </c>
      <c r="S29" s="150" t="e">
        <v>#N/A</v>
      </c>
      <c r="T29" s="923" t="e">
        <f t="shared" si="0"/>
        <v>#N/A</v>
      </c>
      <c r="U29" s="1009" t="e">
        <v>#N/A</v>
      </c>
      <c r="V29" s="923" t="e">
        <f t="shared" si="0"/>
        <v>#N/A</v>
      </c>
      <c r="W29" s="1003" t="e">
        <v>#N/A</v>
      </c>
      <c r="X29" s="923" t="e">
        <f t="shared" si="0"/>
        <v>#N/A</v>
      </c>
      <c r="Y29" s="1003" t="e">
        <v>#N/A</v>
      </c>
      <c r="Z29" s="923" t="e">
        <f t="shared" si="0"/>
        <v>#N/A</v>
      </c>
      <c r="AA29" s="1003" t="e">
        <v>#N/A</v>
      </c>
      <c r="AB29" s="923" t="e">
        <f t="shared" si="0"/>
        <v>#N/A</v>
      </c>
      <c r="AC29" s="1003" t="e">
        <v>#N/A</v>
      </c>
      <c r="AD29" s="923" t="e">
        <f t="shared" si="0"/>
        <v>#N/A</v>
      </c>
      <c r="AE29" s="1003" t="e">
        <v>#N/A</v>
      </c>
      <c r="AF29" s="923" t="e">
        <f t="shared" si="0"/>
        <v>#N/A</v>
      </c>
      <c r="AG29" s="1003" t="e">
        <v>#N/A</v>
      </c>
      <c r="AH29" s="1004"/>
      <c r="AI29" s="82" t="e">
        <f t="shared" si="2"/>
        <v>#N/A</v>
      </c>
      <c r="AJ29" s="81">
        <f>'L41.old'!AV29</f>
        <v>3971</v>
      </c>
    </row>
    <row r="30" spans="1:36" hidden="1" x14ac:dyDescent="0.3">
      <c r="A30" s="244" t="s">
        <v>64</v>
      </c>
      <c r="B30" s="246">
        <v>6074</v>
      </c>
      <c r="C30" s="2" t="s">
        <v>87</v>
      </c>
      <c r="D30" s="81" t="e">
        <v>#N/A</v>
      </c>
      <c r="E30" s="81" t="e">
        <v>#N/A</v>
      </c>
      <c r="F30" s="81" t="e">
        <v>#N/A</v>
      </c>
      <c r="G30" s="81" t="e">
        <v>#N/A</v>
      </c>
      <c r="H30" s="81" t="e">
        <v>#N/A</v>
      </c>
      <c r="I30" s="81" t="e">
        <v>#N/A</v>
      </c>
      <c r="J30" s="81" t="e">
        <v>#N/A</v>
      </c>
      <c r="K30" s="150" t="e">
        <v>#N/A</v>
      </c>
      <c r="L30" s="923" t="e">
        <f t="shared" si="1"/>
        <v>#N/A</v>
      </c>
      <c r="M30" s="150" t="e">
        <v>#N/A</v>
      </c>
      <c r="N30" s="923" t="e">
        <f t="shared" si="1"/>
        <v>#N/A</v>
      </c>
      <c r="O30" s="150" t="e">
        <v>#N/A</v>
      </c>
      <c r="P30" s="923" t="e">
        <f t="shared" si="1"/>
        <v>#N/A</v>
      </c>
      <c r="Q30" s="150" t="e">
        <v>#N/A</v>
      </c>
      <c r="R30" s="923" t="e">
        <f t="shared" si="0"/>
        <v>#N/A</v>
      </c>
      <c r="S30" s="150" t="e">
        <v>#N/A</v>
      </c>
      <c r="T30" s="923" t="e">
        <f t="shared" si="0"/>
        <v>#N/A</v>
      </c>
      <c r="U30" s="1009" t="e">
        <v>#N/A</v>
      </c>
      <c r="V30" s="923" t="e">
        <f t="shared" si="0"/>
        <v>#N/A</v>
      </c>
      <c r="W30" s="1003" t="e">
        <v>#N/A</v>
      </c>
      <c r="X30" s="923" t="e">
        <f t="shared" si="0"/>
        <v>#N/A</v>
      </c>
      <c r="Y30" s="1003" t="e">
        <v>#N/A</v>
      </c>
      <c r="Z30" s="923" t="e">
        <f t="shared" si="0"/>
        <v>#N/A</v>
      </c>
      <c r="AA30" s="1003" t="e">
        <v>#N/A</v>
      </c>
      <c r="AB30" s="923" t="e">
        <f t="shared" si="0"/>
        <v>#N/A</v>
      </c>
      <c r="AC30" s="1003" t="e">
        <v>#N/A</v>
      </c>
      <c r="AD30" s="923" t="e">
        <f t="shared" si="0"/>
        <v>#N/A</v>
      </c>
      <c r="AE30" s="1003" t="e">
        <v>#N/A</v>
      </c>
      <c r="AF30" s="923" t="e">
        <f t="shared" si="0"/>
        <v>#N/A</v>
      </c>
      <c r="AG30" s="1003" t="e">
        <v>#N/A</v>
      </c>
      <c r="AH30" s="1004"/>
      <c r="AI30" s="82" t="e">
        <f t="shared" si="2"/>
        <v>#N/A</v>
      </c>
      <c r="AJ30" s="81">
        <f>'L41.old'!AV30</f>
        <v>4034</v>
      </c>
    </row>
    <row r="31" spans="1:36" hidden="1" x14ac:dyDescent="0.3">
      <c r="A31" s="244" t="s">
        <v>64</v>
      </c>
      <c r="B31" s="246">
        <v>6075</v>
      </c>
      <c r="C31" s="2" t="s">
        <v>88</v>
      </c>
      <c r="D31" s="81" t="e">
        <v>#N/A</v>
      </c>
      <c r="E31" s="81" t="e">
        <v>#N/A</v>
      </c>
      <c r="F31" s="81" t="e">
        <v>#N/A</v>
      </c>
      <c r="G31" s="81" t="e">
        <v>#N/A</v>
      </c>
      <c r="H31" s="81" t="e">
        <v>#N/A</v>
      </c>
      <c r="I31" s="81" t="e">
        <v>#N/A</v>
      </c>
      <c r="J31" s="81" t="e">
        <v>#N/A</v>
      </c>
      <c r="K31" s="150" t="e">
        <v>#N/A</v>
      </c>
      <c r="L31" s="923" t="e">
        <f t="shared" si="1"/>
        <v>#N/A</v>
      </c>
      <c r="M31" s="150" t="e">
        <v>#N/A</v>
      </c>
      <c r="N31" s="923" t="e">
        <f t="shared" si="1"/>
        <v>#N/A</v>
      </c>
      <c r="O31" s="150" t="e">
        <v>#N/A</v>
      </c>
      <c r="P31" s="923" t="e">
        <f t="shared" si="1"/>
        <v>#N/A</v>
      </c>
      <c r="Q31" s="150" t="e">
        <v>#N/A</v>
      </c>
      <c r="R31" s="923" t="e">
        <f t="shared" si="0"/>
        <v>#N/A</v>
      </c>
      <c r="S31" s="150" t="e">
        <v>#N/A</v>
      </c>
      <c r="T31" s="923" t="e">
        <f t="shared" si="0"/>
        <v>#N/A</v>
      </c>
      <c r="U31" s="1009" t="e">
        <v>#N/A</v>
      </c>
      <c r="V31" s="923" t="e">
        <f t="shared" si="0"/>
        <v>#N/A</v>
      </c>
      <c r="W31" s="1003" t="e">
        <v>#N/A</v>
      </c>
      <c r="X31" s="923" t="e">
        <f t="shared" si="0"/>
        <v>#N/A</v>
      </c>
      <c r="Y31" s="1003" t="e">
        <v>#N/A</v>
      </c>
      <c r="Z31" s="923" t="e">
        <f t="shared" si="0"/>
        <v>#N/A</v>
      </c>
      <c r="AA31" s="1003" t="e">
        <v>#N/A</v>
      </c>
      <c r="AB31" s="923" t="e">
        <f t="shared" si="0"/>
        <v>#N/A</v>
      </c>
      <c r="AC31" s="1003" t="e">
        <v>#N/A</v>
      </c>
      <c r="AD31" s="923" t="e">
        <f t="shared" si="0"/>
        <v>#N/A</v>
      </c>
      <c r="AE31" s="1003" t="e">
        <v>#N/A</v>
      </c>
      <c r="AF31" s="923" t="e">
        <f t="shared" si="0"/>
        <v>#N/A</v>
      </c>
      <c r="AG31" s="1003" t="e">
        <v>#N/A</v>
      </c>
      <c r="AH31" s="1004"/>
      <c r="AI31" s="82" t="e">
        <f t="shared" si="2"/>
        <v>#N/A</v>
      </c>
      <c r="AJ31" s="81">
        <f>'L41.old'!AV31</f>
        <v>5716</v>
      </c>
    </row>
    <row r="32" spans="1:36" hidden="1" x14ac:dyDescent="0.3">
      <c r="A32" s="244" t="s">
        <v>64</v>
      </c>
      <c r="B32" s="246">
        <v>6076</v>
      </c>
      <c r="C32" s="2" t="s">
        <v>89</v>
      </c>
      <c r="D32" s="81" t="e">
        <v>#N/A</v>
      </c>
      <c r="E32" s="81" t="e">
        <v>#N/A</v>
      </c>
      <c r="F32" s="81" t="e">
        <v>#N/A</v>
      </c>
      <c r="G32" s="81" t="e">
        <v>#N/A</v>
      </c>
      <c r="H32" s="81" t="e">
        <v>#N/A</v>
      </c>
      <c r="I32" s="81" t="e">
        <v>#N/A</v>
      </c>
      <c r="J32" s="81" t="e">
        <v>#N/A</v>
      </c>
      <c r="K32" s="150" t="e">
        <v>#N/A</v>
      </c>
      <c r="L32" s="923" t="e">
        <f t="shared" si="1"/>
        <v>#N/A</v>
      </c>
      <c r="M32" s="150" t="e">
        <v>#N/A</v>
      </c>
      <c r="N32" s="923" t="e">
        <f t="shared" si="1"/>
        <v>#N/A</v>
      </c>
      <c r="O32" s="150" t="e">
        <v>#N/A</v>
      </c>
      <c r="P32" s="923" t="e">
        <f t="shared" si="1"/>
        <v>#N/A</v>
      </c>
      <c r="Q32" s="150" t="e">
        <v>#N/A</v>
      </c>
      <c r="R32" s="923" t="e">
        <f t="shared" si="0"/>
        <v>#N/A</v>
      </c>
      <c r="S32" s="150" t="e">
        <v>#N/A</v>
      </c>
      <c r="T32" s="923" t="e">
        <f t="shared" si="0"/>
        <v>#N/A</v>
      </c>
      <c r="U32" s="1009" t="e">
        <v>#N/A</v>
      </c>
      <c r="V32" s="923" t="e">
        <f t="shared" si="0"/>
        <v>#N/A</v>
      </c>
      <c r="W32" s="1003" t="e">
        <v>#N/A</v>
      </c>
      <c r="X32" s="923" t="e">
        <f t="shared" si="0"/>
        <v>#N/A</v>
      </c>
      <c r="Y32" s="1003" t="e">
        <v>#N/A</v>
      </c>
      <c r="Z32" s="923" t="e">
        <f t="shared" si="0"/>
        <v>#N/A</v>
      </c>
      <c r="AA32" s="1003" t="e">
        <v>#N/A</v>
      </c>
      <c r="AB32" s="923" t="e">
        <f t="shared" si="0"/>
        <v>#N/A</v>
      </c>
      <c r="AC32" s="1003" t="e">
        <v>#N/A</v>
      </c>
      <c r="AD32" s="923" t="e">
        <f t="shared" si="0"/>
        <v>#N/A</v>
      </c>
      <c r="AE32" s="1003" t="e">
        <v>#N/A</v>
      </c>
      <c r="AF32" s="923" t="e">
        <f t="shared" si="0"/>
        <v>#N/A</v>
      </c>
      <c r="AG32" s="1003" t="e">
        <v>#N/A</v>
      </c>
      <c r="AH32" s="1004"/>
      <c r="AI32" s="82" t="e">
        <f t="shared" si="2"/>
        <v>#N/A</v>
      </c>
      <c r="AJ32" s="81">
        <f>'L41.old'!AV32</f>
        <v>5120</v>
      </c>
    </row>
    <row r="33" spans="1:36" hidden="1" x14ac:dyDescent="0.3">
      <c r="A33" s="244" t="s">
        <v>64</v>
      </c>
      <c r="B33" s="246">
        <v>6077</v>
      </c>
      <c r="C33" s="2" t="s">
        <v>90</v>
      </c>
      <c r="D33" s="81" t="e">
        <v>#N/A</v>
      </c>
      <c r="E33" s="81" t="e">
        <v>#N/A</v>
      </c>
      <c r="F33" s="81" t="e">
        <v>#N/A</v>
      </c>
      <c r="G33" s="81" t="e">
        <v>#N/A</v>
      </c>
      <c r="H33" s="81" t="e">
        <v>#N/A</v>
      </c>
      <c r="I33" s="81" t="e">
        <v>#N/A</v>
      </c>
      <c r="J33" s="81" t="e">
        <v>#N/A</v>
      </c>
      <c r="K33" s="150" t="e">
        <v>#N/A</v>
      </c>
      <c r="L33" s="923" t="e">
        <f t="shared" si="1"/>
        <v>#N/A</v>
      </c>
      <c r="M33" s="150" t="e">
        <v>#N/A</v>
      </c>
      <c r="N33" s="923" t="e">
        <f t="shared" si="1"/>
        <v>#N/A</v>
      </c>
      <c r="O33" s="150" t="e">
        <v>#N/A</v>
      </c>
      <c r="P33" s="923" t="e">
        <f t="shared" si="1"/>
        <v>#N/A</v>
      </c>
      <c r="Q33" s="150" t="e">
        <v>#N/A</v>
      </c>
      <c r="R33" s="923" t="e">
        <f t="shared" si="0"/>
        <v>#N/A</v>
      </c>
      <c r="S33" s="150" t="e">
        <v>#N/A</v>
      </c>
      <c r="T33" s="923" t="e">
        <f t="shared" si="0"/>
        <v>#N/A</v>
      </c>
      <c r="U33" s="1009" t="e">
        <v>#N/A</v>
      </c>
      <c r="V33" s="923" t="e">
        <f t="shared" si="0"/>
        <v>#N/A</v>
      </c>
      <c r="W33" s="1003" t="e">
        <v>#N/A</v>
      </c>
      <c r="X33" s="923" t="e">
        <f t="shared" si="0"/>
        <v>#N/A</v>
      </c>
      <c r="Y33" s="1003" t="e">
        <v>#N/A</v>
      </c>
      <c r="Z33" s="923" t="e">
        <f t="shared" si="0"/>
        <v>#N/A</v>
      </c>
      <c r="AA33" s="1003" t="e">
        <v>#N/A</v>
      </c>
      <c r="AB33" s="923" t="e">
        <f t="shared" si="0"/>
        <v>#N/A</v>
      </c>
      <c r="AC33" s="1003" t="e">
        <v>#N/A</v>
      </c>
      <c r="AD33" s="923" t="e">
        <f t="shared" si="0"/>
        <v>#N/A</v>
      </c>
      <c r="AE33" s="1003" t="e">
        <v>#N/A</v>
      </c>
      <c r="AF33" s="923" t="e">
        <f t="shared" si="0"/>
        <v>#N/A</v>
      </c>
      <c r="AG33" s="1003" t="e">
        <v>#N/A</v>
      </c>
      <c r="AH33" s="1004"/>
      <c r="AI33" s="82" t="e">
        <f t="shared" si="2"/>
        <v>#N/A</v>
      </c>
      <c r="AJ33" s="81">
        <f>'L41.old'!AV33</f>
        <v>467</v>
      </c>
    </row>
    <row r="34" spans="1:36" hidden="1" x14ac:dyDescent="0.3">
      <c r="A34" s="244" t="s">
        <v>64</v>
      </c>
      <c r="B34" s="246">
        <v>6078</v>
      </c>
      <c r="C34" s="2" t="s">
        <v>91</v>
      </c>
      <c r="D34" s="81" t="e">
        <v>#N/A</v>
      </c>
      <c r="E34" s="81" t="e">
        <v>#N/A</v>
      </c>
      <c r="F34" s="81" t="e">
        <v>#N/A</v>
      </c>
      <c r="G34" s="81" t="e">
        <v>#N/A</v>
      </c>
      <c r="H34" s="81" t="e">
        <v>#N/A</v>
      </c>
      <c r="I34" s="81" t="e">
        <v>#N/A</v>
      </c>
      <c r="J34" s="81" t="e">
        <v>#N/A</v>
      </c>
      <c r="K34" s="150" t="e">
        <v>#N/A</v>
      </c>
      <c r="L34" s="923" t="e">
        <f t="shared" si="1"/>
        <v>#N/A</v>
      </c>
      <c r="M34" s="150" t="e">
        <v>#N/A</v>
      </c>
      <c r="N34" s="923" t="e">
        <f t="shared" si="1"/>
        <v>#N/A</v>
      </c>
      <c r="O34" s="150" t="e">
        <v>#N/A</v>
      </c>
      <c r="P34" s="923" t="e">
        <f t="shared" si="1"/>
        <v>#N/A</v>
      </c>
      <c r="Q34" s="150" t="e">
        <v>#N/A</v>
      </c>
      <c r="R34" s="923" t="e">
        <f t="shared" si="0"/>
        <v>#N/A</v>
      </c>
      <c r="S34" s="150" t="e">
        <v>#N/A</v>
      </c>
      <c r="T34" s="923" t="e">
        <f t="shared" si="0"/>
        <v>#N/A</v>
      </c>
      <c r="U34" s="1009" t="e">
        <v>#N/A</v>
      </c>
      <c r="V34" s="923" t="e">
        <f t="shared" si="0"/>
        <v>#N/A</v>
      </c>
      <c r="W34" s="1003" t="e">
        <v>#N/A</v>
      </c>
      <c r="X34" s="923" t="e">
        <f t="shared" si="0"/>
        <v>#N/A</v>
      </c>
      <c r="Y34" s="1003" t="e">
        <v>#N/A</v>
      </c>
      <c r="Z34" s="923" t="e">
        <f t="shared" si="0"/>
        <v>#N/A</v>
      </c>
      <c r="AA34" s="1003" t="e">
        <v>#N/A</v>
      </c>
      <c r="AB34" s="923" t="e">
        <f t="shared" si="0"/>
        <v>#N/A</v>
      </c>
      <c r="AC34" s="1003" t="e">
        <v>#N/A</v>
      </c>
      <c r="AD34" s="923" t="e">
        <f t="shared" si="0"/>
        <v>#N/A</v>
      </c>
      <c r="AE34" s="1003" t="e">
        <v>#N/A</v>
      </c>
      <c r="AF34" s="923" t="e">
        <f t="shared" si="0"/>
        <v>#N/A</v>
      </c>
      <c r="AG34" s="1003" t="e">
        <v>#N/A</v>
      </c>
      <c r="AH34" s="1004"/>
      <c r="AI34" s="82" t="e">
        <f t="shared" si="2"/>
        <v>#N/A</v>
      </c>
      <c r="AJ34" s="81">
        <f>'L41.old'!AV34</f>
        <v>4783</v>
      </c>
    </row>
    <row r="35" spans="1:36" hidden="1" x14ac:dyDescent="0.3">
      <c r="A35" s="244" t="s">
        <v>64</v>
      </c>
      <c r="B35" s="246">
        <v>6079</v>
      </c>
      <c r="C35" s="2" t="s">
        <v>92</v>
      </c>
      <c r="D35" s="81" t="e">
        <v>#N/A</v>
      </c>
      <c r="E35" s="81" t="e">
        <v>#N/A</v>
      </c>
      <c r="F35" s="81" t="e">
        <v>#N/A</v>
      </c>
      <c r="G35" s="81" t="e">
        <v>#N/A</v>
      </c>
      <c r="H35" s="81" t="e">
        <v>#N/A</v>
      </c>
      <c r="I35" s="81" t="e">
        <v>#N/A</v>
      </c>
      <c r="J35" s="81" t="e">
        <v>#N/A</v>
      </c>
      <c r="K35" s="150" t="e">
        <v>#N/A</v>
      </c>
      <c r="L35" s="923" t="e">
        <f t="shared" si="1"/>
        <v>#N/A</v>
      </c>
      <c r="M35" s="150" t="e">
        <v>#N/A</v>
      </c>
      <c r="N35" s="923" t="e">
        <f t="shared" si="1"/>
        <v>#N/A</v>
      </c>
      <c r="O35" s="150" t="e">
        <v>#N/A</v>
      </c>
      <c r="P35" s="923" t="e">
        <f t="shared" si="1"/>
        <v>#N/A</v>
      </c>
      <c r="Q35" s="150" t="e">
        <v>#N/A</v>
      </c>
      <c r="R35" s="923" t="e">
        <f t="shared" si="0"/>
        <v>#N/A</v>
      </c>
      <c r="S35" s="150" t="e">
        <v>#N/A</v>
      </c>
      <c r="T35" s="923" t="e">
        <f t="shared" si="0"/>
        <v>#N/A</v>
      </c>
      <c r="U35" s="1009" t="e">
        <v>#N/A</v>
      </c>
      <c r="V35" s="923" t="e">
        <f t="shared" si="0"/>
        <v>#N/A</v>
      </c>
      <c r="W35" s="1003" t="e">
        <v>#N/A</v>
      </c>
      <c r="X35" s="923" t="e">
        <f t="shared" si="0"/>
        <v>#N/A</v>
      </c>
      <c r="Y35" s="1003" t="e">
        <v>#N/A</v>
      </c>
      <c r="Z35" s="923" t="e">
        <f t="shared" si="0"/>
        <v>#N/A</v>
      </c>
      <c r="AA35" s="1003" t="e">
        <v>#N/A</v>
      </c>
      <c r="AB35" s="923" t="e">
        <f t="shared" si="0"/>
        <v>#N/A</v>
      </c>
      <c r="AC35" s="1003" t="e">
        <v>#N/A</v>
      </c>
      <c r="AD35" s="923" t="e">
        <f t="shared" si="0"/>
        <v>#N/A</v>
      </c>
      <c r="AE35" s="1003" t="e">
        <v>#N/A</v>
      </c>
      <c r="AF35" s="923" t="e">
        <f t="shared" si="0"/>
        <v>#N/A</v>
      </c>
      <c r="AG35" s="1003" t="e">
        <v>#N/A</v>
      </c>
      <c r="AH35" s="1004"/>
      <c r="AI35" s="82" t="e">
        <f t="shared" si="2"/>
        <v>#N/A</v>
      </c>
      <c r="AJ35" s="81">
        <f>'L41.old'!AV35</f>
        <v>3540</v>
      </c>
    </row>
    <row r="36" spans="1:36" hidden="1" x14ac:dyDescent="0.3">
      <c r="A36" s="244" t="s">
        <v>64</v>
      </c>
      <c r="B36" s="246">
        <v>6080</v>
      </c>
      <c r="C36" s="2" t="s">
        <v>93</v>
      </c>
      <c r="D36" s="81" t="e">
        <v>#N/A</v>
      </c>
      <c r="E36" s="81" t="e">
        <v>#N/A</v>
      </c>
      <c r="F36" s="81" t="e">
        <v>#N/A</v>
      </c>
      <c r="G36" s="81" t="e">
        <v>#N/A</v>
      </c>
      <c r="H36" s="81" t="e">
        <v>#N/A</v>
      </c>
      <c r="I36" s="81" t="e">
        <v>#N/A</v>
      </c>
      <c r="J36" s="81" t="e">
        <v>#N/A</v>
      </c>
      <c r="K36" s="150" t="e">
        <v>#N/A</v>
      </c>
      <c r="L36" s="923" t="e">
        <f t="shared" si="1"/>
        <v>#N/A</v>
      </c>
      <c r="M36" s="150" t="e">
        <v>#N/A</v>
      </c>
      <c r="N36" s="923" t="e">
        <f t="shared" si="1"/>
        <v>#N/A</v>
      </c>
      <c r="O36" s="150" t="e">
        <v>#N/A</v>
      </c>
      <c r="P36" s="923" t="e">
        <f t="shared" si="1"/>
        <v>#N/A</v>
      </c>
      <c r="Q36" s="150" t="e">
        <v>#N/A</v>
      </c>
      <c r="R36" s="923" t="e">
        <f t="shared" si="0"/>
        <v>#N/A</v>
      </c>
      <c r="S36" s="150" t="e">
        <v>#N/A</v>
      </c>
      <c r="T36" s="923" t="e">
        <f t="shared" si="0"/>
        <v>#N/A</v>
      </c>
      <c r="U36" s="1009" t="e">
        <v>#N/A</v>
      </c>
      <c r="V36" s="923" t="e">
        <f t="shared" si="0"/>
        <v>#N/A</v>
      </c>
      <c r="W36" s="1003" t="e">
        <v>#N/A</v>
      </c>
      <c r="X36" s="923" t="e">
        <f t="shared" si="0"/>
        <v>#N/A</v>
      </c>
      <c r="Y36" s="1003" t="e">
        <v>#N/A</v>
      </c>
      <c r="Z36" s="923" t="e">
        <f t="shared" si="0"/>
        <v>#N/A</v>
      </c>
      <c r="AA36" s="1003" t="e">
        <v>#N/A</v>
      </c>
      <c r="AB36" s="923" t="e">
        <f t="shared" si="0"/>
        <v>#N/A</v>
      </c>
      <c r="AC36" s="1003" t="e">
        <v>#N/A</v>
      </c>
      <c r="AD36" s="923" t="e">
        <f t="shared" si="0"/>
        <v>#N/A</v>
      </c>
      <c r="AE36" s="1003" t="e">
        <v>#N/A</v>
      </c>
      <c r="AF36" s="923" t="e">
        <f t="shared" si="0"/>
        <v>#N/A</v>
      </c>
      <c r="AG36" s="1003" t="e">
        <v>#N/A</v>
      </c>
      <c r="AH36" s="1004"/>
      <c r="AI36" s="82" t="e">
        <f t="shared" si="2"/>
        <v>#N/A</v>
      </c>
      <c r="AJ36" s="81">
        <f>'L41.old'!AV36</f>
        <v>6083</v>
      </c>
    </row>
    <row r="37" spans="1:36" hidden="1" x14ac:dyDescent="0.3">
      <c r="A37" s="244" t="s">
        <v>64</v>
      </c>
      <c r="B37" s="246">
        <v>6081</v>
      </c>
      <c r="C37" s="2" t="s">
        <v>94</v>
      </c>
      <c r="D37" s="81" t="e">
        <v>#N/A</v>
      </c>
      <c r="E37" s="81" t="e">
        <v>#N/A</v>
      </c>
      <c r="F37" s="81" t="e">
        <v>#N/A</v>
      </c>
      <c r="G37" s="81" t="e">
        <v>#N/A</v>
      </c>
      <c r="H37" s="81" t="e">
        <v>#N/A</v>
      </c>
      <c r="I37" s="81" t="e">
        <v>#N/A</v>
      </c>
      <c r="J37" s="81" t="e">
        <v>#N/A</v>
      </c>
      <c r="K37" s="150" t="e">
        <v>#N/A</v>
      </c>
      <c r="L37" s="923" t="e">
        <f t="shared" si="1"/>
        <v>#N/A</v>
      </c>
      <c r="M37" s="150" t="e">
        <v>#N/A</v>
      </c>
      <c r="N37" s="923" t="e">
        <f t="shared" si="1"/>
        <v>#N/A</v>
      </c>
      <c r="O37" s="150" t="e">
        <v>#N/A</v>
      </c>
      <c r="P37" s="923" t="e">
        <f t="shared" si="1"/>
        <v>#N/A</v>
      </c>
      <c r="Q37" s="150" t="e">
        <v>#N/A</v>
      </c>
      <c r="R37" s="923" t="e">
        <f t="shared" si="0"/>
        <v>#N/A</v>
      </c>
      <c r="S37" s="150" t="e">
        <v>#N/A</v>
      </c>
      <c r="T37" s="923" t="e">
        <f t="shared" si="0"/>
        <v>#N/A</v>
      </c>
      <c r="U37" s="1009" t="e">
        <v>#N/A</v>
      </c>
      <c r="V37" s="923" t="e">
        <f t="shared" si="0"/>
        <v>#N/A</v>
      </c>
      <c r="W37" s="1003" t="e">
        <v>#N/A</v>
      </c>
      <c r="X37" s="923" t="e">
        <f t="shared" si="0"/>
        <v>#N/A</v>
      </c>
      <c r="Y37" s="1003" t="e">
        <v>#N/A</v>
      </c>
      <c r="Z37" s="923" t="e">
        <f t="shared" si="0"/>
        <v>#N/A</v>
      </c>
      <c r="AA37" s="1003" t="e">
        <v>#N/A</v>
      </c>
      <c r="AB37" s="923" t="e">
        <f t="shared" si="0"/>
        <v>#N/A</v>
      </c>
      <c r="AC37" s="1003" t="e">
        <v>#N/A</v>
      </c>
      <c r="AD37" s="923" t="e">
        <f t="shared" si="0"/>
        <v>#N/A</v>
      </c>
      <c r="AE37" s="1003" t="e">
        <v>#N/A</v>
      </c>
      <c r="AF37" s="923" t="e">
        <f t="shared" si="0"/>
        <v>#N/A</v>
      </c>
      <c r="AG37" s="1003" t="e">
        <v>#N/A</v>
      </c>
      <c r="AH37" s="1004"/>
      <c r="AI37" s="82" t="e">
        <f t="shared" si="2"/>
        <v>#N/A</v>
      </c>
      <c r="AJ37" s="81" t="e">
        <f>'L41.old'!AV37</f>
        <v>#N/A</v>
      </c>
    </row>
    <row r="38" spans="1:36" x14ac:dyDescent="0.3">
      <c r="A38" s="244" t="s">
        <v>95</v>
      </c>
      <c r="B38" s="246">
        <v>9373</v>
      </c>
      <c r="C38" s="2" t="s">
        <v>96</v>
      </c>
      <c r="D38" s="81">
        <v>4300</v>
      </c>
      <c r="E38" s="81">
        <v>4700</v>
      </c>
      <c r="F38" s="81">
        <v>4700</v>
      </c>
      <c r="G38" s="81">
        <v>5400</v>
      </c>
      <c r="H38" s="81">
        <v>5500</v>
      </c>
      <c r="I38" s="81">
        <v>5500</v>
      </c>
      <c r="J38" s="81">
        <v>5600</v>
      </c>
      <c r="K38" s="150">
        <v>5600</v>
      </c>
      <c r="L38" s="923">
        <f t="shared" si="1"/>
        <v>8.9285714285714288E-2</v>
      </c>
      <c r="M38" s="150">
        <v>6100</v>
      </c>
      <c r="N38" s="923">
        <f t="shared" si="1"/>
        <v>0</v>
      </c>
      <c r="O38" s="150">
        <v>6100</v>
      </c>
      <c r="P38" s="923">
        <f t="shared" si="1"/>
        <v>0</v>
      </c>
      <c r="Q38" s="150">
        <v>6100</v>
      </c>
      <c r="R38" s="923">
        <f t="shared" si="0"/>
        <v>0</v>
      </c>
      <c r="S38" s="150">
        <v>6100</v>
      </c>
      <c r="T38" s="923">
        <f t="shared" si="0"/>
        <v>0</v>
      </c>
      <c r="U38" s="1009">
        <v>6100</v>
      </c>
      <c r="V38" s="923">
        <f t="shared" si="0"/>
        <v>1.6393442622950821E-2</v>
      </c>
      <c r="W38" s="1003">
        <v>6200</v>
      </c>
      <c r="X38" s="923">
        <f t="shared" si="0"/>
        <v>8.0645161290322578E-3</v>
      </c>
      <c r="Y38" s="1003">
        <v>6250</v>
      </c>
      <c r="Z38" s="923">
        <f t="shared" si="0"/>
        <v>-8.0000000000000002E-3</v>
      </c>
      <c r="AA38" s="1003">
        <v>6200</v>
      </c>
      <c r="AB38" s="923">
        <f t="shared" si="0"/>
        <v>8.0645161290322578E-3</v>
      </c>
      <c r="AC38" s="1003">
        <v>6250</v>
      </c>
      <c r="AD38" s="923">
        <f t="shared" si="0"/>
        <v>0.04</v>
      </c>
      <c r="AE38" s="1003">
        <v>6500</v>
      </c>
      <c r="AF38" s="923">
        <f t="shared" si="0"/>
        <v>6.1538461538461542E-2</v>
      </c>
      <c r="AG38" s="1003">
        <v>6900</v>
      </c>
      <c r="AH38" s="1004"/>
      <c r="AI38" s="82">
        <f t="shared" si="2"/>
        <v>926</v>
      </c>
      <c r="AJ38" s="81">
        <f>'L41.old'!AV38</f>
        <v>5974</v>
      </c>
    </row>
    <row r="39" spans="1:36" x14ac:dyDescent="0.3">
      <c r="A39" s="244" t="s">
        <v>95</v>
      </c>
      <c r="B39" s="246">
        <v>726</v>
      </c>
      <c r="C39" s="2" t="s">
        <v>97</v>
      </c>
      <c r="D39" s="81">
        <v>8900</v>
      </c>
      <c r="E39" s="81">
        <v>0</v>
      </c>
      <c r="F39" s="81">
        <v>0</v>
      </c>
      <c r="G39" s="81">
        <v>0</v>
      </c>
      <c r="H39" s="81">
        <v>0</v>
      </c>
      <c r="I39" s="81">
        <v>0</v>
      </c>
      <c r="J39" s="81">
        <v>0</v>
      </c>
      <c r="K39" s="150">
        <v>15400</v>
      </c>
      <c r="L39" s="923">
        <f t="shared" si="1"/>
        <v>0</v>
      </c>
      <c r="M39" s="150">
        <v>15400</v>
      </c>
      <c r="N39" s="923">
        <f t="shared" si="1"/>
        <v>-1.2987012987012988E-2</v>
      </c>
      <c r="O39" s="150">
        <v>15200</v>
      </c>
      <c r="P39" s="923">
        <f t="shared" si="1"/>
        <v>0</v>
      </c>
      <c r="Q39" s="150">
        <v>15200</v>
      </c>
      <c r="R39" s="923">
        <f t="shared" si="0"/>
        <v>0</v>
      </c>
      <c r="S39" s="150">
        <v>15200</v>
      </c>
      <c r="T39" s="923">
        <f t="shared" si="0"/>
        <v>0</v>
      </c>
      <c r="U39" s="1009">
        <v>15200</v>
      </c>
      <c r="V39" s="923">
        <f t="shared" si="0"/>
        <v>0</v>
      </c>
      <c r="W39" s="1003">
        <v>15200</v>
      </c>
      <c r="X39" s="923">
        <f t="shared" si="0"/>
        <v>0</v>
      </c>
      <c r="Y39" s="1003">
        <v>15200</v>
      </c>
      <c r="Z39" s="923">
        <f t="shared" si="0"/>
        <v>0</v>
      </c>
      <c r="AA39" s="1003">
        <v>15200</v>
      </c>
      <c r="AB39" s="923">
        <f t="shared" si="0"/>
        <v>0</v>
      </c>
      <c r="AC39" s="1003">
        <v>15200</v>
      </c>
      <c r="AD39" s="923">
        <f t="shared" si="0"/>
        <v>0</v>
      </c>
      <c r="AE39" s="1003">
        <v>15200</v>
      </c>
      <c r="AF39" s="923">
        <f t="shared" si="0"/>
        <v>0.25</v>
      </c>
      <c r="AG39" s="1003">
        <v>19000</v>
      </c>
      <c r="AH39" s="1004"/>
      <c r="AI39" s="82">
        <f t="shared" si="2"/>
        <v>9667</v>
      </c>
      <c r="AJ39" s="81">
        <f>'L41.old'!AV39</f>
        <v>9333</v>
      </c>
    </row>
    <row r="40" spans="1:36" x14ac:dyDescent="0.3">
      <c r="A40" s="244" t="s">
        <v>95</v>
      </c>
      <c r="B40" s="246">
        <v>711</v>
      </c>
      <c r="C40" s="2" t="s">
        <v>98</v>
      </c>
      <c r="D40" s="81">
        <v>8830</v>
      </c>
      <c r="E40" s="81">
        <v>0</v>
      </c>
      <c r="F40" s="81">
        <v>0</v>
      </c>
      <c r="G40" s="81">
        <v>0</v>
      </c>
      <c r="H40" s="81">
        <v>0</v>
      </c>
      <c r="I40" s="81">
        <v>0</v>
      </c>
      <c r="J40" s="81">
        <v>0</v>
      </c>
      <c r="K40" s="150">
        <v>11300</v>
      </c>
      <c r="L40" s="923">
        <f t="shared" si="1"/>
        <v>0</v>
      </c>
      <c r="M40" s="150">
        <v>11300</v>
      </c>
      <c r="N40" s="923">
        <f t="shared" si="1"/>
        <v>0</v>
      </c>
      <c r="O40" s="150">
        <v>11300</v>
      </c>
      <c r="P40" s="923">
        <f t="shared" si="1"/>
        <v>0</v>
      </c>
      <c r="Q40" s="150">
        <v>11300</v>
      </c>
      <c r="R40" s="923">
        <f t="shared" ref="R40:AF72" si="3">(S40-Q40)/Q40</f>
        <v>0</v>
      </c>
      <c r="S40" s="150">
        <v>11300</v>
      </c>
      <c r="T40" s="923">
        <f t="shared" si="3"/>
        <v>0</v>
      </c>
      <c r="U40" s="1009">
        <v>11300</v>
      </c>
      <c r="V40" s="923">
        <f t="shared" si="3"/>
        <v>0</v>
      </c>
      <c r="W40" s="1003">
        <v>11300</v>
      </c>
      <c r="X40" s="923">
        <f t="shared" si="3"/>
        <v>-0.11504424778761062</v>
      </c>
      <c r="Y40" s="1003">
        <v>10000</v>
      </c>
      <c r="Z40" s="923">
        <f t="shared" si="3"/>
        <v>0</v>
      </c>
      <c r="AA40" s="1003">
        <v>10000</v>
      </c>
      <c r="AB40" s="923">
        <f t="shared" si="3"/>
        <v>0.01</v>
      </c>
      <c r="AC40" s="1003">
        <v>10100</v>
      </c>
      <c r="AD40" s="923">
        <f t="shared" si="3"/>
        <v>0</v>
      </c>
      <c r="AE40" s="1003">
        <v>10100</v>
      </c>
      <c r="AF40" s="923">
        <f t="shared" si="3"/>
        <v>0</v>
      </c>
      <c r="AG40" s="1003">
        <v>10100</v>
      </c>
      <c r="AH40" s="1004"/>
      <c r="AI40" s="82">
        <f t="shared" si="2"/>
        <v>407</v>
      </c>
      <c r="AJ40" s="81">
        <f>'L41.old'!AV40</f>
        <v>9693</v>
      </c>
    </row>
    <row r="41" spans="1:36" x14ac:dyDescent="0.3">
      <c r="A41" s="244" t="s">
        <v>95</v>
      </c>
      <c r="B41" s="246">
        <v>713</v>
      </c>
      <c r="C41" s="2" t="s">
        <v>99</v>
      </c>
      <c r="D41" s="81" t="e">
        <v>#N/A</v>
      </c>
      <c r="E41" s="81" t="e">
        <v>#N/A</v>
      </c>
      <c r="F41" s="81" t="e">
        <v>#N/A</v>
      </c>
      <c r="G41" s="81" t="e">
        <v>#N/A</v>
      </c>
      <c r="H41" s="81" t="e">
        <v>#N/A</v>
      </c>
      <c r="I41" s="81" t="e">
        <v>#N/A</v>
      </c>
      <c r="J41" s="81" t="e">
        <v>#N/A</v>
      </c>
      <c r="K41" s="150">
        <v>11500</v>
      </c>
      <c r="L41" s="923">
        <f t="shared" si="1"/>
        <v>0</v>
      </c>
      <c r="M41" s="150">
        <v>11500</v>
      </c>
      <c r="N41" s="923">
        <f t="shared" si="1"/>
        <v>0</v>
      </c>
      <c r="O41" s="150">
        <v>11500</v>
      </c>
      <c r="P41" s="923">
        <f t="shared" si="1"/>
        <v>0</v>
      </c>
      <c r="Q41" s="150">
        <v>11500</v>
      </c>
      <c r="R41" s="923">
        <f t="shared" si="3"/>
        <v>0</v>
      </c>
      <c r="S41" s="150">
        <v>11500</v>
      </c>
      <c r="T41" s="923">
        <f t="shared" si="3"/>
        <v>0</v>
      </c>
      <c r="U41" s="1009">
        <v>11500</v>
      </c>
      <c r="V41" s="923">
        <f t="shared" si="3"/>
        <v>0</v>
      </c>
      <c r="W41" s="1003">
        <v>11500</v>
      </c>
      <c r="X41" s="923">
        <f t="shared" si="3"/>
        <v>-0.11304347826086956</v>
      </c>
      <c r="Y41" s="1003">
        <v>10200</v>
      </c>
      <c r="Z41" s="923">
        <f t="shared" si="3"/>
        <v>-1.9607843137254902E-2</v>
      </c>
      <c r="AA41" s="1003">
        <v>10000</v>
      </c>
      <c r="AB41" s="923">
        <f t="shared" si="3"/>
        <v>0.05</v>
      </c>
      <c r="AC41" s="1003">
        <v>10500</v>
      </c>
      <c r="AD41" s="923">
        <f t="shared" si="3"/>
        <v>0</v>
      </c>
      <c r="AE41" s="1003">
        <v>10500</v>
      </c>
      <c r="AF41" s="923">
        <f t="shared" si="3"/>
        <v>0</v>
      </c>
      <c r="AG41" s="1003">
        <v>10500</v>
      </c>
      <c r="AH41" s="1004"/>
      <c r="AI41" s="82">
        <f t="shared" si="2"/>
        <v>187</v>
      </c>
      <c r="AJ41" s="81">
        <f>'L41.old'!AV41</f>
        <v>10313</v>
      </c>
    </row>
    <row r="42" spans="1:36" x14ac:dyDescent="0.3">
      <c r="A42" s="244" t="s">
        <v>95</v>
      </c>
      <c r="B42" s="246">
        <v>457</v>
      </c>
      <c r="C42" s="33" t="s">
        <v>100</v>
      </c>
      <c r="D42" s="81">
        <v>7600</v>
      </c>
      <c r="E42" s="81">
        <v>0</v>
      </c>
      <c r="F42" s="81">
        <v>0</v>
      </c>
      <c r="G42" s="81">
        <v>0</v>
      </c>
      <c r="H42" s="81">
        <v>0</v>
      </c>
      <c r="I42" s="81">
        <v>0</v>
      </c>
      <c r="J42" s="81">
        <v>0</v>
      </c>
      <c r="K42" s="150">
        <v>8400</v>
      </c>
      <c r="L42" s="923">
        <f t="shared" si="1"/>
        <v>0</v>
      </c>
      <c r="M42" s="150">
        <v>8400</v>
      </c>
      <c r="N42" s="923">
        <f t="shared" si="1"/>
        <v>0</v>
      </c>
      <c r="O42" s="150">
        <v>8400</v>
      </c>
      <c r="P42" s="923">
        <f t="shared" si="1"/>
        <v>0</v>
      </c>
      <c r="Q42" s="150">
        <v>8400</v>
      </c>
      <c r="R42" s="923">
        <f t="shared" si="3"/>
        <v>0</v>
      </c>
      <c r="S42" s="150">
        <v>8400</v>
      </c>
      <c r="T42" s="923">
        <f t="shared" si="3"/>
        <v>0</v>
      </c>
      <c r="U42" s="1009">
        <v>8400</v>
      </c>
      <c r="V42" s="923">
        <f t="shared" si="3"/>
        <v>0</v>
      </c>
      <c r="W42" s="1003">
        <v>8400</v>
      </c>
      <c r="X42" s="923">
        <f t="shared" si="3"/>
        <v>-1.1904761904761904E-2</v>
      </c>
      <c r="Y42" s="1003">
        <v>8300</v>
      </c>
      <c r="Z42" s="923">
        <f t="shared" si="3"/>
        <v>-1.2048192771084338E-2</v>
      </c>
      <c r="AA42" s="1003">
        <v>8200</v>
      </c>
      <c r="AB42" s="923">
        <f t="shared" si="3"/>
        <v>4.878048780487805E-2</v>
      </c>
      <c r="AC42" s="1003">
        <v>8600</v>
      </c>
      <c r="AD42" s="923">
        <f t="shared" si="3"/>
        <v>0</v>
      </c>
      <c r="AE42" s="1003">
        <v>8600</v>
      </c>
      <c r="AF42" s="923">
        <f t="shared" si="3"/>
        <v>3.4883720930232558E-2</v>
      </c>
      <c r="AG42" s="1003">
        <v>8900</v>
      </c>
      <c r="AH42" s="1004"/>
      <c r="AI42" s="82">
        <f t="shared" si="2"/>
        <v>740</v>
      </c>
      <c r="AJ42" s="81">
        <f>'L41.old'!AV42</f>
        <v>8160</v>
      </c>
    </row>
    <row r="43" spans="1:36" x14ac:dyDescent="0.3">
      <c r="A43" s="244" t="s">
        <v>95</v>
      </c>
      <c r="B43" s="246">
        <v>705</v>
      </c>
      <c r="C43" s="33" t="s">
        <v>101</v>
      </c>
      <c r="D43" s="81">
        <v>6930</v>
      </c>
      <c r="E43" s="81">
        <v>0</v>
      </c>
      <c r="F43" s="81">
        <v>0</v>
      </c>
      <c r="G43" s="81">
        <v>0</v>
      </c>
      <c r="H43" s="81">
        <v>0</v>
      </c>
      <c r="I43" s="81">
        <v>0</v>
      </c>
      <c r="J43" s="81">
        <v>0</v>
      </c>
      <c r="K43" s="150">
        <v>7900</v>
      </c>
      <c r="L43" s="923">
        <f t="shared" si="1"/>
        <v>0</v>
      </c>
      <c r="M43" s="150">
        <v>7900</v>
      </c>
      <c r="N43" s="923">
        <f t="shared" si="1"/>
        <v>0</v>
      </c>
      <c r="O43" s="150">
        <v>7900</v>
      </c>
      <c r="P43" s="923">
        <f t="shared" si="1"/>
        <v>0</v>
      </c>
      <c r="Q43" s="150">
        <v>7900</v>
      </c>
      <c r="R43" s="923">
        <f t="shared" si="3"/>
        <v>0</v>
      </c>
      <c r="S43" s="150">
        <v>7900</v>
      </c>
      <c r="T43" s="923">
        <f t="shared" si="3"/>
        <v>0</v>
      </c>
      <c r="U43" s="1009">
        <v>7900</v>
      </c>
      <c r="V43" s="923">
        <f t="shared" si="3"/>
        <v>-1.2658227848101266E-2</v>
      </c>
      <c r="W43" s="1003">
        <v>7800</v>
      </c>
      <c r="X43" s="923">
        <f t="shared" si="3"/>
        <v>1.282051282051282E-2</v>
      </c>
      <c r="Y43" s="1003">
        <v>7900</v>
      </c>
      <c r="Z43" s="923">
        <f t="shared" si="3"/>
        <v>0</v>
      </c>
      <c r="AA43" s="1003">
        <v>7900</v>
      </c>
      <c r="AB43" s="923">
        <f t="shared" si="3"/>
        <v>0</v>
      </c>
      <c r="AC43" s="1003">
        <v>7900</v>
      </c>
      <c r="AD43" s="923">
        <f t="shared" si="3"/>
        <v>0</v>
      </c>
      <c r="AE43" s="1003">
        <v>7900</v>
      </c>
      <c r="AF43" s="923">
        <f t="shared" si="3"/>
        <v>0.13924050632911392</v>
      </c>
      <c r="AG43" s="1003">
        <v>9000</v>
      </c>
      <c r="AH43" s="1004"/>
      <c r="AI43" s="82">
        <f t="shared" si="2"/>
        <v>1695</v>
      </c>
      <c r="AJ43" s="81">
        <f>'L41.old'!AV43</f>
        <v>7305</v>
      </c>
    </row>
    <row r="44" spans="1:36" x14ac:dyDescent="0.3">
      <c r="A44" s="244" t="s">
        <v>95</v>
      </c>
      <c r="B44" s="246">
        <v>766</v>
      </c>
      <c r="C44" s="33" t="s">
        <v>102</v>
      </c>
      <c r="D44" s="81">
        <v>6000</v>
      </c>
      <c r="E44" s="81">
        <v>0</v>
      </c>
      <c r="F44" s="81">
        <v>0</v>
      </c>
      <c r="G44" s="81">
        <v>0</v>
      </c>
      <c r="H44" s="81">
        <v>0</v>
      </c>
      <c r="I44" s="81">
        <v>0</v>
      </c>
      <c r="J44" s="81">
        <v>0</v>
      </c>
      <c r="K44" s="150">
        <v>7700</v>
      </c>
      <c r="L44" s="923">
        <f t="shared" si="1"/>
        <v>0</v>
      </c>
      <c r="M44" s="150">
        <v>7700</v>
      </c>
      <c r="N44" s="923">
        <f t="shared" si="1"/>
        <v>0</v>
      </c>
      <c r="O44" s="150">
        <v>7700</v>
      </c>
      <c r="P44" s="923">
        <f t="shared" si="1"/>
        <v>0</v>
      </c>
      <c r="Q44" s="150">
        <v>7700</v>
      </c>
      <c r="R44" s="923">
        <f t="shared" si="3"/>
        <v>0</v>
      </c>
      <c r="S44" s="150">
        <v>7700</v>
      </c>
      <c r="T44" s="923">
        <f t="shared" si="3"/>
        <v>0</v>
      </c>
      <c r="U44" s="1009">
        <v>7700</v>
      </c>
      <c r="V44" s="923">
        <f t="shared" si="3"/>
        <v>-1.2987012987012988E-2</v>
      </c>
      <c r="W44" s="1003">
        <v>7600</v>
      </c>
      <c r="X44" s="923">
        <f t="shared" si="3"/>
        <v>4.6052631578947366E-2</v>
      </c>
      <c r="Y44" s="1003">
        <v>7950</v>
      </c>
      <c r="Z44" s="923">
        <f t="shared" si="3"/>
        <v>-8.1761006289308172E-2</v>
      </c>
      <c r="AA44" s="1003">
        <v>7300</v>
      </c>
      <c r="AB44" s="923">
        <f t="shared" si="3"/>
        <v>0.13698630136986301</v>
      </c>
      <c r="AC44" s="1003">
        <v>8300</v>
      </c>
      <c r="AD44" s="923">
        <f t="shared" si="3"/>
        <v>7.2289156626506021E-2</v>
      </c>
      <c r="AE44" s="1003">
        <v>8900</v>
      </c>
      <c r="AF44" s="923">
        <f t="shared" si="3"/>
        <v>0.10112359550561797</v>
      </c>
      <c r="AG44" s="1003">
        <v>9800</v>
      </c>
      <c r="AH44" s="1004"/>
      <c r="AI44" s="82">
        <f>AG44-AJ44</f>
        <v>2621</v>
      </c>
      <c r="AJ44" s="81">
        <f>'L41.old'!AV44</f>
        <v>7179</v>
      </c>
    </row>
    <row r="45" spans="1:36" x14ac:dyDescent="0.3">
      <c r="A45" s="244" t="s">
        <v>95</v>
      </c>
      <c r="B45" s="246">
        <v>708</v>
      </c>
      <c r="C45" s="33" t="s">
        <v>103</v>
      </c>
      <c r="D45" s="81">
        <v>6050</v>
      </c>
      <c r="E45" s="81">
        <v>0</v>
      </c>
      <c r="F45" s="81">
        <v>0</v>
      </c>
      <c r="G45" s="81">
        <v>0</v>
      </c>
      <c r="H45" s="81">
        <v>0</v>
      </c>
      <c r="I45" s="81">
        <v>0</v>
      </c>
      <c r="J45" s="81">
        <v>0</v>
      </c>
      <c r="K45" s="150">
        <v>6600</v>
      </c>
      <c r="L45" s="923">
        <f t="shared" si="1"/>
        <v>0</v>
      </c>
      <c r="M45" s="150">
        <v>6600</v>
      </c>
      <c r="N45" s="923">
        <f t="shared" si="1"/>
        <v>0</v>
      </c>
      <c r="O45" s="150">
        <v>6600</v>
      </c>
      <c r="P45" s="923">
        <f t="shared" si="1"/>
        <v>0</v>
      </c>
      <c r="Q45" s="150">
        <v>6600</v>
      </c>
      <c r="R45" s="923">
        <f t="shared" si="3"/>
        <v>0</v>
      </c>
      <c r="S45" s="150">
        <v>6600</v>
      </c>
      <c r="T45" s="923">
        <f t="shared" si="3"/>
        <v>0</v>
      </c>
      <c r="U45" s="1009">
        <v>6600</v>
      </c>
      <c r="V45" s="923">
        <f t="shared" si="3"/>
        <v>4.5454545454545456E-2</v>
      </c>
      <c r="W45" s="1003">
        <v>6900</v>
      </c>
      <c r="X45" s="923">
        <f t="shared" si="3"/>
        <v>0.2318840579710145</v>
      </c>
      <c r="Y45" s="1003">
        <v>8500</v>
      </c>
      <c r="Z45" s="923">
        <f t="shared" si="3"/>
        <v>-0.11764705882352941</v>
      </c>
      <c r="AA45" s="1003">
        <v>7500</v>
      </c>
      <c r="AB45" s="923">
        <f t="shared" si="3"/>
        <v>0.14666666666666667</v>
      </c>
      <c r="AC45" s="1003">
        <v>8600</v>
      </c>
      <c r="AD45" s="923">
        <f t="shared" si="3"/>
        <v>0</v>
      </c>
      <c r="AE45" s="1003">
        <v>8600</v>
      </c>
      <c r="AF45" s="923">
        <f t="shared" si="3"/>
        <v>0.13953488372093023</v>
      </c>
      <c r="AG45" s="1003">
        <v>9800</v>
      </c>
      <c r="AH45" s="1004"/>
      <c r="AI45" s="82">
        <f t="shared" si="2"/>
        <v>2945</v>
      </c>
      <c r="AJ45" s="81">
        <f>'L41.old'!AV45</f>
        <v>6855</v>
      </c>
    </row>
    <row r="46" spans="1:36" x14ac:dyDescent="0.3">
      <c r="A46" s="244" t="s">
        <v>95</v>
      </c>
      <c r="B46" s="246">
        <v>709</v>
      </c>
      <c r="C46" s="33" t="s">
        <v>104</v>
      </c>
      <c r="D46" s="81">
        <v>6350</v>
      </c>
      <c r="E46" s="81">
        <v>0</v>
      </c>
      <c r="F46" s="81">
        <v>0</v>
      </c>
      <c r="G46" s="81">
        <v>0</v>
      </c>
      <c r="H46" s="81">
        <v>0</v>
      </c>
      <c r="I46" s="81">
        <v>0</v>
      </c>
      <c r="J46" s="81">
        <v>0</v>
      </c>
      <c r="K46" s="150">
        <v>7600</v>
      </c>
      <c r="L46" s="923">
        <f t="shared" si="1"/>
        <v>0</v>
      </c>
      <c r="M46" s="150">
        <v>7600</v>
      </c>
      <c r="N46" s="923">
        <f t="shared" si="1"/>
        <v>0</v>
      </c>
      <c r="O46" s="150">
        <v>7600</v>
      </c>
      <c r="P46" s="923">
        <f t="shared" si="1"/>
        <v>0</v>
      </c>
      <c r="Q46" s="150">
        <v>7600</v>
      </c>
      <c r="R46" s="923">
        <f t="shared" si="3"/>
        <v>0</v>
      </c>
      <c r="S46" s="150">
        <v>7600</v>
      </c>
      <c r="T46" s="923">
        <f t="shared" si="3"/>
        <v>0</v>
      </c>
      <c r="U46" s="1009">
        <v>7600</v>
      </c>
      <c r="V46" s="923">
        <f t="shared" si="3"/>
        <v>5.2631578947368418E-2</v>
      </c>
      <c r="W46" s="1003">
        <v>8000</v>
      </c>
      <c r="X46" s="923">
        <f t="shared" si="3"/>
        <v>2.5000000000000001E-2</v>
      </c>
      <c r="Y46" s="1003">
        <v>8200</v>
      </c>
      <c r="Z46" s="923">
        <f t="shared" si="3"/>
        <v>-2.4390243902439025E-2</v>
      </c>
      <c r="AA46" s="1003">
        <v>8000</v>
      </c>
      <c r="AB46" s="923">
        <f t="shared" si="3"/>
        <v>2.5000000000000001E-2</v>
      </c>
      <c r="AC46" s="1003">
        <v>8200</v>
      </c>
      <c r="AD46" s="923">
        <f t="shared" si="3"/>
        <v>0</v>
      </c>
      <c r="AE46" s="1003">
        <v>8200</v>
      </c>
      <c r="AF46" s="923">
        <f t="shared" si="3"/>
        <v>6.097560975609756E-2</v>
      </c>
      <c r="AG46" s="1003">
        <v>8700</v>
      </c>
      <c r="AH46" s="1004"/>
      <c r="AI46" s="82">
        <f t="shared" si="2"/>
        <v>485</v>
      </c>
      <c r="AJ46" s="81">
        <f>'L41.old'!AV46</f>
        <v>8215</v>
      </c>
    </row>
    <row r="47" spans="1:36" x14ac:dyDescent="0.3">
      <c r="A47" s="244" t="s">
        <v>95</v>
      </c>
      <c r="B47" s="246">
        <v>710</v>
      </c>
      <c r="C47" s="33" t="s">
        <v>105</v>
      </c>
      <c r="D47" s="81">
        <v>6550</v>
      </c>
      <c r="E47" s="81">
        <v>0</v>
      </c>
      <c r="F47" s="81">
        <v>0</v>
      </c>
      <c r="G47" s="81">
        <v>0</v>
      </c>
      <c r="H47" s="81">
        <v>0</v>
      </c>
      <c r="I47" s="81">
        <v>0</v>
      </c>
      <c r="J47" s="81">
        <v>0</v>
      </c>
      <c r="K47" s="150">
        <v>6500</v>
      </c>
      <c r="L47" s="923">
        <f t="shared" si="1"/>
        <v>0</v>
      </c>
      <c r="M47" s="150">
        <v>6500</v>
      </c>
      <c r="N47" s="923">
        <f t="shared" si="1"/>
        <v>0</v>
      </c>
      <c r="O47" s="150">
        <v>6500</v>
      </c>
      <c r="P47" s="923">
        <f t="shared" si="1"/>
        <v>0</v>
      </c>
      <c r="Q47" s="150">
        <v>6500</v>
      </c>
      <c r="R47" s="923">
        <f t="shared" si="3"/>
        <v>0</v>
      </c>
      <c r="S47" s="150">
        <v>6500</v>
      </c>
      <c r="T47" s="923">
        <f t="shared" si="3"/>
        <v>0</v>
      </c>
      <c r="U47" s="1009">
        <v>6500</v>
      </c>
      <c r="V47" s="923">
        <f t="shared" si="3"/>
        <v>3.0769230769230771E-2</v>
      </c>
      <c r="W47" s="1003">
        <v>6700</v>
      </c>
      <c r="X47" s="923">
        <f t="shared" si="3"/>
        <v>0.19402985074626866</v>
      </c>
      <c r="Y47" s="1003">
        <v>8000</v>
      </c>
      <c r="Z47" s="923">
        <f t="shared" si="3"/>
        <v>-8.7499999999999994E-2</v>
      </c>
      <c r="AA47" s="1003">
        <v>7300</v>
      </c>
      <c r="AB47" s="923">
        <f t="shared" si="3"/>
        <v>9.5890410958904104E-2</v>
      </c>
      <c r="AC47" s="1003">
        <v>8000</v>
      </c>
      <c r="AD47" s="923">
        <f t="shared" si="3"/>
        <v>0</v>
      </c>
      <c r="AE47" s="1003">
        <v>8000</v>
      </c>
      <c r="AF47" s="923">
        <f t="shared" si="3"/>
        <v>0.05</v>
      </c>
      <c r="AG47" s="1003">
        <v>8400</v>
      </c>
      <c r="AH47" s="1004"/>
      <c r="AI47" s="82">
        <f t="shared" si="2"/>
        <v>1876</v>
      </c>
      <c r="AJ47" s="81">
        <f>'L41.old'!AV47</f>
        <v>6524</v>
      </c>
    </row>
    <row r="48" spans="1:36" x14ac:dyDescent="0.3">
      <c r="A48" s="244" t="s">
        <v>95</v>
      </c>
      <c r="B48" s="246">
        <v>712</v>
      </c>
      <c r="C48" s="33" t="s">
        <v>106</v>
      </c>
      <c r="D48" s="81">
        <v>5050</v>
      </c>
      <c r="E48" s="81">
        <v>0</v>
      </c>
      <c r="F48" s="81">
        <v>0</v>
      </c>
      <c r="G48" s="81">
        <v>0</v>
      </c>
      <c r="H48" s="81">
        <v>0</v>
      </c>
      <c r="I48" s="81">
        <v>0</v>
      </c>
      <c r="J48" s="81">
        <v>0</v>
      </c>
      <c r="K48" s="150">
        <v>6500</v>
      </c>
      <c r="L48" s="923">
        <f t="shared" si="1"/>
        <v>0</v>
      </c>
      <c r="M48" s="150">
        <v>6500</v>
      </c>
      <c r="N48" s="923">
        <f t="shared" si="1"/>
        <v>0</v>
      </c>
      <c r="O48" s="150">
        <v>6500</v>
      </c>
      <c r="P48" s="923">
        <f t="shared" si="1"/>
        <v>0</v>
      </c>
      <c r="Q48" s="150">
        <v>6500</v>
      </c>
      <c r="R48" s="923">
        <f t="shared" si="3"/>
        <v>0</v>
      </c>
      <c r="S48" s="150">
        <v>6500</v>
      </c>
      <c r="T48" s="923">
        <f t="shared" si="3"/>
        <v>0</v>
      </c>
      <c r="U48" s="1009">
        <v>6500</v>
      </c>
      <c r="V48" s="923">
        <f t="shared" si="3"/>
        <v>1.5384615384615385E-2</v>
      </c>
      <c r="W48" s="1003">
        <v>6600</v>
      </c>
      <c r="X48" s="923">
        <f t="shared" si="3"/>
        <v>7.575757575757576E-2</v>
      </c>
      <c r="Y48" s="1003">
        <v>7100</v>
      </c>
      <c r="Z48" s="923">
        <f t="shared" si="3"/>
        <v>-4.2253521126760563E-2</v>
      </c>
      <c r="AA48" s="1003">
        <v>6800</v>
      </c>
      <c r="AB48" s="923">
        <f t="shared" si="3"/>
        <v>4.4117647058823532E-2</v>
      </c>
      <c r="AC48" s="1003">
        <v>7100</v>
      </c>
      <c r="AD48" s="923">
        <f t="shared" si="3"/>
        <v>9.8591549295774641E-2</v>
      </c>
      <c r="AE48" s="1003">
        <v>7800</v>
      </c>
      <c r="AF48" s="923">
        <f t="shared" si="3"/>
        <v>2.564102564102564E-2</v>
      </c>
      <c r="AG48" s="1003">
        <v>8000</v>
      </c>
      <c r="AH48" s="1004"/>
      <c r="AI48" s="82">
        <f t="shared" si="2"/>
        <v>695</v>
      </c>
      <c r="AJ48" s="81">
        <f>'L41.old'!AV48</f>
        <v>7305</v>
      </c>
    </row>
    <row r="49" spans="1:36" x14ac:dyDescent="0.3">
      <c r="A49" s="244" t="s">
        <v>95</v>
      </c>
      <c r="B49" s="246">
        <v>716</v>
      </c>
      <c r="C49" s="33" t="s">
        <v>107</v>
      </c>
      <c r="D49" s="81" t="e">
        <v>#N/A</v>
      </c>
      <c r="E49" s="81" t="e">
        <v>#N/A</v>
      </c>
      <c r="F49" s="81" t="e">
        <v>#N/A</v>
      </c>
      <c r="G49" s="81" t="e">
        <v>#N/A</v>
      </c>
      <c r="H49" s="81" t="e">
        <v>#N/A</v>
      </c>
      <c r="I49" s="81" t="e">
        <v>#N/A</v>
      </c>
      <c r="J49" s="81" t="e">
        <v>#N/A</v>
      </c>
      <c r="K49" s="150">
        <v>6400</v>
      </c>
      <c r="L49" s="923">
        <f t="shared" si="1"/>
        <v>0</v>
      </c>
      <c r="M49" s="150">
        <v>6400</v>
      </c>
      <c r="N49" s="923">
        <f t="shared" si="1"/>
        <v>-1.5625E-2</v>
      </c>
      <c r="O49" s="150">
        <v>6300</v>
      </c>
      <c r="P49" s="923">
        <f t="shared" si="1"/>
        <v>0</v>
      </c>
      <c r="Q49" s="150">
        <v>6300</v>
      </c>
      <c r="R49" s="923">
        <f t="shared" si="3"/>
        <v>0</v>
      </c>
      <c r="S49" s="150">
        <v>6300</v>
      </c>
      <c r="T49" s="923">
        <f t="shared" si="3"/>
        <v>0</v>
      </c>
      <c r="U49" s="1009">
        <v>6300</v>
      </c>
      <c r="V49" s="923">
        <f t="shared" si="3"/>
        <v>1.5873015873015872E-2</v>
      </c>
      <c r="W49" s="1003">
        <v>6400</v>
      </c>
      <c r="X49" s="923">
        <f t="shared" si="3"/>
        <v>7.03125E-2</v>
      </c>
      <c r="Y49" s="1003">
        <v>6850</v>
      </c>
      <c r="Z49" s="923">
        <f t="shared" si="3"/>
        <v>-2.1897810218978103E-2</v>
      </c>
      <c r="AA49" s="1003">
        <v>6700</v>
      </c>
      <c r="AB49" s="923">
        <f t="shared" si="3"/>
        <v>3.7313432835820892E-2</v>
      </c>
      <c r="AC49" s="1003">
        <v>6950</v>
      </c>
      <c r="AD49" s="923">
        <f t="shared" si="3"/>
        <v>9.3525179856115109E-2</v>
      </c>
      <c r="AE49" s="1003">
        <v>7600</v>
      </c>
      <c r="AF49" s="923">
        <f t="shared" si="3"/>
        <v>7.8947368421052627E-2</v>
      </c>
      <c r="AG49" s="1003">
        <v>8200</v>
      </c>
      <c r="AH49" s="1004"/>
      <c r="AI49" s="82">
        <f t="shared" si="2"/>
        <v>1615</v>
      </c>
      <c r="AJ49" s="81">
        <f>'L41.old'!AV49</f>
        <v>6585</v>
      </c>
    </row>
    <row r="50" spans="1:36" x14ac:dyDescent="0.3">
      <c r="A50" s="244" t="s">
        <v>95</v>
      </c>
      <c r="B50" s="246">
        <v>717</v>
      </c>
      <c r="C50" s="33" t="s">
        <v>108</v>
      </c>
      <c r="D50" s="81" t="e">
        <v>#N/A</v>
      </c>
      <c r="E50" s="81" t="e">
        <v>#N/A</v>
      </c>
      <c r="F50" s="81" t="e">
        <v>#N/A</v>
      </c>
      <c r="G50" s="81" t="e">
        <v>#N/A</v>
      </c>
      <c r="H50" s="81" t="e">
        <v>#N/A</v>
      </c>
      <c r="I50" s="81" t="e">
        <v>#N/A</v>
      </c>
      <c r="J50" s="81" t="e">
        <v>#N/A</v>
      </c>
      <c r="K50" s="150">
        <v>6500</v>
      </c>
      <c r="L50" s="923">
        <f t="shared" si="1"/>
        <v>0</v>
      </c>
      <c r="M50" s="150">
        <v>6500</v>
      </c>
      <c r="N50" s="923">
        <f t="shared" si="1"/>
        <v>0</v>
      </c>
      <c r="O50" s="150">
        <v>6500</v>
      </c>
      <c r="P50" s="923">
        <f t="shared" si="1"/>
        <v>0</v>
      </c>
      <c r="Q50" s="150">
        <v>6500</v>
      </c>
      <c r="R50" s="923">
        <f t="shared" si="3"/>
        <v>0</v>
      </c>
      <c r="S50" s="150">
        <v>6500</v>
      </c>
      <c r="T50" s="923">
        <f t="shared" si="3"/>
        <v>0</v>
      </c>
      <c r="U50" s="1009">
        <v>6500</v>
      </c>
      <c r="V50" s="923">
        <f t="shared" si="3"/>
        <v>1.5384615384615385E-2</v>
      </c>
      <c r="W50" s="1003">
        <v>6600</v>
      </c>
      <c r="X50" s="923">
        <f t="shared" si="3"/>
        <v>0.10606060606060606</v>
      </c>
      <c r="Y50" s="1003">
        <v>7300</v>
      </c>
      <c r="Z50" s="923">
        <f t="shared" si="3"/>
        <v>-6.8493150684931503E-2</v>
      </c>
      <c r="AA50" s="1003">
        <v>6800</v>
      </c>
      <c r="AB50" s="923">
        <f t="shared" si="3"/>
        <v>7.3529411764705885E-2</v>
      </c>
      <c r="AC50" s="1003">
        <v>7300</v>
      </c>
      <c r="AD50" s="923">
        <f t="shared" si="3"/>
        <v>5.4794520547945202E-2</v>
      </c>
      <c r="AE50" s="1003">
        <v>7700</v>
      </c>
      <c r="AF50" s="923">
        <f t="shared" si="3"/>
        <v>3.896103896103896E-2</v>
      </c>
      <c r="AG50" s="1003">
        <v>8000</v>
      </c>
      <c r="AH50" s="1004"/>
      <c r="AI50" s="82">
        <f t="shared" si="2"/>
        <v>609</v>
      </c>
      <c r="AJ50" s="81">
        <f>'L41.old'!AV50</f>
        <v>7391</v>
      </c>
    </row>
    <row r="51" spans="1:36" hidden="1" x14ac:dyDescent="0.3">
      <c r="A51" s="244" t="s">
        <v>95</v>
      </c>
      <c r="B51" s="246">
        <v>7217</v>
      </c>
      <c r="C51" s="33" t="s">
        <v>109</v>
      </c>
      <c r="D51" s="81" t="e">
        <v>#N/A</v>
      </c>
      <c r="E51" s="81" t="e">
        <v>#N/A</v>
      </c>
      <c r="F51" s="81" t="e">
        <v>#N/A</v>
      </c>
      <c r="G51" s="81" t="e">
        <v>#N/A</v>
      </c>
      <c r="H51" s="81" t="e">
        <v>#N/A</v>
      </c>
      <c r="I51" s="81" t="e">
        <v>#N/A</v>
      </c>
      <c r="J51" s="81" t="e">
        <v>#N/A</v>
      </c>
      <c r="K51" s="150" t="e">
        <v>#N/A</v>
      </c>
      <c r="L51" s="923" t="e">
        <f t="shared" si="1"/>
        <v>#N/A</v>
      </c>
      <c r="M51" s="150" t="e">
        <v>#N/A</v>
      </c>
      <c r="N51" s="923" t="e">
        <f t="shared" si="1"/>
        <v>#N/A</v>
      </c>
      <c r="O51" s="150" t="e">
        <v>#N/A</v>
      </c>
      <c r="P51" s="923" t="e">
        <f t="shared" si="1"/>
        <v>#N/A</v>
      </c>
      <c r="Q51" s="150" t="e">
        <v>#N/A</v>
      </c>
      <c r="R51" s="923" t="e">
        <f t="shared" si="3"/>
        <v>#N/A</v>
      </c>
      <c r="S51" s="150" t="e">
        <v>#N/A</v>
      </c>
      <c r="T51" s="923" t="e">
        <f t="shared" si="3"/>
        <v>#N/A</v>
      </c>
      <c r="U51" s="1009" t="e">
        <v>#N/A</v>
      </c>
      <c r="V51" s="923" t="e">
        <f t="shared" si="3"/>
        <v>#N/A</v>
      </c>
      <c r="W51" s="1003" t="e">
        <v>#N/A</v>
      </c>
      <c r="X51" s="923" t="e">
        <f t="shared" si="3"/>
        <v>#N/A</v>
      </c>
      <c r="Y51" s="1003" t="e">
        <v>#N/A</v>
      </c>
      <c r="Z51" s="923" t="e">
        <f t="shared" si="3"/>
        <v>#N/A</v>
      </c>
      <c r="AA51" s="1003" t="e">
        <v>#N/A</v>
      </c>
      <c r="AB51" s="923" t="e">
        <f t="shared" si="3"/>
        <v>#N/A</v>
      </c>
      <c r="AC51" s="1003" t="e">
        <v>#N/A</v>
      </c>
      <c r="AD51" s="923" t="e">
        <f t="shared" si="3"/>
        <v>#N/A</v>
      </c>
      <c r="AE51" s="1003" t="e">
        <v>#N/A</v>
      </c>
      <c r="AF51" s="923" t="e">
        <f t="shared" si="3"/>
        <v>#N/A</v>
      </c>
      <c r="AG51" s="1003" t="e">
        <v>#N/A</v>
      </c>
      <c r="AH51" s="1004"/>
      <c r="AI51" s="82" t="e">
        <f t="shared" si="2"/>
        <v>#N/A</v>
      </c>
      <c r="AJ51" s="81" t="e">
        <f>'L41.old'!AV51</f>
        <v>#N/A</v>
      </c>
    </row>
    <row r="52" spans="1:36" x14ac:dyDescent="0.3">
      <c r="A52" s="244" t="s">
        <v>95</v>
      </c>
      <c r="B52" s="246">
        <v>794</v>
      </c>
      <c r="C52" s="33" t="s">
        <v>110</v>
      </c>
      <c r="D52" s="81">
        <v>4350</v>
      </c>
      <c r="E52" s="81">
        <v>0</v>
      </c>
      <c r="F52" s="81">
        <v>0</v>
      </c>
      <c r="G52" s="81">
        <v>0</v>
      </c>
      <c r="H52" s="81">
        <v>0</v>
      </c>
      <c r="I52" s="81">
        <v>0</v>
      </c>
      <c r="J52" s="81">
        <v>0</v>
      </c>
      <c r="K52" s="150">
        <v>6000</v>
      </c>
      <c r="L52" s="923">
        <f t="shared" si="1"/>
        <v>0</v>
      </c>
      <c r="M52" s="150">
        <v>6000</v>
      </c>
      <c r="N52" s="923">
        <f t="shared" si="1"/>
        <v>0</v>
      </c>
      <c r="O52" s="150">
        <v>6000</v>
      </c>
      <c r="P52" s="923">
        <f t="shared" si="1"/>
        <v>0</v>
      </c>
      <c r="Q52" s="150">
        <v>6000</v>
      </c>
      <c r="R52" s="923">
        <f t="shared" si="3"/>
        <v>0</v>
      </c>
      <c r="S52" s="150">
        <v>6000</v>
      </c>
      <c r="T52" s="923">
        <f t="shared" si="3"/>
        <v>0</v>
      </c>
      <c r="U52" s="1009">
        <v>6000</v>
      </c>
      <c r="V52" s="923">
        <f t="shared" si="3"/>
        <v>0</v>
      </c>
      <c r="W52" s="1003">
        <v>6000</v>
      </c>
      <c r="X52" s="923">
        <f t="shared" si="3"/>
        <v>0.16666666666666666</v>
      </c>
      <c r="Y52" s="1003">
        <v>7000</v>
      </c>
      <c r="Z52" s="923">
        <f t="shared" si="3"/>
        <v>-0.12857142857142856</v>
      </c>
      <c r="AA52" s="1003">
        <v>6100</v>
      </c>
      <c r="AB52" s="923">
        <f t="shared" si="3"/>
        <v>0.14754098360655737</v>
      </c>
      <c r="AC52" s="1003">
        <v>7000</v>
      </c>
      <c r="AD52" s="923">
        <f t="shared" si="3"/>
        <v>5.7142857142857141E-2</v>
      </c>
      <c r="AE52" s="1003">
        <v>7400</v>
      </c>
      <c r="AF52" s="923">
        <f t="shared" si="3"/>
        <v>1.3513513513513514E-2</v>
      </c>
      <c r="AG52" s="1003">
        <v>7500</v>
      </c>
      <c r="AH52" s="1004"/>
      <c r="AI52" s="82">
        <f t="shared" si="2"/>
        <v>2321</v>
      </c>
      <c r="AJ52" s="81">
        <f>'L41.old'!AV52</f>
        <v>5179</v>
      </c>
    </row>
    <row r="53" spans="1:36" x14ac:dyDescent="0.3">
      <c r="A53" s="244" t="s">
        <v>95</v>
      </c>
      <c r="B53" s="246">
        <v>706</v>
      </c>
      <c r="C53" s="33" t="s">
        <v>111</v>
      </c>
      <c r="D53" s="81" t="e">
        <v>#N/A</v>
      </c>
      <c r="E53" s="81" t="e">
        <v>#N/A</v>
      </c>
      <c r="F53" s="81" t="e">
        <v>#N/A</v>
      </c>
      <c r="G53" s="81" t="e">
        <v>#N/A</v>
      </c>
      <c r="H53" s="81" t="e">
        <v>#N/A</v>
      </c>
      <c r="I53" s="81" t="e">
        <v>#N/A</v>
      </c>
      <c r="J53" s="81" t="e">
        <v>#N/A</v>
      </c>
      <c r="K53" s="150">
        <v>9200</v>
      </c>
      <c r="L53" s="923">
        <f t="shared" si="1"/>
        <v>0</v>
      </c>
      <c r="M53" s="150">
        <v>9200</v>
      </c>
      <c r="N53" s="923">
        <f t="shared" si="1"/>
        <v>0</v>
      </c>
      <c r="O53" s="150">
        <v>9200</v>
      </c>
      <c r="P53" s="923">
        <f t="shared" si="1"/>
        <v>0</v>
      </c>
      <c r="Q53" s="150">
        <v>9200</v>
      </c>
      <c r="R53" s="923">
        <f t="shared" si="3"/>
        <v>0</v>
      </c>
      <c r="S53" s="150">
        <v>9200</v>
      </c>
      <c r="T53" s="923">
        <f t="shared" si="3"/>
        <v>0</v>
      </c>
      <c r="U53" s="1009">
        <v>9200</v>
      </c>
      <c r="V53" s="923">
        <f t="shared" si="3"/>
        <v>-2.1739130434782608E-2</v>
      </c>
      <c r="W53" s="1003">
        <v>9000</v>
      </c>
      <c r="X53" s="923">
        <f t="shared" si="3"/>
        <v>0</v>
      </c>
      <c r="Y53" s="1003">
        <v>9000</v>
      </c>
      <c r="Z53" s="923">
        <f t="shared" si="3"/>
        <v>0</v>
      </c>
      <c r="AA53" s="1003">
        <v>9000</v>
      </c>
      <c r="AB53" s="923">
        <f t="shared" si="3"/>
        <v>0</v>
      </c>
      <c r="AC53" s="1003">
        <v>9000</v>
      </c>
      <c r="AD53" s="923">
        <f t="shared" si="3"/>
        <v>0</v>
      </c>
      <c r="AE53" s="1003">
        <v>9000</v>
      </c>
      <c r="AF53" s="923">
        <f t="shared" si="3"/>
        <v>0</v>
      </c>
      <c r="AG53" s="1003">
        <v>9000</v>
      </c>
      <c r="AH53" s="1004"/>
      <c r="AI53" s="82">
        <f t="shared" si="2"/>
        <v>577</v>
      </c>
      <c r="AJ53" s="81">
        <f>'L41.old'!AV53</f>
        <v>8423</v>
      </c>
    </row>
    <row r="54" spans="1:36" x14ac:dyDescent="0.3">
      <c r="A54" s="244" t="s">
        <v>95</v>
      </c>
      <c r="B54" s="262">
        <v>7224</v>
      </c>
      <c r="C54" s="718" t="s">
        <v>113</v>
      </c>
      <c r="D54" s="81"/>
      <c r="E54" s="81"/>
      <c r="F54" s="81"/>
      <c r="G54" s="81"/>
      <c r="H54" s="81"/>
      <c r="J54" s="81"/>
      <c r="K54" s="150"/>
      <c r="L54" s="923"/>
      <c r="M54" s="150"/>
      <c r="N54" s="923"/>
      <c r="O54" s="150"/>
      <c r="P54" s="923"/>
      <c r="Q54" s="150"/>
      <c r="R54" s="923"/>
      <c r="S54" s="150"/>
      <c r="T54" s="923"/>
      <c r="U54" s="1009"/>
      <c r="V54" s="923"/>
      <c r="W54" s="1003"/>
      <c r="X54" s="923"/>
      <c r="Y54" s="1003"/>
      <c r="Z54" s="923"/>
      <c r="AA54" s="1003" t="e">
        <v>#N/A</v>
      </c>
      <c r="AB54" s="923"/>
      <c r="AC54" s="1003" t="e">
        <v>#N/A</v>
      </c>
      <c r="AD54" s="923"/>
      <c r="AE54" s="1003">
        <v>0</v>
      </c>
      <c r="AF54" s="923"/>
      <c r="AG54" s="1003">
        <v>0</v>
      </c>
      <c r="AH54" s="1004"/>
      <c r="AI54" s="82"/>
      <c r="AJ54" s="81">
        <f>'L41.old'!AV54</f>
        <v>9528</v>
      </c>
    </row>
    <row r="55" spans="1:36" x14ac:dyDescent="0.3">
      <c r="A55" s="244" t="s">
        <v>95</v>
      </c>
      <c r="B55" s="246">
        <v>745</v>
      </c>
      <c r="C55" s="2" t="s">
        <v>113</v>
      </c>
      <c r="D55" s="81">
        <v>6950</v>
      </c>
      <c r="E55" s="81">
        <v>0</v>
      </c>
      <c r="F55" s="81">
        <v>0</v>
      </c>
      <c r="G55" s="81">
        <v>0</v>
      </c>
      <c r="H55" s="81">
        <v>0</v>
      </c>
      <c r="I55" s="81">
        <v>0</v>
      </c>
      <c r="J55" s="81">
        <v>0</v>
      </c>
      <c r="K55" s="150">
        <v>8500</v>
      </c>
      <c r="L55" s="923">
        <f t="shared" si="1"/>
        <v>0</v>
      </c>
      <c r="M55" s="150">
        <v>8500</v>
      </c>
      <c r="N55" s="923">
        <f t="shared" si="1"/>
        <v>0</v>
      </c>
      <c r="O55" s="150">
        <v>8500</v>
      </c>
      <c r="P55" s="923">
        <f t="shared" si="1"/>
        <v>0</v>
      </c>
      <c r="Q55" s="150">
        <v>8500</v>
      </c>
      <c r="R55" s="923">
        <f t="shared" si="3"/>
        <v>0</v>
      </c>
      <c r="S55" s="150">
        <v>8500</v>
      </c>
      <c r="T55" s="923">
        <f t="shared" si="3"/>
        <v>0</v>
      </c>
      <c r="U55" s="1009">
        <v>8500</v>
      </c>
      <c r="V55" s="923">
        <f t="shared" si="3"/>
        <v>4.7058823529411764E-2</v>
      </c>
      <c r="W55" s="1003">
        <v>8900</v>
      </c>
      <c r="X55" s="923">
        <f t="shared" si="3"/>
        <v>2.247191011235955E-2</v>
      </c>
      <c r="Y55" s="1003">
        <v>9100</v>
      </c>
      <c r="Z55" s="923">
        <f t="shared" si="3"/>
        <v>-2.197802197802198E-2</v>
      </c>
      <c r="AA55" s="1003">
        <v>8900</v>
      </c>
      <c r="AB55" s="923">
        <f t="shared" si="3"/>
        <v>2.247191011235955E-2</v>
      </c>
      <c r="AC55" s="1003">
        <v>9100</v>
      </c>
      <c r="AD55" s="923">
        <f t="shared" si="3"/>
        <v>3.2967032967032968E-2</v>
      </c>
      <c r="AE55" s="1003">
        <v>9400</v>
      </c>
      <c r="AF55" s="923">
        <f t="shared" si="3"/>
        <v>3.1914893617021274E-2</v>
      </c>
      <c r="AG55" s="1003">
        <v>9700</v>
      </c>
      <c r="AH55" s="1004"/>
      <c r="AI55" s="82">
        <f t="shared" si="2"/>
        <v>172</v>
      </c>
      <c r="AJ55" s="81">
        <f>'L41.old'!AV55</f>
        <v>9528</v>
      </c>
    </row>
    <row r="56" spans="1:36" x14ac:dyDescent="0.3">
      <c r="A56" s="244" t="s">
        <v>95</v>
      </c>
      <c r="B56" s="246">
        <v>746</v>
      </c>
      <c r="C56" s="2" t="s">
        <v>114</v>
      </c>
      <c r="D56" s="81"/>
      <c r="E56" s="81"/>
      <c r="F56" s="81"/>
      <c r="G56" s="81"/>
      <c r="H56" s="81"/>
      <c r="J56" s="81"/>
      <c r="K56" s="150"/>
      <c r="L56" s="923"/>
      <c r="M56" s="150"/>
      <c r="N56" s="923"/>
      <c r="O56" s="150"/>
      <c r="P56" s="923" t="e">
        <f t="shared" si="1"/>
        <v>#DIV/0!</v>
      </c>
      <c r="Q56" s="150">
        <v>6400</v>
      </c>
      <c r="R56" s="923">
        <f t="shared" si="3"/>
        <v>0</v>
      </c>
      <c r="S56" s="150">
        <v>6400</v>
      </c>
      <c r="T56" s="923">
        <f t="shared" si="3"/>
        <v>0</v>
      </c>
      <c r="U56" s="1009">
        <v>6400</v>
      </c>
      <c r="V56" s="923">
        <f t="shared" si="3"/>
        <v>1.5625E-2</v>
      </c>
      <c r="W56" s="1003">
        <v>6500</v>
      </c>
      <c r="X56" s="923">
        <f t="shared" si="3"/>
        <v>0.12307692307692308</v>
      </c>
      <c r="Y56" s="1003">
        <v>7300</v>
      </c>
      <c r="Z56" s="923">
        <f t="shared" si="3"/>
        <v>-5.4794520547945202E-2</v>
      </c>
      <c r="AA56" s="1003">
        <v>6900</v>
      </c>
      <c r="AB56" s="923">
        <f t="shared" si="3"/>
        <v>5.7971014492753624E-2</v>
      </c>
      <c r="AC56" s="1003">
        <v>7300</v>
      </c>
      <c r="AD56" s="923">
        <f t="shared" si="3"/>
        <v>4.1095890410958902E-2</v>
      </c>
      <c r="AE56" s="1003">
        <v>7600</v>
      </c>
      <c r="AF56" s="923">
        <f t="shared" si="3"/>
        <v>2.6315789473684209E-2</v>
      </c>
      <c r="AG56" s="1003">
        <v>7800</v>
      </c>
      <c r="AH56" s="1004"/>
      <c r="AI56" s="82" t="e">
        <f t="shared" si="2"/>
        <v>#N/A</v>
      </c>
      <c r="AJ56" s="81" t="e">
        <f>'L41.old'!AV56</f>
        <v>#N/A</v>
      </c>
    </row>
    <row r="57" spans="1:36" x14ac:dyDescent="0.3">
      <c r="A57" s="244" t="s">
        <v>95</v>
      </c>
      <c r="B57" s="246">
        <v>736</v>
      </c>
      <c r="C57" s="21" t="s">
        <v>115</v>
      </c>
      <c r="D57" s="81">
        <v>0</v>
      </c>
      <c r="E57" s="81">
        <v>0</v>
      </c>
      <c r="F57" s="81">
        <v>0</v>
      </c>
      <c r="G57" s="81">
        <v>0</v>
      </c>
      <c r="H57" s="81">
        <v>0</v>
      </c>
      <c r="I57" s="81">
        <v>3800</v>
      </c>
      <c r="J57" s="81">
        <v>3800</v>
      </c>
      <c r="K57" s="150">
        <v>3800</v>
      </c>
      <c r="L57" s="923">
        <f t="shared" si="1"/>
        <v>0</v>
      </c>
      <c r="M57" s="150">
        <v>3800</v>
      </c>
      <c r="N57" s="923">
        <f t="shared" si="1"/>
        <v>0</v>
      </c>
      <c r="O57" s="150">
        <v>3800</v>
      </c>
      <c r="P57" s="923">
        <f t="shared" si="1"/>
        <v>0</v>
      </c>
      <c r="Q57" s="150">
        <v>3800</v>
      </c>
      <c r="R57" s="923">
        <f t="shared" si="3"/>
        <v>0</v>
      </c>
      <c r="S57" s="150">
        <v>3800</v>
      </c>
      <c r="T57" s="923">
        <f t="shared" si="3"/>
        <v>0</v>
      </c>
      <c r="U57" s="1009">
        <v>3800</v>
      </c>
      <c r="V57" s="923">
        <f t="shared" si="3"/>
        <v>5.2631578947368418E-2</v>
      </c>
      <c r="W57" s="1003">
        <v>4000</v>
      </c>
      <c r="X57" s="923">
        <f t="shared" si="3"/>
        <v>7.4999999999999997E-2</v>
      </c>
      <c r="Y57" s="1003">
        <v>4300</v>
      </c>
      <c r="Z57" s="923">
        <f t="shared" si="3"/>
        <v>-4.6511627906976744E-2</v>
      </c>
      <c r="AA57" s="1003">
        <v>4100</v>
      </c>
      <c r="AB57" s="923">
        <f t="shared" si="3"/>
        <v>4.878048780487805E-2</v>
      </c>
      <c r="AC57" s="1003">
        <v>4300</v>
      </c>
      <c r="AD57" s="923">
        <f t="shared" si="3"/>
        <v>0.16279069767441862</v>
      </c>
      <c r="AE57" s="1003">
        <v>5000</v>
      </c>
      <c r="AF57" s="923">
        <f t="shared" si="3"/>
        <v>0.1</v>
      </c>
      <c r="AG57" s="1003">
        <v>5500</v>
      </c>
      <c r="AH57" s="1004"/>
      <c r="AI57" s="82" t="e">
        <f t="shared" si="2"/>
        <v>#N/A</v>
      </c>
      <c r="AJ57" s="81" t="e">
        <f>'L41.old'!AV57</f>
        <v>#N/A</v>
      </c>
    </row>
    <row r="58" spans="1:36" hidden="1" x14ac:dyDescent="0.3">
      <c r="A58" s="244" t="s">
        <v>95</v>
      </c>
      <c r="B58" s="246">
        <v>755</v>
      </c>
      <c r="C58" s="21" t="s">
        <v>116</v>
      </c>
      <c r="D58" s="81">
        <v>0</v>
      </c>
      <c r="E58" s="81">
        <v>0</v>
      </c>
      <c r="F58" s="81">
        <v>0</v>
      </c>
      <c r="G58" s="81">
        <v>0</v>
      </c>
      <c r="H58" s="81">
        <v>0</v>
      </c>
      <c r="I58" s="81">
        <v>0</v>
      </c>
      <c r="J58" s="81">
        <v>0</v>
      </c>
      <c r="K58" s="150">
        <v>0</v>
      </c>
      <c r="L58" s="923" t="e">
        <f t="shared" si="1"/>
        <v>#DIV/0!</v>
      </c>
      <c r="M58" s="150">
        <v>0</v>
      </c>
      <c r="N58" s="923" t="e">
        <f t="shared" si="1"/>
        <v>#DIV/0!</v>
      </c>
      <c r="O58" s="150">
        <v>0</v>
      </c>
      <c r="P58" s="923" t="e">
        <f t="shared" si="1"/>
        <v>#DIV/0!</v>
      </c>
      <c r="Q58" s="150">
        <v>0</v>
      </c>
      <c r="R58" s="923" t="e">
        <f t="shared" si="3"/>
        <v>#DIV/0!</v>
      </c>
      <c r="S58" s="150">
        <v>0</v>
      </c>
      <c r="T58" s="923" t="e">
        <f t="shared" si="3"/>
        <v>#DIV/0!</v>
      </c>
      <c r="U58" s="1009">
        <v>0</v>
      </c>
      <c r="V58" s="923" t="e">
        <f t="shared" si="3"/>
        <v>#DIV/0!</v>
      </c>
      <c r="W58" s="1003">
        <v>0</v>
      </c>
      <c r="X58" s="923" t="e">
        <f t="shared" si="3"/>
        <v>#DIV/0!</v>
      </c>
      <c r="Y58" s="1003">
        <v>0</v>
      </c>
      <c r="Z58" s="923" t="e">
        <f t="shared" si="3"/>
        <v>#DIV/0!</v>
      </c>
      <c r="AA58" s="1003">
        <v>8000</v>
      </c>
      <c r="AB58" s="923">
        <f t="shared" si="3"/>
        <v>-1</v>
      </c>
      <c r="AC58" s="1003">
        <v>0</v>
      </c>
      <c r="AD58" s="923" t="e">
        <f t="shared" si="3"/>
        <v>#DIV/0!</v>
      </c>
      <c r="AE58" s="1003">
        <v>0</v>
      </c>
      <c r="AF58" s="923" t="e">
        <f t="shared" si="3"/>
        <v>#DIV/0!</v>
      </c>
      <c r="AG58" s="1003">
        <v>0</v>
      </c>
      <c r="AH58" s="1004"/>
      <c r="AI58" s="82" t="e">
        <f t="shared" si="2"/>
        <v>#N/A</v>
      </c>
      <c r="AJ58" s="81" t="e">
        <f>'L41.old'!AV58</f>
        <v>#N/A</v>
      </c>
    </row>
    <row r="59" spans="1:36" hidden="1" x14ac:dyDescent="0.3">
      <c r="A59" s="244" t="s">
        <v>95</v>
      </c>
      <c r="B59" s="246">
        <v>1095</v>
      </c>
      <c r="C59" s="21" t="s">
        <v>118</v>
      </c>
      <c r="D59" s="81" t="e">
        <v>#N/A</v>
      </c>
      <c r="E59" s="81" t="e">
        <v>#N/A</v>
      </c>
      <c r="F59" s="81" t="e">
        <v>#N/A</v>
      </c>
      <c r="G59" s="81" t="e">
        <v>#N/A</v>
      </c>
      <c r="H59" s="81" t="e">
        <v>#N/A</v>
      </c>
      <c r="I59" s="81" t="e">
        <v>#N/A</v>
      </c>
      <c r="J59" s="81" t="e">
        <v>#N/A</v>
      </c>
      <c r="K59" s="150" t="e">
        <v>#N/A</v>
      </c>
      <c r="L59" s="923" t="e">
        <f t="shared" si="1"/>
        <v>#N/A</v>
      </c>
      <c r="M59" s="150" t="e">
        <v>#N/A</v>
      </c>
      <c r="N59" s="923" t="e">
        <f t="shared" si="1"/>
        <v>#N/A</v>
      </c>
      <c r="O59" s="150" t="e">
        <v>#N/A</v>
      </c>
      <c r="P59" s="923" t="e">
        <f t="shared" si="1"/>
        <v>#N/A</v>
      </c>
      <c r="Q59" s="150" t="e">
        <v>#N/A</v>
      </c>
      <c r="R59" s="923" t="e">
        <f t="shared" si="3"/>
        <v>#N/A</v>
      </c>
      <c r="S59" s="150" t="e">
        <v>#N/A</v>
      </c>
      <c r="T59" s="923" t="e">
        <f t="shared" si="3"/>
        <v>#N/A</v>
      </c>
      <c r="U59" s="1009" t="e">
        <v>#N/A</v>
      </c>
      <c r="V59" s="923" t="e">
        <f t="shared" si="3"/>
        <v>#N/A</v>
      </c>
      <c r="W59" s="1003" t="e">
        <v>#N/A</v>
      </c>
      <c r="X59" s="923" t="e">
        <f t="shared" si="3"/>
        <v>#N/A</v>
      </c>
      <c r="Y59" s="1003" t="e">
        <v>#N/A</v>
      </c>
      <c r="Z59" s="923" t="e">
        <f t="shared" si="3"/>
        <v>#N/A</v>
      </c>
      <c r="AA59" s="1003" t="e">
        <v>#N/A</v>
      </c>
      <c r="AB59" s="923" t="e">
        <f t="shared" si="3"/>
        <v>#N/A</v>
      </c>
      <c r="AC59" s="1003" t="e">
        <v>#N/A</v>
      </c>
      <c r="AD59" s="923" t="e">
        <f t="shared" si="3"/>
        <v>#N/A</v>
      </c>
      <c r="AE59" s="1003" t="e">
        <v>#N/A</v>
      </c>
      <c r="AF59" s="923" t="e">
        <f t="shared" si="3"/>
        <v>#N/A</v>
      </c>
      <c r="AG59" s="1003" t="e">
        <v>#N/A</v>
      </c>
      <c r="AH59" s="1004"/>
      <c r="AI59" s="82" t="e">
        <f t="shared" si="2"/>
        <v>#N/A</v>
      </c>
      <c r="AJ59" s="81">
        <f>'L41.old'!AV60</f>
        <v>4876</v>
      </c>
    </row>
    <row r="60" spans="1:36" hidden="1" x14ac:dyDescent="0.3">
      <c r="A60" s="244" t="s">
        <v>95</v>
      </c>
      <c r="B60" s="247">
        <v>181</v>
      </c>
      <c r="C60" s="21" t="s">
        <v>499</v>
      </c>
      <c r="D60" s="81">
        <v>0</v>
      </c>
      <c r="E60" s="81">
        <v>0</v>
      </c>
      <c r="F60" s="81">
        <v>0</v>
      </c>
      <c r="G60" s="81">
        <v>0</v>
      </c>
      <c r="H60" s="81">
        <v>0</v>
      </c>
      <c r="I60" s="81">
        <v>0</v>
      </c>
      <c r="J60" s="81">
        <v>0</v>
      </c>
      <c r="K60" s="150">
        <v>0</v>
      </c>
      <c r="L60" s="923" t="e">
        <f t="shared" si="1"/>
        <v>#DIV/0!</v>
      </c>
      <c r="M60" s="150">
        <v>0</v>
      </c>
      <c r="N60" s="923" t="e">
        <f t="shared" si="1"/>
        <v>#DIV/0!</v>
      </c>
      <c r="O60" s="150">
        <v>0</v>
      </c>
      <c r="P60" s="923" t="e">
        <f t="shared" si="1"/>
        <v>#DIV/0!</v>
      </c>
      <c r="Q60" s="150">
        <v>0</v>
      </c>
      <c r="R60" s="923" t="e">
        <f t="shared" si="3"/>
        <v>#DIV/0!</v>
      </c>
      <c r="S60" s="150">
        <v>0</v>
      </c>
      <c r="T60" s="923" t="e">
        <f t="shared" si="3"/>
        <v>#DIV/0!</v>
      </c>
      <c r="U60" s="1009">
        <v>0</v>
      </c>
      <c r="V60" s="923" t="e">
        <f t="shared" si="3"/>
        <v>#DIV/0!</v>
      </c>
      <c r="W60" s="1003">
        <v>0</v>
      </c>
      <c r="X60" s="923" t="e">
        <f t="shared" si="3"/>
        <v>#DIV/0!</v>
      </c>
      <c r="Y60" s="1003">
        <v>0</v>
      </c>
      <c r="Z60" s="923" t="e">
        <f t="shared" si="3"/>
        <v>#DIV/0!</v>
      </c>
      <c r="AA60" s="1003">
        <v>0</v>
      </c>
      <c r="AB60" s="923" t="e">
        <f t="shared" si="3"/>
        <v>#DIV/0!</v>
      </c>
      <c r="AC60" s="1003">
        <v>0</v>
      </c>
      <c r="AD60" s="923" t="e">
        <f t="shared" si="3"/>
        <v>#DIV/0!</v>
      </c>
      <c r="AE60" s="1003">
        <v>0</v>
      </c>
      <c r="AF60" s="923" t="e">
        <f t="shared" si="3"/>
        <v>#DIV/0!</v>
      </c>
      <c r="AG60" s="1003">
        <v>0</v>
      </c>
      <c r="AH60" s="1004"/>
      <c r="AI60" s="82">
        <f t="shared" si="2"/>
        <v>-4876</v>
      </c>
      <c r="AJ60" s="81">
        <f>'L41.old'!AV61</f>
        <v>4876</v>
      </c>
    </row>
    <row r="61" spans="1:36" x14ac:dyDescent="0.3">
      <c r="A61" s="244" t="s">
        <v>120</v>
      </c>
      <c r="B61" s="247">
        <v>1396</v>
      </c>
      <c r="C61" s="21" t="s">
        <v>500</v>
      </c>
      <c r="D61" s="81">
        <v>5300</v>
      </c>
      <c r="E61" s="81">
        <v>5450</v>
      </c>
      <c r="F61" s="81">
        <v>5450</v>
      </c>
      <c r="G61" s="81">
        <v>5650</v>
      </c>
      <c r="H61" s="81">
        <v>5750</v>
      </c>
      <c r="I61" s="81">
        <v>5750</v>
      </c>
      <c r="J61" s="81">
        <v>5900</v>
      </c>
      <c r="K61" s="150">
        <v>6000</v>
      </c>
      <c r="L61" s="923">
        <f t="shared" si="1"/>
        <v>0</v>
      </c>
      <c r="M61" s="150">
        <v>6000</v>
      </c>
      <c r="N61" s="923">
        <f t="shared" si="1"/>
        <v>-0.1</v>
      </c>
      <c r="O61" s="150">
        <v>5400</v>
      </c>
      <c r="P61" s="923">
        <f t="shared" si="1"/>
        <v>-5.5555555555555552E-2</v>
      </c>
      <c r="Q61" s="150">
        <v>5100</v>
      </c>
      <c r="R61" s="923">
        <f t="shared" si="3"/>
        <v>0</v>
      </c>
      <c r="S61" s="150">
        <v>5100</v>
      </c>
      <c r="T61" s="923">
        <f t="shared" si="3"/>
        <v>-3.9215686274509803E-2</v>
      </c>
      <c r="U61" s="1009">
        <v>4900</v>
      </c>
      <c r="V61" s="923">
        <f t="shared" si="3"/>
        <v>0</v>
      </c>
      <c r="W61" s="1003">
        <v>4900</v>
      </c>
      <c r="X61" s="923">
        <f t="shared" si="3"/>
        <v>6.1224489795918366E-2</v>
      </c>
      <c r="Y61" s="1003">
        <v>5200</v>
      </c>
      <c r="Z61" s="923">
        <f t="shared" si="3"/>
        <v>0</v>
      </c>
      <c r="AA61" s="1003">
        <v>5200</v>
      </c>
      <c r="AB61" s="923">
        <f t="shared" si="3"/>
        <v>-1</v>
      </c>
      <c r="AC61" s="1003">
        <v>0</v>
      </c>
      <c r="AD61" s="923" t="e">
        <f t="shared" si="3"/>
        <v>#DIV/0!</v>
      </c>
      <c r="AE61" s="1003">
        <v>0</v>
      </c>
      <c r="AF61" s="923" t="e">
        <f t="shared" si="3"/>
        <v>#DIV/0!</v>
      </c>
      <c r="AG61" s="1003">
        <v>6700</v>
      </c>
      <c r="AH61" s="1004"/>
      <c r="AI61" s="82">
        <f t="shared" si="2"/>
        <v>1292</v>
      </c>
      <c r="AJ61" s="81">
        <f>'L41.old'!AV62</f>
        <v>5408</v>
      </c>
    </row>
    <row r="62" spans="1:36" hidden="1" x14ac:dyDescent="0.3">
      <c r="A62" s="244" t="s">
        <v>120</v>
      </c>
      <c r="B62" s="247">
        <v>157</v>
      </c>
      <c r="C62" s="54" t="s">
        <v>122</v>
      </c>
      <c r="D62" s="81">
        <v>0</v>
      </c>
      <c r="E62" s="81">
        <v>0</v>
      </c>
      <c r="F62" s="81">
        <v>0</v>
      </c>
      <c r="G62" s="81">
        <v>0</v>
      </c>
      <c r="H62" s="81">
        <v>0</v>
      </c>
      <c r="I62" s="81">
        <v>0</v>
      </c>
      <c r="J62" s="81">
        <v>0</v>
      </c>
      <c r="K62" s="150">
        <v>0</v>
      </c>
      <c r="L62" s="923" t="e">
        <f t="shared" si="1"/>
        <v>#DIV/0!</v>
      </c>
      <c r="M62" s="150">
        <v>0</v>
      </c>
      <c r="N62" s="923" t="e">
        <f t="shared" si="1"/>
        <v>#DIV/0!</v>
      </c>
      <c r="O62" s="150">
        <v>0</v>
      </c>
      <c r="P62" s="923" t="e">
        <f t="shared" si="1"/>
        <v>#DIV/0!</v>
      </c>
      <c r="Q62" s="150">
        <v>0</v>
      </c>
      <c r="R62" s="923" t="e">
        <f t="shared" si="3"/>
        <v>#DIV/0!</v>
      </c>
      <c r="S62" s="150">
        <v>0</v>
      </c>
      <c r="T62" s="923" t="e">
        <f t="shared" si="3"/>
        <v>#DIV/0!</v>
      </c>
      <c r="U62" s="1009">
        <v>0</v>
      </c>
      <c r="V62" s="923" t="e">
        <f t="shared" si="3"/>
        <v>#DIV/0!</v>
      </c>
      <c r="W62" s="1003">
        <v>0</v>
      </c>
      <c r="X62" s="923" t="e">
        <f t="shared" si="3"/>
        <v>#DIV/0!</v>
      </c>
      <c r="Y62" s="1003">
        <v>0</v>
      </c>
      <c r="Z62" s="923" t="e">
        <f t="shared" si="3"/>
        <v>#DIV/0!</v>
      </c>
      <c r="AA62" s="1003">
        <v>0</v>
      </c>
      <c r="AB62" s="923" t="e">
        <f t="shared" si="3"/>
        <v>#DIV/0!</v>
      </c>
      <c r="AC62" s="1003">
        <v>0</v>
      </c>
      <c r="AD62" s="923" t="e">
        <f t="shared" si="3"/>
        <v>#DIV/0!</v>
      </c>
      <c r="AE62" s="1003">
        <v>0</v>
      </c>
      <c r="AF62" s="923" t="e">
        <f t="shared" si="3"/>
        <v>#DIV/0!</v>
      </c>
      <c r="AG62" s="1003">
        <v>0</v>
      </c>
      <c r="AH62" s="1004"/>
      <c r="AI62" s="82">
        <f t="shared" si="2"/>
        <v>-4443</v>
      </c>
      <c r="AJ62" s="81">
        <f>'L41.old'!AV63</f>
        <v>4443</v>
      </c>
    </row>
    <row r="63" spans="1:36" x14ac:dyDescent="0.3">
      <c r="A63" s="244" t="s">
        <v>120</v>
      </c>
      <c r="B63" s="247">
        <v>715</v>
      </c>
      <c r="C63" s="54" t="s">
        <v>123</v>
      </c>
      <c r="D63" s="81">
        <v>5000</v>
      </c>
      <c r="E63" s="81">
        <v>0</v>
      </c>
      <c r="F63" s="81">
        <v>0</v>
      </c>
      <c r="G63" s="81">
        <v>0</v>
      </c>
      <c r="H63" s="81">
        <v>0</v>
      </c>
      <c r="I63" s="81">
        <v>0</v>
      </c>
      <c r="J63" s="81">
        <v>0</v>
      </c>
      <c r="K63" s="150">
        <v>7900</v>
      </c>
      <c r="L63" s="923">
        <f t="shared" si="1"/>
        <v>0</v>
      </c>
      <c r="M63" s="150">
        <v>7900</v>
      </c>
      <c r="N63" s="923">
        <f t="shared" si="1"/>
        <v>-2.5316455696202531E-2</v>
      </c>
      <c r="O63" s="150">
        <v>7700</v>
      </c>
      <c r="P63" s="923">
        <f t="shared" si="1"/>
        <v>-2.5974025974025976E-2</v>
      </c>
      <c r="Q63" s="150">
        <v>7500</v>
      </c>
      <c r="R63" s="923">
        <f t="shared" si="3"/>
        <v>0</v>
      </c>
      <c r="S63" s="150">
        <v>7500</v>
      </c>
      <c r="T63" s="923">
        <f t="shared" si="3"/>
        <v>-6.6666666666666666E-2</v>
      </c>
      <c r="U63" s="1009">
        <v>7000</v>
      </c>
      <c r="V63" s="923">
        <f t="shared" si="3"/>
        <v>0</v>
      </c>
      <c r="W63" s="1003">
        <v>7000</v>
      </c>
      <c r="X63" s="923">
        <f t="shared" si="3"/>
        <v>0</v>
      </c>
      <c r="Y63" s="1003">
        <v>7000</v>
      </c>
      <c r="Z63" s="923">
        <f t="shared" si="3"/>
        <v>0</v>
      </c>
      <c r="AA63" s="1003">
        <v>7000</v>
      </c>
      <c r="AB63" s="923">
        <f t="shared" si="3"/>
        <v>0</v>
      </c>
      <c r="AC63" s="1003">
        <v>7000</v>
      </c>
      <c r="AD63" s="923">
        <f t="shared" si="3"/>
        <v>4.2857142857142858E-2</v>
      </c>
      <c r="AE63" s="1003">
        <v>7300</v>
      </c>
      <c r="AF63" s="923">
        <f t="shared" si="3"/>
        <v>5.4794520547945202E-2</v>
      </c>
      <c r="AG63" s="1003">
        <v>7700</v>
      </c>
      <c r="AH63" s="1004"/>
      <c r="AI63" s="82">
        <f t="shared" si="2"/>
        <v>2384</v>
      </c>
      <c r="AJ63" s="81">
        <f>'L41.old'!AV64</f>
        <v>5316</v>
      </c>
    </row>
    <row r="64" spans="1:36" x14ac:dyDescent="0.3">
      <c r="A64" s="244" t="s">
        <v>120</v>
      </c>
      <c r="B64" s="247">
        <v>714</v>
      </c>
      <c r="C64" s="54" t="s">
        <v>124</v>
      </c>
      <c r="D64" s="81">
        <v>7356.800000000002</v>
      </c>
      <c r="E64" s="81">
        <v>0</v>
      </c>
      <c r="F64" s="81">
        <v>0</v>
      </c>
      <c r="G64" s="81">
        <v>0</v>
      </c>
      <c r="H64" s="81">
        <v>0</v>
      </c>
      <c r="I64" s="81">
        <v>0</v>
      </c>
      <c r="J64" s="81">
        <v>0</v>
      </c>
      <c r="K64" s="150">
        <v>9000</v>
      </c>
      <c r="L64" s="923">
        <f t="shared" si="1"/>
        <v>0</v>
      </c>
      <c r="M64" s="150">
        <v>9000</v>
      </c>
      <c r="N64" s="923">
        <f t="shared" si="1"/>
        <v>-3.3333333333333333E-2</v>
      </c>
      <c r="O64" s="150">
        <v>8700</v>
      </c>
      <c r="P64" s="923">
        <f t="shared" si="1"/>
        <v>-2.2988505747126436E-2</v>
      </c>
      <c r="Q64" s="150">
        <v>8500</v>
      </c>
      <c r="R64" s="923">
        <f t="shared" si="3"/>
        <v>0</v>
      </c>
      <c r="S64" s="150">
        <v>8500</v>
      </c>
      <c r="T64" s="923">
        <f t="shared" si="3"/>
        <v>-5.8823529411764705E-2</v>
      </c>
      <c r="U64" s="1009">
        <v>8000</v>
      </c>
      <c r="V64" s="923">
        <f t="shared" si="3"/>
        <v>0</v>
      </c>
      <c r="W64" s="1003">
        <v>8000</v>
      </c>
      <c r="X64" s="923">
        <f t="shared" si="3"/>
        <v>-1.2500000000000001E-2</v>
      </c>
      <c r="Y64" s="1003">
        <v>7900</v>
      </c>
      <c r="Z64" s="923">
        <f t="shared" si="3"/>
        <v>0</v>
      </c>
      <c r="AA64" s="1003">
        <v>7900</v>
      </c>
      <c r="AB64" s="923">
        <f t="shared" si="3"/>
        <v>0</v>
      </c>
      <c r="AC64" s="1003">
        <v>7900</v>
      </c>
      <c r="AD64" s="923">
        <f t="shared" si="3"/>
        <v>2.5316455696202531E-2</v>
      </c>
      <c r="AE64" s="1003">
        <v>8100</v>
      </c>
      <c r="AF64" s="923">
        <f t="shared" si="3"/>
        <v>0.19753086419753085</v>
      </c>
      <c r="AG64" s="1003">
        <v>9700</v>
      </c>
      <c r="AH64" s="1004"/>
      <c r="AI64" s="82">
        <f t="shared" si="2"/>
        <v>2585</v>
      </c>
      <c r="AJ64" s="81">
        <f>'L41.old'!AV65</f>
        <v>7115</v>
      </c>
    </row>
    <row r="65" spans="1:36" x14ac:dyDescent="0.3">
      <c r="A65" s="244" t="s">
        <v>120</v>
      </c>
      <c r="B65" s="247">
        <v>352</v>
      </c>
      <c r="C65" s="54" t="s">
        <v>125</v>
      </c>
      <c r="D65" s="81">
        <v>6200</v>
      </c>
      <c r="E65" s="81">
        <v>6400</v>
      </c>
      <c r="F65" s="81">
        <v>6400</v>
      </c>
      <c r="G65" s="81">
        <v>6700</v>
      </c>
      <c r="H65" s="81">
        <v>6900</v>
      </c>
      <c r="I65" s="81">
        <v>7000</v>
      </c>
      <c r="J65" s="81">
        <v>7300</v>
      </c>
      <c r="K65" s="150">
        <v>7300</v>
      </c>
      <c r="L65" s="923">
        <f t="shared" si="1"/>
        <v>1.3698630136986301E-2</v>
      </c>
      <c r="M65" s="150">
        <v>7400</v>
      </c>
      <c r="N65" s="923">
        <f t="shared" si="1"/>
        <v>-5.4054054054054057E-2</v>
      </c>
      <c r="O65" s="150">
        <v>7000</v>
      </c>
      <c r="P65" s="923">
        <f t="shared" si="1"/>
        <v>-4.2857142857142858E-2</v>
      </c>
      <c r="Q65" s="150">
        <v>6700</v>
      </c>
      <c r="R65" s="923">
        <f t="shared" si="3"/>
        <v>0</v>
      </c>
      <c r="S65" s="150">
        <v>6700</v>
      </c>
      <c r="T65" s="923">
        <f t="shared" si="3"/>
        <v>-4.4776119402985072E-2</v>
      </c>
      <c r="U65" s="1009">
        <v>6400</v>
      </c>
      <c r="V65" s="923">
        <f t="shared" si="3"/>
        <v>0</v>
      </c>
      <c r="W65" s="1003">
        <v>6400</v>
      </c>
      <c r="X65" s="923">
        <f t="shared" si="3"/>
        <v>4.6875E-2</v>
      </c>
      <c r="Y65" s="1003">
        <v>6700</v>
      </c>
      <c r="Z65" s="923">
        <f t="shared" si="3"/>
        <v>0</v>
      </c>
      <c r="AA65" s="1003">
        <v>6700</v>
      </c>
      <c r="AB65" s="923">
        <f t="shared" si="3"/>
        <v>-1</v>
      </c>
      <c r="AC65" s="1003">
        <v>0</v>
      </c>
      <c r="AD65" s="923" t="e">
        <f t="shared" si="3"/>
        <v>#DIV/0!</v>
      </c>
      <c r="AE65" s="1003">
        <v>0</v>
      </c>
      <c r="AF65" s="923" t="e">
        <f t="shared" si="3"/>
        <v>#DIV/0!</v>
      </c>
      <c r="AG65" s="1003">
        <v>0</v>
      </c>
      <c r="AH65" s="1004"/>
      <c r="AI65" s="82" t="e">
        <f t="shared" si="2"/>
        <v>#N/A</v>
      </c>
      <c r="AJ65" s="81" t="e">
        <f>'L41.old'!AV66</f>
        <v>#N/A</v>
      </c>
    </row>
    <row r="66" spans="1:36" hidden="1" x14ac:dyDescent="0.3">
      <c r="A66" s="244" t="s">
        <v>120</v>
      </c>
      <c r="B66" s="247">
        <v>182</v>
      </c>
      <c r="C66" s="54" t="s">
        <v>126</v>
      </c>
      <c r="D66" s="81">
        <v>0</v>
      </c>
      <c r="E66" s="81">
        <v>0</v>
      </c>
      <c r="F66" s="81">
        <v>0</v>
      </c>
      <c r="G66" s="81">
        <v>0</v>
      </c>
      <c r="H66" s="81">
        <v>0</v>
      </c>
      <c r="I66" s="81">
        <v>0</v>
      </c>
      <c r="J66" s="81">
        <v>0</v>
      </c>
      <c r="K66" s="150">
        <v>0</v>
      </c>
      <c r="L66" s="923" t="e">
        <f t="shared" si="1"/>
        <v>#DIV/0!</v>
      </c>
      <c r="M66" s="150">
        <v>0</v>
      </c>
      <c r="N66" s="923" t="e">
        <f t="shared" si="1"/>
        <v>#DIV/0!</v>
      </c>
      <c r="O66" s="150">
        <v>0</v>
      </c>
      <c r="P66" s="923" t="e">
        <f t="shared" si="1"/>
        <v>#DIV/0!</v>
      </c>
      <c r="Q66" s="150">
        <v>0</v>
      </c>
      <c r="R66" s="923" t="e">
        <f t="shared" si="3"/>
        <v>#DIV/0!</v>
      </c>
      <c r="S66" s="150">
        <v>0</v>
      </c>
      <c r="T66" s="923" t="e">
        <f t="shared" si="3"/>
        <v>#DIV/0!</v>
      </c>
      <c r="U66" s="1009">
        <v>0</v>
      </c>
      <c r="V66" s="923" t="e">
        <f t="shared" si="3"/>
        <v>#DIV/0!</v>
      </c>
      <c r="W66" s="1003">
        <v>0</v>
      </c>
      <c r="X66" s="923" t="e">
        <f t="shared" si="3"/>
        <v>#DIV/0!</v>
      </c>
      <c r="Y66" s="1003">
        <v>0</v>
      </c>
      <c r="Z66" s="923" t="e">
        <f t="shared" si="3"/>
        <v>#DIV/0!</v>
      </c>
      <c r="AA66" s="1003">
        <v>0</v>
      </c>
      <c r="AB66" s="923" t="e">
        <f t="shared" si="3"/>
        <v>#DIV/0!</v>
      </c>
      <c r="AC66" s="1003">
        <v>0</v>
      </c>
      <c r="AD66" s="923" t="e">
        <f t="shared" si="3"/>
        <v>#DIV/0!</v>
      </c>
      <c r="AE66" s="1003">
        <v>0</v>
      </c>
      <c r="AF66" s="923" t="e">
        <f t="shared" si="3"/>
        <v>#DIV/0!</v>
      </c>
      <c r="AG66" s="1003">
        <v>0</v>
      </c>
      <c r="AH66" s="1004"/>
      <c r="AI66" s="82">
        <f t="shared" si="2"/>
        <v>-5408</v>
      </c>
      <c r="AJ66" s="81">
        <f>'L41.old'!AV67</f>
        <v>5408</v>
      </c>
    </row>
    <row r="67" spans="1:36" x14ac:dyDescent="0.3">
      <c r="A67" s="244" t="s">
        <v>120</v>
      </c>
      <c r="B67" s="247">
        <v>290</v>
      </c>
      <c r="C67" s="54" t="s">
        <v>127</v>
      </c>
      <c r="D67" s="81">
        <v>14000</v>
      </c>
      <c r="E67" s="81">
        <v>14400</v>
      </c>
      <c r="F67" s="81">
        <v>14400</v>
      </c>
      <c r="G67" s="81">
        <v>14400</v>
      </c>
      <c r="H67" s="81">
        <v>14600</v>
      </c>
      <c r="I67" s="81">
        <v>14800</v>
      </c>
      <c r="J67" s="81">
        <v>15100</v>
      </c>
      <c r="K67" s="150">
        <v>16500</v>
      </c>
      <c r="L67" s="923">
        <f t="shared" si="1"/>
        <v>0</v>
      </c>
      <c r="M67" s="150">
        <v>16500</v>
      </c>
      <c r="N67" s="923">
        <f t="shared" si="1"/>
        <v>0</v>
      </c>
      <c r="O67" s="150">
        <v>16500</v>
      </c>
      <c r="P67" s="923">
        <f t="shared" si="1"/>
        <v>1.2121212121212121E-2</v>
      </c>
      <c r="Q67" s="150">
        <v>16700</v>
      </c>
      <c r="R67" s="923">
        <f t="shared" si="3"/>
        <v>0</v>
      </c>
      <c r="S67" s="150">
        <v>16700</v>
      </c>
      <c r="T67" s="923">
        <f t="shared" si="3"/>
        <v>0</v>
      </c>
      <c r="U67" s="1009">
        <v>16700</v>
      </c>
      <c r="V67" s="923">
        <f t="shared" si="3"/>
        <v>0</v>
      </c>
      <c r="W67" s="1003">
        <v>16700</v>
      </c>
      <c r="X67" s="923">
        <f t="shared" si="3"/>
        <v>-4.1916167664670656E-2</v>
      </c>
      <c r="Y67" s="1003">
        <v>16000</v>
      </c>
      <c r="Z67" s="923">
        <f t="shared" si="3"/>
        <v>4.3749999999999997E-2</v>
      </c>
      <c r="AA67" s="1003">
        <v>16700</v>
      </c>
      <c r="AB67" s="923">
        <f t="shared" si="3"/>
        <v>-0.10179640718562874</v>
      </c>
      <c r="AC67" s="1003">
        <v>15000</v>
      </c>
      <c r="AD67" s="923">
        <f t="shared" si="3"/>
        <v>-6.6666666666666666E-2</v>
      </c>
      <c r="AE67" s="1003">
        <v>14000</v>
      </c>
      <c r="AF67" s="923">
        <f t="shared" si="3"/>
        <v>0</v>
      </c>
      <c r="AG67" s="1003">
        <v>14000</v>
      </c>
      <c r="AH67" s="1004"/>
      <c r="AI67" s="82">
        <f t="shared" si="2"/>
        <v>2739</v>
      </c>
      <c r="AJ67" s="81">
        <f>'L41.old'!AV68</f>
        <v>11261</v>
      </c>
    </row>
    <row r="68" spans="1:36" x14ac:dyDescent="0.3">
      <c r="A68" s="244" t="s">
        <v>120</v>
      </c>
      <c r="B68" s="248">
        <v>180</v>
      </c>
      <c r="C68" s="54" t="s">
        <v>128</v>
      </c>
      <c r="D68" s="81">
        <v>2500</v>
      </c>
      <c r="E68" s="81">
        <v>2650</v>
      </c>
      <c r="F68" s="81">
        <v>2650</v>
      </c>
      <c r="G68" s="81">
        <v>2800</v>
      </c>
      <c r="H68" s="81">
        <v>2900</v>
      </c>
      <c r="I68" s="81">
        <v>2850</v>
      </c>
      <c r="J68" s="81">
        <v>2900</v>
      </c>
      <c r="K68" s="150">
        <v>3000</v>
      </c>
      <c r="L68" s="923">
        <f t="shared" si="1"/>
        <v>3.3333333333333333E-2</v>
      </c>
      <c r="M68" s="150">
        <v>3100</v>
      </c>
      <c r="N68" s="923">
        <f t="shared" si="1"/>
        <v>0</v>
      </c>
      <c r="O68" s="150">
        <v>3100</v>
      </c>
      <c r="P68" s="923">
        <f t="shared" si="1"/>
        <v>-3.2258064516129031E-2</v>
      </c>
      <c r="Q68" s="150">
        <v>3000</v>
      </c>
      <c r="R68" s="923">
        <f t="shared" si="3"/>
        <v>0</v>
      </c>
      <c r="S68" s="150">
        <v>3000</v>
      </c>
      <c r="T68" s="923">
        <f t="shared" si="3"/>
        <v>0</v>
      </c>
      <c r="U68" s="1009">
        <v>3000</v>
      </c>
      <c r="V68" s="923">
        <f t="shared" si="3"/>
        <v>0.26666666666666666</v>
      </c>
      <c r="W68" s="1003">
        <v>3800</v>
      </c>
      <c r="X68" s="923">
        <f t="shared" si="3"/>
        <v>0.10526315789473684</v>
      </c>
      <c r="Y68" s="1003">
        <v>4200</v>
      </c>
      <c r="Z68" s="923">
        <f t="shared" si="3"/>
        <v>-4.7619047619047616E-2</v>
      </c>
      <c r="AA68" s="1003">
        <v>4000</v>
      </c>
      <c r="AB68" s="923">
        <f t="shared" si="3"/>
        <v>0.05</v>
      </c>
      <c r="AC68" s="1003">
        <v>4200</v>
      </c>
      <c r="AD68" s="923">
        <f t="shared" si="3"/>
        <v>2.3809523809523808E-2</v>
      </c>
      <c r="AE68" s="1003">
        <v>4300</v>
      </c>
      <c r="AF68" s="923">
        <f t="shared" si="3"/>
        <v>0</v>
      </c>
      <c r="AG68" s="1003">
        <v>4300</v>
      </c>
      <c r="AH68" s="1004"/>
      <c r="AI68" s="82">
        <f t="shared" si="2"/>
        <v>1245</v>
      </c>
      <c r="AJ68" s="81">
        <f>'L41.old'!AV69</f>
        <v>3055</v>
      </c>
    </row>
    <row r="69" spans="1:36" hidden="1" x14ac:dyDescent="0.3">
      <c r="A69" s="244" t="s">
        <v>120</v>
      </c>
      <c r="B69" s="249">
        <v>740</v>
      </c>
      <c r="C69" s="33" t="s">
        <v>129</v>
      </c>
      <c r="D69" s="81">
        <v>0</v>
      </c>
      <c r="E69" s="81">
        <v>0</v>
      </c>
      <c r="F69" s="81">
        <v>0</v>
      </c>
      <c r="G69" s="81">
        <v>0</v>
      </c>
      <c r="H69" s="81">
        <v>0</v>
      </c>
      <c r="I69" s="81">
        <v>0</v>
      </c>
      <c r="J69" s="81">
        <v>0</v>
      </c>
      <c r="K69" s="150">
        <v>0</v>
      </c>
      <c r="L69" s="923" t="e">
        <f t="shared" si="1"/>
        <v>#DIV/0!</v>
      </c>
      <c r="M69" s="150">
        <v>0</v>
      </c>
      <c r="N69" s="923" t="e">
        <f t="shared" si="1"/>
        <v>#DIV/0!</v>
      </c>
      <c r="O69" s="150">
        <v>0</v>
      </c>
      <c r="P69" s="923" t="e">
        <f t="shared" si="1"/>
        <v>#DIV/0!</v>
      </c>
      <c r="Q69" s="150">
        <v>0</v>
      </c>
      <c r="R69" s="923" t="e">
        <f t="shared" si="3"/>
        <v>#DIV/0!</v>
      </c>
      <c r="S69" s="150">
        <v>0</v>
      </c>
      <c r="T69" s="923" t="e">
        <f t="shared" si="3"/>
        <v>#DIV/0!</v>
      </c>
      <c r="U69" s="1009">
        <v>0</v>
      </c>
      <c r="V69" s="923" t="e">
        <f t="shared" si="3"/>
        <v>#DIV/0!</v>
      </c>
      <c r="W69" s="1003">
        <v>0</v>
      </c>
      <c r="X69" s="923" t="e">
        <f t="shared" si="3"/>
        <v>#DIV/0!</v>
      </c>
      <c r="Y69" s="1003">
        <v>0</v>
      </c>
      <c r="Z69" s="923" t="e">
        <f t="shared" si="3"/>
        <v>#DIV/0!</v>
      </c>
      <c r="AA69" s="1003">
        <v>0</v>
      </c>
      <c r="AB69" s="923" t="e">
        <f t="shared" si="3"/>
        <v>#DIV/0!</v>
      </c>
      <c r="AC69" s="1003">
        <v>0</v>
      </c>
      <c r="AD69" s="923" t="e">
        <f t="shared" si="3"/>
        <v>#DIV/0!</v>
      </c>
      <c r="AE69" s="1003">
        <v>0</v>
      </c>
      <c r="AF69" s="923" t="e">
        <f t="shared" si="3"/>
        <v>#DIV/0!</v>
      </c>
      <c r="AG69" s="1003">
        <v>0</v>
      </c>
      <c r="AH69" s="1004"/>
      <c r="AI69" s="82" t="e">
        <f t="shared" si="2"/>
        <v>#N/A</v>
      </c>
      <c r="AJ69" s="81" t="e">
        <f>'L41.old'!AV70</f>
        <v>#N/A</v>
      </c>
    </row>
    <row r="70" spans="1:36" x14ac:dyDescent="0.3">
      <c r="A70" s="244" t="s">
        <v>120</v>
      </c>
      <c r="B70" s="249">
        <v>342</v>
      </c>
      <c r="C70" s="250" t="s">
        <v>130</v>
      </c>
      <c r="D70" s="81">
        <v>3400</v>
      </c>
      <c r="E70" s="81">
        <v>3700</v>
      </c>
      <c r="F70" s="81">
        <v>3700</v>
      </c>
      <c r="G70" s="81">
        <v>3850</v>
      </c>
      <c r="H70" s="81">
        <v>3950</v>
      </c>
      <c r="I70" s="81">
        <v>4000</v>
      </c>
      <c r="J70" s="81">
        <v>4200</v>
      </c>
      <c r="K70" s="150">
        <v>4200</v>
      </c>
      <c r="L70" s="923">
        <f t="shared" si="1"/>
        <v>2.3809523809523808E-2</v>
      </c>
      <c r="M70" s="150">
        <v>4300</v>
      </c>
      <c r="N70" s="923">
        <f t="shared" si="1"/>
        <v>0</v>
      </c>
      <c r="O70" s="150">
        <v>4300</v>
      </c>
      <c r="P70" s="923">
        <f t="shared" si="1"/>
        <v>0</v>
      </c>
      <c r="Q70" s="150">
        <v>4300</v>
      </c>
      <c r="R70" s="923">
        <f t="shared" si="3"/>
        <v>0</v>
      </c>
      <c r="S70" s="150">
        <v>4300</v>
      </c>
      <c r="T70" s="923">
        <f t="shared" si="3"/>
        <v>-4.6511627906976744E-2</v>
      </c>
      <c r="U70" s="1009">
        <v>4100</v>
      </c>
      <c r="V70" s="923">
        <f t="shared" si="3"/>
        <v>0</v>
      </c>
      <c r="W70" s="1003">
        <v>4100</v>
      </c>
      <c r="X70" s="923">
        <f t="shared" si="3"/>
        <v>0.14634146341463414</v>
      </c>
      <c r="Y70" s="1003">
        <v>4700</v>
      </c>
      <c r="Z70" s="923">
        <f t="shared" si="3"/>
        <v>-2.1276595744680851E-2</v>
      </c>
      <c r="AA70" s="1003">
        <v>4600</v>
      </c>
      <c r="AB70" s="923">
        <f t="shared" si="3"/>
        <v>6.5217391304347824E-2</v>
      </c>
      <c r="AC70" s="1003">
        <v>4900</v>
      </c>
      <c r="AD70" s="923">
        <f t="shared" si="3"/>
        <v>6.1224489795918366E-2</v>
      </c>
      <c r="AE70" s="1003">
        <v>5200</v>
      </c>
      <c r="AF70" s="923">
        <f t="shared" si="3"/>
        <v>1.9230769230769232E-2</v>
      </c>
      <c r="AG70" s="1003">
        <v>5300</v>
      </c>
      <c r="AH70" s="1004"/>
      <c r="AI70" s="82">
        <f t="shared" si="2"/>
        <v>817</v>
      </c>
      <c r="AJ70" s="81">
        <f>'L41.old'!AV71</f>
        <v>4483</v>
      </c>
    </row>
    <row r="71" spans="1:36" x14ac:dyDescent="0.3">
      <c r="A71" s="244" t="s">
        <v>131</v>
      </c>
      <c r="B71" s="247">
        <v>280</v>
      </c>
      <c r="C71" s="21" t="s">
        <v>132</v>
      </c>
      <c r="D71" s="81">
        <v>12900</v>
      </c>
      <c r="E71" s="81">
        <v>13200</v>
      </c>
      <c r="F71" s="81">
        <v>13200</v>
      </c>
      <c r="G71" s="81">
        <v>13200</v>
      </c>
      <c r="H71" s="81">
        <v>13200</v>
      </c>
      <c r="I71" s="81">
        <v>13300</v>
      </c>
      <c r="J71" s="81">
        <v>13450</v>
      </c>
      <c r="K71" s="150">
        <v>13450</v>
      </c>
      <c r="L71" s="923">
        <f t="shared" si="1"/>
        <v>4.0892193308550186E-2</v>
      </c>
      <c r="M71" s="150">
        <v>14000</v>
      </c>
      <c r="N71" s="923">
        <f t="shared" si="1"/>
        <v>0</v>
      </c>
      <c r="O71" s="150">
        <v>14000</v>
      </c>
      <c r="P71" s="923">
        <f t="shared" si="1"/>
        <v>-7.1428571428571426E-3</v>
      </c>
      <c r="Q71" s="150">
        <v>13900</v>
      </c>
      <c r="R71" s="923">
        <f t="shared" si="3"/>
        <v>0</v>
      </c>
      <c r="S71" s="150">
        <v>13900</v>
      </c>
      <c r="T71" s="923">
        <f t="shared" si="3"/>
        <v>0</v>
      </c>
      <c r="U71" s="1009">
        <v>13900</v>
      </c>
      <c r="V71" s="923">
        <f t="shared" si="3"/>
        <v>7.1942446043165471E-3</v>
      </c>
      <c r="W71" s="1003">
        <v>14000</v>
      </c>
      <c r="X71" s="923">
        <f t="shared" si="3"/>
        <v>3.5714285714285712E-2</v>
      </c>
      <c r="Y71" s="1003">
        <v>14500</v>
      </c>
      <c r="Z71" s="923">
        <f t="shared" si="3"/>
        <v>0</v>
      </c>
      <c r="AA71" s="1003">
        <v>14500</v>
      </c>
      <c r="AB71" s="923">
        <f t="shared" si="3"/>
        <v>0</v>
      </c>
      <c r="AC71" s="1003">
        <v>14500</v>
      </c>
      <c r="AD71" s="923">
        <f t="shared" si="3"/>
        <v>0</v>
      </c>
      <c r="AE71" s="1003">
        <v>14500</v>
      </c>
      <c r="AF71" s="923">
        <f t="shared" si="3"/>
        <v>0</v>
      </c>
      <c r="AG71" s="1003">
        <v>14500</v>
      </c>
      <c r="AH71" s="1004"/>
      <c r="AI71" s="82">
        <f t="shared" si="2"/>
        <v>8827</v>
      </c>
      <c r="AJ71" s="81">
        <v>5673</v>
      </c>
    </row>
    <row r="72" spans="1:36" x14ac:dyDescent="0.3">
      <c r="A72" s="244" t="s">
        <v>131</v>
      </c>
      <c r="B72" s="247">
        <v>282</v>
      </c>
      <c r="C72" s="21" t="s">
        <v>133</v>
      </c>
      <c r="D72" s="81">
        <v>3200</v>
      </c>
      <c r="E72" s="81">
        <v>3200</v>
      </c>
      <c r="F72" s="81">
        <v>3200</v>
      </c>
      <c r="G72" s="81">
        <v>3300</v>
      </c>
      <c r="H72" s="81">
        <v>3300</v>
      </c>
      <c r="I72" s="81">
        <v>3650</v>
      </c>
      <c r="J72" s="81">
        <v>3750</v>
      </c>
      <c r="K72" s="150">
        <v>3750</v>
      </c>
      <c r="L72" s="923">
        <f t="shared" si="1"/>
        <v>0</v>
      </c>
      <c r="M72" s="150">
        <v>3750</v>
      </c>
      <c r="N72" s="923">
        <f t="shared" si="1"/>
        <v>0</v>
      </c>
      <c r="O72" s="150">
        <v>3750</v>
      </c>
      <c r="P72" s="923">
        <f t="shared" si="1"/>
        <v>0</v>
      </c>
      <c r="Q72" s="150">
        <v>3750</v>
      </c>
      <c r="R72" s="923">
        <f t="shared" si="3"/>
        <v>0</v>
      </c>
      <c r="S72" s="150">
        <v>3750</v>
      </c>
      <c r="T72" s="923">
        <f t="shared" si="3"/>
        <v>0</v>
      </c>
      <c r="U72" s="1009">
        <v>3750</v>
      </c>
      <c r="V72" s="923">
        <f t="shared" si="3"/>
        <v>1.3333333333333334E-2</v>
      </c>
      <c r="W72" s="1003">
        <v>3800</v>
      </c>
      <c r="X72" s="923">
        <f t="shared" si="3"/>
        <v>0</v>
      </c>
      <c r="Y72" s="1003">
        <v>3800</v>
      </c>
      <c r="Z72" s="923">
        <f t="shared" si="3"/>
        <v>0</v>
      </c>
      <c r="AA72" s="1003">
        <v>3800</v>
      </c>
      <c r="AB72" s="923">
        <f t="shared" si="3"/>
        <v>0</v>
      </c>
      <c r="AC72" s="1003">
        <v>3800</v>
      </c>
      <c r="AD72" s="923">
        <f t="shared" si="3"/>
        <v>0</v>
      </c>
      <c r="AE72" s="1003">
        <v>3800</v>
      </c>
      <c r="AF72" s="923">
        <f t="shared" ref="AF72" si="4">(AG72-AE72)/AE72</f>
        <v>0</v>
      </c>
      <c r="AG72" s="1003">
        <v>3800</v>
      </c>
      <c r="AH72" s="1004"/>
      <c r="AI72" s="82">
        <f t="shared" si="2"/>
        <v>2180</v>
      </c>
      <c r="AJ72" s="81">
        <v>1620</v>
      </c>
    </row>
    <row r="73" spans="1:36" x14ac:dyDescent="0.3">
      <c r="A73" s="244" t="s">
        <v>131</v>
      </c>
      <c r="B73" s="247">
        <v>283</v>
      </c>
      <c r="C73" s="21" t="s">
        <v>134</v>
      </c>
      <c r="D73" s="81">
        <v>1300</v>
      </c>
      <c r="E73" s="81">
        <v>1300</v>
      </c>
      <c r="F73" s="81">
        <v>1300</v>
      </c>
      <c r="G73" s="81">
        <v>1400</v>
      </c>
      <c r="H73" s="81">
        <v>1400</v>
      </c>
      <c r="I73" s="81">
        <v>1850</v>
      </c>
      <c r="J73" s="81">
        <v>1950</v>
      </c>
      <c r="K73" s="150">
        <v>1950</v>
      </c>
      <c r="L73" s="923">
        <f t="shared" si="1"/>
        <v>0.12820512820512819</v>
      </c>
      <c r="M73" s="150">
        <v>2200</v>
      </c>
      <c r="N73" s="923">
        <f t="shared" si="1"/>
        <v>0</v>
      </c>
      <c r="O73" s="150">
        <v>2200</v>
      </c>
      <c r="P73" s="923">
        <f t="shared" si="1"/>
        <v>4.5454545454545456E-2</v>
      </c>
      <c r="Q73" s="150">
        <v>2300</v>
      </c>
      <c r="R73" s="923">
        <f t="shared" ref="R73:AF105" si="5">(S73-Q73)/Q73</f>
        <v>0</v>
      </c>
      <c r="S73" s="150">
        <v>2300</v>
      </c>
      <c r="T73" s="923">
        <f t="shared" si="5"/>
        <v>0</v>
      </c>
      <c r="U73" s="1009">
        <v>2300</v>
      </c>
      <c r="V73" s="923">
        <f t="shared" si="5"/>
        <v>0</v>
      </c>
      <c r="W73" s="1003">
        <v>2300</v>
      </c>
      <c r="X73" s="923">
        <f t="shared" si="5"/>
        <v>0</v>
      </c>
      <c r="Y73" s="1003">
        <v>2300</v>
      </c>
      <c r="Z73" s="923">
        <f t="shared" si="5"/>
        <v>0</v>
      </c>
      <c r="AA73" s="1003">
        <v>2300</v>
      </c>
      <c r="AB73" s="923">
        <f t="shared" si="5"/>
        <v>0</v>
      </c>
      <c r="AC73" s="1003">
        <v>2300</v>
      </c>
      <c r="AD73" s="923">
        <f t="shared" si="5"/>
        <v>0</v>
      </c>
      <c r="AE73" s="1003">
        <v>2300</v>
      </c>
      <c r="AF73" s="923">
        <f t="shared" si="5"/>
        <v>0</v>
      </c>
      <c r="AG73" s="1003">
        <v>2300</v>
      </c>
      <c r="AH73" s="1004"/>
      <c r="AI73" s="82">
        <f t="shared" si="2"/>
        <v>1112</v>
      </c>
      <c r="AJ73" s="81">
        <v>1188</v>
      </c>
    </row>
    <row r="74" spans="1:36" x14ac:dyDescent="0.3">
      <c r="A74" s="244" t="s">
        <v>131</v>
      </c>
      <c r="B74" s="247">
        <v>275</v>
      </c>
      <c r="C74" s="54" t="s">
        <v>135</v>
      </c>
      <c r="D74" s="81">
        <v>1600</v>
      </c>
      <c r="E74" s="81">
        <v>1650</v>
      </c>
      <c r="F74" s="81">
        <v>1650</v>
      </c>
      <c r="G74" s="81">
        <v>1700</v>
      </c>
      <c r="H74" s="81">
        <v>1700</v>
      </c>
      <c r="I74" s="81">
        <v>1700</v>
      </c>
      <c r="J74" s="81">
        <v>1750</v>
      </c>
      <c r="K74" s="150">
        <v>1750</v>
      </c>
      <c r="L74" s="923">
        <f t="shared" ref="L74:P130" si="6">(M74-K74)/K74</f>
        <v>2.8571428571428571E-2</v>
      </c>
      <c r="M74" s="150">
        <v>1800</v>
      </c>
      <c r="N74" s="923">
        <f t="shared" si="6"/>
        <v>0</v>
      </c>
      <c r="O74" s="150">
        <v>1800</v>
      </c>
      <c r="P74" s="923">
        <f t="shared" si="6"/>
        <v>0</v>
      </c>
      <c r="Q74" s="150">
        <v>1800</v>
      </c>
      <c r="R74" s="923">
        <f t="shared" si="5"/>
        <v>0</v>
      </c>
      <c r="S74" s="150">
        <v>1800</v>
      </c>
      <c r="T74" s="923">
        <f t="shared" si="5"/>
        <v>0</v>
      </c>
      <c r="U74" s="1009">
        <v>1800</v>
      </c>
      <c r="V74" s="923">
        <f t="shared" si="5"/>
        <v>0</v>
      </c>
      <c r="W74" s="1003">
        <v>1800</v>
      </c>
      <c r="X74" s="923">
        <f t="shared" si="5"/>
        <v>0</v>
      </c>
      <c r="Y74" s="1003">
        <v>1800</v>
      </c>
      <c r="Z74" s="923">
        <f t="shared" si="5"/>
        <v>0</v>
      </c>
      <c r="AA74" s="1003">
        <v>1800</v>
      </c>
      <c r="AB74" s="923">
        <f t="shared" si="5"/>
        <v>0</v>
      </c>
      <c r="AC74" s="1003">
        <v>1800</v>
      </c>
      <c r="AD74" s="923">
        <f t="shared" si="5"/>
        <v>0</v>
      </c>
      <c r="AE74" s="1003">
        <v>1800</v>
      </c>
      <c r="AF74" s="923">
        <f t="shared" si="5"/>
        <v>0</v>
      </c>
      <c r="AG74" s="1003">
        <v>1800</v>
      </c>
      <c r="AH74" s="1004"/>
      <c r="AI74" s="82">
        <f t="shared" ref="AI74:AI130" si="7">AG74-AJ74</f>
        <v>119</v>
      </c>
      <c r="AJ74" s="81">
        <v>1681</v>
      </c>
    </row>
    <row r="75" spans="1:36" x14ac:dyDescent="0.3">
      <c r="A75" s="244" t="s">
        <v>131</v>
      </c>
      <c r="B75" s="247">
        <v>276</v>
      </c>
      <c r="C75" s="54" t="s">
        <v>136</v>
      </c>
      <c r="D75" s="81">
        <v>4100</v>
      </c>
      <c r="E75" s="81">
        <v>4200</v>
      </c>
      <c r="F75" s="81">
        <v>4200</v>
      </c>
      <c r="G75" s="81">
        <v>4200</v>
      </c>
      <c r="H75" s="81">
        <v>4200</v>
      </c>
      <c r="I75" s="81">
        <v>4200</v>
      </c>
      <c r="J75" s="81">
        <v>4250</v>
      </c>
      <c r="K75" s="150">
        <v>4250</v>
      </c>
      <c r="L75" s="923">
        <f t="shared" si="6"/>
        <v>0.12941176470588237</v>
      </c>
      <c r="M75" s="150">
        <v>4800</v>
      </c>
      <c r="N75" s="923">
        <f t="shared" si="6"/>
        <v>0</v>
      </c>
      <c r="O75" s="150">
        <v>4800</v>
      </c>
      <c r="P75" s="923">
        <f t="shared" si="6"/>
        <v>0</v>
      </c>
      <c r="Q75" s="150">
        <v>4800</v>
      </c>
      <c r="R75" s="923">
        <f t="shared" si="5"/>
        <v>0</v>
      </c>
      <c r="S75" s="150">
        <v>4800</v>
      </c>
      <c r="T75" s="923">
        <f t="shared" si="5"/>
        <v>0</v>
      </c>
      <c r="U75" s="1009">
        <v>4800</v>
      </c>
      <c r="V75" s="923">
        <f t="shared" si="5"/>
        <v>0</v>
      </c>
      <c r="W75" s="1003">
        <v>4800</v>
      </c>
      <c r="X75" s="923">
        <f t="shared" si="5"/>
        <v>4.1666666666666664E-2</v>
      </c>
      <c r="Y75" s="1003">
        <v>5000</v>
      </c>
      <c r="Z75" s="923">
        <f t="shared" si="5"/>
        <v>0</v>
      </c>
      <c r="AA75" s="1003">
        <v>5000</v>
      </c>
      <c r="AB75" s="923">
        <f t="shared" si="5"/>
        <v>0</v>
      </c>
      <c r="AC75" s="1003">
        <v>5000</v>
      </c>
      <c r="AD75" s="923">
        <f t="shared" si="5"/>
        <v>0</v>
      </c>
      <c r="AE75" s="1003">
        <v>5000</v>
      </c>
      <c r="AF75" s="923">
        <f t="shared" si="5"/>
        <v>0</v>
      </c>
      <c r="AG75" s="1003">
        <v>5000</v>
      </c>
      <c r="AH75" s="1004"/>
      <c r="AI75" s="82">
        <f t="shared" si="7"/>
        <v>539</v>
      </c>
      <c r="AJ75" s="81">
        <v>4461</v>
      </c>
    </row>
    <row r="76" spans="1:36" x14ac:dyDescent="0.3">
      <c r="A76" s="244" t="s">
        <v>131</v>
      </c>
      <c r="B76" s="247">
        <v>277</v>
      </c>
      <c r="C76" s="21" t="s">
        <v>137</v>
      </c>
      <c r="D76" s="81">
        <v>2100</v>
      </c>
      <c r="E76" s="81">
        <v>2200</v>
      </c>
      <c r="F76" s="81">
        <v>2200</v>
      </c>
      <c r="G76" s="81">
        <v>2200</v>
      </c>
      <c r="H76" s="81">
        <v>2200</v>
      </c>
      <c r="I76" s="81">
        <v>2200</v>
      </c>
      <c r="J76" s="81">
        <v>2400</v>
      </c>
      <c r="K76" s="150">
        <v>2400</v>
      </c>
      <c r="L76" s="923">
        <f t="shared" si="6"/>
        <v>0.25</v>
      </c>
      <c r="M76" s="150">
        <v>3000</v>
      </c>
      <c r="N76" s="923">
        <f t="shared" si="6"/>
        <v>0</v>
      </c>
      <c r="O76" s="150">
        <v>3000</v>
      </c>
      <c r="P76" s="923">
        <f t="shared" si="6"/>
        <v>0</v>
      </c>
      <c r="Q76" s="150">
        <v>3000</v>
      </c>
      <c r="R76" s="923">
        <f t="shared" si="5"/>
        <v>0</v>
      </c>
      <c r="S76" s="150">
        <v>3000</v>
      </c>
      <c r="T76" s="923">
        <f t="shared" si="5"/>
        <v>0</v>
      </c>
      <c r="U76" s="1009">
        <v>3000</v>
      </c>
      <c r="V76" s="923">
        <f t="shared" si="5"/>
        <v>0</v>
      </c>
      <c r="W76" s="1003">
        <v>3000</v>
      </c>
      <c r="X76" s="923">
        <f t="shared" si="5"/>
        <v>0.2</v>
      </c>
      <c r="Y76" s="1003">
        <v>3600</v>
      </c>
      <c r="Z76" s="923">
        <f t="shared" si="5"/>
        <v>-2.7777777777777776E-2</v>
      </c>
      <c r="AA76" s="1003">
        <v>3500</v>
      </c>
      <c r="AB76" s="923">
        <f t="shared" si="5"/>
        <v>2.8571428571428571E-2</v>
      </c>
      <c r="AC76" s="1003">
        <v>3600</v>
      </c>
      <c r="AD76" s="923">
        <f t="shared" si="5"/>
        <v>0</v>
      </c>
      <c r="AE76" s="1003">
        <v>3600</v>
      </c>
      <c r="AF76" s="923">
        <f t="shared" si="5"/>
        <v>0</v>
      </c>
      <c r="AG76" s="1003">
        <v>3600</v>
      </c>
      <c r="AH76" s="1004"/>
      <c r="AI76" s="82">
        <f t="shared" si="7"/>
        <v>784</v>
      </c>
      <c r="AJ76" s="81">
        <v>2816</v>
      </c>
    </row>
    <row r="77" spans="1:36" x14ac:dyDescent="0.3">
      <c r="A77" s="244" t="s">
        <v>131</v>
      </c>
      <c r="B77" s="247">
        <v>291</v>
      </c>
      <c r="C77" s="21" t="s">
        <v>138</v>
      </c>
      <c r="D77" s="81">
        <v>1200</v>
      </c>
      <c r="E77" s="81">
        <v>1250</v>
      </c>
      <c r="F77" s="81">
        <v>1250</v>
      </c>
      <c r="G77" s="81">
        <v>1300</v>
      </c>
      <c r="H77" s="81">
        <v>1300</v>
      </c>
      <c r="I77" s="81">
        <v>1300</v>
      </c>
      <c r="J77" s="81">
        <v>1350</v>
      </c>
      <c r="K77" s="150">
        <v>1350</v>
      </c>
      <c r="L77" s="923">
        <f t="shared" si="6"/>
        <v>0.18518518518518517</v>
      </c>
      <c r="M77" s="150">
        <v>1600</v>
      </c>
      <c r="N77" s="923">
        <f t="shared" si="6"/>
        <v>0</v>
      </c>
      <c r="O77" s="150">
        <v>1600</v>
      </c>
      <c r="P77" s="923">
        <f t="shared" si="6"/>
        <v>6.25E-2</v>
      </c>
      <c r="Q77" s="150">
        <v>1700</v>
      </c>
      <c r="R77" s="923">
        <f t="shared" si="5"/>
        <v>0</v>
      </c>
      <c r="S77" s="150">
        <v>1700</v>
      </c>
      <c r="T77" s="923">
        <f t="shared" si="5"/>
        <v>0</v>
      </c>
      <c r="U77" s="1009">
        <v>1700</v>
      </c>
      <c r="V77" s="923">
        <f t="shared" si="5"/>
        <v>0</v>
      </c>
      <c r="W77" s="1003">
        <v>1700</v>
      </c>
      <c r="X77" s="923">
        <f t="shared" si="5"/>
        <v>0</v>
      </c>
      <c r="Y77" s="1003">
        <v>1700</v>
      </c>
      <c r="Z77" s="923">
        <f t="shared" si="5"/>
        <v>0</v>
      </c>
      <c r="AA77" s="1003">
        <v>1700</v>
      </c>
      <c r="AB77" s="923">
        <f t="shared" si="5"/>
        <v>0</v>
      </c>
      <c r="AC77" s="1003">
        <v>1700</v>
      </c>
      <c r="AD77" s="923">
        <f t="shared" si="5"/>
        <v>0</v>
      </c>
      <c r="AE77" s="1003">
        <v>1700</v>
      </c>
      <c r="AF77" s="923">
        <f t="shared" si="5"/>
        <v>0</v>
      </c>
      <c r="AG77" s="1003">
        <v>1700</v>
      </c>
      <c r="AH77" s="1004"/>
      <c r="AI77" s="82">
        <f t="shared" si="7"/>
        <v>522</v>
      </c>
      <c r="AJ77" s="81">
        <v>1178</v>
      </c>
    </row>
    <row r="78" spans="1:36" x14ac:dyDescent="0.3">
      <c r="A78" s="244" t="s">
        <v>131</v>
      </c>
      <c r="B78" s="247">
        <v>281</v>
      </c>
      <c r="C78" s="21" t="s">
        <v>139</v>
      </c>
      <c r="D78" s="81">
        <v>1000</v>
      </c>
      <c r="E78" s="81">
        <v>1050</v>
      </c>
      <c r="F78" s="81">
        <v>1050</v>
      </c>
      <c r="G78" s="81">
        <v>1050</v>
      </c>
      <c r="H78" s="81">
        <v>1050</v>
      </c>
      <c r="I78" s="81">
        <v>1050</v>
      </c>
      <c r="J78" s="81">
        <v>1100</v>
      </c>
      <c r="K78" s="150">
        <v>1100</v>
      </c>
      <c r="L78" s="923">
        <f t="shared" si="6"/>
        <v>0</v>
      </c>
      <c r="M78" s="150">
        <v>1100</v>
      </c>
      <c r="N78" s="923">
        <f t="shared" si="6"/>
        <v>0</v>
      </c>
      <c r="O78" s="150">
        <v>1100</v>
      </c>
      <c r="P78" s="923">
        <f t="shared" si="6"/>
        <v>0</v>
      </c>
      <c r="Q78" s="150">
        <v>1100</v>
      </c>
      <c r="R78" s="923">
        <f t="shared" si="5"/>
        <v>0</v>
      </c>
      <c r="S78" s="150">
        <v>1100</v>
      </c>
      <c r="T78" s="923">
        <f t="shared" si="5"/>
        <v>0</v>
      </c>
      <c r="U78" s="1009">
        <v>1100</v>
      </c>
      <c r="V78" s="923">
        <f t="shared" si="5"/>
        <v>0</v>
      </c>
      <c r="W78" s="1003">
        <v>1100</v>
      </c>
      <c r="X78" s="923">
        <f t="shared" si="5"/>
        <v>9.0909090909090912E-2</v>
      </c>
      <c r="Y78" s="1003">
        <v>1200</v>
      </c>
      <c r="Z78" s="923">
        <f t="shared" si="5"/>
        <v>0</v>
      </c>
      <c r="AA78" s="1003">
        <v>1200</v>
      </c>
      <c r="AB78" s="923">
        <f t="shared" si="5"/>
        <v>0</v>
      </c>
      <c r="AC78" s="1003">
        <v>1200</v>
      </c>
      <c r="AD78" s="923">
        <f t="shared" si="5"/>
        <v>0</v>
      </c>
      <c r="AE78" s="1003">
        <v>1200</v>
      </c>
      <c r="AF78" s="923">
        <f t="shared" si="5"/>
        <v>0</v>
      </c>
      <c r="AG78" s="1003">
        <v>1200</v>
      </c>
      <c r="AH78" s="1004"/>
      <c r="AI78" s="82">
        <f t="shared" si="7"/>
        <v>178</v>
      </c>
      <c r="AJ78" s="81">
        <v>1022</v>
      </c>
    </row>
    <row r="79" spans="1:36" x14ac:dyDescent="0.3">
      <c r="A79" s="244" t="s">
        <v>131</v>
      </c>
      <c r="B79" s="247">
        <v>185</v>
      </c>
      <c r="C79" s="21" t="s">
        <v>140</v>
      </c>
      <c r="D79" s="81">
        <v>3850</v>
      </c>
      <c r="E79" s="81">
        <v>3900</v>
      </c>
      <c r="F79" s="81">
        <v>3900</v>
      </c>
      <c r="G79" s="81">
        <v>4000</v>
      </c>
      <c r="H79" s="81">
        <v>4000</v>
      </c>
      <c r="I79" s="81">
        <v>4000</v>
      </c>
      <c r="J79" s="81">
        <v>4100</v>
      </c>
      <c r="K79" s="150">
        <v>4100</v>
      </c>
      <c r="L79" s="923">
        <f t="shared" si="6"/>
        <v>0</v>
      </c>
      <c r="M79" s="150">
        <v>4100</v>
      </c>
      <c r="N79" s="923">
        <f t="shared" si="6"/>
        <v>0</v>
      </c>
      <c r="O79" s="150">
        <v>4100</v>
      </c>
      <c r="P79" s="923">
        <f t="shared" si="6"/>
        <v>0</v>
      </c>
      <c r="Q79" s="150">
        <v>4100</v>
      </c>
      <c r="R79" s="923">
        <f t="shared" si="5"/>
        <v>0</v>
      </c>
      <c r="S79" s="150">
        <v>4100</v>
      </c>
      <c r="T79" s="923">
        <f t="shared" si="5"/>
        <v>0</v>
      </c>
      <c r="U79" s="1009">
        <v>4100</v>
      </c>
      <c r="V79" s="923">
        <f t="shared" si="5"/>
        <v>2.4390243902439025E-2</v>
      </c>
      <c r="W79" s="1003">
        <v>4200</v>
      </c>
      <c r="X79" s="923">
        <f t="shared" si="5"/>
        <v>0</v>
      </c>
      <c r="Y79" s="1003">
        <v>4200</v>
      </c>
      <c r="Z79" s="923">
        <f t="shared" si="5"/>
        <v>0</v>
      </c>
      <c r="AA79" s="1003">
        <v>4200</v>
      </c>
      <c r="AB79" s="923">
        <f t="shared" si="5"/>
        <v>0</v>
      </c>
      <c r="AC79" s="1003">
        <v>4200</v>
      </c>
      <c r="AD79" s="923">
        <f t="shared" si="5"/>
        <v>0</v>
      </c>
      <c r="AE79" s="1003">
        <v>4200</v>
      </c>
      <c r="AF79" s="923">
        <f t="shared" si="5"/>
        <v>0</v>
      </c>
      <c r="AG79" s="1003">
        <v>4200</v>
      </c>
      <c r="AH79" s="1004"/>
      <c r="AI79" s="82">
        <f t="shared" si="7"/>
        <v>441</v>
      </c>
      <c r="AJ79" s="81">
        <v>3759</v>
      </c>
    </row>
    <row r="80" spans="1:36" x14ac:dyDescent="0.3">
      <c r="A80" s="244" t="s">
        <v>131</v>
      </c>
      <c r="B80" s="247">
        <v>279</v>
      </c>
      <c r="C80" s="21" t="s">
        <v>141</v>
      </c>
      <c r="D80" s="81">
        <v>2100</v>
      </c>
      <c r="E80" s="81">
        <v>2200</v>
      </c>
      <c r="F80" s="81">
        <v>2200</v>
      </c>
      <c r="G80" s="81">
        <v>2250</v>
      </c>
      <c r="H80" s="81">
        <v>2250</v>
      </c>
      <c r="I80" s="81">
        <v>2250</v>
      </c>
      <c r="J80" s="81">
        <v>2300</v>
      </c>
      <c r="K80" s="150">
        <v>2300</v>
      </c>
      <c r="L80" s="923">
        <f t="shared" si="6"/>
        <v>0</v>
      </c>
      <c r="M80" s="150">
        <v>2300</v>
      </c>
      <c r="N80" s="923">
        <f t="shared" si="6"/>
        <v>0</v>
      </c>
      <c r="O80" s="150">
        <v>2300</v>
      </c>
      <c r="P80" s="923">
        <f t="shared" si="6"/>
        <v>4.3478260869565216E-2</v>
      </c>
      <c r="Q80" s="150">
        <v>2400</v>
      </c>
      <c r="R80" s="923">
        <f t="shared" si="5"/>
        <v>0</v>
      </c>
      <c r="S80" s="150">
        <v>2400</v>
      </c>
      <c r="T80" s="923">
        <f t="shared" si="5"/>
        <v>0</v>
      </c>
      <c r="U80" s="1009">
        <v>2400</v>
      </c>
      <c r="V80" s="923">
        <f t="shared" si="5"/>
        <v>0</v>
      </c>
      <c r="W80" s="1003">
        <v>2400</v>
      </c>
      <c r="X80" s="923">
        <f t="shared" si="5"/>
        <v>0</v>
      </c>
      <c r="Y80" s="1003">
        <v>2400</v>
      </c>
      <c r="Z80" s="923">
        <f t="shared" si="5"/>
        <v>0</v>
      </c>
      <c r="AA80" s="1003">
        <v>2400</v>
      </c>
      <c r="AB80" s="923">
        <f t="shared" si="5"/>
        <v>0</v>
      </c>
      <c r="AC80" s="1003">
        <v>2400</v>
      </c>
      <c r="AD80" s="923">
        <f t="shared" si="5"/>
        <v>0</v>
      </c>
      <c r="AE80" s="1003">
        <v>2400</v>
      </c>
      <c r="AF80" s="923">
        <f t="shared" si="5"/>
        <v>0</v>
      </c>
      <c r="AG80" s="1003">
        <v>2400</v>
      </c>
      <c r="AH80" s="1004"/>
      <c r="AI80" s="82">
        <f t="shared" si="7"/>
        <v>804</v>
      </c>
      <c r="AJ80" s="81">
        <v>1596</v>
      </c>
    </row>
    <row r="81" spans="1:36" x14ac:dyDescent="0.3">
      <c r="A81" s="244" t="s">
        <v>131</v>
      </c>
      <c r="B81" s="247">
        <v>1091</v>
      </c>
      <c r="C81" s="21" t="s">
        <v>501</v>
      </c>
      <c r="D81" s="81">
        <v>13700</v>
      </c>
      <c r="E81" s="81">
        <v>14000</v>
      </c>
      <c r="F81" s="81">
        <v>14000</v>
      </c>
      <c r="G81" s="81">
        <v>14000</v>
      </c>
      <c r="H81" s="81">
        <v>14000</v>
      </c>
      <c r="I81" s="81">
        <v>14600</v>
      </c>
      <c r="J81" s="81">
        <v>14900</v>
      </c>
      <c r="K81" s="150">
        <v>14900</v>
      </c>
      <c r="L81" s="923">
        <f t="shared" si="6"/>
        <v>2.6845637583892617E-2</v>
      </c>
      <c r="M81" s="150">
        <v>15300</v>
      </c>
      <c r="N81" s="923">
        <f t="shared" si="6"/>
        <v>0</v>
      </c>
      <c r="O81" s="150">
        <v>15300</v>
      </c>
      <c r="P81" s="923">
        <f t="shared" si="6"/>
        <v>6.5359477124183009E-3</v>
      </c>
      <c r="Q81" s="150">
        <v>15400</v>
      </c>
      <c r="R81" s="923">
        <f t="shared" si="5"/>
        <v>0</v>
      </c>
      <c r="S81" s="150">
        <v>15400</v>
      </c>
      <c r="T81" s="923">
        <f t="shared" si="5"/>
        <v>0</v>
      </c>
      <c r="U81" s="1009">
        <v>15400</v>
      </c>
      <c r="V81" s="923">
        <f t="shared" si="5"/>
        <v>6.4935064935064939E-3</v>
      </c>
      <c r="W81" s="1003">
        <v>15500</v>
      </c>
      <c r="X81" s="923">
        <f t="shared" si="5"/>
        <v>3.2258064516129031E-2</v>
      </c>
      <c r="Y81" s="1003">
        <v>16000</v>
      </c>
      <c r="Z81" s="923">
        <f t="shared" si="5"/>
        <v>0</v>
      </c>
      <c r="AA81" s="1003">
        <v>16000</v>
      </c>
      <c r="AB81" s="923">
        <f t="shared" si="5"/>
        <v>0</v>
      </c>
      <c r="AC81" s="1003">
        <v>16000</v>
      </c>
      <c r="AD81" s="923">
        <f t="shared" si="5"/>
        <v>0</v>
      </c>
      <c r="AE81" s="1003">
        <v>16000</v>
      </c>
      <c r="AF81" s="923">
        <f t="shared" si="5"/>
        <v>0</v>
      </c>
      <c r="AG81" s="1003">
        <v>16000</v>
      </c>
      <c r="AH81" s="1004"/>
      <c r="AI81" s="82">
        <f t="shared" si="7"/>
        <v>10327</v>
      </c>
      <c r="AJ81" s="81">
        <v>5673</v>
      </c>
    </row>
    <row r="82" spans="1:36" hidden="1" x14ac:dyDescent="0.3">
      <c r="A82" s="244" t="s">
        <v>131</v>
      </c>
      <c r="B82" s="247">
        <v>1086</v>
      </c>
      <c r="C82" s="21" t="s">
        <v>143</v>
      </c>
      <c r="D82" s="81" t="e">
        <v>#N/A</v>
      </c>
      <c r="E82" s="81" t="e">
        <v>#N/A</v>
      </c>
      <c r="F82" s="81" t="e">
        <v>#N/A</v>
      </c>
      <c r="G82" s="81" t="e">
        <v>#N/A</v>
      </c>
      <c r="H82" s="81" t="e">
        <v>#N/A</v>
      </c>
      <c r="I82" s="81" t="e">
        <v>#N/A</v>
      </c>
      <c r="J82" s="81" t="e">
        <v>#N/A</v>
      </c>
      <c r="K82" s="150" t="e">
        <v>#N/A</v>
      </c>
      <c r="L82" s="923" t="e">
        <f t="shared" si="6"/>
        <v>#N/A</v>
      </c>
      <c r="M82" s="150" t="e">
        <v>#N/A</v>
      </c>
      <c r="N82" s="923" t="e">
        <f t="shared" si="6"/>
        <v>#N/A</v>
      </c>
      <c r="O82" s="150" t="e">
        <v>#N/A</v>
      </c>
      <c r="P82" s="923" t="e">
        <f t="shared" si="6"/>
        <v>#N/A</v>
      </c>
      <c r="Q82" s="150" t="e">
        <v>#N/A</v>
      </c>
      <c r="R82" s="923" t="e">
        <f t="shared" si="5"/>
        <v>#N/A</v>
      </c>
      <c r="S82" s="150" t="e">
        <v>#N/A</v>
      </c>
      <c r="T82" s="923" t="e">
        <f t="shared" si="5"/>
        <v>#N/A</v>
      </c>
      <c r="U82" s="1009" t="e">
        <v>#N/A</v>
      </c>
      <c r="V82" s="923" t="e">
        <f t="shared" si="5"/>
        <v>#N/A</v>
      </c>
      <c r="W82" s="1003" t="e">
        <v>#N/A</v>
      </c>
      <c r="X82" s="923" t="e">
        <f t="shared" si="5"/>
        <v>#N/A</v>
      </c>
      <c r="Y82" s="1003" t="e">
        <v>#N/A</v>
      </c>
      <c r="Z82" s="923" t="e">
        <f t="shared" si="5"/>
        <v>#N/A</v>
      </c>
      <c r="AA82" s="1003" t="e">
        <v>#N/A</v>
      </c>
      <c r="AB82" s="923" t="e">
        <f t="shared" si="5"/>
        <v>#N/A</v>
      </c>
      <c r="AC82" s="1003" t="e">
        <v>#N/A</v>
      </c>
      <c r="AD82" s="923" t="e">
        <f t="shared" si="5"/>
        <v>#N/A</v>
      </c>
      <c r="AE82" s="1003" t="e">
        <v>#N/A</v>
      </c>
      <c r="AF82" s="923" t="e">
        <f t="shared" si="5"/>
        <v>#N/A</v>
      </c>
      <c r="AG82" s="1003" t="e">
        <v>#N/A</v>
      </c>
      <c r="AH82" s="1004"/>
      <c r="AI82" s="82" t="e">
        <f t="shared" si="7"/>
        <v>#N/A</v>
      </c>
      <c r="AJ82" s="81">
        <v>5673</v>
      </c>
    </row>
    <row r="83" spans="1:36" hidden="1" x14ac:dyDescent="0.3">
      <c r="A83" s="244" t="s">
        <v>131</v>
      </c>
      <c r="B83" s="247">
        <v>1082</v>
      </c>
      <c r="C83" s="54" t="s">
        <v>144</v>
      </c>
      <c r="D83" s="81" t="e">
        <v>#N/A</v>
      </c>
      <c r="E83" s="81" t="e">
        <v>#N/A</v>
      </c>
      <c r="F83" s="81" t="e">
        <v>#N/A</v>
      </c>
      <c r="G83" s="81" t="e">
        <v>#N/A</v>
      </c>
      <c r="H83" s="81" t="e">
        <v>#N/A</v>
      </c>
      <c r="I83" s="81" t="e">
        <v>#N/A</v>
      </c>
      <c r="J83" s="81" t="e">
        <v>#N/A</v>
      </c>
      <c r="K83" s="150" t="e">
        <v>#N/A</v>
      </c>
      <c r="L83" s="923" t="e">
        <f t="shared" si="6"/>
        <v>#N/A</v>
      </c>
      <c r="M83" s="150" t="e">
        <v>#N/A</v>
      </c>
      <c r="N83" s="923" t="e">
        <f t="shared" si="6"/>
        <v>#N/A</v>
      </c>
      <c r="O83" s="150" t="e">
        <v>#N/A</v>
      </c>
      <c r="P83" s="923" t="e">
        <f t="shared" si="6"/>
        <v>#N/A</v>
      </c>
      <c r="Q83" s="150" t="e">
        <v>#N/A</v>
      </c>
      <c r="R83" s="923" t="e">
        <f t="shared" si="5"/>
        <v>#N/A</v>
      </c>
      <c r="S83" s="150" t="e">
        <v>#N/A</v>
      </c>
      <c r="T83" s="923" t="e">
        <f t="shared" si="5"/>
        <v>#N/A</v>
      </c>
      <c r="U83" s="1009" t="e">
        <v>#N/A</v>
      </c>
      <c r="V83" s="923" t="e">
        <f t="shared" si="5"/>
        <v>#N/A</v>
      </c>
      <c r="W83" s="1003" t="e">
        <v>#N/A</v>
      </c>
      <c r="X83" s="923" t="e">
        <f t="shared" si="5"/>
        <v>#N/A</v>
      </c>
      <c r="Y83" s="1003" t="e">
        <v>#N/A</v>
      </c>
      <c r="Z83" s="923" t="e">
        <f t="shared" si="5"/>
        <v>#N/A</v>
      </c>
      <c r="AA83" s="1003" t="e">
        <v>#N/A</v>
      </c>
      <c r="AB83" s="923" t="e">
        <f t="shared" si="5"/>
        <v>#N/A</v>
      </c>
      <c r="AC83" s="1003" t="e">
        <v>#N/A</v>
      </c>
      <c r="AD83" s="923" t="e">
        <f t="shared" si="5"/>
        <v>#N/A</v>
      </c>
      <c r="AE83" s="1003" t="e">
        <v>#N/A</v>
      </c>
      <c r="AF83" s="923" t="e">
        <f t="shared" si="5"/>
        <v>#N/A</v>
      </c>
      <c r="AG83" s="1003" t="e">
        <v>#N/A</v>
      </c>
      <c r="AH83" s="1004"/>
      <c r="AI83" s="82" t="e">
        <f t="shared" si="7"/>
        <v>#N/A</v>
      </c>
      <c r="AJ83" s="81">
        <v>1620</v>
      </c>
    </row>
    <row r="84" spans="1:36" hidden="1" x14ac:dyDescent="0.3">
      <c r="A84" s="244" t="s">
        <v>131</v>
      </c>
      <c r="B84" s="247">
        <v>1094</v>
      </c>
      <c r="C84" s="21" t="s">
        <v>145</v>
      </c>
      <c r="D84" s="81" t="e">
        <v>#N/A</v>
      </c>
      <c r="E84" s="81" t="e">
        <v>#N/A</v>
      </c>
      <c r="F84" s="81" t="e">
        <v>#N/A</v>
      </c>
      <c r="G84" s="81" t="e">
        <v>#N/A</v>
      </c>
      <c r="H84" s="81" t="e">
        <v>#N/A</v>
      </c>
      <c r="I84" s="81" t="e">
        <v>#N/A</v>
      </c>
      <c r="J84" s="81" t="e">
        <v>#N/A</v>
      </c>
      <c r="K84" s="150" t="e">
        <v>#N/A</v>
      </c>
      <c r="L84" s="923" t="e">
        <f t="shared" si="6"/>
        <v>#N/A</v>
      </c>
      <c r="M84" s="150" t="e">
        <v>#N/A</v>
      </c>
      <c r="N84" s="923" t="e">
        <f t="shared" si="6"/>
        <v>#N/A</v>
      </c>
      <c r="O84" s="150" t="e">
        <v>#N/A</v>
      </c>
      <c r="P84" s="923" t="e">
        <f t="shared" si="6"/>
        <v>#N/A</v>
      </c>
      <c r="Q84" s="150" t="e">
        <v>#N/A</v>
      </c>
      <c r="R84" s="923" t="e">
        <f t="shared" si="5"/>
        <v>#N/A</v>
      </c>
      <c r="S84" s="150" t="e">
        <v>#N/A</v>
      </c>
      <c r="T84" s="923" t="e">
        <f t="shared" si="5"/>
        <v>#N/A</v>
      </c>
      <c r="U84" s="1009" t="e">
        <v>#N/A</v>
      </c>
      <c r="V84" s="923" t="e">
        <f t="shared" si="5"/>
        <v>#N/A</v>
      </c>
      <c r="W84" s="1003" t="e">
        <v>#N/A</v>
      </c>
      <c r="X84" s="923" t="e">
        <f t="shared" si="5"/>
        <v>#N/A</v>
      </c>
      <c r="Y84" s="1003" t="e">
        <v>#N/A</v>
      </c>
      <c r="Z84" s="923" t="e">
        <f t="shared" si="5"/>
        <v>#N/A</v>
      </c>
      <c r="AA84" s="1003" t="e">
        <v>#N/A</v>
      </c>
      <c r="AB84" s="923" t="e">
        <f t="shared" si="5"/>
        <v>#N/A</v>
      </c>
      <c r="AC84" s="1003" t="e">
        <v>#N/A</v>
      </c>
      <c r="AD84" s="923" t="e">
        <f t="shared" si="5"/>
        <v>#N/A</v>
      </c>
      <c r="AE84" s="1003" t="e">
        <v>#N/A</v>
      </c>
      <c r="AF84" s="923" t="e">
        <f t="shared" si="5"/>
        <v>#N/A</v>
      </c>
      <c r="AG84" s="1003" t="e">
        <v>#N/A</v>
      </c>
      <c r="AH84" s="1004"/>
      <c r="AI84" s="82" t="e">
        <f t="shared" si="7"/>
        <v>#N/A</v>
      </c>
      <c r="AJ84" s="81">
        <v>1188</v>
      </c>
    </row>
    <row r="85" spans="1:36" hidden="1" x14ac:dyDescent="0.3">
      <c r="A85" s="244" t="s">
        <v>131</v>
      </c>
      <c r="B85" s="247">
        <v>1084</v>
      </c>
      <c r="C85" s="54" t="s">
        <v>146</v>
      </c>
      <c r="D85" s="81" t="e">
        <v>#N/A</v>
      </c>
      <c r="E85" s="81" t="e">
        <v>#N/A</v>
      </c>
      <c r="F85" s="81" t="e">
        <v>#N/A</v>
      </c>
      <c r="G85" s="81" t="e">
        <v>#N/A</v>
      </c>
      <c r="H85" s="81" t="e">
        <v>#N/A</v>
      </c>
      <c r="I85" s="81" t="e">
        <v>#N/A</v>
      </c>
      <c r="J85" s="81" t="e">
        <v>#N/A</v>
      </c>
      <c r="K85" s="150" t="e">
        <v>#N/A</v>
      </c>
      <c r="L85" s="923" t="e">
        <f t="shared" si="6"/>
        <v>#N/A</v>
      </c>
      <c r="M85" s="150" t="e">
        <v>#N/A</v>
      </c>
      <c r="N85" s="923" t="e">
        <f t="shared" si="6"/>
        <v>#N/A</v>
      </c>
      <c r="O85" s="150" t="e">
        <v>#N/A</v>
      </c>
      <c r="P85" s="923" t="e">
        <f t="shared" si="6"/>
        <v>#N/A</v>
      </c>
      <c r="Q85" s="150" t="e">
        <v>#N/A</v>
      </c>
      <c r="R85" s="923" t="e">
        <f t="shared" si="5"/>
        <v>#N/A</v>
      </c>
      <c r="S85" s="150" t="e">
        <v>#N/A</v>
      </c>
      <c r="T85" s="923" t="e">
        <f t="shared" si="5"/>
        <v>#N/A</v>
      </c>
      <c r="U85" s="1009" t="e">
        <v>#N/A</v>
      </c>
      <c r="V85" s="923" t="e">
        <f t="shared" si="5"/>
        <v>#N/A</v>
      </c>
      <c r="W85" s="1003" t="e">
        <v>#N/A</v>
      </c>
      <c r="X85" s="923" t="e">
        <f t="shared" si="5"/>
        <v>#N/A</v>
      </c>
      <c r="Y85" s="1003" t="e">
        <v>#N/A</v>
      </c>
      <c r="Z85" s="923" t="e">
        <f t="shared" si="5"/>
        <v>#N/A</v>
      </c>
      <c r="AA85" s="1003" t="e">
        <v>#N/A</v>
      </c>
      <c r="AB85" s="923" t="e">
        <f t="shared" si="5"/>
        <v>#N/A</v>
      </c>
      <c r="AC85" s="1003" t="e">
        <v>#N/A</v>
      </c>
      <c r="AD85" s="923" t="e">
        <f t="shared" si="5"/>
        <v>#N/A</v>
      </c>
      <c r="AE85" s="1003" t="e">
        <v>#N/A</v>
      </c>
      <c r="AF85" s="923" t="e">
        <f t="shared" si="5"/>
        <v>#N/A</v>
      </c>
      <c r="AG85" s="1003" t="e">
        <v>#N/A</v>
      </c>
      <c r="AH85" s="1004"/>
      <c r="AI85" s="82" t="e">
        <f t="shared" si="7"/>
        <v>#N/A</v>
      </c>
      <c r="AJ85" s="81">
        <v>1681</v>
      </c>
    </row>
    <row r="86" spans="1:36" hidden="1" x14ac:dyDescent="0.3">
      <c r="A86" s="244" t="s">
        <v>131</v>
      </c>
      <c r="B86" s="247">
        <v>1085</v>
      </c>
      <c r="C86" s="54" t="s">
        <v>147</v>
      </c>
      <c r="D86" s="81" t="e">
        <v>#N/A</v>
      </c>
      <c r="E86" s="81" t="e">
        <v>#N/A</v>
      </c>
      <c r="F86" s="81" t="e">
        <v>#N/A</v>
      </c>
      <c r="G86" s="81" t="e">
        <v>#N/A</v>
      </c>
      <c r="H86" s="81" t="e">
        <v>#N/A</v>
      </c>
      <c r="I86" s="81" t="e">
        <v>#N/A</v>
      </c>
      <c r="J86" s="81" t="e">
        <v>#N/A</v>
      </c>
      <c r="K86" s="150" t="e">
        <v>#N/A</v>
      </c>
      <c r="L86" s="923" t="e">
        <f t="shared" si="6"/>
        <v>#N/A</v>
      </c>
      <c r="M86" s="150" t="e">
        <v>#N/A</v>
      </c>
      <c r="N86" s="923" t="e">
        <f t="shared" si="6"/>
        <v>#N/A</v>
      </c>
      <c r="O86" s="150" t="e">
        <v>#N/A</v>
      </c>
      <c r="P86" s="923" t="e">
        <f t="shared" si="6"/>
        <v>#N/A</v>
      </c>
      <c r="Q86" s="150" t="e">
        <v>#N/A</v>
      </c>
      <c r="R86" s="923" t="e">
        <f t="shared" si="5"/>
        <v>#N/A</v>
      </c>
      <c r="S86" s="150" t="e">
        <v>#N/A</v>
      </c>
      <c r="T86" s="923" t="e">
        <f t="shared" si="5"/>
        <v>#N/A</v>
      </c>
      <c r="U86" s="1009" t="e">
        <v>#N/A</v>
      </c>
      <c r="V86" s="923" t="e">
        <f t="shared" si="5"/>
        <v>#N/A</v>
      </c>
      <c r="W86" s="1003" t="e">
        <v>#N/A</v>
      </c>
      <c r="X86" s="923" t="e">
        <f t="shared" si="5"/>
        <v>#N/A</v>
      </c>
      <c r="Y86" s="1003" t="e">
        <v>#N/A</v>
      </c>
      <c r="Z86" s="923" t="e">
        <f t="shared" si="5"/>
        <v>#N/A</v>
      </c>
      <c r="AA86" s="1003" t="e">
        <v>#N/A</v>
      </c>
      <c r="AB86" s="923" t="e">
        <f t="shared" si="5"/>
        <v>#N/A</v>
      </c>
      <c r="AC86" s="1003" t="e">
        <v>#N/A</v>
      </c>
      <c r="AD86" s="923" t="e">
        <f t="shared" si="5"/>
        <v>#N/A</v>
      </c>
      <c r="AE86" s="1003" t="e">
        <v>#N/A</v>
      </c>
      <c r="AF86" s="923" t="e">
        <f t="shared" si="5"/>
        <v>#N/A</v>
      </c>
      <c r="AG86" s="1003" t="e">
        <v>#N/A</v>
      </c>
      <c r="AH86" s="1004"/>
      <c r="AI86" s="82" t="e">
        <f t="shared" si="7"/>
        <v>#N/A</v>
      </c>
      <c r="AJ86" s="81">
        <v>4461</v>
      </c>
    </row>
    <row r="87" spans="1:36" hidden="1" x14ac:dyDescent="0.3">
      <c r="A87" s="244" t="s">
        <v>131</v>
      </c>
      <c r="B87" s="247">
        <v>1087</v>
      </c>
      <c r="C87" s="21" t="s">
        <v>148</v>
      </c>
      <c r="D87" s="81" t="e">
        <v>#N/A</v>
      </c>
      <c r="E87" s="81" t="e">
        <v>#N/A</v>
      </c>
      <c r="F87" s="81" t="e">
        <v>#N/A</v>
      </c>
      <c r="G87" s="81" t="e">
        <v>#N/A</v>
      </c>
      <c r="H87" s="81" t="e">
        <v>#N/A</v>
      </c>
      <c r="I87" s="81" t="e">
        <v>#N/A</v>
      </c>
      <c r="J87" s="81" t="e">
        <v>#N/A</v>
      </c>
      <c r="K87" s="150" t="e">
        <v>#N/A</v>
      </c>
      <c r="L87" s="923" t="e">
        <f t="shared" si="6"/>
        <v>#N/A</v>
      </c>
      <c r="M87" s="150" t="e">
        <v>#N/A</v>
      </c>
      <c r="N87" s="923" t="e">
        <f t="shared" si="6"/>
        <v>#N/A</v>
      </c>
      <c r="O87" s="150" t="e">
        <v>#N/A</v>
      </c>
      <c r="P87" s="923" t="e">
        <f t="shared" si="6"/>
        <v>#N/A</v>
      </c>
      <c r="Q87" s="150" t="e">
        <v>#N/A</v>
      </c>
      <c r="R87" s="923" t="e">
        <f t="shared" si="5"/>
        <v>#N/A</v>
      </c>
      <c r="S87" s="150" t="e">
        <v>#N/A</v>
      </c>
      <c r="T87" s="923" t="e">
        <f t="shared" si="5"/>
        <v>#N/A</v>
      </c>
      <c r="U87" s="1009" t="e">
        <v>#N/A</v>
      </c>
      <c r="V87" s="923" t="e">
        <f t="shared" si="5"/>
        <v>#N/A</v>
      </c>
      <c r="W87" s="1003" t="e">
        <v>#N/A</v>
      </c>
      <c r="X87" s="923" t="e">
        <f t="shared" si="5"/>
        <v>#N/A</v>
      </c>
      <c r="Y87" s="1003" t="e">
        <v>#N/A</v>
      </c>
      <c r="Z87" s="923" t="e">
        <f t="shared" si="5"/>
        <v>#N/A</v>
      </c>
      <c r="AA87" s="1003" t="e">
        <v>#N/A</v>
      </c>
      <c r="AB87" s="923" t="e">
        <f t="shared" si="5"/>
        <v>#N/A</v>
      </c>
      <c r="AC87" s="1003" t="e">
        <v>#N/A</v>
      </c>
      <c r="AD87" s="923" t="e">
        <f t="shared" si="5"/>
        <v>#N/A</v>
      </c>
      <c r="AE87" s="1003" t="e">
        <v>#N/A</v>
      </c>
      <c r="AF87" s="923" t="e">
        <f t="shared" si="5"/>
        <v>#N/A</v>
      </c>
      <c r="AG87" s="1003" t="e">
        <v>#N/A</v>
      </c>
      <c r="AH87" s="1004"/>
      <c r="AI87" s="82" t="e">
        <f t="shared" si="7"/>
        <v>#N/A</v>
      </c>
      <c r="AJ87" s="81">
        <v>2816</v>
      </c>
    </row>
    <row r="88" spans="1:36" hidden="1" x14ac:dyDescent="0.3">
      <c r="A88" s="244" t="s">
        <v>131</v>
      </c>
      <c r="B88" s="247">
        <v>1092</v>
      </c>
      <c r="C88" s="21" t="s">
        <v>149</v>
      </c>
      <c r="D88" s="81" t="e">
        <v>#N/A</v>
      </c>
      <c r="E88" s="81" t="e">
        <v>#N/A</v>
      </c>
      <c r="F88" s="81" t="e">
        <v>#N/A</v>
      </c>
      <c r="G88" s="81" t="e">
        <v>#N/A</v>
      </c>
      <c r="H88" s="81" t="e">
        <v>#N/A</v>
      </c>
      <c r="I88" s="81" t="e">
        <v>#N/A</v>
      </c>
      <c r="J88" s="81" t="e">
        <v>#N/A</v>
      </c>
      <c r="K88" s="150" t="e">
        <v>#N/A</v>
      </c>
      <c r="L88" s="923" t="e">
        <f t="shared" si="6"/>
        <v>#N/A</v>
      </c>
      <c r="M88" s="150" t="e">
        <v>#N/A</v>
      </c>
      <c r="N88" s="923" t="e">
        <f t="shared" si="6"/>
        <v>#N/A</v>
      </c>
      <c r="O88" s="150" t="e">
        <v>#N/A</v>
      </c>
      <c r="P88" s="923" t="e">
        <f t="shared" si="6"/>
        <v>#N/A</v>
      </c>
      <c r="Q88" s="150" t="e">
        <v>#N/A</v>
      </c>
      <c r="R88" s="923" t="e">
        <f t="shared" si="5"/>
        <v>#N/A</v>
      </c>
      <c r="S88" s="150" t="e">
        <v>#N/A</v>
      </c>
      <c r="T88" s="923" t="e">
        <f t="shared" si="5"/>
        <v>#N/A</v>
      </c>
      <c r="U88" s="1009" t="e">
        <v>#N/A</v>
      </c>
      <c r="V88" s="923" t="e">
        <f t="shared" si="5"/>
        <v>#N/A</v>
      </c>
      <c r="W88" s="1003" t="e">
        <v>#N/A</v>
      </c>
      <c r="X88" s="923" t="e">
        <f t="shared" si="5"/>
        <v>#N/A</v>
      </c>
      <c r="Y88" s="1003" t="e">
        <v>#N/A</v>
      </c>
      <c r="Z88" s="923" t="e">
        <f t="shared" si="5"/>
        <v>#N/A</v>
      </c>
      <c r="AA88" s="1003" t="e">
        <v>#N/A</v>
      </c>
      <c r="AB88" s="923" t="e">
        <f t="shared" si="5"/>
        <v>#N/A</v>
      </c>
      <c r="AC88" s="1003" t="e">
        <v>#N/A</v>
      </c>
      <c r="AD88" s="923" t="e">
        <f t="shared" si="5"/>
        <v>#N/A</v>
      </c>
      <c r="AE88" s="1003" t="e">
        <v>#N/A</v>
      </c>
      <c r="AF88" s="923" t="e">
        <f t="shared" si="5"/>
        <v>#N/A</v>
      </c>
      <c r="AG88" s="1003" t="e">
        <v>#N/A</v>
      </c>
      <c r="AH88" s="1004"/>
      <c r="AI88" s="82" t="e">
        <f t="shared" si="7"/>
        <v>#N/A</v>
      </c>
      <c r="AJ88" s="81">
        <v>1178</v>
      </c>
    </row>
    <row r="89" spans="1:36" hidden="1" x14ac:dyDescent="0.3">
      <c r="A89" s="244" t="s">
        <v>131</v>
      </c>
      <c r="B89" s="247">
        <v>1093</v>
      </c>
      <c r="C89" s="21" t="s">
        <v>150</v>
      </c>
      <c r="D89" s="81" t="e">
        <v>#N/A</v>
      </c>
      <c r="E89" s="81" t="e">
        <v>#N/A</v>
      </c>
      <c r="F89" s="81" t="e">
        <v>#N/A</v>
      </c>
      <c r="G89" s="81" t="e">
        <v>#N/A</v>
      </c>
      <c r="H89" s="81" t="e">
        <v>#N/A</v>
      </c>
      <c r="I89" s="81" t="e">
        <v>#N/A</v>
      </c>
      <c r="J89" s="81" t="e">
        <v>#N/A</v>
      </c>
      <c r="K89" s="150" t="e">
        <v>#N/A</v>
      </c>
      <c r="L89" s="923" t="e">
        <f t="shared" si="6"/>
        <v>#N/A</v>
      </c>
      <c r="M89" s="150" t="e">
        <v>#N/A</v>
      </c>
      <c r="N89" s="923" t="e">
        <f t="shared" si="6"/>
        <v>#N/A</v>
      </c>
      <c r="O89" s="150" t="e">
        <v>#N/A</v>
      </c>
      <c r="P89" s="923" t="e">
        <f t="shared" si="6"/>
        <v>#N/A</v>
      </c>
      <c r="Q89" s="150" t="e">
        <v>#N/A</v>
      </c>
      <c r="R89" s="923" t="e">
        <f t="shared" si="5"/>
        <v>#N/A</v>
      </c>
      <c r="S89" s="150" t="e">
        <v>#N/A</v>
      </c>
      <c r="T89" s="923" t="e">
        <f t="shared" si="5"/>
        <v>#N/A</v>
      </c>
      <c r="U89" s="1009" t="e">
        <v>#N/A</v>
      </c>
      <c r="V89" s="923" t="e">
        <f t="shared" si="5"/>
        <v>#N/A</v>
      </c>
      <c r="W89" s="1003" t="e">
        <v>#N/A</v>
      </c>
      <c r="X89" s="923" t="e">
        <f t="shared" si="5"/>
        <v>#N/A</v>
      </c>
      <c r="Y89" s="1003" t="e">
        <v>#N/A</v>
      </c>
      <c r="Z89" s="923" t="e">
        <f t="shared" si="5"/>
        <v>#N/A</v>
      </c>
      <c r="AA89" s="1003" t="e">
        <v>#N/A</v>
      </c>
      <c r="AB89" s="923" t="e">
        <f t="shared" si="5"/>
        <v>#N/A</v>
      </c>
      <c r="AC89" s="1003" t="e">
        <v>#N/A</v>
      </c>
      <c r="AD89" s="923" t="e">
        <f t="shared" si="5"/>
        <v>#N/A</v>
      </c>
      <c r="AE89" s="1003" t="e">
        <v>#N/A</v>
      </c>
      <c r="AF89" s="923" t="e">
        <f t="shared" si="5"/>
        <v>#N/A</v>
      </c>
      <c r="AG89" s="1003" t="e">
        <v>#N/A</v>
      </c>
      <c r="AH89" s="1004"/>
      <c r="AI89" s="82" t="e">
        <f t="shared" si="7"/>
        <v>#N/A</v>
      </c>
      <c r="AJ89" s="81">
        <v>1022</v>
      </c>
    </row>
    <row r="90" spans="1:36" hidden="1" x14ac:dyDescent="0.3">
      <c r="A90" s="244" t="s">
        <v>131</v>
      </c>
      <c r="B90" s="247">
        <v>1088</v>
      </c>
      <c r="C90" s="21" t="s">
        <v>151</v>
      </c>
      <c r="D90" s="81" t="e">
        <v>#N/A</v>
      </c>
      <c r="E90" s="81" t="e">
        <v>#N/A</v>
      </c>
      <c r="F90" s="81" t="e">
        <v>#N/A</v>
      </c>
      <c r="G90" s="81" t="e">
        <v>#N/A</v>
      </c>
      <c r="H90" s="81" t="e">
        <v>#N/A</v>
      </c>
      <c r="I90" s="81" t="e">
        <v>#N/A</v>
      </c>
      <c r="J90" s="81" t="e">
        <v>#N/A</v>
      </c>
      <c r="K90" s="150" t="e">
        <v>#N/A</v>
      </c>
      <c r="L90" s="923" t="e">
        <f t="shared" si="6"/>
        <v>#N/A</v>
      </c>
      <c r="M90" s="150" t="e">
        <v>#N/A</v>
      </c>
      <c r="N90" s="923" t="e">
        <f t="shared" si="6"/>
        <v>#N/A</v>
      </c>
      <c r="O90" s="150" t="e">
        <v>#N/A</v>
      </c>
      <c r="P90" s="923" t="e">
        <f t="shared" si="6"/>
        <v>#N/A</v>
      </c>
      <c r="Q90" s="150" t="e">
        <v>#N/A</v>
      </c>
      <c r="R90" s="923" t="e">
        <f t="shared" si="5"/>
        <v>#N/A</v>
      </c>
      <c r="S90" s="150" t="e">
        <v>#N/A</v>
      </c>
      <c r="T90" s="923" t="e">
        <f t="shared" si="5"/>
        <v>#N/A</v>
      </c>
      <c r="U90" s="1009" t="e">
        <v>#N/A</v>
      </c>
      <c r="V90" s="923" t="e">
        <f t="shared" si="5"/>
        <v>#N/A</v>
      </c>
      <c r="W90" s="1003" t="e">
        <v>#N/A</v>
      </c>
      <c r="X90" s="923" t="e">
        <f t="shared" si="5"/>
        <v>#N/A</v>
      </c>
      <c r="Y90" s="1003" t="e">
        <v>#N/A</v>
      </c>
      <c r="Z90" s="923" t="e">
        <f t="shared" si="5"/>
        <v>#N/A</v>
      </c>
      <c r="AA90" s="1003" t="e">
        <v>#N/A</v>
      </c>
      <c r="AB90" s="923" t="e">
        <f t="shared" si="5"/>
        <v>#N/A</v>
      </c>
      <c r="AC90" s="1003" t="e">
        <v>#N/A</v>
      </c>
      <c r="AD90" s="923" t="e">
        <f t="shared" si="5"/>
        <v>#N/A</v>
      </c>
      <c r="AE90" s="1003" t="e">
        <v>#N/A</v>
      </c>
      <c r="AF90" s="923" t="e">
        <f t="shared" si="5"/>
        <v>#N/A</v>
      </c>
      <c r="AG90" s="1003" t="e">
        <v>#N/A</v>
      </c>
      <c r="AH90" s="1004"/>
      <c r="AI90" s="82" t="e">
        <f t="shared" si="7"/>
        <v>#N/A</v>
      </c>
      <c r="AJ90" s="81">
        <v>3759</v>
      </c>
    </row>
    <row r="91" spans="1:36" hidden="1" x14ac:dyDescent="0.3">
      <c r="A91" s="244" t="s">
        <v>131</v>
      </c>
      <c r="B91" s="247">
        <v>1083</v>
      </c>
      <c r="C91" s="21" t="s">
        <v>152</v>
      </c>
      <c r="D91" s="81" t="e">
        <v>#N/A</v>
      </c>
      <c r="E91" s="81" t="e">
        <v>#N/A</v>
      </c>
      <c r="F91" s="81" t="e">
        <v>#N/A</v>
      </c>
      <c r="G91" s="81" t="e">
        <v>#N/A</v>
      </c>
      <c r="H91" s="81" t="e">
        <v>#N/A</v>
      </c>
      <c r="I91" s="81" t="e">
        <v>#N/A</v>
      </c>
      <c r="J91" s="81" t="e">
        <v>#N/A</v>
      </c>
      <c r="K91" s="150" t="e">
        <v>#N/A</v>
      </c>
      <c r="L91" s="923" t="e">
        <f t="shared" si="6"/>
        <v>#N/A</v>
      </c>
      <c r="M91" s="150" t="e">
        <v>#N/A</v>
      </c>
      <c r="N91" s="923" t="e">
        <f t="shared" si="6"/>
        <v>#N/A</v>
      </c>
      <c r="O91" s="150" t="e">
        <v>#N/A</v>
      </c>
      <c r="P91" s="923" t="e">
        <f t="shared" si="6"/>
        <v>#N/A</v>
      </c>
      <c r="Q91" s="150" t="e">
        <v>#N/A</v>
      </c>
      <c r="R91" s="923" t="e">
        <f t="shared" si="5"/>
        <v>#N/A</v>
      </c>
      <c r="S91" s="150" t="e">
        <v>#N/A</v>
      </c>
      <c r="T91" s="923" t="e">
        <f t="shared" si="5"/>
        <v>#N/A</v>
      </c>
      <c r="U91" s="1009" t="e">
        <v>#N/A</v>
      </c>
      <c r="V91" s="923" t="e">
        <f t="shared" si="5"/>
        <v>#N/A</v>
      </c>
      <c r="W91" s="1003" t="e">
        <v>#N/A</v>
      </c>
      <c r="X91" s="923" t="e">
        <f t="shared" si="5"/>
        <v>#N/A</v>
      </c>
      <c r="Y91" s="1003" t="e">
        <v>#N/A</v>
      </c>
      <c r="Z91" s="923" t="e">
        <f t="shared" si="5"/>
        <v>#N/A</v>
      </c>
      <c r="AA91" s="1003" t="e">
        <v>#N/A</v>
      </c>
      <c r="AB91" s="923" t="e">
        <f t="shared" si="5"/>
        <v>#N/A</v>
      </c>
      <c r="AC91" s="1003" t="e">
        <v>#N/A</v>
      </c>
      <c r="AD91" s="923" t="e">
        <f t="shared" si="5"/>
        <v>#N/A</v>
      </c>
      <c r="AE91" s="1003" t="e">
        <v>#N/A</v>
      </c>
      <c r="AF91" s="923" t="e">
        <f t="shared" si="5"/>
        <v>#N/A</v>
      </c>
      <c r="AG91" s="1003" t="e">
        <v>#N/A</v>
      </c>
      <c r="AH91" s="1004"/>
      <c r="AI91" s="82" t="e">
        <f t="shared" si="7"/>
        <v>#N/A</v>
      </c>
      <c r="AJ91" s="81">
        <v>1596</v>
      </c>
    </row>
    <row r="92" spans="1:36" hidden="1" x14ac:dyDescent="0.3">
      <c r="A92" s="244" t="s">
        <v>153</v>
      </c>
      <c r="B92" s="247">
        <v>184</v>
      </c>
      <c r="C92" s="21" t="s">
        <v>154</v>
      </c>
      <c r="D92" s="81" t="e">
        <v>#N/A</v>
      </c>
      <c r="E92" s="81" t="e">
        <v>#N/A</v>
      </c>
      <c r="F92" s="81" t="e">
        <v>#N/A</v>
      </c>
      <c r="G92" s="81" t="e">
        <v>#N/A</v>
      </c>
      <c r="H92" s="81" t="e">
        <v>#N/A</v>
      </c>
      <c r="I92" s="81" t="e">
        <v>#N/A</v>
      </c>
      <c r="J92" s="81" t="e">
        <v>#N/A</v>
      </c>
      <c r="K92" s="150" t="e">
        <v>#N/A</v>
      </c>
      <c r="L92" s="923" t="e">
        <f t="shared" si="6"/>
        <v>#N/A</v>
      </c>
      <c r="M92" s="150" t="e">
        <v>#N/A</v>
      </c>
      <c r="N92" s="923" t="e">
        <f t="shared" si="6"/>
        <v>#N/A</v>
      </c>
      <c r="O92" s="150" t="e">
        <v>#N/A</v>
      </c>
      <c r="P92" s="923" t="e">
        <f t="shared" si="6"/>
        <v>#N/A</v>
      </c>
      <c r="Q92" s="150" t="e">
        <v>#N/A</v>
      </c>
      <c r="R92" s="923" t="e">
        <f t="shared" si="5"/>
        <v>#N/A</v>
      </c>
      <c r="S92" s="150" t="e">
        <v>#N/A</v>
      </c>
      <c r="T92" s="923" t="e">
        <f t="shared" si="5"/>
        <v>#N/A</v>
      </c>
      <c r="U92" s="1009" t="e">
        <v>#N/A</v>
      </c>
      <c r="V92" s="923" t="e">
        <f t="shared" si="5"/>
        <v>#N/A</v>
      </c>
      <c r="W92" s="1003" t="e">
        <v>#N/A</v>
      </c>
      <c r="X92" s="923" t="e">
        <f t="shared" si="5"/>
        <v>#N/A</v>
      </c>
      <c r="Y92" s="1003" t="e">
        <v>#N/A</v>
      </c>
      <c r="Z92" s="923" t="e">
        <f t="shared" si="5"/>
        <v>#N/A</v>
      </c>
      <c r="AA92" s="1003" t="e">
        <v>#N/A</v>
      </c>
      <c r="AB92" s="923" t="e">
        <f t="shared" si="5"/>
        <v>#N/A</v>
      </c>
      <c r="AC92" s="1003" t="e">
        <v>#N/A</v>
      </c>
      <c r="AD92" s="923" t="e">
        <f t="shared" si="5"/>
        <v>#N/A</v>
      </c>
      <c r="AE92" s="1003" t="e">
        <v>#N/A</v>
      </c>
      <c r="AF92" s="923" t="e">
        <f t="shared" si="5"/>
        <v>#N/A</v>
      </c>
      <c r="AG92" s="1003" t="e">
        <v>#N/A</v>
      </c>
      <c r="AH92" s="1004"/>
      <c r="AI92" s="82" t="e">
        <f t="shared" si="7"/>
        <v>#N/A</v>
      </c>
      <c r="AJ92" s="81">
        <v>1045</v>
      </c>
    </row>
    <row r="93" spans="1:36" x14ac:dyDescent="0.3">
      <c r="A93" s="244" t="s">
        <v>153</v>
      </c>
      <c r="B93" s="247">
        <v>461</v>
      </c>
      <c r="C93" s="54" t="s">
        <v>155</v>
      </c>
      <c r="D93" s="81">
        <v>4500</v>
      </c>
      <c r="E93" s="81">
        <v>5000</v>
      </c>
      <c r="F93" s="81">
        <v>5000</v>
      </c>
      <c r="G93" s="81">
        <v>5000</v>
      </c>
      <c r="H93" s="81">
        <v>5000</v>
      </c>
      <c r="I93" s="81">
        <v>5200</v>
      </c>
      <c r="J93" s="81">
        <v>5200</v>
      </c>
      <c r="K93" s="150">
        <v>5200</v>
      </c>
      <c r="L93" s="923">
        <f t="shared" si="6"/>
        <v>1.9230769230769232E-2</v>
      </c>
      <c r="M93" s="150">
        <v>5300</v>
      </c>
      <c r="N93" s="923">
        <f t="shared" si="6"/>
        <v>-5.6603773584905662E-2</v>
      </c>
      <c r="O93" s="150">
        <v>5000</v>
      </c>
      <c r="P93" s="923">
        <f t="shared" si="6"/>
        <v>-0.04</v>
      </c>
      <c r="Q93" s="150">
        <v>4800</v>
      </c>
      <c r="R93" s="923">
        <f t="shared" si="5"/>
        <v>0</v>
      </c>
      <c r="S93" s="150">
        <v>4800</v>
      </c>
      <c r="T93" s="923">
        <f t="shared" si="5"/>
        <v>-4.1666666666666664E-2</v>
      </c>
      <c r="U93" s="1009">
        <v>4600</v>
      </c>
      <c r="V93" s="923">
        <f t="shared" si="5"/>
        <v>6.5217391304347824E-2</v>
      </c>
      <c r="W93" s="1003">
        <v>4900</v>
      </c>
      <c r="X93" s="923">
        <f t="shared" si="5"/>
        <v>0.32653061224489793</v>
      </c>
      <c r="Y93" s="1003">
        <v>6500</v>
      </c>
      <c r="Z93" s="923">
        <f t="shared" si="5"/>
        <v>-0.1</v>
      </c>
      <c r="AA93" s="1003">
        <v>5850</v>
      </c>
      <c r="AB93" s="923">
        <f t="shared" si="5"/>
        <v>0.14529914529914531</v>
      </c>
      <c r="AC93" s="1003">
        <v>6700</v>
      </c>
      <c r="AD93" s="923">
        <f t="shared" si="5"/>
        <v>0</v>
      </c>
      <c r="AE93" s="1003">
        <v>6700</v>
      </c>
      <c r="AF93" s="923">
        <f t="shared" si="5"/>
        <v>0</v>
      </c>
      <c r="AG93" s="1003">
        <v>6700</v>
      </c>
      <c r="AH93" s="1004"/>
      <c r="AI93" s="82">
        <f t="shared" si="7"/>
        <v>3029</v>
      </c>
      <c r="AJ93" s="81">
        <v>3671</v>
      </c>
    </row>
    <row r="94" spans="1:36" x14ac:dyDescent="0.3">
      <c r="A94" s="244" t="s">
        <v>153</v>
      </c>
      <c r="B94" s="247">
        <v>2015</v>
      </c>
      <c r="C94" s="54" t="s">
        <v>156</v>
      </c>
      <c r="D94" s="81"/>
      <c r="E94" s="81"/>
      <c r="F94" s="81"/>
      <c r="G94" s="81"/>
      <c r="H94" s="81"/>
      <c r="J94" s="81"/>
      <c r="K94" s="150"/>
      <c r="L94" s="923"/>
      <c r="M94" s="150"/>
      <c r="N94" s="923"/>
      <c r="O94" s="150"/>
      <c r="P94" s="923"/>
      <c r="Q94" s="150"/>
      <c r="R94" s="923"/>
      <c r="S94" s="150"/>
      <c r="T94" s="923"/>
      <c r="U94" s="1009"/>
      <c r="V94" s="923"/>
      <c r="W94" s="1003"/>
      <c r="X94" s="923"/>
      <c r="Y94" s="1003"/>
      <c r="Z94" s="923"/>
      <c r="AA94" s="1003"/>
      <c r="AB94" s="923"/>
      <c r="AC94" s="1003"/>
      <c r="AD94" s="923"/>
      <c r="AE94" s="1003"/>
      <c r="AF94" s="923"/>
      <c r="AG94" s="1003"/>
      <c r="AH94" s="1004"/>
      <c r="AI94" s="82"/>
      <c r="AJ94" s="81"/>
    </row>
    <row r="95" spans="1:36" x14ac:dyDescent="0.3">
      <c r="A95" s="244" t="s">
        <v>153</v>
      </c>
      <c r="B95" s="247">
        <v>9721</v>
      </c>
      <c r="C95" s="54" t="s">
        <v>158</v>
      </c>
      <c r="D95" s="81">
        <v>0.5</v>
      </c>
      <c r="E95" s="81">
        <v>0</v>
      </c>
      <c r="F95" s="81">
        <v>0</v>
      </c>
      <c r="G95" s="81">
        <v>0</v>
      </c>
      <c r="H95" s="81">
        <v>0</v>
      </c>
      <c r="I95" s="81">
        <v>0</v>
      </c>
      <c r="J95" s="81">
        <v>0</v>
      </c>
      <c r="K95" s="150">
        <v>0</v>
      </c>
      <c r="L95" s="923" t="e">
        <f t="shared" si="6"/>
        <v>#DIV/0!</v>
      </c>
      <c r="M95" s="150">
        <v>0</v>
      </c>
      <c r="N95" s="923" t="e">
        <f t="shared" si="6"/>
        <v>#DIV/0!</v>
      </c>
      <c r="O95" s="150">
        <v>0</v>
      </c>
      <c r="P95" s="923" t="e">
        <f t="shared" si="6"/>
        <v>#DIV/0!</v>
      </c>
      <c r="Q95" s="150">
        <v>0</v>
      </c>
      <c r="R95" s="923" t="e">
        <f t="shared" si="5"/>
        <v>#DIV/0!</v>
      </c>
      <c r="S95" s="150">
        <v>0</v>
      </c>
      <c r="T95" s="923" t="e">
        <f t="shared" si="5"/>
        <v>#DIV/0!</v>
      </c>
      <c r="U95" s="1009">
        <v>0</v>
      </c>
      <c r="V95" s="923" t="e">
        <f t="shared" si="5"/>
        <v>#DIV/0!</v>
      </c>
      <c r="W95" s="1003">
        <v>0</v>
      </c>
      <c r="X95" s="923" t="e">
        <f t="shared" si="5"/>
        <v>#DIV/0!</v>
      </c>
      <c r="Y95" s="1003">
        <v>0</v>
      </c>
      <c r="Z95" s="923" t="e">
        <f t="shared" si="5"/>
        <v>#DIV/0!</v>
      </c>
      <c r="AA95" s="1003">
        <v>0</v>
      </c>
      <c r="AB95" s="923" t="e">
        <f t="shared" si="5"/>
        <v>#DIV/0!</v>
      </c>
      <c r="AC95" s="1003">
        <v>0</v>
      </c>
      <c r="AD95" s="923" t="e">
        <f t="shared" si="5"/>
        <v>#DIV/0!</v>
      </c>
      <c r="AE95" s="1003">
        <v>0</v>
      </c>
      <c r="AF95" s="923" t="e">
        <f t="shared" si="5"/>
        <v>#DIV/0!</v>
      </c>
      <c r="AG95" s="1003">
        <v>0</v>
      </c>
      <c r="AH95" s="1004"/>
      <c r="AI95" s="82">
        <f t="shared" si="7"/>
        <v>-573</v>
      </c>
      <c r="AJ95" s="81">
        <v>573</v>
      </c>
    </row>
    <row r="96" spans="1:36" x14ac:dyDescent="0.3">
      <c r="A96" s="244" t="s">
        <v>159</v>
      </c>
      <c r="B96" s="247">
        <v>787</v>
      </c>
      <c r="C96" s="21" t="s">
        <v>160</v>
      </c>
      <c r="D96" s="81">
        <v>5400</v>
      </c>
      <c r="E96" s="81">
        <v>5950</v>
      </c>
      <c r="F96" s="81">
        <v>5950</v>
      </c>
      <c r="G96" s="81">
        <v>6100</v>
      </c>
      <c r="H96" s="81">
        <v>6100</v>
      </c>
      <c r="I96" s="81">
        <v>6200</v>
      </c>
      <c r="J96" s="81">
        <v>6600</v>
      </c>
      <c r="K96" s="150">
        <v>6700</v>
      </c>
      <c r="L96" s="923">
        <f t="shared" si="6"/>
        <v>2.9850746268656716E-2</v>
      </c>
      <c r="M96" s="150">
        <v>6900</v>
      </c>
      <c r="N96" s="923">
        <f t="shared" si="6"/>
        <v>0</v>
      </c>
      <c r="O96" s="150">
        <v>6900</v>
      </c>
      <c r="P96" s="923">
        <f t="shared" si="6"/>
        <v>0</v>
      </c>
      <c r="Q96" s="150">
        <v>6900</v>
      </c>
      <c r="R96" s="923">
        <f t="shared" si="5"/>
        <v>0</v>
      </c>
      <c r="S96" s="150">
        <v>6900</v>
      </c>
      <c r="T96" s="923">
        <f t="shared" si="5"/>
        <v>-2.8985507246376812E-2</v>
      </c>
      <c r="U96" s="1009">
        <v>6700</v>
      </c>
      <c r="V96" s="923">
        <f t="shared" si="5"/>
        <v>1.4925373134328358E-2</v>
      </c>
      <c r="W96" s="1003">
        <v>6800</v>
      </c>
      <c r="X96" s="923">
        <f t="shared" si="5"/>
        <v>8.8235294117647065E-2</v>
      </c>
      <c r="Y96" s="1003">
        <v>7400</v>
      </c>
      <c r="Z96" s="923">
        <f t="shared" si="5"/>
        <v>-8.1081081081081086E-2</v>
      </c>
      <c r="AA96" s="1003">
        <v>6800</v>
      </c>
      <c r="AB96" s="923">
        <f t="shared" si="5"/>
        <v>8.8235294117647065E-2</v>
      </c>
      <c r="AC96" s="1003">
        <v>7400</v>
      </c>
      <c r="AD96" s="923">
        <f t="shared" si="5"/>
        <v>0</v>
      </c>
      <c r="AE96" s="1003">
        <v>7400</v>
      </c>
      <c r="AF96" s="923">
        <f t="shared" si="5"/>
        <v>0</v>
      </c>
      <c r="AG96" s="1003">
        <v>7400</v>
      </c>
      <c r="AH96" s="1004"/>
      <c r="AI96" s="82">
        <f t="shared" si="7"/>
        <v>2406</v>
      </c>
      <c r="AJ96" s="81">
        <v>4994</v>
      </c>
    </row>
    <row r="97" spans="1:36" x14ac:dyDescent="0.3">
      <c r="A97" s="244" t="s">
        <v>159</v>
      </c>
      <c r="B97" s="247">
        <v>788</v>
      </c>
      <c r="C97" s="21" t="s">
        <v>161</v>
      </c>
      <c r="D97" s="81">
        <v>6000</v>
      </c>
      <c r="E97" s="81">
        <v>6150</v>
      </c>
      <c r="F97" s="81">
        <v>6150</v>
      </c>
      <c r="G97" s="81">
        <v>6300</v>
      </c>
      <c r="H97" s="81">
        <v>6400</v>
      </c>
      <c r="I97" s="81">
        <v>6600</v>
      </c>
      <c r="J97" s="81">
        <v>6900</v>
      </c>
      <c r="K97" s="150">
        <v>6900</v>
      </c>
      <c r="L97" s="923">
        <f t="shared" si="6"/>
        <v>2.8985507246376812E-2</v>
      </c>
      <c r="M97" s="150">
        <v>7100</v>
      </c>
      <c r="N97" s="923">
        <f t="shared" si="6"/>
        <v>0</v>
      </c>
      <c r="O97" s="150">
        <v>7100</v>
      </c>
      <c r="P97" s="923">
        <f t="shared" si="6"/>
        <v>0</v>
      </c>
      <c r="Q97" s="150">
        <v>7100</v>
      </c>
      <c r="R97" s="923">
        <f t="shared" si="5"/>
        <v>0</v>
      </c>
      <c r="S97" s="150">
        <v>7100</v>
      </c>
      <c r="T97" s="923">
        <f t="shared" si="5"/>
        <v>-2.8169014084507043E-2</v>
      </c>
      <c r="U97" s="1009">
        <v>6900</v>
      </c>
      <c r="V97" s="923">
        <f t="shared" si="5"/>
        <v>1.4492753623188406E-2</v>
      </c>
      <c r="W97" s="1003">
        <v>7000</v>
      </c>
      <c r="X97" s="923">
        <f t="shared" si="5"/>
        <v>7.1428571428571425E-2</v>
      </c>
      <c r="Y97" s="1003">
        <v>7500</v>
      </c>
      <c r="Z97" s="923">
        <f t="shared" si="5"/>
        <v>-6.6666666666666666E-2</v>
      </c>
      <c r="AA97" s="1003">
        <v>7000</v>
      </c>
      <c r="AB97" s="923">
        <f t="shared" si="5"/>
        <v>7.1428571428571425E-2</v>
      </c>
      <c r="AC97" s="1003">
        <v>7500</v>
      </c>
      <c r="AD97" s="923">
        <f t="shared" si="5"/>
        <v>0</v>
      </c>
      <c r="AE97" s="1003">
        <v>7500</v>
      </c>
      <c r="AF97" s="923">
        <f t="shared" si="5"/>
        <v>0</v>
      </c>
      <c r="AG97" s="1003">
        <v>7500</v>
      </c>
      <c r="AH97" s="1004"/>
      <c r="AI97" s="82">
        <f t="shared" si="7"/>
        <v>2122</v>
      </c>
      <c r="AJ97" s="81">
        <v>5378</v>
      </c>
    </row>
    <row r="98" spans="1:36" x14ac:dyDescent="0.3">
      <c r="A98" s="244" t="s">
        <v>159</v>
      </c>
      <c r="B98" s="247">
        <v>789</v>
      </c>
      <c r="C98" s="21" t="s">
        <v>162</v>
      </c>
      <c r="D98" s="81">
        <v>4800</v>
      </c>
      <c r="E98" s="81">
        <v>5400</v>
      </c>
      <c r="F98" s="81">
        <v>5400</v>
      </c>
      <c r="G98" s="81">
        <v>5550</v>
      </c>
      <c r="H98" s="81">
        <v>5700</v>
      </c>
      <c r="I98" s="81">
        <v>5700</v>
      </c>
      <c r="J98" s="81">
        <v>5900</v>
      </c>
      <c r="K98" s="150">
        <v>6000</v>
      </c>
      <c r="L98" s="923">
        <f t="shared" si="6"/>
        <v>3.3333333333333333E-2</v>
      </c>
      <c r="M98" s="150">
        <v>6200</v>
      </c>
      <c r="N98" s="923">
        <f t="shared" si="6"/>
        <v>0</v>
      </c>
      <c r="O98" s="150">
        <v>6200</v>
      </c>
      <c r="P98" s="923">
        <f t="shared" si="6"/>
        <v>0</v>
      </c>
      <c r="Q98" s="150">
        <v>6200</v>
      </c>
      <c r="R98" s="923">
        <f t="shared" si="5"/>
        <v>0</v>
      </c>
      <c r="S98" s="150">
        <v>6200</v>
      </c>
      <c r="T98" s="923">
        <f t="shared" si="5"/>
        <v>-3.2258064516129031E-2</v>
      </c>
      <c r="U98" s="1009">
        <v>6000</v>
      </c>
      <c r="V98" s="923">
        <f t="shared" si="5"/>
        <v>1.6666666666666666E-2</v>
      </c>
      <c r="W98" s="1003">
        <v>6100</v>
      </c>
      <c r="X98" s="923">
        <f t="shared" si="5"/>
        <v>0.14754098360655737</v>
      </c>
      <c r="Y98" s="1003">
        <v>7000</v>
      </c>
      <c r="Z98" s="923">
        <f t="shared" si="5"/>
        <v>-0.11428571428571428</v>
      </c>
      <c r="AA98" s="1003">
        <v>6200</v>
      </c>
      <c r="AB98" s="923">
        <f t="shared" si="5"/>
        <v>0.12903225806451613</v>
      </c>
      <c r="AC98" s="1003">
        <v>7000</v>
      </c>
      <c r="AD98" s="923">
        <f t="shared" si="5"/>
        <v>0</v>
      </c>
      <c r="AE98" s="1003">
        <v>7000</v>
      </c>
      <c r="AF98" s="923">
        <f t="shared" si="5"/>
        <v>0</v>
      </c>
      <c r="AG98" s="1003">
        <v>7000</v>
      </c>
      <c r="AH98" s="1004"/>
      <c r="AI98" s="82">
        <f t="shared" si="7"/>
        <v>2988</v>
      </c>
      <c r="AJ98" s="81">
        <v>4012</v>
      </c>
    </row>
    <row r="99" spans="1:36" x14ac:dyDescent="0.3">
      <c r="A99" s="244" t="s">
        <v>159</v>
      </c>
      <c r="B99" s="247">
        <v>790</v>
      </c>
      <c r="C99" s="21" t="s">
        <v>163</v>
      </c>
      <c r="D99" s="81">
        <v>5200</v>
      </c>
      <c r="E99" s="81">
        <v>5800</v>
      </c>
      <c r="F99" s="81">
        <v>5800</v>
      </c>
      <c r="G99" s="81">
        <v>5900</v>
      </c>
      <c r="H99" s="81">
        <v>5900</v>
      </c>
      <c r="I99" s="81">
        <v>5900</v>
      </c>
      <c r="J99" s="81">
        <v>5900</v>
      </c>
      <c r="K99" s="150">
        <v>5900</v>
      </c>
      <c r="L99" s="923">
        <f>(M99-K99)/K99</f>
        <v>3.3898305084745763E-2</v>
      </c>
      <c r="M99" s="150">
        <v>6100</v>
      </c>
      <c r="N99" s="923">
        <f>(O99-M99)/M99</f>
        <v>0</v>
      </c>
      <c r="O99" s="150">
        <v>6100</v>
      </c>
      <c r="P99" s="923">
        <f>(Q99-O99)/O99</f>
        <v>0</v>
      </c>
      <c r="Q99" s="150">
        <v>6100</v>
      </c>
      <c r="R99" s="923">
        <f t="shared" si="5"/>
        <v>0</v>
      </c>
      <c r="S99" s="150">
        <v>6100</v>
      </c>
      <c r="T99" s="923">
        <f t="shared" si="5"/>
        <v>-3.2786885245901641E-2</v>
      </c>
      <c r="U99" s="1009">
        <v>5900</v>
      </c>
      <c r="V99" s="923">
        <f t="shared" si="5"/>
        <v>1.6949152542372881E-2</v>
      </c>
      <c r="W99" s="1003">
        <v>6000</v>
      </c>
      <c r="X99" s="923">
        <f t="shared" si="5"/>
        <v>0.2</v>
      </c>
      <c r="Y99" s="1003">
        <v>7200</v>
      </c>
      <c r="Z99" s="923">
        <f t="shared" si="5"/>
        <v>-0.16666666666666666</v>
      </c>
      <c r="AA99" s="1003">
        <v>6000</v>
      </c>
      <c r="AB99" s="923">
        <f t="shared" si="5"/>
        <v>0.2</v>
      </c>
      <c r="AC99" s="1003">
        <v>7200</v>
      </c>
      <c r="AD99" s="923">
        <f t="shared" si="5"/>
        <v>0</v>
      </c>
      <c r="AE99" s="1003">
        <v>7200</v>
      </c>
      <c r="AF99" s="923">
        <f t="shared" si="5"/>
        <v>0</v>
      </c>
      <c r="AG99" s="1003">
        <v>7200</v>
      </c>
      <c r="AH99" s="1004"/>
      <c r="AI99" s="82" t="e">
        <f t="shared" si="7"/>
        <v>#VALUE!</v>
      </c>
      <c r="AJ99" s="81" t="s">
        <v>502</v>
      </c>
    </row>
    <row r="100" spans="1:36" hidden="1" x14ac:dyDescent="0.3">
      <c r="A100" s="244" t="s">
        <v>159</v>
      </c>
      <c r="B100" s="247">
        <v>511</v>
      </c>
      <c r="C100" s="21" t="s">
        <v>164</v>
      </c>
      <c r="D100" s="81">
        <v>0</v>
      </c>
      <c r="E100" s="81">
        <v>0</v>
      </c>
      <c r="F100" s="81">
        <v>0</v>
      </c>
      <c r="G100" s="81">
        <v>0</v>
      </c>
      <c r="H100" s="81">
        <v>0</v>
      </c>
      <c r="I100" s="81">
        <v>0</v>
      </c>
      <c r="J100" s="81">
        <v>0</v>
      </c>
      <c r="K100" s="81">
        <v>0</v>
      </c>
      <c r="L100" s="923" t="e">
        <f t="shared" si="6"/>
        <v>#DIV/0!</v>
      </c>
      <c r="M100" s="81">
        <v>0</v>
      </c>
      <c r="N100" s="923" t="e">
        <f t="shared" si="6"/>
        <v>#DIV/0!</v>
      </c>
      <c r="O100" s="81">
        <v>0</v>
      </c>
      <c r="P100" s="923" t="e">
        <f t="shared" si="6"/>
        <v>#DIV/0!</v>
      </c>
      <c r="Q100" s="150">
        <v>0</v>
      </c>
      <c r="R100" s="923" t="e">
        <f t="shared" si="5"/>
        <v>#DIV/0!</v>
      </c>
      <c r="S100" s="81">
        <v>0</v>
      </c>
      <c r="T100" s="923" t="e">
        <f t="shared" si="5"/>
        <v>#DIV/0!</v>
      </c>
      <c r="U100" s="1009">
        <v>0</v>
      </c>
      <c r="V100" s="923" t="e">
        <f t="shared" si="5"/>
        <v>#DIV/0!</v>
      </c>
      <c r="W100" s="1003">
        <v>0</v>
      </c>
      <c r="X100" s="923" t="e">
        <f t="shared" si="5"/>
        <v>#DIV/0!</v>
      </c>
      <c r="Y100" s="1003">
        <v>0</v>
      </c>
      <c r="Z100" s="923" t="e">
        <f t="shared" si="5"/>
        <v>#DIV/0!</v>
      </c>
      <c r="AA100" s="1003">
        <v>0</v>
      </c>
      <c r="AB100" s="923" t="e">
        <f t="shared" si="5"/>
        <v>#DIV/0!</v>
      </c>
      <c r="AC100" s="1003">
        <v>0</v>
      </c>
      <c r="AD100" s="923" t="e">
        <f t="shared" si="5"/>
        <v>#DIV/0!</v>
      </c>
      <c r="AE100" s="1003">
        <v>0</v>
      </c>
      <c r="AF100" s="923" t="e">
        <f t="shared" si="5"/>
        <v>#DIV/0!</v>
      </c>
      <c r="AG100" s="1003">
        <v>0</v>
      </c>
      <c r="AH100" s="1004"/>
      <c r="AI100" s="82">
        <f t="shared" si="7"/>
        <v>-573</v>
      </c>
      <c r="AJ100" s="81">
        <v>573</v>
      </c>
    </row>
    <row r="101" spans="1:36" hidden="1" x14ac:dyDescent="0.3">
      <c r="A101" s="244" t="s">
        <v>165</v>
      </c>
      <c r="B101" s="251">
        <v>911</v>
      </c>
      <c r="C101" s="34" t="s">
        <v>166</v>
      </c>
      <c r="D101" s="81" t="e">
        <v>#N/A</v>
      </c>
      <c r="E101" s="81" t="e">
        <v>#N/A</v>
      </c>
      <c r="F101" s="81" t="e">
        <v>#N/A</v>
      </c>
      <c r="G101" s="81" t="e">
        <v>#N/A</v>
      </c>
      <c r="H101" s="81" t="e">
        <v>#N/A</v>
      </c>
      <c r="I101" s="81" t="e">
        <v>#N/A</v>
      </c>
      <c r="J101" s="81" t="e">
        <v>#N/A</v>
      </c>
      <c r="K101" s="81" t="e">
        <v>#N/A</v>
      </c>
      <c r="L101" s="923" t="e">
        <f t="shared" si="6"/>
        <v>#N/A</v>
      </c>
      <c r="M101" s="81" t="e">
        <v>#N/A</v>
      </c>
      <c r="N101" s="923" t="e">
        <f t="shared" si="6"/>
        <v>#N/A</v>
      </c>
      <c r="O101" s="81" t="e">
        <v>#N/A</v>
      </c>
      <c r="P101" s="923" t="e">
        <f t="shared" si="6"/>
        <v>#N/A</v>
      </c>
      <c r="Q101" s="150" t="e">
        <v>#N/A</v>
      </c>
      <c r="R101" s="923" t="e">
        <f t="shared" si="5"/>
        <v>#N/A</v>
      </c>
      <c r="S101" s="81" t="e">
        <v>#N/A</v>
      </c>
      <c r="T101" s="923" t="e">
        <f t="shared" si="5"/>
        <v>#N/A</v>
      </c>
      <c r="U101" s="1009" t="e">
        <v>#N/A</v>
      </c>
      <c r="V101" s="923" t="e">
        <f t="shared" si="5"/>
        <v>#N/A</v>
      </c>
      <c r="W101" s="1003" t="e">
        <v>#N/A</v>
      </c>
      <c r="X101" s="923" t="e">
        <f t="shared" si="5"/>
        <v>#N/A</v>
      </c>
      <c r="Y101" s="1003" t="e">
        <v>#N/A</v>
      </c>
      <c r="Z101" s="923" t="e">
        <f t="shared" si="5"/>
        <v>#N/A</v>
      </c>
      <c r="AA101" s="1003" t="e">
        <v>#N/A</v>
      </c>
      <c r="AB101" s="923" t="e">
        <f t="shared" si="5"/>
        <v>#N/A</v>
      </c>
      <c r="AC101" s="1003" t="e">
        <v>#N/A</v>
      </c>
      <c r="AD101" s="923" t="e">
        <f t="shared" si="5"/>
        <v>#N/A</v>
      </c>
      <c r="AE101" s="1003" t="e">
        <v>#N/A</v>
      </c>
      <c r="AF101" s="923" t="e">
        <f t="shared" si="5"/>
        <v>#N/A</v>
      </c>
      <c r="AG101" s="1003" t="e">
        <v>#N/A</v>
      </c>
      <c r="AH101" s="1004"/>
      <c r="AI101" s="82" t="e">
        <f t="shared" si="7"/>
        <v>#N/A</v>
      </c>
      <c r="AJ101" s="81">
        <v>15247</v>
      </c>
    </row>
    <row r="102" spans="1:36" hidden="1" x14ac:dyDescent="0.3">
      <c r="A102" s="244" t="s">
        <v>165</v>
      </c>
      <c r="B102" s="251">
        <v>912</v>
      </c>
      <c r="C102" s="34" t="s">
        <v>167</v>
      </c>
      <c r="D102" s="81" t="e">
        <v>#N/A</v>
      </c>
      <c r="E102" s="81" t="e">
        <v>#N/A</v>
      </c>
      <c r="F102" s="81" t="e">
        <v>#N/A</v>
      </c>
      <c r="G102" s="81" t="e">
        <v>#N/A</v>
      </c>
      <c r="H102" s="81" t="e">
        <v>#N/A</v>
      </c>
      <c r="I102" s="81" t="e">
        <v>#N/A</v>
      </c>
      <c r="J102" s="81" t="e">
        <v>#N/A</v>
      </c>
      <c r="K102" s="81" t="e">
        <v>#N/A</v>
      </c>
      <c r="L102" s="923" t="e">
        <f t="shared" si="6"/>
        <v>#N/A</v>
      </c>
      <c r="M102" s="81" t="e">
        <v>#N/A</v>
      </c>
      <c r="N102" s="923" t="e">
        <f t="shared" si="6"/>
        <v>#N/A</v>
      </c>
      <c r="O102" s="81" t="e">
        <v>#N/A</v>
      </c>
      <c r="P102" s="923" t="e">
        <f t="shared" si="6"/>
        <v>#N/A</v>
      </c>
      <c r="Q102" s="150" t="e">
        <v>#N/A</v>
      </c>
      <c r="R102" s="923" t="e">
        <f t="shared" si="5"/>
        <v>#N/A</v>
      </c>
      <c r="S102" s="81" t="e">
        <v>#N/A</v>
      </c>
      <c r="T102" s="923" t="e">
        <f t="shared" si="5"/>
        <v>#N/A</v>
      </c>
      <c r="U102" s="1009" t="e">
        <v>#N/A</v>
      </c>
      <c r="V102" s="923" t="e">
        <f t="shared" si="5"/>
        <v>#N/A</v>
      </c>
      <c r="W102" s="1003" t="e">
        <v>#N/A</v>
      </c>
      <c r="X102" s="923" t="e">
        <f t="shared" si="5"/>
        <v>#N/A</v>
      </c>
      <c r="Y102" s="1003" t="e">
        <v>#N/A</v>
      </c>
      <c r="Z102" s="923" t="e">
        <f t="shared" si="5"/>
        <v>#N/A</v>
      </c>
      <c r="AA102" s="1003" t="e">
        <v>#N/A</v>
      </c>
      <c r="AB102" s="923" t="e">
        <f t="shared" si="5"/>
        <v>#N/A</v>
      </c>
      <c r="AC102" s="1003" t="e">
        <v>#N/A</v>
      </c>
      <c r="AD102" s="923" t="e">
        <f t="shared" si="5"/>
        <v>#N/A</v>
      </c>
      <c r="AE102" s="1003" t="e">
        <v>#N/A</v>
      </c>
      <c r="AF102" s="923" t="e">
        <f t="shared" si="5"/>
        <v>#N/A</v>
      </c>
      <c r="AG102" s="1003" t="e">
        <v>#N/A</v>
      </c>
      <c r="AH102" s="1004"/>
      <c r="AI102" s="82" t="e">
        <f t="shared" si="7"/>
        <v>#N/A</v>
      </c>
      <c r="AJ102" s="81">
        <v>11701</v>
      </c>
    </row>
    <row r="103" spans="1:36" hidden="1" x14ac:dyDescent="0.3">
      <c r="A103" s="244" t="s">
        <v>165</v>
      </c>
      <c r="B103" s="251">
        <v>913</v>
      </c>
      <c r="C103" s="34" t="s">
        <v>168</v>
      </c>
      <c r="D103" s="81" t="e">
        <v>#N/A</v>
      </c>
      <c r="E103" s="81" t="e">
        <v>#N/A</v>
      </c>
      <c r="F103" s="81" t="e">
        <v>#N/A</v>
      </c>
      <c r="G103" s="81" t="e">
        <v>#N/A</v>
      </c>
      <c r="H103" s="81" t="e">
        <v>#N/A</v>
      </c>
      <c r="I103" s="81" t="e">
        <v>#N/A</v>
      </c>
      <c r="J103" s="81" t="e">
        <v>#N/A</v>
      </c>
      <c r="K103" s="81" t="e">
        <v>#N/A</v>
      </c>
      <c r="L103" s="923" t="e">
        <f t="shared" si="6"/>
        <v>#N/A</v>
      </c>
      <c r="M103" s="81" t="e">
        <v>#N/A</v>
      </c>
      <c r="N103" s="923" t="e">
        <f t="shared" si="6"/>
        <v>#N/A</v>
      </c>
      <c r="O103" s="81" t="e">
        <v>#N/A</v>
      </c>
      <c r="P103" s="923" t="e">
        <f t="shared" si="6"/>
        <v>#N/A</v>
      </c>
      <c r="Q103" s="150" t="e">
        <v>#N/A</v>
      </c>
      <c r="R103" s="923" t="e">
        <f t="shared" si="5"/>
        <v>#N/A</v>
      </c>
      <c r="S103" s="81" t="e">
        <v>#N/A</v>
      </c>
      <c r="T103" s="923" t="e">
        <f t="shared" si="5"/>
        <v>#N/A</v>
      </c>
      <c r="U103" s="1009" t="e">
        <v>#N/A</v>
      </c>
      <c r="V103" s="923" t="e">
        <f t="shared" si="5"/>
        <v>#N/A</v>
      </c>
      <c r="W103" s="1003" t="e">
        <v>#N/A</v>
      </c>
      <c r="X103" s="923" t="e">
        <f t="shared" si="5"/>
        <v>#N/A</v>
      </c>
      <c r="Y103" s="1003" t="e">
        <v>#N/A</v>
      </c>
      <c r="Z103" s="923" t="e">
        <f t="shared" si="5"/>
        <v>#N/A</v>
      </c>
      <c r="AA103" s="1003" t="e">
        <v>#N/A</v>
      </c>
      <c r="AB103" s="923" t="e">
        <f t="shared" si="5"/>
        <v>#N/A</v>
      </c>
      <c r="AC103" s="1003" t="e">
        <v>#N/A</v>
      </c>
      <c r="AD103" s="923" t="e">
        <f t="shared" si="5"/>
        <v>#N/A</v>
      </c>
      <c r="AE103" s="1003" t="e">
        <v>#N/A</v>
      </c>
      <c r="AF103" s="923" t="e">
        <f t="shared" si="5"/>
        <v>#N/A</v>
      </c>
      <c r="AG103" s="1003" t="e">
        <v>#N/A</v>
      </c>
      <c r="AH103" s="1004"/>
      <c r="AI103" s="82" t="e">
        <f t="shared" si="7"/>
        <v>#N/A</v>
      </c>
      <c r="AJ103" s="81">
        <v>15247.483174170076</v>
      </c>
    </row>
    <row r="104" spans="1:36" hidden="1" x14ac:dyDescent="0.3">
      <c r="A104" s="244" t="s">
        <v>165</v>
      </c>
      <c r="B104" s="251">
        <v>914</v>
      </c>
      <c r="C104" s="34" t="s">
        <v>169</v>
      </c>
      <c r="D104" s="81" t="e">
        <v>#N/A</v>
      </c>
      <c r="E104" s="81" t="e">
        <v>#N/A</v>
      </c>
      <c r="F104" s="81" t="e">
        <v>#N/A</v>
      </c>
      <c r="G104" s="81" t="e">
        <v>#N/A</v>
      </c>
      <c r="H104" s="81" t="e">
        <v>#N/A</v>
      </c>
      <c r="I104" s="81" t="e">
        <v>#N/A</v>
      </c>
      <c r="J104" s="81" t="e">
        <v>#N/A</v>
      </c>
      <c r="K104" s="81" t="e">
        <v>#N/A</v>
      </c>
      <c r="L104" s="923" t="e">
        <f t="shared" si="6"/>
        <v>#N/A</v>
      </c>
      <c r="M104" s="81" t="e">
        <v>#N/A</v>
      </c>
      <c r="N104" s="923" t="e">
        <f t="shared" si="6"/>
        <v>#N/A</v>
      </c>
      <c r="O104" s="81" t="e">
        <v>#N/A</v>
      </c>
      <c r="P104" s="923" t="e">
        <f t="shared" si="6"/>
        <v>#N/A</v>
      </c>
      <c r="Q104" s="150" t="e">
        <v>#N/A</v>
      </c>
      <c r="R104" s="923" t="e">
        <f t="shared" si="5"/>
        <v>#N/A</v>
      </c>
      <c r="S104" s="81" t="e">
        <v>#N/A</v>
      </c>
      <c r="T104" s="923" t="e">
        <f t="shared" si="5"/>
        <v>#N/A</v>
      </c>
      <c r="U104" s="1009" t="e">
        <v>#N/A</v>
      </c>
      <c r="V104" s="923" t="e">
        <f t="shared" si="5"/>
        <v>#N/A</v>
      </c>
      <c r="W104" s="1003" t="e">
        <v>#N/A</v>
      </c>
      <c r="X104" s="923" t="e">
        <f t="shared" si="5"/>
        <v>#N/A</v>
      </c>
      <c r="Y104" s="1003" t="e">
        <v>#N/A</v>
      </c>
      <c r="Z104" s="923" t="e">
        <f t="shared" si="5"/>
        <v>#N/A</v>
      </c>
      <c r="AA104" s="1003" t="e">
        <v>#N/A</v>
      </c>
      <c r="AB104" s="923" t="e">
        <f t="shared" si="5"/>
        <v>#N/A</v>
      </c>
      <c r="AC104" s="1003" t="e">
        <v>#N/A</v>
      </c>
      <c r="AD104" s="923" t="e">
        <f t="shared" si="5"/>
        <v>#N/A</v>
      </c>
      <c r="AE104" s="1003" t="e">
        <v>#N/A</v>
      </c>
      <c r="AF104" s="923" t="e">
        <f t="shared" si="5"/>
        <v>#N/A</v>
      </c>
      <c r="AG104" s="1003" t="e">
        <v>#N/A</v>
      </c>
      <c r="AH104" s="1004"/>
      <c r="AI104" s="82" t="e">
        <f t="shared" si="7"/>
        <v>#N/A</v>
      </c>
      <c r="AJ104" s="81">
        <v>14065</v>
      </c>
    </row>
    <row r="105" spans="1:36" hidden="1" x14ac:dyDescent="0.3">
      <c r="A105" s="244" t="s">
        <v>165</v>
      </c>
      <c r="B105" s="251">
        <v>915</v>
      </c>
      <c r="C105" s="34" t="s">
        <v>170</v>
      </c>
      <c r="D105" s="81" t="e">
        <v>#N/A</v>
      </c>
      <c r="E105" s="81" t="e">
        <v>#N/A</v>
      </c>
      <c r="F105" s="81" t="e">
        <v>#N/A</v>
      </c>
      <c r="G105" s="81" t="e">
        <v>#N/A</v>
      </c>
      <c r="H105" s="81" t="e">
        <v>#N/A</v>
      </c>
      <c r="I105" s="81" t="e">
        <v>#N/A</v>
      </c>
      <c r="J105" s="81" t="e">
        <v>#N/A</v>
      </c>
      <c r="K105" s="81" t="e">
        <v>#N/A</v>
      </c>
      <c r="L105" s="923" t="e">
        <f t="shared" si="6"/>
        <v>#N/A</v>
      </c>
      <c r="M105" s="81" t="e">
        <v>#N/A</v>
      </c>
      <c r="N105" s="923" t="e">
        <f t="shared" si="6"/>
        <v>#N/A</v>
      </c>
      <c r="O105" s="81" t="e">
        <v>#N/A</v>
      </c>
      <c r="P105" s="923" t="e">
        <f t="shared" si="6"/>
        <v>#N/A</v>
      </c>
      <c r="Q105" s="150" t="e">
        <v>#N/A</v>
      </c>
      <c r="R105" s="923" t="e">
        <f t="shared" si="5"/>
        <v>#N/A</v>
      </c>
      <c r="S105" s="81" t="e">
        <v>#N/A</v>
      </c>
      <c r="T105" s="923" t="e">
        <f t="shared" si="5"/>
        <v>#N/A</v>
      </c>
      <c r="U105" s="1009" t="e">
        <v>#N/A</v>
      </c>
      <c r="V105" s="923" t="e">
        <f t="shared" si="5"/>
        <v>#N/A</v>
      </c>
      <c r="W105" s="1003" t="e">
        <v>#N/A</v>
      </c>
      <c r="X105" s="923" t="e">
        <f t="shared" si="5"/>
        <v>#N/A</v>
      </c>
      <c r="Y105" s="1003" t="e">
        <v>#N/A</v>
      </c>
      <c r="Z105" s="923" t="e">
        <f t="shared" si="5"/>
        <v>#N/A</v>
      </c>
      <c r="AA105" s="1003" t="e">
        <v>#N/A</v>
      </c>
      <c r="AB105" s="923" t="e">
        <f t="shared" si="5"/>
        <v>#N/A</v>
      </c>
      <c r="AC105" s="1003" t="e">
        <v>#N/A</v>
      </c>
      <c r="AD105" s="923" t="e">
        <f t="shared" si="5"/>
        <v>#N/A</v>
      </c>
      <c r="AE105" s="1003" t="e">
        <v>#N/A</v>
      </c>
      <c r="AF105" s="923" t="e">
        <f t="shared" ref="AF105" si="8">(AG105-AE105)/AE105</f>
        <v>#N/A</v>
      </c>
      <c r="AG105" s="1003" t="e">
        <v>#N/A</v>
      </c>
      <c r="AH105" s="1004"/>
      <c r="AI105" s="82" t="e">
        <f t="shared" si="7"/>
        <v>#N/A</v>
      </c>
      <c r="AJ105" s="81">
        <v>16429</v>
      </c>
    </row>
    <row r="106" spans="1:36" hidden="1" x14ac:dyDescent="0.3">
      <c r="A106" s="244" t="s">
        <v>165</v>
      </c>
      <c r="B106" s="251">
        <v>916</v>
      </c>
      <c r="C106" s="34" t="s">
        <v>171</v>
      </c>
      <c r="D106" s="81" t="e">
        <v>#N/A</v>
      </c>
      <c r="E106" s="81" t="e">
        <v>#N/A</v>
      </c>
      <c r="F106" s="81" t="e">
        <v>#N/A</v>
      </c>
      <c r="G106" s="81" t="e">
        <v>#N/A</v>
      </c>
      <c r="H106" s="81" t="e">
        <v>#N/A</v>
      </c>
      <c r="I106" s="81" t="e">
        <v>#N/A</v>
      </c>
      <c r="J106" s="81" t="e">
        <v>#N/A</v>
      </c>
      <c r="K106" s="81" t="e">
        <v>#N/A</v>
      </c>
      <c r="L106" s="923" t="e">
        <f t="shared" si="6"/>
        <v>#N/A</v>
      </c>
      <c r="M106" s="81" t="e">
        <v>#N/A</v>
      </c>
      <c r="N106" s="923" t="e">
        <f t="shared" si="6"/>
        <v>#N/A</v>
      </c>
      <c r="O106" s="81" t="e">
        <v>#N/A</v>
      </c>
      <c r="P106" s="923" t="e">
        <f t="shared" si="6"/>
        <v>#N/A</v>
      </c>
      <c r="Q106" s="150" t="e">
        <v>#N/A</v>
      </c>
      <c r="R106" s="923" t="e">
        <f t="shared" ref="R106:AF130" si="9">(S106-Q106)/Q106</f>
        <v>#N/A</v>
      </c>
      <c r="S106" s="81" t="e">
        <v>#N/A</v>
      </c>
      <c r="T106" s="923" t="e">
        <f t="shared" si="9"/>
        <v>#N/A</v>
      </c>
      <c r="U106" s="1009" t="e">
        <v>#N/A</v>
      </c>
      <c r="V106" s="923" t="e">
        <f t="shared" si="9"/>
        <v>#N/A</v>
      </c>
      <c r="W106" s="1003" t="e">
        <v>#N/A</v>
      </c>
      <c r="X106" s="923" t="e">
        <f t="shared" si="9"/>
        <v>#N/A</v>
      </c>
      <c r="Y106" s="1003" t="e">
        <v>#N/A</v>
      </c>
      <c r="Z106" s="923" t="e">
        <f t="shared" si="9"/>
        <v>#N/A</v>
      </c>
      <c r="AA106" s="1003" t="e">
        <v>#N/A</v>
      </c>
      <c r="AB106" s="923" t="e">
        <f t="shared" si="9"/>
        <v>#N/A</v>
      </c>
      <c r="AC106" s="1003" t="e">
        <v>#N/A</v>
      </c>
      <c r="AD106" s="923" t="e">
        <f t="shared" si="9"/>
        <v>#N/A</v>
      </c>
      <c r="AE106" s="1003" t="e">
        <v>#N/A</v>
      </c>
      <c r="AF106" s="923" t="e">
        <f t="shared" si="9"/>
        <v>#N/A</v>
      </c>
      <c r="AG106" s="1003" t="e">
        <v>#N/A</v>
      </c>
      <c r="AH106" s="1004"/>
      <c r="AI106" s="82" t="e">
        <f t="shared" si="7"/>
        <v>#N/A</v>
      </c>
      <c r="AJ106" s="81">
        <v>16429</v>
      </c>
    </row>
    <row r="107" spans="1:36" hidden="1" x14ac:dyDescent="0.3">
      <c r="A107" s="244" t="s">
        <v>165</v>
      </c>
      <c r="B107" s="251">
        <v>917</v>
      </c>
      <c r="C107" s="34" t="s">
        <v>172</v>
      </c>
      <c r="D107" s="81" t="e">
        <v>#N/A</v>
      </c>
      <c r="E107" s="81" t="e">
        <v>#N/A</v>
      </c>
      <c r="F107" s="81" t="e">
        <v>#N/A</v>
      </c>
      <c r="G107" s="81" t="e">
        <v>#N/A</v>
      </c>
      <c r="H107" s="81" t="e">
        <v>#N/A</v>
      </c>
      <c r="I107" s="81" t="e">
        <v>#N/A</v>
      </c>
      <c r="J107" s="81" t="e">
        <v>#N/A</v>
      </c>
      <c r="K107" s="81" t="e">
        <v>#N/A</v>
      </c>
      <c r="L107" s="923" t="e">
        <f t="shared" si="6"/>
        <v>#N/A</v>
      </c>
      <c r="M107" s="81" t="e">
        <v>#N/A</v>
      </c>
      <c r="N107" s="923" t="e">
        <f t="shared" si="6"/>
        <v>#N/A</v>
      </c>
      <c r="O107" s="81" t="e">
        <v>#N/A</v>
      </c>
      <c r="P107" s="923" t="e">
        <f t="shared" si="6"/>
        <v>#N/A</v>
      </c>
      <c r="Q107" s="150" t="e">
        <v>#N/A</v>
      </c>
      <c r="R107" s="923" t="e">
        <f t="shared" si="9"/>
        <v>#N/A</v>
      </c>
      <c r="S107" s="81" t="e">
        <v>#N/A</v>
      </c>
      <c r="T107" s="923" t="e">
        <f t="shared" si="9"/>
        <v>#N/A</v>
      </c>
      <c r="U107" s="1009" t="e">
        <v>#N/A</v>
      </c>
      <c r="V107" s="923" t="e">
        <f t="shared" si="9"/>
        <v>#N/A</v>
      </c>
      <c r="W107" s="1003" t="e">
        <v>#N/A</v>
      </c>
      <c r="X107" s="923" t="e">
        <f t="shared" si="9"/>
        <v>#N/A</v>
      </c>
      <c r="Y107" s="1003" t="e">
        <v>#N/A</v>
      </c>
      <c r="Z107" s="923" t="e">
        <f t="shared" si="9"/>
        <v>#N/A</v>
      </c>
      <c r="AA107" s="1003" t="e">
        <v>#N/A</v>
      </c>
      <c r="AB107" s="923" t="e">
        <f t="shared" si="9"/>
        <v>#N/A</v>
      </c>
      <c r="AC107" s="1003" t="e">
        <v>#N/A</v>
      </c>
      <c r="AD107" s="923" t="e">
        <f t="shared" si="9"/>
        <v>#N/A</v>
      </c>
      <c r="AE107" s="1003" t="e">
        <v>#N/A</v>
      </c>
      <c r="AF107" s="923" t="e">
        <f t="shared" si="9"/>
        <v>#N/A</v>
      </c>
      <c r="AG107" s="1003" t="e">
        <v>#N/A</v>
      </c>
      <c r="AH107" s="1004"/>
      <c r="AI107" s="82" t="e">
        <f t="shared" si="7"/>
        <v>#N/A</v>
      </c>
      <c r="AJ107" s="81">
        <v>16452.347803967612</v>
      </c>
    </row>
    <row r="108" spans="1:36" hidden="1" x14ac:dyDescent="0.3">
      <c r="A108" s="244" t="s">
        <v>165</v>
      </c>
      <c r="B108" s="251">
        <v>918</v>
      </c>
      <c r="C108" s="34" t="s">
        <v>173</v>
      </c>
      <c r="D108" s="81" t="e">
        <v>#N/A</v>
      </c>
      <c r="E108" s="81" t="e">
        <v>#N/A</v>
      </c>
      <c r="F108" s="81" t="e">
        <v>#N/A</v>
      </c>
      <c r="G108" s="81" t="e">
        <v>#N/A</v>
      </c>
      <c r="H108" s="81" t="e">
        <v>#N/A</v>
      </c>
      <c r="I108" s="81" t="e">
        <v>#N/A</v>
      </c>
      <c r="J108" s="81" t="e">
        <v>#N/A</v>
      </c>
      <c r="K108" s="81" t="e">
        <v>#N/A</v>
      </c>
      <c r="L108" s="923" t="e">
        <f t="shared" si="6"/>
        <v>#N/A</v>
      </c>
      <c r="M108" s="81" t="e">
        <v>#N/A</v>
      </c>
      <c r="N108" s="923" t="e">
        <f t="shared" si="6"/>
        <v>#N/A</v>
      </c>
      <c r="O108" s="81" t="e">
        <v>#N/A</v>
      </c>
      <c r="P108" s="923" t="e">
        <f t="shared" si="6"/>
        <v>#N/A</v>
      </c>
      <c r="Q108" s="150" t="e">
        <v>#N/A</v>
      </c>
      <c r="R108" s="923" t="e">
        <f t="shared" si="9"/>
        <v>#N/A</v>
      </c>
      <c r="S108" s="81" t="e">
        <v>#N/A</v>
      </c>
      <c r="T108" s="923" t="e">
        <f t="shared" si="9"/>
        <v>#N/A</v>
      </c>
      <c r="U108" s="1009" t="e">
        <v>#N/A</v>
      </c>
      <c r="V108" s="923" t="e">
        <f t="shared" si="9"/>
        <v>#N/A</v>
      </c>
      <c r="W108" s="1003" t="e">
        <v>#N/A</v>
      </c>
      <c r="X108" s="923" t="e">
        <f t="shared" si="9"/>
        <v>#N/A</v>
      </c>
      <c r="Y108" s="1003" t="e">
        <v>#N/A</v>
      </c>
      <c r="Z108" s="923" t="e">
        <f t="shared" si="9"/>
        <v>#N/A</v>
      </c>
      <c r="AA108" s="1003" t="e">
        <v>#N/A</v>
      </c>
      <c r="AB108" s="923" t="e">
        <f t="shared" si="9"/>
        <v>#N/A</v>
      </c>
      <c r="AC108" s="1003" t="e">
        <v>#N/A</v>
      </c>
      <c r="AD108" s="923" t="e">
        <f t="shared" si="9"/>
        <v>#N/A</v>
      </c>
      <c r="AE108" s="1003" t="e">
        <v>#N/A</v>
      </c>
      <c r="AF108" s="923" t="e">
        <f t="shared" si="9"/>
        <v>#N/A</v>
      </c>
      <c r="AG108" s="1003" t="e">
        <v>#N/A</v>
      </c>
      <c r="AH108" s="1004"/>
      <c r="AI108" s="82" t="e">
        <f t="shared" si="7"/>
        <v>#N/A</v>
      </c>
      <c r="AJ108" s="81">
        <v>9337</v>
      </c>
    </row>
    <row r="109" spans="1:36" hidden="1" x14ac:dyDescent="0.3">
      <c r="A109" s="244" t="s">
        <v>165</v>
      </c>
      <c r="B109" s="251">
        <v>919</v>
      </c>
      <c r="C109" s="34" t="s">
        <v>174</v>
      </c>
      <c r="D109" s="81" t="e">
        <v>#N/A</v>
      </c>
      <c r="E109" s="81" t="e">
        <v>#N/A</v>
      </c>
      <c r="F109" s="81" t="e">
        <v>#N/A</v>
      </c>
      <c r="G109" s="81" t="e">
        <v>#N/A</v>
      </c>
      <c r="H109" s="81" t="e">
        <v>#N/A</v>
      </c>
      <c r="I109" s="81" t="e">
        <v>#N/A</v>
      </c>
      <c r="J109" s="81" t="e">
        <v>#N/A</v>
      </c>
      <c r="K109" s="81" t="e">
        <v>#N/A</v>
      </c>
      <c r="L109" s="923" t="e">
        <f t="shared" si="6"/>
        <v>#N/A</v>
      </c>
      <c r="M109" s="81" t="e">
        <v>#N/A</v>
      </c>
      <c r="N109" s="923" t="e">
        <f t="shared" si="6"/>
        <v>#N/A</v>
      </c>
      <c r="O109" s="81" t="e">
        <v>#N/A</v>
      </c>
      <c r="P109" s="923" t="e">
        <f t="shared" si="6"/>
        <v>#N/A</v>
      </c>
      <c r="Q109" s="150" t="e">
        <v>#N/A</v>
      </c>
      <c r="R109" s="923" t="e">
        <f t="shared" si="9"/>
        <v>#N/A</v>
      </c>
      <c r="S109" s="81" t="e">
        <v>#N/A</v>
      </c>
      <c r="T109" s="923" t="e">
        <f t="shared" si="9"/>
        <v>#N/A</v>
      </c>
      <c r="U109" s="1009" t="e">
        <v>#N/A</v>
      </c>
      <c r="V109" s="923" t="e">
        <f t="shared" si="9"/>
        <v>#N/A</v>
      </c>
      <c r="W109" s="1003" t="e">
        <v>#N/A</v>
      </c>
      <c r="X109" s="923" t="e">
        <f t="shared" si="9"/>
        <v>#N/A</v>
      </c>
      <c r="Y109" s="1003" t="e">
        <v>#N/A</v>
      </c>
      <c r="Z109" s="923" t="e">
        <f t="shared" si="9"/>
        <v>#N/A</v>
      </c>
      <c r="AA109" s="1003" t="e">
        <v>#N/A</v>
      </c>
      <c r="AB109" s="923" t="e">
        <f t="shared" si="9"/>
        <v>#N/A</v>
      </c>
      <c r="AC109" s="1003" t="e">
        <v>#N/A</v>
      </c>
      <c r="AD109" s="923" t="e">
        <f t="shared" si="9"/>
        <v>#N/A</v>
      </c>
      <c r="AE109" s="1003" t="e">
        <v>#N/A</v>
      </c>
      <c r="AF109" s="923" t="e">
        <f t="shared" si="9"/>
        <v>#N/A</v>
      </c>
      <c r="AG109" s="1003" t="e">
        <v>#N/A</v>
      </c>
      <c r="AH109" s="1004"/>
      <c r="AI109" s="82" t="e">
        <f t="shared" si="7"/>
        <v>#N/A</v>
      </c>
      <c r="AJ109" s="81">
        <v>15247</v>
      </c>
    </row>
    <row r="110" spans="1:36" hidden="1" x14ac:dyDescent="0.3">
      <c r="A110" s="244" t="s">
        <v>165</v>
      </c>
      <c r="B110" s="251">
        <v>920</v>
      </c>
      <c r="C110" s="34" t="s">
        <v>175</v>
      </c>
      <c r="D110" s="81" t="e">
        <v>#N/A</v>
      </c>
      <c r="E110" s="81" t="e">
        <v>#N/A</v>
      </c>
      <c r="F110" s="81" t="e">
        <v>#N/A</v>
      </c>
      <c r="G110" s="81" t="e">
        <v>#N/A</v>
      </c>
      <c r="H110" s="81" t="e">
        <v>#N/A</v>
      </c>
      <c r="I110" s="81" t="e">
        <v>#N/A</v>
      </c>
      <c r="J110" s="81" t="e">
        <v>#N/A</v>
      </c>
      <c r="K110" s="81" t="e">
        <v>#N/A</v>
      </c>
      <c r="L110" s="923" t="e">
        <f t="shared" si="6"/>
        <v>#N/A</v>
      </c>
      <c r="M110" s="81" t="e">
        <v>#N/A</v>
      </c>
      <c r="N110" s="923" t="e">
        <f t="shared" si="6"/>
        <v>#N/A</v>
      </c>
      <c r="O110" s="81" t="e">
        <v>#N/A</v>
      </c>
      <c r="P110" s="923" t="e">
        <f t="shared" si="6"/>
        <v>#N/A</v>
      </c>
      <c r="Q110" s="150" t="e">
        <v>#N/A</v>
      </c>
      <c r="R110" s="923" t="e">
        <f t="shared" si="9"/>
        <v>#N/A</v>
      </c>
      <c r="S110" s="81" t="e">
        <v>#N/A</v>
      </c>
      <c r="T110" s="923" t="e">
        <f t="shared" si="9"/>
        <v>#N/A</v>
      </c>
      <c r="U110" s="1009" t="e">
        <v>#N/A</v>
      </c>
      <c r="V110" s="923" t="e">
        <f t="shared" si="9"/>
        <v>#N/A</v>
      </c>
      <c r="W110" s="1003" t="e">
        <v>#N/A</v>
      </c>
      <c r="X110" s="923" t="e">
        <f t="shared" si="9"/>
        <v>#N/A</v>
      </c>
      <c r="Y110" s="1003" t="e">
        <v>#N/A</v>
      </c>
      <c r="Z110" s="923" t="e">
        <f t="shared" si="9"/>
        <v>#N/A</v>
      </c>
      <c r="AA110" s="1003" t="e">
        <v>#N/A</v>
      </c>
      <c r="AB110" s="923" t="e">
        <f t="shared" si="9"/>
        <v>#N/A</v>
      </c>
      <c r="AC110" s="1003" t="e">
        <v>#N/A</v>
      </c>
      <c r="AD110" s="923" t="e">
        <f t="shared" si="9"/>
        <v>#N/A</v>
      </c>
      <c r="AE110" s="1003" t="e">
        <v>#N/A</v>
      </c>
      <c r="AF110" s="923" t="e">
        <f t="shared" si="9"/>
        <v>#N/A</v>
      </c>
      <c r="AG110" s="1003" t="e">
        <v>#N/A</v>
      </c>
      <c r="AH110" s="1004"/>
      <c r="AI110" s="82" t="e">
        <f t="shared" si="7"/>
        <v>#N/A</v>
      </c>
      <c r="AJ110" s="81">
        <v>12883</v>
      </c>
    </row>
    <row r="111" spans="1:36" hidden="1" x14ac:dyDescent="0.3">
      <c r="A111" s="244" t="s">
        <v>165</v>
      </c>
      <c r="B111" s="251">
        <v>921</v>
      </c>
      <c r="C111" s="34" t="s">
        <v>176</v>
      </c>
      <c r="D111" s="81" t="e">
        <v>#N/A</v>
      </c>
      <c r="E111" s="81" t="e">
        <v>#N/A</v>
      </c>
      <c r="F111" s="81" t="e">
        <v>#N/A</v>
      </c>
      <c r="G111" s="81" t="e">
        <v>#N/A</v>
      </c>
      <c r="H111" s="81" t="e">
        <v>#N/A</v>
      </c>
      <c r="I111" s="81" t="e">
        <v>#N/A</v>
      </c>
      <c r="J111" s="81" t="e">
        <v>#N/A</v>
      </c>
      <c r="K111" s="81" t="e">
        <v>#N/A</v>
      </c>
      <c r="L111" s="923" t="e">
        <f t="shared" si="6"/>
        <v>#N/A</v>
      </c>
      <c r="M111" s="81" t="e">
        <v>#N/A</v>
      </c>
      <c r="N111" s="923" t="e">
        <f t="shared" si="6"/>
        <v>#N/A</v>
      </c>
      <c r="O111" s="81" t="e">
        <v>#N/A</v>
      </c>
      <c r="P111" s="923" t="e">
        <f t="shared" si="6"/>
        <v>#N/A</v>
      </c>
      <c r="Q111" s="150" t="e">
        <v>#N/A</v>
      </c>
      <c r="R111" s="923" t="e">
        <f t="shared" si="9"/>
        <v>#N/A</v>
      </c>
      <c r="S111" s="81" t="e">
        <v>#N/A</v>
      </c>
      <c r="T111" s="923" t="e">
        <f t="shared" si="9"/>
        <v>#N/A</v>
      </c>
      <c r="U111" s="1009" t="e">
        <v>#N/A</v>
      </c>
      <c r="V111" s="923" t="e">
        <f t="shared" si="9"/>
        <v>#N/A</v>
      </c>
      <c r="W111" s="1003" t="e">
        <v>#N/A</v>
      </c>
      <c r="X111" s="923" t="e">
        <f t="shared" si="9"/>
        <v>#N/A</v>
      </c>
      <c r="Y111" s="1003" t="e">
        <v>#N/A</v>
      </c>
      <c r="Z111" s="923" t="e">
        <f t="shared" si="9"/>
        <v>#N/A</v>
      </c>
      <c r="AA111" s="1003" t="e">
        <v>#N/A</v>
      </c>
      <c r="AB111" s="923" t="e">
        <f t="shared" si="9"/>
        <v>#N/A</v>
      </c>
      <c r="AC111" s="1003" t="e">
        <v>#N/A</v>
      </c>
      <c r="AD111" s="923" t="e">
        <f t="shared" si="9"/>
        <v>#N/A</v>
      </c>
      <c r="AE111" s="1003" t="e">
        <v>#N/A</v>
      </c>
      <c r="AF111" s="923" t="e">
        <f t="shared" si="9"/>
        <v>#N/A</v>
      </c>
      <c r="AG111" s="1003" t="e">
        <v>#N/A</v>
      </c>
      <c r="AH111" s="1004"/>
      <c r="AI111" s="82" t="e">
        <f t="shared" si="7"/>
        <v>#N/A</v>
      </c>
      <c r="AJ111" s="81">
        <v>15247</v>
      </c>
    </row>
    <row r="112" spans="1:36" hidden="1" x14ac:dyDescent="0.3">
      <c r="A112" s="244" t="s">
        <v>165</v>
      </c>
      <c r="B112" s="251">
        <v>922</v>
      </c>
      <c r="C112" s="34" t="s">
        <v>177</v>
      </c>
      <c r="D112" s="81" t="e">
        <v>#N/A</v>
      </c>
      <c r="E112" s="81" t="e">
        <v>#N/A</v>
      </c>
      <c r="F112" s="81" t="e">
        <v>#N/A</v>
      </c>
      <c r="G112" s="81" t="e">
        <v>#N/A</v>
      </c>
      <c r="H112" s="81" t="e">
        <v>#N/A</v>
      </c>
      <c r="I112" s="81" t="e">
        <v>#N/A</v>
      </c>
      <c r="J112" s="81" t="e">
        <v>#N/A</v>
      </c>
      <c r="K112" s="81" t="e">
        <v>#N/A</v>
      </c>
      <c r="L112" s="923" t="e">
        <f t="shared" si="6"/>
        <v>#N/A</v>
      </c>
      <c r="M112" s="81" t="e">
        <v>#N/A</v>
      </c>
      <c r="N112" s="923" t="e">
        <f t="shared" si="6"/>
        <v>#N/A</v>
      </c>
      <c r="O112" s="81" t="e">
        <v>#N/A</v>
      </c>
      <c r="P112" s="923" t="e">
        <f t="shared" si="6"/>
        <v>#N/A</v>
      </c>
      <c r="Q112" s="150" t="e">
        <v>#N/A</v>
      </c>
      <c r="R112" s="923" t="e">
        <f t="shared" si="9"/>
        <v>#N/A</v>
      </c>
      <c r="S112" s="81" t="e">
        <v>#N/A</v>
      </c>
      <c r="T112" s="923" t="e">
        <f t="shared" si="9"/>
        <v>#N/A</v>
      </c>
      <c r="U112" s="1009" t="e">
        <v>#N/A</v>
      </c>
      <c r="V112" s="923" t="e">
        <f t="shared" si="9"/>
        <v>#N/A</v>
      </c>
      <c r="W112" s="1003" t="e">
        <v>#N/A</v>
      </c>
      <c r="X112" s="923" t="e">
        <f t="shared" si="9"/>
        <v>#N/A</v>
      </c>
      <c r="Y112" s="1003" t="e">
        <v>#N/A</v>
      </c>
      <c r="Z112" s="923" t="e">
        <f t="shared" si="9"/>
        <v>#N/A</v>
      </c>
      <c r="AA112" s="1003" t="e">
        <v>#N/A</v>
      </c>
      <c r="AB112" s="923" t="e">
        <f t="shared" si="9"/>
        <v>#N/A</v>
      </c>
      <c r="AC112" s="1003" t="e">
        <v>#N/A</v>
      </c>
      <c r="AD112" s="923" t="e">
        <f t="shared" si="9"/>
        <v>#N/A</v>
      </c>
      <c r="AE112" s="1003" t="e">
        <v>#N/A</v>
      </c>
      <c r="AF112" s="923" t="e">
        <f t="shared" si="9"/>
        <v>#N/A</v>
      </c>
      <c r="AG112" s="1003" t="e">
        <v>#N/A</v>
      </c>
      <c r="AH112" s="1004"/>
      <c r="AI112" s="82" t="e">
        <f t="shared" si="7"/>
        <v>#N/A</v>
      </c>
      <c r="AJ112" s="81">
        <v>14065</v>
      </c>
    </row>
    <row r="113" spans="1:36" hidden="1" x14ac:dyDescent="0.3">
      <c r="A113" s="244" t="s">
        <v>165</v>
      </c>
      <c r="B113" s="251">
        <v>923</v>
      </c>
      <c r="C113" s="34" t="s">
        <v>178</v>
      </c>
      <c r="D113" s="81" t="e">
        <v>#N/A</v>
      </c>
      <c r="E113" s="81" t="e">
        <v>#N/A</v>
      </c>
      <c r="F113" s="81" t="e">
        <v>#N/A</v>
      </c>
      <c r="G113" s="81" t="e">
        <v>#N/A</v>
      </c>
      <c r="H113" s="81" t="e">
        <v>#N/A</v>
      </c>
      <c r="I113" s="81" t="e">
        <v>#N/A</v>
      </c>
      <c r="J113" s="81" t="e">
        <v>#N/A</v>
      </c>
      <c r="K113" s="81" t="e">
        <v>#N/A</v>
      </c>
      <c r="L113" s="923" t="e">
        <f t="shared" si="6"/>
        <v>#N/A</v>
      </c>
      <c r="M113" s="81" t="e">
        <v>#N/A</v>
      </c>
      <c r="N113" s="923" t="e">
        <f t="shared" si="6"/>
        <v>#N/A</v>
      </c>
      <c r="O113" s="81" t="e">
        <v>#N/A</v>
      </c>
      <c r="P113" s="923" t="e">
        <f t="shared" si="6"/>
        <v>#N/A</v>
      </c>
      <c r="Q113" s="150" t="e">
        <v>#N/A</v>
      </c>
      <c r="R113" s="923" t="e">
        <f t="shared" si="9"/>
        <v>#N/A</v>
      </c>
      <c r="S113" s="81" t="e">
        <v>#N/A</v>
      </c>
      <c r="T113" s="923" t="e">
        <f t="shared" si="9"/>
        <v>#N/A</v>
      </c>
      <c r="U113" s="1009" t="e">
        <v>#N/A</v>
      </c>
      <c r="V113" s="923" t="e">
        <f t="shared" si="9"/>
        <v>#N/A</v>
      </c>
      <c r="W113" s="1003" t="e">
        <v>#N/A</v>
      </c>
      <c r="X113" s="923" t="e">
        <f t="shared" si="9"/>
        <v>#N/A</v>
      </c>
      <c r="Y113" s="1003" t="e">
        <v>#N/A</v>
      </c>
      <c r="Z113" s="923" t="e">
        <f t="shared" si="9"/>
        <v>#N/A</v>
      </c>
      <c r="AA113" s="1003" t="e">
        <v>#N/A</v>
      </c>
      <c r="AB113" s="923" t="e">
        <f t="shared" si="9"/>
        <v>#N/A</v>
      </c>
      <c r="AC113" s="1003" t="e">
        <v>#N/A</v>
      </c>
      <c r="AD113" s="923" t="e">
        <f t="shared" si="9"/>
        <v>#N/A</v>
      </c>
      <c r="AE113" s="1003" t="e">
        <v>#N/A</v>
      </c>
      <c r="AF113" s="923" t="e">
        <f t="shared" si="9"/>
        <v>#N/A</v>
      </c>
      <c r="AG113" s="1003" t="e">
        <v>#N/A</v>
      </c>
      <c r="AH113" s="1004"/>
      <c r="AI113" s="82" t="e">
        <f t="shared" si="7"/>
        <v>#N/A</v>
      </c>
      <c r="AJ113" s="81">
        <v>15247</v>
      </c>
    </row>
    <row r="114" spans="1:36" hidden="1" x14ac:dyDescent="0.3">
      <c r="A114" s="244" t="s">
        <v>165</v>
      </c>
      <c r="B114" s="251">
        <v>924</v>
      </c>
      <c r="C114" s="34" t="s">
        <v>179</v>
      </c>
      <c r="D114" s="81" t="e">
        <v>#N/A</v>
      </c>
      <c r="E114" s="81" t="e">
        <v>#N/A</v>
      </c>
      <c r="F114" s="81" t="e">
        <v>#N/A</v>
      </c>
      <c r="G114" s="81" t="e">
        <v>#N/A</v>
      </c>
      <c r="H114" s="81" t="e">
        <v>#N/A</v>
      </c>
      <c r="I114" s="81" t="e">
        <v>#N/A</v>
      </c>
      <c r="J114" s="81" t="e">
        <v>#N/A</v>
      </c>
      <c r="K114" s="81" t="e">
        <v>#N/A</v>
      </c>
      <c r="L114" s="923" t="e">
        <f t="shared" si="6"/>
        <v>#N/A</v>
      </c>
      <c r="M114" s="81" t="e">
        <v>#N/A</v>
      </c>
      <c r="N114" s="923" t="e">
        <f t="shared" si="6"/>
        <v>#N/A</v>
      </c>
      <c r="O114" s="81" t="e">
        <v>#N/A</v>
      </c>
      <c r="P114" s="923" t="e">
        <f t="shared" si="6"/>
        <v>#N/A</v>
      </c>
      <c r="Q114" s="150" t="e">
        <v>#N/A</v>
      </c>
      <c r="R114" s="923" t="e">
        <f t="shared" si="9"/>
        <v>#N/A</v>
      </c>
      <c r="S114" s="81" t="e">
        <v>#N/A</v>
      </c>
      <c r="T114" s="923" t="e">
        <f t="shared" si="9"/>
        <v>#N/A</v>
      </c>
      <c r="U114" s="1009" t="e">
        <v>#N/A</v>
      </c>
      <c r="V114" s="923" t="e">
        <f t="shared" si="9"/>
        <v>#N/A</v>
      </c>
      <c r="W114" s="1003" t="e">
        <v>#N/A</v>
      </c>
      <c r="X114" s="923" t="e">
        <f t="shared" si="9"/>
        <v>#N/A</v>
      </c>
      <c r="Y114" s="1003" t="e">
        <v>#N/A</v>
      </c>
      <c r="Z114" s="923" t="e">
        <f t="shared" si="9"/>
        <v>#N/A</v>
      </c>
      <c r="AA114" s="1003" t="e">
        <v>#N/A</v>
      </c>
      <c r="AB114" s="923" t="e">
        <f t="shared" si="9"/>
        <v>#N/A</v>
      </c>
      <c r="AC114" s="1003" t="e">
        <v>#N/A</v>
      </c>
      <c r="AD114" s="923" t="e">
        <f t="shared" si="9"/>
        <v>#N/A</v>
      </c>
      <c r="AE114" s="1003" t="e">
        <v>#N/A</v>
      </c>
      <c r="AF114" s="923" t="e">
        <f t="shared" si="9"/>
        <v>#N/A</v>
      </c>
      <c r="AG114" s="1003" t="e">
        <v>#N/A</v>
      </c>
      <c r="AH114" s="1004"/>
      <c r="AI114" s="82" t="e">
        <f t="shared" si="7"/>
        <v>#N/A</v>
      </c>
      <c r="AJ114" s="81">
        <v>11701</v>
      </c>
    </row>
    <row r="115" spans="1:36" hidden="1" x14ac:dyDescent="0.3">
      <c r="A115" s="734" t="s">
        <v>165</v>
      </c>
      <c r="B115" s="14">
        <v>2070</v>
      </c>
      <c r="C115" s="178" t="s">
        <v>180</v>
      </c>
      <c r="D115" s="81"/>
      <c r="E115" s="81"/>
      <c r="F115" s="81"/>
      <c r="G115" s="81"/>
      <c r="H115" s="81"/>
      <c r="J115" s="81"/>
      <c r="K115" s="81"/>
      <c r="L115" s="923"/>
      <c r="M115" s="81"/>
      <c r="N115" s="923"/>
      <c r="O115" s="81"/>
      <c r="P115" s="923"/>
      <c r="Q115" s="150"/>
      <c r="R115" s="923"/>
      <c r="S115" s="81"/>
      <c r="T115" s="923"/>
      <c r="U115" s="1009"/>
      <c r="V115" s="923"/>
      <c r="W115" s="1003" t="e">
        <v>#N/A</v>
      </c>
      <c r="X115" s="923"/>
      <c r="Y115" s="1003" t="e">
        <v>#N/A</v>
      </c>
      <c r="Z115" s="923"/>
      <c r="AA115" s="1003" t="e">
        <v>#N/A</v>
      </c>
      <c r="AB115" s="923"/>
      <c r="AC115" s="1003" t="e">
        <v>#N/A</v>
      </c>
      <c r="AD115" s="923"/>
      <c r="AE115" s="1003" t="e">
        <v>#N/A</v>
      </c>
      <c r="AF115" s="923"/>
      <c r="AG115" s="1003" t="e">
        <v>#N/A</v>
      </c>
      <c r="AH115" s="1004"/>
      <c r="AI115" s="82"/>
      <c r="AJ115" s="81"/>
    </row>
    <row r="116" spans="1:36" hidden="1" x14ac:dyDescent="0.3">
      <c r="A116" s="244" t="s">
        <v>165</v>
      </c>
      <c r="B116" s="251">
        <v>1065</v>
      </c>
      <c r="C116" s="33" t="s">
        <v>181</v>
      </c>
      <c r="D116" s="81" t="e">
        <v>#N/A</v>
      </c>
      <c r="E116" s="81" t="e">
        <v>#N/A</v>
      </c>
      <c r="F116" s="81" t="e">
        <v>#N/A</v>
      </c>
      <c r="G116" s="81" t="e">
        <v>#N/A</v>
      </c>
      <c r="H116" s="81" t="e">
        <v>#N/A</v>
      </c>
      <c r="I116" s="81" t="e">
        <v>#N/A</v>
      </c>
      <c r="J116" s="81" t="e">
        <v>#N/A</v>
      </c>
      <c r="K116" s="81" t="e">
        <v>#N/A</v>
      </c>
      <c r="L116" s="923" t="e">
        <f t="shared" si="6"/>
        <v>#N/A</v>
      </c>
      <c r="M116" s="81" t="e">
        <v>#N/A</v>
      </c>
      <c r="N116" s="923" t="e">
        <f t="shared" si="6"/>
        <v>#N/A</v>
      </c>
      <c r="O116" s="81" t="e">
        <v>#N/A</v>
      </c>
      <c r="P116" s="923" t="e">
        <f t="shared" si="6"/>
        <v>#N/A</v>
      </c>
      <c r="Q116" s="150" t="e">
        <v>#N/A</v>
      </c>
      <c r="R116" s="923" t="e">
        <f t="shared" si="9"/>
        <v>#N/A</v>
      </c>
      <c r="S116" s="81" t="e">
        <v>#N/A</v>
      </c>
      <c r="T116" s="923" t="e">
        <f t="shared" si="9"/>
        <v>#N/A</v>
      </c>
      <c r="U116" s="1009" t="e">
        <v>#N/A</v>
      </c>
      <c r="V116" s="923" t="e">
        <f t="shared" si="9"/>
        <v>#N/A</v>
      </c>
      <c r="W116" s="1003" t="e">
        <v>#N/A</v>
      </c>
      <c r="X116" s="923" t="e">
        <f t="shared" si="9"/>
        <v>#N/A</v>
      </c>
      <c r="Y116" s="1003" t="e">
        <v>#N/A</v>
      </c>
      <c r="Z116" s="923" t="e">
        <f t="shared" si="9"/>
        <v>#N/A</v>
      </c>
      <c r="AA116" s="1003" t="e">
        <v>#N/A</v>
      </c>
      <c r="AB116" s="923" t="e">
        <f t="shared" si="9"/>
        <v>#N/A</v>
      </c>
      <c r="AC116" s="1003" t="e">
        <v>#N/A</v>
      </c>
      <c r="AD116" s="923" t="e">
        <f t="shared" si="9"/>
        <v>#N/A</v>
      </c>
      <c r="AE116" s="1003" t="e">
        <v>#N/A</v>
      </c>
      <c r="AF116" s="923" t="e">
        <f t="shared" si="9"/>
        <v>#N/A</v>
      </c>
      <c r="AG116" s="1003" t="e">
        <v>#N/A</v>
      </c>
      <c r="AH116" s="1004"/>
      <c r="AI116" s="82" t="e">
        <f t="shared" si="7"/>
        <v>#N/A</v>
      </c>
      <c r="AJ116" s="81">
        <v>9219</v>
      </c>
    </row>
    <row r="117" spans="1:36" hidden="1" x14ac:dyDescent="0.3">
      <c r="A117" s="244" t="s">
        <v>165</v>
      </c>
      <c r="B117" s="251">
        <v>1066</v>
      </c>
      <c r="C117" s="33" t="s">
        <v>182</v>
      </c>
      <c r="D117" s="81" t="e">
        <v>#N/A</v>
      </c>
      <c r="E117" s="81" t="e">
        <v>#N/A</v>
      </c>
      <c r="F117" s="81" t="e">
        <v>#N/A</v>
      </c>
      <c r="G117" s="81" t="e">
        <v>#N/A</v>
      </c>
      <c r="H117" s="81" t="e">
        <v>#N/A</v>
      </c>
      <c r="I117" s="81" t="e">
        <v>#N/A</v>
      </c>
      <c r="J117" s="81" t="e">
        <v>#N/A</v>
      </c>
      <c r="K117" s="81" t="e">
        <v>#N/A</v>
      </c>
      <c r="L117" s="923" t="e">
        <f t="shared" si="6"/>
        <v>#N/A</v>
      </c>
      <c r="M117" s="81" t="e">
        <v>#N/A</v>
      </c>
      <c r="N117" s="923" t="e">
        <f t="shared" si="6"/>
        <v>#N/A</v>
      </c>
      <c r="O117" s="81" t="e">
        <v>#N/A</v>
      </c>
      <c r="P117" s="923" t="e">
        <f t="shared" si="6"/>
        <v>#N/A</v>
      </c>
      <c r="Q117" s="150" t="e">
        <v>#N/A</v>
      </c>
      <c r="R117" s="923" t="e">
        <f t="shared" si="9"/>
        <v>#N/A</v>
      </c>
      <c r="S117" s="81" t="e">
        <v>#N/A</v>
      </c>
      <c r="T117" s="923" t="e">
        <f t="shared" si="9"/>
        <v>#N/A</v>
      </c>
      <c r="U117" s="1009" t="e">
        <v>#N/A</v>
      </c>
      <c r="V117" s="923" t="e">
        <f t="shared" si="9"/>
        <v>#N/A</v>
      </c>
      <c r="W117" s="1003" t="e">
        <v>#N/A</v>
      </c>
      <c r="X117" s="923" t="e">
        <f t="shared" si="9"/>
        <v>#N/A</v>
      </c>
      <c r="Y117" s="1003" t="e">
        <v>#N/A</v>
      </c>
      <c r="Z117" s="923" t="e">
        <f t="shared" si="9"/>
        <v>#N/A</v>
      </c>
      <c r="AA117" s="1003" t="e">
        <v>#N/A</v>
      </c>
      <c r="AB117" s="923" t="e">
        <f t="shared" si="9"/>
        <v>#N/A</v>
      </c>
      <c r="AC117" s="1003" t="e">
        <v>#N/A</v>
      </c>
      <c r="AD117" s="923" t="e">
        <f t="shared" si="9"/>
        <v>#N/A</v>
      </c>
      <c r="AE117" s="1003" t="e">
        <v>#N/A</v>
      </c>
      <c r="AF117" s="923" t="e">
        <f t="shared" si="9"/>
        <v>#N/A</v>
      </c>
      <c r="AG117" s="1003" t="e">
        <v>#N/A</v>
      </c>
      <c r="AH117" s="1004"/>
      <c r="AI117" s="82" t="e">
        <f t="shared" si="7"/>
        <v>#N/A</v>
      </c>
      <c r="AJ117" s="81">
        <v>9337</v>
      </c>
    </row>
    <row r="118" spans="1:36" hidden="1" x14ac:dyDescent="0.3">
      <c r="A118" s="244" t="s">
        <v>165</v>
      </c>
      <c r="B118" s="251">
        <v>1067</v>
      </c>
      <c r="C118" s="33" t="s">
        <v>183</v>
      </c>
      <c r="D118" s="81" t="e">
        <v>#N/A</v>
      </c>
      <c r="E118" s="81" t="e">
        <v>#N/A</v>
      </c>
      <c r="F118" s="81" t="e">
        <v>#N/A</v>
      </c>
      <c r="G118" s="81" t="e">
        <v>#N/A</v>
      </c>
      <c r="H118" s="81" t="e">
        <v>#N/A</v>
      </c>
      <c r="I118" s="81" t="e">
        <v>#N/A</v>
      </c>
      <c r="J118" s="81" t="e">
        <v>#N/A</v>
      </c>
      <c r="K118" s="81" t="e">
        <v>#N/A</v>
      </c>
      <c r="L118" s="923" t="e">
        <f t="shared" si="6"/>
        <v>#N/A</v>
      </c>
      <c r="M118" s="81" t="e">
        <v>#N/A</v>
      </c>
      <c r="N118" s="923" t="e">
        <f t="shared" si="6"/>
        <v>#N/A</v>
      </c>
      <c r="O118" s="81" t="e">
        <v>#N/A</v>
      </c>
      <c r="P118" s="923" t="e">
        <f t="shared" si="6"/>
        <v>#N/A</v>
      </c>
      <c r="Q118" s="150" t="e">
        <v>#N/A</v>
      </c>
      <c r="R118" s="923" t="e">
        <f t="shared" si="9"/>
        <v>#N/A</v>
      </c>
      <c r="S118" s="81" t="e">
        <v>#N/A</v>
      </c>
      <c r="T118" s="923" t="e">
        <f t="shared" si="9"/>
        <v>#N/A</v>
      </c>
      <c r="U118" s="1009" t="e">
        <v>#N/A</v>
      </c>
      <c r="V118" s="923" t="e">
        <f t="shared" si="9"/>
        <v>#N/A</v>
      </c>
      <c r="W118" s="1003" t="e">
        <v>#N/A</v>
      </c>
      <c r="X118" s="923" t="e">
        <f t="shared" si="9"/>
        <v>#N/A</v>
      </c>
      <c r="Y118" s="1003" t="e">
        <v>#N/A</v>
      </c>
      <c r="Z118" s="923" t="e">
        <f t="shared" si="9"/>
        <v>#N/A</v>
      </c>
      <c r="AA118" s="1003" t="e">
        <v>#N/A</v>
      </c>
      <c r="AB118" s="923" t="e">
        <f t="shared" si="9"/>
        <v>#N/A</v>
      </c>
      <c r="AC118" s="1003" t="e">
        <v>#N/A</v>
      </c>
      <c r="AD118" s="923" t="e">
        <f t="shared" si="9"/>
        <v>#N/A</v>
      </c>
      <c r="AE118" s="1003" t="e">
        <v>#N/A</v>
      </c>
      <c r="AF118" s="923" t="e">
        <f t="shared" si="9"/>
        <v>#N/A</v>
      </c>
      <c r="AG118" s="1003" t="e">
        <v>#N/A</v>
      </c>
      <c r="AH118" s="1004"/>
      <c r="AI118" s="82" t="e">
        <f t="shared" si="7"/>
        <v>#N/A</v>
      </c>
      <c r="AJ118" s="81">
        <v>11110</v>
      </c>
    </row>
    <row r="119" spans="1:36" hidden="1" x14ac:dyDescent="0.3">
      <c r="A119" s="244" t="s">
        <v>165</v>
      </c>
      <c r="B119" s="251">
        <v>1068</v>
      </c>
      <c r="C119" s="33" t="s">
        <v>184</v>
      </c>
      <c r="D119" s="81" t="e">
        <v>#N/A</v>
      </c>
      <c r="E119" s="81" t="e">
        <v>#N/A</v>
      </c>
      <c r="F119" s="81" t="e">
        <v>#N/A</v>
      </c>
      <c r="G119" s="81" t="e">
        <v>#N/A</v>
      </c>
      <c r="H119" s="81" t="e">
        <v>#N/A</v>
      </c>
      <c r="I119" s="81" t="e">
        <v>#N/A</v>
      </c>
      <c r="J119" s="81" t="e">
        <v>#N/A</v>
      </c>
      <c r="K119" s="81" t="e">
        <v>#N/A</v>
      </c>
      <c r="L119" s="923" t="e">
        <f t="shared" si="6"/>
        <v>#N/A</v>
      </c>
      <c r="M119" s="81" t="e">
        <v>#N/A</v>
      </c>
      <c r="N119" s="923" t="e">
        <f t="shared" si="6"/>
        <v>#N/A</v>
      </c>
      <c r="O119" s="81" t="e">
        <v>#N/A</v>
      </c>
      <c r="P119" s="923" t="e">
        <f t="shared" si="6"/>
        <v>#N/A</v>
      </c>
      <c r="Q119" s="150" t="e">
        <v>#N/A</v>
      </c>
      <c r="R119" s="923" t="e">
        <f t="shared" si="9"/>
        <v>#N/A</v>
      </c>
      <c r="S119" s="81" t="e">
        <v>#N/A</v>
      </c>
      <c r="T119" s="923" t="e">
        <f t="shared" si="9"/>
        <v>#N/A</v>
      </c>
      <c r="U119" s="1009" t="e">
        <v>#N/A</v>
      </c>
      <c r="V119" s="923" t="e">
        <f t="shared" si="9"/>
        <v>#N/A</v>
      </c>
      <c r="W119" s="1003" t="e">
        <v>#N/A</v>
      </c>
      <c r="X119" s="923" t="e">
        <f t="shared" si="9"/>
        <v>#N/A</v>
      </c>
      <c r="Y119" s="1003" t="e">
        <v>#N/A</v>
      </c>
      <c r="Z119" s="923" t="e">
        <f t="shared" si="9"/>
        <v>#N/A</v>
      </c>
      <c r="AA119" s="1003" t="e">
        <v>#N/A</v>
      </c>
      <c r="AB119" s="923" t="e">
        <f t="shared" si="9"/>
        <v>#N/A</v>
      </c>
      <c r="AC119" s="1003" t="e">
        <v>#N/A</v>
      </c>
      <c r="AD119" s="923" t="e">
        <f t="shared" si="9"/>
        <v>#N/A</v>
      </c>
      <c r="AE119" s="1003" t="e">
        <v>#N/A</v>
      </c>
      <c r="AF119" s="923" t="e">
        <f t="shared" si="9"/>
        <v>#N/A</v>
      </c>
      <c r="AG119" s="1003" t="e">
        <v>#N/A</v>
      </c>
      <c r="AH119" s="1004"/>
      <c r="AI119" s="82" t="e">
        <f t="shared" si="7"/>
        <v>#N/A</v>
      </c>
      <c r="AJ119" s="81">
        <v>11110</v>
      </c>
    </row>
    <row r="120" spans="1:36" hidden="1" x14ac:dyDescent="0.3">
      <c r="A120" s="244" t="s">
        <v>165</v>
      </c>
      <c r="B120" s="251">
        <v>1069</v>
      </c>
      <c r="C120" s="33" t="s">
        <v>185</v>
      </c>
      <c r="D120" s="81" t="e">
        <v>#N/A</v>
      </c>
      <c r="E120" s="81" t="e">
        <v>#N/A</v>
      </c>
      <c r="F120" s="81" t="e">
        <v>#N/A</v>
      </c>
      <c r="G120" s="81" t="e">
        <v>#N/A</v>
      </c>
      <c r="H120" s="81" t="e">
        <v>#N/A</v>
      </c>
      <c r="I120" s="81" t="e">
        <v>#N/A</v>
      </c>
      <c r="J120" s="81" t="e">
        <v>#N/A</v>
      </c>
      <c r="K120" s="81" t="e">
        <v>#N/A</v>
      </c>
      <c r="L120" s="923" t="e">
        <f t="shared" si="6"/>
        <v>#N/A</v>
      </c>
      <c r="M120" s="81" t="e">
        <v>#N/A</v>
      </c>
      <c r="N120" s="923" t="e">
        <f t="shared" si="6"/>
        <v>#N/A</v>
      </c>
      <c r="O120" s="81" t="e">
        <v>#N/A</v>
      </c>
      <c r="P120" s="923" t="e">
        <f t="shared" si="6"/>
        <v>#N/A</v>
      </c>
      <c r="Q120" s="150" t="e">
        <v>#N/A</v>
      </c>
      <c r="R120" s="923" t="e">
        <f t="shared" si="9"/>
        <v>#N/A</v>
      </c>
      <c r="S120" s="81" t="e">
        <v>#N/A</v>
      </c>
      <c r="T120" s="923" t="e">
        <f t="shared" si="9"/>
        <v>#N/A</v>
      </c>
      <c r="U120" s="1009" t="e">
        <v>#N/A</v>
      </c>
      <c r="V120" s="923" t="e">
        <f t="shared" si="9"/>
        <v>#N/A</v>
      </c>
      <c r="W120" s="1003" t="e">
        <v>#N/A</v>
      </c>
      <c r="X120" s="923" t="e">
        <f t="shared" si="9"/>
        <v>#N/A</v>
      </c>
      <c r="Y120" s="1003" t="e">
        <v>#N/A</v>
      </c>
      <c r="Z120" s="923" t="e">
        <f t="shared" si="9"/>
        <v>#N/A</v>
      </c>
      <c r="AA120" s="1003" t="e">
        <v>#N/A</v>
      </c>
      <c r="AB120" s="923" t="e">
        <f t="shared" si="9"/>
        <v>#N/A</v>
      </c>
      <c r="AC120" s="1003" t="e">
        <v>#N/A</v>
      </c>
      <c r="AD120" s="923" t="e">
        <f t="shared" si="9"/>
        <v>#N/A</v>
      </c>
      <c r="AE120" s="1003" t="e">
        <v>#N/A</v>
      </c>
      <c r="AF120" s="923" t="e">
        <f t="shared" si="9"/>
        <v>#N/A</v>
      </c>
      <c r="AG120" s="1003" t="e">
        <v>#N/A</v>
      </c>
      <c r="AH120" s="1004"/>
      <c r="AI120" s="82" t="e">
        <f t="shared" si="7"/>
        <v>#N/A</v>
      </c>
      <c r="AJ120" s="81">
        <v>11110</v>
      </c>
    </row>
    <row r="121" spans="1:36" hidden="1" x14ac:dyDescent="0.3">
      <c r="A121" s="244" t="s">
        <v>165</v>
      </c>
      <c r="B121" s="251">
        <v>1070</v>
      </c>
      <c r="C121" s="33" t="s">
        <v>186</v>
      </c>
      <c r="D121" s="81" t="e">
        <v>#N/A</v>
      </c>
      <c r="E121" s="81" t="e">
        <v>#N/A</v>
      </c>
      <c r="F121" s="81" t="e">
        <v>#N/A</v>
      </c>
      <c r="G121" s="81" t="e">
        <v>#N/A</v>
      </c>
      <c r="H121" s="81" t="e">
        <v>#N/A</v>
      </c>
      <c r="I121" s="81" t="e">
        <v>#N/A</v>
      </c>
      <c r="J121" s="81" t="e">
        <v>#N/A</v>
      </c>
      <c r="K121" s="81" t="e">
        <v>#N/A</v>
      </c>
      <c r="L121" s="923" t="e">
        <f t="shared" si="6"/>
        <v>#N/A</v>
      </c>
      <c r="M121" s="81" t="e">
        <v>#N/A</v>
      </c>
      <c r="N121" s="923" t="e">
        <f t="shared" si="6"/>
        <v>#N/A</v>
      </c>
      <c r="O121" s="81" t="e">
        <v>#N/A</v>
      </c>
      <c r="P121" s="923" t="e">
        <f t="shared" si="6"/>
        <v>#N/A</v>
      </c>
      <c r="Q121" s="150" t="e">
        <v>#N/A</v>
      </c>
      <c r="R121" s="923" t="e">
        <f t="shared" si="9"/>
        <v>#N/A</v>
      </c>
      <c r="S121" s="81" t="e">
        <v>#N/A</v>
      </c>
      <c r="T121" s="923" t="e">
        <f t="shared" si="9"/>
        <v>#N/A</v>
      </c>
      <c r="U121" s="1009" t="e">
        <v>#N/A</v>
      </c>
      <c r="V121" s="923" t="e">
        <f t="shared" si="9"/>
        <v>#N/A</v>
      </c>
      <c r="W121" s="1003" t="e">
        <v>#N/A</v>
      </c>
      <c r="X121" s="923" t="e">
        <f t="shared" si="9"/>
        <v>#N/A</v>
      </c>
      <c r="Y121" s="1003" t="e">
        <v>#N/A</v>
      </c>
      <c r="Z121" s="923" t="e">
        <f t="shared" si="9"/>
        <v>#N/A</v>
      </c>
      <c r="AA121" s="1003" t="e">
        <v>#N/A</v>
      </c>
      <c r="AB121" s="923" t="e">
        <f t="shared" si="9"/>
        <v>#N/A</v>
      </c>
      <c r="AC121" s="1003" t="e">
        <v>#N/A</v>
      </c>
      <c r="AD121" s="923" t="e">
        <f t="shared" si="9"/>
        <v>#N/A</v>
      </c>
      <c r="AE121" s="1003" t="e">
        <v>#N/A</v>
      </c>
      <c r="AF121" s="923" t="e">
        <f t="shared" si="9"/>
        <v>#N/A</v>
      </c>
      <c r="AG121" s="1003" t="e">
        <v>#N/A</v>
      </c>
      <c r="AH121" s="1004"/>
      <c r="AI121" s="82" t="e">
        <f t="shared" si="7"/>
        <v>#N/A</v>
      </c>
      <c r="AJ121" s="81">
        <v>11228</v>
      </c>
    </row>
    <row r="122" spans="1:36" hidden="1" x14ac:dyDescent="0.3">
      <c r="A122" s="244" t="s">
        <v>165</v>
      </c>
      <c r="B122" s="251">
        <v>1071</v>
      </c>
      <c r="C122" s="33" t="s">
        <v>187</v>
      </c>
      <c r="D122" s="81" t="e">
        <v>#N/A</v>
      </c>
      <c r="E122" s="81" t="e">
        <v>#N/A</v>
      </c>
      <c r="F122" s="81" t="e">
        <v>#N/A</v>
      </c>
      <c r="G122" s="81" t="e">
        <v>#N/A</v>
      </c>
      <c r="H122" s="81" t="e">
        <v>#N/A</v>
      </c>
      <c r="I122" s="81" t="e">
        <v>#N/A</v>
      </c>
      <c r="J122" s="81" t="e">
        <v>#N/A</v>
      </c>
      <c r="K122" s="81" t="e">
        <v>#N/A</v>
      </c>
      <c r="L122" s="923" t="e">
        <f t="shared" si="6"/>
        <v>#N/A</v>
      </c>
      <c r="M122" s="81" t="e">
        <v>#N/A</v>
      </c>
      <c r="N122" s="923" t="e">
        <f t="shared" si="6"/>
        <v>#N/A</v>
      </c>
      <c r="O122" s="81" t="e">
        <v>#N/A</v>
      </c>
      <c r="P122" s="923" t="e">
        <f t="shared" si="6"/>
        <v>#N/A</v>
      </c>
      <c r="Q122" s="150" t="e">
        <v>#N/A</v>
      </c>
      <c r="R122" s="923" t="e">
        <f t="shared" si="9"/>
        <v>#N/A</v>
      </c>
      <c r="S122" s="81" t="e">
        <v>#N/A</v>
      </c>
      <c r="T122" s="923" t="e">
        <f t="shared" si="9"/>
        <v>#N/A</v>
      </c>
      <c r="U122" s="1009" t="e">
        <v>#N/A</v>
      </c>
      <c r="V122" s="923" t="e">
        <f t="shared" si="9"/>
        <v>#N/A</v>
      </c>
      <c r="W122" s="1003" t="e">
        <v>#N/A</v>
      </c>
      <c r="X122" s="923" t="e">
        <f t="shared" si="9"/>
        <v>#N/A</v>
      </c>
      <c r="Y122" s="1003" t="e">
        <v>#N/A</v>
      </c>
      <c r="Z122" s="923" t="e">
        <f t="shared" si="9"/>
        <v>#N/A</v>
      </c>
      <c r="AA122" s="1003" t="e">
        <v>#N/A</v>
      </c>
      <c r="AB122" s="923" t="e">
        <f t="shared" si="9"/>
        <v>#N/A</v>
      </c>
      <c r="AC122" s="1003" t="e">
        <v>#N/A</v>
      </c>
      <c r="AD122" s="923" t="e">
        <f t="shared" si="9"/>
        <v>#N/A</v>
      </c>
      <c r="AE122" s="1003" t="e">
        <v>#N/A</v>
      </c>
      <c r="AF122" s="923" t="e">
        <f t="shared" si="9"/>
        <v>#N/A</v>
      </c>
      <c r="AG122" s="1003" t="e">
        <v>#N/A</v>
      </c>
      <c r="AH122" s="1004"/>
      <c r="AI122" s="82" t="e">
        <f t="shared" si="7"/>
        <v>#N/A</v>
      </c>
      <c r="AJ122" s="81">
        <v>12117.904647314115</v>
      </c>
    </row>
    <row r="123" spans="1:36" hidden="1" x14ac:dyDescent="0.3">
      <c r="A123" s="244" t="s">
        <v>165</v>
      </c>
      <c r="B123" s="251">
        <v>1072</v>
      </c>
      <c r="C123" s="33" t="s">
        <v>188</v>
      </c>
      <c r="D123" s="81" t="e">
        <v>#N/A</v>
      </c>
      <c r="E123" s="81" t="e">
        <v>#N/A</v>
      </c>
      <c r="F123" s="81" t="e">
        <v>#N/A</v>
      </c>
      <c r="G123" s="81" t="e">
        <v>#N/A</v>
      </c>
      <c r="H123" s="81" t="e">
        <v>#N/A</v>
      </c>
      <c r="I123" s="81" t="e">
        <v>#N/A</v>
      </c>
      <c r="J123" s="81" t="e">
        <v>#N/A</v>
      </c>
      <c r="K123" s="81" t="e">
        <v>#N/A</v>
      </c>
      <c r="L123" s="923" t="e">
        <f t="shared" si="6"/>
        <v>#N/A</v>
      </c>
      <c r="M123" s="81" t="e">
        <v>#N/A</v>
      </c>
      <c r="N123" s="923" t="e">
        <f t="shared" si="6"/>
        <v>#N/A</v>
      </c>
      <c r="O123" s="81" t="e">
        <v>#N/A</v>
      </c>
      <c r="P123" s="923" t="e">
        <f t="shared" si="6"/>
        <v>#N/A</v>
      </c>
      <c r="Q123" s="150" t="e">
        <v>#N/A</v>
      </c>
      <c r="R123" s="923" t="e">
        <f t="shared" si="9"/>
        <v>#N/A</v>
      </c>
      <c r="S123" s="81" t="e">
        <v>#N/A</v>
      </c>
      <c r="T123" s="923" t="e">
        <f t="shared" si="9"/>
        <v>#N/A</v>
      </c>
      <c r="U123" s="1009" t="e">
        <v>#N/A</v>
      </c>
      <c r="V123" s="923" t="e">
        <f t="shared" si="9"/>
        <v>#N/A</v>
      </c>
      <c r="W123" s="1003" t="e">
        <v>#N/A</v>
      </c>
      <c r="X123" s="923" t="e">
        <f t="shared" si="9"/>
        <v>#N/A</v>
      </c>
      <c r="Y123" s="1003" t="e">
        <v>#N/A</v>
      </c>
      <c r="Z123" s="923" t="e">
        <f t="shared" si="9"/>
        <v>#N/A</v>
      </c>
      <c r="AA123" s="1003" t="e">
        <v>#N/A</v>
      </c>
      <c r="AB123" s="923" t="e">
        <f t="shared" si="9"/>
        <v>#N/A</v>
      </c>
      <c r="AC123" s="1003" t="e">
        <v>#N/A</v>
      </c>
      <c r="AD123" s="923" t="e">
        <f t="shared" si="9"/>
        <v>#N/A</v>
      </c>
      <c r="AE123" s="1003" t="e">
        <v>#N/A</v>
      </c>
      <c r="AF123" s="923" t="e">
        <f t="shared" si="9"/>
        <v>#N/A</v>
      </c>
      <c r="AG123" s="1003" t="e">
        <v>#N/A</v>
      </c>
      <c r="AH123" s="1004"/>
      <c r="AI123" s="82" t="e">
        <f t="shared" si="7"/>
        <v>#N/A</v>
      </c>
      <c r="AJ123" s="81">
        <v>12292</v>
      </c>
    </row>
    <row r="124" spans="1:36" hidden="1" x14ac:dyDescent="0.3">
      <c r="A124" s="244" t="s">
        <v>165</v>
      </c>
      <c r="B124" s="251">
        <v>1073</v>
      </c>
      <c r="C124" s="33" t="s">
        <v>189</v>
      </c>
      <c r="D124" s="81" t="e">
        <v>#N/A</v>
      </c>
      <c r="E124" s="81" t="e">
        <v>#N/A</v>
      </c>
      <c r="F124" s="81" t="e">
        <v>#N/A</v>
      </c>
      <c r="G124" s="81" t="e">
        <v>#N/A</v>
      </c>
      <c r="H124" s="81" t="e">
        <v>#N/A</v>
      </c>
      <c r="I124" s="81" t="e">
        <v>#N/A</v>
      </c>
      <c r="J124" s="81" t="e">
        <v>#N/A</v>
      </c>
      <c r="K124" s="81" t="e">
        <v>#N/A</v>
      </c>
      <c r="L124" s="923" t="e">
        <f t="shared" si="6"/>
        <v>#N/A</v>
      </c>
      <c r="M124" s="81" t="e">
        <v>#N/A</v>
      </c>
      <c r="N124" s="923" t="e">
        <f t="shared" si="6"/>
        <v>#N/A</v>
      </c>
      <c r="O124" s="81" t="e">
        <v>#N/A</v>
      </c>
      <c r="P124" s="923" t="e">
        <f t="shared" si="6"/>
        <v>#N/A</v>
      </c>
      <c r="Q124" s="150" t="e">
        <v>#N/A</v>
      </c>
      <c r="R124" s="923" t="e">
        <f t="shared" si="9"/>
        <v>#N/A</v>
      </c>
      <c r="S124" s="81" t="e">
        <v>#N/A</v>
      </c>
      <c r="T124" s="923" t="e">
        <f t="shared" si="9"/>
        <v>#N/A</v>
      </c>
      <c r="U124" s="1009" t="e">
        <v>#N/A</v>
      </c>
      <c r="V124" s="923" t="e">
        <f t="shared" si="9"/>
        <v>#N/A</v>
      </c>
      <c r="W124" s="1003" t="e">
        <v>#N/A</v>
      </c>
      <c r="X124" s="923" t="e">
        <f t="shared" si="9"/>
        <v>#N/A</v>
      </c>
      <c r="Y124" s="1003" t="e">
        <v>#N/A</v>
      </c>
      <c r="Z124" s="923" t="e">
        <f t="shared" si="9"/>
        <v>#N/A</v>
      </c>
      <c r="AA124" s="1003" t="e">
        <v>#N/A</v>
      </c>
      <c r="AB124" s="923" t="e">
        <f t="shared" si="9"/>
        <v>#N/A</v>
      </c>
      <c r="AC124" s="1003" t="e">
        <v>#N/A</v>
      </c>
      <c r="AD124" s="923" t="e">
        <f t="shared" si="9"/>
        <v>#N/A</v>
      </c>
      <c r="AE124" s="1003" t="e">
        <v>#N/A</v>
      </c>
      <c r="AF124" s="923" t="e">
        <f t="shared" si="9"/>
        <v>#N/A</v>
      </c>
      <c r="AG124" s="1003" t="e">
        <v>#N/A</v>
      </c>
      <c r="AH124" s="1004"/>
      <c r="AI124" s="82" t="e">
        <f t="shared" si="7"/>
        <v>#N/A</v>
      </c>
      <c r="AJ124" s="81">
        <v>12292</v>
      </c>
    </row>
    <row r="125" spans="1:36" hidden="1" x14ac:dyDescent="0.3">
      <c r="A125" s="244" t="s">
        <v>165</v>
      </c>
      <c r="B125" s="251">
        <v>1074</v>
      </c>
      <c r="C125" s="33" t="s">
        <v>190</v>
      </c>
      <c r="D125" s="81" t="e">
        <v>#N/A</v>
      </c>
      <c r="E125" s="81" t="e">
        <v>#N/A</v>
      </c>
      <c r="F125" s="81" t="e">
        <v>#N/A</v>
      </c>
      <c r="G125" s="81" t="e">
        <v>#N/A</v>
      </c>
      <c r="H125" s="81" t="e">
        <v>#N/A</v>
      </c>
      <c r="I125" s="81" t="e">
        <v>#N/A</v>
      </c>
      <c r="J125" s="81" t="e">
        <v>#N/A</v>
      </c>
      <c r="K125" s="81" t="e">
        <v>#N/A</v>
      </c>
      <c r="L125" s="923" t="e">
        <f t="shared" si="6"/>
        <v>#N/A</v>
      </c>
      <c r="M125" s="81" t="e">
        <v>#N/A</v>
      </c>
      <c r="N125" s="923" t="e">
        <f t="shared" si="6"/>
        <v>#N/A</v>
      </c>
      <c r="O125" s="81" t="e">
        <v>#N/A</v>
      </c>
      <c r="P125" s="923" t="e">
        <f t="shared" si="6"/>
        <v>#N/A</v>
      </c>
      <c r="Q125" s="150" t="e">
        <v>#N/A</v>
      </c>
      <c r="R125" s="923" t="e">
        <f t="shared" si="9"/>
        <v>#N/A</v>
      </c>
      <c r="S125" s="81" t="e">
        <v>#N/A</v>
      </c>
      <c r="T125" s="923" t="e">
        <f t="shared" si="9"/>
        <v>#N/A</v>
      </c>
      <c r="U125" s="1009" t="e">
        <v>#N/A</v>
      </c>
      <c r="V125" s="923" t="e">
        <f t="shared" si="9"/>
        <v>#N/A</v>
      </c>
      <c r="W125" s="1003" t="e">
        <v>#N/A</v>
      </c>
      <c r="X125" s="923" t="e">
        <f t="shared" si="9"/>
        <v>#N/A</v>
      </c>
      <c r="Y125" s="1003" t="e">
        <v>#N/A</v>
      </c>
      <c r="Z125" s="923" t="e">
        <f t="shared" si="9"/>
        <v>#N/A</v>
      </c>
      <c r="AA125" s="1003" t="e">
        <v>#N/A</v>
      </c>
      <c r="AB125" s="923" t="e">
        <f t="shared" si="9"/>
        <v>#N/A</v>
      </c>
      <c r="AC125" s="1003" t="e">
        <v>#N/A</v>
      </c>
      <c r="AD125" s="923" t="e">
        <f t="shared" si="9"/>
        <v>#N/A</v>
      </c>
      <c r="AE125" s="1003" t="e">
        <v>#N/A</v>
      </c>
      <c r="AF125" s="923" t="e">
        <f t="shared" si="9"/>
        <v>#N/A</v>
      </c>
      <c r="AG125" s="1003" t="e">
        <v>#N/A</v>
      </c>
      <c r="AH125" s="1004"/>
      <c r="AI125" s="82" t="e">
        <f t="shared" si="7"/>
        <v>#N/A</v>
      </c>
      <c r="AJ125" s="81">
        <v>12883</v>
      </c>
    </row>
    <row r="126" spans="1:36" hidden="1" x14ac:dyDescent="0.3">
      <c r="A126" s="244" t="s">
        <v>165</v>
      </c>
      <c r="B126" s="251">
        <v>925</v>
      </c>
      <c r="C126" s="178" t="s">
        <v>201</v>
      </c>
      <c r="D126" s="81" t="e">
        <v>#N/A</v>
      </c>
      <c r="E126" s="81" t="e">
        <v>#N/A</v>
      </c>
      <c r="F126" s="81" t="e">
        <v>#N/A</v>
      </c>
      <c r="G126" s="81" t="e">
        <v>#N/A</v>
      </c>
      <c r="H126" s="81" t="e">
        <v>#N/A</v>
      </c>
      <c r="I126" s="81" t="e">
        <v>#N/A</v>
      </c>
      <c r="J126" s="81" t="e">
        <v>#N/A</v>
      </c>
      <c r="K126" s="81" t="e">
        <v>#N/A</v>
      </c>
      <c r="L126" s="923" t="e">
        <f t="shared" si="6"/>
        <v>#N/A</v>
      </c>
      <c r="M126" s="81" t="e">
        <v>#N/A</v>
      </c>
      <c r="N126" s="923" t="e">
        <f t="shared" si="6"/>
        <v>#N/A</v>
      </c>
      <c r="O126" s="81" t="e">
        <v>#N/A</v>
      </c>
      <c r="P126" s="923" t="e">
        <f t="shared" si="6"/>
        <v>#N/A</v>
      </c>
      <c r="Q126" s="150" t="e">
        <v>#N/A</v>
      </c>
      <c r="R126" s="923" t="e">
        <f t="shared" si="9"/>
        <v>#N/A</v>
      </c>
      <c r="S126" s="81" t="e">
        <v>#N/A</v>
      </c>
      <c r="T126" s="923" t="e">
        <f t="shared" si="9"/>
        <v>#N/A</v>
      </c>
      <c r="U126" s="1009" t="e">
        <v>#N/A</v>
      </c>
      <c r="V126" s="923" t="e">
        <f t="shared" si="9"/>
        <v>#N/A</v>
      </c>
      <c r="W126" s="1003" t="e">
        <v>#N/A</v>
      </c>
      <c r="X126" s="923" t="e">
        <f t="shared" si="9"/>
        <v>#N/A</v>
      </c>
      <c r="Y126" s="1003" t="e">
        <v>#N/A</v>
      </c>
      <c r="Z126" s="923" t="e">
        <f t="shared" si="9"/>
        <v>#N/A</v>
      </c>
      <c r="AA126" s="1003" t="e">
        <v>#N/A</v>
      </c>
      <c r="AB126" s="923" t="e">
        <f t="shared" si="9"/>
        <v>#N/A</v>
      </c>
      <c r="AC126" s="1003" t="e">
        <v>#N/A</v>
      </c>
      <c r="AD126" s="923" t="e">
        <f t="shared" si="9"/>
        <v>#N/A</v>
      </c>
      <c r="AE126" s="1003" t="e">
        <v>#N/A</v>
      </c>
      <c r="AF126" s="923" t="e">
        <f t="shared" si="9"/>
        <v>#N/A</v>
      </c>
      <c r="AG126" s="1003" t="e">
        <v>#N/A</v>
      </c>
      <c r="AH126" s="1004"/>
      <c r="AI126" s="82" t="e">
        <f t="shared" si="7"/>
        <v>#N/A</v>
      </c>
      <c r="AJ126" s="81">
        <v>6453</v>
      </c>
    </row>
    <row r="127" spans="1:36" hidden="1" x14ac:dyDescent="0.3">
      <c r="A127" s="244" t="s">
        <v>165</v>
      </c>
      <c r="B127" s="251">
        <v>926</v>
      </c>
      <c r="C127" s="178" t="s">
        <v>202</v>
      </c>
      <c r="D127" s="81" t="e">
        <v>#N/A</v>
      </c>
      <c r="E127" s="81" t="e">
        <v>#N/A</v>
      </c>
      <c r="F127" s="81" t="e">
        <v>#N/A</v>
      </c>
      <c r="G127" s="81" t="e">
        <v>#N/A</v>
      </c>
      <c r="H127" s="81" t="e">
        <v>#N/A</v>
      </c>
      <c r="I127" s="81" t="e">
        <v>#N/A</v>
      </c>
      <c r="J127" s="81" t="e">
        <v>#N/A</v>
      </c>
      <c r="K127" s="81" t="e">
        <v>#N/A</v>
      </c>
      <c r="L127" s="923" t="e">
        <f t="shared" si="6"/>
        <v>#N/A</v>
      </c>
      <c r="M127" s="81" t="e">
        <v>#N/A</v>
      </c>
      <c r="N127" s="923" t="e">
        <f t="shared" si="6"/>
        <v>#N/A</v>
      </c>
      <c r="O127" s="81" t="e">
        <v>#N/A</v>
      </c>
      <c r="P127" s="923" t="e">
        <f t="shared" si="6"/>
        <v>#N/A</v>
      </c>
      <c r="Q127" s="150" t="e">
        <v>#N/A</v>
      </c>
      <c r="R127" s="923" t="e">
        <f t="shared" si="9"/>
        <v>#N/A</v>
      </c>
      <c r="S127" s="81" t="e">
        <v>#N/A</v>
      </c>
      <c r="T127" s="923" t="e">
        <f t="shared" si="9"/>
        <v>#N/A</v>
      </c>
      <c r="U127" s="1009" t="e">
        <v>#N/A</v>
      </c>
      <c r="V127" s="923" t="e">
        <f t="shared" si="9"/>
        <v>#N/A</v>
      </c>
      <c r="W127" s="1003" t="e">
        <v>#N/A</v>
      </c>
      <c r="X127" s="923" t="e">
        <f t="shared" si="9"/>
        <v>#N/A</v>
      </c>
      <c r="Y127" s="1003" t="e">
        <v>#N/A</v>
      </c>
      <c r="Z127" s="923" t="e">
        <f t="shared" si="9"/>
        <v>#N/A</v>
      </c>
      <c r="AA127" s="1003" t="e">
        <v>#N/A</v>
      </c>
      <c r="AB127" s="923" t="e">
        <f t="shared" si="9"/>
        <v>#N/A</v>
      </c>
      <c r="AC127" s="1003" t="e">
        <v>#N/A</v>
      </c>
      <c r="AD127" s="923" t="e">
        <f t="shared" si="9"/>
        <v>#N/A</v>
      </c>
      <c r="AE127" s="1003" t="e">
        <v>#N/A</v>
      </c>
      <c r="AF127" s="923" t="e">
        <f t="shared" si="9"/>
        <v>#N/A</v>
      </c>
      <c r="AG127" s="1003" t="e">
        <v>#N/A</v>
      </c>
      <c r="AH127" s="1004"/>
      <c r="AI127" s="82" t="e">
        <f t="shared" si="7"/>
        <v>#N/A</v>
      </c>
      <c r="AJ127" s="81">
        <v>5697</v>
      </c>
    </row>
    <row r="128" spans="1:36" hidden="1" x14ac:dyDescent="0.3">
      <c r="A128" s="244" t="s">
        <v>165</v>
      </c>
      <c r="B128" s="251">
        <v>927</v>
      </c>
      <c r="C128" s="178" t="s">
        <v>203</v>
      </c>
      <c r="D128" s="81" t="e">
        <v>#N/A</v>
      </c>
      <c r="E128" s="81" t="e">
        <v>#N/A</v>
      </c>
      <c r="F128" s="81" t="e">
        <v>#N/A</v>
      </c>
      <c r="G128" s="81" t="e">
        <v>#N/A</v>
      </c>
      <c r="H128" s="81" t="e">
        <v>#N/A</v>
      </c>
      <c r="I128" s="81" t="e">
        <v>#N/A</v>
      </c>
      <c r="J128" s="81" t="e">
        <v>#N/A</v>
      </c>
      <c r="K128" s="81" t="e">
        <v>#N/A</v>
      </c>
      <c r="L128" s="923" t="e">
        <f t="shared" si="6"/>
        <v>#N/A</v>
      </c>
      <c r="M128" s="81" t="e">
        <v>#N/A</v>
      </c>
      <c r="N128" s="923" t="e">
        <f t="shared" si="6"/>
        <v>#N/A</v>
      </c>
      <c r="O128" s="81" t="e">
        <v>#N/A</v>
      </c>
      <c r="P128" s="923" t="e">
        <f t="shared" si="6"/>
        <v>#N/A</v>
      </c>
      <c r="Q128" s="150" t="e">
        <v>#N/A</v>
      </c>
      <c r="R128" s="923" t="e">
        <f t="shared" si="9"/>
        <v>#N/A</v>
      </c>
      <c r="S128" s="81" t="e">
        <v>#N/A</v>
      </c>
      <c r="T128" s="923" t="e">
        <f t="shared" si="9"/>
        <v>#N/A</v>
      </c>
      <c r="U128" s="1009" t="e">
        <v>#N/A</v>
      </c>
      <c r="V128" s="923" t="e">
        <f t="shared" si="9"/>
        <v>#N/A</v>
      </c>
      <c r="W128" s="1003" t="e">
        <v>#N/A</v>
      </c>
      <c r="X128" s="923" t="e">
        <f t="shared" si="9"/>
        <v>#N/A</v>
      </c>
      <c r="Y128" s="1003" t="e">
        <v>#N/A</v>
      </c>
      <c r="Z128" s="923" t="e">
        <f t="shared" si="9"/>
        <v>#N/A</v>
      </c>
      <c r="AA128" s="1003" t="e">
        <v>#N/A</v>
      </c>
      <c r="AB128" s="923" t="e">
        <f t="shared" si="9"/>
        <v>#N/A</v>
      </c>
      <c r="AC128" s="1003" t="e">
        <v>#N/A</v>
      </c>
      <c r="AD128" s="923" t="e">
        <f t="shared" si="9"/>
        <v>#N/A</v>
      </c>
      <c r="AE128" s="1003" t="e">
        <v>#N/A</v>
      </c>
      <c r="AF128" s="923" t="e">
        <f t="shared" si="9"/>
        <v>#N/A</v>
      </c>
      <c r="AG128" s="1003" t="e">
        <v>#N/A</v>
      </c>
      <c r="AH128" s="1004"/>
      <c r="AI128" s="82" t="e">
        <f t="shared" si="7"/>
        <v>#N/A</v>
      </c>
      <c r="AJ128" s="81">
        <v>7238</v>
      </c>
    </row>
    <row r="129" spans="1:36" hidden="1" x14ac:dyDescent="0.3">
      <c r="A129" s="244" t="s">
        <v>165</v>
      </c>
      <c r="B129" s="251">
        <v>928</v>
      </c>
      <c r="C129" s="178" t="s">
        <v>204</v>
      </c>
      <c r="D129" s="81" t="e">
        <v>#N/A</v>
      </c>
      <c r="E129" s="81" t="e">
        <v>#N/A</v>
      </c>
      <c r="F129" s="81" t="e">
        <v>#N/A</v>
      </c>
      <c r="G129" s="81" t="e">
        <v>#N/A</v>
      </c>
      <c r="H129" s="81" t="e">
        <v>#N/A</v>
      </c>
      <c r="I129" s="81" t="e">
        <v>#N/A</v>
      </c>
      <c r="J129" s="81" t="e">
        <v>#N/A</v>
      </c>
      <c r="K129" s="81" t="e">
        <v>#N/A</v>
      </c>
      <c r="L129" s="923" t="e">
        <f t="shared" si="6"/>
        <v>#N/A</v>
      </c>
      <c r="M129" s="81" t="e">
        <v>#N/A</v>
      </c>
      <c r="N129" s="923" t="e">
        <f t="shared" si="6"/>
        <v>#N/A</v>
      </c>
      <c r="O129" s="81" t="e">
        <v>#N/A</v>
      </c>
      <c r="P129" s="923" t="e">
        <f t="shared" si="6"/>
        <v>#N/A</v>
      </c>
      <c r="Q129" s="150" t="e">
        <v>#N/A</v>
      </c>
      <c r="R129" s="923" t="e">
        <f t="shared" si="9"/>
        <v>#N/A</v>
      </c>
      <c r="S129" s="81" t="e">
        <v>#N/A</v>
      </c>
      <c r="T129" s="923" t="e">
        <f t="shared" si="9"/>
        <v>#N/A</v>
      </c>
      <c r="U129" s="1009" t="e">
        <v>#N/A</v>
      </c>
      <c r="V129" s="923" t="e">
        <f t="shared" si="9"/>
        <v>#N/A</v>
      </c>
      <c r="W129" s="1003" t="e">
        <v>#N/A</v>
      </c>
      <c r="X129" s="923" t="e">
        <f t="shared" si="9"/>
        <v>#N/A</v>
      </c>
      <c r="Y129" s="1003" t="e">
        <v>#N/A</v>
      </c>
      <c r="Z129" s="923" t="e">
        <f t="shared" si="9"/>
        <v>#N/A</v>
      </c>
      <c r="AA129" s="1003" t="e">
        <v>#N/A</v>
      </c>
      <c r="AB129" s="923" t="e">
        <f t="shared" si="9"/>
        <v>#N/A</v>
      </c>
      <c r="AC129" s="1003" t="e">
        <v>#N/A</v>
      </c>
      <c r="AD129" s="923" t="e">
        <f t="shared" si="9"/>
        <v>#N/A</v>
      </c>
      <c r="AE129" s="1003" t="e">
        <v>#N/A</v>
      </c>
      <c r="AF129" s="923" t="e">
        <f t="shared" si="9"/>
        <v>#N/A</v>
      </c>
      <c r="AG129" s="1003" t="e">
        <v>#N/A</v>
      </c>
      <c r="AH129" s="1004"/>
      <c r="AI129" s="82" t="e">
        <f t="shared" si="7"/>
        <v>#N/A</v>
      </c>
      <c r="AJ129" s="81">
        <v>7714</v>
      </c>
    </row>
    <row r="130" spans="1:36" hidden="1" x14ac:dyDescent="0.3">
      <c r="A130" s="244" t="s">
        <v>165</v>
      </c>
      <c r="B130" s="251">
        <v>929</v>
      </c>
      <c r="C130" s="178" t="s">
        <v>205</v>
      </c>
      <c r="D130" s="81" t="e">
        <v>#N/A</v>
      </c>
      <c r="E130" s="81" t="e">
        <v>#N/A</v>
      </c>
      <c r="F130" s="81" t="e">
        <v>#N/A</v>
      </c>
      <c r="G130" s="81" t="e">
        <v>#N/A</v>
      </c>
      <c r="H130" s="81" t="e">
        <v>#N/A</v>
      </c>
      <c r="I130" s="81" t="e">
        <v>#N/A</v>
      </c>
      <c r="J130" s="81" t="e">
        <v>#N/A</v>
      </c>
      <c r="K130" s="81" t="e">
        <v>#N/A</v>
      </c>
      <c r="L130" s="923" t="e">
        <f t="shared" si="6"/>
        <v>#N/A</v>
      </c>
      <c r="M130" s="81" t="e">
        <v>#N/A</v>
      </c>
      <c r="N130" s="923" t="e">
        <f t="shared" si="6"/>
        <v>#N/A</v>
      </c>
      <c r="O130" s="81" t="e">
        <v>#N/A</v>
      </c>
      <c r="P130" s="923" t="e">
        <f t="shared" si="6"/>
        <v>#N/A</v>
      </c>
      <c r="Q130" s="150" t="e">
        <v>#N/A</v>
      </c>
      <c r="R130" s="923" t="e">
        <f t="shared" si="9"/>
        <v>#N/A</v>
      </c>
      <c r="S130" s="81" t="e">
        <v>#N/A</v>
      </c>
      <c r="T130" s="923" t="e">
        <f t="shared" si="9"/>
        <v>#N/A</v>
      </c>
      <c r="U130" s="1009" t="e">
        <v>#N/A</v>
      </c>
      <c r="V130" s="923" t="e">
        <f t="shared" si="9"/>
        <v>#N/A</v>
      </c>
      <c r="W130" s="1003" t="e">
        <v>#N/A</v>
      </c>
      <c r="X130" s="923" t="e">
        <f t="shared" si="9"/>
        <v>#N/A</v>
      </c>
      <c r="Y130" s="1003" t="e">
        <v>#N/A</v>
      </c>
      <c r="Z130" s="923" t="e">
        <f t="shared" si="9"/>
        <v>#N/A</v>
      </c>
      <c r="AA130" s="1003" t="e">
        <v>#N/A</v>
      </c>
      <c r="AB130" s="923" t="e">
        <f t="shared" si="9"/>
        <v>#N/A</v>
      </c>
      <c r="AC130" s="1003" t="e">
        <v>#N/A</v>
      </c>
      <c r="AD130" s="923" t="e">
        <f t="shared" si="9"/>
        <v>#N/A</v>
      </c>
      <c r="AE130" s="1003" t="e">
        <v>#N/A</v>
      </c>
      <c r="AF130" s="923" t="e">
        <f t="shared" si="9"/>
        <v>#N/A</v>
      </c>
      <c r="AG130" s="1003" t="e">
        <v>#N/A</v>
      </c>
      <c r="AH130" s="1004"/>
      <c r="AI130" s="82" t="e">
        <f t="shared" si="7"/>
        <v>#N/A</v>
      </c>
      <c r="AJ130" s="81">
        <v>4847</v>
      </c>
    </row>
  </sheetData>
  <conditionalFormatting sqref="AI1:AI1048576">
    <cfRule type="cellIs" dxfId="551" priority="1" operator="lessThan">
      <formula>0</formula>
    </cfRule>
  </conditionalFormatting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3ED51-6BB4-4107-B9FA-AC11843AF031}">
  <sheetPr codeName="Hoja16"/>
  <dimension ref="A1:P398"/>
  <sheetViews>
    <sheetView zoomScale="80" zoomScaleNormal="80" workbookViewId="0">
      <selection activeCell="B29" sqref="B29"/>
    </sheetView>
  </sheetViews>
  <sheetFormatPr baseColWidth="10" defaultColWidth="11.44140625" defaultRowHeight="14.4" x14ac:dyDescent="0.3"/>
  <cols>
    <col min="1" max="1" width="19" bestFit="1" customWidth="1"/>
    <col min="2" max="2" width="34.33203125" bestFit="1" customWidth="1"/>
    <col min="3" max="3" width="25.5546875" bestFit="1" customWidth="1"/>
    <col min="4" max="4" width="23" bestFit="1" customWidth="1"/>
    <col min="5" max="5" width="7.109375" bestFit="1" customWidth="1"/>
    <col min="6" max="6" width="8.33203125" bestFit="1" customWidth="1"/>
    <col min="7" max="7" width="7.109375" bestFit="1" customWidth="1"/>
    <col min="8" max="8" width="11.6640625" hidden="1" customWidth="1"/>
    <col min="9" max="9" width="7.109375" bestFit="1" customWidth="1"/>
    <col min="10" max="10" width="11.6640625" hidden="1" customWidth="1"/>
    <col min="11" max="11" width="7.109375" bestFit="1" customWidth="1"/>
    <col min="12" max="12" width="8.33203125" bestFit="1" customWidth="1"/>
    <col min="13" max="13" width="6.5546875" bestFit="1" customWidth="1"/>
    <col min="14" max="14" width="8.44140625" bestFit="1" customWidth="1"/>
    <col min="15" max="15" width="6.5546875" bestFit="1" customWidth="1"/>
    <col min="16" max="16" width="11.6640625" hidden="1" customWidth="1"/>
    <col min="17" max="17" width="9" bestFit="1" customWidth="1"/>
    <col min="18" max="18" width="7.6640625" bestFit="1" customWidth="1"/>
    <col min="19" max="19" width="9" bestFit="1" customWidth="1"/>
    <col min="20" max="20" width="0" hidden="1" customWidth="1"/>
  </cols>
  <sheetData>
    <row r="1" spans="1:8" x14ac:dyDescent="0.3">
      <c r="A1" s="1098" t="s">
        <v>503</v>
      </c>
    </row>
    <row r="2" spans="1:8" x14ac:dyDescent="0.3">
      <c r="A2" s="1098" t="s">
        <v>504</v>
      </c>
    </row>
    <row r="3" spans="1:8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46048</v>
      </c>
      <c r="F3" s="1095" t="s">
        <v>434</v>
      </c>
      <c r="G3" s="1096">
        <v>46041</v>
      </c>
      <c r="H3" s="1095" t="s">
        <v>509</v>
      </c>
    </row>
    <row r="4" spans="1:8" x14ac:dyDescent="0.3">
      <c r="A4">
        <v>1</v>
      </c>
      <c r="B4" t="s">
        <v>510</v>
      </c>
      <c r="C4" t="s">
        <v>439</v>
      </c>
      <c r="D4" t="s">
        <v>511</v>
      </c>
      <c r="E4">
        <v>576</v>
      </c>
      <c r="F4" s="1217">
        <v>0</v>
      </c>
      <c r="G4">
        <v>576</v>
      </c>
      <c r="H4">
        <v>0</v>
      </c>
    </row>
    <row r="5" spans="1:8" x14ac:dyDescent="0.3">
      <c r="A5">
        <v>3</v>
      </c>
      <c r="B5" t="s">
        <v>512</v>
      </c>
      <c r="C5" t="s">
        <v>439</v>
      </c>
      <c r="D5" t="s">
        <v>511</v>
      </c>
      <c r="E5">
        <v>490</v>
      </c>
      <c r="F5" s="1163">
        <v>-2.196E-2</v>
      </c>
      <c r="G5">
        <v>501</v>
      </c>
      <c r="H5">
        <v>0</v>
      </c>
    </row>
    <row r="6" spans="1:8" x14ac:dyDescent="0.3">
      <c r="A6">
        <v>5</v>
      </c>
      <c r="B6" t="s">
        <v>513</v>
      </c>
      <c r="C6" t="s">
        <v>439</v>
      </c>
      <c r="D6" t="s">
        <v>511</v>
      </c>
      <c r="E6">
        <v>463</v>
      </c>
      <c r="F6" s="1217">
        <v>0</v>
      </c>
      <c r="G6">
        <v>463</v>
      </c>
      <c r="H6">
        <v>0</v>
      </c>
    </row>
    <row r="7" spans="1:8" x14ac:dyDescent="0.3">
      <c r="A7" s="1097">
        <v>9</v>
      </c>
      <c r="B7" s="1097" t="s">
        <v>514</v>
      </c>
      <c r="C7" s="1097" t="s">
        <v>439</v>
      </c>
      <c r="D7" s="1097" t="s">
        <v>511</v>
      </c>
      <c r="E7">
        <v>96</v>
      </c>
      <c r="F7" s="1217">
        <v>0</v>
      </c>
      <c r="G7">
        <v>96</v>
      </c>
      <c r="H7">
        <v>1</v>
      </c>
    </row>
    <row r="8" spans="1:8" x14ac:dyDescent="0.3">
      <c r="A8" s="1097">
        <v>10</v>
      </c>
      <c r="B8" s="1097" t="s">
        <v>515</v>
      </c>
      <c r="C8" s="1097" t="s">
        <v>456</v>
      </c>
      <c r="D8" s="1097" t="s">
        <v>511</v>
      </c>
      <c r="E8">
        <v>80</v>
      </c>
      <c r="F8" s="1217">
        <v>0</v>
      </c>
      <c r="G8">
        <v>80</v>
      </c>
      <c r="H8">
        <v>1</v>
      </c>
    </row>
    <row r="9" spans="1:8" x14ac:dyDescent="0.3">
      <c r="A9" s="1097">
        <v>11</v>
      </c>
      <c r="B9" s="1097" t="s">
        <v>516</v>
      </c>
      <c r="C9" s="1097" t="s">
        <v>456</v>
      </c>
      <c r="D9" s="1097" t="s">
        <v>511</v>
      </c>
      <c r="E9">
        <v>162</v>
      </c>
      <c r="F9" s="1217">
        <v>0</v>
      </c>
      <c r="G9">
        <v>162</v>
      </c>
      <c r="H9">
        <v>1</v>
      </c>
    </row>
    <row r="10" spans="1:8" x14ac:dyDescent="0.3">
      <c r="A10" s="1097">
        <v>13</v>
      </c>
      <c r="B10" s="1097" t="s">
        <v>517</v>
      </c>
      <c r="C10" s="1097" t="s">
        <v>518</v>
      </c>
      <c r="D10" s="1097" t="s">
        <v>511</v>
      </c>
      <c r="E10">
        <v>40</v>
      </c>
      <c r="F10" s="1217">
        <v>0</v>
      </c>
      <c r="G10">
        <v>40</v>
      </c>
      <c r="H10">
        <v>1</v>
      </c>
    </row>
    <row r="11" spans="1:8" x14ac:dyDescent="0.3">
      <c r="A11">
        <v>18</v>
      </c>
      <c r="B11" t="s">
        <v>519</v>
      </c>
      <c r="C11" t="s">
        <v>439</v>
      </c>
      <c r="D11" t="s">
        <v>511</v>
      </c>
      <c r="E11">
        <v>316</v>
      </c>
      <c r="F11" s="1217">
        <v>0</v>
      </c>
      <c r="G11">
        <v>316</v>
      </c>
      <c r="H11">
        <v>0</v>
      </c>
    </row>
    <row r="12" spans="1:8" x14ac:dyDescent="0.3">
      <c r="A12">
        <v>20</v>
      </c>
      <c r="B12" t="s">
        <v>520</v>
      </c>
      <c r="C12" t="s">
        <v>439</v>
      </c>
      <c r="D12" t="s">
        <v>511</v>
      </c>
      <c r="E12">
        <v>301</v>
      </c>
      <c r="F12" s="1217">
        <v>0</v>
      </c>
      <c r="G12">
        <v>301</v>
      </c>
      <c r="H12">
        <v>0</v>
      </c>
    </row>
    <row r="13" spans="1:8" x14ac:dyDescent="0.3">
      <c r="A13">
        <v>27</v>
      </c>
      <c r="B13" t="s">
        <v>521</v>
      </c>
      <c r="C13" t="s">
        <v>522</v>
      </c>
      <c r="D13" t="s">
        <v>511</v>
      </c>
      <c r="E13">
        <v>993</v>
      </c>
      <c r="F13" s="1163">
        <v>-6.055E-2</v>
      </c>
      <c r="G13">
        <v>1057</v>
      </c>
      <c r="H13">
        <v>0</v>
      </c>
    </row>
    <row r="14" spans="1:8" x14ac:dyDescent="0.3">
      <c r="A14" s="1097">
        <v>30</v>
      </c>
      <c r="B14" s="1097" t="s">
        <v>523</v>
      </c>
      <c r="C14" s="1097" t="s">
        <v>522</v>
      </c>
      <c r="D14" s="1097" t="s">
        <v>511</v>
      </c>
      <c r="E14">
        <v>176</v>
      </c>
      <c r="F14" s="1163">
        <v>-1.6760000000000001E-2</v>
      </c>
      <c r="G14">
        <v>179</v>
      </c>
      <c r="H14">
        <v>1</v>
      </c>
    </row>
    <row r="15" spans="1:8" x14ac:dyDescent="0.3">
      <c r="A15">
        <v>33</v>
      </c>
      <c r="B15" t="s">
        <v>327</v>
      </c>
      <c r="C15" t="s">
        <v>522</v>
      </c>
      <c r="D15" t="s">
        <v>511</v>
      </c>
      <c r="E15">
        <v>1167</v>
      </c>
      <c r="F15" s="1163">
        <v>-5.1200000000000004E-3</v>
      </c>
      <c r="G15">
        <v>1173</v>
      </c>
      <c r="H15">
        <v>0</v>
      </c>
    </row>
    <row r="16" spans="1:8" x14ac:dyDescent="0.3">
      <c r="A16">
        <v>34</v>
      </c>
      <c r="B16" t="s">
        <v>328</v>
      </c>
      <c r="C16" t="s">
        <v>522</v>
      </c>
      <c r="D16" t="s">
        <v>511</v>
      </c>
      <c r="E16">
        <v>1039</v>
      </c>
      <c r="F16" s="1163">
        <v>-2.4410000000000001E-2</v>
      </c>
      <c r="G16">
        <v>1065</v>
      </c>
      <c r="H16">
        <v>0</v>
      </c>
    </row>
    <row r="17" spans="1:8" x14ac:dyDescent="0.3">
      <c r="A17">
        <v>35</v>
      </c>
      <c r="B17" t="s">
        <v>329</v>
      </c>
      <c r="C17" t="s">
        <v>522</v>
      </c>
      <c r="D17" t="s">
        <v>511</v>
      </c>
      <c r="E17">
        <v>152</v>
      </c>
      <c r="F17" s="1217">
        <v>0</v>
      </c>
      <c r="G17">
        <v>152</v>
      </c>
      <c r="H17">
        <v>0</v>
      </c>
    </row>
    <row r="18" spans="1:8" x14ac:dyDescent="0.3">
      <c r="A18" s="1097">
        <v>36</v>
      </c>
      <c r="B18" s="1097" t="s">
        <v>524</v>
      </c>
      <c r="C18" s="1097" t="s">
        <v>518</v>
      </c>
      <c r="D18" s="1097" t="s">
        <v>511</v>
      </c>
      <c r="E18">
        <v>39</v>
      </c>
      <c r="F18" s="1217">
        <v>0</v>
      </c>
      <c r="G18">
        <v>39</v>
      </c>
      <c r="H18">
        <v>1</v>
      </c>
    </row>
    <row r="19" spans="1:8" x14ac:dyDescent="0.3">
      <c r="A19">
        <v>38</v>
      </c>
      <c r="B19" t="s">
        <v>525</v>
      </c>
      <c r="C19" t="s">
        <v>522</v>
      </c>
      <c r="D19" t="s">
        <v>511</v>
      </c>
      <c r="E19">
        <v>1104</v>
      </c>
      <c r="F19" s="1164">
        <v>3.662E-2</v>
      </c>
      <c r="G19">
        <v>1065</v>
      </c>
      <c r="H19">
        <v>0</v>
      </c>
    </row>
    <row r="20" spans="1:8" x14ac:dyDescent="0.3">
      <c r="A20">
        <v>39</v>
      </c>
      <c r="B20" t="s">
        <v>526</v>
      </c>
      <c r="C20" t="s">
        <v>522</v>
      </c>
      <c r="D20" t="s">
        <v>511</v>
      </c>
      <c r="E20">
        <v>147</v>
      </c>
      <c r="F20" s="1217">
        <v>0</v>
      </c>
      <c r="G20">
        <v>147</v>
      </c>
      <c r="H20">
        <v>0</v>
      </c>
    </row>
    <row r="21" spans="1:8" x14ac:dyDescent="0.3">
      <c r="A21">
        <v>40</v>
      </c>
      <c r="B21" t="s">
        <v>527</v>
      </c>
      <c r="C21" t="s">
        <v>522</v>
      </c>
      <c r="D21" t="s">
        <v>511</v>
      </c>
      <c r="E21">
        <v>1062</v>
      </c>
      <c r="F21" s="1163">
        <v>-1.848E-2</v>
      </c>
      <c r="G21">
        <v>1082</v>
      </c>
      <c r="H21">
        <v>0</v>
      </c>
    </row>
    <row r="22" spans="1:8" x14ac:dyDescent="0.3">
      <c r="A22">
        <v>41</v>
      </c>
      <c r="B22" t="s">
        <v>528</v>
      </c>
      <c r="C22" t="s">
        <v>522</v>
      </c>
      <c r="D22" t="s">
        <v>511</v>
      </c>
      <c r="E22">
        <v>1053</v>
      </c>
      <c r="F22" s="1164">
        <v>2.1340000000000001E-2</v>
      </c>
      <c r="G22">
        <v>1031</v>
      </c>
      <c r="H22">
        <v>0</v>
      </c>
    </row>
    <row r="23" spans="1:8" x14ac:dyDescent="0.3">
      <c r="A23">
        <v>48</v>
      </c>
      <c r="B23" t="s">
        <v>529</v>
      </c>
      <c r="C23" t="s">
        <v>522</v>
      </c>
      <c r="D23" t="s">
        <v>511</v>
      </c>
      <c r="E23">
        <v>645</v>
      </c>
      <c r="F23" s="1163">
        <v>-0.12720000000000001</v>
      </c>
      <c r="G23">
        <v>739</v>
      </c>
      <c r="H23">
        <v>0</v>
      </c>
    </row>
    <row r="24" spans="1:8" x14ac:dyDescent="0.3">
      <c r="A24">
        <v>49</v>
      </c>
      <c r="B24" t="s">
        <v>530</v>
      </c>
      <c r="C24" t="s">
        <v>522</v>
      </c>
      <c r="D24" t="s">
        <v>511</v>
      </c>
      <c r="E24">
        <v>15</v>
      </c>
      <c r="F24" s="1217">
        <v>0</v>
      </c>
      <c r="G24">
        <v>15</v>
      </c>
      <c r="H24">
        <v>0</v>
      </c>
    </row>
    <row r="25" spans="1:8" x14ac:dyDescent="0.3">
      <c r="A25">
        <v>50</v>
      </c>
      <c r="B25" t="s">
        <v>330</v>
      </c>
      <c r="C25" t="s">
        <v>522</v>
      </c>
      <c r="D25" t="s">
        <v>511</v>
      </c>
      <c r="E25">
        <v>1183</v>
      </c>
      <c r="F25" s="1163">
        <v>-2.9530000000000001E-2</v>
      </c>
      <c r="G25">
        <v>1219</v>
      </c>
      <c r="H25">
        <v>0</v>
      </c>
    </row>
    <row r="26" spans="1:8" x14ac:dyDescent="0.3">
      <c r="A26">
        <v>58</v>
      </c>
      <c r="B26" t="s">
        <v>531</v>
      </c>
      <c r="C26" t="s">
        <v>522</v>
      </c>
      <c r="D26" t="s">
        <v>511</v>
      </c>
      <c r="E26">
        <v>1389</v>
      </c>
      <c r="F26" s="1217">
        <v>0</v>
      </c>
      <c r="G26">
        <v>1389</v>
      </c>
      <c r="H26">
        <v>0</v>
      </c>
    </row>
    <row r="27" spans="1:8" x14ac:dyDescent="0.3">
      <c r="A27">
        <v>59</v>
      </c>
      <c r="B27" t="s">
        <v>532</v>
      </c>
      <c r="C27" t="s">
        <v>522</v>
      </c>
      <c r="D27" t="s">
        <v>511</v>
      </c>
      <c r="E27">
        <v>1354</v>
      </c>
      <c r="F27" s="1217">
        <v>0</v>
      </c>
      <c r="G27">
        <v>1354</v>
      </c>
      <c r="H27">
        <v>0</v>
      </c>
    </row>
    <row r="28" spans="1:8" x14ac:dyDescent="0.3">
      <c r="A28">
        <v>61</v>
      </c>
      <c r="B28" t="s">
        <v>533</v>
      </c>
      <c r="C28" t="s">
        <v>522</v>
      </c>
      <c r="D28" t="s">
        <v>511</v>
      </c>
      <c r="E28">
        <v>434</v>
      </c>
      <c r="F28" s="1217">
        <v>0</v>
      </c>
      <c r="G28">
        <v>434</v>
      </c>
      <c r="H28">
        <v>0</v>
      </c>
    </row>
    <row r="29" spans="1:8" x14ac:dyDescent="0.3">
      <c r="A29" s="1097">
        <v>64</v>
      </c>
      <c r="B29" s="1097" t="s">
        <v>534</v>
      </c>
      <c r="C29" s="1097" t="s">
        <v>452</v>
      </c>
      <c r="D29" s="1097" t="s">
        <v>511</v>
      </c>
      <c r="E29">
        <v>78</v>
      </c>
      <c r="F29" s="1164">
        <v>0.16417999999999999</v>
      </c>
      <c r="G29">
        <v>67</v>
      </c>
      <c r="H29">
        <v>1</v>
      </c>
    </row>
    <row r="30" spans="1:8" x14ac:dyDescent="0.3">
      <c r="A30">
        <v>66</v>
      </c>
      <c r="B30" t="s">
        <v>535</v>
      </c>
      <c r="C30" t="s">
        <v>452</v>
      </c>
      <c r="D30" t="s">
        <v>511</v>
      </c>
      <c r="E30">
        <v>405</v>
      </c>
      <c r="F30" s="1163">
        <v>-2.878E-2</v>
      </c>
      <c r="G30">
        <v>417</v>
      </c>
      <c r="H30">
        <v>0</v>
      </c>
    </row>
    <row r="31" spans="1:8" x14ac:dyDescent="0.3">
      <c r="A31">
        <v>68</v>
      </c>
      <c r="B31" t="s">
        <v>536</v>
      </c>
      <c r="C31" t="s">
        <v>522</v>
      </c>
      <c r="D31" t="s">
        <v>511</v>
      </c>
      <c r="E31">
        <v>875</v>
      </c>
      <c r="F31" s="1217">
        <v>0</v>
      </c>
      <c r="G31">
        <v>875</v>
      </c>
      <c r="H31">
        <v>0</v>
      </c>
    </row>
    <row r="32" spans="1:8" x14ac:dyDescent="0.3">
      <c r="A32">
        <v>73</v>
      </c>
      <c r="B32" t="s">
        <v>537</v>
      </c>
      <c r="C32" t="s">
        <v>452</v>
      </c>
      <c r="D32" t="s">
        <v>511</v>
      </c>
      <c r="E32">
        <v>438</v>
      </c>
      <c r="F32" s="1163">
        <v>-0.32615</v>
      </c>
      <c r="G32">
        <v>650</v>
      </c>
      <c r="H32">
        <v>0</v>
      </c>
    </row>
    <row r="33" spans="1:8" x14ac:dyDescent="0.3">
      <c r="A33" s="1097">
        <v>77</v>
      </c>
      <c r="B33" s="1097" t="s">
        <v>538</v>
      </c>
      <c r="C33" s="1097" t="s">
        <v>452</v>
      </c>
      <c r="D33" s="1097" t="s">
        <v>511</v>
      </c>
      <c r="E33">
        <v>90</v>
      </c>
      <c r="F33" s="1217">
        <v>0</v>
      </c>
      <c r="G33">
        <v>90</v>
      </c>
      <c r="H33">
        <v>1</v>
      </c>
    </row>
    <row r="34" spans="1:8" x14ac:dyDescent="0.3">
      <c r="A34">
        <v>78</v>
      </c>
      <c r="B34" t="s">
        <v>539</v>
      </c>
      <c r="C34" t="s">
        <v>452</v>
      </c>
      <c r="D34" t="s">
        <v>511</v>
      </c>
      <c r="E34">
        <v>495</v>
      </c>
      <c r="F34" s="1164">
        <v>3.125E-2</v>
      </c>
      <c r="G34">
        <v>480</v>
      </c>
      <c r="H34">
        <v>0</v>
      </c>
    </row>
    <row r="35" spans="1:8" x14ac:dyDescent="0.3">
      <c r="A35">
        <v>81</v>
      </c>
      <c r="B35" t="s">
        <v>540</v>
      </c>
      <c r="C35" t="s">
        <v>518</v>
      </c>
      <c r="D35" t="s">
        <v>511</v>
      </c>
      <c r="E35">
        <v>818</v>
      </c>
      <c r="F35" s="1217">
        <v>0</v>
      </c>
      <c r="G35">
        <v>818</v>
      </c>
      <c r="H35">
        <v>0</v>
      </c>
    </row>
    <row r="36" spans="1:8" x14ac:dyDescent="0.3">
      <c r="A36">
        <v>84</v>
      </c>
      <c r="B36" t="s">
        <v>541</v>
      </c>
      <c r="C36" t="s">
        <v>452</v>
      </c>
      <c r="D36" t="s">
        <v>511</v>
      </c>
      <c r="E36">
        <v>491</v>
      </c>
      <c r="F36" s="1164">
        <v>1.4460000000000001E-2</v>
      </c>
      <c r="G36">
        <v>484</v>
      </c>
      <c r="H36">
        <v>0</v>
      </c>
    </row>
    <row r="37" spans="1:8" x14ac:dyDescent="0.3">
      <c r="A37" s="1097">
        <v>85</v>
      </c>
      <c r="B37" s="1097" t="s">
        <v>542</v>
      </c>
      <c r="C37" s="1097" t="s">
        <v>452</v>
      </c>
      <c r="D37" s="1097" t="s">
        <v>511</v>
      </c>
      <c r="E37">
        <v>115</v>
      </c>
      <c r="F37" s="1217">
        <v>0</v>
      </c>
      <c r="G37">
        <v>115</v>
      </c>
      <c r="H37">
        <v>1</v>
      </c>
    </row>
    <row r="38" spans="1:8" x14ac:dyDescent="0.3">
      <c r="A38">
        <v>87</v>
      </c>
      <c r="B38" t="s">
        <v>543</v>
      </c>
      <c r="C38" t="s">
        <v>518</v>
      </c>
      <c r="D38" t="s">
        <v>511</v>
      </c>
      <c r="E38">
        <v>242</v>
      </c>
      <c r="F38" s="1217">
        <v>0</v>
      </c>
      <c r="G38">
        <v>242</v>
      </c>
      <c r="H38">
        <v>0</v>
      </c>
    </row>
    <row r="39" spans="1:8" x14ac:dyDescent="0.3">
      <c r="A39">
        <v>88</v>
      </c>
      <c r="B39" t="s">
        <v>59</v>
      </c>
      <c r="C39" t="s">
        <v>544</v>
      </c>
      <c r="D39" t="s">
        <v>545</v>
      </c>
      <c r="E39">
        <v>495</v>
      </c>
      <c r="F39" s="1163">
        <v>-2.0200000000000001E-3</v>
      </c>
      <c r="G39">
        <v>496</v>
      </c>
      <c r="H39">
        <v>0</v>
      </c>
    </row>
    <row r="40" spans="1:8" x14ac:dyDescent="0.3">
      <c r="A40">
        <v>89</v>
      </c>
      <c r="B40" t="s">
        <v>61</v>
      </c>
      <c r="C40" t="s">
        <v>544</v>
      </c>
      <c r="D40" t="s">
        <v>545</v>
      </c>
      <c r="E40">
        <v>327</v>
      </c>
      <c r="F40" s="1217">
        <v>0</v>
      </c>
      <c r="G40">
        <v>327</v>
      </c>
      <c r="H40">
        <v>0</v>
      </c>
    </row>
    <row r="41" spans="1:8" x14ac:dyDescent="0.3">
      <c r="A41">
        <v>90</v>
      </c>
      <c r="B41" t="s">
        <v>62</v>
      </c>
      <c r="C41" t="s">
        <v>544</v>
      </c>
      <c r="D41" t="s">
        <v>545</v>
      </c>
      <c r="E41">
        <v>476</v>
      </c>
      <c r="F41" s="1217">
        <v>0</v>
      </c>
      <c r="G41">
        <v>476</v>
      </c>
      <c r="H41">
        <v>0</v>
      </c>
    </row>
    <row r="42" spans="1:8" x14ac:dyDescent="0.3">
      <c r="A42">
        <v>91</v>
      </c>
      <c r="B42" t="s">
        <v>63</v>
      </c>
      <c r="C42" t="s">
        <v>544</v>
      </c>
      <c r="D42" t="s">
        <v>545</v>
      </c>
      <c r="E42">
        <v>308</v>
      </c>
      <c r="F42" s="1217">
        <v>0</v>
      </c>
      <c r="G42">
        <v>308</v>
      </c>
      <c r="H42">
        <v>0</v>
      </c>
    </row>
    <row r="43" spans="1:8" x14ac:dyDescent="0.3">
      <c r="A43">
        <v>92</v>
      </c>
      <c r="B43" t="s">
        <v>546</v>
      </c>
      <c r="C43" t="s">
        <v>518</v>
      </c>
      <c r="D43" t="s">
        <v>511</v>
      </c>
      <c r="E43">
        <v>275</v>
      </c>
      <c r="F43" s="1217">
        <v>0</v>
      </c>
      <c r="G43">
        <v>275</v>
      </c>
      <c r="H43">
        <v>0</v>
      </c>
    </row>
    <row r="44" spans="1:8" x14ac:dyDescent="0.3">
      <c r="A44">
        <v>93</v>
      </c>
      <c r="B44" t="s">
        <v>547</v>
      </c>
      <c r="C44" t="s">
        <v>518</v>
      </c>
      <c r="D44" t="s">
        <v>511</v>
      </c>
      <c r="E44">
        <v>506</v>
      </c>
      <c r="F44" s="1217">
        <v>0</v>
      </c>
      <c r="G44">
        <v>506</v>
      </c>
      <c r="H44">
        <v>0</v>
      </c>
    </row>
    <row r="45" spans="1:8" x14ac:dyDescent="0.3">
      <c r="A45">
        <v>94</v>
      </c>
      <c r="B45" t="s">
        <v>548</v>
      </c>
      <c r="C45" t="s">
        <v>518</v>
      </c>
      <c r="D45" t="s">
        <v>511</v>
      </c>
      <c r="E45">
        <v>373</v>
      </c>
      <c r="F45" s="1164">
        <v>2.4729999999999999E-2</v>
      </c>
      <c r="G45">
        <v>364</v>
      </c>
      <c r="H45">
        <v>0</v>
      </c>
    </row>
    <row r="46" spans="1:8" x14ac:dyDescent="0.3">
      <c r="A46">
        <v>98</v>
      </c>
      <c r="B46" t="s">
        <v>549</v>
      </c>
      <c r="C46" t="s">
        <v>453</v>
      </c>
      <c r="D46" t="s">
        <v>511</v>
      </c>
      <c r="E46">
        <v>2218</v>
      </c>
      <c r="F46" s="1217">
        <v>0</v>
      </c>
      <c r="G46">
        <v>2218</v>
      </c>
      <c r="H46">
        <v>0</v>
      </c>
    </row>
    <row r="47" spans="1:8" x14ac:dyDescent="0.3">
      <c r="A47">
        <v>100</v>
      </c>
      <c r="B47" t="s">
        <v>550</v>
      </c>
      <c r="C47" t="s">
        <v>453</v>
      </c>
      <c r="D47" t="s">
        <v>511</v>
      </c>
      <c r="E47">
        <v>355</v>
      </c>
      <c r="F47" s="1217">
        <v>0</v>
      </c>
      <c r="G47">
        <v>355</v>
      </c>
      <c r="H47">
        <v>0</v>
      </c>
    </row>
    <row r="48" spans="1:8" x14ac:dyDescent="0.3">
      <c r="A48" s="1097">
        <v>102</v>
      </c>
      <c r="B48" s="1097" t="s">
        <v>551</v>
      </c>
      <c r="C48" s="1097" t="s">
        <v>453</v>
      </c>
      <c r="D48" s="1097" t="s">
        <v>511</v>
      </c>
      <c r="E48">
        <v>265</v>
      </c>
      <c r="F48" s="1163">
        <v>-3.986E-2</v>
      </c>
      <c r="G48">
        <v>276</v>
      </c>
      <c r="H48">
        <v>1</v>
      </c>
    </row>
    <row r="49" spans="1:8" x14ac:dyDescent="0.3">
      <c r="A49">
        <v>106</v>
      </c>
      <c r="B49" t="s">
        <v>552</v>
      </c>
      <c r="C49" t="s">
        <v>553</v>
      </c>
      <c r="D49" t="s">
        <v>511</v>
      </c>
      <c r="E49">
        <v>26</v>
      </c>
      <c r="F49" s="1217">
        <v>0</v>
      </c>
      <c r="G49">
        <v>26</v>
      </c>
      <c r="H49">
        <v>0</v>
      </c>
    </row>
    <row r="50" spans="1:8" x14ac:dyDescent="0.3">
      <c r="A50">
        <v>107</v>
      </c>
      <c r="B50" t="s">
        <v>554</v>
      </c>
      <c r="C50" t="s">
        <v>553</v>
      </c>
      <c r="D50" t="s">
        <v>511</v>
      </c>
      <c r="E50">
        <v>576</v>
      </c>
      <c r="F50" s="1217">
        <v>0</v>
      </c>
      <c r="G50">
        <v>576</v>
      </c>
      <c r="H50">
        <v>0</v>
      </c>
    </row>
    <row r="51" spans="1:8" x14ac:dyDescent="0.3">
      <c r="A51">
        <v>108</v>
      </c>
      <c r="B51" t="s">
        <v>554</v>
      </c>
      <c r="C51" t="s">
        <v>553</v>
      </c>
      <c r="D51" t="s">
        <v>511</v>
      </c>
      <c r="E51">
        <v>26</v>
      </c>
      <c r="F51" s="1217">
        <v>0</v>
      </c>
      <c r="G51">
        <v>26</v>
      </c>
      <c r="H51">
        <v>0</v>
      </c>
    </row>
    <row r="52" spans="1:8" x14ac:dyDescent="0.3">
      <c r="A52">
        <v>109</v>
      </c>
      <c r="B52" t="s">
        <v>555</v>
      </c>
      <c r="C52" t="s">
        <v>553</v>
      </c>
      <c r="D52" t="s">
        <v>511</v>
      </c>
      <c r="E52">
        <v>201</v>
      </c>
      <c r="F52" s="1217">
        <v>0</v>
      </c>
      <c r="G52">
        <v>201</v>
      </c>
      <c r="H52">
        <v>0</v>
      </c>
    </row>
    <row r="53" spans="1:8" x14ac:dyDescent="0.3">
      <c r="A53">
        <v>110</v>
      </c>
      <c r="B53" t="s">
        <v>554</v>
      </c>
      <c r="C53" t="s">
        <v>553</v>
      </c>
      <c r="D53" t="s">
        <v>511</v>
      </c>
      <c r="E53">
        <v>844</v>
      </c>
      <c r="F53" s="1217">
        <v>0</v>
      </c>
      <c r="G53">
        <v>844</v>
      </c>
      <c r="H53">
        <v>0</v>
      </c>
    </row>
    <row r="54" spans="1:8" x14ac:dyDescent="0.3">
      <c r="A54">
        <v>111</v>
      </c>
      <c r="B54" t="s">
        <v>556</v>
      </c>
      <c r="C54" t="s">
        <v>553</v>
      </c>
      <c r="D54" t="s">
        <v>511</v>
      </c>
      <c r="E54">
        <v>159</v>
      </c>
      <c r="F54" s="1217">
        <v>0</v>
      </c>
      <c r="G54">
        <v>159</v>
      </c>
      <c r="H54">
        <v>0</v>
      </c>
    </row>
    <row r="55" spans="1:8" x14ac:dyDescent="0.3">
      <c r="A55">
        <v>112</v>
      </c>
      <c r="B55" t="s">
        <v>557</v>
      </c>
      <c r="C55" t="s">
        <v>553</v>
      </c>
      <c r="D55" t="s">
        <v>511</v>
      </c>
      <c r="E55">
        <v>292</v>
      </c>
      <c r="F55" s="1217">
        <v>0</v>
      </c>
      <c r="G55">
        <v>292</v>
      </c>
      <c r="H55">
        <v>0</v>
      </c>
    </row>
    <row r="56" spans="1:8" x14ac:dyDescent="0.3">
      <c r="A56">
        <v>115</v>
      </c>
      <c r="B56" t="s">
        <v>558</v>
      </c>
      <c r="C56" t="s">
        <v>559</v>
      </c>
      <c r="D56" t="s">
        <v>511</v>
      </c>
      <c r="E56">
        <v>1172</v>
      </c>
      <c r="F56" s="1163">
        <v>-8.652E-2</v>
      </c>
      <c r="G56">
        <v>1283</v>
      </c>
      <c r="H56">
        <v>0</v>
      </c>
    </row>
    <row r="57" spans="1:8" x14ac:dyDescent="0.3">
      <c r="A57" s="1097">
        <v>117</v>
      </c>
      <c r="B57" s="1097" t="s">
        <v>560</v>
      </c>
      <c r="C57" s="1097" t="s">
        <v>553</v>
      </c>
      <c r="D57" s="1097" t="s">
        <v>511</v>
      </c>
      <c r="E57">
        <v>154</v>
      </c>
      <c r="F57" s="1217">
        <v>0</v>
      </c>
      <c r="G57">
        <v>154</v>
      </c>
      <c r="H57">
        <v>1</v>
      </c>
    </row>
    <row r="58" spans="1:8" x14ac:dyDescent="0.3">
      <c r="A58">
        <v>119</v>
      </c>
      <c r="B58" t="s">
        <v>561</v>
      </c>
      <c r="C58" t="s">
        <v>553</v>
      </c>
      <c r="D58" t="s">
        <v>511</v>
      </c>
      <c r="E58">
        <v>771</v>
      </c>
      <c r="F58" s="1164">
        <v>0.14562</v>
      </c>
      <c r="G58">
        <v>673</v>
      </c>
      <c r="H58">
        <v>0</v>
      </c>
    </row>
    <row r="59" spans="1:8" x14ac:dyDescent="0.3">
      <c r="A59">
        <v>121</v>
      </c>
      <c r="B59" t="s">
        <v>562</v>
      </c>
      <c r="C59" t="s">
        <v>553</v>
      </c>
      <c r="D59" t="s">
        <v>511</v>
      </c>
      <c r="E59">
        <v>69</v>
      </c>
      <c r="F59" s="1217">
        <v>0</v>
      </c>
      <c r="G59">
        <v>69</v>
      </c>
      <c r="H59">
        <v>0</v>
      </c>
    </row>
    <row r="60" spans="1:8" x14ac:dyDescent="0.3">
      <c r="A60">
        <v>122</v>
      </c>
      <c r="B60" t="s">
        <v>563</v>
      </c>
      <c r="C60" t="s">
        <v>564</v>
      </c>
      <c r="D60" t="s">
        <v>511</v>
      </c>
      <c r="E60">
        <v>1258</v>
      </c>
      <c r="F60" s="1163">
        <v>-3.3790000000000001E-2</v>
      </c>
      <c r="G60">
        <v>1302</v>
      </c>
      <c r="H60">
        <v>0</v>
      </c>
    </row>
    <row r="61" spans="1:8" x14ac:dyDescent="0.3">
      <c r="A61">
        <v>124</v>
      </c>
      <c r="B61" t="s">
        <v>565</v>
      </c>
      <c r="C61" t="s">
        <v>564</v>
      </c>
      <c r="D61" t="s">
        <v>511</v>
      </c>
      <c r="E61">
        <v>602</v>
      </c>
      <c r="F61" s="1217">
        <v>0</v>
      </c>
      <c r="G61">
        <v>602</v>
      </c>
      <c r="H61">
        <v>0</v>
      </c>
    </row>
    <row r="62" spans="1:8" x14ac:dyDescent="0.3">
      <c r="A62" s="1097">
        <v>140</v>
      </c>
      <c r="B62" s="1097" t="s">
        <v>566</v>
      </c>
      <c r="C62" s="1097" t="s">
        <v>456</v>
      </c>
      <c r="D62" s="1097" t="s">
        <v>511</v>
      </c>
      <c r="E62">
        <v>57</v>
      </c>
      <c r="F62" s="1217">
        <v>0</v>
      </c>
      <c r="G62">
        <v>57</v>
      </c>
      <c r="H62">
        <v>1</v>
      </c>
    </row>
    <row r="63" spans="1:8" x14ac:dyDescent="0.3">
      <c r="A63" s="1097">
        <v>143</v>
      </c>
      <c r="B63" s="1097" t="s">
        <v>567</v>
      </c>
      <c r="C63" s="1097" t="s">
        <v>456</v>
      </c>
      <c r="D63" s="1097" t="s">
        <v>511</v>
      </c>
      <c r="E63">
        <v>9</v>
      </c>
      <c r="F63" s="1217">
        <v>0</v>
      </c>
      <c r="G63">
        <v>9</v>
      </c>
      <c r="H63">
        <v>1</v>
      </c>
    </row>
    <row r="64" spans="1:8" x14ac:dyDescent="0.3">
      <c r="A64" s="1097">
        <v>146</v>
      </c>
      <c r="B64" s="1097" t="s">
        <v>568</v>
      </c>
      <c r="C64" s="1097" t="s">
        <v>153</v>
      </c>
      <c r="D64" s="1097" t="s">
        <v>511</v>
      </c>
      <c r="E64">
        <v>797</v>
      </c>
      <c r="F64" s="1217">
        <v>0</v>
      </c>
      <c r="G64">
        <v>797</v>
      </c>
      <c r="H64">
        <v>1</v>
      </c>
    </row>
    <row r="65" spans="1:8" x14ac:dyDescent="0.3">
      <c r="A65">
        <v>148</v>
      </c>
      <c r="B65" t="s">
        <v>555</v>
      </c>
      <c r="C65" t="s">
        <v>553</v>
      </c>
      <c r="D65" t="s">
        <v>511</v>
      </c>
      <c r="E65">
        <v>147</v>
      </c>
      <c r="F65" s="1217">
        <v>0</v>
      </c>
      <c r="G65">
        <v>147</v>
      </c>
      <c r="H65">
        <v>0</v>
      </c>
    </row>
    <row r="66" spans="1:8" x14ac:dyDescent="0.3">
      <c r="A66">
        <v>154</v>
      </c>
      <c r="B66" t="s">
        <v>65</v>
      </c>
      <c r="C66" t="s">
        <v>64</v>
      </c>
      <c r="D66" t="s">
        <v>545</v>
      </c>
      <c r="E66">
        <v>776</v>
      </c>
      <c r="F66" s="1164">
        <v>1.8370000000000001E-2</v>
      </c>
      <c r="G66">
        <v>762</v>
      </c>
      <c r="H66">
        <v>0</v>
      </c>
    </row>
    <row r="67" spans="1:8" x14ac:dyDescent="0.3">
      <c r="A67">
        <v>157</v>
      </c>
      <c r="B67" t="s">
        <v>569</v>
      </c>
      <c r="C67" t="s">
        <v>570</v>
      </c>
      <c r="D67" t="s">
        <v>545</v>
      </c>
      <c r="E67">
        <v>635</v>
      </c>
      <c r="F67" s="1217">
        <v>0</v>
      </c>
      <c r="G67">
        <v>635</v>
      </c>
      <c r="H67">
        <v>0</v>
      </c>
    </row>
    <row r="68" spans="1:8" x14ac:dyDescent="0.3">
      <c r="A68">
        <v>159</v>
      </c>
      <c r="B68" t="s">
        <v>66</v>
      </c>
      <c r="C68" t="s">
        <v>64</v>
      </c>
      <c r="D68" t="s">
        <v>545</v>
      </c>
      <c r="E68">
        <v>568</v>
      </c>
      <c r="F68" s="1217">
        <v>0</v>
      </c>
      <c r="G68">
        <v>568</v>
      </c>
      <c r="H68">
        <v>0</v>
      </c>
    </row>
    <row r="69" spans="1:8" x14ac:dyDescent="0.3">
      <c r="A69">
        <v>162</v>
      </c>
      <c r="B69" t="s">
        <v>571</v>
      </c>
      <c r="C69" t="s">
        <v>570</v>
      </c>
      <c r="D69" t="s">
        <v>545</v>
      </c>
      <c r="E69">
        <v>82</v>
      </c>
      <c r="F69" s="1217">
        <v>0</v>
      </c>
      <c r="G69">
        <v>82</v>
      </c>
      <c r="H69">
        <v>0</v>
      </c>
    </row>
    <row r="70" spans="1:8" x14ac:dyDescent="0.3">
      <c r="A70">
        <v>163</v>
      </c>
      <c r="B70" t="s">
        <v>572</v>
      </c>
      <c r="C70" t="s">
        <v>570</v>
      </c>
      <c r="D70" t="s">
        <v>545</v>
      </c>
      <c r="E70">
        <v>77</v>
      </c>
      <c r="F70" s="1217">
        <v>0</v>
      </c>
      <c r="G70">
        <v>77</v>
      </c>
      <c r="H70">
        <v>0</v>
      </c>
    </row>
    <row r="71" spans="1:8" x14ac:dyDescent="0.3">
      <c r="A71">
        <v>170</v>
      </c>
      <c r="B71" t="s">
        <v>573</v>
      </c>
      <c r="C71" t="s">
        <v>570</v>
      </c>
      <c r="D71" t="s">
        <v>545</v>
      </c>
      <c r="E71">
        <v>66</v>
      </c>
      <c r="F71" s="1217">
        <v>0</v>
      </c>
      <c r="G71">
        <v>66</v>
      </c>
      <c r="H71">
        <v>0</v>
      </c>
    </row>
    <row r="72" spans="1:8" x14ac:dyDescent="0.3">
      <c r="A72">
        <v>171</v>
      </c>
      <c r="B72" t="s">
        <v>574</v>
      </c>
      <c r="C72" t="s">
        <v>570</v>
      </c>
      <c r="D72" t="s">
        <v>545</v>
      </c>
      <c r="E72">
        <v>79</v>
      </c>
      <c r="F72" s="1217">
        <v>0</v>
      </c>
      <c r="G72">
        <v>79</v>
      </c>
      <c r="H72">
        <v>0</v>
      </c>
    </row>
    <row r="73" spans="1:8" x14ac:dyDescent="0.3">
      <c r="A73">
        <v>172</v>
      </c>
      <c r="B73" t="s">
        <v>575</v>
      </c>
      <c r="C73" t="s">
        <v>570</v>
      </c>
      <c r="D73" t="s">
        <v>545</v>
      </c>
      <c r="E73">
        <v>74</v>
      </c>
      <c r="F73" s="1217">
        <v>0</v>
      </c>
      <c r="G73">
        <v>74</v>
      </c>
      <c r="H73">
        <v>0</v>
      </c>
    </row>
    <row r="74" spans="1:8" x14ac:dyDescent="0.3">
      <c r="A74">
        <v>180</v>
      </c>
      <c r="B74" t="s">
        <v>576</v>
      </c>
      <c r="C74" t="s">
        <v>570</v>
      </c>
      <c r="D74" t="s">
        <v>545</v>
      </c>
      <c r="E74">
        <v>435</v>
      </c>
      <c r="F74" s="1163">
        <v>-0.10124</v>
      </c>
      <c r="G74">
        <v>484</v>
      </c>
      <c r="H74">
        <v>0</v>
      </c>
    </row>
    <row r="75" spans="1:8" x14ac:dyDescent="0.3">
      <c r="A75">
        <v>181</v>
      </c>
      <c r="B75" t="s">
        <v>499</v>
      </c>
      <c r="C75" t="s">
        <v>570</v>
      </c>
      <c r="D75" t="s">
        <v>545</v>
      </c>
      <c r="E75">
        <v>563</v>
      </c>
      <c r="F75" s="1164">
        <v>5.3600000000000002E-3</v>
      </c>
      <c r="G75">
        <v>560</v>
      </c>
      <c r="H75">
        <v>0</v>
      </c>
    </row>
    <row r="76" spans="1:8" x14ac:dyDescent="0.3">
      <c r="A76">
        <v>182</v>
      </c>
      <c r="B76" t="s">
        <v>577</v>
      </c>
      <c r="C76" t="s">
        <v>570</v>
      </c>
      <c r="D76" t="s">
        <v>545</v>
      </c>
      <c r="E76">
        <v>859</v>
      </c>
      <c r="F76" s="1217">
        <v>0</v>
      </c>
      <c r="G76">
        <v>859</v>
      </c>
      <c r="H76">
        <v>0</v>
      </c>
    </row>
    <row r="77" spans="1:8" x14ac:dyDescent="0.3">
      <c r="A77">
        <v>184</v>
      </c>
      <c r="B77" t="s">
        <v>154</v>
      </c>
      <c r="C77" t="s">
        <v>570</v>
      </c>
      <c r="D77" t="s">
        <v>545</v>
      </c>
      <c r="E77">
        <v>205</v>
      </c>
      <c r="F77" s="1164">
        <v>3.015E-2</v>
      </c>
      <c r="G77">
        <v>199</v>
      </c>
      <c r="H77">
        <v>0</v>
      </c>
    </row>
    <row r="78" spans="1:8" x14ac:dyDescent="0.3">
      <c r="A78">
        <v>185</v>
      </c>
      <c r="B78" t="s">
        <v>578</v>
      </c>
      <c r="C78" t="s">
        <v>579</v>
      </c>
      <c r="D78" t="s">
        <v>545</v>
      </c>
      <c r="E78">
        <v>440</v>
      </c>
      <c r="F78" s="1217">
        <v>0</v>
      </c>
      <c r="G78">
        <v>440</v>
      </c>
      <c r="H78">
        <v>0</v>
      </c>
    </row>
    <row r="79" spans="1:8" x14ac:dyDescent="0.3">
      <c r="A79">
        <v>186</v>
      </c>
      <c r="B79" t="s">
        <v>493</v>
      </c>
      <c r="C79" t="s">
        <v>570</v>
      </c>
      <c r="D79" t="s">
        <v>545</v>
      </c>
      <c r="E79">
        <v>529</v>
      </c>
      <c r="F79" s="1163">
        <v>-1.306E-2</v>
      </c>
      <c r="G79">
        <v>536</v>
      </c>
      <c r="H79">
        <v>0</v>
      </c>
    </row>
    <row r="80" spans="1:8" x14ac:dyDescent="0.3">
      <c r="A80">
        <v>193</v>
      </c>
      <c r="B80" t="s">
        <v>67</v>
      </c>
      <c r="C80" t="s">
        <v>64</v>
      </c>
      <c r="D80" t="s">
        <v>545</v>
      </c>
      <c r="E80">
        <v>527</v>
      </c>
      <c r="F80" s="1163">
        <v>-3.7799999999999999E-3</v>
      </c>
      <c r="G80">
        <v>529</v>
      </c>
      <c r="H80">
        <v>0</v>
      </c>
    </row>
    <row r="81" spans="1:8" x14ac:dyDescent="0.3">
      <c r="A81">
        <v>195</v>
      </c>
      <c r="B81" t="s">
        <v>580</v>
      </c>
      <c r="C81" t="s">
        <v>64</v>
      </c>
      <c r="D81" t="s">
        <v>545</v>
      </c>
      <c r="E81">
        <v>616</v>
      </c>
      <c r="F81" s="1217">
        <v>0</v>
      </c>
      <c r="G81">
        <v>616</v>
      </c>
      <c r="H81">
        <v>0</v>
      </c>
    </row>
    <row r="82" spans="1:8" x14ac:dyDescent="0.3">
      <c r="A82">
        <v>196</v>
      </c>
      <c r="B82" t="s">
        <v>69</v>
      </c>
      <c r="C82" t="s">
        <v>64</v>
      </c>
      <c r="D82" t="s">
        <v>545</v>
      </c>
      <c r="E82">
        <v>417</v>
      </c>
      <c r="F82" s="1163">
        <v>-2.342E-2</v>
      </c>
      <c r="G82">
        <v>427</v>
      </c>
      <c r="H82">
        <v>0</v>
      </c>
    </row>
    <row r="83" spans="1:8" x14ac:dyDescent="0.3">
      <c r="A83">
        <v>197</v>
      </c>
      <c r="B83" t="s">
        <v>70</v>
      </c>
      <c r="C83" t="s">
        <v>64</v>
      </c>
      <c r="D83" t="s">
        <v>545</v>
      </c>
      <c r="E83">
        <v>429</v>
      </c>
      <c r="F83" s="1163">
        <v>-1.379E-2</v>
      </c>
      <c r="G83">
        <v>435</v>
      </c>
      <c r="H83">
        <v>0</v>
      </c>
    </row>
    <row r="84" spans="1:8" x14ac:dyDescent="0.3">
      <c r="A84">
        <v>198</v>
      </c>
      <c r="B84" t="s">
        <v>71</v>
      </c>
      <c r="C84" t="s">
        <v>579</v>
      </c>
      <c r="D84" t="s">
        <v>545</v>
      </c>
      <c r="E84">
        <v>151</v>
      </c>
      <c r="F84" s="1217">
        <v>0</v>
      </c>
      <c r="G84">
        <v>151</v>
      </c>
      <c r="H84">
        <v>0</v>
      </c>
    </row>
    <row r="85" spans="1:8" x14ac:dyDescent="0.3">
      <c r="A85">
        <v>199</v>
      </c>
      <c r="B85" t="s">
        <v>72</v>
      </c>
      <c r="C85" t="s">
        <v>579</v>
      </c>
      <c r="D85" t="s">
        <v>545</v>
      </c>
      <c r="E85">
        <v>141</v>
      </c>
      <c r="F85" s="1163">
        <v>-0.10759000000000001</v>
      </c>
      <c r="G85">
        <v>158</v>
      </c>
      <c r="H85">
        <v>0</v>
      </c>
    </row>
    <row r="86" spans="1:8" x14ac:dyDescent="0.3">
      <c r="A86">
        <v>200</v>
      </c>
      <c r="B86" t="s">
        <v>73</v>
      </c>
      <c r="D86" t="s">
        <v>545</v>
      </c>
      <c r="E86">
        <v>6</v>
      </c>
      <c r="F86" s="1217">
        <v>0</v>
      </c>
      <c r="G86">
        <v>6</v>
      </c>
      <c r="H86">
        <v>0</v>
      </c>
    </row>
    <row r="87" spans="1:8" x14ac:dyDescent="0.3">
      <c r="A87">
        <v>201</v>
      </c>
      <c r="B87" t="s">
        <v>74</v>
      </c>
      <c r="C87" t="s">
        <v>579</v>
      </c>
      <c r="D87" t="s">
        <v>545</v>
      </c>
      <c r="E87">
        <v>173</v>
      </c>
      <c r="F87" s="1163">
        <v>-3.3520000000000001E-2</v>
      </c>
      <c r="G87">
        <v>179</v>
      </c>
      <c r="H87">
        <v>0</v>
      </c>
    </row>
    <row r="88" spans="1:8" x14ac:dyDescent="0.3">
      <c r="A88">
        <v>202</v>
      </c>
      <c r="B88" t="s">
        <v>75</v>
      </c>
      <c r="C88" t="s">
        <v>64</v>
      </c>
      <c r="D88" t="s">
        <v>545</v>
      </c>
      <c r="E88">
        <v>624</v>
      </c>
      <c r="F88" s="1217">
        <v>0</v>
      </c>
      <c r="G88">
        <v>624</v>
      </c>
      <c r="H88">
        <v>0</v>
      </c>
    </row>
    <row r="89" spans="1:8" x14ac:dyDescent="0.3">
      <c r="A89">
        <v>208</v>
      </c>
      <c r="B89" t="s">
        <v>76</v>
      </c>
      <c r="C89" t="s">
        <v>64</v>
      </c>
      <c r="D89" t="s">
        <v>545</v>
      </c>
      <c r="E89">
        <v>485</v>
      </c>
      <c r="F89" s="1217">
        <v>0</v>
      </c>
      <c r="G89">
        <v>485</v>
      </c>
      <c r="H89">
        <v>0</v>
      </c>
    </row>
    <row r="90" spans="1:8" x14ac:dyDescent="0.3">
      <c r="A90">
        <v>215</v>
      </c>
      <c r="B90" t="s">
        <v>77</v>
      </c>
      <c r="C90" t="s">
        <v>64</v>
      </c>
      <c r="D90" t="s">
        <v>545</v>
      </c>
      <c r="E90">
        <v>552</v>
      </c>
      <c r="F90" s="1164">
        <v>2.0330000000000001E-2</v>
      </c>
      <c r="G90">
        <v>541</v>
      </c>
      <c r="H90">
        <v>0</v>
      </c>
    </row>
    <row r="91" spans="1:8" x14ac:dyDescent="0.3">
      <c r="A91">
        <v>216</v>
      </c>
      <c r="B91" t="s">
        <v>581</v>
      </c>
      <c r="D91" t="s">
        <v>545</v>
      </c>
      <c r="E91">
        <v>778</v>
      </c>
      <c r="F91" s="1163">
        <v>-5.2380000000000003E-2</v>
      </c>
      <c r="G91">
        <v>821</v>
      </c>
      <c r="H91">
        <v>0</v>
      </c>
    </row>
    <row r="92" spans="1:8" x14ac:dyDescent="0.3">
      <c r="A92">
        <v>221</v>
      </c>
      <c r="B92" t="s">
        <v>582</v>
      </c>
      <c r="C92" t="s">
        <v>64</v>
      </c>
      <c r="D92" t="s">
        <v>545</v>
      </c>
      <c r="E92">
        <v>0</v>
      </c>
      <c r="G92">
        <v>0</v>
      </c>
      <c r="H92">
        <v>0</v>
      </c>
    </row>
    <row r="93" spans="1:8" x14ac:dyDescent="0.3">
      <c r="A93">
        <v>223</v>
      </c>
      <c r="B93" t="s">
        <v>583</v>
      </c>
      <c r="D93" t="s">
        <v>545</v>
      </c>
      <c r="E93">
        <v>818</v>
      </c>
      <c r="F93" s="1163">
        <v>-1.5640000000000001E-2</v>
      </c>
      <c r="G93">
        <v>831</v>
      </c>
      <c r="H93">
        <v>0</v>
      </c>
    </row>
    <row r="94" spans="1:8" x14ac:dyDescent="0.3">
      <c r="A94">
        <v>224</v>
      </c>
      <c r="B94" t="s">
        <v>584</v>
      </c>
      <c r="D94" t="s">
        <v>545</v>
      </c>
      <c r="E94">
        <v>1123</v>
      </c>
      <c r="F94" s="1164">
        <v>5.2479999999999999E-2</v>
      </c>
      <c r="G94">
        <v>1067</v>
      </c>
      <c r="H94">
        <v>0</v>
      </c>
    </row>
    <row r="95" spans="1:8" x14ac:dyDescent="0.3">
      <c r="A95">
        <v>227</v>
      </c>
      <c r="B95" t="s">
        <v>585</v>
      </c>
      <c r="D95" t="s">
        <v>545</v>
      </c>
      <c r="E95">
        <v>956</v>
      </c>
      <c r="F95" s="1217">
        <v>0</v>
      </c>
      <c r="G95">
        <v>956</v>
      </c>
      <c r="H95">
        <v>0</v>
      </c>
    </row>
    <row r="96" spans="1:8" x14ac:dyDescent="0.3">
      <c r="A96">
        <v>228</v>
      </c>
      <c r="B96" t="s">
        <v>586</v>
      </c>
      <c r="D96" t="s">
        <v>545</v>
      </c>
      <c r="E96">
        <v>1064</v>
      </c>
      <c r="F96" s="1164">
        <v>2.9010000000000001E-2</v>
      </c>
      <c r="G96">
        <v>1034</v>
      </c>
      <c r="H96">
        <v>0</v>
      </c>
    </row>
    <row r="97" spans="1:8" x14ac:dyDescent="0.3">
      <c r="A97">
        <v>234</v>
      </c>
      <c r="B97" t="s">
        <v>587</v>
      </c>
      <c r="D97" t="s">
        <v>545</v>
      </c>
      <c r="E97">
        <v>840</v>
      </c>
      <c r="F97" s="1163">
        <v>-1.176E-2</v>
      </c>
      <c r="G97">
        <v>850</v>
      </c>
      <c r="H97">
        <v>0</v>
      </c>
    </row>
    <row r="98" spans="1:8" x14ac:dyDescent="0.3">
      <c r="A98">
        <v>240</v>
      </c>
      <c r="B98" t="s">
        <v>588</v>
      </c>
      <c r="D98" t="s">
        <v>545</v>
      </c>
      <c r="E98">
        <v>737</v>
      </c>
      <c r="F98" s="1164">
        <v>4.2430000000000002E-2</v>
      </c>
      <c r="G98">
        <v>707</v>
      </c>
      <c r="H98">
        <v>0</v>
      </c>
    </row>
    <row r="99" spans="1:8" x14ac:dyDescent="0.3">
      <c r="A99">
        <v>241</v>
      </c>
      <c r="B99" t="s">
        <v>589</v>
      </c>
      <c r="D99" t="s">
        <v>545</v>
      </c>
      <c r="E99">
        <v>924</v>
      </c>
      <c r="F99" s="1163">
        <v>-6.45E-3</v>
      </c>
      <c r="G99">
        <v>930</v>
      </c>
      <c r="H99">
        <v>0</v>
      </c>
    </row>
    <row r="100" spans="1:8" x14ac:dyDescent="0.3">
      <c r="A100">
        <v>243</v>
      </c>
      <c r="B100" t="s">
        <v>79</v>
      </c>
      <c r="C100" t="s">
        <v>64</v>
      </c>
      <c r="D100" t="s">
        <v>545</v>
      </c>
      <c r="E100">
        <v>601</v>
      </c>
      <c r="F100" s="1164">
        <v>1.349E-2</v>
      </c>
      <c r="G100">
        <v>593</v>
      </c>
      <c r="H100">
        <v>0</v>
      </c>
    </row>
    <row r="101" spans="1:8" x14ac:dyDescent="0.3">
      <c r="A101">
        <v>245</v>
      </c>
      <c r="B101" t="s">
        <v>590</v>
      </c>
      <c r="D101" t="s">
        <v>545</v>
      </c>
      <c r="E101">
        <v>763</v>
      </c>
      <c r="F101" s="1163">
        <v>-2.3050000000000001E-2</v>
      </c>
      <c r="G101">
        <v>781</v>
      </c>
      <c r="H101">
        <v>0</v>
      </c>
    </row>
    <row r="102" spans="1:8" x14ac:dyDescent="0.3">
      <c r="A102">
        <v>246</v>
      </c>
      <c r="B102" t="s">
        <v>591</v>
      </c>
      <c r="C102" t="s">
        <v>570</v>
      </c>
      <c r="D102" t="s">
        <v>545</v>
      </c>
      <c r="E102">
        <v>836</v>
      </c>
      <c r="F102" s="1163">
        <v>-4.7600000000000003E-3</v>
      </c>
      <c r="G102">
        <v>840</v>
      </c>
      <c r="H102">
        <v>0</v>
      </c>
    </row>
    <row r="103" spans="1:8" x14ac:dyDescent="0.3">
      <c r="A103">
        <v>251</v>
      </c>
      <c r="B103" t="s">
        <v>592</v>
      </c>
      <c r="D103" t="s">
        <v>545</v>
      </c>
      <c r="E103">
        <v>735</v>
      </c>
      <c r="F103" s="1164">
        <v>4.7010000000000003E-2</v>
      </c>
      <c r="G103">
        <v>702</v>
      </c>
      <c r="H103">
        <v>0</v>
      </c>
    </row>
    <row r="104" spans="1:8" x14ac:dyDescent="0.3">
      <c r="A104">
        <v>260</v>
      </c>
      <c r="B104" t="s">
        <v>593</v>
      </c>
      <c r="D104" t="s">
        <v>545</v>
      </c>
      <c r="E104">
        <v>732</v>
      </c>
      <c r="F104" s="1164">
        <v>5.9330000000000001E-2</v>
      </c>
      <c r="G104">
        <v>691</v>
      </c>
      <c r="H104">
        <v>0</v>
      </c>
    </row>
    <row r="105" spans="1:8" x14ac:dyDescent="0.3">
      <c r="A105">
        <v>265</v>
      </c>
      <c r="B105" t="s">
        <v>594</v>
      </c>
      <c r="C105" t="s">
        <v>559</v>
      </c>
      <c r="D105" t="s">
        <v>511</v>
      </c>
      <c r="E105">
        <v>1278</v>
      </c>
      <c r="F105" s="1164">
        <v>0.12997</v>
      </c>
      <c r="G105">
        <v>1131</v>
      </c>
      <c r="H105">
        <v>0</v>
      </c>
    </row>
    <row r="106" spans="1:8" x14ac:dyDescent="0.3">
      <c r="A106">
        <v>266</v>
      </c>
      <c r="B106" t="s">
        <v>80</v>
      </c>
      <c r="C106" t="s">
        <v>64</v>
      </c>
      <c r="D106" t="s">
        <v>545</v>
      </c>
      <c r="E106">
        <v>506</v>
      </c>
      <c r="F106" s="1163">
        <v>-7.8399999999999997E-3</v>
      </c>
      <c r="G106">
        <v>510</v>
      </c>
      <c r="H106">
        <v>0</v>
      </c>
    </row>
    <row r="107" spans="1:8" x14ac:dyDescent="0.3">
      <c r="A107">
        <v>275</v>
      </c>
      <c r="B107" t="s">
        <v>595</v>
      </c>
      <c r="C107" t="s">
        <v>579</v>
      </c>
      <c r="D107" t="s">
        <v>545</v>
      </c>
      <c r="E107">
        <v>264</v>
      </c>
      <c r="F107" s="1163">
        <v>-3.6499999999999998E-2</v>
      </c>
      <c r="G107">
        <v>274</v>
      </c>
      <c r="H107">
        <v>0</v>
      </c>
    </row>
    <row r="108" spans="1:8" x14ac:dyDescent="0.3">
      <c r="A108">
        <v>276</v>
      </c>
      <c r="B108" t="s">
        <v>596</v>
      </c>
      <c r="C108" t="s">
        <v>579</v>
      </c>
      <c r="D108" t="s">
        <v>545</v>
      </c>
      <c r="E108">
        <v>560</v>
      </c>
      <c r="F108" s="1164">
        <v>9.0100000000000006E-3</v>
      </c>
      <c r="G108">
        <v>555</v>
      </c>
      <c r="H108">
        <v>0</v>
      </c>
    </row>
    <row r="109" spans="1:8" x14ac:dyDescent="0.3">
      <c r="A109">
        <v>277</v>
      </c>
      <c r="B109" t="s">
        <v>597</v>
      </c>
      <c r="C109" t="s">
        <v>579</v>
      </c>
      <c r="D109" t="s">
        <v>545</v>
      </c>
      <c r="E109">
        <v>374</v>
      </c>
      <c r="F109" s="1164">
        <v>2.6800000000000001E-3</v>
      </c>
      <c r="G109">
        <v>373</v>
      </c>
      <c r="H109">
        <v>0</v>
      </c>
    </row>
    <row r="110" spans="1:8" x14ac:dyDescent="0.3">
      <c r="A110">
        <v>279</v>
      </c>
      <c r="B110" t="s">
        <v>598</v>
      </c>
      <c r="C110" t="s">
        <v>579</v>
      </c>
      <c r="D110" t="s">
        <v>545</v>
      </c>
      <c r="E110">
        <v>265</v>
      </c>
      <c r="F110" s="1163">
        <v>-7.4900000000000001E-3</v>
      </c>
      <c r="G110">
        <v>267</v>
      </c>
      <c r="H110">
        <v>0</v>
      </c>
    </row>
    <row r="111" spans="1:8" x14ac:dyDescent="0.3">
      <c r="A111">
        <v>280</v>
      </c>
      <c r="B111" t="s">
        <v>599</v>
      </c>
      <c r="C111" t="s">
        <v>579</v>
      </c>
      <c r="D111" t="s">
        <v>545</v>
      </c>
      <c r="E111">
        <v>907</v>
      </c>
      <c r="F111" s="1217">
        <v>0</v>
      </c>
      <c r="G111">
        <v>907</v>
      </c>
      <c r="H111">
        <v>0</v>
      </c>
    </row>
    <row r="112" spans="1:8" x14ac:dyDescent="0.3">
      <c r="A112">
        <v>281</v>
      </c>
      <c r="B112" t="s">
        <v>600</v>
      </c>
      <c r="C112" t="s">
        <v>579</v>
      </c>
      <c r="D112" t="s">
        <v>545</v>
      </c>
      <c r="E112">
        <v>213</v>
      </c>
      <c r="F112" s="1163">
        <v>-3.1820000000000001E-2</v>
      </c>
      <c r="G112">
        <v>220</v>
      </c>
      <c r="H112">
        <v>0</v>
      </c>
    </row>
    <row r="113" spans="1:8" x14ac:dyDescent="0.3">
      <c r="A113">
        <v>282</v>
      </c>
      <c r="B113" t="s">
        <v>133</v>
      </c>
      <c r="C113" t="s">
        <v>579</v>
      </c>
      <c r="D113" t="s">
        <v>545</v>
      </c>
      <c r="E113">
        <v>285</v>
      </c>
      <c r="F113" s="1163">
        <v>-5.629E-2</v>
      </c>
      <c r="G113">
        <v>302</v>
      </c>
      <c r="H113">
        <v>0</v>
      </c>
    </row>
    <row r="114" spans="1:8" x14ac:dyDescent="0.3">
      <c r="A114">
        <v>283</v>
      </c>
      <c r="B114" t="s">
        <v>134</v>
      </c>
      <c r="C114" t="s">
        <v>579</v>
      </c>
      <c r="D114" t="s">
        <v>545</v>
      </c>
      <c r="E114">
        <v>224</v>
      </c>
      <c r="F114" s="1164">
        <v>4.4799999999999996E-3</v>
      </c>
      <c r="G114">
        <v>223</v>
      </c>
      <c r="H114">
        <v>0</v>
      </c>
    </row>
    <row r="115" spans="1:8" x14ac:dyDescent="0.3">
      <c r="A115">
        <v>286</v>
      </c>
      <c r="B115" t="s">
        <v>601</v>
      </c>
      <c r="D115" t="s">
        <v>545</v>
      </c>
      <c r="E115">
        <v>636</v>
      </c>
      <c r="F115" s="1163">
        <v>-2.154E-2</v>
      </c>
      <c r="G115">
        <v>650</v>
      </c>
      <c r="H115">
        <v>0</v>
      </c>
    </row>
    <row r="116" spans="1:8" x14ac:dyDescent="0.3">
      <c r="A116">
        <v>290</v>
      </c>
      <c r="B116" t="s">
        <v>127</v>
      </c>
      <c r="C116" t="s">
        <v>570</v>
      </c>
      <c r="D116" t="s">
        <v>545</v>
      </c>
      <c r="E116">
        <v>790</v>
      </c>
      <c r="F116" s="1217">
        <v>0</v>
      </c>
      <c r="G116">
        <v>790</v>
      </c>
      <c r="H116">
        <v>0</v>
      </c>
    </row>
    <row r="117" spans="1:8" x14ac:dyDescent="0.3">
      <c r="A117">
        <v>291</v>
      </c>
      <c r="B117" t="s">
        <v>602</v>
      </c>
      <c r="C117" t="s">
        <v>579</v>
      </c>
      <c r="D117" t="s">
        <v>545</v>
      </c>
      <c r="E117">
        <v>298</v>
      </c>
      <c r="F117" s="1163">
        <v>-2.9319999999999999E-2</v>
      </c>
      <c r="G117">
        <v>307</v>
      </c>
      <c r="H117">
        <v>0</v>
      </c>
    </row>
    <row r="118" spans="1:8" x14ac:dyDescent="0.3">
      <c r="A118" s="1097">
        <v>298</v>
      </c>
      <c r="B118" s="1097" t="s">
        <v>603</v>
      </c>
      <c r="C118" s="1097" t="s">
        <v>458</v>
      </c>
      <c r="D118" s="1097" t="s">
        <v>511</v>
      </c>
      <c r="E118">
        <v>274</v>
      </c>
      <c r="F118" s="1217">
        <v>0</v>
      </c>
      <c r="G118">
        <v>274</v>
      </c>
      <c r="H118">
        <v>1</v>
      </c>
    </row>
    <row r="119" spans="1:8" x14ac:dyDescent="0.3">
      <c r="A119" s="1097">
        <v>301</v>
      </c>
      <c r="B119" s="1097" t="s">
        <v>604</v>
      </c>
      <c r="C119" s="1097" t="s">
        <v>458</v>
      </c>
      <c r="D119" s="1097" t="s">
        <v>511</v>
      </c>
      <c r="E119">
        <v>139</v>
      </c>
      <c r="F119" s="1163">
        <v>-3.4720000000000001E-2</v>
      </c>
      <c r="G119">
        <v>144</v>
      </c>
      <c r="H119">
        <v>1</v>
      </c>
    </row>
    <row r="120" spans="1:8" x14ac:dyDescent="0.3">
      <c r="A120">
        <v>318</v>
      </c>
      <c r="B120" t="s">
        <v>605</v>
      </c>
      <c r="C120" t="s">
        <v>570</v>
      </c>
      <c r="D120" t="s">
        <v>545</v>
      </c>
      <c r="E120">
        <v>2</v>
      </c>
      <c r="F120" s="1217">
        <v>0</v>
      </c>
      <c r="G120">
        <v>2</v>
      </c>
      <c r="H120">
        <v>0</v>
      </c>
    </row>
    <row r="121" spans="1:8" x14ac:dyDescent="0.3">
      <c r="A121">
        <v>324</v>
      </c>
      <c r="B121" t="s">
        <v>606</v>
      </c>
      <c r="C121" t="s">
        <v>570</v>
      </c>
      <c r="D121" t="s">
        <v>545</v>
      </c>
      <c r="E121">
        <v>747</v>
      </c>
      <c r="F121" s="1164">
        <v>0.12331</v>
      </c>
      <c r="G121">
        <v>665</v>
      </c>
      <c r="H121">
        <v>0</v>
      </c>
    </row>
    <row r="122" spans="1:8" x14ac:dyDescent="0.3">
      <c r="A122">
        <v>337</v>
      </c>
      <c r="B122" t="s">
        <v>607</v>
      </c>
      <c r="C122" t="s">
        <v>570</v>
      </c>
      <c r="D122" t="s">
        <v>545</v>
      </c>
      <c r="E122">
        <v>2</v>
      </c>
      <c r="F122" s="1217">
        <v>0</v>
      </c>
      <c r="G122">
        <v>2</v>
      </c>
      <c r="H122">
        <v>0</v>
      </c>
    </row>
    <row r="123" spans="1:8" x14ac:dyDescent="0.3">
      <c r="A123">
        <v>341</v>
      </c>
      <c r="B123" t="s">
        <v>608</v>
      </c>
      <c r="C123" t="s">
        <v>570</v>
      </c>
      <c r="D123" t="s">
        <v>545</v>
      </c>
      <c r="E123">
        <v>168</v>
      </c>
      <c r="F123" s="1217">
        <v>0</v>
      </c>
      <c r="G123">
        <v>168</v>
      </c>
      <c r="H123">
        <v>0</v>
      </c>
    </row>
    <row r="124" spans="1:8" x14ac:dyDescent="0.3">
      <c r="A124">
        <v>342</v>
      </c>
      <c r="B124" t="s">
        <v>609</v>
      </c>
      <c r="C124" t="s">
        <v>570</v>
      </c>
      <c r="D124" t="s">
        <v>545</v>
      </c>
      <c r="E124">
        <v>488</v>
      </c>
      <c r="F124" s="1163">
        <v>-5.9729999999999998E-2</v>
      </c>
      <c r="G124">
        <v>519</v>
      </c>
      <c r="H124">
        <v>0</v>
      </c>
    </row>
    <row r="125" spans="1:8" x14ac:dyDescent="0.3">
      <c r="A125">
        <v>352</v>
      </c>
      <c r="B125" t="s">
        <v>610</v>
      </c>
      <c r="C125" t="s">
        <v>570</v>
      </c>
      <c r="D125" t="s">
        <v>545</v>
      </c>
      <c r="E125">
        <v>431</v>
      </c>
      <c r="F125" s="1217">
        <v>0</v>
      </c>
      <c r="G125">
        <v>431</v>
      </c>
      <c r="H125">
        <v>0</v>
      </c>
    </row>
    <row r="126" spans="1:8" x14ac:dyDescent="0.3">
      <c r="A126">
        <v>416</v>
      </c>
      <c r="B126" t="s">
        <v>81</v>
      </c>
      <c r="C126" t="s">
        <v>64</v>
      </c>
      <c r="D126" t="s">
        <v>545</v>
      </c>
      <c r="E126">
        <v>557</v>
      </c>
      <c r="F126" s="1163">
        <v>-5.3600000000000002E-3</v>
      </c>
      <c r="G126">
        <v>560</v>
      </c>
      <c r="H126">
        <v>0</v>
      </c>
    </row>
    <row r="127" spans="1:8" x14ac:dyDescent="0.3">
      <c r="A127">
        <v>441</v>
      </c>
      <c r="B127" t="s">
        <v>555</v>
      </c>
      <c r="C127" t="s">
        <v>553</v>
      </c>
      <c r="D127" t="s">
        <v>511</v>
      </c>
      <c r="E127">
        <v>154</v>
      </c>
      <c r="F127" s="1217">
        <v>0</v>
      </c>
      <c r="G127">
        <v>154</v>
      </c>
      <c r="H127">
        <v>0</v>
      </c>
    </row>
    <row r="128" spans="1:8" x14ac:dyDescent="0.3">
      <c r="A128">
        <v>448</v>
      </c>
      <c r="B128" t="s">
        <v>611</v>
      </c>
      <c r="C128" t="s">
        <v>553</v>
      </c>
      <c r="D128" t="s">
        <v>511</v>
      </c>
      <c r="E128">
        <v>522</v>
      </c>
      <c r="F128" s="1163">
        <v>-7.4469999999999995E-2</v>
      </c>
      <c r="G128">
        <v>564</v>
      </c>
      <c r="H128">
        <v>0</v>
      </c>
    </row>
    <row r="129" spans="1:8" x14ac:dyDescent="0.3">
      <c r="A129">
        <v>468</v>
      </c>
      <c r="B129" t="s">
        <v>82</v>
      </c>
      <c r="C129" t="s">
        <v>579</v>
      </c>
      <c r="D129" t="s">
        <v>545</v>
      </c>
      <c r="E129">
        <v>129</v>
      </c>
      <c r="F129" s="1163">
        <v>-9.7900000000000001E-2</v>
      </c>
      <c r="G129">
        <v>143</v>
      </c>
      <c r="H129">
        <v>0</v>
      </c>
    </row>
    <row r="130" spans="1:8" x14ac:dyDescent="0.3">
      <c r="A130">
        <v>481</v>
      </c>
      <c r="B130" t="s">
        <v>612</v>
      </c>
      <c r="C130" t="s">
        <v>439</v>
      </c>
      <c r="D130" t="s">
        <v>511</v>
      </c>
      <c r="E130">
        <v>332</v>
      </c>
      <c r="F130" s="1163">
        <v>-2.9239999999999999E-2</v>
      </c>
      <c r="G130">
        <v>342</v>
      </c>
      <c r="H130">
        <v>0</v>
      </c>
    </row>
    <row r="131" spans="1:8" x14ac:dyDescent="0.3">
      <c r="A131">
        <v>483</v>
      </c>
      <c r="B131" t="s">
        <v>613</v>
      </c>
      <c r="C131" t="s">
        <v>553</v>
      </c>
      <c r="D131" t="s">
        <v>511</v>
      </c>
      <c r="E131">
        <v>31</v>
      </c>
      <c r="F131" s="1217">
        <v>0</v>
      </c>
      <c r="G131">
        <v>31</v>
      </c>
      <c r="H131">
        <v>0</v>
      </c>
    </row>
    <row r="132" spans="1:8" x14ac:dyDescent="0.3">
      <c r="A132">
        <v>485</v>
      </c>
      <c r="B132" t="s">
        <v>614</v>
      </c>
      <c r="C132" t="s">
        <v>553</v>
      </c>
      <c r="D132" t="s">
        <v>511</v>
      </c>
      <c r="E132">
        <v>407</v>
      </c>
      <c r="F132" s="1164">
        <v>7.6719999999999997E-2</v>
      </c>
      <c r="G132">
        <v>378</v>
      </c>
      <c r="H132">
        <v>0</v>
      </c>
    </row>
    <row r="133" spans="1:8" x14ac:dyDescent="0.3">
      <c r="A133">
        <v>486</v>
      </c>
      <c r="B133" t="s">
        <v>615</v>
      </c>
      <c r="C133" t="s">
        <v>522</v>
      </c>
      <c r="D133" t="s">
        <v>511</v>
      </c>
      <c r="E133">
        <v>662</v>
      </c>
      <c r="F133" s="1217">
        <v>0</v>
      </c>
      <c r="G133">
        <v>662</v>
      </c>
      <c r="H133">
        <v>0</v>
      </c>
    </row>
    <row r="134" spans="1:8" x14ac:dyDescent="0.3">
      <c r="A134">
        <v>487</v>
      </c>
      <c r="B134" t="s">
        <v>616</v>
      </c>
      <c r="C134" t="s">
        <v>553</v>
      </c>
      <c r="D134" t="s">
        <v>511</v>
      </c>
      <c r="E134">
        <v>532</v>
      </c>
      <c r="F134" s="1164">
        <v>0.12950999999999999</v>
      </c>
      <c r="G134">
        <v>471</v>
      </c>
      <c r="H134">
        <v>0</v>
      </c>
    </row>
    <row r="135" spans="1:8" x14ac:dyDescent="0.3">
      <c r="A135">
        <v>494</v>
      </c>
      <c r="B135" t="s">
        <v>617</v>
      </c>
      <c r="C135" t="s">
        <v>564</v>
      </c>
      <c r="D135" t="s">
        <v>511</v>
      </c>
      <c r="E135">
        <v>47</v>
      </c>
      <c r="F135" s="1217">
        <v>0</v>
      </c>
      <c r="G135">
        <v>47</v>
      </c>
      <c r="H135">
        <v>0</v>
      </c>
    </row>
    <row r="136" spans="1:8" x14ac:dyDescent="0.3">
      <c r="A136">
        <v>495</v>
      </c>
      <c r="B136" t="s">
        <v>618</v>
      </c>
      <c r="C136" t="s">
        <v>453</v>
      </c>
      <c r="D136" t="s">
        <v>511</v>
      </c>
      <c r="E136">
        <v>1353</v>
      </c>
      <c r="F136" s="1217">
        <v>0</v>
      </c>
      <c r="G136">
        <v>1353</v>
      </c>
      <c r="H136">
        <v>0</v>
      </c>
    </row>
    <row r="137" spans="1:8" x14ac:dyDescent="0.3">
      <c r="A137">
        <v>502</v>
      </c>
      <c r="B137" t="s">
        <v>619</v>
      </c>
      <c r="C137" t="s">
        <v>559</v>
      </c>
      <c r="D137" t="s">
        <v>511</v>
      </c>
      <c r="E137">
        <v>90</v>
      </c>
      <c r="F137" s="1217">
        <v>0</v>
      </c>
      <c r="G137">
        <v>90</v>
      </c>
      <c r="H137">
        <v>0</v>
      </c>
    </row>
    <row r="138" spans="1:8" x14ac:dyDescent="0.3">
      <c r="A138">
        <v>505</v>
      </c>
      <c r="B138" t="s">
        <v>620</v>
      </c>
      <c r="C138" t="s">
        <v>439</v>
      </c>
      <c r="D138" t="s">
        <v>511</v>
      </c>
      <c r="E138">
        <v>320</v>
      </c>
      <c r="F138" s="1217">
        <v>0</v>
      </c>
      <c r="G138">
        <v>320</v>
      </c>
      <c r="H138">
        <v>0</v>
      </c>
    </row>
    <row r="139" spans="1:8" x14ac:dyDescent="0.3">
      <c r="A139">
        <v>511</v>
      </c>
      <c r="B139" t="s">
        <v>621</v>
      </c>
      <c r="C139" t="s">
        <v>570</v>
      </c>
      <c r="D139" t="s">
        <v>545</v>
      </c>
      <c r="E139">
        <v>237</v>
      </c>
      <c r="F139" s="1217">
        <v>0</v>
      </c>
      <c r="G139">
        <v>237</v>
      </c>
      <c r="H139">
        <v>0</v>
      </c>
    </row>
    <row r="140" spans="1:8" x14ac:dyDescent="0.3">
      <c r="A140">
        <v>513</v>
      </c>
      <c r="B140" t="s">
        <v>622</v>
      </c>
      <c r="D140" t="s">
        <v>545</v>
      </c>
      <c r="E140">
        <v>582</v>
      </c>
      <c r="F140" s="1164">
        <v>1.042E-2</v>
      </c>
      <c r="G140">
        <v>576</v>
      </c>
      <c r="H140">
        <v>0</v>
      </c>
    </row>
    <row r="141" spans="1:8" x14ac:dyDescent="0.3">
      <c r="A141">
        <v>514</v>
      </c>
      <c r="B141" t="s">
        <v>623</v>
      </c>
      <c r="D141" t="s">
        <v>545</v>
      </c>
      <c r="E141">
        <v>694</v>
      </c>
      <c r="F141" s="1163">
        <v>-4.3E-3</v>
      </c>
      <c r="G141">
        <v>697</v>
      </c>
      <c r="H141">
        <v>0</v>
      </c>
    </row>
    <row r="142" spans="1:8" x14ac:dyDescent="0.3">
      <c r="A142">
        <v>520</v>
      </c>
      <c r="B142" t="s">
        <v>624</v>
      </c>
      <c r="C142" t="s">
        <v>553</v>
      </c>
      <c r="D142" t="s">
        <v>511</v>
      </c>
      <c r="E142">
        <v>53</v>
      </c>
      <c r="F142" s="1217">
        <v>0</v>
      </c>
      <c r="G142">
        <v>53</v>
      </c>
      <c r="H142">
        <v>0</v>
      </c>
    </row>
    <row r="143" spans="1:8" x14ac:dyDescent="0.3">
      <c r="A143">
        <v>521</v>
      </c>
      <c r="B143" t="s">
        <v>625</v>
      </c>
      <c r="C143" t="s">
        <v>522</v>
      </c>
      <c r="D143" t="s">
        <v>511</v>
      </c>
      <c r="E143">
        <v>1330</v>
      </c>
      <c r="F143" s="1163">
        <v>-2.349E-2</v>
      </c>
      <c r="G143">
        <v>1362</v>
      </c>
      <c r="H143">
        <v>0</v>
      </c>
    </row>
    <row r="144" spans="1:8" x14ac:dyDescent="0.3">
      <c r="A144">
        <v>522</v>
      </c>
      <c r="B144" t="s">
        <v>626</v>
      </c>
      <c r="C144" t="s">
        <v>522</v>
      </c>
      <c r="D144" t="s">
        <v>511</v>
      </c>
      <c r="E144">
        <v>1497</v>
      </c>
      <c r="F144" s="1217">
        <v>0</v>
      </c>
      <c r="G144">
        <v>1497</v>
      </c>
      <c r="H144">
        <v>0</v>
      </c>
    </row>
    <row r="145" spans="1:8" x14ac:dyDescent="0.3">
      <c r="A145" s="1097">
        <v>528</v>
      </c>
      <c r="B145" s="1097" t="s">
        <v>627</v>
      </c>
      <c r="C145" s="1097" t="s">
        <v>522</v>
      </c>
      <c r="D145" s="1097" t="s">
        <v>511</v>
      </c>
      <c r="E145">
        <v>214</v>
      </c>
      <c r="F145" s="1163">
        <v>-2.7269999999999999E-2</v>
      </c>
      <c r="G145">
        <v>220</v>
      </c>
      <c r="H145">
        <v>1</v>
      </c>
    </row>
    <row r="146" spans="1:8" x14ac:dyDescent="0.3">
      <c r="A146" s="1097">
        <v>529</v>
      </c>
      <c r="B146" s="1097" t="s">
        <v>628</v>
      </c>
      <c r="C146" s="1097" t="s">
        <v>522</v>
      </c>
      <c r="D146" s="1097" t="s">
        <v>511</v>
      </c>
      <c r="E146">
        <v>303</v>
      </c>
      <c r="F146" s="1164">
        <v>4.8439999999999997E-2</v>
      </c>
      <c r="G146">
        <v>289</v>
      </c>
      <c r="H146">
        <v>1</v>
      </c>
    </row>
    <row r="147" spans="1:8" x14ac:dyDescent="0.3">
      <c r="A147" s="1097">
        <v>530</v>
      </c>
      <c r="B147" s="1097" t="s">
        <v>629</v>
      </c>
      <c r="C147" s="1097" t="s">
        <v>553</v>
      </c>
      <c r="D147" s="1097" t="s">
        <v>511</v>
      </c>
      <c r="E147">
        <v>76</v>
      </c>
      <c r="F147" s="1217">
        <v>0</v>
      </c>
      <c r="G147">
        <v>76</v>
      </c>
      <c r="H147">
        <v>1</v>
      </c>
    </row>
    <row r="148" spans="1:8" x14ac:dyDescent="0.3">
      <c r="A148" s="1097">
        <v>531</v>
      </c>
      <c r="B148" s="1097" t="s">
        <v>630</v>
      </c>
      <c r="C148" s="1097" t="s">
        <v>439</v>
      </c>
      <c r="D148" s="1097" t="s">
        <v>511</v>
      </c>
      <c r="E148">
        <v>114</v>
      </c>
      <c r="F148" s="1163">
        <v>-8.6999999999999994E-3</v>
      </c>
      <c r="G148">
        <v>115</v>
      </c>
      <c r="H148">
        <v>1</v>
      </c>
    </row>
    <row r="149" spans="1:8" x14ac:dyDescent="0.3">
      <c r="A149" s="1097">
        <v>533</v>
      </c>
      <c r="B149" s="1097" t="s">
        <v>631</v>
      </c>
      <c r="C149" s="1097" t="s">
        <v>564</v>
      </c>
      <c r="D149" s="1097" t="s">
        <v>511</v>
      </c>
      <c r="E149">
        <v>187</v>
      </c>
      <c r="F149" s="1164">
        <v>1.6299999999999999E-2</v>
      </c>
      <c r="G149">
        <v>184</v>
      </c>
      <c r="H149">
        <v>1</v>
      </c>
    </row>
    <row r="150" spans="1:8" x14ac:dyDescent="0.3">
      <c r="A150" s="1097">
        <v>534</v>
      </c>
      <c r="B150" s="1097" t="s">
        <v>632</v>
      </c>
      <c r="C150" s="1097" t="s">
        <v>553</v>
      </c>
      <c r="D150" s="1097" t="s">
        <v>511</v>
      </c>
      <c r="E150">
        <v>105</v>
      </c>
      <c r="F150" s="1217">
        <v>0</v>
      </c>
      <c r="G150">
        <v>105</v>
      </c>
      <c r="H150">
        <v>1</v>
      </c>
    </row>
    <row r="151" spans="1:8" x14ac:dyDescent="0.3">
      <c r="A151" s="1097">
        <v>535</v>
      </c>
      <c r="B151" s="1097" t="s">
        <v>633</v>
      </c>
      <c r="C151" s="1097" t="s">
        <v>559</v>
      </c>
      <c r="D151" s="1097" t="s">
        <v>511</v>
      </c>
      <c r="E151">
        <v>264</v>
      </c>
      <c r="F151" s="1164">
        <v>6.4519999999999994E-2</v>
      </c>
      <c r="G151">
        <v>248</v>
      </c>
      <c r="H151">
        <v>1</v>
      </c>
    </row>
    <row r="152" spans="1:8" x14ac:dyDescent="0.3">
      <c r="A152">
        <v>541</v>
      </c>
      <c r="B152" t="s">
        <v>634</v>
      </c>
      <c r="C152" t="s">
        <v>553</v>
      </c>
      <c r="D152" t="s">
        <v>511</v>
      </c>
      <c r="E152">
        <v>1206</v>
      </c>
      <c r="F152" s="1164">
        <v>8.3599999999999994E-3</v>
      </c>
      <c r="G152">
        <v>1196</v>
      </c>
      <c r="H152">
        <v>0</v>
      </c>
    </row>
    <row r="153" spans="1:8" x14ac:dyDescent="0.3">
      <c r="A153">
        <v>545</v>
      </c>
      <c r="B153" t="s">
        <v>635</v>
      </c>
      <c r="C153" t="s">
        <v>553</v>
      </c>
      <c r="D153" t="s">
        <v>511</v>
      </c>
      <c r="E153">
        <v>1091</v>
      </c>
      <c r="F153" s="1163">
        <v>-7.0699999999999999E-2</v>
      </c>
      <c r="G153">
        <v>1174</v>
      </c>
      <c r="H153">
        <v>0</v>
      </c>
    </row>
    <row r="154" spans="1:8" x14ac:dyDescent="0.3">
      <c r="A154">
        <v>547</v>
      </c>
      <c r="B154" t="s">
        <v>636</v>
      </c>
      <c r="C154" t="s">
        <v>553</v>
      </c>
      <c r="D154" t="s">
        <v>511</v>
      </c>
      <c r="E154">
        <v>37</v>
      </c>
      <c r="F154" s="1217">
        <v>0</v>
      </c>
      <c r="G154">
        <v>37</v>
      </c>
      <c r="H154">
        <v>0</v>
      </c>
    </row>
    <row r="155" spans="1:8" x14ac:dyDescent="0.3">
      <c r="A155" s="1097">
        <v>552</v>
      </c>
      <c r="B155" s="1097" t="s">
        <v>637</v>
      </c>
      <c r="C155" s="1097"/>
      <c r="D155" s="1097" t="s">
        <v>638</v>
      </c>
      <c r="E155">
        <v>0</v>
      </c>
      <c r="G155">
        <v>0</v>
      </c>
      <c r="H155">
        <v>1</v>
      </c>
    </row>
    <row r="156" spans="1:8" x14ac:dyDescent="0.3">
      <c r="A156" s="1097">
        <v>553</v>
      </c>
      <c r="B156" s="1097" t="s">
        <v>639</v>
      </c>
      <c r="C156" s="1097"/>
      <c r="D156" s="1097" t="s">
        <v>638</v>
      </c>
      <c r="E156">
        <v>205</v>
      </c>
      <c r="F156" s="1217">
        <v>0</v>
      </c>
      <c r="G156">
        <v>205</v>
      </c>
      <c r="H156">
        <v>1</v>
      </c>
    </row>
    <row r="157" spans="1:8" x14ac:dyDescent="0.3">
      <c r="A157" s="1097">
        <v>554</v>
      </c>
      <c r="B157" s="1097" t="s">
        <v>640</v>
      </c>
      <c r="C157" s="1097"/>
      <c r="D157" s="1097" t="s">
        <v>638</v>
      </c>
      <c r="E157">
        <v>0</v>
      </c>
      <c r="G157">
        <v>0</v>
      </c>
      <c r="H157">
        <v>1</v>
      </c>
    </row>
    <row r="158" spans="1:8" x14ac:dyDescent="0.3">
      <c r="A158">
        <v>566</v>
      </c>
      <c r="B158" t="s">
        <v>641</v>
      </c>
      <c r="C158" t="s">
        <v>453</v>
      </c>
      <c r="D158" t="s">
        <v>511</v>
      </c>
      <c r="E158">
        <v>746</v>
      </c>
      <c r="F158" s="1217">
        <v>0</v>
      </c>
      <c r="G158">
        <v>746</v>
      </c>
      <c r="H158">
        <v>0</v>
      </c>
    </row>
    <row r="159" spans="1:8" x14ac:dyDescent="0.3">
      <c r="A159" s="1097">
        <v>567</v>
      </c>
      <c r="B159" s="1097" t="s">
        <v>642</v>
      </c>
      <c r="C159" s="1097" t="s">
        <v>453</v>
      </c>
      <c r="D159" s="1097" t="s">
        <v>511</v>
      </c>
      <c r="E159">
        <v>342</v>
      </c>
      <c r="F159" s="1163">
        <v>-1.4409999999999999E-2</v>
      </c>
      <c r="G159">
        <v>347</v>
      </c>
      <c r="H159">
        <v>1</v>
      </c>
    </row>
    <row r="160" spans="1:8" x14ac:dyDescent="0.3">
      <c r="A160">
        <v>568</v>
      </c>
      <c r="B160" t="s">
        <v>643</v>
      </c>
      <c r="C160" t="s">
        <v>453</v>
      </c>
      <c r="D160" t="s">
        <v>511</v>
      </c>
      <c r="E160">
        <v>2710</v>
      </c>
      <c r="F160" s="1164">
        <v>9.4509999999999997E-2</v>
      </c>
      <c r="G160">
        <v>2476</v>
      </c>
      <c r="H160">
        <v>0</v>
      </c>
    </row>
    <row r="161" spans="1:8" x14ac:dyDescent="0.3">
      <c r="A161" s="1097">
        <v>571</v>
      </c>
      <c r="B161" s="1097" t="s">
        <v>644</v>
      </c>
      <c r="C161" s="1097" t="s">
        <v>153</v>
      </c>
      <c r="D161" s="1097" t="s">
        <v>511</v>
      </c>
      <c r="E161">
        <v>2331</v>
      </c>
      <c r="F161" s="1217">
        <v>0</v>
      </c>
      <c r="G161">
        <v>2331</v>
      </c>
      <c r="H161">
        <v>1</v>
      </c>
    </row>
    <row r="162" spans="1:8" x14ac:dyDescent="0.3">
      <c r="A162">
        <v>585</v>
      </c>
      <c r="B162" t="s">
        <v>645</v>
      </c>
      <c r="C162" t="s">
        <v>559</v>
      </c>
      <c r="D162" t="s">
        <v>511</v>
      </c>
      <c r="E162">
        <v>84</v>
      </c>
      <c r="F162" s="1217">
        <v>0</v>
      </c>
      <c r="G162">
        <v>84</v>
      </c>
      <c r="H162">
        <v>0</v>
      </c>
    </row>
    <row r="163" spans="1:8" x14ac:dyDescent="0.3">
      <c r="A163">
        <v>586</v>
      </c>
      <c r="B163" t="s">
        <v>646</v>
      </c>
      <c r="C163" t="s">
        <v>559</v>
      </c>
      <c r="D163" t="s">
        <v>511</v>
      </c>
      <c r="E163">
        <v>46</v>
      </c>
      <c r="F163" s="1217">
        <v>0</v>
      </c>
      <c r="G163">
        <v>46</v>
      </c>
      <c r="H163">
        <v>0</v>
      </c>
    </row>
    <row r="164" spans="1:8" x14ac:dyDescent="0.3">
      <c r="A164">
        <v>587</v>
      </c>
      <c r="B164" t="s">
        <v>647</v>
      </c>
      <c r="C164" t="s">
        <v>522</v>
      </c>
      <c r="D164" t="s">
        <v>511</v>
      </c>
      <c r="E164">
        <v>991</v>
      </c>
      <c r="F164" s="1217">
        <v>0</v>
      </c>
      <c r="G164">
        <v>991</v>
      </c>
      <c r="H164">
        <v>0</v>
      </c>
    </row>
    <row r="165" spans="1:8" x14ac:dyDescent="0.3">
      <c r="A165" s="1097">
        <v>612</v>
      </c>
      <c r="B165" s="1097" t="s">
        <v>648</v>
      </c>
      <c r="C165" s="1097"/>
      <c r="D165" s="1097" t="s">
        <v>638</v>
      </c>
      <c r="E165">
        <v>6</v>
      </c>
      <c r="F165" s="1217">
        <v>0</v>
      </c>
      <c r="G165">
        <v>6</v>
      </c>
      <c r="H165">
        <v>1</v>
      </c>
    </row>
    <row r="166" spans="1:8" x14ac:dyDescent="0.3">
      <c r="A166" s="1097">
        <v>617</v>
      </c>
      <c r="B166" s="1097" t="s">
        <v>649</v>
      </c>
      <c r="C166" s="1097"/>
      <c r="D166" s="1097" t="s">
        <v>638</v>
      </c>
      <c r="E166">
        <v>28</v>
      </c>
      <c r="F166" s="1217">
        <v>0</v>
      </c>
      <c r="G166">
        <v>28</v>
      </c>
      <c r="H166">
        <v>1</v>
      </c>
    </row>
    <row r="167" spans="1:8" x14ac:dyDescent="0.3">
      <c r="A167" s="1097">
        <v>618</v>
      </c>
      <c r="B167" s="1097" t="s">
        <v>650</v>
      </c>
      <c r="C167" s="1097"/>
      <c r="D167" s="1097" t="s">
        <v>638</v>
      </c>
      <c r="E167">
        <v>0</v>
      </c>
      <c r="G167">
        <v>0</v>
      </c>
      <c r="H167">
        <v>1</v>
      </c>
    </row>
    <row r="168" spans="1:8" x14ac:dyDescent="0.3">
      <c r="A168">
        <v>632</v>
      </c>
      <c r="B168" t="s">
        <v>651</v>
      </c>
      <c r="D168" t="s">
        <v>545</v>
      </c>
      <c r="E168">
        <v>701</v>
      </c>
      <c r="F168" s="1163">
        <v>-3.0429999999999999E-2</v>
      </c>
      <c r="G168">
        <v>723</v>
      </c>
      <c r="H168">
        <v>0</v>
      </c>
    </row>
    <row r="169" spans="1:8" x14ac:dyDescent="0.3">
      <c r="A169">
        <v>637</v>
      </c>
      <c r="B169" t="s">
        <v>652</v>
      </c>
      <c r="C169" t="s">
        <v>570</v>
      </c>
      <c r="D169" t="s">
        <v>545</v>
      </c>
      <c r="E169">
        <v>695</v>
      </c>
      <c r="F169" s="1164">
        <v>9.2770000000000005E-2</v>
      </c>
      <c r="G169">
        <v>636</v>
      </c>
      <c r="H169">
        <v>0</v>
      </c>
    </row>
    <row r="170" spans="1:8" x14ac:dyDescent="0.3">
      <c r="A170">
        <v>638</v>
      </c>
      <c r="B170" t="s">
        <v>653</v>
      </c>
      <c r="C170" t="s">
        <v>570</v>
      </c>
      <c r="D170" t="s">
        <v>545</v>
      </c>
      <c r="E170">
        <v>790</v>
      </c>
      <c r="F170" s="1164">
        <v>2.9989999999999999E-2</v>
      </c>
      <c r="G170">
        <v>767</v>
      </c>
      <c r="H170">
        <v>0</v>
      </c>
    </row>
    <row r="171" spans="1:8" x14ac:dyDescent="0.3">
      <c r="A171">
        <v>639</v>
      </c>
      <c r="B171" t="s">
        <v>654</v>
      </c>
      <c r="C171" t="s">
        <v>570</v>
      </c>
      <c r="D171" t="s">
        <v>545</v>
      </c>
      <c r="E171">
        <v>676</v>
      </c>
      <c r="F171" s="1164">
        <v>6.6250000000000003E-2</v>
      </c>
      <c r="G171">
        <v>634</v>
      </c>
      <c r="H171">
        <v>0</v>
      </c>
    </row>
    <row r="172" spans="1:8" x14ac:dyDescent="0.3">
      <c r="A172">
        <v>665</v>
      </c>
      <c r="B172" t="s">
        <v>655</v>
      </c>
      <c r="C172" t="s">
        <v>64</v>
      </c>
      <c r="D172" t="s">
        <v>545</v>
      </c>
      <c r="E172">
        <v>687</v>
      </c>
      <c r="F172" s="1217">
        <v>0</v>
      </c>
      <c r="G172">
        <v>687</v>
      </c>
      <c r="H172">
        <v>0</v>
      </c>
    </row>
    <row r="173" spans="1:8" x14ac:dyDescent="0.3">
      <c r="A173">
        <v>684</v>
      </c>
      <c r="B173" t="s">
        <v>656</v>
      </c>
      <c r="C173" t="s">
        <v>439</v>
      </c>
      <c r="D173" t="s">
        <v>511</v>
      </c>
      <c r="E173">
        <v>426</v>
      </c>
      <c r="F173" s="1217">
        <v>0</v>
      </c>
      <c r="G173">
        <v>426</v>
      </c>
      <c r="H173">
        <v>0</v>
      </c>
    </row>
    <row r="174" spans="1:8" x14ac:dyDescent="0.3">
      <c r="A174" s="1097">
        <v>686</v>
      </c>
      <c r="B174" s="1097" t="s">
        <v>657</v>
      </c>
      <c r="C174" s="1097" t="s">
        <v>522</v>
      </c>
      <c r="D174" s="1097" t="s">
        <v>511</v>
      </c>
      <c r="E174">
        <v>244</v>
      </c>
      <c r="F174" s="1217">
        <v>0</v>
      </c>
      <c r="G174">
        <v>244</v>
      </c>
      <c r="H174">
        <v>1</v>
      </c>
    </row>
    <row r="175" spans="1:8" x14ac:dyDescent="0.3">
      <c r="A175" s="1097">
        <v>687</v>
      </c>
      <c r="B175" s="1097" t="s">
        <v>658</v>
      </c>
      <c r="C175" s="1097" t="s">
        <v>439</v>
      </c>
      <c r="D175" s="1097" t="s">
        <v>511</v>
      </c>
      <c r="E175">
        <v>164</v>
      </c>
      <c r="F175" s="1163">
        <v>-2.9590000000000002E-2</v>
      </c>
      <c r="G175">
        <v>169</v>
      </c>
      <c r="H175">
        <v>1</v>
      </c>
    </row>
    <row r="176" spans="1:8" x14ac:dyDescent="0.3">
      <c r="A176" s="1097">
        <v>688</v>
      </c>
      <c r="B176" s="1097" t="s">
        <v>659</v>
      </c>
      <c r="C176" s="1097" t="s">
        <v>452</v>
      </c>
      <c r="D176" s="1097" t="s">
        <v>511</v>
      </c>
      <c r="E176">
        <v>162</v>
      </c>
      <c r="F176" s="1164">
        <v>1.8870000000000001E-2</v>
      </c>
      <c r="G176">
        <v>159</v>
      </c>
      <c r="H176">
        <v>1</v>
      </c>
    </row>
    <row r="177" spans="1:8" x14ac:dyDescent="0.3">
      <c r="A177" s="1097">
        <v>689</v>
      </c>
      <c r="B177" s="1097" t="s">
        <v>660</v>
      </c>
      <c r="C177" s="1097" t="s">
        <v>452</v>
      </c>
      <c r="D177" s="1097" t="s">
        <v>511</v>
      </c>
      <c r="E177">
        <v>167</v>
      </c>
      <c r="F177" s="1164">
        <v>0.12837999999999999</v>
      </c>
      <c r="G177">
        <v>148</v>
      </c>
      <c r="H177">
        <v>1</v>
      </c>
    </row>
    <row r="178" spans="1:8" x14ac:dyDescent="0.3">
      <c r="A178">
        <v>695</v>
      </c>
      <c r="B178" t="s">
        <v>661</v>
      </c>
      <c r="C178" t="s">
        <v>553</v>
      </c>
      <c r="D178" t="s">
        <v>511</v>
      </c>
      <c r="E178">
        <v>244</v>
      </c>
      <c r="F178" s="1217">
        <v>0</v>
      </c>
      <c r="G178">
        <v>244</v>
      </c>
      <c r="H178">
        <v>0</v>
      </c>
    </row>
    <row r="179" spans="1:8" x14ac:dyDescent="0.3">
      <c r="A179" s="1097">
        <v>699</v>
      </c>
      <c r="B179" s="1097" t="s">
        <v>662</v>
      </c>
      <c r="C179" s="1097" t="s">
        <v>553</v>
      </c>
      <c r="D179" s="1097" t="s">
        <v>511</v>
      </c>
      <c r="E179">
        <v>244</v>
      </c>
      <c r="F179" s="1164">
        <v>9.4170000000000004E-2</v>
      </c>
      <c r="G179">
        <v>223</v>
      </c>
      <c r="H179">
        <v>1</v>
      </c>
    </row>
    <row r="180" spans="1:8" x14ac:dyDescent="0.3">
      <c r="A180">
        <v>707</v>
      </c>
      <c r="B180" t="s">
        <v>663</v>
      </c>
      <c r="C180" t="s">
        <v>570</v>
      </c>
      <c r="D180" t="s">
        <v>545</v>
      </c>
      <c r="E180">
        <v>0</v>
      </c>
      <c r="G180">
        <v>0</v>
      </c>
      <c r="H180">
        <v>0</v>
      </c>
    </row>
    <row r="181" spans="1:8" x14ac:dyDescent="0.3">
      <c r="A181">
        <v>708</v>
      </c>
      <c r="B181" t="s">
        <v>664</v>
      </c>
      <c r="C181" t="s">
        <v>570</v>
      </c>
      <c r="D181" t="s">
        <v>545</v>
      </c>
      <c r="E181">
        <v>3</v>
      </c>
      <c r="F181" s="1217">
        <v>0</v>
      </c>
      <c r="G181">
        <v>3</v>
      </c>
      <c r="H181">
        <v>0</v>
      </c>
    </row>
    <row r="182" spans="1:8" x14ac:dyDescent="0.3">
      <c r="A182">
        <v>716</v>
      </c>
      <c r="B182" t="s">
        <v>665</v>
      </c>
      <c r="C182" t="s">
        <v>570</v>
      </c>
      <c r="D182" t="s">
        <v>545</v>
      </c>
      <c r="E182">
        <v>2</v>
      </c>
      <c r="F182" s="1217">
        <v>0</v>
      </c>
      <c r="G182">
        <v>2</v>
      </c>
      <c r="H182">
        <v>0</v>
      </c>
    </row>
    <row r="183" spans="1:8" x14ac:dyDescent="0.3">
      <c r="A183">
        <v>731</v>
      </c>
      <c r="B183" t="s">
        <v>666</v>
      </c>
      <c r="C183" t="s">
        <v>570</v>
      </c>
      <c r="D183" t="s">
        <v>545</v>
      </c>
      <c r="E183">
        <v>35</v>
      </c>
      <c r="F183" s="1217">
        <v>0</v>
      </c>
      <c r="G183">
        <v>35</v>
      </c>
      <c r="H183">
        <v>0</v>
      </c>
    </row>
    <row r="184" spans="1:8" x14ac:dyDescent="0.3">
      <c r="A184">
        <v>736</v>
      </c>
      <c r="B184" t="s">
        <v>115</v>
      </c>
      <c r="C184" t="s">
        <v>570</v>
      </c>
      <c r="D184" t="s">
        <v>545</v>
      </c>
      <c r="E184">
        <v>56</v>
      </c>
      <c r="F184" s="1217">
        <v>0</v>
      </c>
      <c r="G184">
        <v>56</v>
      </c>
      <c r="H184">
        <v>0</v>
      </c>
    </row>
    <row r="185" spans="1:8" x14ac:dyDescent="0.3">
      <c r="A185">
        <v>738</v>
      </c>
      <c r="B185" t="s">
        <v>667</v>
      </c>
      <c r="C185" t="s">
        <v>570</v>
      </c>
      <c r="D185" t="s">
        <v>545</v>
      </c>
      <c r="E185">
        <v>77</v>
      </c>
      <c r="F185" s="1217">
        <v>0</v>
      </c>
      <c r="G185">
        <v>77</v>
      </c>
      <c r="H185">
        <v>0</v>
      </c>
    </row>
    <row r="186" spans="1:8" x14ac:dyDescent="0.3">
      <c r="A186">
        <v>739</v>
      </c>
      <c r="B186" t="s">
        <v>668</v>
      </c>
      <c r="C186" t="s">
        <v>570</v>
      </c>
      <c r="D186" t="s">
        <v>545</v>
      </c>
      <c r="E186">
        <v>73</v>
      </c>
      <c r="F186" s="1217">
        <v>0</v>
      </c>
      <c r="G186">
        <v>73</v>
      </c>
      <c r="H186">
        <v>0</v>
      </c>
    </row>
    <row r="187" spans="1:8" x14ac:dyDescent="0.3">
      <c r="A187">
        <v>747</v>
      </c>
      <c r="B187" t="s">
        <v>123</v>
      </c>
      <c r="C187" t="s">
        <v>570</v>
      </c>
      <c r="D187" t="s">
        <v>545</v>
      </c>
      <c r="E187">
        <v>449</v>
      </c>
      <c r="F187" s="1217">
        <v>0</v>
      </c>
      <c r="G187">
        <v>449</v>
      </c>
      <c r="H187">
        <v>0</v>
      </c>
    </row>
    <row r="188" spans="1:8" x14ac:dyDescent="0.3">
      <c r="A188">
        <v>748</v>
      </c>
      <c r="B188" t="s">
        <v>124</v>
      </c>
      <c r="C188" t="s">
        <v>570</v>
      </c>
      <c r="D188" t="s">
        <v>545</v>
      </c>
      <c r="E188">
        <v>354</v>
      </c>
      <c r="F188" s="1217">
        <v>0</v>
      </c>
      <c r="G188">
        <v>354</v>
      </c>
      <c r="H188">
        <v>0</v>
      </c>
    </row>
    <row r="189" spans="1:8" x14ac:dyDescent="0.3">
      <c r="A189">
        <v>753</v>
      </c>
      <c r="B189" t="s">
        <v>669</v>
      </c>
      <c r="C189" t="s">
        <v>570</v>
      </c>
      <c r="D189" t="s">
        <v>545</v>
      </c>
      <c r="E189">
        <v>760</v>
      </c>
      <c r="F189" s="1217">
        <v>0</v>
      </c>
      <c r="G189">
        <v>760</v>
      </c>
      <c r="H189">
        <v>0</v>
      </c>
    </row>
    <row r="190" spans="1:8" x14ac:dyDescent="0.3">
      <c r="A190">
        <v>754</v>
      </c>
      <c r="B190" t="s">
        <v>670</v>
      </c>
      <c r="C190" t="s">
        <v>570</v>
      </c>
      <c r="D190" t="s">
        <v>545</v>
      </c>
      <c r="E190">
        <v>29</v>
      </c>
      <c r="F190" s="1217">
        <v>0</v>
      </c>
      <c r="G190">
        <v>29</v>
      </c>
      <c r="H190">
        <v>0</v>
      </c>
    </row>
    <row r="191" spans="1:8" x14ac:dyDescent="0.3">
      <c r="A191">
        <v>787</v>
      </c>
      <c r="B191" t="s">
        <v>160</v>
      </c>
      <c r="C191" t="s">
        <v>570</v>
      </c>
      <c r="D191" t="s">
        <v>545</v>
      </c>
      <c r="E191">
        <v>555</v>
      </c>
      <c r="F191" s="1217">
        <v>0</v>
      </c>
      <c r="G191">
        <v>555</v>
      </c>
      <c r="H191">
        <v>0</v>
      </c>
    </row>
    <row r="192" spans="1:8" x14ac:dyDescent="0.3">
      <c r="A192">
        <v>788</v>
      </c>
      <c r="B192" t="s">
        <v>161</v>
      </c>
      <c r="C192" t="s">
        <v>570</v>
      </c>
      <c r="D192" t="s">
        <v>545</v>
      </c>
      <c r="E192">
        <v>579</v>
      </c>
      <c r="F192" s="1217">
        <v>0</v>
      </c>
      <c r="G192">
        <v>579</v>
      </c>
      <c r="H192">
        <v>0</v>
      </c>
    </row>
    <row r="193" spans="1:8" x14ac:dyDescent="0.3">
      <c r="A193">
        <v>789</v>
      </c>
      <c r="B193" t="s">
        <v>162</v>
      </c>
      <c r="C193" t="s">
        <v>570</v>
      </c>
      <c r="D193" t="s">
        <v>545</v>
      </c>
      <c r="E193">
        <v>454</v>
      </c>
      <c r="F193" s="1217">
        <v>0</v>
      </c>
      <c r="G193">
        <v>454</v>
      </c>
      <c r="H193">
        <v>0</v>
      </c>
    </row>
    <row r="194" spans="1:8" x14ac:dyDescent="0.3">
      <c r="A194">
        <v>790</v>
      </c>
      <c r="B194" t="s">
        <v>671</v>
      </c>
      <c r="C194" t="s">
        <v>570</v>
      </c>
      <c r="D194" t="s">
        <v>545</v>
      </c>
      <c r="E194">
        <v>406</v>
      </c>
      <c r="F194" s="1217">
        <v>0</v>
      </c>
      <c r="G194">
        <v>406</v>
      </c>
      <c r="H194">
        <v>0</v>
      </c>
    </row>
    <row r="195" spans="1:8" x14ac:dyDescent="0.3">
      <c r="A195">
        <v>815</v>
      </c>
      <c r="B195" t="s">
        <v>672</v>
      </c>
      <c r="C195" t="s">
        <v>64</v>
      </c>
      <c r="D195" t="s">
        <v>545</v>
      </c>
      <c r="E195">
        <v>74</v>
      </c>
      <c r="F195" s="1217">
        <v>0</v>
      </c>
      <c r="G195">
        <v>74</v>
      </c>
      <c r="H195">
        <v>0</v>
      </c>
    </row>
    <row r="196" spans="1:8" x14ac:dyDescent="0.3">
      <c r="A196">
        <v>911</v>
      </c>
      <c r="B196" t="s">
        <v>673</v>
      </c>
      <c r="D196" t="s">
        <v>545</v>
      </c>
      <c r="E196">
        <v>1357</v>
      </c>
      <c r="F196" s="1164">
        <v>2.648E-2</v>
      </c>
      <c r="G196">
        <v>1322</v>
      </c>
      <c r="H196">
        <v>0</v>
      </c>
    </row>
    <row r="197" spans="1:8" x14ac:dyDescent="0.3">
      <c r="A197">
        <v>912</v>
      </c>
      <c r="B197" t="s">
        <v>674</v>
      </c>
      <c r="D197" t="s">
        <v>545</v>
      </c>
      <c r="E197">
        <v>1445</v>
      </c>
      <c r="F197" s="1164">
        <v>0.29132999999999998</v>
      </c>
      <c r="G197">
        <v>1119</v>
      </c>
      <c r="H197">
        <v>0</v>
      </c>
    </row>
    <row r="198" spans="1:8" x14ac:dyDescent="0.3">
      <c r="A198">
        <v>913</v>
      </c>
      <c r="B198" t="s">
        <v>675</v>
      </c>
      <c r="D198" t="s">
        <v>545</v>
      </c>
      <c r="E198">
        <v>1350</v>
      </c>
      <c r="F198" s="1217">
        <v>0</v>
      </c>
      <c r="G198">
        <v>1350</v>
      </c>
      <c r="H198">
        <v>0</v>
      </c>
    </row>
    <row r="199" spans="1:8" x14ac:dyDescent="0.3">
      <c r="A199">
        <v>914</v>
      </c>
      <c r="B199" t="s">
        <v>676</v>
      </c>
      <c r="D199" t="s">
        <v>545</v>
      </c>
      <c r="E199">
        <v>1303</v>
      </c>
      <c r="F199" s="1164">
        <v>1.1650000000000001E-2</v>
      </c>
      <c r="G199">
        <v>1288</v>
      </c>
      <c r="H199">
        <v>0</v>
      </c>
    </row>
    <row r="200" spans="1:8" x14ac:dyDescent="0.3">
      <c r="A200">
        <v>915</v>
      </c>
      <c r="B200" t="s">
        <v>677</v>
      </c>
      <c r="D200" t="s">
        <v>545</v>
      </c>
      <c r="E200">
        <v>1556</v>
      </c>
      <c r="F200" s="1163">
        <v>-2.1999999999999999E-2</v>
      </c>
      <c r="G200">
        <v>1591</v>
      </c>
      <c r="H200">
        <v>0</v>
      </c>
    </row>
    <row r="201" spans="1:8" x14ac:dyDescent="0.3">
      <c r="A201">
        <v>916</v>
      </c>
      <c r="B201" t="s">
        <v>678</v>
      </c>
      <c r="D201" t="s">
        <v>545</v>
      </c>
      <c r="E201">
        <v>1411</v>
      </c>
      <c r="F201" s="1163">
        <v>-4.1439999999999998E-2</v>
      </c>
      <c r="G201">
        <v>1472</v>
      </c>
      <c r="H201">
        <v>0</v>
      </c>
    </row>
    <row r="202" spans="1:8" x14ac:dyDescent="0.3">
      <c r="A202">
        <v>917</v>
      </c>
      <c r="B202" t="s">
        <v>679</v>
      </c>
      <c r="D202" t="s">
        <v>545</v>
      </c>
      <c r="E202">
        <v>1495</v>
      </c>
      <c r="F202" s="1217">
        <v>0</v>
      </c>
      <c r="G202">
        <v>1495</v>
      </c>
      <c r="H202">
        <v>0</v>
      </c>
    </row>
    <row r="203" spans="1:8" x14ac:dyDescent="0.3">
      <c r="A203">
        <v>918</v>
      </c>
      <c r="B203" t="s">
        <v>680</v>
      </c>
      <c r="D203" t="s">
        <v>545</v>
      </c>
      <c r="E203">
        <v>817</v>
      </c>
      <c r="F203" s="1164">
        <v>8.6400000000000001E-3</v>
      </c>
      <c r="G203">
        <v>810</v>
      </c>
      <c r="H203">
        <v>0</v>
      </c>
    </row>
    <row r="204" spans="1:8" x14ac:dyDescent="0.3">
      <c r="A204">
        <v>919</v>
      </c>
      <c r="B204" t="s">
        <v>681</v>
      </c>
      <c r="D204" t="s">
        <v>545</v>
      </c>
      <c r="E204">
        <v>1385</v>
      </c>
      <c r="F204" s="1164">
        <v>8.0099999999999998E-3</v>
      </c>
      <c r="G204">
        <v>1374</v>
      </c>
      <c r="H204">
        <v>0</v>
      </c>
    </row>
    <row r="205" spans="1:8" x14ac:dyDescent="0.3">
      <c r="A205">
        <v>920</v>
      </c>
      <c r="B205" t="s">
        <v>682</v>
      </c>
      <c r="D205" t="s">
        <v>545</v>
      </c>
      <c r="E205">
        <v>1490</v>
      </c>
      <c r="F205" s="1217">
        <v>0</v>
      </c>
      <c r="G205">
        <v>1490</v>
      </c>
      <c r="H205">
        <v>0</v>
      </c>
    </row>
    <row r="206" spans="1:8" x14ac:dyDescent="0.3">
      <c r="A206">
        <v>921</v>
      </c>
      <c r="B206" t="s">
        <v>683</v>
      </c>
      <c r="D206" t="s">
        <v>545</v>
      </c>
      <c r="E206">
        <v>1379</v>
      </c>
      <c r="F206" s="1163">
        <v>-1.4499999999999999E-3</v>
      </c>
      <c r="G206">
        <v>1381</v>
      </c>
      <c r="H206">
        <v>0</v>
      </c>
    </row>
    <row r="207" spans="1:8" x14ac:dyDescent="0.3">
      <c r="A207">
        <v>922</v>
      </c>
      <c r="B207" t="s">
        <v>684</v>
      </c>
      <c r="D207" t="s">
        <v>545</v>
      </c>
      <c r="E207">
        <v>1258</v>
      </c>
      <c r="F207" s="1217">
        <v>0</v>
      </c>
      <c r="G207">
        <v>1258</v>
      </c>
      <c r="H207">
        <v>0</v>
      </c>
    </row>
    <row r="208" spans="1:8" x14ac:dyDescent="0.3">
      <c r="A208">
        <v>923</v>
      </c>
      <c r="B208" t="s">
        <v>685</v>
      </c>
      <c r="D208" t="s">
        <v>545</v>
      </c>
      <c r="E208">
        <v>1292</v>
      </c>
      <c r="F208" s="1163">
        <v>-1.072E-2</v>
      </c>
      <c r="G208">
        <v>1306</v>
      </c>
      <c r="H208">
        <v>0</v>
      </c>
    </row>
    <row r="209" spans="1:8" x14ac:dyDescent="0.3">
      <c r="A209">
        <v>924</v>
      </c>
      <c r="B209" t="s">
        <v>686</v>
      </c>
      <c r="D209" t="s">
        <v>545</v>
      </c>
      <c r="E209">
        <v>1231</v>
      </c>
      <c r="F209" s="1164">
        <v>2.0729999999999998E-2</v>
      </c>
      <c r="G209">
        <v>1206</v>
      </c>
      <c r="H209">
        <v>0</v>
      </c>
    </row>
    <row r="210" spans="1:8" x14ac:dyDescent="0.3">
      <c r="A210">
        <v>925</v>
      </c>
      <c r="B210" t="s">
        <v>687</v>
      </c>
      <c r="D210" t="s">
        <v>545</v>
      </c>
      <c r="E210">
        <v>629</v>
      </c>
      <c r="F210" s="1164">
        <v>5.892E-2</v>
      </c>
      <c r="G210">
        <v>594</v>
      </c>
      <c r="H210">
        <v>0</v>
      </c>
    </row>
    <row r="211" spans="1:8" x14ac:dyDescent="0.3">
      <c r="A211">
        <v>926</v>
      </c>
      <c r="B211" t="s">
        <v>688</v>
      </c>
      <c r="D211" t="s">
        <v>545</v>
      </c>
      <c r="E211">
        <v>659</v>
      </c>
      <c r="F211" s="1217">
        <v>0</v>
      </c>
      <c r="G211">
        <v>659</v>
      </c>
      <c r="H211">
        <v>0</v>
      </c>
    </row>
    <row r="212" spans="1:8" x14ac:dyDescent="0.3">
      <c r="A212">
        <v>927</v>
      </c>
      <c r="B212" t="s">
        <v>689</v>
      </c>
      <c r="D212" t="s">
        <v>545</v>
      </c>
      <c r="E212">
        <v>682</v>
      </c>
      <c r="F212" s="1164">
        <v>2.402E-2</v>
      </c>
      <c r="G212">
        <v>666</v>
      </c>
      <c r="H212">
        <v>0</v>
      </c>
    </row>
    <row r="213" spans="1:8" x14ac:dyDescent="0.3">
      <c r="A213">
        <v>928</v>
      </c>
      <c r="B213" t="s">
        <v>690</v>
      </c>
      <c r="D213" t="s">
        <v>545</v>
      </c>
      <c r="E213">
        <v>907</v>
      </c>
      <c r="F213" s="1163">
        <v>-9.8300000000000002E-3</v>
      </c>
      <c r="G213">
        <v>916</v>
      </c>
      <c r="H213">
        <v>0</v>
      </c>
    </row>
    <row r="214" spans="1:8" x14ac:dyDescent="0.3">
      <c r="A214">
        <v>929</v>
      </c>
      <c r="B214" t="s">
        <v>691</v>
      </c>
      <c r="D214" t="s">
        <v>545</v>
      </c>
      <c r="E214">
        <v>504</v>
      </c>
      <c r="F214" s="1217">
        <v>0</v>
      </c>
      <c r="G214">
        <v>504</v>
      </c>
      <c r="H214">
        <v>0</v>
      </c>
    </row>
    <row r="215" spans="1:8" x14ac:dyDescent="0.3">
      <c r="A215">
        <v>936</v>
      </c>
      <c r="B215" t="s">
        <v>692</v>
      </c>
      <c r="D215" t="s">
        <v>638</v>
      </c>
      <c r="E215">
        <v>632</v>
      </c>
      <c r="F215" s="1217">
        <v>0</v>
      </c>
      <c r="G215">
        <v>632</v>
      </c>
      <c r="H215">
        <v>0</v>
      </c>
    </row>
    <row r="216" spans="1:8" x14ac:dyDescent="0.3">
      <c r="A216">
        <v>938</v>
      </c>
      <c r="B216" t="s">
        <v>217</v>
      </c>
      <c r="D216" t="s">
        <v>638</v>
      </c>
      <c r="E216">
        <v>735</v>
      </c>
      <c r="F216" s="1217">
        <v>0</v>
      </c>
      <c r="G216">
        <v>735</v>
      </c>
      <c r="H216">
        <v>0</v>
      </c>
    </row>
    <row r="217" spans="1:8" x14ac:dyDescent="0.3">
      <c r="A217">
        <v>939</v>
      </c>
      <c r="B217" t="s">
        <v>218</v>
      </c>
      <c r="D217" t="s">
        <v>638</v>
      </c>
      <c r="E217">
        <v>0</v>
      </c>
      <c r="G217">
        <v>0</v>
      </c>
      <c r="H217">
        <v>0</v>
      </c>
    </row>
    <row r="218" spans="1:8" x14ac:dyDescent="0.3">
      <c r="A218">
        <v>940</v>
      </c>
      <c r="B218" t="s">
        <v>693</v>
      </c>
      <c r="D218" t="s">
        <v>638</v>
      </c>
      <c r="E218">
        <v>0</v>
      </c>
      <c r="G218">
        <v>0</v>
      </c>
      <c r="H218">
        <v>0</v>
      </c>
    </row>
    <row r="219" spans="1:8" x14ac:dyDescent="0.3">
      <c r="A219">
        <v>941</v>
      </c>
      <c r="B219" t="s">
        <v>220</v>
      </c>
      <c r="D219" t="s">
        <v>638</v>
      </c>
      <c r="E219">
        <v>981</v>
      </c>
      <c r="F219" s="1217">
        <v>0</v>
      </c>
      <c r="G219">
        <v>981</v>
      </c>
      <c r="H219">
        <v>0</v>
      </c>
    </row>
    <row r="220" spans="1:8" x14ac:dyDescent="0.3">
      <c r="A220">
        <v>944</v>
      </c>
      <c r="B220" t="s">
        <v>221</v>
      </c>
      <c r="D220" t="s">
        <v>638</v>
      </c>
      <c r="E220">
        <v>841</v>
      </c>
      <c r="F220" s="1217">
        <v>0</v>
      </c>
      <c r="G220">
        <v>841</v>
      </c>
      <c r="H220">
        <v>0</v>
      </c>
    </row>
    <row r="221" spans="1:8" x14ac:dyDescent="0.3">
      <c r="A221">
        <v>945</v>
      </c>
      <c r="B221" t="s">
        <v>225</v>
      </c>
      <c r="D221" t="s">
        <v>638</v>
      </c>
      <c r="E221">
        <v>993</v>
      </c>
      <c r="F221" s="1217">
        <v>0</v>
      </c>
      <c r="G221">
        <v>993</v>
      </c>
      <c r="H221">
        <v>0</v>
      </c>
    </row>
    <row r="222" spans="1:8" x14ac:dyDescent="0.3">
      <c r="A222">
        <v>946</v>
      </c>
      <c r="B222" t="s">
        <v>694</v>
      </c>
      <c r="D222" t="s">
        <v>638</v>
      </c>
      <c r="E222">
        <v>476</v>
      </c>
      <c r="F222" s="1217">
        <v>0</v>
      </c>
      <c r="G222">
        <v>476</v>
      </c>
      <c r="H222">
        <v>0</v>
      </c>
    </row>
    <row r="223" spans="1:8" x14ac:dyDescent="0.3">
      <c r="A223">
        <v>947</v>
      </c>
      <c r="B223" t="s">
        <v>223</v>
      </c>
      <c r="D223" t="s">
        <v>638</v>
      </c>
      <c r="E223">
        <v>538</v>
      </c>
      <c r="F223" s="1217">
        <v>0</v>
      </c>
      <c r="G223">
        <v>538</v>
      </c>
      <c r="H223">
        <v>0</v>
      </c>
    </row>
    <row r="224" spans="1:8" x14ac:dyDescent="0.3">
      <c r="A224">
        <v>983</v>
      </c>
      <c r="B224" t="s">
        <v>224</v>
      </c>
      <c r="D224" t="s">
        <v>638</v>
      </c>
      <c r="E224">
        <v>690</v>
      </c>
      <c r="F224" s="1217">
        <v>0</v>
      </c>
      <c r="G224">
        <v>690</v>
      </c>
      <c r="H224">
        <v>0</v>
      </c>
    </row>
    <row r="225" spans="1:8" x14ac:dyDescent="0.3">
      <c r="A225" s="1097">
        <v>995</v>
      </c>
      <c r="B225" s="1097" t="s">
        <v>695</v>
      </c>
      <c r="C225" s="1097" t="s">
        <v>522</v>
      </c>
      <c r="D225" s="1097" t="s">
        <v>511</v>
      </c>
      <c r="E225">
        <v>241</v>
      </c>
      <c r="F225" s="1164">
        <v>0.14218</v>
      </c>
      <c r="G225">
        <v>211</v>
      </c>
      <c r="H225">
        <v>1</v>
      </c>
    </row>
    <row r="226" spans="1:8" x14ac:dyDescent="0.3">
      <c r="A226" s="1097">
        <v>996</v>
      </c>
      <c r="B226" s="1097" t="s">
        <v>696</v>
      </c>
      <c r="C226" s="1097" t="s">
        <v>522</v>
      </c>
      <c r="D226" s="1097" t="s">
        <v>511</v>
      </c>
      <c r="E226">
        <v>261</v>
      </c>
      <c r="F226" s="1217">
        <v>0</v>
      </c>
      <c r="G226">
        <v>261</v>
      </c>
      <c r="H226">
        <v>1</v>
      </c>
    </row>
    <row r="227" spans="1:8" x14ac:dyDescent="0.3">
      <c r="A227">
        <v>998</v>
      </c>
      <c r="B227" t="s">
        <v>697</v>
      </c>
      <c r="C227" t="s">
        <v>553</v>
      </c>
      <c r="D227" t="s">
        <v>511</v>
      </c>
      <c r="E227">
        <v>1102</v>
      </c>
      <c r="F227" s="1163">
        <v>-0.12816</v>
      </c>
      <c r="G227">
        <v>1264</v>
      </c>
      <c r="H227">
        <v>0</v>
      </c>
    </row>
    <row r="228" spans="1:8" x14ac:dyDescent="0.3">
      <c r="A228">
        <v>1017</v>
      </c>
      <c r="B228" t="s">
        <v>698</v>
      </c>
      <c r="C228" t="s">
        <v>518</v>
      </c>
      <c r="D228" t="s">
        <v>511</v>
      </c>
      <c r="E228">
        <v>330</v>
      </c>
      <c r="F228" s="1217">
        <v>0</v>
      </c>
      <c r="G228">
        <v>330</v>
      </c>
      <c r="H228">
        <v>0</v>
      </c>
    </row>
    <row r="229" spans="1:8" x14ac:dyDescent="0.3">
      <c r="A229" s="1097">
        <v>1019</v>
      </c>
      <c r="B229" s="1097" t="s">
        <v>699</v>
      </c>
      <c r="C229" s="1097"/>
      <c r="D229" s="1097" t="s">
        <v>638</v>
      </c>
      <c r="E229">
        <v>308</v>
      </c>
      <c r="F229" s="1217">
        <v>0</v>
      </c>
      <c r="G229">
        <v>308</v>
      </c>
      <c r="H229">
        <v>1</v>
      </c>
    </row>
    <row r="230" spans="1:8" x14ac:dyDescent="0.3">
      <c r="A230" s="1097">
        <v>1020</v>
      </c>
      <c r="B230" s="1097" t="s">
        <v>700</v>
      </c>
      <c r="C230" s="1097"/>
      <c r="D230" s="1097" t="s">
        <v>638</v>
      </c>
      <c r="E230">
        <v>308</v>
      </c>
      <c r="F230" s="1217">
        <v>0</v>
      </c>
      <c r="G230">
        <v>308</v>
      </c>
      <c r="H230">
        <v>1</v>
      </c>
    </row>
    <row r="231" spans="1:8" x14ac:dyDescent="0.3">
      <c r="A231">
        <v>1026</v>
      </c>
      <c r="B231" t="s">
        <v>701</v>
      </c>
      <c r="C231" t="s">
        <v>522</v>
      </c>
      <c r="D231" t="s">
        <v>511</v>
      </c>
      <c r="E231">
        <v>694</v>
      </c>
      <c r="F231" s="1217">
        <v>0</v>
      </c>
      <c r="G231">
        <v>694</v>
      </c>
      <c r="H231">
        <v>0</v>
      </c>
    </row>
    <row r="232" spans="1:8" x14ac:dyDescent="0.3">
      <c r="A232" s="1097">
        <v>1027</v>
      </c>
      <c r="B232" s="1097" t="s">
        <v>702</v>
      </c>
      <c r="C232" s="1097" t="s">
        <v>439</v>
      </c>
      <c r="D232" s="1097" t="s">
        <v>511</v>
      </c>
      <c r="E232">
        <v>113</v>
      </c>
      <c r="F232" s="1163">
        <v>-1.7389999999999999E-2</v>
      </c>
      <c r="G232">
        <v>115</v>
      </c>
      <c r="H232">
        <v>1</v>
      </c>
    </row>
    <row r="233" spans="1:8" x14ac:dyDescent="0.3">
      <c r="A233" s="1097">
        <v>1028</v>
      </c>
      <c r="B233" s="1097" t="s">
        <v>703</v>
      </c>
      <c r="C233" s="1097" t="s">
        <v>553</v>
      </c>
      <c r="D233" s="1097" t="s">
        <v>511</v>
      </c>
      <c r="E233">
        <v>188</v>
      </c>
      <c r="F233" s="1164">
        <v>0.54098000000000002</v>
      </c>
      <c r="G233">
        <v>122</v>
      </c>
      <c r="H233">
        <v>1</v>
      </c>
    </row>
    <row r="234" spans="1:8" x14ac:dyDescent="0.3">
      <c r="A234" s="1097">
        <v>1029</v>
      </c>
      <c r="B234" s="1097" t="s">
        <v>704</v>
      </c>
      <c r="C234" s="1097" t="s">
        <v>553</v>
      </c>
      <c r="D234" s="1097" t="s">
        <v>511</v>
      </c>
      <c r="E234">
        <v>113</v>
      </c>
      <c r="F234" s="1164">
        <v>2.7269999999999999E-2</v>
      </c>
      <c r="G234">
        <v>110</v>
      </c>
      <c r="H234">
        <v>1</v>
      </c>
    </row>
    <row r="235" spans="1:8" x14ac:dyDescent="0.3">
      <c r="A235" s="1097">
        <v>1030</v>
      </c>
      <c r="B235" s="1097" t="s">
        <v>705</v>
      </c>
      <c r="C235" s="1097" t="s">
        <v>553</v>
      </c>
      <c r="D235" s="1097" t="s">
        <v>511</v>
      </c>
      <c r="E235">
        <v>188</v>
      </c>
      <c r="F235" s="1164">
        <v>1.6219999999999998E-2</v>
      </c>
      <c r="G235">
        <v>185</v>
      </c>
      <c r="H235">
        <v>1</v>
      </c>
    </row>
    <row r="236" spans="1:8" x14ac:dyDescent="0.3">
      <c r="A236" s="1097">
        <v>1032</v>
      </c>
      <c r="B236" s="1097" t="s">
        <v>706</v>
      </c>
      <c r="C236" s="1097"/>
      <c r="D236" s="1097" t="s">
        <v>638</v>
      </c>
      <c r="E236">
        <v>0</v>
      </c>
      <c r="G236">
        <v>0</v>
      </c>
      <c r="H236">
        <v>1</v>
      </c>
    </row>
    <row r="237" spans="1:8" x14ac:dyDescent="0.3">
      <c r="A237" s="1097">
        <v>1033</v>
      </c>
      <c r="B237" s="1097" t="s">
        <v>707</v>
      </c>
      <c r="C237" s="1097"/>
      <c r="D237" s="1097" t="s">
        <v>638</v>
      </c>
      <c r="E237">
        <v>82</v>
      </c>
      <c r="F237" s="1217">
        <v>0</v>
      </c>
      <c r="G237">
        <v>82</v>
      </c>
      <c r="H237">
        <v>1</v>
      </c>
    </row>
    <row r="238" spans="1:8" x14ac:dyDescent="0.3">
      <c r="A238" s="1097">
        <v>1036</v>
      </c>
      <c r="B238" s="1097" t="s">
        <v>708</v>
      </c>
      <c r="C238" s="1097"/>
      <c r="D238" s="1097" t="s">
        <v>638</v>
      </c>
      <c r="E238">
        <v>41</v>
      </c>
      <c r="F238" s="1217">
        <v>0</v>
      </c>
      <c r="G238">
        <v>41</v>
      </c>
      <c r="H238">
        <v>1</v>
      </c>
    </row>
    <row r="239" spans="1:8" x14ac:dyDescent="0.3">
      <c r="A239" s="1097">
        <v>1037</v>
      </c>
      <c r="B239" s="1097" t="s">
        <v>709</v>
      </c>
      <c r="C239" s="1097"/>
      <c r="D239" s="1097" t="s">
        <v>638</v>
      </c>
      <c r="E239">
        <v>41</v>
      </c>
      <c r="F239" s="1217">
        <v>0</v>
      </c>
      <c r="G239">
        <v>41</v>
      </c>
      <c r="H239">
        <v>1</v>
      </c>
    </row>
    <row r="240" spans="1:8" x14ac:dyDescent="0.3">
      <c r="A240" s="1097">
        <v>1038</v>
      </c>
      <c r="B240" s="1097" t="s">
        <v>710</v>
      </c>
      <c r="C240" s="1097"/>
      <c r="D240" s="1097" t="s">
        <v>638</v>
      </c>
      <c r="E240">
        <v>98</v>
      </c>
      <c r="F240" s="1217">
        <v>0</v>
      </c>
      <c r="G240">
        <v>98</v>
      </c>
      <c r="H240">
        <v>1</v>
      </c>
    </row>
    <row r="241" spans="1:8" x14ac:dyDescent="0.3">
      <c r="A241" s="1097">
        <v>1039</v>
      </c>
      <c r="B241" s="1097" t="s">
        <v>711</v>
      </c>
      <c r="C241" s="1097"/>
      <c r="D241" s="1097" t="s">
        <v>638</v>
      </c>
      <c r="E241">
        <v>57</v>
      </c>
      <c r="F241" s="1217">
        <v>0</v>
      </c>
      <c r="G241">
        <v>57</v>
      </c>
      <c r="H241">
        <v>1</v>
      </c>
    </row>
    <row r="242" spans="1:8" x14ac:dyDescent="0.3">
      <c r="A242" s="1097">
        <v>1040</v>
      </c>
      <c r="B242" s="1097" t="s">
        <v>712</v>
      </c>
      <c r="C242" s="1097" t="s">
        <v>456</v>
      </c>
      <c r="D242" s="1097" t="s">
        <v>511</v>
      </c>
      <c r="E242">
        <v>62</v>
      </c>
      <c r="F242" s="1163">
        <v>-1.5869999999999999E-2</v>
      </c>
      <c r="G242">
        <v>63</v>
      </c>
      <c r="H242">
        <v>1</v>
      </c>
    </row>
    <row r="243" spans="1:8" x14ac:dyDescent="0.3">
      <c r="A243">
        <v>1046</v>
      </c>
      <c r="B243" t="s">
        <v>713</v>
      </c>
      <c r="C243" t="s">
        <v>518</v>
      </c>
      <c r="D243" t="s">
        <v>511</v>
      </c>
      <c r="E243">
        <v>471</v>
      </c>
      <c r="F243" s="1164">
        <v>6.4099999999999999E-3</v>
      </c>
      <c r="G243">
        <v>468</v>
      </c>
      <c r="H243">
        <v>0</v>
      </c>
    </row>
    <row r="244" spans="1:8" x14ac:dyDescent="0.3">
      <c r="A244">
        <v>1047</v>
      </c>
      <c r="B244" t="s">
        <v>714</v>
      </c>
      <c r="C244" t="s">
        <v>518</v>
      </c>
      <c r="D244" t="s">
        <v>511</v>
      </c>
      <c r="E244">
        <v>693</v>
      </c>
      <c r="F244" s="1164">
        <v>8.7299999999999999E-3</v>
      </c>
      <c r="G244">
        <v>687</v>
      </c>
      <c r="H244">
        <v>0</v>
      </c>
    </row>
    <row r="245" spans="1:8" x14ac:dyDescent="0.3">
      <c r="A245">
        <v>1048</v>
      </c>
      <c r="B245" t="s">
        <v>715</v>
      </c>
      <c r="C245" t="s">
        <v>518</v>
      </c>
      <c r="D245" t="s">
        <v>511</v>
      </c>
      <c r="E245">
        <v>652</v>
      </c>
      <c r="F245" s="1217">
        <v>0</v>
      </c>
      <c r="G245">
        <v>652</v>
      </c>
      <c r="H245">
        <v>0</v>
      </c>
    </row>
    <row r="246" spans="1:8" x14ac:dyDescent="0.3">
      <c r="A246">
        <v>1065</v>
      </c>
      <c r="B246" t="s">
        <v>716</v>
      </c>
      <c r="D246" t="s">
        <v>545</v>
      </c>
      <c r="E246">
        <v>1070</v>
      </c>
      <c r="F246" s="1217">
        <v>0</v>
      </c>
      <c r="G246">
        <v>1070</v>
      </c>
      <c r="H246">
        <v>0</v>
      </c>
    </row>
    <row r="247" spans="1:8" x14ac:dyDescent="0.3">
      <c r="A247">
        <v>1066</v>
      </c>
      <c r="B247" t="s">
        <v>717</v>
      </c>
      <c r="D247" t="s">
        <v>545</v>
      </c>
      <c r="E247">
        <v>1171</v>
      </c>
      <c r="F247" s="1164">
        <v>7.8270000000000006E-2</v>
      </c>
      <c r="G247">
        <v>1086</v>
      </c>
      <c r="H247">
        <v>0</v>
      </c>
    </row>
    <row r="248" spans="1:8" x14ac:dyDescent="0.3">
      <c r="A248">
        <v>1067</v>
      </c>
      <c r="B248" t="s">
        <v>718</v>
      </c>
      <c r="D248" t="s">
        <v>545</v>
      </c>
      <c r="E248">
        <v>601</v>
      </c>
      <c r="F248" s="1217">
        <v>0</v>
      </c>
      <c r="G248">
        <v>601</v>
      </c>
      <c r="H248">
        <v>0</v>
      </c>
    </row>
    <row r="249" spans="1:8" x14ac:dyDescent="0.3">
      <c r="A249">
        <v>1068</v>
      </c>
      <c r="B249" t="s">
        <v>719</v>
      </c>
      <c r="D249" t="s">
        <v>545</v>
      </c>
      <c r="E249">
        <v>1158</v>
      </c>
      <c r="F249" s="1163">
        <v>-6.8599999999999998E-3</v>
      </c>
      <c r="G249">
        <v>1166</v>
      </c>
      <c r="H249">
        <v>0</v>
      </c>
    </row>
    <row r="250" spans="1:8" x14ac:dyDescent="0.3">
      <c r="A250">
        <v>1069</v>
      </c>
      <c r="B250" t="s">
        <v>720</v>
      </c>
      <c r="D250" t="s">
        <v>545</v>
      </c>
      <c r="E250">
        <v>1068</v>
      </c>
      <c r="F250" s="1217">
        <v>0</v>
      </c>
      <c r="G250">
        <v>1068</v>
      </c>
      <c r="H250">
        <v>0</v>
      </c>
    </row>
    <row r="251" spans="1:8" x14ac:dyDescent="0.3">
      <c r="A251">
        <v>1070</v>
      </c>
      <c r="B251" t="s">
        <v>721</v>
      </c>
      <c r="D251" t="s">
        <v>545</v>
      </c>
      <c r="E251">
        <v>1186</v>
      </c>
      <c r="F251" s="1164">
        <v>1.022E-2</v>
      </c>
      <c r="G251">
        <v>1174</v>
      </c>
      <c r="H251">
        <v>0</v>
      </c>
    </row>
    <row r="252" spans="1:8" x14ac:dyDescent="0.3">
      <c r="A252">
        <v>1071</v>
      </c>
      <c r="B252" t="s">
        <v>722</v>
      </c>
      <c r="D252" t="s">
        <v>545</v>
      </c>
      <c r="E252">
        <v>1070</v>
      </c>
      <c r="F252" s="1217">
        <v>0</v>
      </c>
      <c r="G252">
        <v>1070</v>
      </c>
      <c r="H252">
        <v>0</v>
      </c>
    </row>
    <row r="253" spans="1:8" x14ac:dyDescent="0.3">
      <c r="A253">
        <v>1072</v>
      </c>
      <c r="B253" t="s">
        <v>723</v>
      </c>
      <c r="D253" t="s">
        <v>545</v>
      </c>
      <c r="E253">
        <v>1068</v>
      </c>
      <c r="F253" s="1217">
        <v>0</v>
      </c>
      <c r="G253">
        <v>1068</v>
      </c>
      <c r="H253">
        <v>0</v>
      </c>
    </row>
    <row r="254" spans="1:8" x14ac:dyDescent="0.3">
      <c r="A254">
        <v>1073</v>
      </c>
      <c r="B254" t="s">
        <v>724</v>
      </c>
      <c r="D254" t="s">
        <v>545</v>
      </c>
      <c r="E254">
        <v>1185</v>
      </c>
      <c r="F254" s="1217">
        <v>0</v>
      </c>
      <c r="G254">
        <v>1185</v>
      </c>
      <c r="H254">
        <v>0</v>
      </c>
    </row>
    <row r="255" spans="1:8" x14ac:dyDescent="0.3">
      <c r="A255">
        <v>1074</v>
      </c>
      <c r="B255" t="s">
        <v>725</v>
      </c>
      <c r="D255" t="s">
        <v>545</v>
      </c>
      <c r="E255">
        <v>1142</v>
      </c>
      <c r="F255" s="1164">
        <v>7.5329999999999994E-2</v>
      </c>
      <c r="G255">
        <v>1062</v>
      </c>
      <c r="H255">
        <v>0</v>
      </c>
    </row>
    <row r="256" spans="1:8" x14ac:dyDescent="0.3">
      <c r="A256">
        <v>1082</v>
      </c>
      <c r="B256" t="s">
        <v>726</v>
      </c>
      <c r="D256" t="s">
        <v>545</v>
      </c>
      <c r="E256">
        <v>265</v>
      </c>
      <c r="F256" s="1164">
        <v>0.20455000000000001</v>
      </c>
      <c r="G256">
        <v>220</v>
      </c>
      <c r="H256">
        <v>0</v>
      </c>
    </row>
    <row r="257" spans="1:8" x14ac:dyDescent="0.3">
      <c r="A257">
        <v>1083</v>
      </c>
      <c r="B257" t="s">
        <v>727</v>
      </c>
      <c r="D257" t="s">
        <v>545</v>
      </c>
      <c r="E257">
        <v>199</v>
      </c>
      <c r="F257" s="1217">
        <v>0</v>
      </c>
      <c r="G257">
        <v>199</v>
      </c>
      <c r="H257">
        <v>0</v>
      </c>
    </row>
    <row r="258" spans="1:8" x14ac:dyDescent="0.3">
      <c r="A258">
        <v>1084</v>
      </c>
      <c r="B258" t="s">
        <v>728</v>
      </c>
      <c r="D258" t="s">
        <v>545</v>
      </c>
      <c r="E258">
        <v>200</v>
      </c>
      <c r="F258" s="1164">
        <v>1.01E-2</v>
      </c>
      <c r="G258">
        <v>198</v>
      </c>
      <c r="H258">
        <v>0</v>
      </c>
    </row>
    <row r="259" spans="1:8" x14ac:dyDescent="0.3">
      <c r="A259">
        <v>1085</v>
      </c>
      <c r="B259" t="s">
        <v>729</v>
      </c>
      <c r="D259" t="s">
        <v>545</v>
      </c>
      <c r="E259">
        <v>485</v>
      </c>
      <c r="F259" s="1163">
        <v>-8.1799999999999998E-3</v>
      </c>
      <c r="G259">
        <v>489</v>
      </c>
      <c r="H259">
        <v>0</v>
      </c>
    </row>
    <row r="260" spans="1:8" x14ac:dyDescent="0.3">
      <c r="A260">
        <v>1086</v>
      </c>
      <c r="B260" t="s">
        <v>730</v>
      </c>
      <c r="D260" t="s">
        <v>545</v>
      </c>
      <c r="E260">
        <v>890</v>
      </c>
      <c r="F260" s="1164">
        <v>2.299E-2</v>
      </c>
      <c r="G260">
        <v>870</v>
      </c>
      <c r="H260">
        <v>0</v>
      </c>
    </row>
    <row r="261" spans="1:8" x14ac:dyDescent="0.3">
      <c r="A261">
        <v>1087</v>
      </c>
      <c r="B261" t="s">
        <v>731</v>
      </c>
      <c r="D261" t="s">
        <v>545</v>
      </c>
      <c r="E261">
        <v>312</v>
      </c>
      <c r="F261" s="1164">
        <v>3.2200000000000002E-3</v>
      </c>
      <c r="G261">
        <v>311</v>
      </c>
      <c r="H261">
        <v>0</v>
      </c>
    </row>
    <row r="262" spans="1:8" x14ac:dyDescent="0.3">
      <c r="A262">
        <v>1088</v>
      </c>
      <c r="B262" t="s">
        <v>732</v>
      </c>
      <c r="D262" t="s">
        <v>545</v>
      </c>
      <c r="E262">
        <v>377</v>
      </c>
      <c r="F262" s="1164">
        <v>1.617E-2</v>
      </c>
      <c r="G262">
        <v>371</v>
      </c>
      <c r="H262">
        <v>0</v>
      </c>
    </row>
    <row r="263" spans="1:8" x14ac:dyDescent="0.3">
      <c r="A263">
        <v>1091</v>
      </c>
      <c r="B263" t="s">
        <v>733</v>
      </c>
      <c r="D263" t="s">
        <v>545</v>
      </c>
      <c r="E263">
        <v>974</v>
      </c>
      <c r="F263" s="1164">
        <v>4.1709999999999997E-2</v>
      </c>
      <c r="G263">
        <v>935</v>
      </c>
      <c r="H263">
        <v>0</v>
      </c>
    </row>
    <row r="264" spans="1:8" x14ac:dyDescent="0.3">
      <c r="A264">
        <v>1092</v>
      </c>
      <c r="B264" t="s">
        <v>734</v>
      </c>
      <c r="D264" t="s">
        <v>545</v>
      </c>
      <c r="E264">
        <v>235</v>
      </c>
      <c r="F264" s="1164">
        <v>8.5800000000000008E-3</v>
      </c>
      <c r="G264">
        <v>233</v>
      </c>
      <c r="H264">
        <v>0</v>
      </c>
    </row>
    <row r="265" spans="1:8" x14ac:dyDescent="0.3">
      <c r="A265">
        <v>1093</v>
      </c>
      <c r="B265" t="s">
        <v>735</v>
      </c>
      <c r="D265" t="s">
        <v>545</v>
      </c>
      <c r="E265">
        <v>152</v>
      </c>
      <c r="F265" s="1164">
        <v>6.62E-3</v>
      </c>
      <c r="G265">
        <v>151</v>
      </c>
      <c r="H265">
        <v>0</v>
      </c>
    </row>
    <row r="266" spans="1:8" x14ac:dyDescent="0.3">
      <c r="A266">
        <v>1094</v>
      </c>
      <c r="B266" t="s">
        <v>736</v>
      </c>
      <c r="D266" t="s">
        <v>545</v>
      </c>
      <c r="E266">
        <v>165</v>
      </c>
      <c r="F266" s="1164">
        <v>6.1000000000000004E-3</v>
      </c>
      <c r="G266">
        <v>164</v>
      </c>
      <c r="H266">
        <v>0</v>
      </c>
    </row>
    <row r="267" spans="1:8" x14ac:dyDescent="0.3">
      <c r="A267">
        <v>1095</v>
      </c>
      <c r="B267" t="s">
        <v>737</v>
      </c>
      <c r="D267" t="s">
        <v>545</v>
      </c>
      <c r="E267">
        <v>476</v>
      </c>
      <c r="F267" s="1164">
        <v>2.1099999999999999E-3</v>
      </c>
      <c r="G267">
        <v>475</v>
      </c>
      <c r="H267">
        <v>0</v>
      </c>
    </row>
    <row r="268" spans="1:8" x14ac:dyDescent="0.3">
      <c r="A268" s="1097">
        <v>1097</v>
      </c>
      <c r="B268" s="1097" t="s">
        <v>738</v>
      </c>
      <c r="C268" s="1097"/>
      <c r="D268" s="1097" t="s">
        <v>638</v>
      </c>
      <c r="E268">
        <v>106</v>
      </c>
      <c r="F268" s="1217">
        <v>0</v>
      </c>
      <c r="G268">
        <v>106</v>
      </c>
      <c r="H268">
        <v>1</v>
      </c>
    </row>
    <row r="269" spans="1:8" x14ac:dyDescent="0.3">
      <c r="A269" s="1097">
        <v>1103</v>
      </c>
      <c r="B269" s="1097" t="s">
        <v>739</v>
      </c>
      <c r="C269" s="1097" t="s">
        <v>522</v>
      </c>
      <c r="D269" s="1097" t="s">
        <v>511</v>
      </c>
      <c r="E269">
        <v>12</v>
      </c>
      <c r="F269" s="1217">
        <v>0</v>
      </c>
      <c r="G269">
        <v>12</v>
      </c>
      <c r="H269">
        <v>1</v>
      </c>
    </row>
    <row r="270" spans="1:8" x14ac:dyDescent="0.3">
      <c r="A270" s="1097">
        <v>1104</v>
      </c>
      <c r="B270" s="1097" t="s">
        <v>740</v>
      </c>
      <c r="C270" s="1097" t="s">
        <v>553</v>
      </c>
      <c r="D270" s="1097" t="s">
        <v>511</v>
      </c>
      <c r="E270">
        <v>20</v>
      </c>
      <c r="F270" s="1217">
        <v>0</v>
      </c>
      <c r="G270">
        <v>20</v>
      </c>
      <c r="H270">
        <v>1</v>
      </c>
    </row>
    <row r="271" spans="1:8" x14ac:dyDescent="0.3">
      <c r="A271" s="1097">
        <v>1110</v>
      </c>
      <c r="B271" s="1097" t="s">
        <v>741</v>
      </c>
      <c r="C271" s="1097"/>
      <c r="D271" s="1097" t="s">
        <v>638</v>
      </c>
      <c r="E271">
        <v>53</v>
      </c>
      <c r="F271" s="1217">
        <v>0</v>
      </c>
      <c r="G271">
        <v>53</v>
      </c>
      <c r="H271">
        <v>1</v>
      </c>
    </row>
    <row r="272" spans="1:8" x14ac:dyDescent="0.3">
      <c r="A272">
        <v>1112</v>
      </c>
      <c r="B272" t="s">
        <v>742</v>
      </c>
      <c r="D272" t="s">
        <v>638</v>
      </c>
      <c r="E272">
        <v>603</v>
      </c>
      <c r="F272" s="1217">
        <v>0</v>
      </c>
      <c r="G272">
        <v>603</v>
      </c>
      <c r="H272">
        <v>0</v>
      </c>
    </row>
    <row r="273" spans="1:8" x14ac:dyDescent="0.3">
      <c r="A273" s="1097">
        <v>1117</v>
      </c>
      <c r="B273" s="1097" t="s">
        <v>743</v>
      </c>
      <c r="C273" s="1097"/>
      <c r="D273" s="1097" t="s">
        <v>638</v>
      </c>
      <c r="E273">
        <v>123</v>
      </c>
      <c r="F273" s="1217">
        <v>0</v>
      </c>
      <c r="G273">
        <v>123</v>
      </c>
      <c r="H273">
        <v>1</v>
      </c>
    </row>
    <row r="274" spans="1:8" x14ac:dyDescent="0.3">
      <c r="A274" s="1097">
        <v>1121</v>
      </c>
      <c r="B274" s="1097" t="s">
        <v>744</v>
      </c>
      <c r="C274" s="1097"/>
      <c r="D274" s="1097" t="s">
        <v>638</v>
      </c>
      <c r="E274">
        <v>328</v>
      </c>
      <c r="F274" s="1217">
        <v>0</v>
      </c>
      <c r="G274">
        <v>328</v>
      </c>
      <c r="H274">
        <v>1</v>
      </c>
    </row>
    <row r="275" spans="1:8" x14ac:dyDescent="0.3">
      <c r="A275" s="1097">
        <v>1129</v>
      </c>
      <c r="B275" s="1097" t="s">
        <v>745</v>
      </c>
      <c r="C275" s="1097"/>
      <c r="D275" s="1097" t="s">
        <v>638</v>
      </c>
      <c r="E275">
        <v>336</v>
      </c>
      <c r="F275" s="1217">
        <v>0</v>
      </c>
      <c r="G275">
        <v>336</v>
      </c>
      <c r="H275">
        <v>1</v>
      </c>
    </row>
    <row r="276" spans="1:8" x14ac:dyDescent="0.3">
      <c r="A276" s="1097">
        <v>1133</v>
      </c>
      <c r="B276" s="1097" t="s">
        <v>746</v>
      </c>
      <c r="C276" s="1097"/>
      <c r="D276" s="1097" t="s">
        <v>638</v>
      </c>
      <c r="E276">
        <v>123</v>
      </c>
      <c r="F276" s="1217">
        <v>0</v>
      </c>
      <c r="G276">
        <v>123</v>
      </c>
      <c r="H276">
        <v>1</v>
      </c>
    </row>
    <row r="277" spans="1:8" x14ac:dyDescent="0.3">
      <c r="A277" s="1097">
        <v>1147</v>
      </c>
      <c r="B277" s="1097" t="s">
        <v>747</v>
      </c>
      <c r="C277" s="1097"/>
      <c r="D277" s="1097" t="s">
        <v>638</v>
      </c>
      <c r="E277">
        <v>246</v>
      </c>
      <c r="F277" s="1217">
        <v>0</v>
      </c>
      <c r="G277">
        <v>246</v>
      </c>
      <c r="H277">
        <v>1</v>
      </c>
    </row>
    <row r="278" spans="1:8" x14ac:dyDescent="0.3">
      <c r="A278" s="1097">
        <v>1154</v>
      </c>
      <c r="B278" s="1097" t="s">
        <v>748</v>
      </c>
      <c r="C278" s="1097"/>
      <c r="D278" s="1097" t="s">
        <v>638</v>
      </c>
      <c r="E278">
        <v>246</v>
      </c>
      <c r="F278" s="1217">
        <v>0</v>
      </c>
      <c r="G278">
        <v>246</v>
      </c>
      <c r="H278">
        <v>1</v>
      </c>
    </row>
    <row r="279" spans="1:8" x14ac:dyDescent="0.3">
      <c r="A279" s="1097">
        <v>1155</v>
      </c>
      <c r="B279" s="1097" t="s">
        <v>749</v>
      </c>
      <c r="C279" s="1097"/>
      <c r="D279" s="1097" t="s">
        <v>638</v>
      </c>
      <c r="E279">
        <v>0</v>
      </c>
      <c r="G279">
        <v>0</v>
      </c>
      <c r="H279">
        <v>1</v>
      </c>
    </row>
    <row r="280" spans="1:8" x14ac:dyDescent="0.3">
      <c r="A280" s="1097">
        <v>1161</v>
      </c>
      <c r="B280" s="1097" t="s">
        <v>750</v>
      </c>
      <c r="C280" s="1097"/>
      <c r="D280" s="1097" t="s">
        <v>638</v>
      </c>
      <c r="E280">
        <v>78</v>
      </c>
      <c r="F280" s="1217">
        <v>0</v>
      </c>
      <c r="G280">
        <v>78</v>
      </c>
      <c r="H280">
        <v>1</v>
      </c>
    </row>
    <row r="281" spans="1:8" x14ac:dyDescent="0.3">
      <c r="A281" s="1097">
        <v>1173</v>
      </c>
      <c r="B281" s="1097" t="s">
        <v>751</v>
      </c>
      <c r="C281" s="1097"/>
      <c r="D281" s="1097" t="s">
        <v>638</v>
      </c>
      <c r="E281">
        <v>0</v>
      </c>
      <c r="G281">
        <v>0</v>
      </c>
      <c r="H281">
        <v>1</v>
      </c>
    </row>
    <row r="282" spans="1:8" x14ac:dyDescent="0.3">
      <c r="A282" s="1097">
        <v>1174</v>
      </c>
      <c r="B282" s="1097" t="s">
        <v>752</v>
      </c>
      <c r="C282" s="1097"/>
      <c r="D282" s="1097" t="s">
        <v>638</v>
      </c>
      <c r="E282">
        <v>106</v>
      </c>
      <c r="F282" s="1217">
        <v>0</v>
      </c>
      <c r="G282">
        <v>106</v>
      </c>
      <c r="H282">
        <v>1</v>
      </c>
    </row>
    <row r="283" spans="1:8" x14ac:dyDescent="0.3">
      <c r="A283" s="1097">
        <v>1175</v>
      </c>
      <c r="B283" s="1097" t="s">
        <v>753</v>
      </c>
      <c r="C283" s="1097"/>
      <c r="D283" s="1097" t="s">
        <v>638</v>
      </c>
      <c r="E283">
        <v>102</v>
      </c>
      <c r="F283" s="1217">
        <v>0</v>
      </c>
      <c r="G283">
        <v>102</v>
      </c>
      <c r="H283">
        <v>1</v>
      </c>
    </row>
    <row r="284" spans="1:8" x14ac:dyDescent="0.3">
      <c r="A284" s="1097">
        <v>1178</v>
      </c>
      <c r="B284" s="1097" t="s">
        <v>754</v>
      </c>
      <c r="C284" s="1097"/>
      <c r="D284" s="1097" t="s">
        <v>638</v>
      </c>
      <c r="E284">
        <v>780</v>
      </c>
      <c r="F284" s="1217">
        <v>0</v>
      </c>
      <c r="G284">
        <v>780</v>
      </c>
      <c r="H284">
        <v>1</v>
      </c>
    </row>
    <row r="285" spans="1:8" x14ac:dyDescent="0.3">
      <c r="A285" s="1097">
        <v>1183</v>
      </c>
      <c r="B285" s="1097" t="s">
        <v>755</v>
      </c>
      <c r="C285" s="1097"/>
      <c r="D285" s="1097" t="s">
        <v>638</v>
      </c>
      <c r="E285">
        <v>61</v>
      </c>
      <c r="F285" s="1217">
        <v>0</v>
      </c>
      <c r="G285">
        <v>61</v>
      </c>
      <c r="H285">
        <v>1</v>
      </c>
    </row>
    <row r="286" spans="1:8" x14ac:dyDescent="0.3">
      <c r="A286" s="1097">
        <v>1184</v>
      </c>
      <c r="B286" s="1097" t="s">
        <v>756</v>
      </c>
      <c r="C286" s="1097"/>
      <c r="D286" s="1097" t="s">
        <v>638</v>
      </c>
      <c r="E286">
        <v>78</v>
      </c>
      <c r="F286" s="1217">
        <v>0</v>
      </c>
      <c r="G286">
        <v>78</v>
      </c>
      <c r="H286">
        <v>1</v>
      </c>
    </row>
    <row r="287" spans="1:8" x14ac:dyDescent="0.3">
      <c r="A287" s="1097">
        <v>1185</v>
      </c>
      <c r="B287" s="1097" t="s">
        <v>757</v>
      </c>
      <c r="C287" s="1097"/>
      <c r="D287" s="1097" t="s">
        <v>638</v>
      </c>
      <c r="E287">
        <v>172</v>
      </c>
      <c r="F287" s="1217">
        <v>0</v>
      </c>
      <c r="G287">
        <v>172</v>
      </c>
      <c r="H287">
        <v>1</v>
      </c>
    </row>
    <row r="288" spans="1:8" x14ac:dyDescent="0.3">
      <c r="A288" s="1097">
        <v>1186</v>
      </c>
      <c r="B288" s="1097" t="s">
        <v>758</v>
      </c>
      <c r="C288" s="1097"/>
      <c r="D288" s="1097" t="s">
        <v>638</v>
      </c>
      <c r="E288">
        <v>221</v>
      </c>
      <c r="F288" s="1217">
        <v>0</v>
      </c>
      <c r="G288">
        <v>221</v>
      </c>
      <c r="H288">
        <v>1</v>
      </c>
    </row>
    <row r="289" spans="1:8" x14ac:dyDescent="0.3">
      <c r="A289" s="1097">
        <v>1201</v>
      </c>
      <c r="B289" s="1097" t="s">
        <v>759</v>
      </c>
      <c r="C289" s="1097"/>
      <c r="D289" s="1097" t="s">
        <v>638</v>
      </c>
      <c r="E289">
        <v>82</v>
      </c>
      <c r="F289" s="1217">
        <v>0</v>
      </c>
      <c r="G289">
        <v>82</v>
      </c>
      <c r="H289">
        <v>1</v>
      </c>
    </row>
    <row r="290" spans="1:8" x14ac:dyDescent="0.3">
      <c r="A290" s="1097">
        <v>1206</v>
      </c>
      <c r="B290" s="1097" t="s">
        <v>760</v>
      </c>
      <c r="C290" s="1097"/>
      <c r="D290" s="1097" t="s">
        <v>638</v>
      </c>
      <c r="E290">
        <v>61</v>
      </c>
      <c r="F290" s="1217">
        <v>0</v>
      </c>
      <c r="G290">
        <v>61</v>
      </c>
      <c r="H290">
        <v>1</v>
      </c>
    </row>
    <row r="291" spans="1:8" x14ac:dyDescent="0.3">
      <c r="A291" s="1097">
        <v>1207</v>
      </c>
      <c r="B291" s="1097" t="s">
        <v>761</v>
      </c>
      <c r="C291" s="1097"/>
      <c r="D291" s="1097" t="s">
        <v>638</v>
      </c>
      <c r="E291">
        <v>74</v>
      </c>
      <c r="F291" s="1217">
        <v>0</v>
      </c>
      <c r="G291">
        <v>74</v>
      </c>
      <c r="H291">
        <v>1</v>
      </c>
    </row>
    <row r="292" spans="1:8" x14ac:dyDescent="0.3">
      <c r="A292" s="1097">
        <v>1208</v>
      </c>
      <c r="B292" s="1097" t="s">
        <v>762</v>
      </c>
      <c r="C292" s="1097"/>
      <c r="D292" s="1097" t="s">
        <v>638</v>
      </c>
      <c r="E292">
        <v>172</v>
      </c>
      <c r="F292" s="1217">
        <v>0</v>
      </c>
      <c r="G292">
        <v>172</v>
      </c>
      <c r="H292">
        <v>1</v>
      </c>
    </row>
    <row r="293" spans="1:8" x14ac:dyDescent="0.3">
      <c r="A293" s="1097">
        <v>1210</v>
      </c>
      <c r="B293" s="1097" t="s">
        <v>763</v>
      </c>
      <c r="C293" s="1097"/>
      <c r="D293" s="1097" t="s">
        <v>638</v>
      </c>
      <c r="E293">
        <v>213</v>
      </c>
      <c r="F293" s="1217">
        <v>0</v>
      </c>
      <c r="G293">
        <v>213</v>
      </c>
      <c r="H293">
        <v>1</v>
      </c>
    </row>
    <row r="294" spans="1:8" x14ac:dyDescent="0.3">
      <c r="A294" s="1097">
        <v>1211</v>
      </c>
      <c r="B294" s="1097" t="s">
        <v>764</v>
      </c>
      <c r="C294" s="1097"/>
      <c r="D294" s="1097" t="s">
        <v>638</v>
      </c>
      <c r="E294">
        <v>78</v>
      </c>
      <c r="F294" s="1217">
        <v>0</v>
      </c>
      <c r="G294">
        <v>78</v>
      </c>
      <c r="H294">
        <v>1</v>
      </c>
    </row>
    <row r="295" spans="1:8" x14ac:dyDescent="0.3">
      <c r="A295" s="1097">
        <v>1212</v>
      </c>
      <c r="B295" s="1097" t="s">
        <v>765</v>
      </c>
      <c r="C295" s="1097"/>
      <c r="D295" s="1097" t="s">
        <v>638</v>
      </c>
      <c r="E295">
        <v>172</v>
      </c>
      <c r="F295" s="1217">
        <v>0</v>
      </c>
      <c r="G295">
        <v>172</v>
      </c>
      <c r="H295">
        <v>1</v>
      </c>
    </row>
    <row r="296" spans="1:8" x14ac:dyDescent="0.3">
      <c r="A296" s="1097">
        <v>1213</v>
      </c>
      <c r="B296" s="1097" t="s">
        <v>766</v>
      </c>
      <c r="C296" s="1097"/>
      <c r="D296" s="1097" t="s">
        <v>638</v>
      </c>
      <c r="E296">
        <v>221</v>
      </c>
      <c r="F296" s="1217">
        <v>0</v>
      </c>
      <c r="G296">
        <v>221</v>
      </c>
      <c r="H296">
        <v>1</v>
      </c>
    </row>
    <row r="297" spans="1:8" x14ac:dyDescent="0.3">
      <c r="A297" s="1097">
        <v>1214</v>
      </c>
      <c r="B297" s="1097" t="s">
        <v>767</v>
      </c>
      <c r="C297" s="1097"/>
      <c r="D297" s="1097" t="s">
        <v>638</v>
      </c>
      <c r="E297">
        <v>106</v>
      </c>
      <c r="F297" s="1217">
        <v>0</v>
      </c>
      <c r="G297">
        <v>106</v>
      </c>
      <c r="H297">
        <v>1</v>
      </c>
    </row>
    <row r="298" spans="1:8" x14ac:dyDescent="0.3">
      <c r="A298" s="1097">
        <v>1215</v>
      </c>
      <c r="B298" s="1097" t="s">
        <v>768</v>
      </c>
      <c r="C298" s="1097"/>
      <c r="D298" s="1097" t="s">
        <v>638</v>
      </c>
      <c r="E298">
        <v>164</v>
      </c>
      <c r="F298" s="1217">
        <v>0</v>
      </c>
      <c r="G298">
        <v>164</v>
      </c>
      <c r="H298">
        <v>1</v>
      </c>
    </row>
    <row r="299" spans="1:8" x14ac:dyDescent="0.3">
      <c r="A299" s="1097">
        <v>1216</v>
      </c>
      <c r="B299" s="1097" t="s">
        <v>769</v>
      </c>
      <c r="C299" s="1097"/>
      <c r="D299" s="1097" t="s">
        <v>638</v>
      </c>
      <c r="E299">
        <v>106</v>
      </c>
      <c r="F299" s="1217">
        <v>0</v>
      </c>
      <c r="G299">
        <v>106</v>
      </c>
      <c r="H299">
        <v>1</v>
      </c>
    </row>
    <row r="300" spans="1:8" x14ac:dyDescent="0.3">
      <c r="A300" s="1097">
        <v>1217</v>
      </c>
      <c r="B300" s="1097" t="s">
        <v>770</v>
      </c>
      <c r="C300" s="1097"/>
      <c r="D300" s="1097" t="s">
        <v>638</v>
      </c>
      <c r="E300">
        <v>164</v>
      </c>
      <c r="F300" s="1217">
        <v>0</v>
      </c>
      <c r="G300">
        <v>164</v>
      </c>
      <c r="H300">
        <v>1</v>
      </c>
    </row>
    <row r="301" spans="1:8" x14ac:dyDescent="0.3">
      <c r="A301" s="1097">
        <v>1218</v>
      </c>
      <c r="B301" s="1097" t="s">
        <v>771</v>
      </c>
      <c r="C301" s="1097"/>
      <c r="D301" s="1097" t="s">
        <v>638</v>
      </c>
      <c r="E301">
        <v>164</v>
      </c>
      <c r="F301" s="1217">
        <v>0</v>
      </c>
      <c r="G301">
        <v>164</v>
      </c>
      <c r="H301">
        <v>1</v>
      </c>
    </row>
    <row r="302" spans="1:8" x14ac:dyDescent="0.3">
      <c r="A302" s="1097">
        <v>1221</v>
      </c>
      <c r="B302" s="1097" t="s">
        <v>772</v>
      </c>
      <c r="C302" s="1097"/>
      <c r="D302" s="1097" t="s">
        <v>638</v>
      </c>
      <c r="E302">
        <v>0</v>
      </c>
      <c r="G302">
        <v>0</v>
      </c>
      <c r="H302">
        <v>1</v>
      </c>
    </row>
    <row r="303" spans="1:8" x14ac:dyDescent="0.3">
      <c r="A303" s="1097">
        <v>1232</v>
      </c>
      <c r="B303" s="1097" t="s">
        <v>773</v>
      </c>
      <c r="C303" s="1097"/>
      <c r="D303" s="1097" t="s">
        <v>638</v>
      </c>
      <c r="E303">
        <v>82</v>
      </c>
      <c r="F303" s="1217">
        <v>0</v>
      </c>
      <c r="G303">
        <v>82</v>
      </c>
      <c r="H303">
        <v>1</v>
      </c>
    </row>
    <row r="304" spans="1:8" x14ac:dyDescent="0.3">
      <c r="A304" s="1097">
        <v>1237</v>
      </c>
      <c r="B304" s="1097" t="s">
        <v>774</v>
      </c>
      <c r="C304" s="1097"/>
      <c r="D304" s="1097" t="s">
        <v>638</v>
      </c>
      <c r="E304">
        <v>102</v>
      </c>
      <c r="F304" s="1217">
        <v>0</v>
      </c>
      <c r="G304">
        <v>102</v>
      </c>
      <c r="H304">
        <v>1</v>
      </c>
    </row>
    <row r="305" spans="1:8" x14ac:dyDescent="0.3">
      <c r="A305" s="1097">
        <v>1243</v>
      </c>
      <c r="B305" s="1097" t="s">
        <v>775</v>
      </c>
      <c r="C305" s="1097"/>
      <c r="D305" s="1097" t="s">
        <v>638</v>
      </c>
      <c r="E305">
        <v>94</v>
      </c>
      <c r="F305" s="1217">
        <v>0</v>
      </c>
      <c r="G305">
        <v>94</v>
      </c>
      <c r="H305">
        <v>1</v>
      </c>
    </row>
    <row r="306" spans="1:8" x14ac:dyDescent="0.3">
      <c r="A306" s="1097">
        <v>1244</v>
      </c>
      <c r="B306" s="1097" t="s">
        <v>776</v>
      </c>
      <c r="C306" s="1097"/>
      <c r="D306" s="1097" t="s">
        <v>638</v>
      </c>
      <c r="E306">
        <v>94</v>
      </c>
      <c r="F306" s="1217">
        <v>0</v>
      </c>
      <c r="G306">
        <v>94</v>
      </c>
      <c r="H306">
        <v>1</v>
      </c>
    </row>
    <row r="307" spans="1:8" x14ac:dyDescent="0.3">
      <c r="A307" s="1097">
        <v>1245</v>
      </c>
      <c r="B307" s="1097" t="s">
        <v>777</v>
      </c>
      <c r="C307" s="1097"/>
      <c r="D307" s="1097" t="s">
        <v>638</v>
      </c>
      <c r="E307">
        <v>69</v>
      </c>
      <c r="F307" s="1217">
        <v>0</v>
      </c>
      <c r="G307">
        <v>69</v>
      </c>
      <c r="H307">
        <v>1</v>
      </c>
    </row>
    <row r="308" spans="1:8" x14ac:dyDescent="0.3">
      <c r="A308" s="1097">
        <v>1246</v>
      </c>
      <c r="B308" s="1097" t="s">
        <v>778</v>
      </c>
      <c r="C308" s="1097"/>
      <c r="D308" s="1097" t="s">
        <v>638</v>
      </c>
      <c r="E308">
        <v>57</v>
      </c>
      <c r="F308" s="1217">
        <v>0</v>
      </c>
      <c r="G308">
        <v>57</v>
      </c>
      <c r="H308">
        <v>1</v>
      </c>
    </row>
    <row r="309" spans="1:8" x14ac:dyDescent="0.3">
      <c r="A309" s="1097">
        <v>1247</v>
      </c>
      <c r="B309" s="1097" t="s">
        <v>779</v>
      </c>
      <c r="C309" s="1097"/>
      <c r="D309" s="1097" t="s">
        <v>638</v>
      </c>
      <c r="E309">
        <v>53</v>
      </c>
      <c r="F309" s="1217">
        <v>0</v>
      </c>
      <c r="G309">
        <v>53</v>
      </c>
      <c r="H309">
        <v>1</v>
      </c>
    </row>
    <row r="310" spans="1:8" x14ac:dyDescent="0.3">
      <c r="A310" s="1097">
        <v>1248</v>
      </c>
      <c r="B310" s="1097" t="s">
        <v>780</v>
      </c>
      <c r="C310" s="1097"/>
      <c r="D310" s="1097" t="s">
        <v>638</v>
      </c>
      <c r="E310">
        <v>65</v>
      </c>
      <c r="F310" s="1217">
        <v>0</v>
      </c>
      <c r="G310">
        <v>65</v>
      </c>
      <c r="H310">
        <v>1</v>
      </c>
    </row>
    <row r="311" spans="1:8" x14ac:dyDescent="0.3">
      <c r="A311" s="1097">
        <v>1249</v>
      </c>
      <c r="B311" s="1097" t="s">
        <v>781</v>
      </c>
      <c r="C311" s="1097"/>
      <c r="D311" s="1097" t="s">
        <v>638</v>
      </c>
      <c r="E311">
        <v>49</v>
      </c>
      <c r="F311" s="1217">
        <v>0</v>
      </c>
      <c r="G311">
        <v>49</v>
      </c>
      <c r="H311">
        <v>1</v>
      </c>
    </row>
    <row r="312" spans="1:8" x14ac:dyDescent="0.3">
      <c r="A312" s="1097">
        <v>1259</v>
      </c>
      <c r="B312" s="1097" t="s">
        <v>782</v>
      </c>
      <c r="C312" s="1097"/>
      <c r="D312" s="1097" t="s">
        <v>638</v>
      </c>
      <c r="E312">
        <v>90</v>
      </c>
      <c r="F312" s="1217">
        <v>0</v>
      </c>
      <c r="G312">
        <v>90</v>
      </c>
      <c r="H312">
        <v>1</v>
      </c>
    </row>
    <row r="313" spans="1:8" x14ac:dyDescent="0.3">
      <c r="A313" s="1097">
        <v>1274</v>
      </c>
      <c r="B313" s="1097" t="s">
        <v>783</v>
      </c>
      <c r="C313" s="1097"/>
      <c r="D313" s="1097" t="s">
        <v>638</v>
      </c>
      <c r="E313">
        <v>98</v>
      </c>
      <c r="F313" s="1217">
        <v>0</v>
      </c>
      <c r="G313">
        <v>98</v>
      </c>
      <c r="H313">
        <v>1</v>
      </c>
    </row>
    <row r="314" spans="1:8" x14ac:dyDescent="0.3">
      <c r="A314" s="1097">
        <v>1275</v>
      </c>
      <c r="B314" s="1097" t="s">
        <v>784</v>
      </c>
      <c r="C314" s="1097"/>
      <c r="D314" s="1097" t="s">
        <v>638</v>
      </c>
      <c r="E314">
        <v>0</v>
      </c>
      <c r="G314">
        <v>0</v>
      </c>
      <c r="H314">
        <v>1</v>
      </c>
    </row>
    <row r="315" spans="1:8" x14ac:dyDescent="0.3">
      <c r="A315" s="1097">
        <v>1276</v>
      </c>
      <c r="B315" s="1097" t="s">
        <v>785</v>
      </c>
      <c r="C315" s="1097"/>
      <c r="D315" s="1097" t="s">
        <v>638</v>
      </c>
      <c r="E315">
        <v>0</v>
      </c>
      <c r="G315">
        <v>0</v>
      </c>
      <c r="H315">
        <v>1</v>
      </c>
    </row>
    <row r="316" spans="1:8" x14ac:dyDescent="0.3">
      <c r="A316" s="1097">
        <v>1302</v>
      </c>
      <c r="B316" s="1097" t="s">
        <v>786</v>
      </c>
      <c r="C316" s="1097"/>
      <c r="D316" s="1097" t="s">
        <v>638</v>
      </c>
      <c r="E316">
        <v>0</v>
      </c>
      <c r="G316">
        <v>0</v>
      </c>
      <c r="H316">
        <v>1</v>
      </c>
    </row>
    <row r="317" spans="1:8" x14ac:dyDescent="0.3">
      <c r="A317" s="1097">
        <v>1303</v>
      </c>
      <c r="B317" s="1097" t="s">
        <v>787</v>
      </c>
      <c r="C317" s="1097"/>
      <c r="D317" s="1097" t="s">
        <v>638</v>
      </c>
      <c r="E317">
        <v>78</v>
      </c>
      <c r="F317" s="1217">
        <v>0</v>
      </c>
      <c r="G317">
        <v>78</v>
      </c>
      <c r="H317">
        <v>1</v>
      </c>
    </row>
    <row r="318" spans="1:8" x14ac:dyDescent="0.3">
      <c r="A318" s="1097">
        <v>1304</v>
      </c>
      <c r="B318" s="1097" t="s">
        <v>788</v>
      </c>
      <c r="C318" s="1097"/>
      <c r="D318" s="1097" t="s">
        <v>638</v>
      </c>
      <c r="E318">
        <v>69</v>
      </c>
      <c r="F318" s="1217">
        <v>0</v>
      </c>
      <c r="G318">
        <v>69</v>
      </c>
      <c r="H318">
        <v>1</v>
      </c>
    </row>
    <row r="319" spans="1:8" x14ac:dyDescent="0.3">
      <c r="A319" s="1097">
        <v>1305</v>
      </c>
      <c r="B319" s="1097" t="s">
        <v>789</v>
      </c>
      <c r="C319" s="1097"/>
      <c r="D319" s="1097" t="s">
        <v>638</v>
      </c>
      <c r="E319">
        <v>69</v>
      </c>
      <c r="F319" s="1217">
        <v>0</v>
      </c>
      <c r="G319">
        <v>69</v>
      </c>
      <c r="H319">
        <v>1</v>
      </c>
    </row>
    <row r="320" spans="1:8" x14ac:dyDescent="0.3">
      <c r="A320" s="1097">
        <v>1306</v>
      </c>
      <c r="B320" s="1097" t="s">
        <v>790</v>
      </c>
      <c r="C320" s="1097"/>
      <c r="D320" s="1097" t="s">
        <v>638</v>
      </c>
      <c r="E320">
        <v>57</v>
      </c>
      <c r="F320" s="1217">
        <v>0</v>
      </c>
      <c r="G320">
        <v>57</v>
      </c>
      <c r="H320">
        <v>1</v>
      </c>
    </row>
    <row r="321" spans="1:8" x14ac:dyDescent="0.3">
      <c r="A321" s="1097">
        <v>1307</v>
      </c>
      <c r="B321" s="1097" t="s">
        <v>791</v>
      </c>
      <c r="C321" s="1097"/>
      <c r="D321" s="1097" t="s">
        <v>638</v>
      </c>
      <c r="E321">
        <v>69</v>
      </c>
      <c r="F321" s="1217">
        <v>0</v>
      </c>
      <c r="G321">
        <v>69</v>
      </c>
      <c r="H321">
        <v>1</v>
      </c>
    </row>
    <row r="322" spans="1:8" x14ac:dyDescent="0.3">
      <c r="A322" s="1097">
        <v>1308</v>
      </c>
      <c r="B322" s="1097" t="s">
        <v>792</v>
      </c>
      <c r="C322" s="1097"/>
      <c r="D322" s="1097" t="s">
        <v>638</v>
      </c>
      <c r="E322">
        <v>246</v>
      </c>
      <c r="F322" s="1217">
        <v>0</v>
      </c>
      <c r="G322">
        <v>246</v>
      </c>
      <c r="H322">
        <v>1</v>
      </c>
    </row>
    <row r="323" spans="1:8" x14ac:dyDescent="0.3">
      <c r="A323" s="1097">
        <v>1309</v>
      </c>
      <c r="B323" s="1097" t="s">
        <v>793</v>
      </c>
      <c r="C323" s="1097"/>
      <c r="D323" s="1097" t="s">
        <v>638</v>
      </c>
      <c r="E323">
        <v>246</v>
      </c>
      <c r="F323" s="1217">
        <v>0</v>
      </c>
      <c r="G323">
        <v>246</v>
      </c>
      <c r="H323">
        <v>1</v>
      </c>
    </row>
    <row r="324" spans="1:8" x14ac:dyDescent="0.3">
      <c r="A324" s="1097">
        <v>1310</v>
      </c>
      <c r="B324" s="1097" t="s">
        <v>794</v>
      </c>
      <c r="C324" s="1097"/>
      <c r="D324" s="1097" t="s">
        <v>638</v>
      </c>
      <c r="E324">
        <v>0</v>
      </c>
      <c r="G324">
        <v>0</v>
      </c>
      <c r="H324">
        <v>1</v>
      </c>
    </row>
    <row r="325" spans="1:8" x14ac:dyDescent="0.3">
      <c r="A325" s="1097">
        <v>1311</v>
      </c>
      <c r="B325" s="1097" t="s">
        <v>795</v>
      </c>
      <c r="C325" s="1097"/>
      <c r="D325" s="1097" t="s">
        <v>638</v>
      </c>
      <c r="E325">
        <v>0</v>
      </c>
      <c r="G325">
        <v>0</v>
      </c>
      <c r="H325">
        <v>1</v>
      </c>
    </row>
    <row r="326" spans="1:8" x14ac:dyDescent="0.3">
      <c r="A326">
        <v>1338</v>
      </c>
      <c r="B326" t="s">
        <v>796</v>
      </c>
      <c r="D326" t="s">
        <v>545</v>
      </c>
      <c r="E326">
        <v>68</v>
      </c>
      <c r="F326" s="1217">
        <v>0</v>
      </c>
      <c r="G326">
        <v>68</v>
      </c>
      <c r="H326">
        <v>0</v>
      </c>
    </row>
    <row r="327" spans="1:8" x14ac:dyDescent="0.3">
      <c r="A327">
        <v>1339</v>
      </c>
      <c r="B327" t="s">
        <v>797</v>
      </c>
      <c r="D327" t="s">
        <v>545</v>
      </c>
      <c r="E327">
        <v>68</v>
      </c>
      <c r="F327" s="1217">
        <v>0</v>
      </c>
      <c r="G327">
        <v>68</v>
      </c>
      <c r="H327">
        <v>0</v>
      </c>
    </row>
    <row r="328" spans="1:8" x14ac:dyDescent="0.3">
      <c r="A328" s="1097">
        <v>1340</v>
      </c>
      <c r="B328" s="1097" t="s">
        <v>798</v>
      </c>
      <c r="C328" s="1097"/>
      <c r="D328" s="1097" t="s">
        <v>638</v>
      </c>
      <c r="E328">
        <v>78</v>
      </c>
      <c r="F328" s="1217">
        <v>0</v>
      </c>
      <c r="G328">
        <v>78</v>
      </c>
      <c r="H328">
        <v>1</v>
      </c>
    </row>
    <row r="329" spans="1:8" x14ac:dyDescent="0.3">
      <c r="A329">
        <v>1341</v>
      </c>
      <c r="B329" t="s">
        <v>799</v>
      </c>
      <c r="D329" t="s">
        <v>638</v>
      </c>
      <c r="E329">
        <v>620</v>
      </c>
      <c r="F329" s="1217">
        <v>0</v>
      </c>
      <c r="G329">
        <v>620</v>
      </c>
      <c r="H329">
        <v>0</v>
      </c>
    </row>
    <row r="330" spans="1:8" x14ac:dyDescent="0.3">
      <c r="A330">
        <v>1355</v>
      </c>
      <c r="B330" t="s">
        <v>800</v>
      </c>
      <c r="D330" t="s">
        <v>638</v>
      </c>
      <c r="E330">
        <v>1170</v>
      </c>
      <c r="F330" s="1217">
        <v>0</v>
      </c>
      <c r="G330">
        <v>1170</v>
      </c>
      <c r="H330">
        <v>0</v>
      </c>
    </row>
    <row r="331" spans="1:8" x14ac:dyDescent="0.3">
      <c r="A331" s="1097">
        <v>1376</v>
      </c>
      <c r="B331" s="1097" t="s">
        <v>801</v>
      </c>
      <c r="C331" s="1097"/>
      <c r="D331" s="1097" t="s">
        <v>638</v>
      </c>
      <c r="E331">
        <v>490</v>
      </c>
      <c r="F331" s="1217">
        <v>0</v>
      </c>
      <c r="G331">
        <v>490</v>
      </c>
      <c r="H331">
        <v>1</v>
      </c>
    </row>
    <row r="332" spans="1:8" x14ac:dyDescent="0.3">
      <c r="A332" s="1097">
        <v>1377</v>
      </c>
      <c r="B332" s="1097" t="s">
        <v>802</v>
      </c>
      <c r="C332" s="1097"/>
      <c r="D332" s="1097" t="s">
        <v>638</v>
      </c>
      <c r="E332">
        <v>348</v>
      </c>
      <c r="F332" s="1217">
        <v>0</v>
      </c>
      <c r="G332">
        <v>348</v>
      </c>
      <c r="H332">
        <v>1</v>
      </c>
    </row>
    <row r="333" spans="1:8" x14ac:dyDescent="0.3">
      <c r="A333">
        <v>1393</v>
      </c>
      <c r="B333" t="s">
        <v>803</v>
      </c>
      <c r="D333" t="s">
        <v>545</v>
      </c>
      <c r="E333">
        <v>512</v>
      </c>
      <c r="F333" s="1217">
        <v>0</v>
      </c>
      <c r="G333">
        <v>512</v>
      </c>
      <c r="H333">
        <v>0</v>
      </c>
    </row>
    <row r="334" spans="1:8" x14ac:dyDescent="0.3">
      <c r="A334">
        <v>1394</v>
      </c>
      <c r="B334" t="s">
        <v>804</v>
      </c>
      <c r="D334" t="s">
        <v>545</v>
      </c>
      <c r="E334">
        <v>415</v>
      </c>
      <c r="F334" s="1163">
        <v>-5.6820000000000002E-2</v>
      </c>
      <c r="G334">
        <v>440</v>
      </c>
      <c r="H334">
        <v>0</v>
      </c>
    </row>
    <row r="335" spans="1:8" x14ac:dyDescent="0.3">
      <c r="A335">
        <v>1395</v>
      </c>
      <c r="B335" t="s">
        <v>805</v>
      </c>
      <c r="D335" t="s">
        <v>545</v>
      </c>
      <c r="E335">
        <v>1141</v>
      </c>
      <c r="F335" s="1217">
        <v>0</v>
      </c>
      <c r="G335">
        <v>1141</v>
      </c>
      <c r="H335">
        <v>0</v>
      </c>
    </row>
    <row r="336" spans="1:8" x14ac:dyDescent="0.3">
      <c r="A336" s="1097">
        <v>1400</v>
      </c>
      <c r="B336" s="1097" t="s">
        <v>260</v>
      </c>
      <c r="C336" s="1097"/>
      <c r="D336" s="1097" t="s">
        <v>638</v>
      </c>
      <c r="E336">
        <v>205</v>
      </c>
      <c r="F336" s="1217">
        <v>0</v>
      </c>
      <c r="G336">
        <v>205</v>
      </c>
      <c r="H336">
        <v>1</v>
      </c>
    </row>
    <row r="337" spans="1:8" x14ac:dyDescent="0.3">
      <c r="A337" s="1097">
        <v>1401</v>
      </c>
      <c r="B337" s="1097" t="s">
        <v>806</v>
      </c>
      <c r="C337" s="1097"/>
      <c r="D337" s="1097" t="s">
        <v>638</v>
      </c>
      <c r="E337">
        <v>246</v>
      </c>
      <c r="F337" s="1217">
        <v>0</v>
      </c>
      <c r="G337">
        <v>246</v>
      </c>
      <c r="H337">
        <v>1</v>
      </c>
    </row>
    <row r="338" spans="1:8" x14ac:dyDescent="0.3">
      <c r="A338" s="1097">
        <v>1402</v>
      </c>
      <c r="B338" s="1097" t="s">
        <v>807</v>
      </c>
      <c r="C338" s="1097"/>
      <c r="D338" s="1097" t="s">
        <v>638</v>
      </c>
      <c r="E338">
        <v>205</v>
      </c>
      <c r="F338" s="1217">
        <v>0</v>
      </c>
      <c r="G338">
        <v>205</v>
      </c>
      <c r="H338">
        <v>1</v>
      </c>
    </row>
    <row r="339" spans="1:8" x14ac:dyDescent="0.3">
      <c r="A339" s="1097">
        <v>1403</v>
      </c>
      <c r="B339" s="1097" t="s">
        <v>808</v>
      </c>
      <c r="C339" s="1097"/>
      <c r="D339" s="1097" t="s">
        <v>638</v>
      </c>
      <c r="E339">
        <v>205</v>
      </c>
      <c r="F339" s="1217">
        <v>0</v>
      </c>
      <c r="G339">
        <v>205</v>
      </c>
      <c r="H339">
        <v>1</v>
      </c>
    </row>
    <row r="340" spans="1:8" x14ac:dyDescent="0.3">
      <c r="A340" s="1097">
        <v>1404</v>
      </c>
      <c r="B340" s="1097" t="s">
        <v>809</v>
      </c>
      <c r="C340" s="1097"/>
      <c r="D340" s="1097" t="s">
        <v>638</v>
      </c>
      <c r="E340">
        <v>254</v>
      </c>
      <c r="F340" s="1217">
        <v>0</v>
      </c>
      <c r="G340">
        <v>254</v>
      </c>
      <c r="H340">
        <v>1</v>
      </c>
    </row>
    <row r="341" spans="1:8" x14ac:dyDescent="0.3">
      <c r="A341" s="1097">
        <v>1405</v>
      </c>
      <c r="B341" s="1097" t="s">
        <v>810</v>
      </c>
      <c r="C341" s="1097"/>
      <c r="D341" s="1097" t="s">
        <v>638</v>
      </c>
      <c r="E341">
        <v>254</v>
      </c>
      <c r="F341" s="1217">
        <v>0</v>
      </c>
      <c r="G341">
        <v>254</v>
      </c>
      <c r="H341">
        <v>1</v>
      </c>
    </row>
    <row r="342" spans="1:8" x14ac:dyDescent="0.3">
      <c r="A342">
        <v>1409</v>
      </c>
      <c r="B342" t="s">
        <v>811</v>
      </c>
      <c r="D342" t="s">
        <v>545</v>
      </c>
      <c r="E342">
        <v>1186</v>
      </c>
      <c r="F342" s="1217">
        <v>0</v>
      </c>
      <c r="G342">
        <v>1186</v>
      </c>
      <c r="H342">
        <v>0</v>
      </c>
    </row>
    <row r="343" spans="1:8" x14ac:dyDescent="0.3">
      <c r="A343">
        <v>1410</v>
      </c>
      <c r="B343" t="s">
        <v>812</v>
      </c>
      <c r="D343" t="s">
        <v>545</v>
      </c>
      <c r="E343">
        <v>1186</v>
      </c>
      <c r="F343" s="1217">
        <v>0</v>
      </c>
      <c r="G343">
        <v>1186</v>
      </c>
      <c r="H343">
        <v>0</v>
      </c>
    </row>
    <row r="344" spans="1:8" x14ac:dyDescent="0.3">
      <c r="A344">
        <v>1412</v>
      </c>
      <c r="B344" t="s">
        <v>813</v>
      </c>
      <c r="D344" t="s">
        <v>545</v>
      </c>
      <c r="E344">
        <v>1186</v>
      </c>
      <c r="F344" s="1217">
        <v>0</v>
      </c>
      <c r="G344">
        <v>1186</v>
      </c>
      <c r="H344">
        <v>0</v>
      </c>
    </row>
    <row r="345" spans="1:8" x14ac:dyDescent="0.3">
      <c r="A345">
        <v>1413</v>
      </c>
      <c r="B345" t="s">
        <v>814</v>
      </c>
      <c r="D345" t="s">
        <v>545</v>
      </c>
      <c r="E345">
        <v>1186</v>
      </c>
      <c r="F345" s="1217">
        <v>0</v>
      </c>
      <c r="G345">
        <v>1186</v>
      </c>
      <c r="H345">
        <v>0</v>
      </c>
    </row>
    <row r="346" spans="1:8" x14ac:dyDescent="0.3">
      <c r="A346">
        <v>1414</v>
      </c>
      <c r="B346" t="s">
        <v>815</v>
      </c>
      <c r="D346" t="s">
        <v>545</v>
      </c>
      <c r="E346">
        <v>1171</v>
      </c>
      <c r="F346" s="1217">
        <v>0</v>
      </c>
      <c r="G346">
        <v>1171</v>
      </c>
      <c r="H346">
        <v>0</v>
      </c>
    </row>
    <row r="347" spans="1:8" x14ac:dyDescent="0.3">
      <c r="A347">
        <v>1415</v>
      </c>
      <c r="B347" t="s">
        <v>816</v>
      </c>
      <c r="D347" t="s">
        <v>545</v>
      </c>
      <c r="E347">
        <v>1186</v>
      </c>
      <c r="F347" s="1164">
        <v>0.10841000000000001</v>
      </c>
      <c r="G347">
        <v>1070</v>
      </c>
      <c r="H347">
        <v>0</v>
      </c>
    </row>
    <row r="348" spans="1:8" x14ac:dyDescent="0.3">
      <c r="A348">
        <v>1416</v>
      </c>
      <c r="B348" t="s">
        <v>817</v>
      </c>
      <c r="D348" t="s">
        <v>545</v>
      </c>
      <c r="E348">
        <v>1231</v>
      </c>
      <c r="F348" s="1217">
        <v>0</v>
      </c>
      <c r="G348">
        <v>1231</v>
      </c>
      <c r="H348">
        <v>0</v>
      </c>
    </row>
    <row r="349" spans="1:8" x14ac:dyDescent="0.3">
      <c r="A349">
        <v>1417</v>
      </c>
      <c r="B349" t="s">
        <v>818</v>
      </c>
      <c r="D349" t="s">
        <v>545</v>
      </c>
      <c r="E349">
        <v>1130</v>
      </c>
      <c r="F349" s="1217">
        <v>0</v>
      </c>
      <c r="G349">
        <v>1130</v>
      </c>
      <c r="H349">
        <v>0</v>
      </c>
    </row>
    <row r="350" spans="1:8" x14ac:dyDescent="0.3">
      <c r="A350">
        <v>1424</v>
      </c>
      <c r="B350" t="s">
        <v>819</v>
      </c>
      <c r="D350" t="s">
        <v>511</v>
      </c>
      <c r="E350">
        <v>664</v>
      </c>
      <c r="F350" s="1164">
        <v>1.5100000000000001E-3</v>
      </c>
      <c r="G350">
        <v>663</v>
      </c>
      <c r="H350">
        <v>0</v>
      </c>
    </row>
    <row r="351" spans="1:8" x14ac:dyDescent="0.3">
      <c r="A351" s="1097">
        <v>1428</v>
      </c>
      <c r="B351" s="1097" t="s">
        <v>820</v>
      </c>
      <c r="C351" s="1097"/>
      <c r="D351" s="1097" t="s">
        <v>511</v>
      </c>
      <c r="E351">
        <v>1436</v>
      </c>
      <c r="F351" s="1164">
        <v>0.16370000000000001</v>
      </c>
      <c r="G351">
        <v>1234</v>
      </c>
      <c r="H351">
        <v>1</v>
      </c>
    </row>
    <row r="352" spans="1:8" x14ac:dyDescent="0.3">
      <c r="A352" s="1097">
        <v>1429</v>
      </c>
      <c r="B352" s="1097" t="s">
        <v>821</v>
      </c>
      <c r="C352" s="1097"/>
      <c r="D352" s="1097" t="s">
        <v>511</v>
      </c>
      <c r="E352">
        <v>1337</v>
      </c>
      <c r="F352" s="1163">
        <v>-5.1769999999999997E-2</v>
      </c>
      <c r="G352">
        <v>1410</v>
      </c>
      <c r="H352">
        <v>1</v>
      </c>
    </row>
    <row r="353" spans="1:8" x14ac:dyDescent="0.3">
      <c r="A353">
        <v>1503</v>
      </c>
      <c r="B353" t="s">
        <v>822</v>
      </c>
      <c r="D353" t="s">
        <v>545</v>
      </c>
      <c r="E353">
        <v>1164</v>
      </c>
      <c r="F353" s="1163">
        <v>-1.9380000000000001E-2</v>
      </c>
      <c r="G353">
        <v>1187</v>
      </c>
      <c r="H353">
        <v>0</v>
      </c>
    </row>
    <row r="354" spans="1:8" x14ac:dyDescent="0.3">
      <c r="A354" s="1097">
        <v>1504</v>
      </c>
      <c r="B354" s="1097" t="s">
        <v>823</v>
      </c>
      <c r="C354" s="1097"/>
      <c r="D354" s="1097" t="s">
        <v>638</v>
      </c>
      <c r="E354">
        <v>0</v>
      </c>
      <c r="G354">
        <v>0</v>
      </c>
      <c r="H354">
        <v>1</v>
      </c>
    </row>
    <row r="355" spans="1:8" x14ac:dyDescent="0.3">
      <c r="A355" s="1097">
        <v>1509</v>
      </c>
      <c r="B355" s="1097" t="s">
        <v>824</v>
      </c>
      <c r="C355" s="1097"/>
      <c r="D355" s="1097" t="s">
        <v>638</v>
      </c>
      <c r="E355">
        <v>131</v>
      </c>
      <c r="F355" s="1217">
        <v>0</v>
      </c>
      <c r="G355">
        <v>131</v>
      </c>
      <c r="H355">
        <v>1</v>
      </c>
    </row>
    <row r="356" spans="1:8" x14ac:dyDescent="0.3">
      <c r="A356">
        <v>1510</v>
      </c>
      <c r="B356" t="s">
        <v>825</v>
      </c>
      <c r="D356" t="s">
        <v>638</v>
      </c>
      <c r="E356">
        <v>858</v>
      </c>
      <c r="F356" s="1217">
        <v>0</v>
      </c>
      <c r="G356">
        <v>858</v>
      </c>
      <c r="H356">
        <v>0</v>
      </c>
    </row>
    <row r="357" spans="1:8" x14ac:dyDescent="0.3">
      <c r="A357">
        <v>1518</v>
      </c>
      <c r="B357" t="s">
        <v>826</v>
      </c>
      <c r="D357" t="s">
        <v>638</v>
      </c>
      <c r="E357">
        <v>205</v>
      </c>
      <c r="F357" s="1217">
        <v>0</v>
      </c>
      <c r="G357">
        <v>205</v>
      </c>
      <c r="H357">
        <v>0</v>
      </c>
    </row>
    <row r="358" spans="1:8" x14ac:dyDescent="0.3">
      <c r="A358">
        <v>1519</v>
      </c>
      <c r="B358" t="s">
        <v>827</v>
      </c>
      <c r="C358" t="s">
        <v>153</v>
      </c>
      <c r="D358" t="s">
        <v>511</v>
      </c>
      <c r="E358">
        <v>718</v>
      </c>
      <c r="F358" s="1217">
        <v>0</v>
      </c>
      <c r="G358">
        <v>718</v>
      </c>
      <c r="H358">
        <v>0</v>
      </c>
    </row>
    <row r="359" spans="1:8" x14ac:dyDescent="0.3">
      <c r="A359" s="1097">
        <v>2016</v>
      </c>
      <c r="B359" s="1097" t="s">
        <v>828</v>
      </c>
      <c r="C359" s="1097"/>
      <c r="D359" s="1097" t="s">
        <v>638</v>
      </c>
      <c r="E359">
        <v>2053</v>
      </c>
      <c r="F359" s="1217">
        <v>0</v>
      </c>
      <c r="G359">
        <v>2053</v>
      </c>
      <c r="H359">
        <v>1</v>
      </c>
    </row>
    <row r="360" spans="1:8" x14ac:dyDescent="0.3">
      <c r="A360">
        <v>2070</v>
      </c>
      <c r="B360" t="s">
        <v>829</v>
      </c>
      <c r="D360" t="s">
        <v>545</v>
      </c>
      <c r="E360">
        <v>1144</v>
      </c>
      <c r="F360" s="1217">
        <v>0</v>
      </c>
      <c r="G360">
        <v>1144</v>
      </c>
      <c r="H360">
        <v>0</v>
      </c>
    </row>
    <row r="361" spans="1:8" x14ac:dyDescent="0.3">
      <c r="A361" s="1097">
        <v>2146</v>
      </c>
      <c r="B361" s="1097" t="s">
        <v>830</v>
      </c>
      <c r="C361" s="1097" t="s">
        <v>153</v>
      </c>
      <c r="D361" s="1097" t="s">
        <v>511</v>
      </c>
      <c r="E361">
        <v>2308</v>
      </c>
      <c r="F361" s="1217">
        <v>0</v>
      </c>
      <c r="G361">
        <v>2308</v>
      </c>
      <c r="H361">
        <v>1</v>
      </c>
    </row>
    <row r="362" spans="1:8" x14ac:dyDescent="0.3">
      <c r="A362">
        <v>2180</v>
      </c>
      <c r="B362" t="s">
        <v>831</v>
      </c>
      <c r="D362" t="s">
        <v>545</v>
      </c>
      <c r="E362">
        <v>0</v>
      </c>
      <c r="G362">
        <v>0</v>
      </c>
      <c r="H362">
        <v>0</v>
      </c>
    </row>
    <row r="363" spans="1:8" x14ac:dyDescent="0.3">
      <c r="A363">
        <v>2181</v>
      </c>
      <c r="B363" t="s">
        <v>832</v>
      </c>
      <c r="D363" t="s">
        <v>545</v>
      </c>
      <c r="E363">
        <v>0</v>
      </c>
      <c r="G363">
        <v>0</v>
      </c>
      <c r="H363">
        <v>0</v>
      </c>
    </row>
    <row r="364" spans="1:8" x14ac:dyDescent="0.3">
      <c r="A364">
        <v>2186</v>
      </c>
      <c r="B364" t="s">
        <v>833</v>
      </c>
      <c r="D364" t="s">
        <v>545</v>
      </c>
      <c r="E364">
        <v>0</v>
      </c>
      <c r="G364">
        <v>0</v>
      </c>
      <c r="H364">
        <v>0</v>
      </c>
    </row>
    <row r="365" spans="1:8" x14ac:dyDescent="0.3">
      <c r="A365">
        <v>2209</v>
      </c>
      <c r="B365" t="s">
        <v>834</v>
      </c>
      <c r="D365" t="s">
        <v>545</v>
      </c>
      <c r="E365">
        <v>406</v>
      </c>
      <c r="F365" s="1217">
        <v>0</v>
      </c>
      <c r="G365">
        <v>406</v>
      </c>
      <c r="H365">
        <v>0</v>
      </c>
    </row>
    <row r="366" spans="1:8" x14ac:dyDescent="0.3">
      <c r="A366">
        <v>6071</v>
      </c>
      <c r="B366" t="s">
        <v>835</v>
      </c>
      <c r="D366" t="s">
        <v>545</v>
      </c>
      <c r="E366">
        <v>742</v>
      </c>
      <c r="F366" s="1164">
        <v>2.7699999999999999E-2</v>
      </c>
      <c r="G366">
        <v>722</v>
      </c>
      <c r="H366">
        <v>0</v>
      </c>
    </row>
    <row r="367" spans="1:8" x14ac:dyDescent="0.3">
      <c r="A367">
        <v>6072</v>
      </c>
      <c r="B367" t="s">
        <v>836</v>
      </c>
      <c r="D367" t="s">
        <v>545</v>
      </c>
      <c r="E367">
        <v>906</v>
      </c>
      <c r="F367" s="1164">
        <v>1.7979999999999999E-2</v>
      </c>
      <c r="G367">
        <v>890</v>
      </c>
      <c r="H367">
        <v>0</v>
      </c>
    </row>
    <row r="368" spans="1:8" x14ac:dyDescent="0.3">
      <c r="A368">
        <v>6073</v>
      </c>
      <c r="B368" t="s">
        <v>837</v>
      </c>
      <c r="D368" t="s">
        <v>545</v>
      </c>
      <c r="E368">
        <v>536</v>
      </c>
      <c r="F368" s="1163">
        <v>-2.8989999999999998E-2</v>
      </c>
      <c r="G368">
        <v>552</v>
      </c>
      <c r="H368">
        <v>0</v>
      </c>
    </row>
    <row r="369" spans="1:8" x14ac:dyDescent="0.3">
      <c r="A369">
        <v>6074</v>
      </c>
      <c r="B369" t="s">
        <v>838</v>
      </c>
      <c r="D369" t="s">
        <v>545</v>
      </c>
      <c r="E369">
        <v>558</v>
      </c>
      <c r="F369" s="1164">
        <v>1.8249999999999999E-2</v>
      </c>
      <c r="G369">
        <v>548</v>
      </c>
      <c r="H369">
        <v>0</v>
      </c>
    </row>
    <row r="370" spans="1:8" x14ac:dyDescent="0.3">
      <c r="A370">
        <v>6075</v>
      </c>
      <c r="B370" t="s">
        <v>839</v>
      </c>
      <c r="D370" t="s">
        <v>545</v>
      </c>
      <c r="E370">
        <v>693</v>
      </c>
      <c r="F370" s="1164">
        <v>4.054E-2</v>
      </c>
      <c r="G370">
        <v>666</v>
      </c>
      <c r="H370">
        <v>0</v>
      </c>
    </row>
    <row r="371" spans="1:8" x14ac:dyDescent="0.3">
      <c r="A371">
        <v>6076</v>
      </c>
      <c r="B371" t="s">
        <v>89</v>
      </c>
      <c r="D371" t="s">
        <v>545</v>
      </c>
      <c r="E371">
        <v>630</v>
      </c>
      <c r="F371" s="1164">
        <v>1.942E-2</v>
      </c>
      <c r="G371">
        <v>618</v>
      </c>
      <c r="H371">
        <v>0</v>
      </c>
    </row>
    <row r="372" spans="1:8" x14ac:dyDescent="0.3">
      <c r="A372">
        <v>6077</v>
      </c>
      <c r="B372" t="s">
        <v>90</v>
      </c>
      <c r="D372" t="s">
        <v>545</v>
      </c>
      <c r="E372">
        <v>278</v>
      </c>
      <c r="F372" s="1217">
        <v>0</v>
      </c>
      <c r="G372">
        <v>278</v>
      </c>
      <c r="H372">
        <v>0</v>
      </c>
    </row>
    <row r="373" spans="1:8" x14ac:dyDescent="0.3">
      <c r="A373">
        <v>6078</v>
      </c>
      <c r="B373" t="s">
        <v>840</v>
      </c>
      <c r="D373" t="s">
        <v>545</v>
      </c>
      <c r="E373">
        <v>652</v>
      </c>
      <c r="F373" s="1164">
        <v>3.492E-2</v>
      </c>
      <c r="G373">
        <v>630</v>
      </c>
      <c r="H373">
        <v>0</v>
      </c>
    </row>
    <row r="374" spans="1:8" x14ac:dyDescent="0.3">
      <c r="A374">
        <v>6079</v>
      </c>
      <c r="B374" t="s">
        <v>841</v>
      </c>
      <c r="D374" t="s">
        <v>545</v>
      </c>
      <c r="E374">
        <v>557</v>
      </c>
      <c r="F374" s="1164">
        <v>1.273E-2</v>
      </c>
      <c r="G374">
        <v>550</v>
      </c>
      <c r="H374">
        <v>0</v>
      </c>
    </row>
    <row r="375" spans="1:8" x14ac:dyDescent="0.3">
      <c r="A375">
        <v>6080</v>
      </c>
      <c r="B375" t="s">
        <v>93</v>
      </c>
      <c r="D375" t="s">
        <v>545</v>
      </c>
      <c r="E375">
        <v>711</v>
      </c>
      <c r="F375" s="1164">
        <v>5.6600000000000001E-3</v>
      </c>
      <c r="G375">
        <v>707</v>
      </c>
      <c r="H375">
        <v>0</v>
      </c>
    </row>
    <row r="376" spans="1:8" x14ac:dyDescent="0.3">
      <c r="A376">
        <v>6081</v>
      </c>
      <c r="B376" t="s">
        <v>94</v>
      </c>
      <c r="D376" t="s">
        <v>545</v>
      </c>
      <c r="E376">
        <v>666</v>
      </c>
      <c r="F376" s="1164">
        <v>2.937E-2</v>
      </c>
      <c r="G376">
        <v>647</v>
      </c>
      <c r="H376">
        <v>0</v>
      </c>
    </row>
    <row r="377" spans="1:8" x14ac:dyDescent="0.3">
      <c r="A377">
        <v>7001</v>
      </c>
      <c r="B377" t="s">
        <v>842</v>
      </c>
      <c r="D377" t="s">
        <v>545</v>
      </c>
      <c r="E377">
        <v>4</v>
      </c>
      <c r="F377" s="1217">
        <v>0</v>
      </c>
      <c r="G377">
        <v>4</v>
      </c>
      <c r="H377">
        <v>0</v>
      </c>
    </row>
    <row r="378" spans="1:8" x14ac:dyDescent="0.3">
      <c r="A378">
        <v>7201</v>
      </c>
      <c r="B378" t="s">
        <v>843</v>
      </c>
      <c r="C378" t="s">
        <v>570</v>
      </c>
      <c r="D378" t="s">
        <v>545</v>
      </c>
      <c r="E378">
        <v>469</v>
      </c>
      <c r="F378" s="1217">
        <v>0</v>
      </c>
      <c r="G378">
        <v>469</v>
      </c>
      <c r="H378">
        <v>0</v>
      </c>
    </row>
    <row r="379" spans="1:8" x14ac:dyDescent="0.3">
      <c r="A379">
        <v>7202</v>
      </c>
      <c r="B379" t="s">
        <v>844</v>
      </c>
      <c r="D379" t="s">
        <v>545</v>
      </c>
      <c r="E379">
        <v>642</v>
      </c>
      <c r="F379" s="1217">
        <v>0</v>
      </c>
      <c r="G379">
        <v>642</v>
      </c>
      <c r="H379">
        <v>0</v>
      </c>
    </row>
    <row r="380" spans="1:8" x14ac:dyDescent="0.3">
      <c r="A380">
        <v>7203</v>
      </c>
      <c r="B380" t="s">
        <v>845</v>
      </c>
      <c r="D380" t="s">
        <v>545</v>
      </c>
      <c r="E380">
        <v>603</v>
      </c>
      <c r="F380" s="1217">
        <v>0</v>
      </c>
      <c r="G380">
        <v>603</v>
      </c>
      <c r="H380">
        <v>0</v>
      </c>
    </row>
    <row r="381" spans="1:8" x14ac:dyDescent="0.3">
      <c r="A381">
        <v>7204</v>
      </c>
      <c r="B381" t="s">
        <v>846</v>
      </c>
      <c r="D381" t="s">
        <v>545</v>
      </c>
      <c r="E381">
        <v>14</v>
      </c>
      <c r="F381" s="1217">
        <v>0</v>
      </c>
      <c r="G381">
        <v>14</v>
      </c>
      <c r="H381">
        <v>0</v>
      </c>
    </row>
    <row r="382" spans="1:8" x14ac:dyDescent="0.3">
      <c r="A382">
        <v>7205</v>
      </c>
      <c r="B382" t="s">
        <v>847</v>
      </c>
      <c r="D382" t="s">
        <v>545</v>
      </c>
      <c r="E382">
        <v>162</v>
      </c>
      <c r="F382" s="1217">
        <v>0</v>
      </c>
      <c r="G382">
        <v>162</v>
      </c>
      <c r="H382">
        <v>0</v>
      </c>
    </row>
    <row r="383" spans="1:8" x14ac:dyDescent="0.3">
      <c r="A383">
        <v>7206</v>
      </c>
      <c r="B383" t="s">
        <v>848</v>
      </c>
      <c r="C383" t="s">
        <v>570</v>
      </c>
      <c r="D383" t="s">
        <v>545</v>
      </c>
      <c r="E383">
        <v>444</v>
      </c>
      <c r="F383" s="1217">
        <v>0</v>
      </c>
      <c r="G383">
        <v>444</v>
      </c>
      <c r="H383">
        <v>0</v>
      </c>
    </row>
    <row r="384" spans="1:8" x14ac:dyDescent="0.3">
      <c r="A384">
        <v>7207</v>
      </c>
      <c r="B384" t="s">
        <v>849</v>
      </c>
      <c r="C384" t="s">
        <v>570</v>
      </c>
      <c r="D384" t="s">
        <v>545</v>
      </c>
      <c r="E384">
        <v>442</v>
      </c>
      <c r="F384" s="1217">
        <v>0</v>
      </c>
      <c r="G384">
        <v>442</v>
      </c>
      <c r="H384">
        <v>0</v>
      </c>
    </row>
    <row r="385" spans="1:8" x14ac:dyDescent="0.3">
      <c r="A385">
        <v>7208</v>
      </c>
      <c r="B385" t="s">
        <v>850</v>
      </c>
      <c r="C385" t="s">
        <v>570</v>
      </c>
      <c r="D385" t="s">
        <v>545</v>
      </c>
      <c r="E385">
        <v>474</v>
      </c>
      <c r="F385" s="1217">
        <v>0</v>
      </c>
      <c r="G385">
        <v>474</v>
      </c>
      <c r="H385">
        <v>0</v>
      </c>
    </row>
    <row r="386" spans="1:8" x14ac:dyDescent="0.3">
      <c r="A386">
        <v>7209</v>
      </c>
      <c r="B386" t="s">
        <v>851</v>
      </c>
      <c r="C386" t="s">
        <v>570</v>
      </c>
      <c r="D386" t="s">
        <v>545</v>
      </c>
      <c r="E386">
        <v>669</v>
      </c>
      <c r="F386" s="1217">
        <v>0</v>
      </c>
      <c r="G386">
        <v>669</v>
      </c>
      <c r="H386">
        <v>0</v>
      </c>
    </row>
    <row r="387" spans="1:8" x14ac:dyDescent="0.3">
      <c r="A387">
        <v>7210</v>
      </c>
      <c r="B387" t="s">
        <v>852</v>
      </c>
      <c r="C387" t="s">
        <v>570</v>
      </c>
      <c r="D387" t="s">
        <v>545</v>
      </c>
      <c r="E387">
        <v>466</v>
      </c>
      <c r="F387" s="1217">
        <v>0</v>
      </c>
      <c r="G387">
        <v>466</v>
      </c>
      <c r="H387">
        <v>0</v>
      </c>
    </row>
    <row r="388" spans="1:8" x14ac:dyDescent="0.3">
      <c r="A388">
        <v>7211</v>
      </c>
      <c r="B388" t="s">
        <v>853</v>
      </c>
      <c r="D388" t="s">
        <v>545</v>
      </c>
      <c r="E388">
        <v>382</v>
      </c>
      <c r="F388" s="1217">
        <v>0</v>
      </c>
      <c r="G388">
        <v>382</v>
      </c>
      <c r="H388">
        <v>0</v>
      </c>
    </row>
    <row r="389" spans="1:8" x14ac:dyDescent="0.3">
      <c r="A389">
        <v>7214</v>
      </c>
      <c r="B389" t="s">
        <v>854</v>
      </c>
      <c r="D389" t="s">
        <v>545</v>
      </c>
      <c r="E389">
        <v>404</v>
      </c>
      <c r="F389" s="1217">
        <v>0</v>
      </c>
      <c r="G389">
        <v>404</v>
      </c>
      <c r="H389">
        <v>0</v>
      </c>
    </row>
    <row r="390" spans="1:8" x14ac:dyDescent="0.3">
      <c r="A390">
        <v>7215</v>
      </c>
      <c r="B390" t="s">
        <v>855</v>
      </c>
      <c r="D390" t="s">
        <v>545</v>
      </c>
      <c r="E390">
        <v>338</v>
      </c>
      <c r="F390" s="1217">
        <v>0</v>
      </c>
      <c r="G390">
        <v>338</v>
      </c>
      <c r="H390">
        <v>0</v>
      </c>
    </row>
    <row r="391" spans="1:8" x14ac:dyDescent="0.3">
      <c r="A391">
        <v>7217</v>
      </c>
      <c r="B391" t="s">
        <v>856</v>
      </c>
      <c r="D391" t="s">
        <v>545</v>
      </c>
      <c r="E391">
        <v>361</v>
      </c>
      <c r="F391" s="1217">
        <v>0</v>
      </c>
      <c r="G391">
        <v>361</v>
      </c>
      <c r="H391">
        <v>0</v>
      </c>
    </row>
    <row r="392" spans="1:8" x14ac:dyDescent="0.3">
      <c r="A392">
        <v>7218</v>
      </c>
      <c r="B392" t="s">
        <v>857</v>
      </c>
      <c r="D392" t="s">
        <v>545</v>
      </c>
      <c r="E392">
        <v>9</v>
      </c>
      <c r="F392" s="1217">
        <v>0</v>
      </c>
      <c r="G392">
        <v>9</v>
      </c>
      <c r="H392">
        <v>0</v>
      </c>
    </row>
    <row r="393" spans="1:8" x14ac:dyDescent="0.3">
      <c r="A393">
        <v>7223</v>
      </c>
      <c r="B393" t="s">
        <v>858</v>
      </c>
      <c r="D393" t="s">
        <v>545</v>
      </c>
      <c r="E393">
        <v>471</v>
      </c>
      <c r="F393" s="1217">
        <v>0</v>
      </c>
      <c r="G393">
        <v>471</v>
      </c>
      <c r="H393">
        <v>0</v>
      </c>
    </row>
    <row r="394" spans="1:8" x14ac:dyDescent="0.3">
      <c r="A394">
        <v>7224</v>
      </c>
      <c r="B394" t="s">
        <v>859</v>
      </c>
      <c r="C394" t="s">
        <v>570</v>
      </c>
      <c r="D394" t="s">
        <v>545</v>
      </c>
      <c r="E394">
        <v>934</v>
      </c>
      <c r="F394" s="1164">
        <v>1.7430000000000001E-2</v>
      </c>
      <c r="G394">
        <v>918</v>
      </c>
      <c r="H394">
        <v>0</v>
      </c>
    </row>
    <row r="395" spans="1:8" x14ac:dyDescent="0.3">
      <c r="A395">
        <v>7225</v>
      </c>
      <c r="B395" t="s">
        <v>860</v>
      </c>
      <c r="D395" t="s">
        <v>545</v>
      </c>
      <c r="E395">
        <v>446</v>
      </c>
      <c r="F395" s="1217">
        <v>0</v>
      </c>
      <c r="G395">
        <v>446</v>
      </c>
      <c r="H395">
        <v>0</v>
      </c>
    </row>
    <row r="396" spans="1:8" x14ac:dyDescent="0.3">
      <c r="A396">
        <v>7229</v>
      </c>
      <c r="B396" t="s">
        <v>861</v>
      </c>
      <c r="D396" t="s">
        <v>545</v>
      </c>
      <c r="E396">
        <v>9</v>
      </c>
      <c r="F396" s="1217">
        <v>0</v>
      </c>
      <c r="G396">
        <v>9</v>
      </c>
      <c r="H396">
        <v>0</v>
      </c>
    </row>
    <row r="397" spans="1:8" x14ac:dyDescent="0.3">
      <c r="A397">
        <v>8072</v>
      </c>
      <c r="B397" t="s">
        <v>862</v>
      </c>
      <c r="D397" t="s">
        <v>545</v>
      </c>
      <c r="E397">
        <v>50</v>
      </c>
      <c r="F397" s="1217">
        <v>0</v>
      </c>
      <c r="G397">
        <v>50</v>
      </c>
      <c r="H397">
        <v>0</v>
      </c>
    </row>
    <row r="398" spans="1:8" x14ac:dyDescent="0.3">
      <c r="A398">
        <v>9721</v>
      </c>
      <c r="B398" t="s">
        <v>863</v>
      </c>
      <c r="D398" t="s">
        <v>545</v>
      </c>
      <c r="E398">
        <v>124</v>
      </c>
      <c r="F398" s="1164">
        <v>8.1300000000000001E-3</v>
      </c>
      <c r="G398">
        <v>123</v>
      </c>
      <c r="H398">
        <v>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84897A-4701-4F0A-8AEF-2DBED2171884}">
  <sheetPr codeName="Hoja14"/>
  <dimension ref="A1:T398"/>
  <sheetViews>
    <sheetView zoomScale="80" zoomScaleNormal="80" workbookViewId="0">
      <selection activeCell="U11" sqref="U11"/>
    </sheetView>
  </sheetViews>
  <sheetFormatPr baseColWidth="10" defaultColWidth="11.44140625" defaultRowHeight="14.4" x14ac:dyDescent="0.3"/>
  <cols>
    <col min="1" max="1" width="17.88671875" bestFit="1" customWidth="1"/>
    <col min="2" max="2" width="34.33203125" bestFit="1" customWidth="1"/>
    <col min="3" max="3" width="25.5546875" bestFit="1" customWidth="1"/>
    <col min="4" max="4" width="23" bestFit="1" customWidth="1"/>
    <col min="5" max="7" width="7.109375" bestFit="1" customWidth="1"/>
    <col min="8" max="8" width="11.6640625" hidden="1" customWidth="1"/>
    <col min="9" max="9" width="7.109375" bestFit="1" customWidth="1"/>
    <col min="10" max="10" width="11.6640625" hidden="1" customWidth="1"/>
    <col min="11" max="11" width="7.109375" bestFit="1" customWidth="1"/>
    <col min="12" max="12" width="8.33203125" bestFit="1" customWidth="1"/>
    <col min="13" max="14" width="7.109375" bestFit="1" customWidth="1"/>
    <col min="15" max="15" width="6.5546875" bestFit="1" customWidth="1"/>
    <col min="16" max="16" width="11.6640625" hidden="1" customWidth="1"/>
    <col min="17" max="17" width="10" bestFit="1" customWidth="1"/>
    <col min="18" max="18" width="7.6640625" bestFit="1" customWidth="1"/>
    <col min="19" max="19" width="10" bestFit="1" customWidth="1"/>
    <col min="20" max="20" width="11.5546875" hidden="1" customWidth="1"/>
  </cols>
  <sheetData>
    <row r="1" spans="1:8" x14ac:dyDescent="0.3">
      <c r="A1" s="1098" t="s">
        <v>864</v>
      </c>
    </row>
    <row r="2" spans="1:8" x14ac:dyDescent="0.3">
      <c r="A2" s="1098" t="s">
        <v>504</v>
      </c>
    </row>
    <row r="3" spans="1:8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46048</v>
      </c>
      <c r="F3" s="1095" t="s">
        <v>434</v>
      </c>
      <c r="G3" s="1096">
        <v>46041</v>
      </c>
      <c r="H3" s="1095" t="s">
        <v>509</v>
      </c>
    </row>
    <row r="4" spans="1:8" x14ac:dyDescent="0.3">
      <c r="A4">
        <v>1</v>
      </c>
      <c r="B4" t="s">
        <v>510</v>
      </c>
      <c r="C4" t="s">
        <v>439</v>
      </c>
      <c r="D4" t="s">
        <v>511</v>
      </c>
      <c r="E4">
        <v>2324</v>
      </c>
      <c r="F4" s="1217">
        <v>0</v>
      </c>
      <c r="G4">
        <v>2324</v>
      </c>
      <c r="H4">
        <v>0</v>
      </c>
    </row>
    <row r="5" spans="1:8" x14ac:dyDescent="0.3">
      <c r="A5">
        <v>3</v>
      </c>
      <c r="B5" t="s">
        <v>512</v>
      </c>
      <c r="C5" t="s">
        <v>439</v>
      </c>
      <c r="D5" t="s">
        <v>511</v>
      </c>
      <c r="E5">
        <v>2590</v>
      </c>
      <c r="F5" s="1217">
        <v>0</v>
      </c>
      <c r="G5">
        <v>2590</v>
      </c>
      <c r="H5">
        <v>0</v>
      </c>
    </row>
    <row r="6" spans="1:8" x14ac:dyDescent="0.3">
      <c r="A6">
        <v>5</v>
      </c>
      <c r="B6" t="s">
        <v>513</v>
      </c>
      <c r="C6" t="s">
        <v>439</v>
      </c>
      <c r="D6" t="s">
        <v>511</v>
      </c>
      <c r="E6">
        <v>2595</v>
      </c>
      <c r="F6" s="1217">
        <v>0</v>
      </c>
      <c r="G6">
        <v>2595</v>
      </c>
      <c r="H6">
        <v>0</v>
      </c>
    </row>
    <row r="7" spans="1:8" x14ac:dyDescent="0.3">
      <c r="A7" s="1097">
        <v>9</v>
      </c>
      <c r="B7" s="1097" t="s">
        <v>514</v>
      </c>
      <c r="C7" s="1097" t="s">
        <v>439</v>
      </c>
      <c r="D7" s="1097" t="s">
        <v>511</v>
      </c>
      <c r="E7">
        <v>753</v>
      </c>
      <c r="F7" s="1217">
        <v>0</v>
      </c>
      <c r="G7">
        <v>753</v>
      </c>
      <c r="H7">
        <v>1</v>
      </c>
    </row>
    <row r="8" spans="1:8" x14ac:dyDescent="0.3">
      <c r="A8" s="1097">
        <v>10</v>
      </c>
      <c r="B8" s="1097" t="s">
        <v>515</v>
      </c>
      <c r="C8" s="1097" t="s">
        <v>456</v>
      </c>
      <c r="D8" s="1097" t="s">
        <v>511</v>
      </c>
      <c r="E8">
        <v>591</v>
      </c>
      <c r="F8" s="1217">
        <v>0</v>
      </c>
      <c r="G8">
        <v>591</v>
      </c>
      <c r="H8">
        <v>1</v>
      </c>
    </row>
    <row r="9" spans="1:8" x14ac:dyDescent="0.3">
      <c r="A9" s="1097">
        <v>11</v>
      </c>
      <c r="B9" s="1097" t="s">
        <v>516</v>
      </c>
      <c r="C9" s="1097" t="s">
        <v>456</v>
      </c>
      <c r="D9" s="1097" t="s">
        <v>511</v>
      </c>
      <c r="E9">
        <v>1177</v>
      </c>
      <c r="F9" s="1217">
        <v>0</v>
      </c>
      <c r="G9">
        <v>1177</v>
      </c>
      <c r="H9">
        <v>1</v>
      </c>
    </row>
    <row r="10" spans="1:8" x14ac:dyDescent="0.3">
      <c r="A10" s="1097">
        <v>13</v>
      </c>
      <c r="B10" s="1097" t="s">
        <v>517</v>
      </c>
      <c r="C10" s="1097" t="s">
        <v>518</v>
      </c>
      <c r="D10" s="1097" t="s">
        <v>511</v>
      </c>
      <c r="E10">
        <v>0</v>
      </c>
      <c r="G10">
        <v>0</v>
      </c>
      <c r="H10">
        <v>1</v>
      </c>
    </row>
    <row r="11" spans="1:8" x14ac:dyDescent="0.3">
      <c r="A11">
        <v>18</v>
      </c>
      <c r="B11" t="s">
        <v>519</v>
      </c>
      <c r="C11" t="s">
        <v>439</v>
      </c>
      <c r="D11" t="s">
        <v>511</v>
      </c>
      <c r="E11">
        <v>1596</v>
      </c>
      <c r="F11" s="1217">
        <v>0</v>
      </c>
      <c r="G11">
        <v>1596</v>
      </c>
      <c r="H11">
        <v>0</v>
      </c>
    </row>
    <row r="12" spans="1:8" x14ac:dyDescent="0.3">
      <c r="A12">
        <v>20</v>
      </c>
      <c r="B12" t="s">
        <v>520</v>
      </c>
      <c r="C12" t="s">
        <v>439</v>
      </c>
      <c r="D12" t="s">
        <v>511</v>
      </c>
      <c r="E12">
        <v>1629</v>
      </c>
      <c r="F12" s="1217">
        <v>0</v>
      </c>
      <c r="G12">
        <v>1629</v>
      </c>
      <c r="H12">
        <v>0</v>
      </c>
    </row>
    <row r="13" spans="1:8" x14ac:dyDescent="0.3">
      <c r="A13">
        <v>27</v>
      </c>
      <c r="B13" t="s">
        <v>521</v>
      </c>
      <c r="C13" t="s">
        <v>522</v>
      </c>
      <c r="D13" t="s">
        <v>511</v>
      </c>
      <c r="E13">
        <v>5345</v>
      </c>
      <c r="F13" s="1217">
        <v>0</v>
      </c>
      <c r="G13">
        <v>5345</v>
      </c>
      <c r="H13">
        <v>0</v>
      </c>
    </row>
    <row r="14" spans="1:8" x14ac:dyDescent="0.3">
      <c r="A14" s="1097">
        <v>30</v>
      </c>
      <c r="B14" s="1097" t="s">
        <v>523</v>
      </c>
      <c r="C14" s="1097" t="s">
        <v>522</v>
      </c>
      <c r="D14" s="1097" t="s">
        <v>511</v>
      </c>
      <c r="E14">
        <v>1006</v>
      </c>
      <c r="F14" s="1217">
        <v>0</v>
      </c>
      <c r="G14">
        <v>1006</v>
      </c>
      <c r="H14">
        <v>1</v>
      </c>
    </row>
    <row r="15" spans="1:8" x14ac:dyDescent="0.3">
      <c r="A15">
        <v>33</v>
      </c>
      <c r="B15" t="s">
        <v>327</v>
      </c>
      <c r="C15" t="s">
        <v>522</v>
      </c>
      <c r="D15" t="s">
        <v>511</v>
      </c>
      <c r="E15">
        <v>8059</v>
      </c>
      <c r="F15" s="1217">
        <v>0</v>
      </c>
      <c r="G15">
        <v>8059</v>
      </c>
      <c r="H15">
        <v>0</v>
      </c>
    </row>
    <row r="16" spans="1:8" x14ac:dyDescent="0.3">
      <c r="A16">
        <v>34</v>
      </c>
      <c r="B16" t="s">
        <v>328</v>
      </c>
      <c r="C16" t="s">
        <v>522</v>
      </c>
      <c r="D16" t="s">
        <v>511</v>
      </c>
      <c r="E16">
        <v>6811</v>
      </c>
      <c r="F16" s="1217">
        <v>0</v>
      </c>
      <c r="G16">
        <v>6811</v>
      </c>
      <c r="H16">
        <v>0</v>
      </c>
    </row>
    <row r="17" spans="1:8" x14ac:dyDescent="0.3">
      <c r="A17">
        <v>35</v>
      </c>
      <c r="B17" t="s">
        <v>329</v>
      </c>
      <c r="C17" t="s">
        <v>522</v>
      </c>
      <c r="D17" t="s">
        <v>511</v>
      </c>
      <c r="E17">
        <v>4470</v>
      </c>
      <c r="F17" s="1217">
        <v>0</v>
      </c>
      <c r="G17">
        <v>4470</v>
      </c>
      <c r="H17">
        <v>0</v>
      </c>
    </row>
    <row r="18" spans="1:8" x14ac:dyDescent="0.3">
      <c r="A18" s="1097">
        <v>36</v>
      </c>
      <c r="B18" s="1097" t="s">
        <v>524</v>
      </c>
      <c r="C18" s="1097" t="s">
        <v>518</v>
      </c>
      <c r="D18" s="1097" t="s">
        <v>511</v>
      </c>
      <c r="E18">
        <v>0</v>
      </c>
      <c r="G18">
        <v>0</v>
      </c>
      <c r="H18">
        <v>1</v>
      </c>
    </row>
    <row r="19" spans="1:8" x14ac:dyDescent="0.3">
      <c r="A19">
        <v>38</v>
      </c>
      <c r="B19" t="s">
        <v>525</v>
      </c>
      <c r="C19" t="s">
        <v>522</v>
      </c>
      <c r="D19" t="s">
        <v>511</v>
      </c>
      <c r="E19">
        <v>6026</v>
      </c>
      <c r="F19" s="1217">
        <v>0</v>
      </c>
      <c r="G19">
        <v>6026</v>
      </c>
      <c r="H19">
        <v>0</v>
      </c>
    </row>
    <row r="20" spans="1:8" x14ac:dyDescent="0.3">
      <c r="A20">
        <v>39</v>
      </c>
      <c r="B20" t="s">
        <v>526</v>
      </c>
      <c r="C20" t="s">
        <v>522</v>
      </c>
      <c r="D20" t="s">
        <v>511</v>
      </c>
      <c r="E20">
        <v>3069</v>
      </c>
      <c r="F20" s="1217">
        <v>0</v>
      </c>
      <c r="G20">
        <v>3069</v>
      </c>
      <c r="H20">
        <v>0</v>
      </c>
    </row>
    <row r="21" spans="1:8" x14ac:dyDescent="0.3">
      <c r="A21">
        <v>40</v>
      </c>
      <c r="B21" t="s">
        <v>527</v>
      </c>
      <c r="C21" t="s">
        <v>522</v>
      </c>
      <c r="D21" t="s">
        <v>511</v>
      </c>
      <c r="E21">
        <v>6309</v>
      </c>
      <c r="F21" s="1217">
        <v>0</v>
      </c>
      <c r="G21">
        <v>6309</v>
      </c>
      <c r="H21">
        <v>0</v>
      </c>
    </row>
    <row r="22" spans="1:8" x14ac:dyDescent="0.3">
      <c r="A22">
        <v>41</v>
      </c>
      <c r="B22" t="s">
        <v>528</v>
      </c>
      <c r="C22" t="s">
        <v>522</v>
      </c>
      <c r="D22" t="s">
        <v>511</v>
      </c>
      <c r="E22">
        <v>5837</v>
      </c>
      <c r="F22" s="1217">
        <v>0</v>
      </c>
      <c r="G22">
        <v>5837</v>
      </c>
      <c r="H22">
        <v>0</v>
      </c>
    </row>
    <row r="23" spans="1:8" x14ac:dyDescent="0.3">
      <c r="A23">
        <v>48</v>
      </c>
      <c r="B23" t="s">
        <v>529</v>
      </c>
      <c r="C23" t="s">
        <v>522</v>
      </c>
      <c r="D23" t="s">
        <v>511</v>
      </c>
      <c r="E23">
        <v>5477</v>
      </c>
      <c r="F23" s="1164">
        <v>1.7840000000000002E-2</v>
      </c>
      <c r="G23">
        <v>5381</v>
      </c>
      <c r="H23">
        <v>0</v>
      </c>
    </row>
    <row r="24" spans="1:8" x14ac:dyDescent="0.3">
      <c r="A24">
        <v>49</v>
      </c>
      <c r="B24" t="s">
        <v>530</v>
      </c>
      <c r="C24" t="s">
        <v>522</v>
      </c>
      <c r="D24" t="s">
        <v>511</v>
      </c>
      <c r="E24">
        <v>398</v>
      </c>
      <c r="F24" s="1217">
        <v>0</v>
      </c>
      <c r="G24">
        <v>398</v>
      </c>
      <c r="H24">
        <v>0</v>
      </c>
    </row>
    <row r="25" spans="1:8" x14ac:dyDescent="0.3">
      <c r="A25">
        <v>50</v>
      </c>
      <c r="B25" t="s">
        <v>330</v>
      </c>
      <c r="C25" t="s">
        <v>522</v>
      </c>
      <c r="D25" t="s">
        <v>511</v>
      </c>
      <c r="E25">
        <v>6610</v>
      </c>
      <c r="F25" s="1217">
        <v>0</v>
      </c>
      <c r="G25">
        <v>6610</v>
      </c>
      <c r="H25">
        <v>0</v>
      </c>
    </row>
    <row r="26" spans="1:8" x14ac:dyDescent="0.3">
      <c r="A26">
        <v>58</v>
      </c>
      <c r="B26" t="s">
        <v>531</v>
      </c>
      <c r="C26" t="s">
        <v>522</v>
      </c>
      <c r="D26" t="s">
        <v>511</v>
      </c>
      <c r="E26">
        <v>5561</v>
      </c>
      <c r="F26" s="1217">
        <v>0</v>
      </c>
      <c r="G26">
        <v>5561</v>
      </c>
      <c r="H26">
        <v>0</v>
      </c>
    </row>
    <row r="27" spans="1:8" x14ac:dyDescent="0.3">
      <c r="A27">
        <v>59</v>
      </c>
      <c r="B27" t="s">
        <v>532</v>
      </c>
      <c r="C27" t="s">
        <v>522</v>
      </c>
      <c r="D27" t="s">
        <v>511</v>
      </c>
      <c r="E27">
        <v>6771</v>
      </c>
      <c r="F27" s="1217">
        <v>0</v>
      </c>
      <c r="G27">
        <v>6771</v>
      </c>
      <c r="H27">
        <v>0</v>
      </c>
    </row>
    <row r="28" spans="1:8" x14ac:dyDescent="0.3">
      <c r="A28">
        <v>61</v>
      </c>
      <c r="B28" t="s">
        <v>533</v>
      </c>
      <c r="C28" t="s">
        <v>522</v>
      </c>
      <c r="D28" t="s">
        <v>511</v>
      </c>
      <c r="E28">
        <v>3610</v>
      </c>
      <c r="F28" s="1217">
        <v>0</v>
      </c>
      <c r="G28">
        <v>3610</v>
      </c>
      <c r="H28">
        <v>0</v>
      </c>
    </row>
    <row r="29" spans="1:8" x14ac:dyDescent="0.3">
      <c r="A29" s="1097">
        <v>64</v>
      </c>
      <c r="B29" s="1097" t="s">
        <v>534</v>
      </c>
      <c r="C29" s="1097" t="s">
        <v>452</v>
      </c>
      <c r="D29" s="1097" t="s">
        <v>511</v>
      </c>
      <c r="E29">
        <v>563</v>
      </c>
      <c r="F29" s="1217">
        <v>0</v>
      </c>
      <c r="G29">
        <v>563</v>
      </c>
      <c r="H29">
        <v>1</v>
      </c>
    </row>
    <row r="30" spans="1:8" x14ac:dyDescent="0.3">
      <c r="A30">
        <v>66</v>
      </c>
      <c r="B30" t="s">
        <v>535</v>
      </c>
      <c r="C30" t="s">
        <v>452</v>
      </c>
      <c r="D30" t="s">
        <v>511</v>
      </c>
      <c r="E30">
        <v>1228</v>
      </c>
      <c r="F30" s="1163">
        <v>-5.2470000000000003E-2</v>
      </c>
      <c r="G30">
        <v>1296</v>
      </c>
      <c r="H30">
        <v>0</v>
      </c>
    </row>
    <row r="31" spans="1:8" x14ac:dyDescent="0.3">
      <c r="A31">
        <v>68</v>
      </c>
      <c r="B31" t="s">
        <v>536</v>
      </c>
      <c r="C31" t="s">
        <v>522</v>
      </c>
      <c r="D31" t="s">
        <v>511</v>
      </c>
      <c r="E31">
        <v>4888</v>
      </c>
      <c r="F31" s="1217">
        <v>0</v>
      </c>
      <c r="G31">
        <v>4888</v>
      </c>
      <c r="H31">
        <v>0</v>
      </c>
    </row>
    <row r="32" spans="1:8" x14ac:dyDescent="0.3">
      <c r="A32">
        <v>73</v>
      </c>
      <c r="B32" t="s">
        <v>537</v>
      </c>
      <c r="C32" t="s">
        <v>452</v>
      </c>
      <c r="D32" t="s">
        <v>511</v>
      </c>
      <c r="E32">
        <v>1641</v>
      </c>
      <c r="F32" s="1217">
        <v>0</v>
      </c>
      <c r="G32">
        <v>1641</v>
      </c>
      <c r="H32">
        <v>0</v>
      </c>
    </row>
    <row r="33" spans="1:8" x14ac:dyDescent="0.3">
      <c r="A33" s="1097">
        <v>77</v>
      </c>
      <c r="B33" s="1097" t="s">
        <v>538</v>
      </c>
      <c r="C33" s="1097" t="s">
        <v>452</v>
      </c>
      <c r="D33" s="1097" t="s">
        <v>511</v>
      </c>
      <c r="E33">
        <v>543</v>
      </c>
      <c r="F33" s="1217">
        <v>0</v>
      </c>
      <c r="G33">
        <v>543</v>
      </c>
      <c r="H33">
        <v>1</v>
      </c>
    </row>
    <row r="34" spans="1:8" x14ac:dyDescent="0.3">
      <c r="A34">
        <v>78</v>
      </c>
      <c r="B34" t="s">
        <v>539</v>
      </c>
      <c r="C34" t="s">
        <v>452</v>
      </c>
      <c r="D34" t="s">
        <v>511</v>
      </c>
      <c r="E34">
        <v>2069</v>
      </c>
      <c r="F34" s="1217">
        <v>0</v>
      </c>
      <c r="G34">
        <v>2069</v>
      </c>
      <c r="H34">
        <v>0</v>
      </c>
    </row>
    <row r="35" spans="1:8" x14ac:dyDescent="0.3">
      <c r="A35">
        <v>81</v>
      </c>
      <c r="B35" t="s">
        <v>540</v>
      </c>
      <c r="C35" t="s">
        <v>518</v>
      </c>
      <c r="D35" t="s">
        <v>511</v>
      </c>
      <c r="E35">
        <v>4743</v>
      </c>
      <c r="F35" s="1217">
        <v>0</v>
      </c>
      <c r="G35">
        <v>4743</v>
      </c>
      <c r="H35">
        <v>0</v>
      </c>
    </row>
    <row r="36" spans="1:8" x14ac:dyDescent="0.3">
      <c r="A36">
        <v>84</v>
      </c>
      <c r="B36" t="s">
        <v>541</v>
      </c>
      <c r="C36" t="s">
        <v>452</v>
      </c>
      <c r="D36" t="s">
        <v>511</v>
      </c>
      <c r="E36">
        <v>2327</v>
      </c>
      <c r="F36" s="1217">
        <v>0</v>
      </c>
      <c r="G36">
        <v>2327</v>
      </c>
      <c r="H36">
        <v>0</v>
      </c>
    </row>
    <row r="37" spans="1:8" x14ac:dyDescent="0.3">
      <c r="A37" s="1097">
        <v>85</v>
      </c>
      <c r="B37" s="1097" t="s">
        <v>542</v>
      </c>
      <c r="C37" s="1097" t="s">
        <v>452</v>
      </c>
      <c r="D37" s="1097" t="s">
        <v>511</v>
      </c>
      <c r="E37">
        <v>616</v>
      </c>
      <c r="F37" s="1217">
        <v>0</v>
      </c>
      <c r="G37">
        <v>616</v>
      </c>
      <c r="H37">
        <v>1</v>
      </c>
    </row>
    <row r="38" spans="1:8" x14ac:dyDescent="0.3">
      <c r="A38">
        <v>87</v>
      </c>
      <c r="B38" t="s">
        <v>543</v>
      </c>
      <c r="C38" t="s">
        <v>518</v>
      </c>
      <c r="D38" t="s">
        <v>511</v>
      </c>
      <c r="E38">
        <v>1941</v>
      </c>
      <c r="F38" s="1217">
        <v>0</v>
      </c>
      <c r="G38">
        <v>1941</v>
      </c>
      <c r="H38">
        <v>0</v>
      </c>
    </row>
    <row r="39" spans="1:8" x14ac:dyDescent="0.3">
      <c r="A39">
        <v>88</v>
      </c>
      <c r="B39" t="s">
        <v>59</v>
      </c>
      <c r="C39" t="s">
        <v>544</v>
      </c>
      <c r="D39" t="s">
        <v>545</v>
      </c>
      <c r="E39">
        <v>4282</v>
      </c>
      <c r="F39" s="1217">
        <v>0</v>
      </c>
      <c r="G39">
        <v>4282</v>
      </c>
      <c r="H39">
        <v>0</v>
      </c>
    </row>
    <row r="40" spans="1:8" x14ac:dyDescent="0.3">
      <c r="A40">
        <v>89</v>
      </c>
      <c r="B40" t="s">
        <v>61</v>
      </c>
      <c r="C40" t="s">
        <v>544</v>
      </c>
      <c r="D40" t="s">
        <v>545</v>
      </c>
      <c r="E40">
        <v>1608</v>
      </c>
      <c r="F40" s="1217">
        <v>0</v>
      </c>
      <c r="G40">
        <v>1608</v>
      </c>
      <c r="H40">
        <v>0</v>
      </c>
    </row>
    <row r="41" spans="1:8" x14ac:dyDescent="0.3">
      <c r="A41">
        <v>90</v>
      </c>
      <c r="B41" t="s">
        <v>62</v>
      </c>
      <c r="C41" t="s">
        <v>544</v>
      </c>
      <c r="D41" t="s">
        <v>545</v>
      </c>
      <c r="E41">
        <v>3764</v>
      </c>
      <c r="F41" s="1217">
        <v>0</v>
      </c>
      <c r="G41">
        <v>3764</v>
      </c>
      <c r="H41">
        <v>0</v>
      </c>
    </row>
    <row r="42" spans="1:8" x14ac:dyDescent="0.3">
      <c r="A42">
        <v>91</v>
      </c>
      <c r="B42" t="s">
        <v>63</v>
      </c>
      <c r="C42" t="s">
        <v>544</v>
      </c>
      <c r="D42" t="s">
        <v>545</v>
      </c>
      <c r="E42">
        <v>1869</v>
      </c>
      <c r="F42" s="1217">
        <v>0</v>
      </c>
      <c r="G42">
        <v>1869</v>
      </c>
      <c r="H42">
        <v>0</v>
      </c>
    </row>
    <row r="43" spans="1:8" x14ac:dyDescent="0.3">
      <c r="A43">
        <v>92</v>
      </c>
      <c r="B43" t="s">
        <v>546</v>
      </c>
      <c r="C43" t="s">
        <v>518</v>
      </c>
      <c r="D43" t="s">
        <v>511</v>
      </c>
      <c r="E43">
        <v>5045</v>
      </c>
      <c r="F43" s="1217">
        <v>0</v>
      </c>
      <c r="G43">
        <v>5045</v>
      </c>
      <c r="H43">
        <v>0</v>
      </c>
    </row>
    <row r="44" spans="1:8" x14ac:dyDescent="0.3">
      <c r="A44">
        <v>93</v>
      </c>
      <c r="B44" t="s">
        <v>547</v>
      </c>
      <c r="C44" t="s">
        <v>518</v>
      </c>
      <c r="D44" t="s">
        <v>511</v>
      </c>
      <c r="E44">
        <v>4887</v>
      </c>
      <c r="F44" s="1217">
        <v>0</v>
      </c>
      <c r="G44">
        <v>4887</v>
      </c>
      <c r="H44">
        <v>0</v>
      </c>
    </row>
    <row r="45" spans="1:8" x14ac:dyDescent="0.3">
      <c r="A45">
        <v>94</v>
      </c>
      <c r="B45" t="s">
        <v>548</v>
      </c>
      <c r="C45" t="s">
        <v>518</v>
      </c>
      <c r="D45" t="s">
        <v>511</v>
      </c>
      <c r="E45">
        <v>2542</v>
      </c>
      <c r="F45" s="1217">
        <v>0</v>
      </c>
      <c r="G45">
        <v>2542</v>
      </c>
      <c r="H45">
        <v>0</v>
      </c>
    </row>
    <row r="46" spans="1:8" x14ac:dyDescent="0.3">
      <c r="A46">
        <v>98</v>
      </c>
      <c r="B46" t="s">
        <v>549</v>
      </c>
      <c r="C46" t="s">
        <v>453</v>
      </c>
      <c r="D46" t="s">
        <v>511</v>
      </c>
      <c r="E46">
        <v>14479</v>
      </c>
      <c r="F46" s="1217">
        <v>0</v>
      </c>
      <c r="G46">
        <v>14479</v>
      </c>
      <c r="H46">
        <v>0</v>
      </c>
    </row>
    <row r="47" spans="1:8" x14ac:dyDescent="0.3">
      <c r="A47">
        <v>100</v>
      </c>
      <c r="B47" t="s">
        <v>550</v>
      </c>
      <c r="C47" t="s">
        <v>453</v>
      </c>
      <c r="D47" t="s">
        <v>511</v>
      </c>
      <c r="E47">
        <v>13242</v>
      </c>
      <c r="F47" s="1217">
        <v>0</v>
      </c>
      <c r="G47">
        <v>13242</v>
      </c>
      <c r="H47">
        <v>0</v>
      </c>
    </row>
    <row r="48" spans="1:8" x14ac:dyDescent="0.3">
      <c r="A48" s="1097">
        <v>102</v>
      </c>
      <c r="B48" s="1097" t="s">
        <v>551</v>
      </c>
      <c r="C48" s="1097" t="s">
        <v>453</v>
      </c>
      <c r="D48" s="1097" t="s">
        <v>511</v>
      </c>
      <c r="E48">
        <v>1383</v>
      </c>
      <c r="F48" s="1217">
        <v>0</v>
      </c>
      <c r="G48">
        <v>1383</v>
      </c>
      <c r="H48">
        <v>1</v>
      </c>
    </row>
    <row r="49" spans="1:8" x14ac:dyDescent="0.3">
      <c r="A49">
        <v>106</v>
      </c>
      <c r="B49" t="s">
        <v>552</v>
      </c>
      <c r="C49" t="s">
        <v>553</v>
      </c>
      <c r="D49" t="s">
        <v>511</v>
      </c>
      <c r="E49">
        <v>394</v>
      </c>
      <c r="F49" s="1217">
        <v>0</v>
      </c>
      <c r="G49">
        <v>394</v>
      </c>
      <c r="H49">
        <v>0</v>
      </c>
    </row>
    <row r="50" spans="1:8" x14ac:dyDescent="0.3">
      <c r="A50">
        <v>107</v>
      </c>
      <c r="B50" t="s">
        <v>554</v>
      </c>
      <c r="C50" t="s">
        <v>553</v>
      </c>
      <c r="D50" t="s">
        <v>511</v>
      </c>
      <c r="E50">
        <v>2929</v>
      </c>
      <c r="F50" s="1217">
        <v>0</v>
      </c>
      <c r="G50">
        <v>2929</v>
      </c>
      <c r="H50">
        <v>0</v>
      </c>
    </row>
    <row r="51" spans="1:8" x14ac:dyDescent="0.3">
      <c r="A51">
        <v>108</v>
      </c>
      <c r="B51" t="s">
        <v>554</v>
      </c>
      <c r="C51" t="s">
        <v>553</v>
      </c>
      <c r="D51" t="s">
        <v>511</v>
      </c>
      <c r="E51">
        <v>503</v>
      </c>
      <c r="F51" s="1217">
        <v>0</v>
      </c>
      <c r="G51">
        <v>503</v>
      </c>
      <c r="H51">
        <v>0</v>
      </c>
    </row>
    <row r="52" spans="1:8" x14ac:dyDescent="0.3">
      <c r="A52">
        <v>109</v>
      </c>
      <c r="B52" t="s">
        <v>555</v>
      </c>
      <c r="C52" t="s">
        <v>553</v>
      </c>
      <c r="D52" t="s">
        <v>511</v>
      </c>
      <c r="E52">
        <v>1302</v>
      </c>
      <c r="F52" s="1217">
        <v>0</v>
      </c>
      <c r="G52">
        <v>1302</v>
      </c>
      <c r="H52">
        <v>0</v>
      </c>
    </row>
    <row r="53" spans="1:8" x14ac:dyDescent="0.3">
      <c r="A53">
        <v>110</v>
      </c>
      <c r="B53" t="s">
        <v>554</v>
      </c>
      <c r="C53" t="s">
        <v>553</v>
      </c>
      <c r="D53" t="s">
        <v>511</v>
      </c>
      <c r="E53">
        <v>3090</v>
      </c>
      <c r="F53" s="1217">
        <v>0</v>
      </c>
      <c r="G53">
        <v>3090</v>
      </c>
      <c r="H53">
        <v>0</v>
      </c>
    </row>
    <row r="54" spans="1:8" x14ac:dyDescent="0.3">
      <c r="A54">
        <v>111</v>
      </c>
      <c r="B54" t="s">
        <v>556</v>
      </c>
      <c r="C54" t="s">
        <v>553</v>
      </c>
      <c r="D54" t="s">
        <v>511</v>
      </c>
      <c r="E54">
        <v>1378</v>
      </c>
      <c r="F54" s="1217">
        <v>0</v>
      </c>
      <c r="G54">
        <v>1378</v>
      </c>
      <c r="H54">
        <v>0</v>
      </c>
    </row>
    <row r="55" spans="1:8" x14ac:dyDescent="0.3">
      <c r="A55">
        <v>112</v>
      </c>
      <c r="B55" t="s">
        <v>557</v>
      </c>
      <c r="C55" t="s">
        <v>553</v>
      </c>
      <c r="D55" t="s">
        <v>511</v>
      </c>
      <c r="E55">
        <v>1674</v>
      </c>
      <c r="F55" s="1217">
        <v>0</v>
      </c>
      <c r="G55">
        <v>1674</v>
      </c>
      <c r="H55">
        <v>0</v>
      </c>
    </row>
    <row r="56" spans="1:8" x14ac:dyDescent="0.3">
      <c r="A56">
        <v>115</v>
      </c>
      <c r="B56" t="s">
        <v>558</v>
      </c>
      <c r="C56" t="s">
        <v>559</v>
      </c>
      <c r="D56" t="s">
        <v>511</v>
      </c>
      <c r="E56">
        <v>9652</v>
      </c>
      <c r="F56" s="1217">
        <v>0</v>
      </c>
      <c r="G56">
        <v>9652</v>
      </c>
      <c r="H56">
        <v>0</v>
      </c>
    </row>
    <row r="57" spans="1:8" x14ac:dyDescent="0.3">
      <c r="A57" s="1097">
        <v>117</v>
      </c>
      <c r="B57" s="1097" t="s">
        <v>560</v>
      </c>
      <c r="C57" s="1097" t="s">
        <v>553</v>
      </c>
      <c r="D57" s="1097" t="s">
        <v>511</v>
      </c>
      <c r="E57">
        <v>893</v>
      </c>
      <c r="F57" s="1217">
        <v>0</v>
      </c>
      <c r="G57">
        <v>893</v>
      </c>
      <c r="H57">
        <v>1</v>
      </c>
    </row>
    <row r="58" spans="1:8" x14ac:dyDescent="0.3">
      <c r="A58">
        <v>119</v>
      </c>
      <c r="B58" t="s">
        <v>561</v>
      </c>
      <c r="C58" t="s">
        <v>553</v>
      </c>
      <c r="D58" t="s">
        <v>511</v>
      </c>
      <c r="E58">
        <v>4259</v>
      </c>
      <c r="F58" s="1217">
        <v>0</v>
      </c>
      <c r="G58">
        <v>4259</v>
      </c>
      <c r="H58">
        <v>0</v>
      </c>
    </row>
    <row r="59" spans="1:8" x14ac:dyDescent="0.3">
      <c r="A59">
        <v>121</v>
      </c>
      <c r="B59" t="s">
        <v>562</v>
      </c>
      <c r="C59" t="s">
        <v>553</v>
      </c>
      <c r="D59" t="s">
        <v>511</v>
      </c>
      <c r="E59">
        <v>1154</v>
      </c>
      <c r="F59" s="1217">
        <v>0</v>
      </c>
      <c r="G59">
        <v>1154</v>
      </c>
      <c r="H59">
        <v>0</v>
      </c>
    </row>
    <row r="60" spans="1:8" x14ac:dyDescent="0.3">
      <c r="A60">
        <v>122</v>
      </c>
      <c r="B60" t="s">
        <v>563</v>
      </c>
      <c r="C60" t="s">
        <v>564</v>
      </c>
      <c r="D60" t="s">
        <v>511</v>
      </c>
      <c r="E60">
        <v>8214</v>
      </c>
      <c r="F60" s="1217">
        <v>0</v>
      </c>
      <c r="G60">
        <v>8214</v>
      </c>
      <c r="H60">
        <v>0</v>
      </c>
    </row>
    <row r="61" spans="1:8" x14ac:dyDescent="0.3">
      <c r="A61">
        <v>124</v>
      </c>
      <c r="B61" t="s">
        <v>565</v>
      </c>
      <c r="C61" t="s">
        <v>564</v>
      </c>
      <c r="D61" t="s">
        <v>511</v>
      </c>
      <c r="E61">
        <v>7387</v>
      </c>
      <c r="F61" s="1217">
        <v>0</v>
      </c>
      <c r="G61">
        <v>7387</v>
      </c>
      <c r="H61">
        <v>0</v>
      </c>
    </row>
    <row r="62" spans="1:8" x14ac:dyDescent="0.3">
      <c r="A62" s="1097">
        <v>140</v>
      </c>
      <c r="B62" s="1097" t="s">
        <v>566</v>
      </c>
      <c r="C62" s="1097" t="s">
        <v>456</v>
      </c>
      <c r="D62" s="1097" t="s">
        <v>511</v>
      </c>
      <c r="E62">
        <v>307</v>
      </c>
      <c r="F62" s="1217">
        <v>0</v>
      </c>
      <c r="G62">
        <v>307</v>
      </c>
      <c r="H62">
        <v>1</v>
      </c>
    </row>
    <row r="63" spans="1:8" x14ac:dyDescent="0.3">
      <c r="A63" s="1097">
        <v>143</v>
      </c>
      <c r="B63" s="1097" t="s">
        <v>567</v>
      </c>
      <c r="C63" s="1097" t="s">
        <v>456</v>
      </c>
      <c r="D63" s="1097" t="s">
        <v>511</v>
      </c>
      <c r="E63">
        <v>78</v>
      </c>
      <c r="F63" s="1217">
        <v>0</v>
      </c>
      <c r="G63">
        <v>78</v>
      </c>
      <c r="H63">
        <v>1</v>
      </c>
    </row>
    <row r="64" spans="1:8" x14ac:dyDescent="0.3">
      <c r="A64" s="1097">
        <v>146</v>
      </c>
      <c r="B64" s="1097" t="s">
        <v>568</v>
      </c>
      <c r="C64" s="1097" t="s">
        <v>153</v>
      </c>
      <c r="D64" s="1097" t="s">
        <v>511</v>
      </c>
      <c r="E64">
        <v>24633</v>
      </c>
      <c r="F64" s="1217">
        <v>0</v>
      </c>
      <c r="G64">
        <v>24633</v>
      </c>
      <c r="H64">
        <v>1</v>
      </c>
    </row>
    <row r="65" spans="1:8" x14ac:dyDescent="0.3">
      <c r="A65">
        <v>148</v>
      </c>
      <c r="B65" t="s">
        <v>555</v>
      </c>
      <c r="C65" t="s">
        <v>553</v>
      </c>
      <c r="D65" t="s">
        <v>511</v>
      </c>
      <c r="E65">
        <v>1112</v>
      </c>
      <c r="F65" s="1217">
        <v>0</v>
      </c>
      <c r="G65">
        <v>1112</v>
      </c>
      <c r="H65">
        <v>0</v>
      </c>
    </row>
    <row r="66" spans="1:8" x14ac:dyDescent="0.3">
      <c r="A66">
        <v>154</v>
      </c>
      <c r="B66" t="s">
        <v>65</v>
      </c>
      <c r="C66" t="s">
        <v>64</v>
      </c>
      <c r="D66" t="s">
        <v>545</v>
      </c>
      <c r="E66">
        <v>7783</v>
      </c>
      <c r="F66" s="1217">
        <v>0</v>
      </c>
      <c r="G66">
        <v>7783</v>
      </c>
      <c r="H66">
        <v>0</v>
      </c>
    </row>
    <row r="67" spans="1:8" x14ac:dyDescent="0.3">
      <c r="A67">
        <v>157</v>
      </c>
      <c r="B67" t="s">
        <v>569</v>
      </c>
      <c r="C67" t="s">
        <v>570</v>
      </c>
      <c r="D67" t="s">
        <v>545</v>
      </c>
      <c r="E67">
        <v>5787</v>
      </c>
      <c r="F67" s="1217">
        <v>0</v>
      </c>
      <c r="G67">
        <v>5787</v>
      </c>
      <c r="H67">
        <v>0</v>
      </c>
    </row>
    <row r="68" spans="1:8" x14ac:dyDescent="0.3">
      <c r="A68">
        <v>159</v>
      </c>
      <c r="B68" t="s">
        <v>66</v>
      </c>
      <c r="C68" t="s">
        <v>64</v>
      </c>
      <c r="D68" t="s">
        <v>545</v>
      </c>
      <c r="E68">
        <v>6819</v>
      </c>
      <c r="F68" s="1217">
        <v>0</v>
      </c>
      <c r="G68">
        <v>6819</v>
      </c>
      <c r="H68">
        <v>0</v>
      </c>
    </row>
    <row r="69" spans="1:8" x14ac:dyDescent="0.3">
      <c r="A69">
        <v>162</v>
      </c>
      <c r="B69" t="s">
        <v>571</v>
      </c>
      <c r="C69" t="s">
        <v>570</v>
      </c>
      <c r="D69" t="s">
        <v>545</v>
      </c>
      <c r="E69">
        <v>0</v>
      </c>
      <c r="G69">
        <v>0</v>
      </c>
      <c r="H69">
        <v>0</v>
      </c>
    </row>
    <row r="70" spans="1:8" x14ac:dyDescent="0.3">
      <c r="A70">
        <v>163</v>
      </c>
      <c r="B70" t="s">
        <v>572</v>
      </c>
      <c r="C70" t="s">
        <v>570</v>
      </c>
      <c r="D70" t="s">
        <v>545</v>
      </c>
      <c r="E70">
        <v>0</v>
      </c>
      <c r="G70">
        <v>0</v>
      </c>
      <c r="H70">
        <v>0</v>
      </c>
    </row>
    <row r="71" spans="1:8" x14ac:dyDescent="0.3">
      <c r="A71">
        <v>170</v>
      </c>
      <c r="B71" t="s">
        <v>573</v>
      </c>
      <c r="C71" t="s">
        <v>570</v>
      </c>
      <c r="D71" t="s">
        <v>545</v>
      </c>
      <c r="E71">
        <v>0</v>
      </c>
      <c r="G71">
        <v>0</v>
      </c>
      <c r="H71">
        <v>0</v>
      </c>
    </row>
    <row r="72" spans="1:8" x14ac:dyDescent="0.3">
      <c r="A72">
        <v>171</v>
      </c>
      <c r="B72" t="s">
        <v>574</v>
      </c>
      <c r="C72" t="s">
        <v>570</v>
      </c>
      <c r="D72" t="s">
        <v>545</v>
      </c>
      <c r="E72">
        <v>0</v>
      </c>
      <c r="G72">
        <v>0</v>
      </c>
      <c r="H72">
        <v>0</v>
      </c>
    </row>
    <row r="73" spans="1:8" x14ac:dyDescent="0.3">
      <c r="A73">
        <v>172</v>
      </c>
      <c r="B73" t="s">
        <v>575</v>
      </c>
      <c r="C73" t="s">
        <v>570</v>
      </c>
      <c r="D73" t="s">
        <v>545</v>
      </c>
      <c r="E73">
        <v>0</v>
      </c>
      <c r="G73">
        <v>0</v>
      </c>
      <c r="H73">
        <v>0</v>
      </c>
    </row>
    <row r="74" spans="1:8" x14ac:dyDescent="0.3">
      <c r="A74">
        <v>180</v>
      </c>
      <c r="B74" t="s">
        <v>576</v>
      </c>
      <c r="C74" t="s">
        <v>570</v>
      </c>
      <c r="D74" t="s">
        <v>545</v>
      </c>
      <c r="E74">
        <v>3980</v>
      </c>
      <c r="F74" s="1217">
        <v>0</v>
      </c>
      <c r="G74">
        <v>3980</v>
      </c>
      <c r="H74">
        <v>0</v>
      </c>
    </row>
    <row r="75" spans="1:8" x14ac:dyDescent="0.3">
      <c r="A75">
        <v>181</v>
      </c>
      <c r="B75" t="s">
        <v>499</v>
      </c>
      <c r="C75" t="s">
        <v>570</v>
      </c>
      <c r="D75" t="s">
        <v>545</v>
      </c>
      <c r="E75">
        <v>6350</v>
      </c>
      <c r="F75" s="1217">
        <v>0</v>
      </c>
      <c r="G75">
        <v>6350</v>
      </c>
      <c r="H75">
        <v>0</v>
      </c>
    </row>
    <row r="76" spans="1:8" x14ac:dyDescent="0.3">
      <c r="A76">
        <v>182</v>
      </c>
      <c r="B76" t="s">
        <v>577</v>
      </c>
      <c r="C76" t="s">
        <v>570</v>
      </c>
      <c r="D76" t="s">
        <v>545</v>
      </c>
      <c r="E76">
        <v>7044</v>
      </c>
      <c r="F76" s="1217">
        <v>0</v>
      </c>
      <c r="G76">
        <v>7044</v>
      </c>
      <c r="H76">
        <v>0</v>
      </c>
    </row>
    <row r="77" spans="1:8" x14ac:dyDescent="0.3">
      <c r="A77">
        <v>184</v>
      </c>
      <c r="B77" t="s">
        <v>154</v>
      </c>
      <c r="C77" t="s">
        <v>570</v>
      </c>
      <c r="D77" t="s">
        <v>545</v>
      </c>
      <c r="E77">
        <v>1569</v>
      </c>
      <c r="F77" s="1217">
        <v>0</v>
      </c>
      <c r="G77">
        <v>1569</v>
      </c>
      <c r="H77">
        <v>0</v>
      </c>
    </row>
    <row r="78" spans="1:8" x14ac:dyDescent="0.3">
      <c r="A78">
        <v>185</v>
      </c>
      <c r="B78" t="s">
        <v>578</v>
      </c>
      <c r="C78" t="s">
        <v>579</v>
      </c>
      <c r="D78" t="s">
        <v>545</v>
      </c>
      <c r="E78">
        <v>5640</v>
      </c>
      <c r="F78" s="1217">
        <v>0</v>
      </c>
      <c r="G78">
        <v>5640</v>
      </c>
      <c r="H78">
        <v>0</v>
      </c>
    </row>
    <row r="79" spans="1:8" x14ac:dyDescent="0.3">
      <c r="A79">
        <v>186</v>
      </c>
      <c r="B79" t="s">
        <v>493</v>
      </c>
      <c r="C79" t="s">
        <v>570</v>
      </c>
      <c r="D79" t="s">
        <v>545</v>
      </c>
      <c r="E79">
        <v>5507</v>
      </c>
      <c r="F79" s="1217">
        <v>0</v>
      </c>
      <c r="G79">
        <v>5507</v>
      </c>
      <c r="H79">
        <v>0</v>
      </c>
    </row>
    <row r="80" spans="1:8" x14ac:dyDescent="0.3">
      <c r="A80">
        <v>193</v>
      </c>
      <c r="B80" t="s">
        <v>67</v>
      </c>
      <c r="C80" t="s">
        <v>64</v>
      </c>
      <c r="D80" t="s">
        <v>545</v>
      </c>
      <c r="E80">
        <v>5539</v>
      </c>
      <c r="F80" s="1217">
        <v>0</v>
      </c>
      <c r="G80">
        <v>5539</v>
      </c>
      <c r="H80">
        <v>0</v>
      </c>
    </row>
    <row r="81" spans="1:8" x14ac:dyDescent="0.3">
      <c r="A81">
        <v>195</v>
      </c>
      <c r="B81" t="s">
        <v>580</v>
      </c>
      <c r="C81" t="s">
        <v>64</v>
      </c>
      <c r="D81" t="s">
        <v>545</v>
      </c>
      <c r="E81">
        <v>6001</v>
      </c>
      <c r="F81" s="1217">
        <v>0</v>
      </c>
      <c r="G81">
        <v>6001</v>
      </c>
      <c r="H81">
        <v>0</v>
      </c>
    </row>
    <row r="82" spans="1:8" x14ac:dyDescent="0.3">
      <c r="A82">
        <v>196</v>
      </c>
      <c r="B82" t="s">
        <v>69</v>
      </c>
      <c r="C82" t="s">
        <v>64</v>
      </c>
      <c r="D82" t="s">
        <v>545</v>
      </c>
      <c r="E82">
        <v>4451</v>
      </c>
      <c r="F82" s="1217">
        <v>0</v>
      </c>
      <c r="G82">
        <v>4451</v>
      </c>
      <c r="H82">
        <v>0</v>
      </c>
    </row>
    <row r="83" spans="1:8" x14ac:dyDescent="0.3">
      <c r="A83">
        <v>197</v>
      </c>
      <c r="B83" t="s">
        <v>70</v>
      </c>
      <c r="C83" t="s">
        <v>64</v>
      </c>
      <c r="D83" t="s">
        <v>545</v>
      </c>
      <c r="E83">
        <v>4522</v>
      </c>
      <c r="F83" s="1217">
        <v>0</v>
      </c>
      <c r="G83">
        <v>4522</v>
      </c>
      <c r="H83">
        <v>0</v>
      </c>
    </row>
    <row r="84" spans="1:8" x14ac:dyDescent="0.3">
      <c r="A84">
        <v>198</v>
      </c>
      <c r="B84" t="s">
        <v>71</v>
      </c>
      <c r="C84" t="s">
        <v>579</v>
      </c>
      <c r="D84" t="s">
        <v>545</v>
      </c>
      <c r="E84">
        <v>773</v>
      </c>
      <c r="F84" s="1217">
        <v>0</v>
      </c>
      <c r="G84">
        <v>773</v>
      </c>
      <c r="H84">
        <v>0</v>
      </c>
    </row>
    <row r="85" spans="1:8" x14ac:dyDescent="0.3">
      <c r="A85">
        <v>199</v>
      </c>
      <c r="B85" t="s">
        <v>72</v>
      </c>
      <c r="C85" t="s">
        <v>579</v>
      </c>
      <c r="D85" t="s">
        <v>545</v>
      </c>
      <c r="E85">
        <v>385</v>
      </c>
      <c r="F85" s="1217">
        <v>0</v>
      </c>
      <c r="G85">
        <v>385</v>
      </c>
      <c r="H85">
        <v>0</v>
      </c>
    </row>
    <row r="86" spans="1:8" x14ac:dyDescent="0.3">
      <c r="A86">
        <v>200</v>
      </c>
      <c r="B86" t="s">
        <v>73</v>
      </c>
      <c r="D86" t="s">
        <v>545</v>
      </c>
      <c r="E86">
        <v>0</v>
      </c>
      <c r="G86">
        <v>0</v>
      </c>
      <c r="H86">
        <v>0</v>
      </c>
    </row>
    <row r="87" spans="1:8" x14ac:dyDescent="0.3">
      <c r="A87">
        <v>201</v>
      </c>
      <c r="B87" t="s">
        <v>74</v>
      </c>
      <c r="C87" t="s">
        <v>579</v>
      </c>
      <c r="D87" t="s">
        <v>545</v>
      </c>
      <c r="E87">
        <v>688</v>
      </c>
      <c r="F87" s="1217">
        <v>0</v>
      </c>
      <c r="G87">
        <v>688</v>
      </c>
      <c r="H87">
        <v>0</v>
      </c>
    </row>
    <row r="88" spans="1:8" x14ac:dyDescent="0.3">
      <c r="A88">
        <v>202</v>
      </c>
      <c r="B88" t="s">
        <v>75</v>
      </c>
      <c r="C88" t="s">
        <v>64</v>
      </c>
      <c r="D88" t="s">
        <v>545</v>
      </c>
      <c r="E88">
        <v>5406</v>
      </c>
      <c r="F88" s="1217">
        <v>0</v>
      </c>
      <c r="G88">
        <v>5406</v>
      </c>
      <c r="H88">
        <v>0</v>
      </c>
    </row>
    <row r="89" spans="1:8" x14ac:dyDescent="0.3">
      <c r="A89">
        <v>208</v>
      </c>
      <c r="B89" t="s">
        <v>76</v>
      </c>
      <c r="C89" t="s">
        <v>64</v>
      </c>
      <c r="D89" t="s">
        <v>545</v>
      </c>
      <c r="E89">
        <v>3604</v>
      </c>
      <c r="F89" s="1217">
        <v>0</v>
      </c>
      <c r="G89">
        <v>3604</v>
      </c>
      <c r="H89">
        <v>0</v>
      </c>
    </row>
    <row r="90" spans="1:8" x14ac:dyDescent="0.3">
      <c r="A90">
        <v>215</v>
      </c>
      <c r="B90" t="s">
        <v>77</v>
      </c>
      <c r="C90" t="s">
        <v>64</v>
      </c>
      <c r="D90" t="s">
        <v>545</v>
      </c>
      <c r="E90">
        <v>5361</v>
      </c>
      <c r="F90" s="1217">
        <v>0</v>
      </c>
      <c r="G90">
        <v>5361</v>
      </c>
      <c r="H90">
        <v>0</v>
      </c>
    </row>
    <row r="91" spans="1:8" x14ac:dyDescent="0.3">
      <c r="A91">
        <v>216</v>
      </c>
      <c r="B91" t="s">
        <v>581</v>
      </c>
      <c r="D91" t="s">
        <v>545</v>
      </c>
      <c r="E91">
        <v>10629</v>
      </c>
      <c r="F91" s="1217">
        <v>0</v>
      </c>
      <c r="G91">
        <v>10629</v>
      </c>
      <c r="H91">
        <v>0</v>
      </c>
    </row>
    <row r="92" spans="1:8" x14ac:dyDescent="0.3">
      <c r="A92">
        <v>221</v>
      </c>
      <c r="B92" t="s">
        <v>582</v>
      </c>
      <c r="C92" t="s">
        <v>64</v>
      </c>
      <c r="D92" t="s">
        <v>545</v>
      </c>
      <c r="E92">
        <v>3355</v>
      </c>
      <c r="F92" s="1217">
        <v>0</v>
      </c>
      <c r="G92">
        <v>3355</v>
      </c>
      <c r="H92">
        <v>0</v>
      </c>
    </row>
    <row r="93" spans="1:8" x14ac:dyDescent="0.3">
      <c r="A93">
        <v>223</v>
      </c>
      <c r="B93" t="s">
        <v>583</v>
      </c>
      <c r="D93" t="s">
        <v>545</v>
      </c>
      <c r="E93">
        <v>9514</v>
      </c>
      <c r="F93" s="1217">
        <v>0</v>
      </c>
      <c r="G93">
        <v>9514</v>
      </c>
      <c r="H93">
        <v>0</v>
      </c>
    </row>
    <row r="94" spans="1:8" x14ac:dyDescent="0.3">
      <c r="A94">
        <v>224</v>
      </c>
      <c r="B94" t="s">
        <v>584</v>
      </c>
      <c r="D94" t="s">
        <v>545</v>
      </c>
      <c r="E94">
        <v>12156</v>
      </c>
      <c r="F94" s="1217">
        <v>0</v>
      </c>
      <c r="G94">
        <v>12156</v>
      </c>
      <c r="H94">
        <v>0</v>
      </c>
    </row>
    <row r="95" spans="1:8" x14ac:dyDescent="0.3">
      <c r="A95">
        <v>227</v>
      </c>
      <c r="B95" t="s">
        <v>585</v>
      </c>
      <c r="D95" t="s">
        <v>545</v>
      </c>
      <c r="E95">
        <v>12625</v>
      </c>
      <c r="F95" s="1217">
        <v>0</v>
      </c>
      <c r="G95">
        <v>12625</v>
      </c>
      <c r="H95">
        <v>0</v>
      </c>
    </row>
    <row r="96" spans="1:8" x14ac:dyDescent="0.3">
      <c r="A96">
        <v>228</v>
      </c>
      <c r="B96" t="s">
        <v>586</v>
      </c>
      <c r="D96" t="s">
        <v>545</v>
      </c>
      <c r="E96">
        <v>13433</v>
      </c>
      <c r="F96" s="1217">
        <v>0</v>
      </c>
      <c r="G96">
        <v>13433</v>
      </c>
      <c r="H96">
        <v>0</v>
      </c>
    </row>
    <row r="97" spans="1:8" x14ac:dyDescent="0.3">
      <c r="A97">
        <v>234</v>
      </c>
      <c r="B97" t="s">
        <v>587</v>
      </c>
      <c r="D97" t="s">
        <v>545</v>
      </c>
      <c r="E97">
        <v>10971</v>
      </c>
      <c r="F97" s="1217">
        <v>0</v>
      </c>
      <c r="G97">
        <v>10971</v>
      </c>
      <c r="H97">
        <v>0</v>
      </c>
    </row>
    <row r="98" spans="1:8" x14ac:dyDescent="0.3">
      <c r="A98">
        <v>240</v>
      </c>
      <c r="B98" t="s">
        <v>588</v>
      </c>
      <c r="D98" t="s">
        <v>545</v>
      </c>
      <c r="E98">
        <v>9627</v>
      </c>
      <c r="F98" s="1217">
        <v>0</v>
      </c>
      <c r="G98">
        <v>9627</v>
      </c>
      <c r="H98">
        <v>0</v>
      </c>
    </row>
    <row r="99" spans="1:8" x14ac:dyDescent="0.3">
      <c r="A99">
        <v>241</v>
      </c>
      <c r="B99" t="s">
        <v>589</v>
      </c>
      <c r="D99" t="s">
        <v>545</v>
      </c>
      <c r="E99">
        <v>9351</v>
      </c>
      <c r="F99" s="1217">
        <v>0</v>
      </c>
      <c r="G99">
        <v>9351</v>
      </c>
      <c r="H99">
        <v>0</v>
      </c>
    </row>
    <row r="100" spans="1:8" x14ac:dyDescent="0.3">
      <c r="A100">
        <v>243</v>
      </c>
      <c r="B100" t="s">
        <v>79</v>
      </c>
      <c r="C100" t="s">
        <v>64</v>
      </c>
      <c r="D100" t="s">
        <v>545</v>
      </c>
      <c r="E100">
        <v>6210</v>
      </c>
      <c r="F100" s="1217">
        <v>0</v>
      </c>
      <c r="G100">
        <v>6210</v>
      </c>
      <c r="H100">
        <v>0</v>
      </c>
    </row>
    <row r="101" spans="1:8" x14ac:dyDescent="0.3">
      <c r="A101">
        <v>245</v>
      </c>
      <c r="B101" t="s">
        <v>590</v>
      </c>
      <c r="D101" t="s">
        <v>545</v>
      </c>
      <c r="E101">
        <v>8929</v>
      </c>
      <c r="F101" s="1217">
        <v>0</v>
      </c>
      <c r="G101">
        <v>8929</v>
      </c>
      <c r="H101">
        <v>0</v>
      </c>
    </row>
    <row r="102" spans="1:8" x14ac:dyDescent="0.3">
      <c r="A102">
        <v>246</v>
      </c>
      <c r="B102" t="s">
        <v>591</v>
      </c>
      <c r="C102" t="s">
        <v>570</v>
      </c>
      <c r="D102" t="s">
        <v>545</v>
      </c>
      <c r="E102">
        <v>10701</v>
      </c>
      <c r="F102" s="1217">
        <v>0</v>
      </c>
      <c r="G102">
        <v>10701</v>
      </c>
      <c r="H102">
        <v>0</v>
      </c>
    </row>
    <row r="103" spans="1:8" x14ac:dyDescent="0.3">
      <c r="A103">
        <v>251</v>
      </c>
      <c r="B103" t="s">
        <v>592</v>
      </c>
      <c r="D103" t="s">
        <v>545</v>
      </c>
      <c r="E103">
        <v>8497</v>
      </c>
      <c r="F103" s="1217">
        <v>0</v>
      </c>
      <c r="G103">
        <v>8497</v>
      </c>
      <c r="H103">
        <v>0</v>
      </c>
    </row>
    <row r="104" spans="1:8" x14ac:dyDescent="0.3">
      <c r="A104">
        <v>260</v>
      </c>
      <c r="B104" t="s">
        <v>593</v>
      </c>
      <c r="D104" t="s">
        <v>545</v>
      </c>
      <c r="E104">
        <v>6746</v>
      </c>
      <c r="F104" s="1217">
        <v>0</v>
      </c>
      <c r="G104">
        <v>6746</v>
      </c>
      <c r="H104">
        <v>0</v>
      </c>
    </row>
    <row r="105" spans="1:8" x14ac:dyDescent="0.3">
      <c r="A105">
        <v>265</v>
      </c>
      <c r="B105" t="s">
        <v>594</v>
      </c>
      <c r="C105" t="s">
        <v>559</v>
      </c>
      <c r="D105" t="s">
        <v>511</v>
      </c>
      <c r="E105">
        <v>8908</v>
      </c>
      <c r="F105" s="1217">
        <v>0</v>
      </c>
      <c r="G105">
        <v>8908</v>
      </c>
      <c r="H105">
        <v>0</v>
      </c>
    </row>
    <row r="106" spans="1:8" x14ac:dyDescent="0.3">
      <c r="A106">
        <v>266</v>
      </c>
      <c r="B106" t="s">
        <v>80</v>
      </c>
      <c r="C106" t="s">
        <v>64</v>
      </c>
      <c r="D106" t="s">
        <v>545</v>
      </c>
      <c r="E106">
        <v>5740</v>
      </c>
      <c r="F106" s="1217">
        <v>0</v>
      </c>
      <c r="G106">
        <v>5740</v>
      </c>
      <c r="H106">
        <v>0</v>
      </c>
    </row>
    <row r="107" spans="1:8" x14ac:dyDescent="0.3">
      <c r="A107">
        <v>275</v>
      </c>
      <c r="B107" t="s">
        <v>595</v>
      </c>
      <c r="C107" t="s">
        <v>579</v>
      </c>
      <c r="D107" t="s">
        <v>545</v>
      </c>
      <c r="E107">
        <v>2521</v>
      </c>
      <c r="F107" s="1217">
        <v>0</v>
      </c>
      <c r="G107">
        <v>2521</v>
      </c>
      <c r="H107">
        <v>0</v>
      </c>
    </row>
    <row r="108" spans="1:8" x14ac:dyDescent="0.3">
      <c r="A108">
        <v>276</v>
      </c>
      <c r="B108" t="s">
        <v>596</v>
      </c>
      <c r="C108" t="s">
        <v>579</v>
      </c>
      <c r="D108" t="s">
        <v>545</v>
      </c>
      <c r="E108">
        <v>6693</v>
      </c>
      <c r="F108" s="1217">
        <v>0</v>
      </c>
      <c r="G108">
        <v>6693</v>
      </c>
      <c r="H108">
        <v>0</v>
      </c>
    </row>
    <row r="109" spans="1:8" x14ac:dyDescent="0.3">
      <c r="A109">
        <v>277</v>
      </c>
      <c r="B109" t="s">
        <v>597</v>
      </c>
      <c r="C109" t="s">
        <v>579</v>
      </c>
      <c r="D109" t="s">
        <v>545</v>
      </c>
      <c r="E109">
        <v>4224</v>
      </c>
      <c r="F109" s="1217">
        <v>0</v>
      </c>
      <c r="G109">
        <v>4224</v>
      </c>
      <c r="H109">
        <v>0</v>
      </c>
    </row>
    <row r="110" spans="1:8" x14ac:dyDescent="0.3">
      <c r="A110">
        <v>279</v>
      </c>
      <c r="B110" t="s">
        <v>598</v>
      </c>
      <c r="C110" t="s">
        <v>579</v>
      </c>
      <c r="D110" t="s">
        <v>545</v>
      </c>
      <c r="E110">
        <v>2395</v>
      </c>
      <c r="F110" s="1217">
        <v>0</v>
      </c>
      <c r="G110">
        <v>2395</v>
      </c>
      <c r="H110">
        <v>0</v>
      </c>
    </row>
    <row r="111" spans="1:8" x14ac:dyDescent="0.3">
      <c r="A111">
        <v>280</v>
      </c>
      <c r="B111" t="s">
        <v>599</v>
      </c>
      <c r="C111" t="s">
        <v>579</v>
      </c>
      <c r="D111" t="s">
        <v>545</v>
      </c>
      <c r="E111">
        <v>8511</v>
      </c>
      <c r="F111" s="1217">
        <v>0</v>
      </c>
      <c r="G111">
        <v>8511</v>
      </c>
      <c r="H111">
        <v>0</v>
      </c>
    </row>
    <row r="112" spans="1:8" x14ac:dyDescent="0.3">
      <c r="A112">
        <v>281</v>
      </c>
      <c r="B112" t="s">
        <v>600</v>
      </c>
      <c r="C112" t="s">
        <v>579</v>
      </c>
      <c r="D112" t="s">
        <v>545</v>
      </c>
      <c r="E112">
        <v>1533</v>
      </c>
      <c r="F112" s="1217">
        <v>0</v>
      </c>
      <c r="G112">
        <v>1533</v>
      </c>
      <c r="H112">
        <v>0</v>
      </c>
    </row>
    <row r="113" spans="1:8" x14ac:dyDescent="0.3">
      <c r="A113">
        <v>282</v>
      </c>
      <c r="B113" t="s">
        <v>133</v>
      </c>
      <c r="C113" t="s">
        <v>579</v>
      </c>
      <c r="D113" t="s">
        <v>545</v>
      </c>
      <c r="E113">
        <v>2431</v>
      </c>
      <c r="F113" s="1217">
        <v>0</v>
      </c>
      <c r="G113">
        <v>2431</v>
      </c>
      <c r="H113">
        <v>0</v>
      </c>
    </row>
    <row r="114" spans="1:8" x14ac:dyDescent="0.3">
      <c r="A114">
        <v>283</v>
      </c>
      <c r="B114" t="s">
        <v>134</v>
      </c>
      <c r="C114" t="s">
        <v>579</v>
      </c>
      <c r="D114" t="s">
        <v>545</v>
      </c>
      <c r="E114">
        <v>1782</v>
      </c>
      <c r="F114" s="1217">
        <v>0</v>
      </c>
      <c r="G114">
        <v>1782</v>
      </c>
      <c r="H114">
        <v>0</v>
      </c>
    </row>
    <row r="115" spans="1:8" x14ac:dyDescent="0.3">
      <c r="A115">
        <v>286</v>
      </c>
      <c r="B115" t="s">
        <v>601</v>
      </c>
      <c r="D115" t="s">
        <v>545</v>
      </c>
      <c r="E115">
        <v>8576</v>
      </c>
      <c r="F115" s="1217">
        <v>0</v>
      </c>
      <c r="G115">
        <v>8576</v>
      </c>
      <c r="H115">
        <v>0</v>
      </c>
    </row>
    <row r="116" spans="1:8" x14ac:dyDescent="0.3">
      <c r="A116">
        <v>290</v>
      </c>
      <c r="B116" t="s">
        <v>127</v>
      </c>
      <c r="C116" t="s">
        <v>570</v>
      </c>
      <c r="D116" t="s">
        <v>545</v>
      </c>
      <c r="E116">
        <v>9776</v>
      </c>
      <c r="F116" s="1217">
        <v>0</v>
      </c>
      <c r="G116">
        <v>9776</v>
      </c>
      <c r="H116">
        <v>0</v>
      </c>
    </row>
    <row r="117" spans="1:8" x14ac:dyDescent="0.3">
      <c r="A117">
        <v>291</v>
      </c>
      <c r="B117" t="s">
        <v>602</v>
      </c>
      <c r="C117" t="s">
        <v>579</v>
      </c>
      <c r="D117" t="s">
        <v>545</v>
      </c>
      <c r="E117">
        <v>1767</v>
      </c>
      <c r="F117" s="1217">
        <v>0</v>
      </c>
      <c r="G117">
        <v>1767</v>
      </c>
      <c r="H117">
        <v>0</v>
      </c>
    </row>
    <row r="118" spans="1:8" x14ac:dyDescent="0.3">
      <c r="A118" s="1097">
        <v>298</v>
      </c>
      <c r="B118" s="1097" t="s">
        <v>603</v>
      </c>
      <c r="C118" s="1097" t="s">
        <v>458</v>
      </c>
      <c r="D118" s="1097" t="s">
        <v>511</v>
      </c>
      <c r="E118">
        <v>2196</v>
      </c>
      <c r="F118" s="1217">
        <v>0</v>
      </c>
      <c r="G118">
        <v>2196</v>
      </c>
      <c r="H118">
        <v>1</v>
      </c>
    </row>
    <row r="119" spans="1:8" x14ac:dyDescent="0.3">
      <c r="A119" s="1097">
        <v>301</v>
      </c>
      <c r="B119" s="1097" t="s">
        <v>604</v>
      </c>
      <c r="C119" s="1097" t="s">
        <v>458</v>
      </c>
      <c r="D119" s="1097" t="s">
        <v>511</v>
      </c>
      <c r="E119">
        <v>1118</v>
      </c>
      <c r="F119" s="1217">
        <v>0</v>
      </c>
      <c r="G119">
        <v>1118</v>
      </c>
      <c r="H119">
        <v>1</v>
      </c>
    </row>
    <row r="120" spans="1:8" x14ac:dyDescent="0.3">
      <c r="A120">
        <v>318</v>
      </c>
      <c r="B120" t="s">
        <v>605</v>
      </c>
      <c r="C120" t="s">
        <v>570</v>
      </c>
      <c r="D120" t="s">
        <v>545</v>
      </c>
      <c r="E120">
        <v>0</v>
      </c>
      <c r="G120">
        <v>0</v>
      </c>
      <c r="H120">
        <v>0</v>
      </c>
    </row>
    <row r="121" spans="1:8" x14ac:dyDescent="0.3">
      <c r="A121">
        <v>324</v>
      </c>
      <c r="B121" t="s">
        <v>606</v>
      </c>
      <c r="C121" t="s">
        <v>570</v>
      </c>
      <c r="D121" t="s">
        <v>545</v>
      </c>
      <c r="E121">
        <v>7044</v>
      </c>
      <c r="F121" s="1217">
        <v>0</v>
      </c>
      <c r="G121">
        <v>7044</v>
      </c>
      <c r="H121">
        <v>0</v>
      </c>
    </row>
    <row r="122" spans="1:8" x14ac:dyDescent="0.3">
      <c r="A122">
        <v>337</v>
      </c>
      <c r="B122" t="s">
        <v>607</v>
      </c>
      <c r="C122" t="s">
        <v>570</v>
      </c>
      <c r="D122" t="s">
        <v>545</v>
      </c>
      <c r="E122">
        <v>0</v>
      </c>
      <c r="G122">
        <v>0</v>
      </c>
      <c r="H122">
        <v>0</v>
      </c>
    </row>
    <row r="123" spans="1:8" x14ac:dyDescent="0.3">
      <c r="A123">
        <v>341</v>
      </c>
      <c r="B123" t="s">
        <v>608</v>
      </c>
      <c r="C123" t="s">
        <v>570</v>
      </c>
      <c r="D123" t="s">
        <v>545</v>
      </c>
      <c r="E123">
        <v>3446</v>
      </c>
      <c r="F123" s="1217">
        <v>0</v>
      </c>
      <c r="G123">
        <v>3446</v>
      </c>
      <c r="H123">
        <v>0</v>
      </c>
    </row>
    <row r="124" spans="1:8" x14ac:dyDescent="0.3">
      <c r="A124">
        <v>342</v>
      </c>
      <c r="B124" t="s">
        <v>609</v>
      </c>
      <c r="C124" t="s">
        <v>570</v>
      </c>
      <c r="D124" t="s">
        <v>545</v>
      </c>
      <c r="E124">
        <v>5839</v>
      </c>
      <c r="F124" s="1217">
        <v>0</v>
      </c>
      <c r="G124">
        <v>5839</v>
      </c>
      <c r="H124">
        <v>0</v>
      </c>
    </row>
    <row r="125" spans="1:8" x14ac:dyDescent="0.3">
      <c r="A125">
        <v>352</v>
      </c>
      <c r="B125" t="s">
        <v>610</v>
      </c>
      <c r="C125" t="s">
        <v>570</v>
      </c>
      <c r="D125" t="s">
        <v>545</v>
      </c>
      <c r="E125">
        <v>5105</v>
      </c>
      <c r="F125" s="1217">
        <v>0</v>
      </c>
      <c r="G125">
        <v>5105</v>
      </c>
      <c r="H125">
        <v>0</v>
      </c>
    </row>
    <row r="126" spans="1:8" x14ac:dyDescent="0.3">
      <c r="A126">
        <v>416</v>
      </c>
      <c r="B126" t="s">
        <v>81</v>
      </c>
      <c r="C126" t="s">
        <v>64</v>
      </c>
      <c r="D126" t="s">
        <v>545</v>
      </c>
      <c r="E126">
        <v>6407</v>
      </c>
      <c r="F126" s="1217">
        <v>0</v>
      </c>
      <c r="G126">
        <v>6407</v>
      </c>
      <c r="H126">
        <v>0</v>
      </c>
    </row>
    <row r="127" spans="1:8" x14ac:dyDescent="0.3">
      <c r="A127">
        <v>441</v>
      </c>
      <c r="B127" t="s">
        <v>555</v>
      </c>
      <c r="C127" t="s">
        <v>553</v>
      </c>
      <c r="D127" t="s">
        <v>511</v>
      </c>
      <c r="E127">
        <v>670</v>
      </c>
      <c r="F127" s="1217">
        <v>0</v>
      </c>
      <c r="G127">
        <v>670</v>
      </c>
      <c r="H127">
        <v>0</v>
      </c>
    </row>
    <row r="128" spans="1:8" x14ac:dyDescent="0.3">
      <c r="A128">
        <v>448</v>
      </c>
      <c r="B128" t="s">
        <v>611</v>
      </c>
      <c r="C128" t="s">
        <v>553</v>
      </c>
      <c r="D128" t="s">
        <v>511</v>
      </c>
      <c r="E128">
        <v>3690</v>
      </c>
      <c r="F128" s="1163">
        <v>-3.6549999999999999E-2</v>
      </c>
      <c r="G128">
        <v>3830</v>
      </c>
      <c r="H128">
        <v>0</v>
      </c>
    </row>
    <row r="129" spans="1:8" x14ac:dyDescent="0.3">
      <c r="A129">
        <v>468</v>
      </c>
      <c r="B129" t="s">
        <v>82</v>
      </c>
      <c r="C129" t="s">
        <v>579</v>
      </c>
      <c r="D129" t="s">
        <v>545</v>
      </c>
      <c r="E129">
        <v>524</v>
      </c>
      <c r="F129" s="1217">
        <v>0</v>
      </c>
      <c r="G129">
        <v>524</v>
      </c>
      <c r="H129">
        <v>0</v>
      </c>
    </row>
    <row r="130" spans="1:8" x14ac:dyDescent="0.3">
      <c r="A130">
        <v>481</v>
      </c>
      <c r="B130" t="s">
        <v>612</v>
      </c>
      <c r="C130" t="s">
        <v>439</v>
      </c>
      <c r="D130" t="s">
        <v>511</v>
      </c>
      <c r="E130">
        <v>2072</v>
      </c>
      <c r="F130" s="1217">
        <v>0</v>
      </c>
      <c r="G130">
        <v>2072</v>
      </c>
      <c r="H130">
        <v>0</v>
      </c>
    </row>
    <row r="131" spans="1:8" x14ac:dyDescent="0.3">
      <c r="A131">
        <v>483</v>
      </c>
      <c r="B131" t="s">
        <v>613</v>
      </c>
      <c r="C131" t="s">
        <v>553</v>
      </c>
      <c r="D131" t="s">
        <v>511</v>
      </c>
      <c r="E131">
        <v>624</v>
      </c>
      <c r="F131" s="1217">
        <v>0</v>
      </c>
      <c r="G131">
        <v>624</v>
      </c>
      <c r="H131">
        <v>0</v>
      </c>
    </row>
    <row r="132" spans="1:8" x14ac:dyDescent="0.3">
      <c r="A132">
        <v>485</v>
      </c>
      <c r="B132" t="s">
        <v>614</v>
      </c>
      <c r="C132" t="s">
        <v>553</v>
      </c>
      <c r="D132" t="s">
        <v>511</v>
      </c>
      <c r="E132">
        <v>2456</v>
      </c>
      <c r="F132" s="1217">
        <v>0</v>
      </c>
      <c r="G132">
        <v>2456</v>
      </c>
      <c r="H132">
        <v>0</v>
      </c>
    </row>
    <row r="133" spans="1:8" x14ac:dyDescent="0.3">
      <c r="A133">
        <v>486</v>
      </c>
      <c r="B133" t="s">
        <v>615</v>
      </c>
      <c r="C133" t="s">
        <v>522</v>
      </c>
      <c r="D133" t="s">
        <v>511</v>
      </c>
      <c r="E133">
        <v>5236</v>
      </c>
      <c r="F133" s="1217">
        <v>0</v>
      </c>
      <c r="G133">
        <v>5236</v>
      </c>
      <c r="H133">
        <v>0</v>
      </c>
    </row>
    <row r="134" spans="1:8" x14ac:dyDescent="0.3">
      <c r="A134">
        <v>487</v>
      </c>
      <c r="B134" t="s">
        <v>616</v>
      </c>
      <c r="C134" t="s">
        <v>553</v>
      </c>
      <c r="D134" t="s">
        <v>511</v>
      </c>
      <c r="E134">
        <v>3399</v>
      </c>
      <c r="F134" s="1217">
        <v>0</v>
      </c>
      <c r="G134">
        <v>3399</v>
      </c>
      <c r="H134">
        <v>0</v>
      </c>
    </row>
    <row r="135" spans="1:8" x14ac:dyDescent="0.3">
      <c r="A135">
        <v>494</v>
      </c>
      <c r="B135" t="s">
        <v>617</v>
      </c>
      <c r="C135" t="s">
        <v>564</v>
      </c>
      <c r="D135" t="s">
        <v>511</v>
      </c>
      <c r="E135">
        <v>1128</v>
      </c>
      <c r="F135" s="1217">
        <v>0</v>
      </c>
      <c r="G135">
        <v>1128</v>
      </c>
      <c r="H135">
        <v>0</v>
      </c>
    </row>
    <row r="136" spans="1:8" x14ac:dyDescent="0.3">
      <c r="A136">
        <v>495</v>
      </c>
      <c r="B136" t="s">
        <v>618</v>
      </c>
      <c r="C136" t="s">
        <v>453</v>
      </c>
      <c r="D136" t="s">
        <v>511</v>
      </c>
      <c r="E136">
        <v>11413</v>
      </c>
      <c r="F136" s="1217">
        <v>0</v>
      </c>
      <c r="G136">
        <v>11413</v>
      </c>
      <c r="H136">
        <v>0</v>
      </c>
    </row>
    <row r="137" spans="1:8" x14ac:dyDescent="0.3">
      <c r="A137">
        <v>502</v>
      </c>
      <c r="B137" t="s">
        <v>619</v>
      </c>
      <c r="C137" t="s">
        <v>559</v>
      </c>
      <c r="D137" t="s">
        <v>511</v>
      </c>
      <c r="E137">
        <v>1482</v>
      </c>
      <c r="F137" s="1217">
        <v>0</v>
      </c>
      <c r="G137">
        <v>1482</v>
      </c>
      <c r="H137">
        <v>0</v>
      </c>
    </row>
    <row r="138" spans="1:8" x14ac:dyDescent="0.3">
      <c r="A138">
        <v>505</v>
      </c>
      <c r="B138" t="s">
        <v>620</v>
      </c>
      <c r="C138" t="s">
        <v>439</v>
      </c>
      <c r="D138" t="s">
        <v>511</v>
      </c>
      <c r="E138">
        <v>2851</v>
      </c>
      <c r="F138" s="1217">
        <v>0</v>
      </c>
      <c r="G138">
        <v>2851</v>
      </c>
      <c r="H138">
        <v>0</v>
      </c>
    </row>
    <row r="139" spans="1:8" x14ac:dyDescent="0.3">
      <c r="A139">
        <v>511</v>
      </c>
      <c r="B139" t="s">
        <v>621</v>
      </c>
      <c r="C139" t="s">
        <v>570</v>
      </c>
      <c r="D139" t="s">
        <v>545</v>
      </c>
      <c r="E139">
        <v>625</v>
      </c>
      <c r="F139" s="1217">
        <v>0</v>
      </c>
      <c r="G139">
        <v>625</v>
      </c>
      <c r="H139">
        <v>0</v>
      </c>
    </row>
    <row r="140" spans="1:8" x14ac:dyDescent="0.3">
      <c r="A140">
        <v>513</v>
      </c>
      <c r="B140" t="s">
        <v>622</v>
      </c>
      <c r="D140" t="s">
        <v>545</v>
      </c>
      <c r="E140">
        <v>6520</v>
      </c>
      <c r="F140" s="1217">
        <v>0</v>
      </c>
      <c r="G140">
        <v>6520</v>
      </c>
      <c r="H140">
        <v>0</v>
      </c>
    </row>
    <row r="141" spans="1:8" x14ac:dyDescent="0.3">
      <c r="A141">
        <v>514</v>
      </c>
      <c r="B141" t="s">
        <v>623</v>
      </c>
      <c r="D141" t="s">
        <v>545</v>
      </c>
      <c r="E141">
        <v>9639</v>
      </c>
      <c r="F141" s="1217">
        <v>0</v>
      </c>
      <c r="G141">
        <v>9639</v>
      </c>
      <c r="H141">
        <v>0</v>
      </c>
    </row>
    <row r="142" spans="1:8" x14ac:dyDescent="0.3">
      <c r="A142">
        <v>520</v>
      </c>
      <c r="B142" t="s">
        <v>624</v>
      </c>
      <c r="C142" t="s">
        <v>553</v>
      </c>
      <c r="D142" t="s">
        <v>511</v>
      </c>
      <c r="E142">
        <v>0</v>
      </c>
      <c r="G142">
        <v>0</v>
      </c>
      <c r="H142">
        <v>0</v>
      </c>
    </row>
    <row r="143" spans="1:8" x14ac:dyDescent="0.3">
      <c r="A143">
        <v>521</v>
      </c>
      <c r="B143" t="s">
        <v>625</v>
      </c>
      <c r="C143" t="s">
        <v>522</v>
      </c>
      <c r="D143" t="s">
        <v>511</v>
      </c>
      <c r="E143">
        <v>10728</v>
      </c>
      <c r="F143" s="1217">
        <v>0</v>
      </c>
      <c r="G143">
        <v>10728</v>
      </c>
      <c r="H143">
        <v>0</v>
      </c>
    </row>
    <row r="144" spans="1:8" x14ac:dyDescent="0.3">
      <c r="A144">
        <v>522</v>
      </c>
      <c r="B144" t="s">
        <v>626</v>
      </c>
      <c r="C144" t="s">
        <v>522</v>
      </c>
      <c r="D144" t="s">
        <v>511</v>
      </c>
      <c r="E144">
        <v>11727</v>
      </c>
      <c r="F144" s="1217">
        <v>0</v>
      </c>
      <c r="G144">
        <v>11727</v>
      </c>
      <c r="H144">
        <v>0</v>
      </c>
    </row>
    <row r="145" spans="1:8" x14ac:dyDescent="0.3">
      <c r="A145" s="1097">
        <v>528</v>
      </c>
      <c r="B145" s="1097" t="s">
        <v>627</v>
      </c>
      <c r="C145" s="1097" t="s">
        <v>522</v>
      </c>
      <c r="D145" s="1097" t="s">
        <v>511</v>
      </c>
      <c r="E145">
        <v>1370</v>
      </c>
      <c r="F145" s="1217">
        <v>0</v>
      </c>
      <c r="G145">
        <v>1370</v>
      </c>
      <c r="H145">
        <v>1</v>
      </c>
    </row>
    <row r="146" spans="1:8" x14ac:dyDescent="0.3">
      <c r="A146" s="1097">
        <v>529</v>
      </c>
      <c r="B146" s="1097" t="s">
        <v>628</v>
      </c>
      <c r="C146" s="1097" t="s">
        <v>522</v>
      </c>
      <c r="D146" s="1097" t="s">
        <v>511</v>
      </c>
      <c r="E146">
        <v>1663</v>
      </c>
      <c r="F146" s="1217">
        <v>0</v>
      </c>
      <c r="G146">
        <v>1663</v>
      </c>
      <c r="H146">
        <v>1</v>
      </c>
    </row>
    <row r="147" spans="1:8" x14ac:dyDescent="0.3">
      <c r="A147" s="1097">
        <v>530</v>
      </c>
      <c r="B147" s="1097" t="s">
        <v>629</v>
      </c>
      <c r="C147" s="1097" t="s">
        <v>553</v>
      </c>
      <c r="D147" s="1097" t="s">
        <v>511</v>
      </c>
      <c r="E147">
        <v>746</v>
      </c>
      <c r="F147" s="1217">
        <v>0</v>
      </c>
      <c r="G147">
        <v>746</v>
      </c>
      <c r="H147">
        <v>1</v>
      </c>
    </row>
    <row r="148" spans="1:8" x14ac:dyDescent="0.3">
      <c r="A148" s="1097">
        <v>531</v>
      </c>
      <c r="B148" s="1097" t="s">
        <v>630</v>
      </c>
      <c r="C148" s="1097" t="s">
        <v>439</v>
      </c>
      <c r="D148" s="1097" t="s">
        <v>511</v>
      </c>
      <c r="E148">
        <v>647</v>
      </c>
      <c r="F148" s="1217">
        <v>0</v>
      </c>
      <c r="G148">
        <v>647</v>
      </c>
      <c r="H148">
        <v>1</v>
      </c>
    </row>
    <row r="149" spans="1:8" x14ac:dyDescent="0.3">
      <c r="A149" s="1097">
        <v>533</v>
      </c>
      <c r="B149" s="1097" t="s">
        <v>631</v>
      </c>
      <c r="C149" s="1097" t="s">
        <v>564</v>
      </c>
      <c r="D149" s="1097" t="s">
        <v>511</v>
      </c>
      <c r="E149">
        <v>1399</v>
      </c>
      <c r="F149" s="1217">
        <v>0</v>
      </c>
      <c r="G149">
        <v>1399</v>
      </c>
      <c r="H149">
        <v>1</v>
      </c>
    </row>
    <row r="150" spans="1:8" x14ac:dyDescent="0.3">
      <c r="A150" s="1097">
        <v>534</v>
      </c>
      <c r="B150" s="1097" t="s">
        <v>632</v>
      </c>
      <c r="C150" s="1097" t="s">
        <v>553</v>
      </c>
      <c r="D150" s="1097" t="s">
        <v>511</v>
      </c>
      <c r="E150">
        <v>970</v>
      </c>
      <c r="F150" s="1217">
        <v>0</v>
      </c>
      <c r="G150">
        <v>970</v>
      </c>
      <c r="H150">
        <v>1</v>
      </c>
    </row>
    <row r="151" spans="1:8" x14ac:dyDescent="0.3">
      <c r="A151" s="1097">
        <v>535</v>
      </c>
      <c r="B151" s="1097" t="s">
        <v>633</v>
      </c>
      <c r="C151" s="1097" t="s">
        <v>559</v>
      </c>
      <c r="D151" s="1097" t="s">
        <v>511</v>
      </c>
      <c r="E151">
        <v>2318</v>
      </c>
      <c r="F151" s="1217">
        <v>0</v>
      </c>
      <c r="G151">
        <v>2318</v>
      </c>
      <c r="H151">
        <v>1</v>
      </c>
    </row>
    <row r="152" spans="1:8" x14ac:dyDescent="0.3">
      <c r="A152">
        <v>541</v>
      </c>
      <c r="B152" t="s">
        <v>634</v>
      </c>
      <c r="C152" t="s">
        <v>553</v>
      </c>
      <c r="D152" t="s">
        <v>511</v>
      </c>
      <c r="E152">
        <v>5648</v>
      </c>
      <c r="F152" s="1217">
        <v>0</v>
      </c>
      <c r="G152">
        <v>5648</v>
      </c>
      <c r="H152">
        <v>0</v>
      </c>
    </row>
    <row r="153" spans="1:8" x14ac:dyDescent="0.3">
      <c r="A153">
        <v>545</v>
      </c>
      <c r="B153" t="s">
        <v>635</v>
      </c>
      <c r="C153" t="s">
        <v>553</v>
      </c>
      <c r="D153" t="s">
        <v>511</v>
      </c>
      <c r="E153">
        <v>6423</v>
      </c>
      <c r="F153" s="1217">
        <v>0</v>
      </c>
      <c r="G153">
        <v>6423</v>
      </c>
      <c r="H153">
        <v>0</v>
      </c>
    </row>
    <row r="154" spans="1:8" x14ac:dyDescent="0.3">
      <c r="A154">
        <v>547</v>
      </c>
      <c r="B154" t="s">
        <v>636</v>
      </c>
      <c r="C154" t="s">
        <v>553</v>
      </c>
      <c r="D154" t="s">
        <v>511</v>
      </c>
      <c r="E154">
        <v>714</v>
      </c>
      <c r="F154" s="1217">
        <v>0</v>
      </c>
      <c r="G154">
        <v>714</v>
      </c>
      <c r="H154">
        <v>0</v>
      </c>
    </row>
    <row r="155" spans="1:8" x14ac:dyDescent="0.3">
      <c r="A155" s="1097">
        <v>552</v>
      </c>
      <c r="B155" s="1097" t="s">
        <v>637</v>
      </c>
      <c r="C155" s="1097"/>
      <c r="D155" s="1097" t="s">
        <v>638</v>
      </c>
      <c r="E155">
        <v>3063</v>
      </c>
      <c r="F155" s="1217">
        <v>0</v>
      </c>
      <c r="G155">
        <v>3063</v>
      </c>
      <c r="H155">
        <v>1</v>
      </c>
    </row>
    <row r="156" spans="1:8" x14ac:dyDescent="0.3">
      <c r="A156" s="1097">
        <v>553</v>
      </c>
      <c r="B156" s="1097" t="s">
        <v>639</v>
      </c>
      <c r="C156" s="1097"/>
      <c r="D156" s="1097" t="s">
        <v>638</v>
      </c>
      <c r="E156">
        <v>3050</v>
      </c>
      <c r="F156" s="1217">
        <v>0</v>
      </c>
      <c r="G156">
        <v>3050</v>
      </c>
      <c r="H156">
        <v>1</v>
      </c>
    </row>
    <row r="157" spans="1:8" x14ac:dyDescent="0.3">
      <c r="A157" s="1097">
        <v>554</v>
      </c>
      <c r="B157" s="1097" t="s">
        <v>640</v>
      </c>
      <c r="C157" s="1097"/>
      <c r="D157" s="1097" t="s">
        <v>638</v>
      </c>
      <c r="E157">
        <v>3050</v>
      </c>
      <c r="F157" s="1217">
        <v>0</v>
      </c>
      <c r="G157">
        <v>3050</v>
      </c>
      <c r="H157">
        <v>1</v>
      </c>
    </row>
    <row r="158" spans="1:8" x14ac:dyDescent="0.3">
      <c r="A158">
        <v>566</v>
      </c>
      <c r="B158" t="s">
        <v>641</v>
      </c>
      <c r="C158" t="s">
        <v>453</v>
      </c>
      <c r="D158" t="s">
        <v>511</v>
      </c>
      <c r="E158">
        <v>20607</v>
      </c>
      <c r="F158" s="1217">
        <v>0</v>
      </c>
      <c r="G158">
        <v>20607</v>
      </c>
      <c r="H158">
        <v>0</v>
      </c>
    </row>
    <row r="159" spans="1:8" x14ac:dyDescent="0.3">
      <c r="A159" s="1097">
        <v>567</v>
      </c>
      <c r="B159" s="1097" t="s">
        <v>642</v>
      </c>
      <c r="C159" s="1097" t="s">
        <v>453</v>
      </c>
      <c r="D159" s="1097" t="s">
        <v>511</v>
      </c>
      <c r="E159">
        <v>3508</v>
      </c>
      <c r="F159" s="1217">
        <v>0</v>
      </c>
      <c r="G159">
        <v>3508</v>
      </c>
      <c r="H159">
        <v>1</v>
      </c>
    </row>
    <row r="160" spans="1:8" x14ac:dyDescent="0.3">
      <c r="A160">
        <v>568</v>
      </c>
      <c r="B160" t="s">
        <v>643</v>
      </c>
      <c r="C160" t="s">
        <v>453</v>
      </c>
      <c r="D160" t="s">
        <v>511</v>
      </c>
      <c r="E160">
        <v>24105</v>
      </c>
      <c r="F160" s="1217">
        <v>0</v>
      </c>
      <c r="G160">
        <v>24105</v>
      </c>
      <c r="H160">
        <v>0</v>
      </c>
    </row>
    <row r="161" spans="1:8" x14ac:dyDescent="0.3">
      <c r="A161" s="1097">
        <v>571</v>
      </c>
      <c r="B161" s="1097" t="s">
        <v>644</v>
      </c>
      <c r="C161" s="1097" t="s">
        <v>153</v>
      </c>
      <c r="D161" s="1097" t="s">
        <v>511</v>
      </c>
      <c r="E161">
        <v>29476</v>
      </c>
      <c r="F161" s="1217">
        <v>0</v>
      </c>
      <c r="G161">
        <v>29476</v>
      </c>
      <c r="H161">
        <v>1</v>
      </c>
    </row>
    <row r="162" spans="1:8" x14ac:dyDescent="0.3">
      <c r="A162">
        <v>585</v>
      </c>
      <c r="B162" t="s">
        <v>645</v>
      </c>
      <c r="C162" t="s">
        <v>559</v>
      </c>
      <c r="D162" t="s">
        <v>511</v>
      </c>
      <c r="E162">
        <v>1186</v>
      </c>
      <c r="F162" s="1217">
        <v>0</v>
      </c>
      <c r="G162">
        <v>1186</v>
      </c>
      <c r="H162">
        <v>0</v>
      </c>
    </row>
    <row r="163" spans="1:8" x14ac:dyDescent="0.3">
      <c r="A163">
        <v>586</v>
      </c>
      <c r="B163" t="s">
        <v>646</v>
      </c>
      <c r="C163" t="s">
        <v>559</v>
      </c>
      <c r="D163" t="s">
        <v>511</v>
      </c>
      <c r="E163">
        <v>1159</v>
      </c>
      <c r="F163" s="1217">
        <v>0</v>
      </c>
      <c r="G163">
        <v>1159</v>
      </c>
      <c r="H163">
        <v>0</v>
      </c>
    </row>
    <row r="164" spans="1:8" x14ac:dyDescent="0.3">
      <c r="A164">
        <v>587</v>
      </c>
      <c r="B164" t="s">
        <v>647</v>
      </c>
      <c r="C164" t="s">
        <v>522</v>
      </c>
      <c r="D164" t="s">
        <v>511</v>
      </c>
      <c r="E164">
        <v>11383</v>
      </c>
      <c r="F164" s="1217">
        <v>0</v>
      </c>
      <c r="G164">
        <v>11383</v>
      </c>
      <c r="H164">
        <v>0</v>
      </c>
    </row>
    <row r="165" spans="1:8" x14ac:dyDescent="0.3">
      <c r="A165" s="1097">
        <v>612</v>
      </c>
      <c r="B165" s="1097" t="s">
        <v>648</v>
      </c>
      <c r="C165" s="1097"/>
      <c r="D165" s="1097" t="s">
        <v>638</v>
      </c>
      <c r="E165">
        <v>0</v>
      </c>
      <c r="G165">
        <v>0</v>
      </c>
      <c r="H165">
        <v>1</v>
      </c>
    </row>
    <row r="166" spans="1:8" x14ac:dyDescent="0.3">
      <c r="A166" s="1097">
        <v>617</v>
      </c>
      <c r="B166" s="1097" t="s">
        <v>649</v>
      </c>
      <c r="C166" s="1097"/>
      <c r="D166" s="1097" t="s">
        <v>638</v>
      </c>
      <c r="E166">
        <v>250</v>
      </c>
      <c r="F166" s="1217">
        <v>0</v>
      </c>
      <c r="G166">
        <v>250</v>
      </c>
      <c r="H166">
        <v>1</v>
      </c>
    </row>
    <row r="167" spans="1:8" x14ac:dyDescent="0.3">
      <c r="A167" s="1097">
        <v>618</v>
      </c>
      <c r="B167" s="1097" t="s">
        <v>650</v>
      </c>
      <c r="C167" s="1097"/>
      <c r="D167" s="1097" t="s">
        <v>638</v>
      </c>
      <c r="E167">
        <v>0</v>
      </c>
      <c r="G167">
        <v>0</v>
      </c>
      <c r="H167">
        <v>1</v>
      </c>
    </row>
    <row r="168" spans="1:8" x14ac:dyDescent="0.3">
      <c r="A168">
        <v>632</v>
      </c>
      <c r="B168" t="s">
        <v>651</v>
      </c>
      <c r="D168" t="s">
        <v>545</v>
      </c>
      <c r="E168">
        <v>9514</v>
      </c>
      <c r="F168" s="1217">
        <v>0</v>
      </c>
      <c r="G168">
        <v>9514</v>
      </c>
      <c r="H168">
        <v>0</v>
      </c>
    </row>
    <row r="169" spans="1:8" x14ac:dyDescent="0.3">
      <c r="A169">
        <v>637</v>
      </c>
      <c r="B169" t="s">
        <v>652</v>
      </c>
      <c r="C169" t="s">
        <v>570</v>
      </c>
      <c r="D169" t="s">
        <v>545</v>
      </c>
      <c r="E169">
        <v>7781</v>
      </c>
      <c r="F169" s="1217">
        <v>0</v>
      </c>
      <c r="G169">
        <v>7781</v>
      </c>
      <c r="H169">
        <v>0</v>
      </c>
    </row>
    <row r="170" spans="1:8" x14ac:dyDescent="0.3">
      <c r="A170">
        <v>638</v>
      </c>
      <c r="B170" t="s">
        <v>653</v>
      </c>
      <c r="C170" t="s">
        <v>570</v>
      </c>
      <c r="D170" t="s">
        <v>545</v>
      </c>
      <c r="E170">
        <v>9267</v>
      </c>
      <c r="F170" s="1217">
        <v>0</v>
      </c>
      <c r="G170">
        <v>9267</v>
      </c>
      <c r="H170">
        <v>0</v>
      </c>
    </row>
    <row r="171" spans="1:8" x14ac:dyDescent="0.3">
      <c r="A171">
        <v>639</v>
      </c>
      <c r="B171" t="s">
        <v>654</v>
      </c>
      <c r="C171" t="s">
        <v>570</v>
      </c>
      <c r="D171" t="s">
        <v>545</v>
      </c>
      <c r="E171">
        <v>6924</v>
      </c>
      <c r="F171" s="1217">
        <v>0</v>
      </c>
      <c r="G171">
        <v>6924</v>
      </c>
      <c r="H171">
        <v>0</v>
      </c>
    </row>
    <row r="172" spans="1:8" x14ac:dyDescent="0.3">
      <c r="A172">
        <v>665</v>
      </c>
      <c r="B172" t="s">
        <v>655</v>
      </c>
      <c r="C172" t="s">
        <v>64</v>
      </c>
      <c r="D172" t="s">
        <v>545</v>
      </c>
      <c r="E172">
        <v>6464</v>
      </c>
      <c r="F172" s="1217">
        <v>0</v>
      </c>
      <c r="G172">
        <v>6464</v>
      </c>
      <c r="H172">
        <v>0</v>
      </c>
    </row>
    <row r="173" spans="1:8" x14ac:dyDescent="0.3">
      <c r="A173">
        <v>684</v>
      </c>
      <c r="B173" t="s">
        <v>656</v>
      </c>
      <c r="C173" t="s">
        <v>439</v>
      </c>
      <c r="D173" t="s">
        <v>511</v>
      </c>
      <c r="E173">
        <v>4427</v>
      </c>
      <c r="F173" s="1217">
        <v>0</v>
      </c>
      <c r="G173">
        <v>4427</v>
      </c>
      <c r="H173">
        <v>0</v>
      </c>
    </row>
    <row r="174" spans="1:8" x14ac:dyDescent="0.3">
      <c r="A174" s="1097">
        <v>686</v>
      </c>
      <c r="B174" s="1097" t="s">
        <v>657</v>
      </c>
      <c r="C174" s="1097" t="s">
        <v>522</v>
      </c>
      <c r="D174" s="1097" t="s">
        <v>511</v>
      </c>
      <c r="E174">
        <v>1890</v>
      </c>
      <c r="F174" s="1217">
        <v>0</v>
      </c>
      <c r="G174">
        <v>1890</v>
      </c>
      <c r="H174">
        <v>1</v>
      </c>
    </row>
    <row r="175" spans="1:8" x14ac:dyDescent="0.3">
      <c r="A175" s="1097">
        <v>687</v>
      </c>
      <c r="B175" s="1097" t="s">
        <v>658</v>
      </c>
      <c r="C175" s="1097" t="s">
        <v>439</v>
      </c>
      <c r="D175" s="1097" t="s">
        <v>511</v>
      </c>
      <c r="E175">
        <v>771</v>
      </c>
      <c r="F175" s="1217">
        <v>0</v>
      </c>
      <c r="G175">
        <v>771</v>
      </c>
      <c r="H175">
        <v>1</v>
      </c>
    </row>
    <row r="176" spans="1:8" x14ac:dyDescent="0.3">
      <c r="A176" s="1097">
        <v>688</v>
      </c>
      <c r="B176" s="1097" t="s">
        <v>659</v>
      </c>
      <c r="C176" s="1097" t="s">
        <v>452</v>
      </c>
      <c r="D176" s="1097" t="s">
        <v>511</v>
      </c>
      <c r="E176">
        <v>756</v>
      </c>
      <c r="F176" s="1217">
        <v>0</v>
      </c>
      <c r="G176">
        <v>756</v>
      </c>
      <c r="H176">
        <v>1</v>
      </c>
    </row>
    <row r="177" spans="1:8" x14ac:dyDescent="0.3">
      <c r="A177" s="1097">
        <v>689</v>
      </c>
      <c r="B177" s="1097" t="s">
        <v>660</v>
      </c>
      <c r="C177" s="1097" t="s">
        <v>452</v>
      </c>
      <c r="D177" s="1097" t="s">
        <v>511</v>
      </c>
      <c r="E177">
        <v>651</v>
      </c>
      <c r="F177" s="1217">
        <v>0</v>
      </c>
      <c r="G177">
        <v>651</v>
      </c>
      <c r="H177">
        <v>1</v>
      </c>
    </row>
    <row r="178" spans="1:8" x14ac:dyDescent="0.3">
      <c r="A178">
        <v>695</v>
      </c>
      <c r="B178" t="s">
        <v>661</v>
      </c>
      <c r="C178" t="s">
        <v>553</v>
      </c>
      <c r="D178" t="s">
        <v>511</v>
      </c>
      <c r="E178">
        <v>0</v>
      </c>
      <c r="G178">
        <v>0</v>
      </c>
      <c r="H178">
        <v>0</v>
      </c>
    </row>
    <row r="179" spans="1:8" x14ac:dyDescent="0.3">
      <c r="A179" s="1097">
        <v>699</v>
      </c>
      <c r="B179" s="1097" t="s">
        <v>662</v>
      </c>
      <c r="C179" s="1097" t="s">
        <v>553</v>
      </c>
      <c r="D179" s="1097" t="s">
        <v>511</v>
      </c>
      <c r="E179">
        <v>1411</v>
      </c>
      <c r="F179" s="1217">
        <v>0</v>
      </c>
      <c r="G179">
        <v>1411</v>
      </c>
      <c r="H179">
        <v>1</v>
      </c>
    </row>
    <row r="180" spans="1:8" x14ac:dyDescent="0.3">
      <c r="A180">
        <v>707</v>
      </c>
      <c r="B180" t="s">
        <v>663</v>
      </c>
      <c r="C180" t="s">
        <v>570</v>
      </c>
      <c r="D180" t="s">
        <v>545</v>
      </c>
      <c r="E180">
        <v>0</v>
      </c>
      <c r="G180">
        <v>0</v>
      </c>
      <c r="H180">
        <v>0</v>
      </c>
    </row>
    <row r="181" spans="1:8" x14ac:dyDescent="0.3">
      <c r="A181">
        <v>708</v>
      </c>
      <c r="B181" t="s">
        <v>664</v>
      </c>
      <c r="C181" t="s">
        <v>570</v>
      </c>
      <c r="D181" t="s">
        <v>545</v>
      </c>
      <c r="E181">
        <v>0</v>
      </c>
      <c r="G181">
        <v>0</v>
      </c>
      <c r="H181">
        <v>0</v>
      </c>
    </row>
    <row r="182" spans="1:8" x14ac:dyDescent="0.3">
      <c r="A182">
        <v>716</v>
      </c>
      <c r="B182" t="s">
        <v>665</v>
      </c>
      <c r="C182" t="s">
        <v>570</v>
      </c>
      <c r="D182" t="s">
        <v>545</v>
      </c>
      <c r="E182">
        <v>0</v>
      </c>
      <c r="G182">
        <v>0</v>
      </c>
      <c r="H182">
        <v>0</v>
      </c>
    </row>
    <row r="183" spans="1:8" x14ac:dyDescent="0.3">
      <c r="A183">
        <v>731</v>
      </c>
      <c r="B183" t="s">
        <v>666</v>
      </c>
      <c r="C183" t="s">
        <v>570</v>
      </c>
      <c r="D183" t="s">
        <v>545</v>
      </c>
      <c r="E183">
        <v>0</v>
      </c>
      <c r="G183">
        <v>0</v>
      </c>
      <c r="H183">
        <v>0</v>
      </c>
    </row>
    <row r="184" spans="1:8" x14ac:dyDescent="0.3">
      <c r="A184">
        <v>736</v>
      </c>
      <c r="B184" t="s">
        <v>115</v>
      </c>
      <c r="C184" t="s">
        <v>570</v>
      </c>
      <c r="D184" t="s">
        <v>545</v>
      </c>
      <c r="E184">
        <v>0</v>
      </c>
      <c r="G184">
        <v>0</v>
      </c>
      <c r="H184">
        <v>0</v>
      </c>
    </row>
    <row r="185" spans="1:8" x14ac:dyDescent="0.3">
      <c r="A185">
        <v>738</v>
      </c>
      <c r="B185" t="s">
        <v>667</v>
      </c>
      <c r="C185" t="s">
        <v>570</v>
      </c>
      <c r="D185" t="s">
        <v>545</v>
      </c>
      <c r="E185">
        <v>0</v>
      </c>
      <c r="G185">
        <v>0</v>
      </c>
      <c r="H185">
        <v>0</v>
      </c>
    </row>
    <row r="186" spans="1:8" x14ac:dyDescent="0.3">
      <c r="A186">
        <v>739</v>
      </c>
      <c r="B186" t="s">
        <v>668</v>
      </c>
      <c r="C186" t="s">
        <v>570</v>
      </c>
      <c r="D186" t="s">
        <v>545</v>
      </c>
      <c r="E186">
        <v>0</v>
      </c>
      <c r="G186">
        <v>0</v>
      </c>
      <c r="H186">
        <v>0</v>
      </c>
    </row>
    <row r="187" spans="1:8" x14ac:dyDescent="0.3">
      <c r="A187">
        <v>747</v>
      </c>
      <c r="B187" t="s">
        <v>123</v>
      </c>
      <c r="C187" t="s">
        <v>570</v>
      </c>
      <c r="D187" t="s">
        <v>545</v>
      </c>
      <c r="E187">
        <v>4426</v>
      </c>
      <c r="F187" s="1217">
        <v>0</v>
      </c>
      <c r="G187">
        <v>4426</v>
      </c>
      <c r="H187">
        <v>0</v>
      </c>
    </row>
    <row r="188" spans="1:8" x14ac:dyDescent="0.3">
      <c r="A188">
        <v>748</v>
      </c>
      <c r="B188" t="s">
        <v>124</v>
      </c>
      <c r="C188" t="s">
        <v>570</v>
      </c>
      <c r="D188" t="s">
        <v>545</v>
      </c>
      <c r="E188">
        <v>5400</v>
      </c>
      <c r="F188" s="1217">
        <v>0</v>
      </c>
      <c r="G188">
        <v>5400</v>
      </c>
      <c r="H188">
        <v>0</v>
      </c>
    </row>
    <row r="189" spans="1:8" x14ac:dyDescent="0.3">
      <c r="A189">
        <v>753</v>
      </c>
      <c r="B189" t="s">
        <v>669</v>
      </c>
      <c r="C189" t="s">
        <v>570</v>
      </c>
      <c r="D189" t="s">
        <v>545</v>
      </c>
      <c r="E189">
        <v>9528</v>
      </c>
      <c r="F189" s="1217">
        <v>0</v>
      </c>
      <c r="G189">
        <v>9528</v>
      </c>
      <c r="H189">
        <v>0</v>
      </c>
    </row>
    <row r="190" spans="1:8" x14ac:dyDescent="0.3">
      <c r="A190">
        <v>754</v>
      </c>
      <c r="B190" t="s">
        <v>670</v>
      </c>
      <c r="C190" t="s">
        <v>570</v>
      </c>
      <c r="D190" t="s">
        <v>545</v>
      </c>
      <c r="E190">
        <v>0</v>
      </c>
      <c r="G190">
        <v>0</v>
      </c>
      <c r="H190">
        <v>0</v>
      </c>
    </row>
    <row r="191" spans="1:8" x14ac:dyDescent="0.3">
      <c r="A191">
        <v>787</v>
      </c>
      <c r="B191" t="s">
        <v>160</v>
      </c>
      <c r="C191" t="s">
        <v>570</v>
      </c>
      <c r="D191" t="s">
        <v>545</v>
      </c>
      <c r="E191">
        <v>7242</v>
      </c>
      <c r="F191" s="1217">
        <v>0</v>
      </c>
      <c r="G191">
        <v>7242</v>
      </c>
      <c r="H191">
        <v>0</v>
      </c>
    </row>
    <row r="192" spans="1:8" x14ac:dyDescent="0.3">
      <c r="A192">
        <v>788</v>
      </c>
      <c r="B192" t="s">
        <v>161</v>
      </c>
      <c r="C192" t="s">
        <v>570</v>
      </c>
      <c r="D192" t="s">
        <v>545</v>
      </c>
      <c r="E192">
        <v>7853</v>
      </c>
      <c r="F192" s="1217">
        <v>0</v>
      </c>
      <c r="G192">
        <v>7853</v>
      </c>
      <c r="H192">
        <v>0</v>
      </c>
    </row>
    <row r="193" spans="1:8" x14ac:dyDescent="0.3">
      <c r="A193">
        <v>789</v>
      </c>
      <c r="B193" t="s">
        <v>162</v>
      </c>
      <c r="C193" t="s">
        <v>570</v>
      </c>
      <c r="D193" t="s">
        <v>545</v>
      </c>
      <c r="E193">
        <v>5826</v>
      </c>
      <c r="F193" s="1217">
        <v>0</v>
      </c>
      <c r="G193">
        <v>5826</v>
      </c>
      <c r="H193">
        <v>0</v>
      </c>
    </row>
    <row r="194" spans="1:8" x14ac:dyDescent="0.3">
      <c r="A194">
        <v>790</v>
      </c>
      <c r="B194" t="s">
        <v>671</v>
      </c>
      <c r="C194" t="s">
        <v>570</v>
      </c>
      <c r="D194" t="s">
        <v>545</v>
      </c>
      <c r="E194">
        <v>6307</v>
      </c>
      <c r="F194" s="1217">
        <v>0</v>
      </c>
      <c r="G194">
        <v>6307</v>
      </c>
      <c r="H194">
        <v>0</v>
      </c>
    </row>
    <row r="195" spans="1:8" x14ac:dyDescent="0.3">
      <c r="A195">
        <v>815</v>
      </c>
      <c r="B195" t="s">
        <v>672</v>
      </c>
      <c r="C195" t="s">
        <v>64</v>
      </c>
      <c r="D195" t="s">
        <v>545</v>
      </c>
      <c r="E195">
        <v>0</v>
      </c>
      <c r="G195">
        <v>0</v>
      </c>
      <c r="H195">
        <v>0</v>
      </c>
    </row>
    <row r="196" spans="1:8" x14ac:dyDescent="0.3">
      <c r="A196">
        <v>911</v>
      </c>
      <c r="B196" t="s">
        <v>673</v>
      </c>
      <c r="D196" t="s">
        <v>545</v>
      </c>
      <c r="E196">
        <v>21602</v>
      </c>
      <c r="F196" s="1217">
        <v>0</v>
      </c>
      <c r="G196">
        <v>21602</v>
      </c>
      <c r="H196">
        <v>0</v>
      </c>
    </row>
    <row r="197" spans="1:8" x14ac:dyDescent="0.3">
      <c r="A197">
        <v>912</v>
      </c>
      <c r="B197" t="s">
        <v>674</v>
      </c>
      <c r="D197" t="s">
        <v>545</v>
      </c>
      <c r="E197">
        <v>16579</v>
      </c>
      <c r="F197" s="1164">
        <v>2.7200000000000002E-3</v>
      </c>
      <c r="G197">
        <v>16534</v>
      </c>
      <c r="H197">
        <v>0</v>
      </c>
    </row>
    <row r="198" spans="1:8" x14ac:dyDescent="0.3">
      <c r="A198">
        <v>913</v>
      </c>
      <c r="B198" t="s">
        <v>675</v>
      </c>
      <c r="D198" t="s">
        <v>545</v>
      </c>
      <c r="E198">
        <v>21602</v>
      </c>
      <c r="F198" s="1217">
        <v>0</v>
      </c>
      <c r="G198">
        <v>21602</v>
      </c>
      <c r="H198">
        <v>0</v>
      </c>
    </row>
    <row r="199" spans="1:8" x14ac:dyDescent="0.3">
      <c r="A199">
        <v>914</v>
      </c>
      <c r="B199" t="s">
        <v>676</v>
      </c>
      <c r="D199" t="s">
        <v>545</v>
      </c>
      <c r="E199">
        <v>19928</v>
      </c>
      <c r="F199" s="1217">
        <v>0</v>
      </c>
      <c r="G199">
        <v>19928</v>
      </c>
      <c r="H199">
        <v>0</v>
      </c>
    </row>
    <row r="200" spans="1:8" x14ac:dyDescent="0.3">
      <c r="A200">
        <v>915</v>
      </c>
      <c r="B200" t="s">
        <v>677</v>
      </c>
      <c r="D200" t="s">
        <v>545</v>
      </c>
      <c r="E200">
        <v>23277</v>
      </c>
      <c r="F200" s="1217">
        <v>0</v>
      </c>
      <c r="G200">
        <v>23277</v>
      </c>
      <c r="H200">
        <v>0</v>
      </c>
    </row>
    <row r="201" spans="1:8" x14ac:dyDescent="0.3">
      <c r="A201">
        <v>916</v>
      </c>
      <c r="B201" t="s">
        <v>678</v>
      </c>
      <c r="D201" t="s">
        <v>545</v>
      </c>
      <c r="E201">
        <v>23791</v>
      </c>
      <c r="F201" s="1217">
        <v>0</v>
      </c>
      <c r="G201">
        <v>23791</v>
      </c>
      <c r="H201">
        <v>0</v>
      </c>
    </row>
    <row r="202" spans="1:8" x14ac:dyDescent="0.3">
      <c r="A202">
        <v>917</v>
      </c>
      <c r="B202" t="s">
        <v>679</v>
      </c>
      <c r="D202" t="s">
        <v>545</v>
      </c>
      <c r="E202">
        <v>23791</v>
      </c>
      <c r="F202" s="1217">
        <v>0</v>
      </c>
      <c r="G202">
        <v>23791</v>
      </c>
      <c r="H202">
        <v>0</v>
      </c>
    </row>
    <row r="203" spans="1:8" x14ac:dyDescent="0.3">
      <c r="A203">
        <v>918</v>
      </c>
      <c r="B203" t="s">
        <v>680</v>
      </c>
      <c r="D203" t="s">
        <v>545</v>
      </c>
      <c r="E203">
        <v>13229</v>
      </c>
      <c r="F203" s="1217">
        <v>0</v>
      </c>
      <c r="G203">
        <v>13229</v>
      </c>
      <c r="H203">
        <v>0</v>
      </c>
    </row>
    <row r="204" spans="1:8" x14ac:dyDescent="0.3">
      <c r="A204">
        <v>919</v>
      </c>
      <c r="B204" t="s">
        <v>681</v>
      </c>
      <c r="D204" t="s">
        <v>545</v>
      </c>
      <c r="E204">
        <v>21928</v>
      </c>
      <c r="F204" s="1217">
        <v>0</v>
      </c>
      <c r="G204">
        <v>21928</v>
      </c>
      <c r="H204">
        <v>0</v>
      </c>
    </row>
    <row r="205" spans="1:8" x14ac:dyDescent="0.3">
      <c r="A205">
        <v>920</v>
      </c>
      <c r="B205" t="s">
        <v>682</v>
      </c>
      <c r="D205" t="s">
        <v>545</v>
      </c>
      <c r="E205">
        <v>18253</v>
      </c>
      <c r="F205" s="1217">
        <v>0</v>
      </c>
      <c r="G205">
        <v>18253</v>
      </c>
      <c r="H205">
        <v>0</v>
      </c>
    </row>
    <row r="206" spans="1:8" x14ac:dyDescent="0.3">
      <c r="A206">
        <v>921</v>
      </c>
      <c r="B206" t="s">
        <v>683</v>
      </c>
      <c r="D206" t="s">
        <v>545</v>
      </c>
      <c r="E206">
        <v>21928</v>
      </c>
      <c r="F206" s="1217">
        <v>0</v>
      </c>
      <c r="G206">
        <v>21928</v>
      </c>
      <c r="H206">
        <v>0</v>
      </c>
    </row>
    <row r="207" spans="1:8" x14ac:dyDescent="0.3">
      <c r="A207">
        <v>922</v>
      </c>
      <c r="B207" t="s">
        <v>684</v>
      </c>
      <c r="D207" t="s">
        <v>545</v>
      </c>
      <c r="E207">
        <v>19928</v>
      </c>
      <c r="F207" s="1217">
        <v>0</v>
      </c>
      <c r="G207">
        <v>19928</v>
      </c>
      <c r="H207">
        <v>0</v>
      </c>
    </row>
    <row r="208" spans="1:8" x14ac:dyDescent="0.3">
      <c r="A208">
        <v>923</v>
      </c>
      <c r="B208" t="s">
        <v>685</v>
      </c>
      <c r="D208" t="s">
        <v>545</v>
      </c>
      <c r="E208">
        <v>21602</v>
      </c>
      <c r="F208" s="1217">
        <v>0</v>
      </c>
      <c r="G208">
        <v>21602</v>
      </c>
      <c r="H208">
        <v>0</v>
      </c>
    </row>
    <row r="209" spans="1:8" x14ac:dyDescent="0.3">
      <c r="A209">
        <v>924</v>
      </c>
      <c r="B209" t="s">
        <v>686</v>
      </c>
      <c r="D209" t="s">
        <v>545</v>
      </c>
      <c r="E209">
        <v>16945</v>
      </c>
      <c r="F209" s="1217">
        <v>0</v>
      </c>
      <c r="G209">
        <v>16945</v>
      </c>
      <c r="H209">
        <v>0</v>
      </c>
    </row>
    <row r="210" spans="1:8" x14ac:dyDescent="0.3">
      <c r="A210">
        <v>925</v>
      </c>
      <c r="B210" t="s">
        <v>687</v>
      </c>
      <c r="D210" t="s">
        <v>545</v>
      </c>
      <c r="E210">
        <v>7494</v>
      </c>
      <c r="F210" s="1217">
        <v>0</v>
      </c>
      <c r="G210">
        <v>7494</v>
      </c>
      <c r="H210">
        <v>0</v>
      </c>
    </row>
    <row r="211" spans="1:8" x14ac:dyDescent="0.3">
      <c r="A211">
        <v>926</v>
      </c>
      <c r="B211" t="s">
        <v>688</v>
      </c>
      <c r="D211" t="s">
        <v>545</v>
      </c>
      <c r="E211">
        <v>6616</v>
      </c>
      <c r="F211" s="1217">
        <v>0</v>
      </c>
      <c r="G211">
        <v>6616</v>
      </c>
      <c r="H211">
        <v>0</v>
      </c>
    </row>
    <row r="212" spans="1:8" x14ac:dyDescent="0.3">
      <c r="A212">
        <v>927</v>
      </c>
      <c r="B212" t="s">
        <v>689</v>
      </c>
      <c r="D212" t="s">
        <v>545</v>
      </c>
      <c r="E212">
        <v>8405</v>
      </c>
      <c r="F212" s="1217">
        <v>0</v>
      </c>
      <c r="G212">
        <v>8405</v>
      </c>
      <c r="H212">
        <v>0</v>
      </c>
    </row>
    <row r="213" spans="1:8" x14ac:dyDescent="0.3">
      <c r="A213">
        <v>928</v>
      </c>
      <c r="B213" t="s">
        <v>690</v>
      </c>
      <c r="D213" t="s">
        <v>545</v>
      </c>
      <c r="E213">
        <v>8959</v>
      </c>
      <c r="F213" s="1217">
        <v>0</v>
      </c>
      <c r="G213">
        <v>8959</v>
      </c>
      <c r="H213">
        <v>0</v>
      </c>
    </row>
    <row r="214" spans="1:8" x14ac:dyDescent="0.3">
      <c r="A214">
        <v>929</v>
      </c>
      <c r="B214" t="s">
        <v>691</v>
      </c>
      <c r="D214" t="s">
        <v>545</v>
      </c>
      <c r="E214">
        <v>5357</v>
      </c>
      <c r="F214" s="1217">
        <v>0</v>
      </c>
      <c r="G214">
        <v>5357</v>
      </c>
      <c r="H214">
        <v>0</v>
      </c>
    </row>
    <row r="215" spans="1:8" x14ac:dyDescent="0.3">
      <c r="A215">
        <v>936</v>
      </c>
      <c r="B215" t="s">
        <v>692</v>
      </c>
      <c r="D215" t="s">
        <v>638</v>
      </c>
      <c r="E215">
        <v>6546</v>
      </c>
      <c r="F215" s="1217">
        <v>0</v>
      </c>
      <c r="G215">
        <v>6546</v>
      </c>
      <c r="H215">
        <v>0</v>
      </c>
    </row>
    <row r="216" spans="1:8" x14ac:dyDescent="0.3">
      <c r="A216">
        <v>938</v>
      </c>
      <c r="B216" t="s">
        <v>217</v>
      </c>
      <c r="D216" t="s">
        <v>638</v>
      </c>
      <c r="E216">
        <v>8720</v>
      </c>
      <c r="F216" s="1217">
        <v>0</v>
      </c>
      <c r="G216">
        <v>8720</v>
      </c>
      <c r="H216">
        <v>0</v>
      </c>
    </row>
    <row r="217" spans="1:8" x14ac:dyDescent="0.3">
      <c r="A217">
        <v>939</v>
      </c>
      <c r="B217" t="s">
        <v>218</v>
      </c>
      <c r="D217" t="s">
        <v>638</v>
      </c>
      <c r="E217">
        <v>0</v>
      </c>
      <c r="G217">
        <v>0</v>
      </c>
      <c r="H217">
        <v>0</v>
      </c>
    </row>
    <row r="218" spans="1:8" x14ac:dyDescent="0.3">
      <c r="A218">
        <v>940</v>
      </c>
      <c r="B218" t="s">
        <v>693</v>
      </c>
      <c r="D218" t="s">
        <v>638</v>
      </c>
      <c r="E218">
        <v>0</v>
      </c>
      <c r="G218">
        <v>0</v>
      </c>
      <c r="H218">
        <v>0</v>
      </c>
    </row>
    <row r="219" spans="1:8" x14ac:dyDescent="0.3">
      <c r="A219">
        <v>941</v>
      </c>
      <c r="B219" t="s">
        <v>220</v>
      </c>
      <c r="D219" t="s">
        <v>638</v>
      </c>
      <c r="E219">
        <v>12458</v>
      </c>
      <c r="F219" s="1217">
        <v>0</v>
      </c>
      <c r="G219">
        <v>12458</v>
      </c>
      <c r="H219">
        <v>0</v>
      </c>
    </row>
    <row r="220" spans="1:8" x14ac:dyDescent="0.3">
      <c r="A220">
        <v>944</v>
      </c>
      <c r="B220" t="s">
        <v>221</v>
      </c>
      <c r="D220" t="s">
        <v>638</v>
      </c>
      <c r="E220">
        <v>10558</v>
      </c>
      <c r="F220" s="1217">
        <v>0</v>
      </c>
      <c r="G220">
        <v>10558</v>
      </c>
      <c r="H220">
        <v>0</v>
      </c>
    </row>
    <row r="221" spans="1:8" x14ac:dyDescent="0.3">
      <c r="A221">
        <v>945</v>
      </c>
      <c r="B221" t="s">
        <v>225</v>
      </c>
      <c r="D221" t="s">
        <v>638</v>
      </c>
      <c r="E221">
        <v>12458</v>
      </c>
      <c r="F221" s="1217">
        <v>0</v>
      </c>
      <c r="G221">
        <v>12458</v>
      </c>
      <c r="H221">
        <v>0</v>
      </c>
    </row>
    <row r="222" spans="1:8" x14ac:dyDescent="0.3">
      <c r="A222">
        <v>946</v>
      </c>
      <c r="B222" t="s">
        <v>694</v>
      </c>
      <c r="D222" t="s">
        <v>638</v>
      </c>
      <c r="E222">
        <v>4909</v>
      </c>
      <c r="F222" s="1217">
        <v>0</v>
      </c>
      <c r="G222">
        <v>4909</v>
      </c>
      <c r="H222">
        <v>0</v>
      </c>
    </row>
    <row r="223" spans="1:8" x14ac:dyDescent="0.3">
      <c r="A223">
        <v>947</v>
      </c>
      <c r="B223" t="s">
        <v>223</v>
      </c>
      <c r="D223" t="s">
        <v>638</v>
      </c>
      <c r="E223">
        <v>6757</v>
      </c>
      <c r="F223" s="1217">
        <v>0</v>
      </c>
      <c r="G223">
        <v>6757</v>
      </c>
      <c r="H223">
        <v>0</v>
      </c>
    </row>
    <row r="224" spans="1:8" x14ac:dyDescent="0.3">
      <c r="A224">
        <v>983</v>
      </c>
      <c r="B224" t="s">
        <v>224</v>
      </c>
      <c r="D224" t="s">
        <v>638</v>
      </c>
      <c r="E224">
        <v>8917</v>
      </c>
      <c r="F224" s="1217">
        <v>0</v>
      </c>
      <c r="G224">
        <v>8917</v>
      </c>
      <c r="H224">
        <v>0</v>
      </c>
    </row>
    <row r="225" spans="1:8" x14ac:dyDescent="0.3">
      <c r="A225" s="1097">
        <v>995</v>
      </c>
      <c r="B225" s="1097" t="s">
        <v>695</v>
      </c>
      <c r="C225" s="1097" t="s">
        <v>522</v>
      </c>
      <c r="D225" s="1097" t="s">
        <v>511</v>
      </c>
      <c r="E225">
        <v>1715</v>
      </c>
      <c r="F225" s="1217">
        <v>0</v>
      </c>
      <c r="G225">
        <v>1715</v>
      </c>
      <c r="H225">
        <v>1</v>
      </c>
    </row>
    <row r="226" spans="1:8" x14ac:dyDescent="0.3">
      <c r="A226" s="1097">
        <v>996</v>
      </c>
      <c r="B226" s="1097" t="s">
        <v>696</v>
      </c>
      <c r="C226" s="1097" t="s">
        <v>522</v>
      </c>
      <c r="D226" s="1097" t="s">
        <v>511</v>
      </c>
      <c r="E226">
        <v>1631</v>
      </c>
      <c r="F226" s="1217">
        <v>0</v>
      </c>
      <c r="G226">
        <v>1631</v>
      </c>
      <c r="H226">
        <v>1</v>
      </c>
    </row>
    <row r="227" spans="1:8" x14ac:dyDescent="0.3">
      <c r="A227">
        <v>998</v>
      </c>
      <c r="B227" t="s">
        <v>697</v>
      </c>
      <c r="C227" t="s">
        <v>553</v>
      </c>
      <c r="D227" t="s">
        <v>511</v>
      </c>
      <c r="E227">
        <v>7470</v>
      </c>
      <c r="F227" s="1217">
        <v>0</v>
      </c>
      <c r="G227">
        <v>7470</v>
      </c>
      <c r="H227">
        <v>0</v>
      </c>
    </row>
    <row r="228" spans="1:8" x14ac:dyDescent="0.3">
      <c r="A228">
        <v>1017</v>
      </c>
      <c r="B228" t="s">
        <v>698</v>
      </c>
      <c r="C228" t="s">
        <v>518</v>
      </c>
      <c r="D228" t="s">
        <v>511</v>
      </c>
      <c r="E228">
        <v>5281</v>
      </c>
      <c r="F228" s="1217">
        <v>0</v>
      </c>
      <c r="G228">
        <v>5281</v>
      </c>
      <c r="H228">
        <v>0</v>
      </c>
    </row>
    <row r="229" spans="1:8" x14ac:dyDescent="0.3">
      <c r="A229" s="1097">
        <v>1019</v>
      </c>
      <c r="B229" s="1097" t="s">
        <v>699</v>
      </c>
      <c r="C229" s="1097"/>
      <c r="D229" s="1097" t="s">
        <v>638</v>
      </c>
      <c r="E229">
        <v>3545</v>
      </c>
      <c r="F229" s="1217">
        <v>0</v>
      </c>
      <c r="G229">
        <v>3545</v>
      </c>
      <c r="H229">
        <v>1</v>
      </c>
    </row>
    <row r="230" spans="1:8" x14ac:dyDescent="0.3">
      <c r="A230" s="1097">
        <v>1020</v>
      </c>
      <c r="B230" s="1097" t="s">
        <v>700</v>
      </c>
      <c r="C230" s="1097"/>
      <c r="D230" s="1097" t="s">
        <v>638</v>
      </c>
      <c r="E230">
        <v>3545</v>
      </c>
      <c r="F230" s="1217">
        <v>0</v>
      </c>
      <c r="G230">
        <v>3545</v>
      </c>
      <c r="H230">
        <v>1</v>
      </c>
    </row>
    <row r="231" spans="1:8" x14ac:dyDescent="0.3">
      <c r="A231">
        <v>1026</v>
      </c>
      <c r="B231" t="s">
        <v>701</v>
      </c>
      <c r="C231" t="s">
        <v>522</v>
      </c>
      <c r="D231" t="s">
        <v>511</v>
      </c>
      <c r="E231">
        <v>3218</v>
      </c>
      <c r="F231" s="1217">
        <v>0</v>
      </c>
      <c r="G231">
        <v>3218</v>
      </c>
      <c r="H231">
        <v>0</v>
      </c>
    </row>
    <row r="232" spans="1:8" x14ac:dyDescent="0.3">
      <c r="A232" s="1097">
        <v>1027</v>
      </c>
      <c r="B232" s="1097" t="s">
        <v>702</v>
      </c>
      <c r="C232" s="1097" t="s">
        <v>439</v>
      </c>
      <c r="D232" s="1097" t="s">
        <v>511</v>
      </c>
      <c r="E232">
        <v>668</v>
      </c>
      <c r="F232" s="1217">
        <v>0</v>
      </c>
      <c r="G232">
        <v>668</v>
      </c>
      <c r="H232">
        <v>1</v>
      </c>
    </row>
    <row r="233" spans="1:8" x14ac:dyDescent="0.3">
      <c r="A233" s="1097">
        <v>1028</v>
      </c>
      <c r="B233" s="1097" t="s">
        <v>703</v>
      </c>
      <c r="C233" s="1097" t="s">
        <v>553</v>
      </c>
      <c r="D233" s="1097" t="s">
        <v>511</v>
      </c>
      <c r="E233">
        <v>958</v>
      </c>
      <c r="F233" s="1217">
        <v>0</v>
      </c>
      <c r="G233">
        <v>958</v>
      </c>
      <c r="H233">
        <v>1</v>
      </c>
    </row>
    <row r="234" spans="1:8" x14ac:dyDescent="0.3">
      <c r="A234" s="1097">
        <v>1029</v>
      </c>
      <c r="B234" s="1097" t="s">
        <v>704</v>
      </c>
      <c r="C234" s="1097" t="s">
        <v>553</v>
      </c>
      <c r="D234" s="1097" t="s">
        <v>511</v>
      </c>
      <c r="E234">
        <v>892</v>
      </c>
      <c r="F234" s="1217">
        <v>0</v>
      </c>
      <c r="G234">
        <v>892</v>
      </c>
      <c r="H234">
        <v>1</v>
      </c>
    </row>
    <row r="235" spans="1:8" x14ac:dyDescent="0.3">
      <c r="A235" s="1097">
        <v>1030</v>
      </c>
      <c r="B235" s="1097" t="s">
        <v>705</v>
      </c>
      <c r="C235" s="1097" t="s">
        <v>553</v>
      </c>
      <c r="D235" s="1097" t="s">
        <v>511</v>
      </c>
      <c r="E235">
        <v>1003</v>
      </c>
      <c r="F235" s="1217">
        <v>0</v>
      </c>
      <c r="G235">
        <v>1003</v>
      </c>
      <c r="H235">
        <v>1</v>
      </c>
    </row>
    <row r="236" spans="1:8" x14ac:dyDescent="0.3">
      <c r="A236" s="1097">
        <v>1032</v>
      </c>
      <c r="B236" s="1097" t="s">
        <v>706</v>
      </c>
      <c r="C236" s="1097"/>
      <c r="D236" s="1097" t="s">
        <v>638</v>
      </c>
      <c r="E236">
        <v>0</v>
      </c>
      <c r="G236">
        <v>0</v>
      </c>
      <c r="H236">
        <v>1</v>
      </c>
    </row>
    <row r="237" spans="1:8" x14ac:dyDescent="0.3">
      <c r="A237" s="1097">
        <v>1033</v>
      </c>
      <c r="B237" s="1097" t="s">
        <v>707</v>
      </c>
      <c r="C237" s="1097"/>
      <c r="D237" s="1097" t="s">
        <v>638</v>
      </c>
      <c r="E237">
        <v>1116</v>
      </c>
      <c r="F237" s="1217">
        <v>0</v>
      </c>
      <c r="G237">
        <v>1116</v>
      </c>
      <c r="H237">
        <v>1</v>
      </c>
    </row>
    <row r="238" spans="1:8" x14ac:dyDescent="0.3">
      <c r="A238" s="1097">
        <v>1036</v>
      </c>
      <c r="B238" s="1097" t="s">
        <v>708</v>
      </c>
      <c r="C238" s="1097"/>
      <c r="D238" s="1097" t="s">
        <v>638</v>
      </c>
      <c r="E238">
        <v>505</v>
      </c>
      <c r="F238" s="1217">
        <v>0</v>
      </c>
      <c r="G238">
        <v>505</v>
      </c>
      <c r="H238">
        <v>1</v>
      </c>
    </row>
    <row r="239" spans="1:8" x14ac:dyDescent="0.3">
      <c r="A239" s="1097">
        <v>1037</v>
      </c>
      <c r="B239" s="1097" t="s">
        <v>709</v>
      </c>
      <c r="C239" s="1097"/>
      <c r="D239" s="1097" t="s">
        <v>638</v>
      </c>
      <c r="E239">
        <v>422</v>
      </c>
      <c r="F239" s="1217">
        <v>0</v>
      </c>
      <c r="G239">
        <v>422</v>
      </c>
      <c r="H239">
        <v>1</v>
      </c>
    </row>
    <row r="240" spans="1:8" x14ac:dyDescent="0.3">
      <c r="A240" s="1097">
        <v>1038</v>
      </c>
      <c r="B240" s="1097" t="s">
        <v>710</v>
      </c>
      <c r="C240" s="1097"/>
      <c r="D240" s="1097" t="s">
        <v>638</v>
      </c>
      <c r="E240">
        <v>1281</v>
      </c>
      <c r="F240" s="1217">
        <v>0</v>
      </c>
      <c r="G240">
        <v>1281</v>
      </c>
      <c r="H240">
        <v>1</v>
      </c>
    </row>
    <row r="241" spans="1:8" x14ac:dyDescent="0.3">
      <c r="A241" s="1097">
        <v>1039</v>
      </c>
      <c r="B241" s="1097" t="s">
        <v>711</v>
      </c>
      <c r="C241" s="1097"/>
      <c r="D241" s="1097" t="s">
        <v>638</v>
      </c>
      <c r="E241">
        <v>591</v>
      </c>
      <c r="F241" s="1217">
        <v>0</v>
      </c>
      <c r="G241">
        <v>591</v>
      </c>
      <c r="H241">
        <v>1</v>
      </c>
    </row>
    <row r="242" spans="1:8" x14ac:dyDescent="0.3">
      <c r="A242" s="1097">
        <v>1040</v>
      </c>
      <c r="B242" s="1097" t="s">
        <v>712</v>
      </c>
      <c r="C242" s="1097" t="s">
        <v>456</v>
      </c>
      <c r="D242" s="1097" t="s">
        <v>511</v>
      </c>
      <c r="E242">
        <v>309</v>
      </c>
      <c r="F242" s="1217">
        <v>0</v>
      </c>
      <c r="G242">
        <v>309</v>
      </c>
      <c r="H242">
        <v>1</v>
      </c>
    </row>
    <row r="243" spans="1:8" x14ac:dyDescent="0.3">
      <c r="A243">
        <v>1046</v>
      </c>
      <c r="B243" t="s">
        <v>713</v>
      </c>
      <c r="C243" t="s">
        <v>518</v>
      </c>
      <c r="D243" t="s">
        <v>511</v>
      </c>
      <c r="E243">
        <v>2552</v>
      </c>
      <c r="F243" s="1217">
        <v>0</v>
      </c>
      <c r="G243">
        <v>2552</v>
      </c>
      <c r="H243">
        <v>0</v>
      </c>
    </row>
    <row r="244" spans="1:8" x14ac:dyDescent="0.3">
      <c r="A244">
        <v>1047</v>
      </c>
      <c r="B244" t="s">
        <v>714</v>
      </c>
      <c r="C244" t="s">
        <v>518</v>
      </c>
      <c r="D244" t="s">
        <v>511</v>
      </c>
      <c r="E244">
        <v>4930</v>
      </c>
      <c r="F244" s="1217">
        <v>0</v>
      </c>
      <c r="G244">
        <v>4930</v>
      </c>
      <c r="H244">
        <v>0</v>
      </c>
    </row>
    <row r="245" spans="1:8" x14ac:dyDescent="0.3">
      <c r="A245">
        <v>1048</v>
      </c>
      <c r="B245" t="s">
        <v>715</v>
      </c>
      <c r="C245" t="s">
        <v>518</v>
      </c>
      <c r="D245" t="s">
        <v>511</v>
      </c>
      <c r="E245">
        <v>5963</v>
      </c>
      <c r="F245" s="1217">
        <v>0</v>
      </c>
      <c r="G245">
        <v>5963</v>
      </c>
      <c r="H245">
        <v>0</v>
      </c>
    </row>
    <row r="246" spans="1:8" x14ac:dyDescent="0.3">
      <c r="A246">
        <v>1065</v>
      </c>
      <c r="B246" t="s">
        <v>716</v>
      </c>
      <c r="D246" t="s">
        <v>545</v>
      </c>
      <c r="E246">
        <v>13208</v>
      </c>
      <c r="F246" s="1217">
        <v>0</v>
      </c>
      <c r="G246">
        <v>13208</v>
      </c>
      <c r="H246">
        <v>0</v>
      </c>
    </row>
    <row r="247" spans="1:8" x14ac:dyDescent="0.3">
      <c r="A247">
        <v>1066</v>
      </c>
      <c r="B247" t="s">
        <v>717</v>
      </c>
      <c r="D247" t="s">
        <v>545</v>
      </c>
      <c r="E247">
        <v>13350</v>
      </c>
      <c r="F247" s="1217">
        <v>0</v>
      </c>
      <c r="G247">
        <v>13350</v>
      </c>
      <c r="H247">
        <v>0</v>
      </c>
    </row>
    <row r="248" spans="1:8" x14ac:dyDescent="0.3">
      <c r="A248">
        <v>1067</v>
      </c>
      <c r="B248" t="s">
        <v>718</v>
      </c>
      <c r="D248" t="s">
        <v>545</v>
      </c>
      <c r="E248">
        <v>10958</v>
      </c>
      <c r="F248" s="1217">
        <v>0</v>
      </c>
      <c r="G248">
        <v>10958</v>
      </c>
      <c r="H248">
        <v>0</v>
      </c>
    </row>
    <row r="249" spans="1:8" x14ac:dyDescent="0.3">
      <c r="A249">
        <v>1068</v>
      </c>
      <c r="B249" t="s">
        <v>719</v>
      </c>
      <c r="D249" t="s">
        <v>545</v>
      </c>
      <c r="E249">
        <v>15741</v>
      </c>
      <c r="F249" s="1217">
        <v>0</v>
      </c>
      <c r="G249">
        <v>15741</v>
      </c>
      <c r="H249">
        <v>0</v>
      </c>
    </row>
    <row r="250" spans="1:8" x14ac:dyDescent="0.3">
      <c r="A250">
        <v>1069</v>
      </c>
      <c r="B250" t="s">
        <v>720</v>
      </c>
      <c r="D250" t="s">
        <v>545</v>
      </c>
      <c r="E250">
        <v>15741</v>
      </c>
      <c r="F250" s="1217">
        <v>0</v>
      </c>
      <c r="G250">
        <v>15741</v>
      </c>
      <c r="H250">
        <v>0</v>
      </c>
    </row>
    <row r="251" spans="1:8" x14ac:dyDescent="0.3">
      <c r="A251">
        <v>1070</v>
      </c>
      <c r="B251" t="s">
        <v>721</v>
      </c>
      <c r="D251" t="s">
        <v>545</v>
      </c>
      <c r="E251">
        <v>16260</v>
      </c>
      <c r="F251" s="1217">
        <v>0</v>
      </c>
      <c r="G251">
        <v>16260</v>
      </c>
      <c r="H251">
        <v>0</v>
      </c>
    </row>
    <row r="252" spans="1:8" x14ac:dyDescent="0.3">
      <c r="A252">
        <v>1071</v>
      </c>
      <c r="B252" t="s">
        <v>722</v>
      </c>
      <c r="D252" t="s">
        <v>545</v>
      </c>
      <c r="E252">
        <v>16087</v>
      </c>
      <c r="F252" s="1217">
        <v>0</v>
      </c>
      <c r="G252">
        <v>16087</v>
      </c>
      <c r="H252">
        <v>0</v>
      </c>
    </row>
    <row r="253" spans="1:8" x14ac:dyDescent="0.3">
      <c r="A253">
        <v>1072</v>
      </c>
      <c r="B253" t="s">
        <v>723</v>
      </c>
      <c r="D253" t="s">
        <v>545</v>
      </c>
      <c r="E253">
        <v>17800</v>
      </c>
      <c r="F253" s="1217">
        <v>0</v>
      </c>
      <c r="G253">
        <v>17800</v>
      </c>
      <c r="H253">
        <v>0</v>
      </c>
    </row>
    <row r="254" spans="1:8" x14ac:dyDescent="0.3">
      <c r="A254">
        <v>1073</v>
      </c>
      <c r="B254" t="s">
        <v>724</v>
      </c>
      <c r="D254" t="s">
        <v>545</v>
      </c>
      <c r="E254">
        <v>18459</v>
      </c>
      <c r="F254" s="1217">
        <v>0</v>
      </c>
      <c r="G254">
        <v>18459</v>
      </c>
      <c r="H254">
        <v>0</v>
      </c>
    </row>
    <row r="255" spans="1:8" x14ac:dyDescent="0.3">
      <c r="A255">
        <v>1074</v>
      </c>
      <c r="B255" t="s">
        <v>725</v>
      </c>
      <c r="D255" t="s">
        <v>545</v>
      </c>
      <c r="E255">
        <v>18656</v>
      </c>
      <c r="F255" s="1164">
        <v>2.6900000000000001E-3</v>
      </c>
      <c r="G255">
        <v>18606</v>
      </c>
      <c r="H255">
        <v>0</v>
      </c>
    </row>
    <row r="256" spans="1:8" x14ac:dyDescent="0.3">
      <c r="A256">
        <v>1082</v>
      </c>
      <c r="B256" t="s">
        <v>726</v>
      </c>
      <c r="D256" t="s">
        <v>545</v>
      </c>
      <c r="E256">
        <v>2431</v>
      </c>
      <c r="F256" s="1217">
        <v>0</v>
      </c>
      <c r="G256">
        <v>2431</v>
      </c>
      <c r="H256">
        <v>0</v>
      </c>
    </row>
    <row r="257" spans="1:8" x14ac:dyDescent="0.3">
      <c r="A257">
        <v>1083</v>
      </c>
      <c r="B257" t="s">
        <v>727</v>
      </c>
      <c r="D257" t="s">
        <v>545</v>
      </c>
      <c r="E257">
        <v>2395</v>
      </c>
      <c r="F257" s="1217">
        <v>0</v>
      </c>
      <c r="G257">
        <v>2395</v>
      </c>
      <c r="H257">
        <v>0</v>
      </c>
    </row>
    <row r="258" spans="1:8" x14ac:dyDescent="0.3">
      <c r="A258">
        <v>1084</v>
      </c>
      <c r="B258" t="s">
        <v>728</v>
      </c>
      <c r="D258" t="s">
        <v>545</v>
      </c>
      <c r="E258">
        <v>2521</v>
      </c>
      <c r="F258" s="1217">
        <v>0</v>
      </c>
      <c r="G258">
        <v>2521</v>
      </c>
      <c r="H258">
        <v>0</v>
      </c>
    </row>
    <row r="259" spans="1:8" x14ac:dyDescent="0.3">
      <c r="A259">
        <v>1085</v>
      </c>
      <c r="B259" t="s">
        <v>729</v>
      </c>
      <c r="D259" t="s">
        <v>545</v>
      </c>
      <c r="E259">
        <v>6693</v>
      </c>
      <c r="F259" s="1217">
        <v>0</v>
      </c>
      <c r="G259">
        <v>6693</v>
      </c>
      <c r="H259">
        <v>0</v>
      </c>
    </row>
    <row r="260" spans="1:8" x14ac:dyDescent="0.3">
      <c r="A260">
        <v>1086</v>
      </c>
      <c r="B260" t="s">
        <v>730</v>
      </c>
      <c r="D260" t="s">
        <v>545</v>
      </c>
      <c r="E260">
        <v>8511</v>
      </c>
      <c r="F260" s="1217">
        <v>0</v>
      </c>
      <c r="G260">
        <v>8511</v>
      </c>
      <c r="H260">
        <v>0</v>
      </c>
    </row>
    <row r="261" spans="1:8" x14ac:dyDescent="0.3">
      <c r="A261">
        <v>1087</v>
      </c>
      <c r="B261" t="s">
        <v>731</v>
      </c>
      <c r="D261" t="s">
        <v>545</v>
      </c>
      <c r="E261">
        <v>4224</v>
      </c>
      <c r="F261" s="1217">
        <v>0</v>
      </c>
      <c r="G261">
        <v>4224</v>
      </c>
      <c r="H261">
        <v>0</v>
      </c>
    </row>
    <row r="262" spans="1:8" x14ac:dyDescent="0.3">
      <c r="A262">
        <v>1088</v>
      </c>
      <c r="B262" t="s">
        <v>732</v>
      </c>
      <c r="D262" t="s">
        <v>545</v>
      </c>
      <c r="E262">
        <v>5640</v>
      </c>
      <c r="F262" s="1217">
        <v>0</v>
      </c>
      <c r="G262">
        <v>5640</v>
      </c>
      <c r="H262">
        <v>0</v>
      </c>
    </row>
    <row r="263" spans="1:8" x14ac:dyDescent="0.3">
      <c r="A263">
        <v>1091</v>
      </c>
      <c r="B263" t="s">
        <v>733</v>
      </c>
      <c r="D263" t="s">
        <v>545</v>
      </c>
      <c r="E263">
        <v>8511</v>
      </c>
      <c r="F263" s="1217">
        <v>0</v>
      </c>
      <c r="G263">
        <v>8511</v>
      </c>
      <c r="H263">
        <v>0</v>
      </c>
    </row>
    <row r="264" spans="1:8" x14ac:dyDescent="0.3">
      <c r="A264">
        <v>1092</v>
      </c>
      <c r="B264" t="s">
        <v>734</v>
      </c>
      <c r="D264" t="s">
        <v>545</v>
      </c>
      <c r="E264">
        <v>1767</v>
      </c>
      <c r="F264" s="1217">
        <v>0</v>
      </c>
      <c r="G264">
        <v>1767</v>
      </c>
      <c r="H264">
        <v>0</v>
      </c>
    </row>
    <row r="265" spans="1:8" x14ac:dyDescent="0.3">
      <c r="A265">
        <v>1093</v>
      </c>
      <c r="B265" t="s">
        <v>735</v>
      </c>
      <c r="D265" t="s">
        <v>545</v>
      </c>
      <c r="E265">
        <v>1533</v>
      </c>
      <c r="F265" s="1217">
        <v>0</v>
      </c>
      <c r="G265">
        <v>1533</v>
      </c>
      <c r="H265">
        <v>0</v>
      </c>
    </row>
    <row r="266" spans="1:8" x14ac:dyDescent="0.3">
      <c r="A266">
        <v>1094</v>
      </c>
      <c r="B266" t="s">
        <v>736</v>
      </c>
      <c r="D266" t="s">
        <v>545</v>
      </c>
      <c r="E266">
        <v>1782</v>
      </c>
      <c r="F266" s="1217">
        <v>0</v>
      </c>
      <c r="G266">
        <v>1782</v>
      </c>
      <c r="H266">
        <v>0</v>
      </c>
    </row>
    <row r="267" spans="1:8" x14ac:dyDescent="0.3">
      <c r="A267">
        <v>1095</v>
      </c>
      <c r="B267" t="s">
        <v>737</v>
      </c>
      <c r="D267" t="s">
        <v>545</v>
      </c>
      <c r="E267">
        <v>6350</v>
      </c>
      <c r="F267" s="1217">
        <v>0</v>
      </c>
      <c r="G267">
        <v>6350</v>
      </c>
      <c r="H267">
        <v>0</v>
      </c>
    </row>
    <row r="268" spans="1:8" x14ac:dyDescent="0.3">
      <c r="A268" s="1097">
        <v>1097</v>
      </c>
      <c r="B268" s="1097" t="s">
        <v>738</v>
      </c>
      <c r="C268" s="1097"/>
      <c r="D268" s="1097" t="s">
        <v>638</v>
      </c>
      <c r="E268">
        <v>1339</v>
      </c>
      <c r="F268" s="1217">
        <v>0</v>
      </c>
      <c r="G268">
        <v>1339</v>
      </c>
      <c r="H268">
        <v>1</v>
      </c>
    </row>
    <row r="269" spans="1:8" x14ac:dyDescent="0.3">
      <c r="A269" s="1097">
        <v>1103</v>
      </c>
      <c r="B269" s="1097" t="s">
        <v>739</v>
      </c>
      <c r="C269" s="1097" t="s">
        <v>522</v>
      </c>
      <c r="D269" s="1097" t="s">
        <v>511</v>
      </c>
      <c r="E269">
        <v>505</v>
      </c>
      <c r="F269" s="1217">
        <v>0</v>
      </c>
      <c r="G269">
        <v>505</v>
      </c>
      <c r="H269">
        <v>1</v>
      </c>
    </row>
    <row r="270" spans="1:8" x14ac:dyDescent="0.3">
      <c r="A270" s="1097">
        <v>1104</v>
      </c>
      <c r="B270" s="1097" t="s">
        <v>740</v>
      </c>
      <c r="C270" s="1097" t="s">
        <v>553</v>
      </c>
      <c r="D270" s="1097" t="s">
        <v>511</v>
      </c>
      <c r="E270">
        <v>467</v>
      </c>
      <c r="F270" s="1217">
        <v>0</v>
      </c>
      <c r="G270">
        <v>467</v>
      </c>
      <c r="H270">
        <v>1</v>
      </c>
    </row>
    <row r="271" spans="1:8" x14ac:dyDescent="0.3">
      <c r="A271" s="1097">
        <v>1110</v>
      </c>
      <c r="B271" s="1097" t="s">
        <v>741</v>
      </c>
      <c r="C271" s="1097"/>
      <c r="D271" s="1097" t="s">
        <v>638</v>
      </c>
      <c r="E271">
        <v>718</v>
      </c>
      <c r="F271" s="1217">
        <v>0</v>
      </c>
      <c r="G271">
        <v>718</v>
      </c>
      <c r="H271">
        <v>1</v>
      </c>
    </row>
    <row r="272" spans="1:8" x14ac:dyDescent="0.3">
      <c r="A272">
        <v>1112</v>
      </c>
      <c r="B272" t="s">
        <v>742</v>
      </c>
      <c r="D272" t="s">
        <v>638</v>
      </c>
      <c r="E272">
        <v>8519</v>
      </c>
      <c r="F272" s="1217">
        <v>0</v>
      </c>
      <c r="G272">
        <v>8519</v>
      </c>
      <c r="H272">
        <v>0</v>
      </c>
    </row>
    <row r="273" spans="1:8" x14ac:dyDescent="0.3">
      <c r="A273" s="1097">
        <v>1117</v>
      </c>
      <c r="B273" s="1097" t="s">
        <v>743</v>
      </c>
      <c r="C273" s="1097"/>
      <c r="D273" s="1097" t="s">
        <v>638</v>
      </c>
      <c r="E273">
        <v>1075</v>
      </c>
      <c r="F273" s="1217">
        <v>0</v>
      </c>
      <c r="G273">
        <v>1075</v>
      </c>
      <c r="H273">
        <v>1</v>
      </c>
    </row>
    <row r="274" spans="1:8" x14ac:dyDescent="0.3">
      <c r="A274" s="1097">
        <v>1121</v>
      </c>
      <c r="B274" s="1097" t="s">
        <v>744</v>
      </c>
      <c r="C274" s="1097"/>
      <c r="D274" s="1097" t="s">
        <v>638</v>
      </c>
      <c r="E274">
        <v>3788</v>
      </c>
      <c r="F274" s="1217">
        <v>0</v>
      </c>
      <c r="G274">
        <v>3788</v>
      </c>
      <c r="H274">
        <v>1</v>
      </c>
    </row>
    <row r="275" spans="1:8" x14ac:dyDescent="0.3">
      <c r="A275" s="1097">
        <v>1129</v>
      </c>
      <c r="B275" s="1097" t="s">
        <v>745</v>
      </c>
      <c r="C275" s="1097"/>
      <c r="D275" s="1097" t="s">
        <v>638</v>
      </c>
      <c r="E275">
        <v>4133</v>
      </c>
      <c r="F275" s="1217">
        <v>0</v>
      </c>
      <c r="G275">
        <v>4133</v>
      </c>
      <c r="H275">
        <v>1</v>
      </c>
    </row>
    <row r="276" spans="1:8" x14ac:dyDescent="0.3">
      <c r="A276" s="1097">
        <v>1133</v>
      </c>
      <c r="B276" s="1097" t="s">
        <v>746</v>
      </c>
      <c r="C276" s="1097"/>
      <c r="D276" s="1097" t="s">
        <v>638</v>
      </c>
      <c r="E276">
        <v>1075</v>
      </c>
      <c r="F276" s="1217">
        <v>0</v>
      </c>
      <c r="G276">
        <v>1075</v>
      </c>
      <c r="H276">
        <v>1</v>
      </c>
    </row>
    <row r="277" spans="1:8" x14ac:dyDescent="0.3">
      <c r="A277" s="1097">
        <v>1147</v>
      </c>
      <c r="B277" s="1097" t="s">
        <v>747</v>
      </c>
      <c r="C277" s="1097"/>
      <c r="D277" s="1097" t="s">
        <v>638</v>
      </c>
      <c r="E277">
        <v>2700</v>
      </c>
      <c r="F277" s="1217">
        <v>0</v>
      </c>
      <c r="G277">
        <v>2700</v>
      </c>
      <c r="H277">
        <v>1</v>
      </c>
    </row>
    <row r="278" spans="1:8" x14ac:dyDescent="0.3">
      <c r="A278" s="1097">
        <v>1154</v>
      </c>
      <c r="B278" s="1097" t="s">
        <v>748</v>
      </c>
      <c r="C278" s="1097"/>
      <c r="D278" s="1097" t="s">
        <v>638</v>
      </c>
      <c r="E278">
        <v>3000</v>
      </c>
      <c r="F278" s="1217">
        <v>0</v>
      </c>
      <c r="G278">
        <v>3000</v>
      </c>
      <c r="H278">
        <v>1</v>
      </c>
    </row>
    <row r="279" spans="1:8" x14ac:dyDescent="0.3">
      <c r="A279" s="1097">
        <v>1155</v>
      </c>
      <c r="B279" s="1097" t="s">
        <v>749</v>
      </c>
      <c r="C279" s="1097"/>
      <c r="D279" s="1097" t="s">
        <v>638</v>
      </c>
      <c r="E279">
        <v>1295</v>
      </c>
      <c r="F279" s="1217">
        <v>0</v>
      </c>
      <c r="G279">
        <v>1295</v>
      </c>
      <c r="H279">
        <v>1</v>
      </c>
    </row>
    <row r="280" spans="1:8" x14ac:dyDescent="0.3">
      <c r="A280" s="1097">
        <v>1161</v>
      </c>
      <c r="B280" s="1097" t="s">
        <v>750</v>
      </c>
      <c r="C280" s="1097"/>
      <c r="D280" s="1097" t="s">
        <v>638</v>
      </c>
      <c r="E280">
        <v>1038</v>
      </c>
      <c r="F280" s="1217">
        <v>0</v>
      </c>
      <c r="G280">
        <v>1038</v>
      </c>
      <c r="H280">
        <v>1</v>
      </c>
    </row>
    <row r="281" spans="1:8" x14ac:dyDescent="0.3">
      <c r="A281" s="1097">
        <v>1173</v>
      </c>
      <c r="B281" s="1097" t="s">
        <v>751</v>
      </c>
      <c r="C281" s="1097"/>
      <c r="D281" s="1097" t="s">
        <v>638</v>
      </c>
      <c r="E281">
        <v>0</v>
      </c>
      <c r="G281">
        <v>0</v>
      </c>
      <c r="H281">
        <v>1</v>
      </c>
    </row>
    <row r="282" spans="1:8" x14ac:dyDescent="0.3">
      <c r="A282" s="1097">
        <v>1174</v>
      </c>
      <c r="B282" s="1097" t="s">
        <v>752</v>
      </c>
      <c r="C282" s="1097"/>
      <c r="D282" s="1097" t="s">
        <v>638</v>
      </c>
      <c r="E282">
        <v>1305</v>
      </c>
      <c r="F282" s="1217">
        <v>0</v>
      </c>
      <c r="G282">
        <v>1305</v>
      </c>
      <c r="H282">
        <v>1</v>
      </c>
    </row>
    <row r="283" spans="1:8" x14ac:dyDescent="0.3">
      <c r="A283" s="1097">
        <v>1175</v>
      </c>
      <c r="B283" s="1097" t="s">
        <v>753</v>
      </c>
      <c r="C283" s="1097"/>
      <c r="D283" s="1097" t="s">
        <v>638</v>
      </c>
      <c r="E283">
        <v>1209</v>
      </c>
      <c r="F283" s="1217">
        <v>0</v>
      </c>
      <c r="G283">
        <v>1209</v>
      </c>
      <c r="H283">
        <v>1</v>
      </c>
    </row>
    <row r="284" spans="1:8" x14ac:dyDescent="0.3">
      <c r="A284" s="1097">
        <v>1178</v>
      </c>
      <c r="B284" s="1097" t="s">
        <v>754</v>
      </c>
      <c r="C284" s="1097"/>
      <c r="D284" s="1097" t="s">
        <v>638</v>
      </c>
      <c r="E284">
        <v>11356</v>
      </c>
      <c r="F284" s="1217">
        <v>0</v>
      </c>
      <c r="G284">
        <v>11356</v>
      </c>
      <c r="H284">
        <v>1</v>
      </c>
    </row>
    <row r="285" spans="1:8" x14ac:dyDescent="0.3">
      <c r="A285" s="1097">
        <v>1183</v>
      </c>
      <c r="B285" s="1097" t="s">
        <v>755</v>
      </c>
      <c r="C285" s="1097"/>
      <c r="D285" s="1097" t="s">
        <v>638</v>
      </c>
      <c r="E285">
        <v>819</v>
      </c>
      <c r="F285" s="1217">
        <v>0</v>
      </c>
      <c r="G285">
        <v>819</v>
      </c>
      <c r="H285">
        <v>1</v>
      </c>
    </row>
    <row r="286" spans="1:8" x14ac:dyDescent="0.3">
      <c r="A286" s="1097">
        <v>1184</v>
      </c>
      <c r="B286" s="1097" t="s">
        <v>756</v>
      </c>
      <c r="C286" s="1097"/>
      <c r="D286" s="1097" t="s">
        <v>638</v>
      </c>
      <c r="E286">
        <v>918</v>
      </c>
      <c r="F286" s="1217">
        <v>0</v>
      </c>
      <c r="G286">
        <v>918</v>
      </c>
      <c r="H286">
        <v>1</v>
      </c>
    </row>
    <row r="287" spans="1:8" x14ac:dyDescent="0.3">
      <c r="A287" s="1097">
        <v>1185</v>
      </c>
      <c r="B287" s="1097" t="s">
        <v>757</v>
      </c>
      <c r="C287" s="1097"/>
      <c r="D287" s="1097" t="s">
        <v>638</v>
      </c>
      <c r="E287">
        <v>2196</v>
      </c>
      <c r="F287" s="1217">
        <v>0</v>
      </c>
      <c r="G287">
        <v>2196</v>
      </c>
      <c r="H287">
        <v>1</v>
      </c>
    </row>
    <row r="288" spans="1:8" x14ac:dyDescent="0.3">
      <c r="A288" s="1097">
        <v>1186</v>
      </c>
      <c r="B288" s="1097" t="s">
        <v>758</v>
      </c>
      <c r="C288" s="1097"/>
      <c r="D288" s="1097" t="s">
        <v>638</v>
      </c>
      <c r="E288">
        <v>2970</v>
      </c>
      <c r="F288" s="1217">
        <v>0</v>
      </c>
      <c r="G288">
        <v>2970</v>
      </c>
      <c r="H288">
        <v>1</v>
      </c>
    </row>
    <row r="289" spans="1:8" x14ac:dyDescent="0.3">
      <c r="A289" s="1097">
        <v>1201</v>
      </c>
      <c r="B289" s="1097" t="s">
        <v>759</v>
      </c>
      <c r="C289" s="1097"/>
      <c r="D289" s="1097" t="s">
        <v>638</v>
      </c>
      <c r="E289">
        <v>1738</v>
      </c>
      <c r="F289" s="1217">
        <v>0</v>
      </c>
      <c r="G289">
        <v>1738</v>
      </c>
      <c r="H289">
        <v>1</v>
      </c>
    </row>
    <row r="290" spans="1:8" x14ac:dyDescent="0.3">
      <c r="A290" s="1097">
        <v>1206</v>
      </c>
      <c r="B290" s="1097" t="s">
        <v>760</v>
      </c>
      <c r="C290" s="1097"/>
      <c r="D290" s="1097" t="s">
        <v>638</v>
      </c>
      <c r="E290">
        <v>819</v>
      </c>
      <c r="F290" s="1217">
        <v>0</v>
      </c>
      <c r="G290">
        <v>819</v>
      </c>
      <c r="H290">
        <v>1</v>
      </c>
    </row>
    <row r="291" spans="1:8" x14ac:dyDescent="0.3">
      <c r="A291" s="1097">
        <v>1207</v>
      </c>
      <c r="B291" s="1097" t="s">
        <v>761</v>
      </c>
      <c r="C291" s="1097"/>
      <c r="D291" s="1097" t="s">
        <v>638</v>
      </c>
      <c r="E291">
        <v>861</v>
      </c>
      <c r="F291" s="1217">
        <v>0</v>
      </c>
      <c r="G291">
        <v>861</v>
      </c>
      <c r="H291">
        <v>1</v>
      </c>
    </row>
    <row r="292" spans="1:8" x14ac:dyDescent="0.3">
      <c r="A292" s="1097">
        <v>1208</v>
      </c>
      <c r="B292" s="1097" t="s">
        <v>762</v>
      </c>
      <c r="C292" s="1097"/>
      <c r="D292" s="1097" t="s">
        <v>638</v>
      </c>
      <c r="E292">
        <v>2196</v>
      </c>
      <c r="F292" s="1217">
        <v>0</v>
      </c>
      <c r="G292">
        <v>2196</v>
      </c>
      <c r="H292">
        <v>1</v>
      </c>
    </row>
    <row r="293" spans="1:8" x14ac:dyDescent="0.3">
      <c r="A293" s="1097">
        <v>1210</v>
      </c>
      <c r="B293" s="1097" t="s">
        <v>763</v>
      </c>
      <c r="C293" s="1097"/>
      <c r="D293" s="1097" t="s">
        <v>638</v>
      </c>
      <c r="E293">
        <v>2617</v>
      </c>
      <c r="F293" s="1217">
        <v>0</v>
      </c>
      <c r="G293">
        <v>2617</v>
      </c>
      <c r="H293">
        <v>1</v>
      </c>
    </row>
    <row r="294" spans="1:8" x14ac:dyDescent="0.3">
      <c r="A294" s="1097">
        <v>1211</v>
      </c>
      <c r="B294" s="1097" t="s">
        <v>764</v>
      </c>
      <c r="C294" s="1097"/>
      <c r="D294" s="1097" t="s">
        <v>638</v>
      </c>
      <c r="E294">
        <v>952</v>
      </c>
      <c r="F294" s="1217">
        <v>0</v>
      </c>
      <c r="G294">
        <v>952</v>
      </c>
      <c r="H294">
        <v>1</v>
      </c>
    </row>
    <row r="295" spans="1:8" x14ac:dyDescent="0.3">
      <c r="A295" s="1097">
        <v>1212</v>
      </c>
      <c r="B295" s="1097" t="s">
        <v>765</v>
      </c>
      <c r="C295" s="1097"/>
      <c r="D295" s="1097" t="s">
        <v>638</v>
      </c>
      <c r="E295">
        <v>2275</v>
      </c>
      <c r="F295" s="1217">
        <v>0</v>
      </c>
      <c r="G295">
        <v>2275</v>
      </c>
      <c r="H295">
        <v>1</v>
      </c>
    </row>
    <row r="296" spans="1:8" x14ac:dyDescent="0.3">
      <c r="A296" s="1097">
        <v>1213</v>
      </c>
      <c r="B296" s="1097" t="s">
        <v>766</v>
      </c>
      <c r="C296" s="1097"/>
      <c r="D296" s="1097" t="s">
        <v>638</v>
      </c>
      <c r="E296">
        <v>3078</v>
      </c>
      <c r="F296" s="1217">
        <v>0</v>
      </c>
      <c r="G296">
        <v>3078</v>
      </c>
      <c r="H296">
        <v>1</v>
      </c>
    </row>
    <row r="297" spans="1:8" x14ac:dyDescent="0.3">
      <c r="A297" s="1097">
        <v>1214</v>
      </c>
      <c r="B297" s="1097" t="s">
        <v>767</v>
      </c>
      <c r="C297" s="1097"/>
      <c r="D297" s="1097" t="s">
        <v>638</v>
      </c>
      <c r="E297">
        <v>1338</v>
      </c>
      <c r="F297" s="1217">
        <v>0</v>
      </c>
      <c r="G297">
        <v>1338</v>
      </c>
      <c r="H297">
        <v>1</v>
      </c>
    </row>
    <row r="298" spans="1:8" x14ac:dyDescent="0.3">
      <c r="A298" s="1097">
        <v>1215</v>
      </c>
      <c r="B298" s="1097" t="s">
        <v>768</v>
      </c>
      <c r="C298" s="1097"/>
      <c r="D298" s="1097" t="s">
        <v>638</v>
      </c>
      <c r="E298">
        <v>0</v>
      </c>
      <c r="G298">
        <v>0</v>
      </c>
      <c r="H298">
        <v>1</v>
      </c>
    </row>
    <row r="299" spans="1:8" x14ac:dyDescent="0.3">
      <c r="A299" s="1097">
        <v>1216</v>
      </c>
      <c r="B299" s="1097" t="s">
        <v>769</v>
      </c>
      <c r="C299" s="1097"/>
      <c r="D299" s="1097" t="s">
        <v>638</v>
      </c>
      <c r="E299">
        <v>1399</v>
      </c>
      <c r="F299" s="1217">
        <v>0</v>
      </c>
      <c r="G299">
        <v>1399</v>
      </c>
      <c r="H299">
        <v>1</v>
      </c>
    </row>
    <row r="300" spans="1:8" x14ac:dyDescent="0.3">
      <c r="A300" s="1097">
        <v>1217</v>
      </c>
      <c r="B300" s="1097" t="s">
        <v>770</v>
      </c>
      <c r="C300" s="1097"/>
      <c r="D300" s="1097" t="s">
        <v>638</v>
      </c>
      <c r="E300">
        <v>2007</v>
      </c>
      <c r="F300" s="1217">
        <v>0</v>
      </c>
      <c r="G300">
        <v>2007</v>
      </c>
      <c r="H300">
        <v>1</v>
      </c>
    </row>
    <row r="301" spans="1:8" x14ac:dyDescent="0.3">
      <c r="A301" s="1097">
        <v>1218</v>
      </c>
      <c r="B301" s="1097" t="s">
        <v>771</v>
      </c>
      <c r="C301" s="1097"/>
      <c r="D301" s="1097" t="s">
        <v>638</v>
      </c>
      <c r="E301">
        <v>2250</v>
      </c>
      <c r="F301" s="1217">
        <v>0</v>
      </c>
      <c r="G301">
        <v>2250</v>
      </c>
      <c r="H301">
        <v>1</v>
      </c>
    </row>
    <row r="302" spans="1:8" x14ac:dyDescent="0.3">
      <c r="A302" s="1097">
        <v>1221</v>
      </c>
      <c r="B302" s="1097" t="s">
        <v>772</v>
      </c>
      <c r="C302" s="1097"/>
      <c r="D302" s="1097" t="s">
        <v>638</v>
      </c>
      <c r="E302">
        <v>0</v>
      </c>
      <c r="G302">
        <v>0</v>
      </c>
      <c r="H302">
        <v>1</v>
      </c>
    </row>
    <row r="303" spans="1:8" x14ac:dyDescent="0.3">
      <c r="A303" s="1097">
        <v>1232</v>
      </c>
      <c r="B303" s="1097" t="s">
        <v>773</v>
      </c>
      <c r="C303" s="1097"/>
      <c r="D303" s="1097" t="s">
        <v>638</v>
      </c>
      <c r="E303">
        <v>986</v>
      </c>
      <c r="F303" s="1217">
        <v>0</v>
      </c>
      <c r="G303">
        <v>986</v>
      </c>
      <c r="H303">
        <v>1</v>
      </c>
    </row>
    <row r="304" spans="1:8" x14ac:dyDescent="0.3">
      <c r="A304" s="1097">
        <v>1237</v>
      </c>
      <c r="B304" s="1097" t="s">
        <v>774</v>
      </c>
      <c r="C304" s="1097"/>
      <c r="D304" s="1097" t="s">
        <v>638</v>
      </c>
      <c r="E304">
        <v>1530</v>
      </c>
      <c r="F304" s="1217">
        <v>0</v>
      </c>
      <c r="G304">
        <v>1530</v>
      </c>
      <c r="H304">
        <v>1</v>
      </c>
    </row>
    <row r="305" spans="1:8" x14ac:dyDescent="0.3">
      <c r="A305" s="1097">
        <v>1243</v>
      </c>
      <c r="B305" s="1097" t="s">
        <v>775</v>
      </c>
      <c r="C305" s="1097"/>
      <c r="D305" s="1097" t="s">
        <v>638</v>
      </c>
      <c r="E305">
        <v>1211</v>
      </c>
      <c r="F305" s="1217">
        <v>0</v>
      </c>
      <c r="G305">
        <v>1211</v>
      </c>
      <c r="H305">
        <v>1</v>
      </c>
    </row>
    <row r="306" spans="1:8" x14ac:dyDescent="0.3">
      <c r="A306" s="1097">
        <v>1244</v>
      </c>
      <c r="B306" s="1097" t="s">
        <v>776</v>
      </c>
      <c r="C306" s="1097"/>
      <c r="D306" s="1097" t="s">
        <v>638</v>
      </c>
      <c r="E306">
        <v>1211</v>
      </c>
      <c r="F306" s="1217">
        <v>0</v>
      </c>
      <c r="G306">
        <v>1211</v>
      </c>
      <c r="H306">
        <v>1</v>
      </c>
    </row>
    <row r="307" spans="1:8" x14ac:dyDescent="0.3">
      <c r="A307" s="1097">
        <v>1245</v>
      </c>
      <c r="B307" s="1097" t="s">
        <v>777</v>
      </c>
      <c r="C307" s="1097"/>
      <c r="D307" s="1097" t="s">
        <v>638</v>
      </c>
      <c r="E307">
        <v>922</v>
      </c>
      <c r="F307" s="1217">
        <v>0</v>
      </c>
      <c r="G307">
        <v>922</v>
      </c>
      <c r="H307">
        <v>1</v>
      </c>
    </row>
    <row r="308" spans="1:8" x14ac:dyDescent="0.3">
      <c r="A308" s="1097">
        <v>1246</v>
      </c>
      <c r="B308" s="1097" t="s">
        <v>778</v>
      </c>
      <c r="C308" s="1097"/>
      <c r="D308" s="1097" t="s">
        <v>638</v>
      </c>
      <c r="E308">
        <v>706</v>
      </c>
      <c r="F308" s="1217">
        <v>0</v>
      </c>
      <c r="G308">
        <v>706</v>
      </c>
      <c r="H308">
        <v>1</v>
      </c>
    </row>
    <row r="309" spans="1:8" x14ac:dyDescent="0.3">
      <c r="A309" s="1097">
        <v>1247</v>
      </c>
      <c r="B309" s="1097" t="s">
        <v>779</v>
      </c>
      <c r="C309" s="1097"/>
      <c r="D309" s="1097" t="s">
        <v>638</v>
      </c>
      <c r="E309">
        <v>706</v>
      </c>
      <c r="F309" s="1217">
        <v>0</v>
      </c>
      <c r="G309">
        <v>706</v>
      </c>
      <c r="H309">
        <v>1</v>
      </c>
    </row>
    <row r="310" spans="1:8" x14ac:dyDescent="0.3">
      <c r="A310" s="1097">
        <v>1248</v>
      </c>
      <c r="B310" s="1097" t="s">
        <v>780</v>
      </c>
      <c r="C310" s="1097"/>
      <c r="D310" s="1097" t="s">
        <v>638</v>
      </c>
      <c r="E310">
        <v>849</v>
      </c>
      <c r="F310" s="1217">
        <v>0</v>
      </c>
      <c r="G310">
        <v>849</v>
      </c>
      <c r="H310">
        <v>1</v>
      </c>
    </row>
    <row r="311" spans="1:8" x14ac:dyDescent="0.3">
      <c r="A311" s="1097">
        <v>1249</v>
      </c>
      <c r="B311" s="1097" t="s">
        <v>781</v>
      </c>
      <c r="C311" s="1097"/>
      <c r="D311" s="1097" t="s">
        <v>638</v>
      </c>
      <c r="E311">
        <v>626</v>
      </c>
      <c r="F311" s="1217">
        <v>0</v>
      </c>
      <c r="G311">
        <v>626</v>
      </c>
      <c r="H311">
        <v>1</v>
      </c>
    </row>
    <row r="312" spans="1:8" x14ac:dyDescent="0.3">
      <c r="A312" s="1097">
        <v>1259</v>
      </c>
      <c r="B312" s="1097" t="s">
        <v>782</v>
      </c>
      <c r="C312" s="1097"/>
      <c r="D312" s="1097" t="s">
        <v>638</v>
      </c>
      <c r="E312">
        <v>1108</v>
      </c>
      <c r="F312" s="1217">
        <v>0</v>
      </c>
      <c r="G312">
        <v>1108</v>
      </c>
      <c r="H312">
        <v>1</v>
      </c>
    </row>
    <row r="313" spans="1:8" x14ac:dyDescent="0.3">
      <c r="A313" s="1097">
        <v>1274</v>
      </c>
      <c r="B313" s="1097" t="s">
        <v>783</v>
      </c>
      <c r="C313" s="1097"/>
      <c r="D313" s="1097" t="s">
        <v>638</v>
      </c>
      <c r="E313">
        <v>1189</v>
      </c>
      <c r="F313" s="1217">
        <v>0</v>
      </c>
      <c r="G313">
        <v>1189</v>
      </c>
      <c r="H313">
        <v>1</v>
      </c>
    </row>
    <row r="314" spans="1:8" x14ac:dyDescent="0.3">
      <c r="A314" s="1097">
        <v>1275</v>
      </c>
      <c r="B314" s="1097" t="s">
        <v>784</v>
      </c>
      <c r="C314" s="1097"/>
      <c r="D314" s="1097" t="s">
        <v>638</v>
      </c>
      <c r="E314">
        <v>11860</v>
      </c>
      <c r="F314" s="1217">
        <v>0</v>
      </c>
      <c r="G314">
        <v>11860</v>
      </c>
      <c r="H314">
        <v>1</v>
      </c>
    </row>
    <row r="315" spans="1:8" x14ac:dyDescent="0.3">
      <c r="A315" s="1097">
        <v>1276</v>
      </c>
      <c r="B315" s="1097" t="s">
        <v>785</v>
      </c>
      <c r="C315" s="1097"/>
      <c r="D315" s="1097" t="s">
        <v>638</v>
      </c>
      <c r="E315">
        <v>0</v>
      </c>
      <c r="G315">
        <v>0</v>
      </c>
      <c r="H315">
        <v>1</v>
      </c>
    </row>
    <row r="316" spans="1:8" x14ac:dyDescent="0.3">
      <c r="A316" s="1097">
        <v>1302</v>
      </c>
      <c r="B316" s="1097" t="s">
        <v>786</v>
      </c>
      <c r="C316" s="1097"/>
      <c r="D316" s="1097" t="s">
        <v>638</v>
      </c>
      <c r="E316">
        <v>0</v>
      </c>
      <c r="G316">
        <v>0</v>
      </c>
      <c r="H316">
        <v>1</v>
      </c>
    </row>
    <row r="317" spans="1:8" x14ac:dyDescent="0.3">
      <c r="A317" s="1097">
        <v>1303</v>
      </c>
      <c r="B317" s="1097" t="s">
        <v>787</v>
      </c>
      <c r="C317" s="1097"/>
      <c r="D317" s="1097" t="s">
        <v>638</v>
      </c>
      <c r="E317">
        <v>967</v>
      </c>
      <c r="F317" s="1217">
        <v>0</v>
      </c>
      <c r="G317">
        <v>967</v>
      </c>
      <c r="H317">
        <v>1</v>
      </c>
    </row>
    <row r="318" spans="1:8" x14ac:dyDescent="0.3">
      <c r="A318" s="1097">
        <v>1304</v>
      </c>
      <c r="B318" s="1097" t="s">
        <v>788</v>
      </c>
      <c r="C318" s="1097"/>
      <c r="D318" s="1097" t="s">
        <v>638</v>
      </c>
      <c r="E318">
        <v>798</v>
      </c>
      <c r="F318" s="1217">
        <v>0</v>
      </c>
      <c r="G318">
        <v>798</v>
      </c>
      <c r="H318">
        <v>1</v>
      </c>
    </row>
    <row r="319" spans="1:8" x14ac:dyDescent="0.3">
      <c r="A319" s="1097">
        <v>1305</v>
      </c>
      <c r="B319" s="1097" t="s">
        <v>789</v>
      </c>
      <c r="C319" s="1097"/>
      <c r="D319" s="1097" t="s">
        <v>638</v>
      </c>
      <c r="E319">
        <v>883</v>
      </c>
      <c r="F319" s="1217">
        <v>0</v>
      </c>
      <c r="G319">
        <v>883</v>
      </c>
      <c r="H319">
        <v>1</v>
      </c>
    </row>
    <row r="320" spans="1:8" x14ac:dyDescent="0.3">
      <c r="A320" s="1097">
        <v>1306</v>
      </c>
      <c r="B320" s="1097" t="s">
        <v>790</v>
      </c>
      <c r="C320" s="1097"/>
      <c r="D320" s="1097" t="s">
        <v>638</v>
      </c>
      <c r="E320">
        <v>618</v>
      </c>
      <c r="F320" s="1217">
        <v>0</v>
      </c>
      <c r="G320">
        <v>618</v>
      </c>
      <c r="H320">
        <v>1</v>
      </c>
    </row>
    <row r="321" spans="1:8" x14ac:dyDescent="0.3">
      <c r="A321" s="1097">
        <v>1307</v>
      </c>
      <c r="B321" s="1097" t="s">
        <v>791</v>
      </c>
      <c r="C321" s="1097"/>
      <c r="D321" s="1097" t="s">
        <v>638</v>
      </c>
      <c r="E321">
        <v>883</v>
      </c>
      <c r="F321" s="1217">
        <v>0</v>
      </c>
      <c r="G321">
        <v>883</v>
      </c>
      <c r="H321">
        <v>1</v>
      </c>
    </row>
    <row r="322" spans="1:8" x14ac:dyDescent="0.3">
      <c r="A322" s="1097">
        <v>1308</v>
      </c>
      <c r="B322" s="1097" t="s">
        <v>792</v>
      </c>
      <c r="C322" s="1097"/>
      <c r="D322" s="1097" t="s">
        <v>638</v>
      </c>
      <c r="E322">
        <v>2708</v>
      </c>
      <c r="F322" s="1217">
        <v>0</v>
      </c>
      <c r="G322">
        <v>2708</v>
      </c>
      <c r="H322">
        <v>1</v>
      </c>
    </row>
    <row r="323" spans="1:8" x14ac:dyDescent="0.3">
      <c r="A323" s="1097">
        <v>1309</v>
      </c>
      <c r="B323" s="1097" t="s">
        <v>793</v>
      </c>
      <c r="C323" s="1097"/>
      <c r="D323" s="1097" t="s">
        <v>638</v>
      </c>
      <c r="E323">
        <v>2708</v>
      </c>
      <c r="F323" s="1217">
        <v>0</v>
      </c>
      <c r="G323">
        <v>2708</v>
      </c>
      <c r="H323">
        <v>1</v>
      </c>
    </row>
    <row r="324" spans="1:8" x14ac:dyDescent="0.3">
      <c r="A324" s="1097">
        <v>1310</v>
      </c>
      <c r="B324" s="1097" t="s">
        <v>794</v>
      </c>
      <c r="C324" s="1097"/>
      <c r="D324" s="1097" t="s">
        <v>638</v>
      </c>
      <c r="E324">
        <v>0</v>
      </c>
      <c r="G324">
        <v>0</v>
      </c>
      <c r="H324">
        <v>1</v>
      </c>
    </row>
    <row r="325" spans="1:8" x14ac:dyDescent="0.3">
      <c r="A325" s="1097">
        <v>1311</v>
      </c>
      <c r="B325" s="1097" t="s">
        <v>795</v>
      </c>
      <c r="C325" s="1097"/>
      <c r="D325" s="1097" t="s">
        <v>638</v>
      </c>
      <c r="E325">
        <v>0</v>
      </c>
      <c r="G325">
        <v>0</v>
      </c>
      <c r="H325">
        <v>1</v>
      </c>
    </row>
    <row r="326" spans="1:8" x14ac:dyDescent="0.3">
      <c r="A326">
        <v>1338</v>
      </c>
      <c r="B326" t="s">
        <v>796</v>
      </c>
      <c r="D326" t="s">
        <v>545</v>
      </c>
      <c r="E326">
        <v>0</v>
      </c>
      <c r="G326">
        <v>0</v>
      </c>
      <c r="H326">
        <v>0</v>
      </c>
    </row>
    <row r="327" spans="1:8" x14ac:dyDescent="0.3">
      <c r="A327">
        <v>1339</v>
      </c>
      <c r="B327" t="s">
        <v>797</v>
      </c>
      <c r="D327" t="s">
        <v>545</v>
      </c>
      <c r="E327">
        <v>0</v>
      </c>
      <c r="G327">
        <v>0</v>
      </c>
      <c r="H327">
        <v>0</v>
      </c>
    </row>
    <row r="328" spans="1:8" x14ac:dyDescent="0.3">
      <c r="A328" s="1097">
        <v>1340</v>
      </c>
      <c r="B328" s="1097" t="s">
        <v>798</v>
      </c>
      <c r="C328" s="1097"/>
      <c r="D328" s="1097" t="s">
        <v>638</v>
      </c>
      <c r="E328">
        <v>1127</v>
      </c>
      <c r="F328" s="1217">
        <v>0</v>
      </c>
      <c r="G328">
        <v>1127</v>
      </c>
      <c r="H328">
        <v>1</v>
      </c>
    </row>
    <row r="329" spans="1:8" x14ac:dyDescent="0.3">
      <c r="A329">
        <v>1341</v>
      </c>
      <c r="B329" t="s">
        <v>799</v>
      </c>
      <c r="D329" t="s">
        <v>638</v>
      </c>
      <c r="E329">
        <v>6416</v>
      </c>
      <c r="F329" s="1217">
        <v>0</v>
      </c>
      <c r="G329">
        <v>6416</v>
      </c>
      <c r="H329">
        <v>0</v>
      </c>
    </row>
    <row r="330" spans="1:8" x14ac:dyDescent="0.3">
      <c r="A330">
        <v>1355</v>
      </c>
      <c r="B330" t="s">
        <v>800</v>
      </c>
      <c r="D330" t="s">
        <v>638</v>
      </c>
      <c r="E330">
        <v>17649</v>
      </c>
      <c r="F330" s="1217">
        <v>0</v>
      </c>
      <c r="G330">
        <v>17649</v>
      </c>
      <c r="H330">
        <v>0</v>
      </c>
    </row>
    <row r="331" spans="1:8" x14ac:dyDescent="0.3">
      <c r="A331" s="1097">
        <v>1376</v>
      </c>
      <c r="B331" s="1097" t="s">
        <v>801</v>
      </c>
      <c r="C331" s="1097"/>
      <c r="D331" s="1097" t="s">
        <v>638</v>
      </c>
      <c r="E331">
        <v>3457</v>
      </c>
      <c r="F331" s="1217">
        <v>0</v>
      </c>
      <c r="G331">
        <v>3457</v>
      </c>
      <c r="H331">
        <v>1</v>
      </c>
    </row>
    <row r="332" spans="1:8" x14ac:dyDescent="0.3">
      <c r="A332" s="1097">
        <v>1377</v>
      </c>
      <c r="B332" s="1097" t="s">
        <v>802</v>
      </c>
      <c r="C332" s="1097"/>
      <c r="D332" s="1097" t="s">
        <v>638</v>
      </c>
      <c r="E332">
        <v>5276</v>
      </c>
      <c r="F332" s="1217">
        <v>0</v>
      </c>
      <c r="G332">
        <v>5276</v>
      </c>
      <c r="H332">
        <v>1</v>
      </c>
    </row>
    <row r="333" spans="1:8" x14ac:dyDescent="0.3">
      <c r="A333">
        <v>1393</v>
      </c>
      <c r="B333" t="s">
        <v>803</v>
      </c>
      <c r="D333" t="s">
        <v>545</v>
      </c>
      <c r="E333">
        <v>3209</v>
      </c>
      <c r="F333" s="1217">
        <v>0</v>
      </c>
      <c r="G333">
        <v>3209</v>
      </c>
      <c r="H333">
        <v>0</v>
      </c>
    </row>
    <row r="334" spans="1:8" x14ac:dyDescent="0.3">
      <c r="A334">
        <v>1394</v>
      </c>
      <c r="B334" t="s">
        <v>804</v>
      </c>
      <c r="D334" t="s">
        <v>545</v>
      </c>
      <c r="E334">
        <v>2328</v>
      </c>
      <c r="F334" s="1164">
        <v>2.5799999999999998E-3</v>
      </c>
      <c r="G334">
        <v>2322</v>
      </c>
      <c r="H334">
        <v>0</v>
      </c>
    </row>
    <row r="335" spans="1:8" x14ac:dyDescent="0.3">
      <c r="A335">
        <v>1395</v>
      </c>
      <c r="B335" t="s">
        <v>805</v>
      </c>
      <c r="D335" t="s">
        <v>545</v>
      </c>
      <c r="E335">
        <v>11213</v>
      </c>
      <c r="F335" s="1164">
        <v>2.6800000000000001E-3</v>
      </c>
      <c r="G335">
        <v>11183</v>
      </c>
      <c r="H335">
        <v>0</v>
      </c>
    </row>
    <row r="336" spans="1:8" x14ac:dyDescent="0.3">
      <c r="A336" s="1097">
        <v>1400</v>
      </c>
      <c r="B336" s="1097" t="s">
        <v>260</v>
      </c>
      <c r="C336" s="1097"/>
      <c r="D336" s="1097" t="s">
        <v>638</v>
      </c>
      <c r="E336">
        <v>2727</v>
      </c>
      <c r="F336" s="1217">
        <v>0</v>
      </c>
      <c r="G336">
        <v>2727</v>
      </c>
      <c r="H336">
        <v>1</v>
      </c>
    </row>
    <row r="337" spans="1:8" x14ac:dyDescent="0.3">
      <c r="A337" s="1097">
        <v>1401</v>
      </c>
      <c r="B337" s="1097" t="s">
        <v>806</v>
      </c>
      <c r="C337" s="1097"/>
      <c r="D337" s="1097" t="s">
        <v>638</v>
      </c>
      <c r="E337">
        <v>2727</v>
      </c>
      <c r="F337" s="1217">
        <v>0</v>
      </c>
      <c r="G337">
        <v>2727</v>
      </c>
      <c r="H337">
        <v>1</v>
      </c>
    </row>
    <row r="338" spans="1:8" x14ac:dyDescent="0.3">
      <c r="A338" s="1097">
        <v>1402</v>
      </c>
      <c r="B338" s="1097" t="s">
        <v>807</v>
      </c>
      <c r="C338" s="1097"/>
      <c r="D338" s="1097" t="s">
        <v>638</v>
      </c>
      <c r="E338">
        <v>2727</v>
      </c>
      <c r="F338" s="1217">
        <v>0</v>
      </c>
      <c r="G338">
        <v>2727</v>
      </c>
      <c r="H338">
        <v>1</v>
      </c>
    </row>
    <row r="339" spans="1:8" x14ac:dyDescent="0.3">
      <c r="A339" s="1097">
        <v>1403</v>
      </c>
      <c r="B339" s="1097" t="s">
        <v>808</v>
      </c>
      <c r="C339" s="1097"/>
      <c r="D339" s="1097" t="s">
        <v>638</v>
      </c>
      <c r="E339">
        <v>2066</v>
      </c>
      <c r="F339" s="1217">
        <v>0</v>
      </c>
      <c r="G339">
        <v>2066</v>
      </c>
      <c r="H339">
        <v>1</v>
      </c>
    </row>
    <row r="340" spans="1:8" x14ac:dyDescent="0.3">
      <c r="A340" s="1097">
        <v>1404</v>
      </c>
      <c r="B340" s="1097" t="s">
        <v>809</v>
      </c>
      <c r="C340" s="1097"/>
      <c r="D340" s="1097" t="s">
        <v>638</v>
      </c>
      <c r="E340">
        <v>4269</v>
      </c>
      <c r="F340" s="1217">
        <v>0</v>
      </c>
      <c r="G340">
        <v>4269</v>
      </c>
      <c r="H340">
        <v>1</v>
      </c>
    </row>
    <row r="341" spans="1:8" x14ac:dyDescent="0.3">
      <c r="A341" s="1097">
        <v>1405</v>
      </c>
      <c r="B341" s="1097" t="s">
        <v>810</v>
      </c>
      <c r="C341" s="1097"/>
      <c r="D341" s="1097" t="s">
        <v>638</v>
      </c>
      <c r="E341">
        <v>4063</v>
      </c>
      <c r="F341" s="1217">
        <v>0</v>
      </c>
      <c r="G341">
        <v>4063</v>
      </c>
      <c r="H341">
        <v>1</v>
      </c>
    </row>
    <row r="342" spans="1:8" x14ac:dyDescent="0.3">
      <c r="A342">
        <v>1409</v>
      </c>
      <c r="B342" t="s">
        <v>811</v>
      </c>
      <c r="D342" t="s">
        <v>545</v>
      </c>
      <c r="E342">
        <v>13350</v>
      </c>
      <c r="F342" s="1217">
        <v>0</v>
      </c>
      <c r="G342">
        <v>13350</v>
      </c>
      <c r="H342">
        <v>0</v>
      </c>
    </row>
    <row r="343" spans="1:8" x14ac:dyDescent="0.3">
      <c r="A343">
        <v>1410</v>
      </c>
      <c r="B343" t="s">
        <v>812</v>
      </c>
      <c r="D343" t="s">
        <v>545</v>
      </c>
      <c r="E343">
        <v>13350</v>
      </c>
      <c r="F343" s="1217">
        <v>0</v>
      </c>
      <c r="G343">
        <v>13350</v>
      </c>
      <c r="H343">
        <v>0</v>
      </c>
    </row>
    <row r="344" spans="1:8" x14ac:dyDescent="0.3">
      <c r="A344">
        <v>1412</v>
      </c>
      <c r="B344" t="s">
        <v>813</v>
      </c>
      <c r="D344" t="s">
        <v>545</v>
      </c>
      <c r="E344">
        <v>15741</v>
      </c>
      <c r="F344" s="1217">
        <v>0</v>
      </c>
      <c r="G344">
        <v>15741</v>
      </c>
      <c r="H344">
        <v>0</v>
      </c>
    </row>
    <row r="345" spans="1:8" x14ac:dyDescent="0.3">
      <c r="A345">
        <v>1413</v>
      </c>
      <c r="B345" t="s">
        <v>814</v>
      </c>
      <c r="D345" t="s">
        <v>545</v>
      </c>
      <c r="E345">
        <v>15741</v>
      </c>
      <c r="F345" s="1217">
        <v>0</v>
      </c>
      <c r="G345">
        <v>15741</v>
      </c>
      <c r="H345">
        <v>0</v>
      </c>
    </row>
    <row r="346" spans="1:8" x14ac:dyDescent="0.3">
      <c r="A346">
        <v>1414</v>
      </c>
      <c r="B346" t="s">
        <v>815</v>
      </c>
      <c r="D346" t="s">
        <v>545</v>
      </c>
      <c r="E346">
        <v>16260</v>
      </c>
      <c r="F346" s="1217">
        <v>0</v>
      </c>
      <c r="G346">
        <v>16260</v>
      </c>
      <c r="H346">
        <v>0</v>
      </c>
    </row>
    <row r="347" spans="1:8" x14ac:dyDescent="0.3">
      <c r="A347">
        <v>1415</v>
      </c>
      <c r="B347" t="s">
        <v>816</v>
      </c>
      <c r="D347" t="s">
        <v>545</v>
      </c>
      <c r="E347">
        <v>16260</v>
      </c>
      <c r="F347" s="1164">
        <v>2.7100000000000002E-3</v>
      </c>
      <c r="G347">
        <v>16216</v>
      </c>
      <c r="H347">
        <v>0</v>
      </c>
    </row>
    <row r="348" spans="1:8" x14ac:dyDescent="0.3">
      <c r="A348">
        <v>1416</v>
      </c>
      <c r="B348" t="s">
        <v>817</v>
      </c>
      <c r="D348" t="s">
        <v>545</v>
      </c>
      <c r="E348">
        <v>18656</v>
      </c>
      <c r="F348" s="1217">
        <v>0</v>
      </c>
      <c r="G348">
        <v>18656</v>
      </c>
      <c r="H348">
        <v>0</v>
      </c>
    </row>
    <row r="349" spans="1:8" x14ac:dyDescent="0.3">
      <c r="A349">
        <v>1417</v>
      </c>
      <c r="B349" t="s">
        <v>818</v>
      </c>
      <c r="D349" t="s">
        <v>545</v>
      </c>
      <c r="E349">
        <v>17800</v>
      </c>
      <c r="F349" s="1217">
        <v>0</v>
      </c>
      <c r="G349">
        <v>17800</v>
      </c>
      <c r="H349">
        <v>0</v>
      </c>
    </row>
    <row r="350" spans="1:8" x14ac:dyDescent="0.3">
      <c r="A350">
        <v>1424</v>
      </c>
      <c r="B350" t="s">
        <v>819</v>
      </c>
      <c r="D350" t="s">
        <v>511</v>
      </c>
      <c r="E350">
        <v>5448</v>
      </c>
      <c r="F350" s="1217">
        <v>0</v>
      </c>
      <c r="G350">
        <v>5448</v>
      </c>
      <c r="H350">
        <v>0</v>
      </c>
    </row>
    <row r="351" spans="1:8" x14ac:dyDescent="0.3">
      <c r="A351" s="1097">
        <v>1428</v>
      </c>
      <c r="B351" s="1097" t="s">
        <v>820</v>
      </c>
      <c r="C351" s="1097"/>
      <c r="D351" s="1097" t="s">
        <v>511</v>
      </c>
      <c r="E351">
        <v>5419</v>
      </c>
      <c r="F351" s="1217">
        <v>0</v>
      </c>
      <c r="G351">
        <v>5419</v>
      </c>
      <c r="H351">
        <v>1</v>
      </c>
    </row>
    <row r="352" spans="1:8" x14ac:dyDescent="0.3">
      <c r="A352" s="1097">
        <v>1429</v>
      </c>
      <c r="B352" s="1097" t="s">
        <v>821</v>
      </c>
      <c r="C352" s="1097"/>
      <c r="D352" s="1097" t="s">
        <v>511</v>
      </c>
      <c r="E352">
        <v>25129</v>
      </c>
      <c r="F352" s="1217">
        <v>0</v>
      </c>
      <c r="G352">
        <v>25129</v>
      </c>
      <c r="H352">
        <v>1</v>
      </c>
    </row>
    <row r="353" spans="1:8" x14ac:dyDescent="0.3">
      <c r="A353">
        <v>1503</v>
      </c>
      <c r="B353" t="s">
        <v>822</v>
      </c>
      <c r="D353" t="s">
        <v>545</v>
      </c>
      <c r="E353">
        <v>14667</v>
      </c>
      <c r="F353" s="1217">
        <v>0</v>
      </c>
      <c r="G353">
        <v>14667</v>
      </c>
      <c r="H353">
        <v>0</v>
      </c>
    </row>
    <row r="354" spans="1:8" x14ac:dyDescent="0.3">
      <c r="A354" s="1097">
        <v>1504</v>
      </c>
      <c r="B354" s="1097" t="s">
        <v>823</v>
      </c>
      <c r="C354" s="1097"/>
      <c r="D354" s="1097" t="s">
        <v>638</v>
      </c>
      <c r="E354">
        <v>0</v>
      </c>
      <c r="G354">
        <v>0</v>
      </c>
      <c r="H354">
        <v>1</v>
      </c>
    </row>
    <row r="355" spans="1:8" x14ac:dyDescent="0.3">
      <c r="A355" s="1097">
        <v>1509</v>
      </c>
      <c r="B355" s="1097" t="s">
        <v>824</v>
      </c>
      <c r="C355" s="1097"/>
      <c r="D355" s="1097" t="s">
        <v>638</v>
      </c>
      <c r="E355">
        <v>1686</v>
      </c>
      <c r="F355" s="1217">
        <v>0</v>
      </c>
      <c r="G355">
        <v>1686</v>
      </c>
      <c r="H355">
        <v>1</v>
      </c>
    </row>
    <row r="356" spans="1:8" x14ac:dyDescent="0.3">
      <c r="A356">
        <v>1510</v>
      </c>
      <c r="B356" t="s">
        <v>825</v>
      </c>
      <c r="D356" t="s">
        <v>638</v>
      </c>
      <c r="E356">
        <v>10558</v>
      </c>
      <c r="F356" s="1217">
        <v>0</v>
      </c>
      <c r="G356">
        <v>10558</v>
      </c>
      <c r="H356">
        <v>0</v>
      </c>
    </row>
    <row r="357" spans="1:8" x14ac:dyDescent="0.3">
      <c r="A357">
        <v>1518</v>
      </c>
      <c r="B357" t="s">
        <v>826</v>
      </c>
      <c r="D357" t="s">
        <v>638</v>
      </c>
      <c r="E357">
        <v>2125</v>
      </c>
      <c r="F357" s="1217">
        <v>0</v>
      </c>
      <c r="G357">
        <v>2125</v>
      </c>
      <c r="H357">
        <v>0</v>
      </c>
    </row>
    <row r="358" spans="1:8" x14ac:dyDescent="0.3">
      <c r="A358">
        <v>1519</v>
      </c>
      <c r="B358" t="s">
        <v>827</v>
      </c>
      <c r="C358" t="s">
        <v>153</v>
      </c>
      <c r="D358" t="s">
        <v>511</v>
      </c>
      <c r="E358">
        <v>4033</v>
      </c>
      <c r="F358" s="1217">
        <v>0</v>
      </c>
      <c r="G358">
        <v>4033</v>
      </c>
      <c r="H358">
        <v>0</v>
      </c>
    </row>
    <row r="359" spans="1:8" x14ac:dyDescent="0.3">
      <c r="A359" s="1097">
        <v>2016</v>
      </c>
      <c r="B359" s="1097" t="s">
        <v>828</v>
      </c>
      <c r="C359" s="1097"/>
      <c r="D359" s="1097" t="s">
        <v>638</v>
      </c>
      <c r="E359">
        <v>0</v>
      </c>
      <c r="G359">
        <v>0</v>
      </c>
      <c r="H359">
        <v>1</v>
      </c>
    </row>
    <row r="360" spans="1:8" x14ac:dyDescent="0.3">
      <c r="A360">
        <v>2070</v>
      </c>
      <c r="B360" t="s">
        <v>829</v>
      </c>
      <c r="D360" t="s">
        <v>545</v>
      </c>
      <c r="E360">
        <v>16260</v>
      </c>
      <c r="F360" s="1217">
        <v>0</v>
      </c>
      <c r="G360">
        <v>16260</v>
      </c>
      <c r="H360">
        <v>0</v>
      </c>
    </row>
    <row r="361" spans="1:8" x14ac:dyDescent="0.3">
      <c r="A361" s="1097">
        <v>2146</v>
      </c>
      <c r="B361" s="1097" t="s">
        <v>830</v>
      </c>
      <c r="C361" s="1097" t="s">
        <v>153</v>
      </c>
      <c r="D361" s="1097" t="s">
        <v>511</v>
      </c>
      <c r="E361">
        <v>28225</v>
      </c>
      <c r="F361" s="1217">
        <v>0</v>
      </c>
      <c r="G361">
        <v>28225</v>
      </c>
      <c r="H361">
        <v>1</v>
      </c>
    </row>
    <row r="362" spans="1:8" x14ac:dyDescent="0.3">
      <c r="A362">
        <v>2180</v>
      </c>
      <c r="B362" t="s">
        <v>831</v>
      </c>
      <c r="D362" t="s">
        <v>545</v>
      </c>
      <c r="E362">
        <v>0</v>
      </c>
      <c r="G362">
        <v>0</v>
      </c>
      <c r="H362">
        <v>0</v>
      </c>
    </row>
    <row r="363" spans="1:8" x14ac:dyDescent="0.3">
      <c r="A363">
        <v>2181</v>
      </c>
      <c r="B363" t="s">
        <v>832</v>
      </c>
      <c r="D363" t="s">
        <v>545</v>
      </c>
      <c r="E363">
        <v>0</v>
      </c>
      <c r="G363">
        <v>0</v>
      </c>
      <c r="H363">
        <v>0</v>
      </c>
    </row>
    <row r="364" spans="1:8" x14ac:dyDescent="0.3">
      <c r="A364">
        <v>2186</v>
      </c>
      <c r="B364" t="s">
        <v>833</v>
      </c>
      <c r="D364" t="s">
        <v>545</v>
      </c>
      <c r="E364">
        <v>0</v>
      </c>
      <c r="G364">
        <v>0</v>
      </c>
      <c r="H364">
        <v>0</v>
      </c>
    </row>
    <row r="365" spans="1:8" x14ac:dyDescent="0.3">
      <c r="A365">
        <v>2209</v>
      </c>
      <c r="B365" t="s">
        <v>834</v>
      </c>
      <c r="D365" t="s">
        <v>545</v>
      </c>
      <c r="E365">
        <v>6229</v>
      </c>
      <c r="F365" s="1217">
        <v>0</v>
      </c>
      <c r="G365">
        <v>6229</v>
      </c>
      <c r="H365">
        <v>0</v>
      </c>
    </row>
    <row r="366" spans="1:8" x14ac:dyDescent="0.3">
      <c r="A366">
        <v>6071</v>
      </c>
      <c r="B366" t="s">
        <v>835</v>
      </c>
      <c r="D366" t="s">
        <v>545</v>
      </c>
      <c r="E366">
        <v>6210</v>
      </c>
      <c r="F366" s="1217">
        <v>0</v>
      </c>
      <c r="G366">
        <v>6210</v>
      </c>
      <c r="H366">
        <v>0</v>
      </c>
    </row>
    <row r="367" spans="1:8" x14ac:dyDescent="0.3">
      <c r="A367">
        <v>6072</v>
      </c>
      <c r="B367" t="s">
        <v>836</v>
      </c>
      <c r="D367" t="s">
        <v>545</v>
      </c>
      <c r="E367">
        <v>7783</v>
      </c>
      <c r="F367" s="1217">
        <v>0</v>
      </c>
      <c r="G367">
        <v>7783</v>
      </c>
      <c r="H367">
        <v>0</v>
      </c>
    </row>
    <row r="368" spans="1:8" x14ac:dyDescent="0.3">
      <c r="A368">
        <v>6073</v>
      </c>
      <c r="B368" t="s">
        <v>837</v>
      </c>
      <c r="D368" t="s">
        <v>545</v>
      </c>
      <c r="E368">
        <v>4451</v>
      </c>
      <c r="F368" s="1217">
        <v>0</v>
      </c>
      <c r="G368">
        <v>4451</v>
      </c>
      <c r="H368">
        <v>0</v>
      </c>
    </row>
    <row r="369" spans="1:8" x14ac:dyDescent="0.3">
      <c r="A369">
        <v>6074</v>
      </c>
      <c r="B369" t="s">
        <v>838</v>
      </c>
      <c r="D369" t="s">
        <v>545</v>
      </c>
      <c r="E369">
        <v>4522</v>
      </c>
      <c r="F369" s="1217">
        <v>0</v>
      </c>
      <c r="G369">
        <v>4522</v>
      </c>
      <c r="H369">
        <v>0</v>
      </c>
    </row>
    <row r="370" spans="1:8" x14ac:dyDescent="0.3">
      <c r="A370">
        <v>6075</v>
      </c>
      <c r="B370" t="s">
        <v>839</v>
      </c>
      <c r="D370" t="s">
        <v>545</v>
      </c>
      <c r="E370">
        <v>6407</v>
      </c>
      <c r="F370" s="1217">
        <v>0</v>
      </c>
      <c r="G370">
        <v>6407</v>
      </c>
      <c r="H370">
        <v>0</v>
      </c>
    </row>
    <row r="371" spans="1:8" x14ac:dyDescent="0.3">
      <c r="A371">
        <v>6076</v>
      </c>
      <c r="B371" t="s">
        <v>89</v>
      </c>
      <c r="D371" t="s">
        <v>545</v>
      </c>
      <c r="E371">
        <v>5740</v>
      </c>
      <c r="F371" s="1217">
        <v>0</v>
      </c>
      <c r="G371">
        <v>5740</v>
      </c>
      <c r="H371">
        <v>0</v>
      </c>
    </row>
    <row r="372" spans="1:8" x14ac:dyDescent="0.3">
      <c r="A372">
        <v>6077</v>
      </c>
      <c r="B372" t="s">
        <v>90</v>
      </c>
      <c r="D372" t="s">
        <v>545</v>
      </c>
      <c r="E372">
        <v>524</v>
      </c>
      <c r="F372" s="1217">
        <v>0</v>
      </c>
      <c r="G372">
        <v>524</v>
      </c>
      <c r="H372">
        <v>0</v>
      </c>
    </row>
    <row r="373" spans="1:8" x14ac:dyDescent="0.3">
      <c r="A373">
        <v>6078</v>
      </c>
      <c r="B373" t="s">
        <v>840</v>
      </c>
      <c r="D373" t="s">
        <v>545</v>
      </c>
      <c r="E373">
        <v>5361</v>
      </c>
      <c r="F373" s="1217">
        <v>0</v>
      </c>
      <c r="G373">
        <v>5361</v>
      </c>
      <c r="H373">
        <v>0</v>
      </c>
    </row>
    <row r="374" spans="1:8" x14ac:dyDescent="0.3">
      <c r="A374">
        <v>6079</v>
      </c>
      <c r="B374" t="s">
        <v>841</v>
      </c>
      <c r="D374" t="s">
        <v>545</v>
      </c>
      <c r="E374">
        <v>3968</v>
      </c>
      <c r="F374" s="1217">
        <v>0</v>
      </c>
      <c r="G374">
        <v>3968</v>
      </c>
      <c r="H374">
        <v>0</v>
      </c>
    </row>
    <row r="375" spans="1:8" x14ac:dyDescent="0.3">
      <c r="A375">
        <v>6080</v>
      </c>
      <c r="B375" t="s">
        <v>93</v>
      </c>
      <c r="D375" t="s">
        <v>545</v>
      </c>
      <c r="E375">
        <v>6819</v>
      </c>
      <c r="F375" s="1217">
        <v>0</v>
      </c>
      <c r="G375">
        <v>6819</v>
      </c>
      <c r="H375">
        <v>0</v>
      </c>
    </row>
    <row r="376" spans="1:8" x14ac:dyDescent="0.3">
      <c r="A376">
        <v>6081</v>
      </c>
      <c r="B376" t="s">
        <v>94</v>
      </c>
      <c r="D376" t="s">
        <v>545</v>
      </c>
      <c r="E376">
        <v>5539</v>
      </c>
      <c r="F376" s="1217">
        <v>0</v>
      </c>
      <c r="G376">
        <v>5539</v>
      </c>
      <c r="H376">
        <v>0</v>
      </c>
    </row>
    <row r="377" spans="1:8" x14ac:dyDescent="0.3">
      <c r="A377">
        <v>7001</v>
      </c>
      <c r="B377" t="s">
        <v>842</v>
      </c>
      <c r="D377" t="s">
        <v>545</v>
      </c>
      <c r="E377">
        <v>0</v>
      </c>
      <c r="G377">
        <v>0</v>
      </c>
      <c r="H377">
        <v>0</v>
      </c>
    </row>
    <row r="378" spans="1:8" x14ac:dyDescent="0.3">
      <c r="A378">
        <v>7201</v>
      </c>
      <c r="B378" t="s">
        <v>843</v>
      </c>
      <c r="C378" t="s">
        <v>570</v>
      </c>
      <c r="D378" t="s">
        <v>545</v>
      </c>
      <c r="E378">
        <v>4493</v>
      </c>
      <c r="F378" s="1217">
        <v>0</v>
      </c>
      <c r="G378">
        <v>4493</v>
      </c>
      <c r="H378">
        <v>0</v>
      </c>
    </row>
    <row r="379" spans="1:8" x14ac:dyDescent="0.3">
      <c r="A379">
        <v>7202</v>
      </c>
      <c r="B379" t="s">
        <v>844</v>
      </c>
      <c r="D379" t="s">
        <v>545</v>
      </c>
      <c r="E379">
        <v>7016</v>
      </c>
      <c r="F379" s="1217">
        <v>0</v>
      </c>
      <c r="G379">
        <v>7016</v>
      </c>
      <c r="H379">
        <v>0</v>
      </c>
    </row>
    <row r="380" spans="1:8" x14ac:dyDescent="0.3">
      <c r="A380">
        <v>7203</v>
      </c>
      <c r="B380" t="s">
        <v>845</v>
      </c>
      <c r="D380" t="s">
        <v>545</v>
      </c>
      <c r="E380">
        <v>7356</v>
      </c>
      <c r="F380" s="1217">
        <v>0</v>
      </c>
      <c r="G380">
        <v>7356</v>
      </c>
      <c r="H380">
        <v>0</v>
      </c>
    </row>
    <row r="381" spans="1:8" x14ac:dyDescent="0.3">
      <c r="A381">
        <v>7204</v>
      </c>
      <c r="B381" t="s">
        <v>846</v>
      </c>
      <c r="D381" t="s">
        <v>545</v>
      </c>
      <c r="E381">
        <v>7445</v>
      </c>
      <c r="F381" s="1217">
        <v>0</v>
      </c>
      <c r="G381">
        <v>7445</v>
      </c>
      <c r="H381">
        <v>0</v>
      </c>
    </row>
    <row r="382" spans="1:8" x14ac:dyDescent="0.3">
      <c r="A382">
        <v>7205</v>
      </c>
      <c r="B382" t="s">
        <v>847</v>
      </c>
      <c r="D382" t="s">
        <v>545</v>
      </c>
      <c r="E382">
        <v>6520</v>
      </c>
      <c r="F382" s="1217">
        <v>0</v>
      </c>
      <c r="G382">
        <v>6520</v>
      </c>
      <c r="H382">
        <v>0</v>
      </c>
    </row>
    <row r="383" spans="1:8" x14ac:dyDescent="0.3">
      <c r="A383">
        <v>7206</v>
      </c>
      <c r="B383" t="s">
        <v>848</v>
      </c>
      <c r="C383" t="s">
        <v>570</v>
      </c>
      <c r="D383" t="s">
        <v>545</v>
      </c>
      <c r="E383">
        <v>5544</v>
      </c>
      <c r="F383" s="1217">
        <v>0</v>
      </c>
      <c r="G383">
        <v>5544</v>
      </c>
      <c r="H383">
        <v>0</v>
      </c>
    </row>
    <row r="384" spans="1:8" x14ac:dyDescent="0.3">
      <c r="A384">
        <v>7207</v>
      </c>
      <c r="B384" t="s">
        <v>849</v>
      </c>
      <c r="C384" t="s">
        <v>570</v>
      </c>
      <c r="D384" t="s">
        <v>545</v>
      </c>
      <c r="E384">
        <v>5449</v>
      </c>
      <c r="F384" s="1217">
        <v>0</v>
      </c>
      <c r="G384">
        <v>5449</v>
      </c>
      <c r="H384">
        <v>0</v>
      </c>
    </row>
    <row r="385" spans="1:8" x14ac:dyDescent="0.3">
      <c r="A385">
        <v>7208</v>
      </c>
      <c r="B385" t="s">
        <v>850</v>
      </c>
      <c r="C385" t="s">
        <v>570</v>
      </c>
      <c r="D385" t="s">
        <v>545</v>
      </c>
      <c r="E385">
        <v>5307</v>
      </c>
      <c r="F385" s="1217">
        <v>0</v>
      </c>
      <c r="G385">
        <v>5307</v>
      </c>
      <c r="H385">
        <v>0</v>
      </c>
    </row>
    <row r="386" spans="1:8" x14ac:dyDescent="0.3">
      <c r="A386">
        <v>7209</v>
      </c>
      <c r="B386" t="s">
        <v>851</v>
      </c>
      <c r="C386" t="s">
        <v>570</v>
      </c>
      <c r="D386" t="s">
        <v>545</v>
      </c>
      <c r="E386">
        <v>10333</v>
      </c>
      <c r="F386" s="1217">
        <v>0</v>
      </c>
      <c r="G386">
        <v>10333</v>
      </c>
      <c r="H386">
        <v>0</v>
      </c>
    </row>
    <row r="387" spans="1:8" x14ac:dyDescent="0.3">
      <c r="A387">
        <v>7210</v>
      </c>
      <c r="B387" t="s">
        <v>852</v>
      </c>
      <c r="C387" t="s">
        <v>570</v>
      </c>
      <c r="D387" t="s">
        <v>545</v>
      </c>
      <c r="E387">
        <v>5041</v>
      </c>
      <c r="F387" s="1217">
        <v>0</v>
      </c>
      <c r="G387">
        <v>5041</v>
      </c>
      <c r="H387">
        <v>0</v>
      </c>
    </row>
    <row r="388" spans="1:8" x14ac:dyDescent="0.3">
      <c r="A388">
        <v>7211</v>
      </c>
      <c r="B388" t="s">
        <v>853</v>
      </c>
      <c r="D388" t="s">
        <v>545</v>
      </c>
      <c r="E388">
        <v>5491</v>
      </c>
      <c r="F388" s="1217">
        <v>0</v>
      </c>
      <c r="G388">
        <v>5491</v>
      </c>
      <c r="H388">
        <v>0</v>
      </c>
    </row>
    <row r="389" spans="1:8" x14ac:dyDescent="0.3">
      <c r="A389">
        <v>7214</v>
      </c>
      <c r="B389" t="s">
        <v>854</v>
      </c>
      <c r="D389" t="s">
        <v>545</v>
      </c>
      <c r="E389">
        <v>4950</v>
      </c>
      <c r="F389" s="1217">
        <v>0</v>
      </c>
      <c r="G389">
        <v>4950</v>
      </c>
      <c r="H389">
        <v>0</v>
      </c>
    </row>
    <row r="390" spans="1:8" x14ac:dyDescent="0.3">
      <c r="A390">
        <v>7215</v>
      </c>
      <c r="B390" t="s">
        <v>855</v>
      </c>
      <c r="D390" t="s">
        <v>545</v>
      </c>
      <c r="E390">
        <v>5605</v>
      </c>
      <c r="F390" s="1217">
        <v>0</v>
      </c>
      <c r="G390">
        <v>5605</v>
      </c>
      <c r="H390">
        <v>0</v>
      </c>
    </row>
    <row r="391" spans="1:8" x14ac:dyDescent="0.3">
      <c r="A391">
        <v>7217</v>
      </c>
      <c r="B391" t="s">
        <v>856</v>
      </c>
      <c r="D391" t="s">
        <v>545</v>
      </c>
      <c r="E391">
        <v>3890</v>
      </c>
      <c r="F391" s="1217">
        <v>0</v>
      </c>
      <c r="G391">
        <v>3890</v>
      </c>
      <c r="H391">
        <v>0</v>
      </c>
    </row>
    <row r="392" spans="1:8" x14ac:dyDescent="0.3">
      <c r="A392">
        <v>7218</v>
      </c>
      <c r="B392" t="s">
        <v>857</v>
      </c>
      <c r="D392" t="s">
        <v>545</v>
      </c>
      <c r="E392">
        <v>3739</v>
      </c>
      <c r="F392" s="1217">
        <v>0</v>
      </c>
      <c r="G392">
        <v>3739</v>
      </c>
      <c r="H392">
        <v>0</v>
      </c>
    </row>
    <row r="393" spans="1:8" x14ac:dyDescent="0.3">
      <c r="A393">
        <v>7223</v>
      </c>
      <c r="B393" t="s">
        <v>858</v>
      </c>
      <c r="D393" t="s">
        <v>545</v>
      </c>
      <c r="E393">
        <v>6332</v>
      </c>
      <c r="F393" s="1217">
        <v>0</v>
      </c>
      <c r="G393">
        <v>6332</v>
      </c>
      <c r="H393">
        <v>0</v>
      </c>
    </row>
    <row r="394" spans="1:8" x14ac:dyDescent="0.3">
      <c r="A394">
        <v>7224</v>
      </c>
      <c r="B394" t="s">
        <v>859</v>
      </c>
      <c r="C394" t="s">
        <v>570</v>
      </c>
      <c r="D394" t="s">
        <v>545</v>
      </c>
      <c r="E394">
        <v>12410</v>
      </c>
      <c r="F394" s="1217">
        <v>0</v>
      </c>
      <c r="G394">
        <v>12410</v>
      </c>
      <c r="H394">
        <v>0</v>
      </c>
    </row>
    <row r="395" spans="1:8" x14ac:dyDescent="0.3">
      <c r="A395">
        <v>7225</v>
      </c>
      <c r="B395" t="s">
        <v>860</v>
      </c>
      <c r="D395" t="s">
        <v>545</v>
      </c>
      <c r="E395">
        <v>5751</v>
      </c>
      <c r="F395" s="1217">
        <v>0</v>
      </c>
      <c r="G395">
        <v>5751</v>
      </c>
      <c r="H395">
        <v>0</v>
      </c>
    </row>
    <row r="396" spans="1:8" x14ac:dyDescent="0.3">
      <c r="A396">
        <v>7229</v>
      </c>
      <c r="B396" t="s">
        <v>861</v>
      </c>
      <c r="D396" t="s">
        <v>545</v>
      </c>
      <c r="E396">
        <v>0</v>
      </c>
      <c r="G396">
        <v>0</v>
      </c>
      <c r="H396">
        <v>0</v>
      </c>
    </row>
    <row r="397" spans="1:8" x14ac:dyDescent="0.3">
      <c r="A397">
        <v>8072</v>
      </c>
      <c r="B397" t="s">
        <v>862</v>
      </c>
      <c r="D397" t="s">
        <v>545</v>
      </c>
      <c r="E397">
        <v>0</v>
      </c>
      <c r="G397">
        <v>0</v>
      </c>
      <c r="H397">
        <v>0</v>
      </c>
    </row>
    <row r="398" spans="1:8" x14ac:dyDescent="0.3">
      <c r="A398">
        <v>9721</v>
      </c>
      <c r="B398" t="s">
        <v>863</v>
      </c>
      <c r="D398" t="s">
        <v>545</v>
      </c>
      <c r="E398">
        <v>730</v>
      </c>
      <c r="F398" s="1217">
        <v>0</v>
      </c>
      <c r="G398">
        <v>730</v>
      </c>
      <c r="H398">
        <v>0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6E473-3137-4B12-B62A-22B0C60A4BC9}">
  <sheetPr codeName="Hoja6"/>
  <dimension ref="A1:CE331"/>
  <sheetViews>
    <sheetView topLeftCell="W1" zoomScale="74" zoomScaleNormal="100" workbookViewId="0">
      <selection activeCell="AV3" sqref="AV3"/>
    </sheetView>
  </sheetViews>
  <sheetFormatPr baseColWidth="10" defaultColWidth="11.44140625" defaultRowHeight="14.4" x14ac:dyDescent="0.3"/>
  <cols>
    <col min="1" max="1" width="19.44140625" bestFit="1" customWidth="1"/>
    <col min="2" max="2" width="12" style="246" bestFit="1" customWidth="1"/>
    <col min="3" max="3" width="46.33203125" bestFit="1" customWidth="1"/>
    <col min="4" max="4" width="11.44140625" style="615" customWidth="1"/>
    <col min="5" max="5" width="7.88671875" style="815" customWidth="1"/>
    <col min="6" max="6" width="9" style="611" customWidth="1"/>
    <col min="7" max="7" width="6" style="815" customWidth="1"/>
    <col min="8" max="8" width="10.44140625" style="616" customWidth="1"/>
    <col min="9" max="9" width="7.88671875" style="815" customWidth="1"/>
    <col min="10" max="10" width="10.109375" style="611" customWidth="1"/>
    <col min="11" max="11" width="7.88671875" style="815" customWidth="1"/>
    <col min="12" max="12" width="9" style="601" customWidth="1"/>
    <col min="13" max="13" width="7.88671875" style="815" customWidth="1"/>
    <col min="14" max="14" width="9.109375" style="600" customWidth="1"/>
    <col min="15" max="15" width="6" style="815" customWidth="1"/>
    <col min="16" max="16" width="9" style="33" customWidth="1"/>
    <col min="17" max="17" width="7.88671875" style="815" customWidth="1"/>
    <col min="18" max="18" width="10.44140625" style="33" customWidth="1"/>
    <col min="19" max="19" width="7.88671875" style="815" customWidth="1"/>
    <col min="20" max="20" width="9.109375" style="150" customWidth="1"/>
    <col min="21" max="21" width="7.88671875" style="815" customWidth="1"/>
    <col min="22" max="22" width="9" style="150" customWidth="1"/>
    <col min="23" max="23" width="7.88671875" style="815" customWidth="1"/>
    <col min="24" max="24" width="9" style="33" customWidth="1"/>
    <col min="25" max="25" width="4.44140625" style="815" customWidth="1"/>
    <col min="26" max="26" width="9" style="33" customWidth="1"/>
    <col min="27" max="27" width="6" style="815" customWidth="1"/>
    <col min="28" max="28" width="9" style="970" customWidth="1"/>
    <col min="29" max="29" width="4.6640625" style="815" customWidth="1"/>
    <col min="30" max="30" width="9" style="970" customWidth="1"/>
    <col min="31" max="31" width="8.88671875" style="815" customWidth="1"/>
    <col min="32" max="32" width="9" style="970" customWidth="1"/>
    <col min="33" max="33" width="7.88671875" style="815" customWidth="1"/>
    <col min="34" max="34" width="10" style="970" customWidth="1"/>
    <col min="35" max="35" width="8.88671875" style="815" customWidth="1"/>
    <col min="36" max="36" width="9" style="33" customWidth="1"/>
    <col min="37" max="37" width="8.88671875" style="815" customWidth="1"/>
    <col min="38" max="38" width="9" style="33" customWidth="1"/>
    <col min="39" max="39" width="8.88671875" style="815" customWidth="1"/>
    <col min="40" max="40" width="8.88671875" style="970" customWidth="1"/>
    <col min="41" max="41" width="8.88671875" style="815" customWidth="1"/>
    <col min="42" max="42" width="10" style="33" bestFit="1" customWidth="1"/>
    <col min="43" max="43" width="8.88671875" style="815" bestFit="1" customWidth="1"/>
    <col min="44" max="44" width="10" style="33" bestFit="1" customWidth="1"/>
    <col min="45" max="45" width="8.88671875" style="815" bestFit="1" customWidth="1"/>
    <col min="46" max="46" width="11.5546875" style="33" bestFit="1" customWidth="1"/>
    <col min="47" max="47" width="8.88671875" style="815" bestFit="1" customWidth="1"/>
    <col min="48" max="48" width="10" style="33" bestFit="1" customWidth="1"/>
    <col min="49" max="49" width="11.44140625" style="815" bestFit="1" customWidth="1"/>
    <col min="50" max="50" width="5.44140625" customWidth="1"/>
    <col min="51" max="51" width="29.44140625" bestFit="1" customWidth="1"/>
  </cols>
  <sheetData>
    <row r="1" spans="1:51" ht="19.8" x14ac:dyDescent="0.4">
      <c r="C1" s="395" t="s">
        <v>865</v>
      </c>
      <c r="D1" s="593"/>
      <c r="E1" s="814" t="s">
        <v>434</v>
      </c>
      <c r="F1" s="594">
        <v>45601</v>
      </c>
      <c r="G1" s="814" t="s">
        <v>434</v>
      </c>
      <c r="H1" s="595">
        <v>45611</v>
      </c>
      <c r="I1" s="814" t="s">
        <v>434</v>
      </c>
      <c r="J1" s="595">
        <v>45643</v>
      </c>
      <c r="K1" s="814" t="s">
        <v>434</v>
      </c>
      <c r="L1" s="596">
        <v>45665</v>
      </c>
      <c r="M1" s="814" t="s">
        <v>434</v>
      </c>
      <c r="N1" s="597">
        <v>45677</v>
      </c>
      <c r="O1" s="814" t="s">
        <v>434</v>
      </c>
      <c r="P1" s="683">
        <v>45691</v>
      </c>
      <c r="Q1" s="814" t="s">
        <v>434</v>
      </c>
      <c r="R1" s="683">
        <v>45699</v>
      </c>
      <c r="S1" s="814" t="s">
        <v>434</v>
      </c>
      <c r="T1" s="813">
        <v>45706</v>
      </c>
      <c r="U1" s="814" t="s">
        <v>434</v>
      </c>
      <c r="V1" s="813">
        <v>45723</v>
      </c>
      <c r="W1" s="814" t="s">
        <v>434</v>
      </c>
      <c r="X1" s="824">
        <v>45770</v>
      </c>
      <c r="Y1" s="814" t="s">
        <v>434</v>
      </c>
      <c r="Z1" s="824">
        <v>45784</v>
      </c>
      <c r="AA1" s="814" t="s">
        <v>434</v>
      </c>
      <c r="AB1" s="824">
        <v>45792</v>
      </c>
      <c r="AC1" s="814" t="s">
        <v>434</v>
      </c>
      <c r="AD1" s="824">
        <v>45799</v>
      </c>
      <c r="AE1" s="814" t="s">
        <v>434</v>
      </c>
      <c r="AF1" s="824">
        <v>45821</v>
      </c>
      <c r="AG1" s="814" t="s">
        <v>434</v>
      </c>
      <c r="AH1" s="1011">
        <v>45831</v>
      </c>
      <c r="AI1" s="814" t="s">
        <v>434</v>
      </c>
      <c r="AJ1" s="824">
        <v>45838</v>
      </c>
      <c r="AK1" s="814" t="s">
        <v>434</v>
      </c>
      <c r="AL1" s="824">
        <v>45851</v>
      </c>
      <c r="AM1" s="814" t="s">
        <v>434</v>
      </c>
      <c r="AN1" s="824">
        <v>45869</v>
      </c>
      <c r="AO1" s="814" t="s">
        <v>434</v>
      </c>
      <c r="AP1" s="824">
        <v>45879</v>
      </c>
      <c r="AQ1" s="814" t="s">
        <v>434</v>
      </c>
      <c r="AR1" s="824">
        <v>45889</v>
      </c>
      <c r="AS1" s="814" t="s">
        <v>434</v>
      </c>
      <c r="AT1" s="824">
        <v>45904</v>
      </c>
      <c r="AU1" s="814" t="s">
        <v>434</v>
      </c>
      <c r="AV1" s="824">
        <v>45915</v>
      </c>
      <c r="AW1" s="814"/>
    </row>
    <row r="2" spans="1:51" x14ac:dyDescent="0.3">
      <c r="C2" t="s">
        <v>866</v>
      </c>
      <c r="D2" s="598" t="s">
        <v>53</v>
      </c>
      <c r="E2" s="814"/>
      <c r="F2" s="598" t="s">
        <v>53</v>
      </c>
      <c r="G2" s="814"/>
      <c r="H2" s="599"/>
      <c r="I2" s="814"/>
      <c r="J2" s="600"/>
      <c r="K2" s="814"/>
      <c r="L2" s="601">
        <v>0</v>
      </c>
      <c r="M2" s="814"/>
      <c r="O2" s="814"/>
      <c r="Q2" s="814"/>
      <c r="S2" s="814"/>
      <c r="U2" s="814"/>
      <c r="W2" s="814"/>
      <c r="Y2" s="814"/>
      <c r="AA2" s="814"/>
      <c r="AB2" s="969"/>
      <c r="AC2" s="814"/>
      <c r="AD2" s="969"/>
      <c r="AE2" s="814"/>
      <c r="AF2" s="969"/>
      <c r="AG2" s="814"/>
      <c r="AH2" s="969"/>
      <c r="AI2" s="814"/>
      <c r="AK2" s="814"/>
      <c r="AL2" s="150"/>
      <c r="AM2" s="814"/>
      <c r="AN2" s="969"/>
      <c r="AO2" s="814"/>
      <c r="AP2" s="150"/>
      <c r="AQ2" s="814"/>
      <c r="AR2" s="150"/>
      <c r="AS2" s="814"/>
      <c r="AT2" s="150"/>
      <c r="AU2" s="814"/>
      <c r="AV2" s="150"/>
      <c r="AW2" s="814"/>
    </row>
    <row r="3" spans="1:51" x14ac:dyDescent="0.3">
      <c r="A3" s="244" t="s">
        <v>58</v>
      </c>
      <c r="B3" s="246">
        <v>88</v>
      </c>
      <c r="C3" s="2" t="s">
        <v>59</v>
      </c>
      <c r="D3" s="602">
        <v>2798</v>
      </c>
      <c r="E3" s="815">
        <f>(F3-D3)/D3</f>
        <v>4.6104360257326664E-2</v>
      </c>
      <c r="F3" s="599">
        <v>2927</v>
      </c>
      <c r="G3" s="815">
        <f>(H3-F3)/F3</f>
        <v>6.3887939870174243E-2</v>
      </c>
      <c r="H3" s="599">
        <v>3114</v>
      </c>
      <c r="I3" s="815">
        <f>(J3-H3)/H3</f>
        <v>5.0829800861657053E-2</v>
      </c>
      <c r="J3" s="599">
        <v>3272.2839998832001</v>
      </c>
      <c r="K3" s="815">
        <f>(L3-J3)/J3</f>
        <v>3.297146582641091E-2</v>
      </c>
      <c r="L3" s="601">
        <v>3380.1759999596602</v>
      </c>
      <c r="M3" s="815">
        <f>(N3-L3)/L3</f>
        <v>6.3849929720498425E-2</v>
      </c>
      <c r="N3" s="599">
        <v>3596</v>
      </c>
      <c r="O3" s="815">
        <f>(P3-N3)/N3</f>
        <v>4.2269187986651836E-2</v>
      </c>
      <c r="P3" s="150">
        <v>3748</v>
      </c>
      <c r="Q3" s="815">
        <f>(R3-P3)/P3</f>
        <v>-9.6184631803628601E-2</v>
      </c>
      <c r="R3" s="150">
        <v>3387.5</v>
      </c>
      <c r="S3" s="815">
        <f>(T3-R3)/R3</f>
        <v>-1.1273210447589712E-2</v>
      </c>
      <c r="T3" s="150">
        <v>3349.3119996087898</v>
      </c>
      <c r="U3" s="815">
        <f>(V3-T3)/T3</f>
        <v>9.2278654117473186E-3</v>
      </c>
      <c r="V3" s="150">
        <v>3380.21899996313</v>
      </c>
      <c r="W3" s="815">
        <f>(X3-V3)/V3</f>
        <v>5.894381374504528E-2</v>
      </c>
      <c r="X3" s="150">
        <v>3579.46199911442</v>
      </c>
      <c r="Y3" s="815">
        <f>(Z3-X3)/X3</f>
        <v>-9.3785042381440403E-3</v>
      </c>
      <c r="Z3" s="150">
        <v>3545.8919995854499</v>
      </c>
      <c r="AA3" s="815">
        <f>(AB3-Z3)/Z3</f>
        <v>7.5861588745048822E-2</v>
      </c>
      <c r="AB3" s="970">
        <v>3814.8890001923601</v>
      </c>
      <c r="AC3" s="815">
        <f>(AD3-AB3)/AB3</f>
        <v>-2.6710606826285673E-2</v>
      </c>
      <c r="AD3" s="970">
        <v>3712.9910000222999</v>
      </c>
      <c r="AE3" s="815">
        <f>(AF3-AD3)/AD3</f>
        <v>3.7869200281987155E-2</v>
      </c>
      <c r="AF3" s="970">
        <v>3853.5989998473601</v>
      </c>
      <c r="AG3" s="815">
        <f>(AH3-AF3)/AF3</f>
        <v>-8.0677814882228985E-4</v>
      </c>
      <c r="AH3" s="970">
        <v>3850.4900003799598</v>
      </c>
      <c r="AI3" s="815">
        <f>(AJ3-AH3)/AH3</f>
        <v>-5.8615656790039307E-2</v>
      </c>
      <c r="AJ3" s="150">
        <v>3624.7910000442098</v>
      </c>
      <c r="AK3" s="815">
        <f>(AL3-AJ3)/AJ3</f>
        <v>2.2633029185517993E-3</v>
      </c>
      <c r="AL3" s="150">
        <v>3632.9950000937501</v>
      </c>
      <c r="AM3" s="815">
        <f>(AN3-AL3)/AL3</f>
        <v>1.0747606277223702E-2</v>
      </c>
      <c r="AN3" s="970">
        <v>3672.0409999618801</v>
      </c>
      <c r="AO3" s="815">
        <f>(AP3-AN3)/AN3</f>
        <v>1.0077774200253822E-2</v>
      </c>
      <c r="AP3" s="150">
        <v>3709.0470000135701</v>
      </c>
      <c r="AQ3" s="815">
        <f>(AR3-AP3)/AP3</f>
        <v>3.0725412690433176E-2</v>
      </c>
      <c r="AR3" s="150">
        <v>3823.0089997772002</v>
      </c>
      <c r="AS3" s="815">
        <f>(AT3-AR3)/AR3</f>
        <v>7.0577913546115466E-3</v>
      </c>
      <c r="AT3" s="150">
        <v>3849.9909996444298</v>
      </c>
      <c r="AU3" s="815">
        <f>(AV3-AT3)/AT3</f>
        <v>-7.7397584604488841E-3</v>
      </c>
      <c r="AV3" s="150">
        <v>3820.1929992322798</v>
      </c>
      <c r="AY3" s="37"/>
    </row>
    <row r="4" spans="1:51" x14ac:dyDescent="0.3">
      <c r="A4" s="244" t="s">
        <v>58</v>
      </c>
      <c r="B4" s="246">
        <v>1017</v>
      </c>
      <c r="C4" s="2" t="s">
        <v>60</v>
      </c>
      <c r="D4" s="603">
        <v>3126.3049999999998</v>
      </c>
      <c r="F4" s="599"/>
      <c r="H4" s="599"/>
      <c r="J4" s="599">
        <v>0</v>
      </c>
      <c r="L4" s="601" t="e">
        <v>#N/A</v>
      </c>
      <c r="N4" s="599" t="e">
        <v>#N/A</v>
      </c>
      <c r="P4" s="150">
        <v>0</v>
      </c>
      <c r="R4" s="150"/>
      <c r="T4" s="150">
        <v>0</v>
      </c>
      <c r="V4" s="150">
        <v>0</v>
      </c>
      <c r="X4" s="150">
        <f>X3</f>
        <v>3579.46199911442</v>
      </c>
      <c r="Z4" s="150">
        <v>3852.1680000000001</v>
      </c>
      <c r="AB4" s="970">
        <v>0</v>
      </c>
      <c r="AD4" s="970" t="s">
        <v>502</v>
      </c>
      <c r="AF4" s="970" t="s">
        <v>502</v>
      </c>
      <c r="AH4" s="970" t="s">
        <v>502</v>
      </c>
      <c r="AJ4" s="150" t="s">
        <v>502</v>
      </c>
      <c r="AL4" s="150" t="e">
        <v>#N/A</v>
      </c>
      <c r="AN4" s="970" t="e">
        <v>#N/A</v>
      </c>
      <c r="AP4" s="150" t="s">
        <v>502</v>
      </c>
      <c r="AR4" s="150" t="s">
        <v>502</v>
      </c>
      <c r="AT4" s="150" t="e">
        <v>#N/A</v>
      </c>
      <c r="AV4" s="150" t="e">
        <v>#N/A</v>
      </c>
    </row>
    <row r="5" spans="1:51" x14ac:dyDescent="0.3">
      <c r="A5" s="244" t="s">
        <v>58</v>
      </c>
      <c r="B5" s="246">
        <v>89</v>
      </c>
      <c r="C5" s="2" t="s">
        <v>61</v>
      </c>
      <c r="D5" s="602">
        <v>1580</v>
      </c>
      <c r="E5" s="815">
        <f t="shared" ref="E5:K101" si="0">(F5-D5)/D5</f>
        <v>-7.5316455696202531E-2</v>
      </c>
      <c r="F5" s="599">
        <v>1461</v>
      </c>
      <c r="G5" s="815">
        <f t="shared" si="0"/>
        <v>7.1184120465434639E-2</v>
      </c>
      <c r="H5" s="599">
        <v>1565</v>
      </c>
      <c r="I5" s="815">
        <f t="shared" si="0"/>
        <v>4.4284346224102253E-2</v>
      </c>
      <c r="J5" s="599">
        <v>1634.30500184072</v>
      </c>
      <c r="K5" s="815">
        <f t="shared" si="0"/>
        <v>3.6078332748752454E-2</v>
      </c>
      <c r="L5" s="601">
        <v>1693.26800151008</v>
      </c>
      <c r="M5" s="815">
        <f t="shared" ref="M5:U101" si="1">(N5-L5)/L5</f>
        <v>-8.9181392519631969E-10</v>
      </c>
      <c r="N5" s="599">
        <v>1693.268</v>
      </c>
      <c r="O5" s="815">
        <f t="shared" si="1"/>
        <v>0</v>
      </c>
      <c r="P5" s="599">
        <v>1693.268</v>
      </c>
      <c r="Q5" s="815">
        <f t="shared" si="1"/>
        <v>-0.22866964976480392</v>
      </c>
      <c r="R5" s="150">
        <v>1306.06899948205</v>
      </c>
      <c r="S5" s="815">
        <f t="shared" si="1"/>
        <v>1.1388373120454261E-2</v>
      </c>
      <c r="T5" s="150">
        <v>1320.94300056921</v>
      </c>
      <c r="U5" s="815">
        <f t="shared" si="1"/>
        <v>5.0656232193747965E-2</v>
      </c>
      <c r="V5" s="150">
        <v>1387.85699592075</v>
      </c>
      <c r="W5" s="815">
        <f t="shared" ref="W5:AE141" si="2">(X5-V5)/V5</f>
        <v>-2.1788967150854848E-3</v>
      </c>
      <c r="X5" s="150">
        <v>1384.8329988713299</v>
      </c>
      <c r="Y5" s="815">
        <f t="shared" si="2"/>
        <v>6.3525349795079428E-2</v>
      </c>
      <c r="Z5" s="150">
        <v>1472.8049995324</v>
      </c>
      <c r="AA5" s="815">
        <f t="shared" si="2"/>
        <v>3.439355548336847E-2</v>
      </c>
      <c r="AB5" s="970">
        <v>1523.46</v>
      </c>
      <c r="AC5" s="815">
        <f t="shared" si="2"/>
        <v>-5.4099225906928998E-2</v>
      </c>
      <c r="AD5" s="970">
        <v>1441.04199329983</v>
      </c>
      <c r="AE5" s="815">
        <f t="shared" si="2"/>
        <v>3.1432124253158895E-2</v>
      </c>
      <c r="AF5" s="970">
        <v>1486.33700428725</v>
      </c>
      <c r="AG5" s="815">
        <f t="shared" ref="AG5:AU6" si="3">(AH5-AF5)/AF5</f>
        <v>4.3011765135294007E-3</v>
      </c>
      <c r="AH5" s="970">
        <v>1492.73000210128</v>
      </c>
      <c r="AI5" s="815">
        <f t="shared" si="3"/>
        <v>2.3179007904895282E-2</v>
      </c>
      <c r="AJ5" s="150">
        <v>1527.3300026198599</v>
      </c>
      <c r="AK5" s="815">
        <f t="shared" si="3"/>
        <v>-1.4769571302813134E-2</v>
      </c>
      <c r="AL5" s="150">
        <v>1504.7719932432401</v>
      </c>
      <c r="AM5" s="815">
        <f t="shared" si="3"/>
        <v>-4.0661307046495322E-2</v>
      </c>
      <c r="AN5" s="970">
        <v>1443.5859971910099</v>
      </c>
      <c r="AO5" s="815" t="e">
        <f t="shared" si="3"/>
        <v>#VALUE!</v>
      </c>
      <c r="AP5" s="150" t="s">
        <v>502</v>
      </c>
      <c r="AQ5" s="815" t="e">
        <f t="shared" si="3"/>
        <v>#VALUE!</v>
      </c>
      <c r="AR5" s="150" t="s">
        <v>502</v>
      </c>
      <c r="AS5" s="815" t="e">
        <f t="shared" si="3"/>
        <v>#N/A</v>
      </c>
      <c r="AT5" s="150" t="e">
        <v>#N/A</v>
      </c>
      <c r="AU5" s="815" t="e">
        <f t="shared" si="3"/>
        <v>#N/A</v>
      </c>
      <c r="AV5" s="150">
        <v>1507.2180119284301</v>
      </c>
    </row>
    <row r="6" spans="1:51" x14ac:dyDescent="0.3">
      <c r="A6" s="244" t="s">
        <v>58</v>
      </c>
      <c r="B6" s="246">
        <v>90</v>
      </c>
      <c r="C6" s="33" t="s">
        <v>62</v>
      </c>
      <c r="D6" s="602">
        <v>2372</v>
      </c>
      <c r="E6" s="815">
        <f t="shared" si="0"/>
        <v>0.13827993254637436</v>
      </c>
      <c r="F6" s="599">
        <v>2700</v>
      </c>
      <c r="G6" s="815">
        <f t="shared" si="0"/>
        <v>7.481481481481482E-2</v>
      </c>
      <c r="H6" s="599">
        <v>2902</v>
      </c>
      <c r="I6" s="815">
        <f t="shared" si="0"/>
        <v>5.3136802181350772E-2</v>
      </c>
      <c r="J6" s="599">
        <v>3056.2029999302799</v>
      </c>
      <c r="K6" s="815">
        <f t="shared" si="0"/>
        <v>3.1447191199737864E-2</v>
      </c>
      <c r="L6" s="601">
        <v>3152.3120000142999</v>
      </c>
      <c r="M6" s="815">
        <f t="shared" si="1"/>
        <v>0.19531315427626045</v>
      </c>
      <c r="N6" s="599">
        <v>3768</v>
      </c>
      <c r="O6" s="815">
        <f t="shared" si="1"/>
        <v>6.0509554140127389E-2</v>
      </c>
      <c r="P6" s="599">
        <v>3996</v>
      </c>
      <c r="Q6" s="815">
        <f t="shared" si="1"/>
        <v>-0.21335435436861616</v>
      </c>
      <c r="R6" s="150">
        <v>3143.4359999430098</v>
      </c>
      <c r="S6" s="815">
        <f t="shared" si="1"/>
        <v>-1.2144354115035864E-2</v>
      </c>
      <c r="T6" s="150">
        <v>3105.2610000217501</v>
      </c>
      <c r="U6" s="815">
        <f t="shared" si="1"/>
        <v>9.776311856322906E-3</v>
      </c>
      <c r="V6" s="150">
        <v>3135.6189999532398</v>
      </c>
      <c r="W6" s="815">
        <f t="shared" si="2"/>
        <v>6.640538916466103E-2</v>
      </c>
      <c r="X6" s="150">
        <v>3343.84099991724</v>
      </c>
      <c r="Y6" s="815">
        <f t="shared" si="2"/>
        <v>-1.0036063309080931E-2</v>
      </c>
      <c r="Z6" s="150">
        <v>3310.2819999465701</v>
      </c>
      <c r="AA6" s="815">
        <f t="shared" si="2"/>
        <v>3.9912913796698486E-2</v>
      </c>
      <c r="AB6" s="970">
        <v>3442.4050000532002</v>
      </c>
      <c r="AC6" s="815">
        <f t="shared" si="2"/>
        <v>-2.9839022453279834E-2</v>
      </c>
      <c r="AD6" s="970">
        <v>3339.68699996333</v>
      </c>
      <c r="AE6" s="815">
        <f t="shared" si="2"/>
        <v>4.0639437180238783E-2</v>
      </c>
      <c r="AF6" s="970">
        <v>3475.41</v>
      </c>
      <c r="AG6" s="815">
        <f t="shared" si="3"/>
        <v>-8.948584483556394E-4</v>
      </c>
      <c r="AH6" s="970">
        <v>3472.3</v>
      </c>
      <c r="AI6" s="815">
        <f t="shared" si="3"/>
        <v>-1.959104918129196E-2</v>
      </c>
      <c r="AJ6" s="150">
        <v>3404.2739999278001</v>
      </c>
      <c r="AK6" s="815">
        <f t="shared" si="3"/>
        <v>2.9521715121086199E-4</v>
      </c>
      <c r="AL6" s="150">
        <v>3405.279</v>
      </c>
      <c r="AM6" s="815">
        <f t="shared" si="3"/>
        <v>-4.1552836051736146E-2</v>
      </c>
      <c r="AN6" s="970">
        <v>3263.78000000258</v>
      </c>
      <c r="AO6" s="815">
        <f t="shared" si="3"/>
        <v>1.050193334361163E-2</v>
      </c>
      <c r="AP6" s="150">
        <v>3298.0560000108198</v>
      </c>
      <c r="AQ6" s="815">
        <f t="shared" si="3"/>
        <v>2.5007155727616432E-2</v>
      </c>
      <c r="AR6" s="150">
        <v>3380.5310000014902</v>
      </c>
      <c r="AS6" s="815">
        <f t="shared" si="3"/>
        <v>7.9718245461580066E-3</v>
      </c>
      <c r="AT6" s="150">
        <v>3407.4800000063501</v>
      </c>
      <c r="AU6" s="815">
        <f t="shared" si="3"/>
        <v>-8.9550048581454132E-3</v>
      </c>
      <c r="AV6" s="150">
        <v>3376.9660000522599</v>
      </c>
    </row>
    <row r="7" spans="1:51" x14ac:dyDescent="0.3">
      <c r="A7" s="244" t="s">
        <v>58</v>
      </c>
      <c r="B7" s="246">
        <v>91</v>
      </c>
      <c r="C7" s="2" t="s">
        <v>63</v>
      </c>
      <c r="D7" s="602">
        <v>1380</v>
      </c>
      <c r="E7" s="815">
        <f t="shared" si="0"/>
        <v>0.10434782608695652</v>
      </c>
      <c r="F7" s="599">
        <v>1524</v>
      </c>
      <c r="G7" s="815">
        <f t="shared" si="0"/>
        <v>5.6430446194225721E-2</v>
      </c>
      <c r="H7" s="599">
        <v>1610</v>
      </c>
      <c r="I7" s="815">
        <f t="shared" si="0"/>
        <v>0</v>
      </c>
      <c r="J7" s="599">
        <v>1610</v>
      </c>
      <c r="K7" s="815">
        <f t="shared" si="0"/>
        <v>0</v>
      </c>
      <c r="L7" s="599">
        <v>1610</v>
      </c>
      <c r="M7" s="815">
        <f t="shared" si="1"/>
        <v>0</v>
      </c>
      <c r="N7" s="599">
        <v>1610</v>
      </c>
      <c r="O7" s="815">
        <f t="shared" si="1"/>
        <v>0</v>
      </c>
      <c r="P7" s="599">
        <v>1610</v>
      </c>
      <c r="Q7" s="815">
        <f t="shared" si="1"/>
        <v>0</v>
      </c>
      <c r="R7" s="599">
        <v>1610</v>
      </c>
      <c r="S7" s="815">
        <f t="shared" si="1"/>
        <v>0</v>
      </c>
      <c r="T7" s="599">
        <v>1610</v>
      </c>
      <c r="U7" s="815">
        <f t="shared" si="1"/>
        <v>0</v>
      </c>
      <c r="V7" s="599">
        <v>1610</v>
      </c>
      <c r="W7" s="815">
        <f t="shared" si="2"/>
        <v>0.12864658385093172</v>
      </c>
      <c r="X7" s="150">
        <v>1817.1210000000001</v>
      </c>
      <c r="Y7" s="815">
        <f t="shared" si="2"/>
        <v>-6.4716659123575201E-2</v>
      </c>
      <c r="Z7" s="150">
        <v>1699.52299965671</v>
      </c>
      <c r="AA7" s="815">
        <f t="shared" si="2"/>
        <v>-7.3996645101603364E-2</v>
      </c>
      <c r="AB7" s="970">
        <v>1573.7639994091001</v>
      </c>
      <c r="AC7" s="815">
        <f t="shared" si="2"/>
        <v>5.8196146506514335E-2</v>
      </c>
      <c r="AD7" s="970">
        <v>1665.35099968539</v>
      </c>
      <c r="AE7" s="815">
        <f t="shared" ref="AE7:AU22" si="4">(AF7-AD7)/AD7</f>
        <v>0.14129814064617846</v>
      </c>
      <c r="AF7" s="970">
        <v>1900.6619994641901</v>
      </c>
      <c r="AG7" s="815">
        <f t="shared" si="4"/>
        <v>-0.13277584311957241</v>
      </c>
      <c r="AH7" s="970">
        <v>1648.3</v>
      </c>
      <c r="AI7" s="815">
        <f t="shared" si="4"/>
        <v>1.2840502335739832E-2</v>
      </c>
      <c r="AJ7" s="150">
        <v>1669.4649999999999</v>
      </c>
      <c r="AK7" s="815">
        <f t="shared" si="4"/>
        <v>0.16705830853148174</v>
      </c>
      <c r="AL7" s="150">
        <v>1948.3629990525101</v>
      </c>
      <c r="AM7" s="815">
        <f t="shared" si="4"/>
        <v>-0.13224589010251769</v>
      </c>
      <c r="AN7" s="970">
        <v>1690.7</v>
      </c>
      <c r="AO7" s="815">
        <f t="shared" si="4"/>
        <v>-3.5472288639888799E-2</v>
      </c>
      <c r="AP7" s="150">
        <v>1630.72700159654</v>
      </c>
      <c r="AQ7" s="815">
        <f t="shared" si="4"/>
        <v>5.5703987649782169E-2</v>
      </c>
      <c r="AR7" s="150">
        <v>1721.56499835364</v>
      </c>
      <c r="AS7" s="815">
        <f t="shared" si="4"/>
        <v>4.9822109430399143E-2</v>
      </c>
      <c r="AT7" s="150">
        <v>1807.33699809316</v>
      </c>
      <c r="AU7" s="815">
        <f t="shared" si="4"/>
        <v>1.0675932650162763E-2</v>
      </c>
      <c r="AV7" s="150">
        <v>1826.6320061609499</v>
      </c>
    </row>
    <row r="8" spans="1:51" x14ac:dyDescent="0.3">
      <c r="A8" s="244" t="s">
        <v>64</v>
      </c>
      <c r="B8" s="246">
        <v>154</v>
      </c>
      <c r="C8" s="33" t="s">
        <v>65</v>
      </c>
      <c r="D8" s="603">
        <v>5995.8</v>
      </c>
      <c r="E8" s="815">
        <f t="shared" si="0"/>
        <v>-2.8019613729611029E-3</v>
      </c>
      <c r="F8" s="599">
        <v>5979</v>
      </c>
      <c r="G8" s="815">
        <f t="shared" si="0"/>
        <v>-2.5087807325639738E-3</v>
      </c>
      <c r="H8" s="599">
        <v>5964</v>
      </c>
      <c r="I8" s="815">
        <f t="shared" si="0"/>
        <v>5.8237759942268659E-2</v>
      </c>
      <c r="J8" s="599">
        <v>6311.3300002956903</v>
      </c>
      <c r="K8" s="815">
        <f t="shared" si="0"/>
        <v>-9.7982499197015881E-4</v>
      </c>
      <c r="L8" s="601">
        <v>6305.1460014288295</v>
      </c>
      <c r="M8" s="815">
        <f t="shared" si="1"/>
        <v>0</v>
      </c>
      <c r="N8" s="599">
        <v>6305.1460014288295</v>
      </c>
      <c r="O8" s="815">
        <f t="shared" si="1"/>
        <v>5.1997844062115994E-2</v>
      </c>
      <c r="P8" s="150">
        <v>6633</v>
      </c>
      <c r="Q8" s="815">
        <f t="shared" si="1"/>
        <v>0</v>
      </c>
      <c r="R8" s="150">
        <v>6633</v>
      </c>
      <c r="S8" s="815">
        <f t="shared" si="1"/>
        <v>3.3167495854063019E-3</v>
      </c>
      <c r="T8" s="150">
        <v>6655</v>
      </c>
      <c r="U8" s="815">
        <f t="shared" si="1"/>
        <v>5.4094665664913598E-3</v>
      </c>
      <c r="V8" s="150">
        <v>6691</v>
      </c>
      <c r="W8" s="815">
        <f t="shared" si="2"/>
        <v>-9.8639964130922131E-3</v>
      </c>
      <c r="X8" s="150">
        <v>6625</v>
      </c>
      <c r="Y8" s="815">
        <f t="shared" si="2"/>
        <v>2.8679245283018866E-3</v>
      </c>
      <c r="Z8" s="150">
        <v>6644</v>
      </c>
      <c r="AA8" s="815">
        <f t="shared" si="2"/>
        <v>-6.020469596628537E-3</v>
      </c>
      <c r="AB8" s="970">
        <v>6604</v>
      </c>
      <c r="AC8" s="815">
        <f t="shared" si="2"/>
        <v>4.8455481526347667E-3</v>
      </c>
      <c r="AD8" s="970">
        <v>6636</v>
      </c>
      <c r="AE8" s="815">
        <f t="shared" si="4"/>
        <v>9.9457504520795662E-3</v>
      </c>
      <c r="AF8" s="970">
        <v>6702</v>
      </c>
      <c r="AG8" s="815">
        <f t="shared" si="4"/>
        <v>-3.7302297821545805E-3</v>
      </c>
      <c r="AH8" s="970">
        <v>6677</v>
      </c>
      <c r="AI8" s="815">
        <f t="shared" si="4"/>
        <v>-8.2372322899505763E-3</v>
      </c>
      <c r="AJ8" s="150">
        <v>6622</v>
      </c>
      <c r="AK8" s="815">
        <f t="shared" si="4"/>
        <v>-8.9096949562065837E-3</v>
      </c>
      <c r="AL8" s="150">
        <v>6563</v>
      </c>
      <c r="AM8" s="815">
        <f t="shared" si="4"/>
        <v>2.5268930235670057E-3</v>
      </c>
      <c r="AN8" s="970">
        <v>6579.5839989136703</v>
      </c>
      <c r="AO8" s="815">
        <f t="shared" si="4"/>
        <v>3.6719663229903889E-4</v>
      </c>
      <c r="AP8" s="150">
        <v>6582</v>
      </c>
      <c r="AQ8" s="815">
        <f t="shared" si="4"/>
        <v>7.1406867213612887E-3</v>
      </c>
      <c r="AR8" s="150">
        <v>6629</v>
      </c>
      <c r="AS8" s="815">
        <f t="shared" si="4"/>
        <v>4.465228541258108E-2</v>
      </c>
      <c r="AT8" s="150">
        <v>6925</v>
      </c>
      <c r="AU8" s="815">
        <f t="shared" si="4"/>
        <v>2.5992779783393502E-3</v>
      </c>
      <c r="AV8" s="150">
        <v>6943</v>
      </c>
    </row>
    <row r="9" spans="1:51" x14ac:dyDescent="0.3">
      <c r="A9" s="244" t="s">
        <v>64</v>
      </c>
      <c r="B9" s="246">
        <v>159</v>
      </c>
      <c r="C9" s="33" t="s">
        <v>66</v>
      </c>
      <c r="D9" s="603">
        <v>5022.37</v>
      </c>
      <c r="E9" s="815">
        <f t="shared" si="0"/>
        <v>4.2933913670239375E-2</v>
      </c>
      <c r="F9" s="599">
        <v>5238</v>
      </c>
      <c r="G9" s="815">
        <f t="shared" si="0"/>
        <v>-2.4818633066055746E-3</v>
      </c>
      <c r="H9" s="599">
        <v>5225</v>
      </c>
      <c r="I9" s="815">
        <f t="shared" si="0"/>
        <v>5.8292057213150193E-2</v>
      </c>
      <c r="J9" s="599">
        <v>5529.5759989387097</v>
      </c>
      <c r="K9" s="815">
        <f t="shared" si="0"/>
        <v>-1.0248523466894676E-3</v>
      </c>
      <c r="L9" s="601">
        <v>5523.9089999999997</v>
      </c>
      <c r="M9" s="815">
        <f t="shared" si="1"/>
        <v>0</v>
      </c>
      <c r="N9" s="599">
        <v>5523.9089999999997</v>
      </c>
      <c r="O9" s="815">
        <f t="shared" si="1"/>
        <v>5.1972434737791728E-2</v>
      </c>
      <c r="P9" s="150">
        <v>5811</v>
      </c>
      <c r="Q9" s="815">
        <f t="shared" si="1"/>
        <v>0</v>
      </c>
      <c r="R9" s="150">
        <v>5811</v>
      </c>
      <c r="S9" s="815">
        <f t="shared" si="1"/>
        <v>3.2696609877817932E-3</v>
      </c>
      <c r="T9" s="150">
        <v>5830</v>
      </c>
      <c r="U9" s="815">
        <f t="shared" si="1"/>
        <v>5.4888507718696394E-3</v>
      </c>
      <c r="V9" s="150">
        <v>5862</v>
      </c>
      <c r="W9" s="815">
        <f t="shared" si="2"/>
        <v>-9.723643807574206E-3</v>
      </c>
      <c r="X9" s="150">
        <v>5805</v>
      </c>
      <c r="Y9" s="815">
        <f t="shared" si="2"/>
        <v>2.7562446167097329E-3</v>
      </c>
      <c r="Z9" s="150">
        <v>5821</v>
      </c>
      <c r="AA9" s="815">
        <f t="shared" si="2"/>
        <v>0</v>
      </c>
      <c r="AB9" s="150">
        <v>5821</v>
      </c>
      <c r="AC9" s="815">
        <f t="shared" si="2"/>
        <v>-1.2025425184676172E-3</v>
      </c>
      <c r="AD9" s="970">
        <v>5814</v>
      </c>
      <c r="AE9" s="815">
        <f t="shared" si="4"/>
        <v>9.9759201926384582E-3</v>
      </c>
      <c r="AF9" s="970">
        <v>5872</v>
      </c>
      <c r="AG9" s="815">
        <f t="shared" si="4"/>
        <v>-3.7465940054495911E-3</v>
      </c>
      <c r="AH9" s="970">
        <v>5850</v>
      </c>
      <c r="AI9" s="815">
        <f t="shared" si="4"/>
        <v>-8.2051282051282051E-3</v>
      </c>
      <c r="AJ9" s="150">
        <v>5802</v>
      </c>
      <c r="AK9" s="815">
        <f t="shared" si="4"/>
        <v>-8.962426749396759E-3</v>
      </c>
      <c r="AL9" s="150">
        <v>5750</v>
      </c>
      <c r="AM9" s="815">
        <f t="shared" si="4"/>
        <v>2.3885221880956798E-3</v>
      </c>
      <c r="AN9" s="970">
        <v>5763.7340025815502</v>
      </c>
      <c r="AO9" s="815">
        <f t="shared" si="4"/>
        <v>3.9314746611049579E-4</v>
      </c>
      <c r="AP9" s="150">
        <v>5766</v>
      </c>
      <c r="AQ9" s="815">
        <f t="shared" si="4"/>
        <v>7.2840790842872011E-3</v>
      </c>
      <c r="AR9" s="150">
        <v>5808</v>
      </c>
      <c r="AS9" s="815">
        <f t="shared" si="4"/>
        <v>4.459366391184573E-2</v>
      </c>
      <c r="AT9" s="150">
        <v>6067</v>
      </c>
      <c r="AU9" s="815">
        <f t="shared" si="4"/>
        <v>2.6372177352892699E-3</v>
      </c>
      <c r="AV9" s="150">
        <v>6083</v>
      </c>
    </row>
    <row r="10" spans="1:51" x14ac:dyDescent="0.3">
      <c r="A10" s="244" t="s">
        <v>64</v>
      </c>
      <c r="B10" s="246">
        <v>193</v>
      </c>
      <c r="C10" s="33" t="s">
        <v>67</v>
      </c>
      <c r="D10" s="603">
        <v>3704.3</v>
      </c>
      <c r="E10" s="815">
        <f t="shared" si="0"/>
        <v>0.14866506492454709</v>
      </c>
      <c r="F10" s="599">
        <v>4255</v>
      </c>
      <c r="G10" s="815">
        <f t="shared" si="0"/>
        <v>-2.5851938895417154E-3</v>
      </c>
      <c r="H10" s="599">
        <v>4244</v>
      </c>
      <c r="I10" s="815">
        <f t="shared" si="0"/>
        <v>5.8291940914957624E-2</v>
      </c>
      <c r="J10" s="599">
        <v>4491.3909972430802</v>
      </c>
      <c r="K10" s="815">
        <f t="shared" si="0"/>
        <v>-4.1278909116098544E-4</v>
      </c>
      <c r="L10" s="601">
        <v>4489.5370000352796</v>
      </c>
      <c r="M10" s="815">
        <f t="shared" si="1"/>
        <v>0</v>
      </c>
      <c r="N10" s="599">
        <v>4489.5370000352796</v>
      </c>
      <c r="O10" s="815">
        <f t="shared" si="1"/>
        <v>5.1333355747576963E-2</v>
      </c>
      <c r="P10" s="150">
        <v>4720</v>
      </c>
      <c r="Q10" s="815">
        <f t="shared" si="1"/>
        <v>0</v>
      </c>
      <c r="R10" s="150">
        <v>4720</v>
      </c>
      <c r="S10" s="815">
        <f t="shared" si="1"/>
        <v>3.3898305084745762E-3</v>
      </c>
      <c r="T10" s="150">
        <v>4736</v>
      </c>
      <c r="U10" s="815">
        <f t="shared" si="1"/>
        <v>5.4898648648648652E-3</v>
      </c>
      <c r="V10" s="150">
        <v>4762</v>
      </c>
      <c r="W10" s="815">
        <f t="shared" si="2"/>
        <v>-9.8698026039479216E-3</v>
      </c>
      <c r="X10" s="150">
        <v>4715</v>
      </c>
      <c r="Y10" s="815">
        <f t="shared" si="2"/>
        <v>2.7571580063626721E-3</v>
      </c>
      <c r="Z10" s="150">
        <v>4728</v>
      </c>
      <c r="AA10" s="815">
        <f t="shared" si="2"/>
        <v>-6.1336717428087982E-3</v>
      </c>
      <c r="AB10" s="970">
        <v>4699</v>
      </c>
      <c r="AC10" s="815">
        <f t="shared" si="2"/>
        <v>5.1074696743988084E-3</v>
      </c>
      <c r="AD10" s="970">
        <v>4723</v>
      </c>
      <c r="AE10" s="815">
        <f t="shared" si="4"/>
        <v>9.9513021384713112E-3</v>
      </c>
      <c r="AF10" s="970">
        <v>4770</v>
      </c>
      <c r="AG10" s="815">
        <f t="shared" si="4"/>
        <v>-3.983228511530398E-3</v>
      </c>
      <c r="AH10" s="970">
        <v>4751</v>
      </c>
      <c r="AI10" s="815">
        <f t="shared" si="4"/>
        <v>-8.2087981477583661E-3</v>
      </c>
      <c r="AJ10" s="150">
        <v>4712</v>
      </c>
      <c r="AK10" s="815">
        <f t="shared" si="4"/>
        <v>-8.7011884550084895E-3</v>
      </c>
      <c r="AL10" s="150">
        <v>4671</v>
      </c>
      <c r="AM10" s="815">
        <f t="shared" si="4"/>
        <v>2.0804964419803224E-3</v>
      </c>
      <c r="AN10" s="970">
        <v>4680.7179988804901</v>
      </c>
      <c r="AO10" s="815">
        <f t="shared" si="4"/>
        <v>7.0117471727518862E-4</v>
      </c>
      <c r="AP10" s="150">
        <v>4684</v>
      </c>
      <c r="AQ10" s="815">
        <f t="shared" si="4"/>
        <v>7.2587532023911184E-3</v>
      </c>
      <c r="AR10" s="150">
        <v>4718</v>
      </c>
      <c r="AS10" s="815">
        <f t="shared" si="4"/>
        <v>4.4510385756676561E-2</v>
      </c>
      <c r="AT10" s="150">
        <v>4928</v>
      </c>
      <c r="AU10" s="815">
        <f t="shared" si="4"/>
        <v>2.637987012987013E-3</v>
      </c>
      <c r="AV10" s="150">
        <v>4941</v>
      </c>
    </row>
    <row r="11" spans="1:51" x14ac:dyDescent="0.3">
      <c r="A11" s="244" t="s">
        <v>64</v>
      </c>
      <c r="B11" s="246">
        <v>195</v>
      </c>
      <c r="C11" s="33" t="s">
        <v>68</v>
      </c>
      <c r="D11" s="603"/>
      <c r="E11" s="815" t="e">
        <f t="shared" si="0"/>
        <v>#DIV/0!</v>
      </c>
      <c r="F11" s="599">
        <v>5427</v>
      </c>
      <c r="G11" s="815">
        <f t="shared" si="0"/>
        <v>0</v>
      </c>
      <c r="H11" s="599">
        <v>5427</v>
      </c>
      <c r="I11" s="815">
        <f t="shared" si="0"/>
        <v>-0.15429648053831219</v>
      </c>
      <c r="J11" s="599">
        <v>4589.6330001185797</v>
      </c>
      <c r="K11" s="815">
        <f t="shared" si="0"/>
        <v>4.6474319196651922E-4</v>
      </c>
      <c r="L11" s="601">
        <v>4591.7660008090097</v>
      </c>
      <c r="M11" s="815">
        <f t="shared" si="1"/>
        <v>0</v>
      </c>
      <c r="N11" s="599">
        <v>4591.7660008090097</v>
      </c>
      <c r="O11" s="815">
        <f t="shared" si="1"/>
        <v>0</v>
      </c>
      <c r="P11" s="599">
        <v>4591.7660008090097</v>
      </c>
      <c r="Q11" s="815">
        <f t="shared" si="1"/>
        <v>0</v>
      </c>
      <c r="R11" s="599">
        <v>4591.7660008090097</v>
      </c>
      <c r="S11" s="815">
        <f t="shared" si="1"/>
        <v>0</v>
      </c>
      <c r="T11" s="599">
        <v>4591.7660008090097</v>
      </c>
      <c r="U11" s="815">
        <f t="shared" si="1"/>
        <v>0</v>
      </c>
      <c r="V11" s="599">
        <v>4591.7660008090097</v>
      </c>
      <c r="W11" s="815">
        <f t="shared" si="2"/>
        <v>0</v>
      </c>
      <c r="X11" s="599">
        <v>4591.7660008090097</v>
      </c>
      <c r="Y11" s="815">
        <f t="shared" si="2"/>
        <v>0</v>
      </c>
      <c r="Z11" s="599">
        <v>4591.7660008090097</v>
      </c>
      <c r="AB11" s="599"/>
      <c r="AH11" s="970" t="s">
        <v>502</v>
      </c>
      <c r="AJ11" s="150" t="s">
        <v>502</v>
      </c>
      <c r="AL11" s="150" t="e">
        <v>#N/A</v>
      </c>
      <c r="AN11" s="970" t="e">
        <v>#N/A</v>
      </c>
      <c r="AP11" s="150" t="e">
        <v>#N/A</v>
      </c>
      <c r="AR11" s="150" t="e">
        <v>#N/A</v>
      </c>
      <c r="AT11" s="150" t="e">
        <v>#N/A</v>
      </c>
      <c r="AV11" s="150" t="e">
        <v>#N/A</v>
      </c>
    </row>
    <row r="12" spans="1:51" x14ac:dyDescent="0.3">
      <c r="A12" s="244" t="s">
        <v>64</v>
      </c>
      <c r="B12" s="246">
        <v>196</v>
      </c>
      <c r="C12" s="33" t="s">
        <v>69</v>
      </c>
      <c r="D12" s="603">
        <v>3246.98</v>
      </c>
      <c r="E12" s="815">
        <f t="shared" si="0"/>
        <v>5.2978459984354687E-2</v>
      </c>
      <c r="F12" s="599">
        <v>3419</v>
      </c>
      <c r="G12" s="815">
        <f t="shared" si="0"/>
        <v>-2.6323486399532025E-3</v>
      </c>
      <c r="H12" s="599">
        <v>3410</v>
      </c>
      <c r="I12" s="815">
        <f t="shared" si="0"/>
        <v>5.8409970681413466E-2</v>
      </c>
      <c r="J12" s="599">
        <v>3609.1780000236199</v>
      </c>
      <c r="K12" s="815">
        <f t="shared" si="0"/>
        <v>-1.2847802901629103E-3</v>
      </c>
      <c r="L12" s="601">
        <v>3604.5409992655</v>
      </c>
      <c r="M12" s="815">
        <f t="shared" si="1"/>
        <v>0</v>
      </c>
      <c r="N12" s="599">
        <v>3604.5409992655</v>
      </c>
      <c r="O12" s="815">
        <f t="shared" si="1"/>
        <v>5.2283772267509916E-2</v>
      </c>
      <c r="P12" s="150">
        <v>3793</v>
      </c>
      <c r="Q12" s="815">
        <f t="shared" si="1"/>
        <v>0</v>
      </c>
      <c r="R12" s="150">
        <v>3793</v>
      </c>
      <c r="S12" s="815">
        <f t="shared" si="1"/>
        <v>3.4273662008963879E-3</v>
      </c>
      <c r="T12" s="150">
        <v>3806</v>
      </c>
      <c r="U12" s="815">
        <f t="shared" si="1"/>
        <v>5.254860746190226E-3</v>
      </c>
      <c r="V12" s="150">
        <v>3826</v>
      </c>
      <c r="W12" s="815">
        <f t="shared" si="2"/>
        <v>-9.6706743335075798E-3</v>
      </c>
      <c r="X12" s="150">
        <v>3789</v>
      </c>
      <c r="Y12" s="815">
        <f t="shared" si="2"/>
        <v>2.6392187912377936E-3</v>
      </c>
      <c r="Z12" s="150">
        <v>3799</v>
      </c>
      <c r="AA12" s="815">
        <f t="shared" si="2"/>
        <v>-6.0542247959989469E-3</v>
      </c>
      <c r="AB12" s="970">
        <v>3776</v>
      </c>
      <c r="AC12" s="815">
        <f t="shared" si="2"/>
        <v>5.0317796610169488E-3</v>
      </c>
      <c r="AD12" s="970">
        <v>3795</v>
      </c>
      <c r="AE12" s="815">
        <f t="shared" si="4"/>
        <v>1.0013175230566536E-2</v>
      </c>
      <c r="AF12" s="970">
        <v>3833</v>
      </c>
      <c r="AG12" s="815">
        <f t="shared" si="4"/>
        <v>-3.9133837725019568E-3</v>
      </c>
      <c r="AH12" s="970">
        <v>3818</v>
      </c>
      <c r="AI12" s="815">
        <f t="shared" si="4"/>
        <v>-8.1194342587742278E-3</v>
      </c>
      <c r="AJ12" s="150">
        <v>3787</v>
      </c>
      <c r="AK12" s="815">
        <f t="shared" si="4"/>
        <v>-8.9780829152363347E-3</v>
      </c>
      <c r="AL12" s="150">
        <v>3753</v>
      </c>
      <c r="AM12" s="815">
        <f t="shared" si="4"/>
        <v>2.4300559552357824E-3</v>
      </c>
      <c r="AN12" s="970">
        <v>3762.12</v>
      </c>
      <c r="AO12" s="815">
        <f t="shared" si="4"/>
        <v>4.9971824396885512E-4</v>
      </c>
      <c r="AP12" s="150">
        <v>3764</v>
      </c>
      <c r="AQ12" s="815">
        <f t="shared" si="4"/>
        <v>7.1732199787460146E-3</v>
      </c>
      <c r="AR12" s="150">
        <v>3791</v>
      </c>
      <c r="AS12" s="815">
        <f t="shared" si="4"/>
        <v>4.4579266684252175E-2</v>
      </c>
      <c r="AT12" s="150">
        <v>3960</v>
      </c>
      <c r="AU12" s="815">
        <f t="shared" si="4"/>
        <v>2.7777777777777779E-3</v>
      </c>
      <c r="AV12" s="150">
        <v>3971</v>
      </c>
    </row>
    <row r="13" spans="1:51" x14ac:dyDescent="0.3">
      <c r="A13" s="244" t="s">
        <v>64</v>
      </c>
      <c r="B13" s="246">
        <v>197</v>
      </c>
      <c r="C13" s="33" t="s">
        <v>70</v>
      </c>
      <c r="D13" s="603">
        <v>3661.97</v>
      </c>
      <c r="E13" s="815">
        <f t="shared" si="0"/>
        <v>-5.1603371955532079E-2</v>
      </c>
      <c r="F13" s="599">
        <v>3473</v>
      </c>
      <c r="G13" s="815">
        <f t="shared" si="0"/>
        <v>-2.3034840195796141E-3</v>
      </c>
      <c r="H13" s="599">
        <v>3465</v>
      </c>
      <c r="I13" s="815">
        <f t="shared" si="0"/>
        <v>5.8232611722496386E-2</v>
      </c>
      <c r="J13" s="599">
        <v>3666.77599961845</v>
      </c>
      <c r="K13" s="815">
        <f t="shared" si="0"/>
        <v>-5.4925634835606028E-4</v>
      </c>
      <c r="L13" s="601">
        <v>3664.7619996226599</v>
      </c>
      <c r="M13" s="815">
        <f t="shared" si="1"/>
        <v>0</v>
      </c>
      <c r="N13" s="599">
        <v>3664.7619996226599</v>
      </c>
      <c r="O13" s="815">
        <f t="shared" si="1"/>
        <v>5.1637186916046629E-2</v>
      </c>
      <c r="P13" s="150">
        <v>3854</v>
      </c>
      <c r="Q13" s="815">
        <f t="shared" si="1"/>
        <v>0</v>
      </c>
      <c r="R13" s="150">
        <v>3854</v>
      </c>
      <c r="S13" s="815">
        <f t="shared" si="1"/>
        <v>3.1136481577581734E-3</v>
      </c>
      <c r="T13" s="150">
        <v>3866</v>
      </c>
      <c r="U13" s="815">
        <f t="shared" si="1"/>
        <v>5.4319710294878426E-3</v>
      </c>
      <c r="V13" s="150">
        <v>3887</v>
      </c>
      <c r="W13" s="815">
        <f t="shared" si="2"/>
        <v>-9.7761770002572686E-3</v>
      </c>
      <c r="X13" s="150">
        <v>3849</v>
      </c>
      <c r="Y13" s="815">
        <f t="shared" si="2"/>
        <v>2.8578851649779164E-3</v>
      </c>
      <c r="Z13" s="150">
        <v>3860</v>
      </c>
      <c r="AA13" s="815">
        <f t="shared" si="2"/>
        <v>-5.9585492227979273E-3</v>
      </c>
      <c r="AB13" s="970">
        <v>3837</v>
      </c>
      <c r="AC13" s="815">
        <f t="shared" si="2"/>
        <v>4.9517852488923635E-3</v>
      </c>
      <c r="AD13" s="970">
        <v>3856</v>
      </c>
      <c r="AE13" s="815">
        <f t="shared" si="4"/>
        <v>9.8547717842323648E-3</v>
      </c>
      <c r="AF13" s="970">
        <v>3894</v>
      </c>
      <c r="AG13" s="815">
        <f t="shared" si="4"/>
        <v>-3.852080123266564E-3</v>
      </c>
      <c r="AH13" s="970">
        <v>3879</v>
      </c>
      <c r="AI13" s="815">
        <f t="shared" si="4"/>
        <v>-8.2495488527971131E-3</v>
      </c>
      <c r="AJ13" s="150">
        <v>3847</v>
      </c>
      <c r="AK13" s="815">
        <f t="shared" si="4"/>
        <v>-8.838055627761892E-3</v>
      </c>
      <c r="AL13" s="150">
        <v>3813</v>
      </c>
      <c r="AM13" s="815">
        <f t="shared" si="4"/>
        <v>2.4539732316181096E-3</v>
      </c>
      <c r="AN13" s="970">
        <v>3822.3569999321599</v>
      </c>
      <c r="AO13" s="815">
        <f t="shared" si="4"/>
        <v>4.2983951207836127E-4</v>
      </c>
      <c r="AP13" s="150">
        <v>3824</v>
      </c>
      <c r="AQ13" s="815">
        <f t="shared" si="4"/>
        <v>7.0606694560669458E-3</v>
      </c>
      <c r="AR13" s="150">
        <v>3851</v>
      </c>
      <c r="AS13" s="815">
        <f t="shared" si="4"/>
        <v>4.466372370812776E-2</v>
      </c>
      <c r="AT13" s="150">
        <v>4023</v>
      </c>
      <c r="AU13" s="815">
        <f t="shared" si="4"/>
        <v>2.7342779020631371E-3</v>
      </c>
      <c r="AV13" s="150">
        <v>4034</v>
      </c>
    </row>
    <row r="14" spans="1:51" x14ac:dyDescent="0.3">
      <c r="A14" s="244" t="s">
        <v>64</v>
      </c>
      <c r="B14" s="246">
        <v>198</v>
      </c>
      <c r="C14" s="33" t="s">
        <v>71</v>
      </c>
      <c r="D14" s="603">
        <v>838.31</v>
      </c>
      <c r="E14" s="815">
        <f t="shared" si="0"/>
        <v>0.12726795576815267</v>
      </c>
      <c r="F14" s="599">
        <v>945</v>
      </c>
      <c r="G14" s="815">
        <f t="shared" si="0"/>
        <v>0</v>
      </c>
      <c r="H14" s="599">
        <v>945</v>
      </c>
      <c r="I14" s="815">
        <f t="shared" si="0"/>
        <v>5.5862433862433822E-2</v>
      </c>
      <c r="J14" s="599">
        <v>997.79</v>
      </c>
      <c r="K14" s="815">
        <f t="shared" si="0"/>
        <v>2.104651279327678E-4</v>
      </c>
      <c r="L14" s="601">
        <v>998</v>
      </c>
      <c r="M14" s="815">
        <f t="shared" si="1"/>
        <v>0</v>
      </c>
      <c r="N14" s="599">
        <v>998</v>
      </c>
      <c r="O14" s="815">
        <f t="shared" si="1"/>
        <v>5.1102204408817638E-2</v>
      </c>
      <c r="P14" s="150">
        <v>1049</v>
      </c>
      <c r="Q14" s="815">
        <f t="shared" si="1"/>
        <v>-1</v>
      </c>
      <c r="R14" s="150"/>
      <c r="S14" s="815" t="e">
        <f t="shared" si="1"/>
        <v>#DIV/0!</v>
      </c>
      <c r="T14" s="150">
        <v>1052</v>
      </c>
      <c r="U14" s="815">
        <f t="shared" si="1"/>
        <v>-0.44125475285171106</v>
      </c>
      <c r="V14" s="150">
        <v>587.79999999999995</v>
      </c>
      <c r="W14" s="815">
        <f t="shared" si="2"/>
        <v>-0.3092888737665872</v>
      </c>
      <c r="X14" s="150">
        <v>406</v>
      </c>
      <c r="Y14" s="815">
        <f t="shared" si="2"/>
        <v>0</v>
      </c>
      <c r="Z14" s="150">
        <v>406</v>
      </c>
      <c r="AA14" s="815">
        <f t="shared" si="2"/>
        <v>2.7093596059113302E-2</v>
      </c>
      <c r="AB14" s="970">
        <v>417</v>
      </c>
      <c r="AC14" s="815">
        <f t="shared" ref="AC14:AI141" si="5">(AD14-AB14)/AB14</f>
        <v>2.1582733812949641E-2</v>
      </c>
      <c r="AD14" s="970">
        <v>426</v>
      </c>
      <c r="AE14" s="815">
        <f t="shared" si="5"/>
        <v>3.7558685446009391E-2</v>
      </c>
      <c r="AF14" s="970">
        <v>442</v>
      </c>
      <c r="AG14" s="815">
        <f t="shared" si="5"/>
        <v>-4.5248868778280547E-3</v>
      </c>
      <c r="AH14" s="970">
        <v>440</v>
      </c>
      <c r="AI14" s="815">
        <f t="shared" si="5"/>
        <v>0</v>
      </c>
      <c r="AJ14" s="150">
        <v>440</v>
      </c>
      <c r="AK14" s="815">
        <f t="shared" si="4"/>
        <v>1.5909090909090907E-2</v>
      </c>
      <c r="AL14" s="150">
        <v>447</v>
      </c>
      <c r="AM14" s="815">
        <f t="shared" si="4"/>
        <v>0</v>
      </c>
      <c r="AN14" s="970">
        <v>447</v>
      </c>
      <c r="AO14" s="815">
        <f t="shared" si="4"/>
        <v>0.42729306487695751</v>
      </c>
      <c r="AP14" s="150">
        <v>638</v>
      </c>
      <c r="AQ14" s="815" t="e">
        <f t="shared" si="4"/>
        <v>#VALUE!</v>
      </c>
      <c r="AR14" s="150" t="s">
        <v>502</v>
      </c>
      <c r="AS14" s="815" t="e">
        <f t="shared" si="4"/>
        <v>#VALUE!</v>
      </c>
      <c r="AT14" s="150" t="s">
        <v>502</v>
      </c>
      <c r="AU14" s="815" t="e">
        <f t="shared" si="4"/>
        <v>#VALUE!</v>
      </c>
      <c r="AV14" s="150">
        <v>654</v>
      </c>
    </row>
    <row r="15" spans="1:51" x14ac:dyDescent="0.3">
      <c r="A15" s="244" t="s">
        <v>64</v>
      </c>
      <c r="B15" s="246">
        <v>199</v>
      </c>
      <c r="C15" s="33" t="s">
        <v>72</v>
      </c>
      <c r="D15" s="603">
        <v>880.28</v>
      </c>
      <c r="E15" s="815">
        <f t="shared" si="0"/>
        <v>0.26550642977234518</v>
      </c>
      <c r="F15" s="599">
        <v>1114</v>
      </c>
      <c r="G15" s="815">
        <f t="shared" si="0"/>
        <v>-2.6929982046678637E-3</v>
      </c>
      <c r="H15" s="599">
        <v>1111</v>
      </c>
      <c r="I15" s="815">
        <f t="shared" si="0"/>
        <v>5.8834379931683257E-2</v>
      </c>
      <c r="J15" s="599">
        <v>1176.3649961041001</v>
      </c>
      <c r="K15" s="815">
        <f t="shared" si="0"/>
        <v>-5.2364665914938341E-4</v>
      </c>
      <c r="L15" s="601">
        <v>1175.7489965039499</v>
      </c>
      <c r="M15" s="815">
        <f t="shared" si="1"/>
        <v>0</v>
      </c>
      <c r="N15" s="599">
        <v>1175.7489965039499</v>
      </c>
      <c r="O15" s="815">
        <f t="shared" si="1"/>
        <v>5.1244784112259009E-2</v>
      </c>
      <c r="P15" s="150">
        <v>1236</v>
      </c>
      <c r="Q15" s="815">
        <f t="shared" si="1"/>
        <v>0</v>
      </c>
      <c r="R15" s="150">
        <v>1236</v>
      </c>
      <c r="S15" s="815">
        <f t="shared" si="1"/>
        <v>3.2362459546925568E-3</v>
      </c>
      <c r="T15" s="150">
        <v>1240</v>
      </c>
      <c r="U15" s="815">
        <f t="shared" si="1"/>
        <v>-0.59750000000000003</v>
      </c>
      <c r="V15" s="150">
        <v>499.1</v>
      </c>
      <c r="W15" s="815">
        <f t="shared" si="2"/>
        <v>-0.53917050691244239</v>
      </c>
      <c r="X15" s="150">
        <v>230</v>
      </c>
      <c r="Y15" s="815">
        <f t="shared" si="2"/>
        <v>0</v>
      </c>
      <c r="Z15" s="150">
        <v>230</v>
      </c>
      <c r="AA15" s="815">
        <f t="shared" si="2"/>
        <v>2.6086956521739129E-2</v>
      </c>
      <c r="AB15" s="970">
        <v>236</v>
      </c>
      <c r="AC15" s="815">
        <f t="shared" si="5"/>
        <v>0.1652542372881356</v>
      </c>
      <c r="AD15" s="970">
        <v>275</v>
      </c>
      <c r="AE15" s="815">
        <f t="shared" si="5"/>
        <v>4.363636363636364E-2</v>
      </c>
      <c r="AF15" s="970">
        <v>287</v>
      </c>
      <c r="AG15" s="815">
        <f t="shared" si="5"/>
        <v>-3.4843205574912892E-3</v>
      </c>
      <c r="AH15" s="970">
        <v>286</v>
      </c>
      <c r="AI15" s="815">
        <f t="shared" si="5"/>
        <v>0</v>
      </c>
      <c r="AJ15" s="150">
        <v>286</v>
      </c>
      <c r="AK15" s="815">
        <f t="shared" si="4"/>
        <v>1.7482517482517484E-2</v>
      </c>
      <c r="AL15" s="150">
        <v>291</v>
      </c>
      <c r="AM15" s="815">
        <f t="shared" si="4"/>
        <v>0</v>
      </c>
      <c r="AN15" s="970">
        <v>291</v>
      </c>
      <c r="AO15" s="815">
        <f t="shared" si="4"/>
        <v>0.3127147766323024</v>
      </c>
      <c r="AP15" s="150">
        <v>382</v>
      </c>
      <c r="AQ15" s="815">
        <f t="shared" si="4"/>
        <v>0</v>
      </c>
      <c r="AR15" s="150">
        <v>382</v>
      </c>
      <c r="AS15" s="815">
        <f t="shared" si="4"/>
        <v>0</v>
      </c>
      <c r="AT15" s="150">
        <v>382</v>
      </c>
      <c r="AU15" s="815">
        <f t="shared" si="4"/>
        <v>2.6178010471204188E-2</v>
      </c>
      <c r="AV15" s="150">
        <v>392</v>
      </c>
    </row>
    <row r="16" spans="1:51" x14ac:dyDescent="0.3">
      <c r="A16" s="244" t="s">
        <v>64</v>
      </c>
      <c r="B16" s="246">
        <v>200</v>
      </c>
      <c r="C16" s="33" t="s">
        <v>73</v>
      </c>
      <c r="D16" s="603"/>
      <c r="F16" s="599"/>
      <c r="H16" s="599"/>
      <c r="J16" s="599" t="e">
        <v>#N/A</v>
      </c>
      <c r="L16" s="601" t="e">
        <v>#N/A</v>
      </c>
      <c r="N16" s="599" t="e">
        <v>#N/A</v>
      </c>
      <c r="P16" s="150" t="e">
        <v>#N/A</v>
      </c>
      <c r="R16" s="150"/>
      <c r="T16" s="150" t="e">
        <v>#N/A</v>
      </c>
      <c r="V16" s="150" t="e">
        <v>#N/A</v>
      </c>
      <c r="X16" s="150" t="e">
        <v>#N/A</v>
      </c>
      <c r="Z16" s="150" t="e">
        <v>#N/A</v>
      </c>
      <c r="AB16" s="970" t="e">
        <v>#N/A</v>
      </c>
      <c r="AD16" s="970" t="e">
        <v>#N/A</v>
      </c>
      <c r="AF16" s="970" t="e">
        <v>#N/A</v>
      </c>
      <c r="AH16" s="970" t="e">
        <v>#N/A</v>
      </c>
      <c r="AJ16" s="150" t="e">
        <v>#N/A</v>
      </c>
      <c r="AL16" s="150" t="e">
        <v>#N/A</v>
      </c>
      <c r="AN16" s="970" t="e">
        <v>#N/A</v>
      </c>
      <c r="AP16" s="150" t="e">
        <v>#N/A</v>
      </c>
      <c r="AR16" s="150" t="e">
        <v>#N/A</v>
      </c>
      <c r="AT16" s="150" t="e">
        <v>#N/A</v>
      </c>
      <c r="AV16" s="150" t="e">
        <v>#N/A</v>
      </c>
    </row>
    <row r="17" spans="1:48" x14ac:dyDescent="0.3">
      <c r="A17" s="244" t="s">
        <v>64</v>
      </c>
      <c r="B17" s="246">
        <v>201</v>
      </c>
      <c r="C17" s="33" t="s">
        <v>74</v>
      </c>
      <c r="D17" s="603">
        <v>1097.0999999999999</v>
      </c>
      <c r="F17" s="599"/>
      <c r="H17" s="603">
        <v>1097.0999999999999</v>
      </c>
      <c r="J17" s="599">
        <v>0</v>
      </c>
      <c r="L17" s="601" t="e">
        <v>#N/A</v>
      </c>
      <c r="N17" s="599" t="e">
        <v>#N/A</v>
      </c>
      <c r="P17" s="150">
        <v>0</v>
      </c>
      <c r="R17" s="150"/>
      <c r="T17" s="150">
        <v>0</v>
      </c>
      <c r="V17" s="150">
        <v>0</v>
      </c>
      <c r="X17" s="150">
        <v>612</v>
      </c>
      <c r="Z17" s="150">
        <v>612</v>
      </c>
      <c r="AB17" s="970">
        <v>689</v>
      </c>
      <c r="AD17" s="970">
        <v>612</v>
      </c>
      <c r="AF17" s="970">
        <v>612</v>
      </c>
      <c r="AH17" s="970">
        <v>612</v>
      </c>
      <c r="AJ17" s="150">
        <v>612</v>
      </c>
      <c r="AL17" s="150">
        <v>612</v>
      </c>
      <c r="AN17" s="970">
        <v>612</v>
      </c>
      <c r="AP17" s="150">
        <v>612</v>
      </c>
      <c r="AR17" s="150">
        <v>612</v>
      </c>
      <c r="AT17" s="150">
        <v>612</v>
      </c>
      <c r="AV17" s="150">
        <v>647</v>
      </c>
    </row>
    <row r="18" spans="1:48" x14ac:dyDescent="0.3">
      <c r="A18" s="244" t="s">
        <v>64</v>
      </c>
      <c r="B18" s="246">
        <v>202</v>
      </c>
      <c r="C18" s="33" t="s">
        <v>75</v>
      </c>
      <c r="D18" s="603"/>
      <c r="F18" s="599"/>
      <c r="H18" s="599"/>
      <c r="J18" s="599">
        <v>0</v>
      </c>
      <c r="L18" s="601" t="e">
        <v>#N/A</v>
      </c>
      <c r="N18" s="599" t="e">
        <v>#N/A</v>
      </c>
      <c r="P18" s="150">
        <v>0</v>
      </c>
      <c r="R18" s="150"/>
      <c r="T18" s="150" t="e">
        <v>#N/A</v>
      </c>
      <c r="V18" s="150" t="e">
        <v>#N/A</v>
      </c>
      <c r="X18" s="150" t="e">
        <v>#N/A</v>
      </c>
      <c r="Z18" s="150">
        <v>5406</v>
      </c>
      <c r="AB18" s="970">
        <v>0</v>
      </c>
      <c r="AD18" s="970" t="s">
        <v>502</v>
      </c>
      <c r="AF18" s="970">
        <v>5406</v>
      </c>
      <c r="AH18" s="970" t="s">
        <v>502</v>
      </c>
      <c r="AJ18" s="150" t="s">
        <v>502</v>
      </c>
      <c r="AL18" s="150" t="e">
        <v>#N/A</v>
      </c>
      <c r="AN18" s="970" t="e">
        <v>#N/A</v>
      </c>
      <c r="AP18" s="150">
        <v>5406</v>
      </c>
      <c r="AR18" s="150" t="s">
        <v>502</v>
      </c>
      <c r="AT18" s="150" t="s">
        <v>502</v>
      </c>
      <c r="AV18" s="150" t="e">
        <v>#N/A</v>
      </c>
    </row>
    <row r="19" spans="1:48" x14ac:dyDescent="0.3">
      <c r="A19" s="244" t="s">
        <v>64</v>
      </c>
      <c r="B19" s="246">
        <v>208</v>
      </c>
      <c r="C19" s="33" t="s">
        <v>76</v>
      </c>
      <c r="D19" s="603"/>
      <c r="F19" s="599"/>
      <c r="H19" s="599">
        <v>2606</v>
      </c>
      <c r="J19" s="599">
        <v>0</v>
      </c>
      <c r="L19" s="601">
        <v>0</v>
      </c>
      <c r="N19" s="599">
        <v>0</v>
      </c>
      <c r="P19" s="150">
        <v>0</v>
      </c>
      <c r="R19" s="150"/>
      <c r="T19" s="150">
        <v>0</v>
      </c>
      <c r="V19" s="150">
        <v>0</v>
      </c>
      <c r="X19" s="599">
        <v>2606</v>
      </c>
      <c r="Z19" s="599">
        <v>2606</v>
      </c>
      <c r="AH19" s="970" t="s">
        <v>502</v>
      </c>
      <c r="AJ19" s="150" t="s">
        <v>502</v>
      </c>
      <c r="AL19" s="150" t="e">
        <v>#N/A</v>
      </c>
      <c r="AN19" s="970" t="e">
        <v>#N/A</v>
      </c>
      <c r="AP19" s="150" t="s">
        <v>502</v>
      </c>
      <c r="AR19" s="150" t="s">
        <v>502</v>
      </c>
      <c r="AT19" s="150" t="e">
        <v>#N/A</v>
      </c>
      <c r="AV19" s="150" t="e">
        <v>#N/A</v>
      </c>
    </row>
    <row r="20" spans="1:48" x14ac:dyDescent="0.3">
      <c r="A20" s="244" t="s">
        <v>64</v>
      </c>
      <c r="B20" s="246">
        <v>215</v>
      </c>
      <c r="C20" s="33" t="s">
        <v>77</v>
      </c>
      <c r="D20" s="603">
        <v>4593.57</v>
      </c>
      <c r="E20" s="815">
        <f t="shared" si="0"/>
        <v>-0.10352949884294781</v>
      </c>
      <c r="F20" s="599">
        <v>4118</v>
      </c>
      <c r="G20" s="815">
        <f t="shared" si="0"/>
        <v>0</v>
      </c>
      <c r="H20" s="599">
        <v>4118</v>
      </c>
      <c r="I20" s="815">
        <f t="shared" si="0"/>
        <v>5.5747208892870347E-2</v>
      </c>
      <c r="J20" s="599">
        <v>4347.5670062208401</v>
      </c>
      <c r="K20" s="815">
        <f t="shared" si="0"/>
        <v>-1.1394895063150724E-3</v>
      </c>
      <c r="L20" s="601">
        <v>4342.6129992392498</v>
      </c>
      <c r="M20" s="815">
        <f t="shared" si="1"/>
        <v>0</v>
      </c>
      <c r="N20" s="599">
        <v>4342.6129992392498</v>
      </c>
      <c r="O20" s="815">
        <f t="shared" si="1"/>
        <v>5.2131516393565176E-2</v>
      </c>
      <c r="P20" s="150">
        <v>4569</v>
      </c>
      <c r="Q20" s="815">
        <f t="shared" si="1"/>
        <v>0</v>
      </c>
      <c r="R20" s="150">
        <v>4569</v>
      </c>
      <c r="S20" s="815">
        <f t="shared" si="1"/>
        <v>0</v>
      </c>
      <c r="T20" s="150">
        <v>4569</v>
      </c>
      <c r="U20" s="815">
        <f t="shared" si="1"/>
        <v>0</v>
      </c>
      <c r="V20" s="150">
        <v>4569</v>
      </c>
      <c r="W20" s="815">
        <f t="shared" si="2"/>
        <v>0</v>
      </c>
      <c r="X20" s="150">
        <v>4569</v>
      </c>
      <c r="Y20" s="815">
        <f t="shared" si="2"/>
        <v>0</v>
      </c>
      <c r="Z20" s="150">
        <v>4569</v>
      </c>
      <c r="AA20" s="815">
        <f t="shared" si="2"/>
        <v>-1</v>
      </c>
      <c r="AF20" s="970">
        <v>4569</v>
      </c>
      <c r="AH20" s="970" t="s">
        <v>502</v>
      </c>
      <c r="AJ20" s="150" t="s">
        <v>502</v>
      </c>
      <c r="AL20" s="150" t="e">
        <v>#N/A</v>
      </c>
      <c r="AN20" s="970" t="e">
        <v>#N/A</v>
      </c>
      <c r="AP20" s="150" t="s">
        <v>502</v>
      </c>
      <c r="AR20" s="150" t="s">
        <v>502</v>
      </c>
      <c r="AT20" s="150" t="e">
        <v>#N/A</v>
      </c>
      <c r="AV20" s="150" t="e">
        <v>#N/A</v>
      </c>
    </row>
    <row r="21" spans="1:48" x14ac:dyDescent="0.3">
      <c r="A21" s="244" t="s">
        <v>64</v>
      </c>
      <c r="B21" s="246">
        <v>221</v>
      </c>
      <c r="C21" s="33" t="s">
        <v>78</v>
      </c>
      <c r="D21" s="603"/>
      <c r="E21" s="815" t="e">
        <f t="shared" si="0"/>
        <v>#DIV/0!</v>
      </c>
      <c r="F21" s="599">
        <v>3048</v>
      </c>
      <c r="G21" s="815">
        <f t="shared" si="0"/>
        <v>-1</v>
      </c>
      <c r="H21" s="599"/>
      <c r="I21" s="815" t="e">
        <f t="shared" si="0"/>
        <v>#DIV/0!</v>
      </c>
      <c r="J21" s="599">
        <v>0</v>
      </c>
      <c r="K21" s="815" t="e">
        <f t="shared" si="0"/>
        <v>#N/A</v>
      </c>
      <c r="L21" s="601" t="e">
        <v>#N/A</v>
      </c>
      <c r="M21" s="815" t="e">
        <f t="shared" si="1"/>
        <v>#N/A</v>
      </c>
      <c r="N21" s="599" t="e">
        <v>#N/A</v>
      </c>
      <c r="O21" s="815" t="e">
        <f t="shared" si="1"/>
        <v>#N/A</v>
      </c>
      <c r="P21" s="150">
        <v>3381</v>
      </c>
      <c r="Q21" s="815">
        <f t="shared" si="1"/>
        <v>0</v>
      </c>
      <c r="R21" s="150">
        <v>3381</v>
      </c>
      <c r="S21" s="815">
        <f t="shared" si="1"/>
        <v>3.2534753031647442E-3</v>
      </c>
      <c r="T21" s="150">
        <v>3392</v>
      </c>
      <c r="U21" s="815">
        <f t="shared" si="1"/>
        <v>5.6014150943396223E-3</v>
      </c>
      <c r="V21" s="150">
        <v>3411</v>
      </c>
      <c r="W21" s="815">
        <f t="shared" si="2"/>
        <v>0</v>
      </c>
      <c r="X21" s="150">
        <v>3411</v>
      </c>
      <c r="Y21" s="815">
        <f t="shared" si="2"/>
        <v>0</v>
      </c>
      <c r="Z21" s="150">
        <v>3411</v>
      </c>
      <c r="AA21" s="815">
        <f t="shared" si="2"/>
        <v>-1</v>
      </c>
      <c r="AF21" s="970">
        <v>3411</v>
      </c>
      <c r="AH21" s="970" t="s">
        <v>502</v>
      </c>
      <c r="AJ21" s="150" t="s">
        <v>502</v>
      </c>
      <c r="AL21" s="150" t="e">
        <v>#N/A</v>
      </c>
      <c r="AN21" s="970" t="e">
        <v>#N/A</v>
      </c>
      <c r="AP21" s="150" t="s">
        <v>502</v>
      </c>
      <c r="AR21" s="150" t="s">
        <v>502</v>
      </c>
      <c r="AT21" s="150" t="e">
        <v>#N/A</v>
      </c>
      <c r="AV21" s="150" t="e">
        <v>#N/A</v>
      </c>
    </row>
    <row r="22" spans="1:48" x14ac:dyDescent="0.3">
      <c r="A22" s="244" t="s">
        <v>64</v>
      </c>
      <c r="B22" s="246">
        <v>243</v>
      </c>
      <c r="C22" s="33" t="s">
        <v>79</v>
      </c>
      <c r="D22" s="603">
        <v>4623.51</v>
      </c>
      <c r="E22" s="815">
        <f t="shared" si="0"/>
        <v>3.1683720809514801E-2</v>
      </c>
      <c r="F22" s="599">
        <v>4770</v>
      </c>
      <c r="G22" s="815">
        <f t="shared" si="0"/>
        <v>-2.5157232704402514E-3</v>
      </c>
      <c r="H22" s="599">
        <v>4758</v>
      </c>
      <c r="I22" s="815">
        <f t="shared" si="0"/>
        <v>5.826881032162258E-2</v>
      </c>
      <c r="J22" s="599">
        <v>5035.2429995102802</v>
      </c>
      <c r="K22" s="815">
        <f t="shared" si="0"/>
        <v>-6.8556757408447548E-4</v>
      </c>
      <c r="L22" s="601">
        <v>5031.7910001821801</v>
      </c>
      <c r="M22" s="815">
        <f t="shared" si="1"/>
        <v>0</v>
      </c>
      <c r="N22" s="599">
        <v>5031.7910001821801</v>
      </c>
      <c r="O22" s="815">
        <f t="shared" si="1"/>
        <v>5.1712998375409228E-2</v>
      </c>
      <c r="P22" s="150">
        <v>5292</v>
      </c>
      <c r="Q22" s="815">
        <f t="shared" si="1"/>
        <v>0</v>
      </c>
      <c r="R22" s="150">
        <v>5292</v>
      </c>
      <c r="S22" s="815">
        <f t="shared" si="1"/>
        <v>3.2123960695389269E-3</v>
      </c>
      <c r="T22" s="150">
        <v>5309</v>
      </c>
      <c r="U22" s="815">
        <f t="shared" si="1"/>
        <v>5.4624223017517423E-3</v>
      </c>
      <c r="V22" s="150">
        <v>5338</v>
      </c>
      <c r="W22" s="815">
        <f t="shared" si="2"/>
        <v>-9.7414762083177214E-3</v>
      </c>
      <c r="X22" s="150">
        <v>5286</v>
      </c>
      <c r="Y22" s="815">
        <f t="shared" si="2"/>
        <v>2.6485054861899358E-3</v>
      </c>
      <c r="Z22" s="150">
        <v>5300</v>
      </c>
      <c r="AA22" s="815">
        <f t="shared" si="2"/>
        <v>-6.0377358490566035E-3</v>
      </c>
      <c r="AB22" s="970">
        <v>5268</v>
      </c>
      <c r="AC22" s="815">
        <f t="shared" si="5"/>
        <v>5.1252847380410024E-3</v>
      </c>
      <c r="AD22" s="970">
        <v>5295</v>
      </c>
      <c r="AE22" s="815">
        <f t="shared" si="5"/>
        <v>9.8205854579792255E-3</v>
      </c>
      <c r="AF22" s="970">
        <v>5347</v>
      </c>
      <c r="AG22" s="815">
        <f t="shared" si="5"/>
        <v>-3.7404151860856555E-3</v>
      </c>
      <c r="AH22" s="970">
        <v>5327</v>
      </c>
      <c r="AI22" s="815">
        <f t="shared" si="5"/>
        <v>-8.2598085226206121E-3</v>
      </c>
      <c r="AJ22" s="150">
        <v>5283</v>
      </c>
      <c r="AK22" s="815">
        <f t="shared" si="4"/>
        <v>-8.8964603445012298E-3</v>
      </c>
      <c r="AL22" s="150">
        <v>5236</v>
      </c>
      <c r="AM22" s="815">
        <f t="shared" si="4"/>
        <v>1.8617260892971512E-3</v>
      </c>
      <c r="AN22" s="970">
        <v>5245.7479978035599</v>
      </c>
      <c r="AO22" s="815">
        <f t="shared" si="4"/>
        <v>1.0011922415333668E-3</v>
      </c>
      <c r="AP22" s="150">
        <v>5251</v>
      </c>
      <c r="AQ22" s="815">
        <f t="shared" si="4"/>
        <v>7.2367168158446009E-3</v>
      </c>
      <c r="AR22" s="150">
        <v>5289</v>
      </c>
      <c r="AS22" s="815">
        <f t="shared" si="4"/>
        <v>4.4620911325392323E-2</v>
      </c>
      <c r="AT22" s="150">
        <v>5525</v>
      </c>
      <c r="AU22" s="815">
        <f t="shared" si="4"/>
        <v>2.5339366515837103E-3</v>
      </c>
      <c r="AV22" s="150">
        <v>5539</v>
      </c>
    </row>
    <row r="23" spans="1:48" x14ac:dyDescent="0.3">
      <c r="A23" s="244" t="s">
        <v>64</v>
      </c>
      <c r="B23" s="246">
        <v>266</v>
      </c>
      <c r="C23" s="33" t="s">
        <v>80</v>
      </c>
      <c r="D23" s="603">
        <v>4699.87</v>
      </c>
      <c r="E23" s="815">
        <f t="shared" si="0"/>
        <v>-6.188894586446006E-2</v>
      </c>
      <c r="F23" s="599">
        <v>4409</v>
      </c>
      <c r="G23" s="815">
        <f t="shared" si="0"/>
        <v>-2.4948968019959175E-3</v>
      </c>
      <c r="H23" s="599">
        <v>4398</v>
      </c>
      <c r="I23" s="815">
        <f t="shared" si="0"/>
        <v>5.828353813016604E-2</v>
      </c>
      <c r="J23" s="599">
        <v>4654.3310006964703</v>
      </c>
      <c r="K23" s="815">
        <f t="shared" si="0"/>
        <v>-7.0751325038276389E-4</v>
      </c>
      <c r="L23" s="601">
        <v>4651.0379998418102</v>
      </c>
      <c r="M23" s="815">
        <f t="shared" si="1"/>
        <v>0</v>
      </c>
      <c r="N23" s="599">
        <v>4651.0379998418102</v>
      </c>
      <c r="O23" s="815">
        <f t="shared" si="1"/>
        <v>5.1593214281704707E-2</v>
      </c>
      <c r="P23" s="150">
        <v>4891</v>
      </c>
      <c r="Q23" s="815">
        <f t="shared" si="1"/>
        <v>0</v>
      </c>
      <c r="R23" s="150">
        <v>4891</v>
      </c>
      <c r="S23" s="815">
        <f t="shared" si="1"/>
        <v>3.4757718258024944E-3</v>
      </c>
      <c r="T23" s="150">
        <v>4908</v>
      </c>
      <c r="U23" s="815">
        <f t="shared" si="1"/>
        <v>5.297473512632437E-3</v>
      </c>
      <c r="V23" s="150">
        <v>4934</v>
      </c>
      <c r="W23" s="815">
        <f t="shared" si="2"/>
        <v>-9.7284150790433732E-3</v>
      </c>
      <c r="X23" s="150">
        <v>4886</v>
      </c>
      <c r="Y23" s="815">
        <f t="shared" si="2"/>
        <v>2.6606631191158411E-3</v>
      </c>
      <c r="Z23" s="150">
        <v>4899</v>
      </c>
      <c r="AA23" s="815">
        <f t="shared" si="2"/>
        <v>-5.9195754235558274E-3</v>
      </c>
      <c r="AB23" s="970">
        <v>4870</v>
      </c>
      <c r="AC23" s="815">
        <f t="shared" si="5"/>
        <v>4.9281314168377827E-3</v>
      </c>
      <c r="AD23" s="970">
        <v>4894</v>
      </c>
      <c r="AE23" s="815">
        <f t="shared" si="5"/>
        <v>1.0012259910093992E-2</v>
      </c>
      <c r="AF23" s="970">
        <v>4943</v>
      </c>
      <c r="AG23" s="815">
        <f t="shared" si="5"/>
        <v>-3.8438195427877805E-3</v>
      </c>
      <c r="AH23" s="970">
        <v>4924</v>
      </c>
      <c r="AI23" s="815">
        <f t="shared" si="5"/>
        <v>-8.3265637692932579E-3</v>
      </c>
      <c r="AJ23" s="150">
        <v>4883</v>
      </c>
      <c r="AK23" s="815">
        <f t="shared" ref="AK23:AU111" si="6">(AL23-AJ23)/AJ23</f>
        <v>-8.8060618472250666E-3</v>
      </c>
      <c r="AL23" s="150">
        <v>4840</v>
      </c>
      <c r="AM23" s="815">
        <f t="shared" si="6"/>
        <v>2.4407024038408443E-3</v>
      </c>
      <c r="AN23" s="970">
        <v>4851.8129996345897</v>
      </c>
      <c r="AO23" s="815">
        <f t="shared" si="6"/>
        <v>4.5075941005455592E-4</v>
      </c>
      <c r="AP23" s="150">
        <v>4854</v>
      </c>
      <c r="AQ23" s="815">
        <f t="shared" si="6"/>
        <v>7.210548001648125E-3</v>
      </c>
      <c r="AR23" s="150">
        <v>4889</v>
      </c>
      <c r="AS23" s="815">
        <f t="shared" si="6"/>
        <v>4.4589895684188995E-2</v>
      </c>
      <c r="AT23" s="150">
        <v>5107</v>
      </c>
      <c r="AU23" s="815">
        <f t="shared" si="6"/>
        <v>2.5455257489719993E-3</v>
      </c>
      <c r="AV23" s="150">
        <v>5120</v>
      </c>
    </row>
    <row r="24" spans="1:48" x14ac:dyDescent="0.3">
      <c r="A24" s="244" t="s">
        <v>64</v>
      </c>
      <c r="B24" s="246">
        <v>416</v>
      </c>
      <c r="C24" s="33" t="s">
        <v>81</v>
      </c>
      <c r="D24" s="603">
        <v>4445.97</v>
      </c>
      <c r="E24" s="815">
        <f t="shared" si="0"/>
        <v>0.10706999822310985</v>
      </c>
      <c r="F24" s="599">
        <v>4922</v>
      </c>
      <c r="G24" s="815">
        <f t="shared" si="0"/>
        <v>-2.4380333197887038E-3</v>
      </c>
      <c r="H24" s="599">
        <v>4910</v>
      </c>
      <c r="I24" s="815">
        <f t="shared" si="0"/>
        <v>5.8150305498981675E-2</v>
      </c>
      <c r="J24" s="599">
        <v>5195.518</v>
      </c>
      <c r="K24" s="815">
        <f t="shared" si="0"/>
        <v>-2.5348768121300484E-4</v>
      </c>
      <c r="L24" s="601">
        <v>5194.2010001894796</v>
      </c>
      <c r="M24" s="815">
        <f t="shared" si="1"/>
        <v>0</v>
      </c>
      <c r="N24" s="599">
        <v>5194.2010001894796</v>
      </c>
      <c r="O24" s="815">
        <f t="shared" si="1"/>
        <v>5.1172259179193165E-2</v>
      </c>
      <c r="P24" s="150">
        <v>5460</v>
      </c>
      <c r="Q24" s="815">
        <f t="shared" si="1"/>
        <v>0</v>
      </c>
      <c r="R24" s="150">
        <v>5460</v>
      </c>
      <c r="S24" s="815">
        <f t="shared" si="1"/>
        <v>3.2967032967032967E-3</v>
      </c>
      <c r="T24" s="150">
        <v>5478</v>
      </c>
      <c r="U24" s="815">
        <f t="shared" si="1"/>
        <v>5.4764512595837896E-3</v>
      </c>
      <c r="V24" s="150">
        <v>5508</v>
      </c>
      <c r="W24" s="815">
        <f t="shared" si="2"/>
        <v>-9.8039215686274508E-3</v>
      </c>
      <c r="X24" s="150">
        <v>5454</v>
      </c>
      <c r="Y24" s="815">
        <f t="shared" si="2"/>
        <v>2.7502750275027505E-3</v>
      </c>
      <c r="Z24" s="150">
        <v>5469</v>
      </c>
      <c r="AA24" s="815">
        <f t="shared" si="2"/>
        <v>-6.034009873834339E-3</v>
      </c>
      <c r="AB24" s="970">
        <v>5436</v>
      </c>
      <c r="AC24" s="815">
        <f t="shared" si="5"/>
        <v>4.9668874172185433E-3</v>
      </c>
      <c r="AD24" s="970">
        <v>5463</v>
      </c>
      <c r="AE24" s="815">
        <f t="shared" si="5"/>
        <v>9.8846787479406912E-3</v>
      </c>
      <c r="AF24" s="970">
        <v>5517</v>
      </c>
      <c r="AG24" s="815">
        <f t="shared" si="5"/>
        <v>-3.8064165307232192E-3</v>
      </c>
      <c r="AH24" s="970">
        <v>5496</v>
      </c>
      <c r="AI24" s="815">
        <f t="shared" si="5"/>
        <v>-8.1877729257641921E-3</v>
      </c>
      <c r="AJ24" s="150">
        <v>5451</v>
      </c>
      <c r="AK24" s="815">
        <f t="shared" si="6"/>
        <v>-8.8057237204182716E-3</v>
      </c>
      <c r="AL24" s="150">
        <v>5403</v>
      </c>
      <c r="AM24" s="815">
        <f t="shared" si="6"/>
        <v>1.4978717230668152E-3</v>
      </c>
      <c r="AN24" s="970">
        <v>5411.09300091973</v>
      </c>
      <c r="AO24" s="815">
        <f t="shared" si="6"/>
        <v>1.2764517407289075E-3</v>
      </c>
      <c r="AP24" s="150">
        <v>5418</v>
      </c>
      <c r="AQ24" s="815">
        <f t="shared" si="6"/>
        <v>7.1982281284606866E-3</v>
      </c>
      <c r="AR24" s="150">
        <v>5457</v>
      </c>
      <c r="AS24" s="815">
        <f t="shared" si="6"/>
        <v>4.4713212387758841E-2</v>
      </c>
      <c r="AT24" s="150">
        <v>5701</v>
      </c>
      <c r="AU24" s="815">
        <f t="shared" si="6"/>
        <v>2.6311173478337133E-3</v>
      </c>
      <c r="AV24" s="150">
        <v>5716</v>
      </c>
    </row>
    <row r="25" spans="1:48" x14ac:dyDescent="0.3">
      <c r="A25" s="244" t="s">
        <v>64</v>
      </c>
      <c r="B25" s="246">
        <v>468</v>
      </c>
      <c r="C25" s="33" t="s">
        <v>82</v>
      </c>
      <c r="D25" s="602">
        <v>399.66</v>
      </c>
      <c r="E25" s="815">
        <f t="shared" si="0"/>
        <v>6.3403893309312856E-2</v>
      </c>
      <c r="F25" s="599">
        <v>425</v>
      </c>
      <c r="G25" s="815">
        <f t="shared" si="0"/>
        <v>0.12235294117647059</v>
      </c>
      <c r="H25" s="599">
        <v>477</v>
      </c>
      <c r="I25" s="815">
        <f t="shared" si="0"/>
        <v>-0.20002515723270436</v>
      </c>
      <c r="J25" s="599">
        <v>381.58800000000002</v>
      </c>
      <c r="K25" s="815">
        <f t="shared" si="0"/>
        <v>6.2892831878887248E-5</v>
      </c>
      <c r="L25" s="601">
        <v>381.61199914993102</v>
      </c>
      <c r="M25" s="815">
        <f t="shared" si="1"/>
        <v>0</v>
      </c>
      <c r="N25" s="599">
        <v>381.61199914993102</v>
      </c>
      <c r="O25" s="815">
        <f t="shared" si="1"/>
        <v>0.17134681560256385</v>
      </c>
      <c r="P25" s="150">
        <v>447</v>
      </c>
      <c r="Q25" s="815">
        <f t="shared" si="1"/>
        <v>0</v>
      </c>
      <c r="R25" s="150">
        <v>447</v>
      </c>
      <c r="S25" s="815">
        <f t="shared" si="1"/>
        <v>2.2371364653243847E-3</v>
      </c>
      <c r="T25" s="150">
        <v>448</v>
      </c>
      <c r="U25" s="815">
        <f t="shared" si="1"/>
        <v>4.464285714285714E-3</v>
      </c>
      <c r="V25" s="150">
        <v>450</v>
      </c>
      <c r="W25" s="815">
        <f t="shared" si="2"/>
        <v>-8.8888888888888889E-3</v>
      </c>
      <c r="X25" s="150">
        <v>446</v>
      </c>
      <c r="Y25" s="815">
        <f t="shared" si="2"/>
        <v>2.242152466367713E-3</v>
      </c>
      <c r="Z25" s="150">
        <v>447</v>
      </c>
      <c r="AA25" s="815">
        <f t="shared" si="2"/>
        <v>-4.4742729306487695E-3</v>
      </c>
      <c r="AB25" s="970">
        <v>445</v>
      </c>
      <c r="AC25" s="815">
        <f t="shared" si="5"/>
        <v>4.4943820224719105E-3</v>
      </c>
      <c r="AD25" s="970">
        <v>447</v>
      </c>
      <c r="AE25" s="815">
        <f t="shared" si="5"/>
        <v>8.948545861297539E-3</v>
      </c>
      <c r="AF25" s="970">
        <v>451</v>
      </c>
      <c r="AG25" s="815">
        <f t="shared" si="5"/>
        <v>-2.2172949002217295E-3</v>
      </c>
      <c r="AH25" s="970">
        <v>450</v>
      </c>
      <c r="AI25" s="815">
        <f t="shared" si="5"/>
        <v>-8.8888888888888889E-3</v>
      </c>
      <c r="AJ25" s="150">
        <v>446</v>
      </c>
      <c r="AK25" s="815">
        <f t="shared" si="6"/>
        <v>-8.9686098654708519E-3</v>
      </c>
      <c r="AL25" s="150">
        <v>442</v>
      </c>
      <c r="AM25" s="815">
        <f t="shared" si="6"/>
        <v>2.0497734387850556E-3</v>
      </c>
      <c r="AN25" s="970">
        <v>442.90599985994299</v>
      </c>
      <c r="AO25" s="815">
        <f t="shared" si="6"/>
        <v>2.1223496653179321E-4</v>
      </c>
      <c r="AP25" s="150">
        <v>443</v>
      </c>
      <c r="AQ25" s="815">
        <f t="shared" si="6"/>
        <v>6.7720090293453723E-3</v>
      </c>
      <c r="AR25" s="150">
        <v>446</v>
      </c>
      <c r="AS25" s="815">
        <f t="shared" si="6"/>
        <v>4.4843049327354258E-2</v>
      </c>
      <c r="AT25" s="150">
        <v>466</v>
      </c>
      <c r="AU25" s="815">
        <f t="shared" si="6"/>
        <v>2.1459227467811159E-3</v>
      </c>
      <c r="AV25" s="150">
        <v>467</v>
      </c>
    </row>
    <row r="26" spans="1:48" x14ac:dyDescent="0.3">
      <c r="A26" s="244" t="s">
        <v>64</v>
      </c>
      <c r="B26" s="246">
        <v>665</v>
      </c>
      <c r="C26" s="33" t="s">
        <v>83</v>
      </c>
      <c r="D26" s="602">
        <v>5437.94</v>
      </c>
      <c r="E26" s="815">
        <f t="shared" si="0"/>
        <v>6.5660893647226784E-2</v>
      </c>
      <c r="F26" s="599">
        <v>5795</v>
      </c>
      <c r="G26" s="815">
        <f t="shared" si="0"/>
        <v>-1</v>
      </c>
      <c r="H26" s="599"/>
      <c r="I26" s="815" t="e">
        <f t="shared" si="0"/>
        <v>#DIV/0!</v>
      </c>
      <c r="J26" s="599">
        <v>6117.2540041710099</v>
      </c>
      <c r="K26" s="815">
        <f t="shared" si="0"/>
        <v>-1.3453755828020208E-3</v>
      </c>
      <c r="L26" s="601">
        <v>6109.0240000000003</v>
      </c>
      <c r="M26" s="815">
        <f t="shared" si="1"/>
        <v>0</v>
      </c>
      <c r="N26" s="599">
        <v>6109.0240000000003</v>
      </c>
      <c r="O26" s="815">
        <f t="shared" si="1"/>
        <v>0</v>
      </c>
      <c r="P26" s="599">
        <v>6109.0240000000003</v>
      </c>
      <c r="Q26" s="815">
        <f t="shared" si="1"/>
        <v>0</v>
      </c>
      <c r="R26" s="599">
        <v>6109.0240000000003</v>
      </c>
      <c r="S26" s="815">
        <f t="shared" si="1"/>
        <v>0</v>
      </c>
      <c r="T26" s="599">
        <v>6109.0240000000003</v>
      </c>
      <c r="U26" s="815">
        <f t="shared" si="1"/>
        <v>0</v>
      </c>
      <c r="V26" s="599">
        <v>6109.0240000000003</v>
      </c>
      <c r="W26" s="815">
        <f t="shared" si="2"/>
        <v>0</v>
      </c>
      <c r="X26" s="599">
        <v>6109.0240000000003</v>
      </c>
      <c r="Y26" s="815">
        <f t="shared" si="2"/>
        <v>0</v>
      </c>
      <c r="Z26" s="599">
        <v>6109.0240000000003</v>
      </c>
      <c r="AA26" s="815">
        <f t="shared" si="2"/>
        <v>-1</v>
      </c>
      <c r="AF26" s="970">
        <v>6109.0240000000003</v>
      </c>
      <c r="AH26" s="970" t="s">
        <v>502</v>
      </c>
      <c r="AJ26" s="150" t="s">
        <v>502</v>
      </c>
      <c r="AL26" s="150" t="e">
        <v>#N/A</v>
      </c>
      <c r="AN26" s="970" t="e">
        <v>#N/A</v>
      </c>
      <c r="AP26" s="150" t="s">
        <v>502</v>
      </c>
      <c r="AR26" s="150" t="s">
        <v>502</v>
      </c>
      <c r="AT26" s="150" t="e">
        <v>#N/A</v>
      </c>
      <c r="AV26" s="150" t="e">
        <v>#N/A</v>
      </c>
    </row>
    <row r="27" spans="1:48" x14ac:dyDescent="0.3">
      <c r="A27" s="244" t="s">
        <v>64</v>
      </c>
      <c r="B27" s="246">
        <v>6071</v>
      </c>
      <c r="C27" s="33" t="s">
        <v>84</v>
      </c>
      <c r="D27" s="603">
        <v>4584.5200000000004</v>
      </c>
      <c r="E27" s="815">
        <f t="shared" si="0"/>
        <v>8.2119829338731104E-2</v>
      </c>
      <c r="F27" s="599">
        <v>4961</v>
      </c>
      <c r="G27" s="815">
        <f t="shared" si="0"/>
        <v>-2.4188671638782503E-3</v>
      </c>
      <c r="H27" s="599">
        <v>4949</v>
      </c>
      <c r="I27" s="815">
        <f t="shared" si="0"/>
        <v>5.8265710598779601E-2</v>
      </c>
      <c r="J27" s="599">
        <v>5237.3570017533602</v>
      </c>
      <c r="K27" s="815">
        <f t="shared" si="0"/>
        <v>-1.1952522554800106E-4</v>
      </c>
      <c r="L27" s="601">
        <v>5236.7310054764503</v>
      </c>
      <c r="M27" s="815">
        <f t="shared" si="1"/>
        <v>0</v>
      </c>
      <c r="N27" s="599">
        <v>5236.7310054764503</v>
      </c>
      <c r="O27" s="815">
        <f t="shared" si="1"/>
        <v>5.1037373171172261E-2</v>
      </c>
      <c r="P27" s="150">
        <v>5504</v>
      </c>
      <c r="Q27" s="815">
        <f t="shared" si="1"/>
        <v>0</v>
      </c>
      <c r="R27" s="150">
        <v>5504</v>
      </c>
      <c r="S27" s="815">
        <f t="shared" si="1"/>
        <v>3.2703488372093025E-3</v>
      </c>
      <c r="T27" s="150">
        <v>5522</v>
      </c>
      <c r="U27" s="815">
        <f t="shared" si="1"/>
        <v>5.6139080043462516E-3</v>
      </c>
      <c r="V27" s="150">
        <v>5553</v>
      </c>
      <c r="W27" s="815">
        <f t="shared" si="2"/>
        <v>-4.808211777417612E-2</v>
      </c>
      <c r="X27" s="150">
        <v>5286</v>
      </c>
      <c r="Y27" s="815">
        <f t="shared" si="2"/>
        <v>2.6485054861899358E-3</v>
      </c>
      <c r="Z27" s="150">
        <v>5300</v>
      </c>
      <c r="AA27" s="815">
        <f t="shared" si="2"/>
        <v>-6.0377358490566035E-3</v>
      </c>
      <c r="AB27" s="970">
        <v>5268</v>
      </c>
      <c r="AC27" s="815">
        <f t="shared" si="5"/>
        <v>5.1252847380410024E-3</v>
      </c>
      <c r="AD27" s="970">
        <v>5295</v>
      </c>
      <c r="AE27" s="815">
        <f t="shared" si="5"/>
        <v>9.8205854579792255E-3</v>
      </c>
      <c r="AF27" s="970">
        <v>5347</v>
      </c>
      <c r="AG27" s="815">
        <f t="shared" si="5"/>
        <v>-3.7404151860856555E-3</v>
      </c>
      <c r="AH27" s="970">
        <v>5327</v>
      </c>
      <c r="AI27" s="815">
        <f t="shared" si="5"/>
        <v>-8.2598085226206121E-3</v>
      </c>
      <c r="AJ27" s="150">
        <v>5283</v>
      </c>
      <c r="AK27" s="815">
        <f t="shared" si="6"/>
        <v>-8.8964603445012298E-3</v>
      </c>
      <c r="AL27" s="150">
        <v>5236</v>
      </c>
      <c r="AM27" s="815">
        <f t="shared" si="6"/>
        <v>3.1457219966903051E-3</v>
      </c>
      <c r="AN27" s="970">
        <v>5252.4710003746704</v>
      </c>
      <c r="AO27" s="815">
        <f t="shared" si="6"/>
        <v>-2.8005873322584914E-4</v>
      </c>
      <c r="AP27" s="150">
        <v>5251</v>
      </c>
      <c r="AQ27" s="815">
        <f t="shared" si="6"/>
        <v>7.2367168158446009E-3</v>
      </c>
      <c r="AR27" s="150">
        <v>5289</v>
      </c>
      <c r="AS27" s="815">
        <f t="shared" si="6"/>
        <v>4.4620911325392323E-2</v>
      </c>
      <c r="AT27" s="150">
        <v>5525</v>
      </c>
      <c r="AU27" s="815">
        <f t="shared" si="6"/>
        <v>2.5339366515837103E-3</v>
      </c>
      <c r="AV27" s="150">
        <v>5539</v>
      </c>
    </row>
    <row r="28" spans="1:48" x14ac:dyDescent="0.3">
      <c r="A28" s="244" t="s">
        <v>64</v>
      </c>
      <c r="B28" s="246">
        <v>6072</v>
      </c>
      <c r="C28" s="2" t="s">
        <v>85</v>
      </c>
      <c r="D28" s="603">
        <v>5929.28</v>
      </c>
      <c r="E28" s="815">
        <f t="shared" si="0"/>
        <v>6.4041502509579629E-2</v>
      </c>
      <c r="F28" s="599">
        <v>6309</v>
      </c>
      <c r="G28" s="815">
        <f t="shared" si="0"/>
        <v>-2.3775558725630053E-3</v>
      </c>
      <c r="H28" s="599">
        <v>6294</v>
      </c>
      <c r="I28" s="815">
        <f t="shared" si="0"/>
        <v>5.8227518900448055E-2</v>
      </c>
      <c r="J28" s="599">
        <v>6660.4840039594201</v>
      </c>
      <c r="K28" s="815">
        <f t="shared" si="0"/>
        <v>-1.0930162516676634E-4</v>
      </c>
      <c r="L28" s="601">
        <v>6659.7560022333901</v>
      </c>
      <c r="M28" s="815">
        <f t="shared" si="1"/>
        <v>0</v>
      </c>
      <c r="N28" s="599">
        <v>6659.7560022333901</v>
      </c>
      <c r="O28" s="815">
        <f t="shared" si="1"/>
        <v>5.1089559084823384E-2</v>
      </c>
      <c r="P28" s="150">
        <v>7000</v>
      </c>
      <c r="Q28" s="815">
        <f t="shared" si="1"/>
        <v>0</v>
      </c>
      <c r="R28" s="150">
        <v>7000</v>
      </c>
      <c r="S28" s="815">
        <f t="shared" si="1"/>
        <v>3.2857142857142859E-3</v>
      </c>
      <c r="T28" s="150">
        <v>7023</v>
      </c>
      <c r="U28" s="815">
        <f t="shared" si="1"/>
        <v>5.4107931083582517E-3</v>
      </c>
      <c r="V28" s="150">
        <v>7061</v>
      </c>
      <c r="W28" s="815">
        <f t="shared" si="2"/>
        <v>-6.1747627814757115E-2</v>
      </c>
      <c r="X28" s="150">
        <v>6625</v>
      </c>
      <c r="Y28" s="815">
        <f t="shared" si="2"/>
        <v>2.8679245283018866E-3</v>
      </c>
      <c r="Z28" s="150">
        <v>6644</v>
      </c>
      <c r="AA28" s="815">
        <f t="shared" si="2"/>
        <v>-6.020469596628537E-3</v>
      </c>
      <c r="AB28" s="970">
        <v>6604</v>
      </c>
      <c r="AC28" s="815">
        <f t="shared" si="5"/>
        <v>4.8455481526347667E-3</v>
      </c>
      <c r="AD28" s="970">
        <v>6636</v>
      </c>
      <c r="AE28" s="815">
        <f t="shared" si="5"/>
        <v>9.9457504520795662E-3</v>
      </c>
      <c r="AF28" s="970">
        <v>6702</v>
      </c>
      <c r="AG28" s="815">
        <f t="shared" si="5"/>
        <v>-3.7302297821545805E-3</v>
      </c>
      <c r="AH28" s="970">
        <v>6677</v>
      </c>
      <c r="AI28" s="815">
        <f t="shared" si="5"/>
        <v>-8.2372322899505763E-3</v>
      </c>
      <c r="AJ28" s="150">
        <v>6622</v>
      </c>
      <c r="AK28" s="815">
        <f t="shared" si="6"/>
        <v>-8.9096949562065837E-3</v>
      </c>
      <c r="AL28" s="150">
        <v>6563</v>
      </c>
      <c r="AM28" s="815">
        <f t="shared" si="6"/>
        <v>2.0132558204510637E-3</v>
      </c>
      <c r="AN28" s="970">
        <v>6576.2129979496203</v>
      </c>
      <c r="AO28" s="815">
        <f t="shared" si="6"/>
        <v>8.7999005691938249E-4</v>
      </c>
      <c r="AP28" s="150">
        <v>6582</v>
      </c>
      <c r="AQ28" s="815">
        <f t="shared" si="6"/>
        <v>7.1406867213612887E-3</v>
      </c>
      <c r="AR28" s="150">
        <v>6629</v>
      </c>
      <c r="AS28" s="815">
        <f t="shared" si="6"/>
        <v>4.465228541258108E-2</v>
      </c>
      <c r="AT28" s="150">
        <v>6925</v>
      </c>
      <c r="AU28" s="815">
        <f t="shared" si="6"/>
        <v>2.5992779783393502E-3</v>
      </c>
      <c r="AV28" s="150">
        <v>6943</v>
      </c>
    </row>
    <row r="29" spans="1:48" x14ac:dyDescent="0.3">
      <c r="A29" s="244" t="s">
        <v>64</v>
      </c>
      <c r="B29" s="246">
        <v>6073</v>
      </c>
      <c r="C29" s="2" t="s">
        <v>86</v>
      </c>
      <c r="D29" s="603"/>
      <c r="E29" s="815" t="e">
        <f t="shared" si="0"/>
        <v>#DIV/0!</v>
      </c>
      <c r="F29" s="599">
        <v>3570</v>
      </c>
      <c r="G29" s="815">
        <f t="shared" si="0"/>
        <v>0</v>
      </c>
      <c r="H29" s="599">
        <v>3570</v>
      </c>
      <c r="I29" s="815" t="e">
        <f t="shared" si="0"/>
        <v>#N/A</v>
      </c>
      <c r="J29" s="599" t="e">
        <v>#N/A</v>
      </c>
      <c r="K29" s="815" t="e">
        <f t="shared" si="0"/>
        <v>#N/A</v>
      </c>
      <c r="L29" s="601" t="e">
        <v>#N/A</v>
      </c>
      <c r="M29" s="815" t="e">
        <f t="shared" si="1"/>
        <v>#N/A</v>
      </c>
      <c r="N29" s="599" t="e">
        <v>#N/A</v>
      </c>
      <c r="O29" s="815" t="e">
        <f t="shared" si="1"/>
        <v>#N/A</v>
      </c>
      <c r="P29" s="150" t="e">
        <v>#N/A</v>
      </c>
      <c r="Q29" s="815" t="e">
        <f t="shared" si="1"/>
        <v>#N/A</v>
      </c>
      <c r="R29" s="150"/>
      <c r="S29" s="815" t="e">
        <f t="shared" si="1"/>
        <v>#N/A</v>
      </c>
      <c r="T29" s="150" t="e">
        <v>#N/A</v>
      </c>
      <c r="U29" s="815" t="e">
        <f t="shared" si="1"/>
        <v>#N/A</v>
      </c>
      <c r="V29" s="150" t="e">
        <v>#N/A</v>
      </c>
      <c r="W29" s="815" t="e">
        <f t="shared" si="2"/>
        <v>#N/A</v>
      </c>
      <c r="X29" s="150">
        <v>3789</v>
      </c>
      <c r="Y29" s="815">
        <f t="shared" si="2"/>
        <v>2.6392187912377936E-3</v>
      </c>
      <c r="Z29" s="150">
        <v>3799</v>
      </c>
      <c r="AA29" s="815">
        <f t="shared" si="2"/>
        <v>-6.0542247959989469E-3</v>
      </c>
      <c r="AB29" s="970">
        <v>3776</v>
      </c>
      <c r="AC29" s="815">
        <f t="shared" si="5"/>
        <v>5.0317796610169488E-3</v>
      </c>
      <c r="AD29" s="970">
        <v>3795</v>
      </c>
      <c r="AE29" s="815">
        <f t="shared" si="5"/>
        <v>1.0013175230566536E-2</v>
      </c>
      <c r="AF29" s="970">
        <v>3833</v>
      </c>
      <c r="AG29" s="815">
        <f t="shared" si="5"/>
        <v>-3.9133837725019568E-3</v>
      </c>
      <c r="AH29" s="970">
        <v>3818</v>
      </c>
      <c r="AI29" s="815">
        <f t="shared" si="5"/>
        <v>-8.1194342587742278E-3</v>
      </c>
      <c r="AJ29" s="150">
        <v>3787</v>
      </c>
      <c r="AK29" s="815">
        <f t="shared" si="6"/>
        <v>-8.9780829152363347E-3</v>
      </c>
      <c r="AL29" s="150">
        <v>3753</v>
      </c>
      <c r="AM29" s="815">
        <f t="shared" si="6"/>
        <v>2.065814098683773E-3</v>
      </c>
      <c r="AN29" s="970">
        <v>3760.7530003123602</v>
      </c>
      <c r="AO29" s="815">
        <f t="shared" si="6"/>
        <v>8.6339083884799423E-4</v>
      </c>
      <c r="AP29" s="150">
        <v>3764</v>
      </c>
      <c r="AQ29" s="815">
        <f t="shared" si="6"/>
        <v>7.1732199787460146E-3</v>
      </c>
      <c r="AR29" s="150">
        <v>3791</v>
      </c>
      <c r="AS29" s="815">
        <f t="shared" si="6"/>
        <v>4.4579266684252175E-2</v>
      </c>
      <c r="AT29" s="150">
        <v>3960</v>
      </c>
      <c r="AU29" s="815">
        <f t="shared" si="6"/>
        <v>2.7777777777777779E-3</v>
      </c>
      <c r="AV29" s="150">
        <v>3971</v>
      </c>
    </row>
    <row r="30" spans="1:48" x14ac:dyDescent="0.3">
      <c r="A30" s="244" t="s">
        <v>64</v>
      </c>
      <c r="B30" s="246">
        <v>6074</v>
      </c>
      <c r="C30" s="2" t="s">
        <v>87</v>
      </c>
      <c r="D30" s="603">
        <v>3625.77</v>
      </c>
      <c r="E30" s="815">
        <f t="shared" si="0"/>
        <v>3.0972731309487416E-3</v>
      </c>
      <c r="F30" s="599">
        <v>3637</v>
      </c>
      <c r="G30" s="815">
        <f t="shared" si="0"/>
        <v>0</v>
      </c>
      <c r="H30" s="599">
        <v>3637</v>
      </c>
      <c r="I30" s="815">
        <f t="shared" si="0"/>
        <v>-1</v>
      </c>
      <c r="J30" s="599">
        <v>0</v>
      </c>
      <c r="K30" s="815" t="e">
        <f t="shared" si="0"/>
        <v>#N/A</v>
      </c>
      <c r="L30" s="601" t="e">
        <v>#N/A</v>
      </c>
      <c r="M30" s="815" t="e">
        <f t="shared" si="1"/>
        <v>#N/A</v>
      </c>
      <c r="N30" s="599" t="e">
        <v>#N/A</v>
      </c>
      <c r="O30" s="815" t="e">
        <f t="shared" si="1"/>
        <v>#N/A</v>
      </c>
      <c r="P30" s="150">
        <v>0</v>
      </c>
      <c r="Q30" s="815" t="e">
        <f t="shared" si="1"/>
        <v>#DIV/0!</v>
      </c>
      <c r="R30" s="150"/>
      <c r="S30" s="815" t="e">
        <f t="shared" si="1"/>
        <v>#DIV/0!</v>
      </c>
      <c r="T30" s="150">
        <v>0</v>
      </c>
      <c r="U30" s="815" t="e">
        <f t="shared" si="1"/>
        <v>#DIV/0!</v>
      </c>
      <c r="V30" s="599">
        <v>3637</v>
      </c>
      <c r="W30" s="815">
        <f t="shared" si="2"/>
        <v>5.82897992851251E-2</v>
      </c>
      <c r="X30" s="150">
        <v>3849</v>
      </c>
      <c r="Y30" s="815">
        <f t="shared" si="2"/>
        <v>2.8578851649779164E-3</v>
      </c>
      <c r="Z30" s="150">
        <v>3860</v>
      </c>
      <c r="AA30" s="815">
        <f t="shared" si="2"/>
        <v>-5.9585492227979273E-3</v>
      </c>
      <c r="AB30" s="970">
        <v>3837</v>
      </c>
      <c r="AC30" s="815">
        <f t="shared" si="5"/>
        <v>4.9517852488923635E-3</v>
      </c>
      <c r="AD30" s="970">
        <v>3856</v>
      </c>
      <c r="AE30" s="815">
        <f t="shared" si="5"/>
        <v>9.8547717842323648E-3</v>
      </c>
      <c r="AF30" s="970">
        <v>3894</v>
      </c>
      <c r="AG30" s="815">
        <f t="shared" si="5"/>
        <v>-3.852080123266564E-3</v>
      </c>
      <c r="AH30" s="970">
        <v>3879</v>
      </c>
      <c r="AI30" s="815">
        <f t="shared" si="5"/>
        <v>-8.2495488527971131E-3</v>
      </c>
      <c r="AJ30" s="150">
        <v>3847</v>
      </c>
      <c r="AK30" s="815">
        <f t="shared" si="6"/>
        <v>-8.838055627761892E-3</v>
      </c>
      <c r="AL30" s="150">
        <v>3813</v>
      </c>
      <c r="AM30" s="815">
        <f t="shared" si="6"/>
        <v>2.1292943827537149E-3</v>
      </c>
      <c r="AN30" s="970">
        <v>3821.1189994814399</v>
      </c>
      <c r="AO30" s="815">
        <f t="shared" si="6"/>
        <v>7.5396775629104024E-4</v>
      </c>
      <c r="AP30" s="150">
        <v>3824</v>
      </c>
      <c r="AQ30" s="815">
        <f t="shared" si="6"/>
        <v>7.0606694560669458E-3</v>
      </c>
      <c r="AR30" s="150">
        <v>3851</v>
      </c>
      <c r="AS30" s="815">
        <f t="shared" si="6"/>
        <v>4.466372370812776E-2</v>
      </c>
      <c r="AT30" s="150">
        <v>4023</v>
      </c>
      <c r="AU30" s="815">
        <f t="shared" si="6"/>
        <v>2.7342779020631371E-3</v>
      </c>
      <c r="AV30" s="150">
        <v>4034</v>
      </c>
    </row>
    <row r="31" spans="1:48" x14ac:dyDescent="0.3">
      <c r="A31" s="244" t="s">
        <v>64</v>
      </c>
      <c r="B31" s="246">
        <v>6075</v>
      </c>
      <c r="C31" s="2" t="s">
        <v>88</v>
      </c>
      <c r="D31" s="603">
        <v>4389.96</v>
      </c>
      <c r="E31" s="815">
        <f t="shared" si="0"/>
        <v>0.16447530273624361</v>
      </c>
      <c r="F31" s="599">
        <v>5112</v>
      </c>
      <c r="G31" s="815">
        <f t="shared" si="0"/>
        <v>0</v>
      </c>
      <c r="H31" s="599">
        <v>5112</v>
      </c>
      <c r="I31" s="815">
        <f t="shared" si="0"/>
        <v>-1</v>
      </c>
      <c r="J31" s="599">
        <v>0</v>
      </c>
      <c r="K31" s="815" t="e">
        <f t="shared" si="0"/>
        <v>#N/A</v>
      </c>
      <c r="L31" s="601" t="e">
        <v>#N/A</v>
      </c>
      <c r="M31" s="815" t="e">
        <f t="shared" si="1"/>
        <v>#N/A</v>
      </c>
      <c r="N31" s="599" t="e">
        <v>#N/A</v>
      </c>
      <c r="O31" s="815" t="e">
        <f t="shared" si="1"/>
        <v>#N/A</v>
      </c>
      <c r="P31" s="150">
        <v>0</v>
      </c>
      <c r="Q31" s="815" t="e">
        <f t="shared" si="1"/>
        <v>#DIV/0!</v>
      </c>
      <c r="R31" s="150"/>
      <c r="S31" s="815" t="e">
        <f t="shared" si="1"/>
        <v>#N/A</v>
      </c>
      <c r="T31" s="150" t="e">
        <v>#N/A</v>
      </c>
      <c r="U31" s="815" t="e">
        <f t="shared" si="1"/>
        <v>#N/A</v>
      </c>
      <c r="V31" s="150" t="e">
        <v>#N/A</v>
      </c>
      <c r="W31" s="815" t="e">
        <f t="shared" si="2"/>
        <v>#N/A</v>
      </c>
      <c r="X31" s="150">
        <v>5454</v>
      </c>
      <c r="Y31" s="815">
        <f t="shared" si="2"/>
        <v>2.7502750275027505E-3</v>
      </c>
      <c r="Z31" s="150">
        <v>5469</v>
      </c>
      <c r="AA31" s="815">
        <f t="shared" si="2"/>
        <v>-6.034009873834339E-3</v>
      </c>
      <c r="AB31" s="970">
        <v>5436</v>
      </c>
      <c r="AC31" s="815">
        <f t="shared" si="5"/>
        <v>4.9668874172185433E-3</v>
      </c>
      <c r="AD31" s="970">
        <v>5463</v>
      </c>
      <c r="AE31" s="815">
        <f t="shared" si="5"/>
        <v>9.8846787479406912E-3</v>
      </c>
      <c r="AF31" s="970">
        <v>5517</v>
      </c>
      <c r="AG31" s="815">
        <f t="shared" si="5"/>
        <v>-3.8064165307232192E-3</v>
      </c>
      <c r="AH31" s="970">
        <v>5496</v>
      </c>
      <c r="AI31" s="815">
        <f t="shared" si="5"/>
        <v>-8.1877729257641921E-3</v>
      </c>
      <c r="AJ31" s="150">
        <v>5451</v>
      </c>
      <c r="AK31" s="815">
        <f t="shared" si="6"/>
        <v>-8.8057237204182716E-3</v>
      </c>
      <c r="AL31" s="150">
        <v>5403</v>
      </c>
      <c r="AM31" s="815">
        <f t="shared" si="6"/>
        <v>1.8258374770720586E-3</v>
      </c>
      <c r="AN31" s="970">
        <v>5412.8649998886203</v>
      </c>
      <c r="AO31" s="815">
        <f t="shared" si="6"/>
        <v>9.4866583805162886E-4</v>
      </c>
      <c r="AP31" s="150">
        <v>5418</v>
      </c>
      <c r="AQ31" s="815">
        <f t="shared" si="6"/>
        <v>7.1982281284606866E-3</v>
      </c>
      <c r="AR31" s="150">
        <v>5457</v>
      </c>
      <c r="AS31" s="815">
        <f t="shared" si="6"/>
        <v>4.4713212387758841E-2</v>
      </c>
      <c r="AT31" s="150">
        <v>5701</v>
      </c>
      <c r="AU31" s="815">
        <f t="shared" si="6"/>
        <v>2.6311173478337133E-3</v>
      </c>
      <c r="AV31" s="150">
        <v>5716</v>
      </c>
    </row>
    <row r="32" spans="1:48" x14ac:dyDescent="0.3">
      <c r="A32" s="244" t="s">
        <v>64</v>
      </c>
      <c r="B32" s="246">
        <v>6076</v>
      </c>
      <c r="C32" s="2" t="s">
        <v>89</v>
      </c>
      <c r="D32" s="603">
        <v>4655.25</v>
      </c>
      <c r="E32" s="815">
        <f t="shared" si="0"/>
        <v>-7.7869072552494492E-3</v>
      </c>
      <c r="F32" s="599">
        <v>4619</v>
      </c>
      <c r="G32" s="815">
        <f t="shared" si="0"/>
        <v>-2.597964927473479E-3</v>
      </c>
      <c r="H32" s="599">
        <v>4607</v>
      </c>
      <c r="I32" s="815">
        <f t="shared" si="0"/>
        <v>5.8363577101360919E-2</v>
      </c>
      <c r="J32" s="599">
        <v>4875.8809997059698</v>
      </c>
      <c r="K32" s="815">
        <f t="shared" si="0"/>
        <v>-5.3282634050272055E-4</v>
      </c>
      <c r="L32" s="601">
        <v>4873.2830018761697</v>
      </c>
      <c r="M32" s="815">
        <f t="shared" si="1"/>
        <v>0</v>
      </c>
      <c r="N32" s="599">
        <v>4873.2830018761697</v>
      </c>
      <c r="O32" s="815">
        <f t="shared" si="1"/>
        <v>5.1447247784975045E-2</v>
      </c>
      <c r="P32" s="150">
        <v>5124</v>
      </c>
      <c r="Q32" s="815">
        <f t="shared" si="1"/>
        <v>0</v>
      </c>
      <c r="R32" s="150">
        <v>5124</v>
      </c>
      <c r="S32" s="815">
        <f t="shared" si="1"/>
        <v>3.3177205308352851E-3</v>
      </c>
      <c r="T32" s="150">
        <v>5141</v>
      </c>
      <c r="U32" s="815">
        <f t="shared" si="1"/>
        <v>5.4464112040459051E-3</v>
      </c>
      <c r="V32" s="150">
        <v>5169</v>
      </c>
      <c r="W32" s="815">
        <f t="shared" si="2"/>
        <v>-5.4749467982201587E-2</v>
      </c>
      <c r="X32" s="150">
        <v>4886</v>
      </c>
      <c r="Y32" s="815">
        <f t="shared" si="2"/>
        <v>2.6606631191158411E-3</v>
      </c>
      <c r="Z32" s="150">
        <v>4899</v>
      </c>
      <c r="AA32" s="815">
        <f t="shared" si="2"/>
        <v>-5.9195754235558274E-3</v>
      </c>
      <c r="AB32" s="970">
        <v>4870</v>
      </c>
      <c r="AC32" s="815">
        <f t="shared" si="5"/>
        <v>4.9281314168377827E-3</v>
      </c>
      <c r="AD32" s="970">
        <v>4894</v>
      </c>
      <c r="AE32" s="815">
        <f t="shared" si="5"/>
        <v>1.0012259910093992E-2</v>
      </c>
      <c r="AF32" s="970">
        <v>4943</v>
      </c>
      <c r="AG32" s="815">
        <f t="shared" si="5"/>
        <v>-3.8438195427877805E-3</v>
      </c>
      <c r="AH32" s="970">
        <v>4924</v>
      </c>
      <c r="AI32" s="815">
        <f t="shared" si="5"/>
        <v>-8.3265637692932579E-3</v>
      </c>
      <c r="AJ32" s="150">
        <v>4883</v>
      </c>
      <c r="AK32" s="815">
        <f t="shared" si="6"/>
        <v>-8.8060618472250666E-3</v>
      </c>
      <c r="AL32" s="150">
        <v>4840</v>
      </c>
      <c r="AM32" s="815">
        <f t="shared" si="6"/>
        <v>2.4349172339503821E-3</v>
      </c>
      <c r="AN32" s="970">
        <v>4851.7849994123198</v>
      </c>
      <c r="AO32" s="815">
        <f t="shared" si="6"/>
        <v>4.5653312913668823E-4</v>
      </c>
      <c r="AP32" s="150">
        <v>4854</v>
      </c>
      <c r="AQ32" s="815">
        <f t="shared" si="6"/>
        <v>7.210548001648125E-3</v>
      </c>
      <c r="AR32" s="150">
        <v>4889</v>
      </c>
      <c r="AS32" s="815">
        <f t="shared" si="6"/>
        <v>4.4589895684188995E-2</v>
      </c>
      <c r="AT32" s="150">
        <v>5107</v>
      </c>
      <c r="AU32" s="815">
        <f t="shared" si="6"/>
        <v>2.5455257489719993E-3</v>
      </c>
      <c r="AV32" s="150">
        <v>5120</v>
      </c>
    </row>
    <row r="33" spans="1:48" x14ac:dyDescent="0.3">
      <c r="A33" s="244" t="s">
        <v>64</v>
      </c>
      <c r="B33" s="246">
        <v>6077</v>
      </c>
      <c r="C33" s="2" t="s">
        <v>90</v>
      </c>
      <c r="D33" s="603"/>
      <c r="E33" s="815" t="e">
        <f t="shared" si="0"/>
        <v>#DIV/0!</v>
      </c>
      <c r="F33" s="599">
        <v>559</v>
      </c>
      <c r="G33" s="815">
        <f t="shared" si="0"/>
        <v>0</v>
      </c>
      <c r="H33" s="599">
        <v>559</v>
      </c>
      <c r="I33" s="815">
        <f t="shared" si="0"/>
        <v>0.25576386404293378</v>
      </c>
      <c r="J33" s="599">
        <v>701.97199999999998</v>
      </c>
      <c r="K33" s="815" t="e">
        <f t="shared" si="0"/>
        <v>#N/A</v>
      </c>
      <c r="L33" s="601" t="e">
        <v>#N/A</v>
      </c>
      <c r="M33" s="815" t="e">
        <f t="shared" si="1"/>
        <v>#N/A</v>
      </c>
      <c r="N33" s="599" t="e">
        <v>#N/A</v>
      </c>
      <c r="O33" s="815" t="e">
        <f t="shared" si="1"/>
        <v>#N/A</v>
      </c>
      <c r="P33" s="150" t="e">
        <v>#N/A</v>
      </c>
      <c r="Q33" s="815" t="e">
        <f t="shared" si="1"/>
        <v>#N/A</v>
      </c>
      <c r="R33" s="150"/>
      <c r="S33" s="815" t="e">
        <f t="shared" si="1"/>
        <v>#N/A</v>
      </c>
      <c r="T33" s="150" t="e">
        <v>#N/A</v>
      </c>
      <c r="U33" s="815" t="e">
        <f t="shared" si="1"/>
        <v>#N/A</v>
      </c>
      <c r="V33" s="599">
        <v>701.97199999999998</v>
      </c>
      <c r="W33" s="815">
        <f t="shared" si="2"/>
        <v>0.16956231872496341</v>
      </c>
      <c r="X33" s="150">
        <v>821</v>
      </c>
      <c r="Y33" s="815">
        <f t="shared" si="2"/>
        <v>2.4360535931790498E-3</v>
      </c>
      <c r="Z33" s="150">
        <v>823</v>
      </c>
      <c r="AA33" s="815">
        <f t="shared" si="2"/>
        <v>-6.0753341433778859E-3</v>
      </c>
      <c r="AB33" s="970">
        <v>818</v>
      </c>
      <c r="AC33" s="815">
        <f t="shared" si="5"/>
        <v>4.8899755501222494E-3</v>
      </c>
      <c r="AD33" s="970">
        <v>822</v>
      </c>
      <c r="AE33" s="815">
        <f t="shared" si="5"/>
        <v>-0.451338199513382</v>
      </c>
      <c r="AF33" s="970">
        <v>451</v>
      </c>
      <c r="AG33" s="815">
        <f t="shared" si="5"/>
        <v>-2.2172949002217295E-3</v>
      </c>
      <c r="AH33" s="970">
        <v>450</v>
      </c>
      <c r="AI33" s="815">
        <f t="shared" si="5"/>
        <v>-8.8888888888888889E-3</v>
      </c>
      <c r="AJ33" s="150">
        <v>446</v>
      </c>
      <c r="AK33" s="815">
        <f t="shared" si="6"/>
        <v>-8.9686098654708519E-3</v>
      </c>
      <c r="AL33" s="150">
        <v>442</v>
      </c>
      <c r="AM33" s="815">
        <f t="shared" si="6"/>
        <v>1.1538472400792418E-3</v>
      </c>
      <c r="AN33" s="970">
        <v>442.51000048011502</v>
      </c>
      <c r="AO33" s="815">
        <f t="shared" si="6"/>
        <v>1.1073185224138096E-3</v>
      </c>
      <c r="AP33" s="150">
        <v>443</v>
      </c>
      <c r="AQ33" s="815">
        <f t="shared" si="6"/>
        <v>6.7720090293453723E-3</v>
      </c>
      <c r="AR33" s="150">
        <v>446</v>
      </c>
      <c r="AS33" s="815">
        <f t="shared" si="6"/>
        <v>4.4843049327354258E-2</v>
      </c>
      <c r="AT33" s="150">
        <v>466</v>
      </c>
      <c r="AU33" s="815">
        <f t="shared" si="6"/>
        <v>2.1459227467811159E-3</v>
      </c>
      <c r="AV33" s="150">
        <v>467</v>
      </c>
    </row>
    <row r="34" spans="1:48" x14ac:dyDescent="0.3">
      <c r="A34" s="244" t="s">
        <v>64</v>
      </c>
      <c r="B34" s="246">
        <v>6078</v>
      </c>
      <c r="C34" s="2" t="s">
        <v>91</v>
      </c>
      <c r="D34" s="603">
        <v>4541.25</v>
      </c>
      <c r="E34" s="815">
        <f t="shared" si="0"/>
        <v>-3.1323974676575835E-2</v>
      </c>
      <c r="F34" s="599">
        <v>4399</v>
      </c>
      <c r="G34" s="815">
        <f t="shared" si="0"/>
        <v>0</v>
      </c>
      <c r="H34" s="599">
        <v>4399</v>
      </c>
      <c r="I34" s="815">
        <f t="shared" si="0"/>
        <v>5.5572175607274364E-2</v>
      </c>
      <c r="J34" s="599">
        <v>4643.4620004963999</v>
      </c>
      <c r="K34" s="815">
        <f t="shared" si="0"/>
        <v>-4.6150926544911281E-4</v>
      </c>
      <c r="L34" s="601">
        <v>4641.31899975941</v>
      </c>
      <c r="M34" s="815">
        <f t="shared" si="1"/>
        <v>0</v>
      </c>
      <c r="N34" s="599">
        <v>4641.31899975941</v>
      </c>
      <c r="O34" s="815">
        <f t="shared" si="1"/>
        <v>5.1425252229584398E-2</v>
      </c>
      <c r="P34" s="150">
        <v>4880</v>
      </c>
      <c r="Q34" s="815">
        <f t="shared" si="1"/>
        <v>0</v>
      </c>
      <c r="R34" s="150">
        <v>4880</v>
      </c>
      <c r="S34" s="815">
        <f t="shared" si="1"/>
        <v>3.2786885245901639E-3</v>
      </c>
      <c r="T34" s="150">
        <v>4896</v>
      </c>
      <c r="U34" s="815">
        <f t="shared" si="1"/>
        <v>5.5147058823529415E-3</v>
      </c>
      <c r="V34" s="150">
        <v>4923</v>
      </c>
      <c r="W34" s="815">
        <f t="shared" si="2"/>
        <v>-7.2923014422100349E-2</v>
      </c>
      <c r="X34" s="150">
        <v>4564</v>
      </c>
      <c r="Y34" s="815">
        <f t="shared" si="2"/>
        <v>2.8483786152497807E-3</v>
      </c>
      <c r="Z34" s="150">
        <v>4577</v>
      </c>
      <c r="AA34" s="815">
        <f t="shared" si="2"/>
        <v>-6.1175442429539E-3</v>
      </c>
      <c r="AB34" s="970">
        <v>4549</v>
      </c>
      <c r="AC34" s="815">
        <f t="shared" si="5"/>
        <v>4.8362277423609585E-3</v>
      </c>
      <c r="AD34" s="970">
        <v>4571</v>
      </c>
      <c r="AE34" s="815">
        <f t="shared" si="5"/>
        <v>1.0063443447823233E-2</v>
      </c>
      <c r="AF34" s="970">
        <v>4617</v>
      </c>
      <c r="AG34" s="815">
        <f t="shared" si="5"/>
        <v>-3.8986354775828458E-3</v>
      </c>
      <c r="AH34" s="970">
        <v>4599</v>
      </c>
      <c r="AI34" s="815">
        <f t="shared" si="5"/>
        <v>-8.2626657969123718E-3</v>
      </c>
      <c r="AJ34" s="150">
        <v>4561</v>
      </c>
      <c r="AK34" s="815">
        <f t="shared" si="6"/>
        <v>-8.7700065775049331E-3</v>
      </c>
      <c r="AL34" s="150">
        <v>4521</v>
      </c>
      <c r="AM34" s="815">
        <f t="shared" si="6"/>
        <v>2.2446358258571405E-3</v>
      </c>
      <c r="AN34" s="970">
        <v>4531.1479985687001</v>
      </c>
      <c r="AO34" s="815">
        <f t="shared" si="6"/>
        <v>6.2942138111594654E-4</v>
      </c>
      <c r="AP34" s="150">
        <v>4534</v>
      </c>
      <c r="AQ34" s="815">
        <f t="shared" si="6"/>
        <v>7.0577856197617996E-3</v>
      </c>
      <c r="AR34" s="150">
        <v>4566</v>
      </c>
      <c r="AS34" s="815">
        <f t="shared" si="6"/>
        <v>4.4678055190538767E-2</v>
      </c>
      <c r="AT34" s="150">
        <v>4770</v>
      </c>
      <c r="AU34" s="815">
        <f t="shared" si="6"/>
        <v>2.7253668763102725E-3</v>
      </c>
      <c r="AV34" s="150">
        <v>4783</v>
      </c>
    </row>
    <row r="35" spans="1:48" x14ac:dyDescent="0.3">
      <c r="A35" s="244" t="s">
        <v>64</v>
      </c>
      <c r="B35" s="246">
        <v>6079</v>
      </c>
      <c r="C35" s="2" t="s">
        <v>92</v>
      </c>
      <c r="D35" s="603"/>
      <c r="E35" s="815" t="e">
        <f t="shared" si="0"/>
        <v>#DIV/0!</v>
      </c>
      <c r="F35" s="599">
        <v>3219</v>
      </c>
      <c r="G35" s="815">
        <f t="shared" si="0"/>
        <v>0</v>
      </c>
      <c r="H35" s="599">
        <v>3219</v>
      </c>
      <c r="I35" s="815" t="e">
        <f t="shared" si="0"/>
        <v>#N/A</v>
      </c>
      <c r="J35" s="599" t="e">
        <v>#N/A</v>
      </c>
      <c r="K35" s="815" t="e">
        <f t="shared" si="0"/>
        <v>#N/A</v>
      </c>
      <c r="L35" s="601" t="e">
        <v>#N/A</v>
      </c>
      <c r="M35" s="815" t="e">
        <f t="shared" si="1"/>
        <v>#N/A</v>
      </c>
      <c r="N35" s="599" t="e">
        <v>#N/A</v>
      </c>
      <c r="O35" s="815" t="e">
        <f t="shared" si="1"/>
        <v>#N/A</v>
      </c>
      <c r="P35" s="150" t="e">
        <v>#N/A</v>
      </c>
      <c r="Q35" s="815" t="e">
        <f t="shared" si="1"/>
        <v>#N/A</v>
      </c>
      <c r="R35" s="150"/>
      <c r="S35" s="815" t="e">
        <f t="shared" si="1"/>
        <v>#N/A</v>
      </c>
      <c r="T35" s="150" t="e">
        <v>#N/A</v>
      </c>
      <c r="U35" s="815" t="e">
        <f t="shared" si="1"/>
        <v>#N/A</v>
      </c>
      <c r="V35" s="599">
        <v>3219</v>
      </c>
      <c r="W35" s="815">
        <f t="shared" si="2"/>
        <v>4.9394221808014914E-2</v>
      </c>
      <c r="X35" s="150">
        <v>3378</v>
      </c>
      <c r="Y35" s="815">
        <f t="shared" si="2"/>
        <v>2.6642984014209592E-3</v>
      </c>
      <c r="Z35" s="150">
        <v>3387</v>
      </c>
      <c r="AA35" s="815">
        <f t="shared" si="2"/>
        <v>-6.2001771479185119E-3</v>
      </c>
      <c r="AB35" s="970">
        <v>3366</v>
      </c>
      <c r="AC35" s="815">
        <f t="shared" si="5"/>
        <v>5.0505050505050509E-3</v>
      </c>
      <c r="AD35" s="970">
        <v>3383</v>
      </c>
      <c r="AE35" s="815">
        <f t="shared" si="5"/>
        <v>1.0050251256281407E-2</v>
      </c>
      <c r="AF35" s="970">
        <v>3417</v>
      </c>
      <c r="AG35" s="815">
        <f t="shared" si="5"/>
        <v>-3.8045068773778167E-3</v>
      </c>
      <c r="AH35" s="970">
        <v>3404</v>
      </c>
      <c r="AI35" s="815">
        <f t="shared" si="5"/>
        <v>-8.2256169212690956E-3</v>
      </c>
      <c r="AJ35" s="150">
        <v>3376</v>
      </c>
      <c r="AK35" s="815">
        <f t="shared" si="6"/>
        <v>-8.8862559241706159E-3</v>
      </c>
      <c r="AL35" s="150">
        <v>3346</v>
      </c>
      <c r="AM35" s="815">
        <f t="shared" si="6"/>
        <v>2.2121938185325611E-3</v>
      </c>
      <c r="AN35" s="970">
        <v>3353.4020005168099</v>
      </c>
      <c r="AO35" s="815">
        <f t="shared" si="6"/>
        <v>4.7653084328803269E-4</v>
      </c>
      <c r="AP35" s="150">
        <v>3355</v>
      </c>
      <c r="AQ35" s="815">
        <f t="shared" si="6"/>
        <v>7.1535022354694486E-3</v>
      </c>
      <c r="AR35" s="150">
        <v>3379</v>
      </c>
      <c r="AS35" s="815">
        <f t="shared" si="6"/>
        <v>4.4687777448949396E-2</v>
      </c>
      <c r="AT35" s="150">
        <v>3530</v>
      </c>
      <c r="AU35" s="815">
        <f t="shared" si="6"/>
        <v>2.8328611898016999E-3</v>
      </c>
      <c r="AV35" s="150">
        <v>3540</v>
      </c>
    </row>
    <row r="36" spans="1:48" x14ac:dyDescent="0.3">
      <c r="A36" s="244" t="s">
        <v>64</v>
      </c>
      <c r="B36" s="246">
        <v>6080</v>
      </c>
      <c r="C36" s="2" t="s">
        <v>93</v>
      </c>
      <c r="D36" s="603">
        <v>4927.03</v>
      </c>
      <c r="E36" s="815">
        <f t="shared" si="0"/>
        <v>0.10533120358512131</v>
      </c>
      <c r="F36" s="599">
        <v>5446</v>
      </c>
      <c r="G36" s="815">
        <f t="shared" si="0"/>
        <v>-2.5706940874035988E-3</v>
      </c>
      <c r="H36" s="599">
        <v>5432</v>
      </c>
      <c r="I36" s="815">
        <f t="shared" si="0"/>
        <v>5.834352026214646E-2</v>
      </c>
      <c r="J36" s="599">
        <v>5748.9220020639796</v>
      </c>
      <c r="K36" s="815">
        <f t="shared" si="0"/>
        <v>-6.3263881762251476E-4</v>
      </c>
      <c r="L36" s="601">
        <v>5745.2850108459897</v>
      </c>
      <c r="M36" s="815">
        <f t="shared" si="1"/>
        <v>0</v>
      </c>
      <c r="N36" s="599">
        <v>5745.2850108459897</v>
      </c>
      <c r="O36" s="815">
        <f t="shared" si="1"/>
        <v>5.1644955575549274E-2</v>
      </c>
      <c r="P36" s="150">
        <v>6042</v>
      </c>
      <c r="Q36" s="815">
        <f t="shared" si="1"/>
        <v>0</v>
      </c>
      <c r="R36" s="150">
        <v>6042</v>
      </c>
      <c r="S36" s="815">
        <f t="shared" si="1"/>
        <v>3.3101621979476996E-3</v>
      </c>
      <c r="T36" s="150">
        <v>6062</v>
      </c>
      <c r="U36" s="815">
        <f t="shared" si="1"/>
        <v>5.4437479379742656E-3</v>
      </c>
      <c r="V36" s="150">
        <v>6095</v>
      </c>
      <c r="W36" s="815">
        <f t="shared" si="2"/>
        <v>-4.7579983593109103E-2</v>
      </c>
      <c r="X36" s="150">
        <v>5805</v>
      </c>
      <c r="Y36" s="815">
        <f t="shared" si="2"/>
        <v>2.7562446167097329E-3</v>
      </c>
      <c r="Z36" s="150">
        <v>5821</v>
      </c>
      <c r="AA36" s="815">
        <f t="shared" si="2"/>
        <v>-6.0127125923380865E-3</v>
      </c>
      <c r="AB36" s="970">
        <v>5786</v>
      </c>
      <c r="AC36" s="815">
        <f t="shared" si="5"/>
        <v>4.8392671966816453E-3</v>
      </c>
      <c r="AD36" s="970">
        <v>5814</v>
      </c>
      <c r="AE36" s="815">
        <f t="shared" si="5"/>
        <v>9.9759201926384582E-3</v>
      </c>
      <c r="AF36" s="970">
        <v>5872</v>
      </c>
      <c r="AG36" s="815">
        <f t="shared" si="5"/>
        <v>-3.7465940054495911E-3</v>
      </c>
      <c r="AH36" s="970">
        <v>5850</v>
      </c>
      <c r="AI36" s="815">
        <f t="shared" si="5"/>
        <v>-8.2051282051282051E-3</v>
      </c>
      <c r="AJ36" s="150">
        <v>5802</v>
      </c>
      <c r="AK36" s="815">
        <f t="shared" si="6"/>
        <v>-8.962426749396759E-3</v>
      </c>
      <c r="AL36" s="150">
        <v>5750</v>
      </c>
      <c r="AM36" s="815">
        <f t="shared" si="6"/>
        <v>2.7827820117182337E-3</v>
      </c>
      <c r="AN36" s="970">
        <v>5766.0009965673798</v>
      </c>
      <c r="AO36" s="815">
        <f t="shared" si="6"/>
        <v>-1.7283510364229984E-7</v>
      </c>
      <c r="AP36" s="150">
        <v>5766</v>
      </c>
      <c r="AQ36" s="815">
        <f t="shared" si="6"/>
        <v>7.2840790842872011E-3</v>
      </c>
      <c r="AR36" s="150">
        <v>5808</v>
      </c>
      <c r="AS36" s="815">
        <f t="shared" si="6"/>
        <v>4.459366391184573E-2</v>
      </c>
      <c r="AT36" s="150">
        <v>6067</v>
      </c>
      <c r="AU36" s="815">
        <f t="shared" si="6"/>
        <v>2.6372177352892699E-3</v>
      </c>
      <c r="AV36" s="150">
        <v>6083</v>
      </c>
    </row>
    <row r="37" spans="1:48" x14ac:dyDescent="0.3">
      <c r="A37" s="244" t="s">
        <v>64</v>
      </c>
      <c r="B37" s="246">
        <v>6081</v>
      </c>
      <c r="C37" s="2" t="s">
        <v>94</v>
      </c>
      <c r="D37" s="603"/>
      <c r="E37" s="815" t="e">
        <f t="shared" si="0"/>
        <v>#DIV/0!</v>
      </c>
      <c r="F37" s="599">
        <v>4469</v>
      </c>
      <c r="G37" s="815">
        <f t="shared" si="0"/>
        <v>0</v>
      </c>
      <c r="H37" s="599">
        <v>4469</v>
      </c>
      <c r="I37" s="815">
        <f t="shared" si="0"/>
        <v>5.5579098569885868E-2</v>
      </c>
      <c r="J37" s="599">
        <v>4717.3829915088199</v>
      </c>
      <c r="K37" s="815">
        <f t="shared" si="0"/>
        <v>-2.3423717962462348E-4</v>
      </c>
      <c r="L37" s="601">
        <v>4716.2780050216797</v>
      </c>
      <c r="M37" s="815">
        <f t="shared" si="1"/>
        <v>0</v>
      </c>
      <c r="N37" s="599">
        <v>4716.2780050216797</v>
      </c>
      <c r="O37" s="815">
        <f t="shared" si="1"/>
        <v>5.125270281373269E-2</v>
      </c>
      <c r="P37" s="150">
        <v>4958</v>
      </c>
      <c r="Q37" s="815">
        <f t="shared" si="1"/>
        <v>0</v>
      </c>
      <c r="R37" s="150">
        <v>4958</v>
      </c>
      <c r="S37" s="815">
        <f t="shared" si="1"/>
        <v>3.2271077047196449E-3</v>
      </c>
      <c r="T37" s="150">
        <v>4974</v>
      </c>
      <c r="U37" s="815">
        <f t="shared" si="1"/>
        <v>5.4282267792521112E-3</v>
      </c>
      <c r="V37" s="150">
        <v>5001</v>
      </c>
      <c r="W37" s="815">
        <f t="shared" si="2"/>
        <v>-5.7188562287542488E-2</v>
      </c>
      <c r="X37" s="150">
        <v>4715</v>
      </c>
      <c r="Y37" s="815">
        <f t="shared" si="2"/>
        <v>2.7571580063626721E-3</v>
      </c>
      <c r="Z37" s="150">
        <v>4728</v>
      </c>
      <c r="AA37" s="815">
        <f t="shared" si="2"/>
        <v>-9.9999999999999464E-3</v>
      </c>
      <c r="AB37" s="970">
        <v>4680.72</v>
      </c>
      <c r="AC37" s="815">
        <f t="shared" si="5"/>
        <v>0</v>
      </c>
      <c r="AD37" s="970">
        <v>4680.72</v>
      </c>
      <c r="AE37" s="815">
        <f t="shared" si="5"/>
        <v>1.907398861713577E-2</v>
      </c>
      <c r="AF37" s="970">
        <v>4770</v>
      </c>
      <c r="AG37" s="815">
        <f t="shared" si="5"/>
        <v>-3.983228511530398E-3</v>
      </c>
      <c r="AH37" s="970">
        <v>4751</v>
      </c>
      <c r="AI37" s="815" t="e">
        <f t="shared" si="5"/>
        <v>#VALUE!</v>
      </c>
      <c r="AJ37" s="150" t="s">
        <v>502</v>
      </c>
      <c r="AK37" s="815" t="e">
        <f t="shared" si="6"/>
        <v>#VALUE!</v>
      </c>
      <c r="AL37" s="150">
        <v>4671</v>
      </c>
      <c r="AM37" s="815">
        <f t="shared" si="6"/>
        <v>3.1524317226139702E-3</v>
      </c>
      <c r="AN37" s="970">
        <v>4685.7250085763299</v>
      </c>
      <c r="AO37" s="815">
        <f t="shared" si="6"/>
        <v>-3.6814123175657026E-4</v>
      </c>
      <c r="AP37" s="150">
        <v>4684</v>
      </c>
      <c r="AQ37" s="815" t="e">
        <f t="shared" si="6"/>
        <v>#VALUE!</v>
      </c>
      <c r="AR37" s="150" t="s">
        <v>502</v>
      </c>
      <c r="AS37" s="815" t="e">
        <f t="shared" si="6"/>
        <v>#N/A</v>
      </c>
      <c r="AT37" s="150" t="e">
        <v>#N/A</v>
      </c>
      <c r="AU37" s="815" t="e">
        <f t="shared" si="6"/>
        <v>#N/A</v>
      </c>
      <c r="AV37" s="150" t="e">
        <v>#N/A</v>
      </c>
    </row>
    <row r="38" spans="1:48" x14ac:dyDescent="0.3">
      <c r="A38" s="244" t="s">
        <v>95</v>
      </c>
      <c r="B38" s="246">
        <v>637</v>
      </c>
      <c r="C38" s="2" t="s">
        <v>867</v>
      </c>
      <c r="D38" s="602">
        <v>3656</v>
      </c>
      <c r="E38" s="815">
        <f t="shared" si="0"/>
        <v>0.11947307923978231</v>
      </c>
      <c r="F38" s="599">
        <v>4092.7935777006442</v>
      </c>
      <c r="G38" s="815">
        <f t="shared" si="0"/>
        <v>1.6923263258615037E-2</v>
      </c>
      <c r="H38" s="599">
        <v>4162.0570008792411</v>
      </c>
      <c r="I38" s="815">
        <f t="shared" si="0"/>
        <v>2.4363913620399025E-2</v>
      </c>
      <c r="J38" s="599">
        <v>4263.4609981318399</v>
      </c>
      <c r="K38" s="815">
        <f t="shared" si="0"/>
        <v>3.1709683986971812E-2</v>
      </c>
      <c r="L38" s="601">
        <v>4398.65399907338</v>
      </c>
      <c r="M38" s="815">
        <f t="shared" si="1"/>
        <v>8.6680283359912735E-2</v>
      </c>
      <c r="N38" s="599">
        <v>4779.9305741152739</v>
      </c>
      <c r="O38" s="815">
        <f t="shared" si="1"/>
        <v>-6.9860967421494752E-2</v>
      </c>
      <c r="P38" s="150">
        <v>4446</v>
      </c>
      <c r="Q38" s="815">
        <f t="shared" si="1"/>
        <v>1.0571300044984255E-2</v>
      </c>
      <c r="R38" s="150">
        <v>4493</v>
      </c>
      <c r="S38" s="815">
        <f t="shared" si="1"/>
        <v>-6.8996216336523484E-3</v>
      </c>
      <c r="T38" s="150">
        <v>4462</v>
      </c>
      <c r="U38" s="815">
        <f t="shared" si="1"/>
        <v>3.8323621694307489E-2</v>
      </c>
      <c r="V38" s="150">
        <v>4633</v>
      </c>
      <c r="W38" s="815">
        <f t="shared" si="2"/>
        <v>4.7485430606518456E-3</v>
      </c>
      <c r="X38" s="150">
        <v>4655</v>
      </c>
      <c r="Y38" s="815">
        <f t="shared" si="2"/>
        <v>2.9430719656283567E-2</v>
      </c>
      <c r="Z38" s="150">
        <v>4792</v>
      </c>
      <c r="AA38" s="815">
        <f t="shared" si="2"/>
        <v>8.764607679465776E-3</v>
      </c>
      <c r="AB38" s="970">
        <v>4834</v>
      </c>
      <c r="AC38" s="815">
        <f t="shared" si="5"/>
        <v>4.9855192387256927E-2</v>
      </c>
      <c r="AD38" s="970">
        <v>5075</v>
      </c>
      <c r="AE38" s="815">
        <f t="shared" si="5"/>
        <v>2.2068965517241378E-2</v>
      </c>
      <c r="AF38" s="970">
        <v>5187</v>
      </c>
      <c r="AG38" s="815">
        <f t="shared" si="5"/>
        <v>-8.6755349913244656E-3</v>
      </c>
      <c r="AH38" s="970">
        <v>5142</v>
      </c>
      <c r="AI38" s="815">
        <f t="shared" si="5"/>
        <v>1.5558148580318942E-3</v>
      </c>
      <c r="AJ38" s="150">
        <v>5150</v>
      </c>
      <c r="AK38" s="815">
        <f t="shared" si="6"/>
        <v>-1.4951456310679612E-2</v>
      </c>
      <c r="AL38" s="150">
        <v>5073</v>
      </c>
      <c r="AM38" s="815">
        <f t="shared" si="6"/>
        <v>7.2942834880206933E-2</v>
      </c>
      <c r="AN38" s="970">
        <v>5443.0390013472897</v>
      </c>
      <c r="AO38" s="815">
        <f t="shared" si="6"/>
        <v>5.4741661520146631E-2</v>
      </c>
      <c r="AP38" s="150">
        <v>5741</v>
      </c>
      <c r="AQ38" s="815">
        <f t="shared" si="6"/>
        <v>2.3863438425361434E-2</v>
      </c>
      <c r="AR38" s="150">
        <v>5878</v>
      </c>
      <c r="AS38" s="815">
        <f t="shared" si="6"/>
        <v>-4.0660088465464442E-2</v>
      </c>
      <c r="AT38" s="150">
        <v>5639</v>
      </c>
      <c r="AU38" s="815">
        <f t="shared" si="6"/>
        <v>5.9407696400070938E-2</v>
      </c>
      <c r="AV38" s="150">
        <v>5974</v>
      </c>
    </row>
    <row r="39" spans="1:48" x14ac:dyDescent="0.3">
      <c r="A39" s="244" t="s">
        <v>95</v>
      </c>
      <c r="B39" s="246">
        <v>224</v>
      </c>
      <c r="C39" s="2" t="s">
        <v>868</v>
      </c>
      <c r="D39" s="602">
        <v>6656</v>
      </c>
      <c r="E39" s="815">
        <f t="shared" si="0"/>
        <v>7.9673914813703978E-2</v>
      </c>
      <c r="F39" s="599">
        <v>7186.3095770000136</v>
      </c>
      <c r="G39" s="815">
        <f t="shared" si="0"/>
        <v>2.0119565416229189E-2</v>
      </c>
      <c r="H39" s="599">
        <v>7330.8950026357397</v>
      </c>
      <c r="I39" s="815">
        <f t="shared" si="0"/>
        <v>2.4364146436555486E-2</v>
      </c>
      <c r="J39" s="599">
        <v>7509.5060019909697</v>
      </c>
      <c r="K39" s="815">
        <f t="shared" si="0"/>
        <v>3.0866210939940159E-2</v>
      </c>
      <c r="L39" s="601">
        <v>7741.2959983031697</v>
      </c>
      <c r="M39" s="815">
        <f t="shared" si="1"/>
        <v>-2.6674585023952223E-2</v>
      </c>
      <c r="N39" s="599">
        <v>7534.8001400008507</v>
      </c>
      <c r="O39" s="815">
        <f t="shared" si="1"/>
        <v>-6.9915608936216747E-2</v>
      </c>
      <c r="P39" s="150">
        <v>7008</v>
      </c>
      <c r="Q39" s="815">
        <f t="shared" si="1"/>
        <v>0</v>
      </c>
      <c r="R39" s="150">
        <f>P39</f>
        <v>7008</v>
      </c>
      <c r="S39" s="815">
        <f t="shared" si="1"/>
        <v>-5.2796803652968034E-3</v>
      </c>
      <c r="T39" s="150">
        <v>6971</v>
      </c>
      <c r="U39" s="815">
        <f t="shared" si="1"/>
        <v>3.8301534930426054E-2</v>
      </c>
      <c r="V39" s="150">
        <v>7238</v>
      </c>
      <c r="W39" s="815">
        <f t="shared" si="2"/>
        <v>4.6974302293451226E-3</v>
      </c>
      <c r="X39" s="150">
        <v>7272</v>
      </c>
      <c r="Y39" s="815">
        <f t="shared" si="2"/>
        <v>2.9427942794279429E-2</v>
      </c>
      <c r="Z39" s="150">
        <v>7486</v>
      </c>
      <c r="AA39" s="815">
        <f t="shared" si="2"/>
        <v>8.8164573871226289E-3</v>
      </c>
      <c r="AB39" s="970">
        <v>7552</v>
      </c>
      <c r="AC39" s="815">
        <f t="shared" si="5"/>
        <v>4.9788135593220338E-2</v>
      </c>
      <c r="AD39" s="970">
        <v>7928</v>
      </c>
      <c r="AE39" s="815">
        <f t="shared" si="5"/>
        <v>2.2073662966700304E-2</v>
      </c>
      <c r="AF39" s="970">
        <v>8103</v>
      </c>
      <c r="AG39" s="815">
        <f t="shared" si="5"/>
        <v>-8.6387757620634328E-3</v>
      </c>
      <c r="AH39" s="970">
        <v>8033</v>
      </c>
      <c r="AI39" s="815">
        <f t="shared" si="5"/>
        <v>1.6183244118013196E-3</v>
      </c>
      <c r="AJ39" s="150">
        <v>8046</v>
      </c>
      <c r="AK39" s="815">
        <f t="shared" si="6"/>
        <v>-1.5038528461347253E-2</v>
      </c>
      <c r="AL39" s="150">
        <v>7925</v>
      </c>
      <c r="AM39" s="815">
        <f t="shared" si="6"/>
        <v>5.9202018852974041E-2</v>
      </c>
      <c r="AN39" s="970">
        <v>8394.1759994098193</v>
      </c>
      <c r="AO39" s="815">
        <f t="shared" si="6"/>
        <v>6.8478907355599361E-2</v>
      </c>
      <c r="AP39" s="150">
        <v>8969</v>
      </c>
      <c r="AQ39" s="815">
        <f t="shared" si="6"/>
        <v>2.3859962091649013E-2</v>
      </c>
      <c r="AR39" s="150">
        <v>9183</v>
      </c>
      <c r="AS39" s="815">
        <f t="shared" si="6"/>
        <v>-4.0618534248067079E-2</v>
      </c>
      <c r="AT39" s="150">
        <v>8810</v>
      </c>
      <c r="AU39" s="815">
        <f t="shared" si="6"/>
        <v>5.9364358683314418E-2</v>
      </c>
      <c r="AV39" s="150">
        <v>9333</v>
      </c>
    </row>
    <row r="40" spans="1:48" x14ac:dyDescent="0.3">
      <c r="A40" s="244" t="s">
        <v>95</v>
      </c>
      <c r="B40" s="246">
        <v>227</v>
      </c>
      <c r="C40" s="2" t="s">
        <v>869</v>
      </c>
      <c r="D40" s="602">
        <v>6541</v>
      </c>
      <c r="E40" s="815">
        <f t="shared" si="0"/>
        <v>0.10280313605764381</v>
      </c>
      <c r="F40" s="599">
        <v>7213.4353129530482</v>
      </c>
      <c r="G40" s="815">
        <f t="shared" si="0"/>
        <v>2.6774439157626621E-2</v>
      </c>
      <c r="H40" s="599">
        <v>7406.5709978571849</v>
      </c>
      <c r="I40" s="815">
        <f t="shared" si="0"/>
        <v>2.4364041657496154E-2</v>
      </c>
      <c r="J40" s="599">
        <v>7587.0250021881802</v>
      </c>
      <c r="K40" s="815">
        <f t="shared" si="0"/>
        <v>3.9637802481926117E-2</v>
      </c>
      <c r="L40" s="601">
        <v>7887.7580006503504</v>
      </c>
      <c r="M40" s="815">
        <f t="shared" si="1"/>
        <v>-7.9605010323389042E-3</v>
      </c>
      <c r="N40" s="599">
        <v>7824.9674949433338</v>
      </c>
      <c r="O40" s="815">
        <f t="shared" si="1"/>
        <v>-6.9900289719643724E-2</v>
      </c>
      <c r="P40" s="150">
        <v>7278</v>
      </c>
      <c r="Q40" s="815">
        <f t="shared" si="1"/>
        <v>1.0717230008244023E-2</v>
      </c>
      <c r="R40" s="150">
        <v>7356</v>
      </c>
      <c r="S40" s="815">
        <f t="shared" si="1"/>
        <v>-1.5769439912996192E-2</v>
      </c>
      <c r="T40" s="150">
        <v>7240</v>
      </c>
      <c r="U40" s="815">
        <f t="shared" si="1"/>
        <v>3.8259668508287291E-2</v>
      </c>
      <c r="V40" s="150">
        <v>7517</v>
      </c>
      <c r="W40" s="815">
        <f t="shared" si="2"/>
        <v>4.6561128109618198E-3</v>
      </c>
      <c r="X40" s="150">
        <v>7552</v>
      </c>
      <c r="Y40" s="815">
        <f t="shared" si="2"/>
        <v>2.9396186440677968E-2</v>
      </c>
      <c r="Z40" s="150">
        <v>7774</v>
      </c>
      <c r="AA40" s="815">
        <f t="shared" si="2"/>
        <v>8.7471057370722919E-3</v>
      </c>
      <c r="AB40" s="970">
        <v>7842</v>
      </c>
      <c r="AC40" s="815">
        <f t="shared" si="5"/>
        <v>4.9859729660800815E-2</v>
      </c>
      <c r="AD40" s="970">
        <v>8233</v>
      </c>
      <c r="AE40" s="815">
        <f t="shared" si="5"/>
        <v>2.2106158144054415E-2</v>
      </c>
      <c r="AF40" s="970">
        <v>8415</v>
      </c>
      <c r="AG40" s="815">
        <f t="shared" si="5"/>
        <v>-8.5561497326203211E-3</v>
      </c>
      <c r="AH40" s="970">
        <v>8343</v>
      </c>
      <c r="AI40" s="815">
        <f t="shared" si="5"/>
        <v>1.5581924967038236E-3</v>
      </c>
      <c r="AJ40" s="150">
        <v>8356</v>
      </c>
      <c r="AK40" s="815">
        <f t="shared" si="6"/>
        <v>-1.507898516036381E-2</v>
      </c>
      <c r="AL40" s="150">
        <v>8230</v>
      </c>
      <c r="AM40" s="815">
        <f t="shared" si="6"/>
        <v>6.8800729024255144E-2</v>
      </c>
      <c r="AN40" s="970">
        <v>8796.2299998696199</v>
      </c>
      <c r="AO40" s="815">
        <f t="shared" si="6"/>
        <v>5.886271733891163E-2</v>
      </c>
      <c r="AP40" s="150">
        <v>9314</v>
      </c>
      <c r="AQ40" s="815">
        <f t="shared" si="6"/>
        <v>2.3942452222460813E-2</v>
      </c>
      <c r="AR40" s="150">
        <v>9537</v>
      </c>
      <c r="AS40" s="815">
        <f t="shared" si="6"/>
        <v>-4.0683653140400546E-2</v>
      </c>
      <c r="AT40" s="150">
        <v>9149</v>
      </c>
      <c r="AU40" s="815">
        <f t="shared" si="6"/>
        <v>5.9460050278718986E-2</v>
      </c>
      <c r="AV40" s="150">
        <v>9693</v>
      </c>
    </row>
    <row r="41" spans="1:48" x14ac:dyDescent="0.3">
      <c r="A41" s="244" t="s">
        <v>95</v>
      </c>
      <c r="B41" s="246">
        <v>228</v>
      </c>
      <c r="C41" s="2" t="s">
        <v>870</v>
      </c>
      <c r="D41" s="602">
        <v>6802</v>
      </c>
      <c r="E41" s="815">
        <f t="shared" si="0"/>
        <v>0.13631707542845628</v>
      </c>
      <c r="F41" s="599">
        <v>7729.2287470643596</v>
      </c>
      <c r="G41" s="815">
        <f t="shared" si="0"/>
        <v>2.1893678766581326E-2</v>
      </c>
      <c r="H41" s="599">
        <v>7898.4499983660126</v>
      </c>
      <c r="I41" s="815">
        <f t="shared" si="0"/>
        <v>2.4364147944548338E-2</v>
      </c>
      <c r="J41" s="599">
        <v>8090.8890026588197</v>
      </c>
      <c r="K41" s="815">
        <f t="shared" si="0"/>
        <v>3.2703946244449424E-2</v>
      </c>
      <c r="L41" s="601">
        <v>8355.4930016715807</v>
      </c>
      <c r="M41" s="815">
        <f t="shared" si="1"/>
        <v>-3.56046960893048E-3</v>
      </c>
      <c r="N41" s="599">
        <v>8325.7435227714977</v>
      </c>
      <c r="O41" s="815">
        <f t="shared" si="1"/>
        <v>-6.999297073920821E-2</v>
      </c>
      <c r="P41" s="150">
        <v>7743</v>
      </c>
      <c r="Q41" s="815">
        <f t="shared" si="1"/>
        <v>1.084850833010461E-2</v>
      </c>
      <c r="R41" s="150">
        <v>7827</v>
      </c>
      <c r="S41" s="815">
        <f t="shared" si="1"/>
        <v>0</v>
      </c>
      <c r="T41" s="150">
        <v>7827</v>
      </c>
      <c r="U41" s="815">
        <f t="shared" si="1"/>
        <v>0</v>
      </c>
      <c r="V41" s="150">
        <v>7827</v>
      </c>
      <c r="W41" s="815">
        <f t="shared" si="2"/>
        <v>2.6574677398747925E-2</v>
      </c>
      <c r="X41" s="150">
        <v>8035</v>
      </c>
      <c r="Y41" s="815">
        <f t="shared" si="2"/>
        <v>2.9495955196017425E-2</v>
      </c>
      <c r="Z41" s="150">
        <v>8272</v>
      </c>
      <c r="AA41" s="815">
        <f t="shared" si="2"/>
        <v>8.7040618955512572E-3</v>
      </c>
      <c r="AB41" s="970">
        <v>8344</v>
      </c>
      <c r="AC41" s="815">
        <f t="shared" si="5"/>
        <v>4.9856184084372007E-2</v>
      </c>
      <c r="AD41" s="970">
        <v>8760</v>
      </c>
      <c r="AE41" s="815">
        <f t="shared" si="5"/>
        <v>2.2031963470319636E-2</v>
      </c>
      <c r="AF41" s="970">
        <v>8953</v>
      </c>
      <c r="AG41" s="815">
        <f t="shared" si="5"/>
        <v>-8.6004691164972627E-3</v>
      </c>
      <c r="AH41" s="970">
        <v>8876</v>
      </c>
      <c r="AI41" s="815">
        <f t="shared" si="5"/>
        <v>1.6899504281207751E-3</v>
      </c>
      <c r="AJ41" s="150">
        <v>8891</v>
      </c>
      <c r="AK41" s="815">
        <f t="shared" si="6"/>
        <v>-1.5183893825216512E-2</v>
      </c>
      <c r="AL41" s="150">
        <v>8756</v>
      </c>
      <c r="AM41" s="815">
        <f t="shared" si="6"/>
        <v>6.6648812197320675E-2</v>
      </c>
      <c r="AN41" s="970">
        <v>9339.5769995997398</v>
      </c>
      <c r="AO41" s="815">
        <f t="shared" si="6"/>
        <v>6.1075892454733917E-2</v>
      </c>
      <c r="AP41" s="150">
        <v>9910</v>
      </c>
      <c r="AQ41" s="815">
        <f t="shared" si="6"/>
        <v>2.3915237134207869E-2</v>
      </c>
      <c r="AR41" s="150">
        <v>10147</v>
      </c>
      <c r="AS41" s="815">
        <f t="shared" si="6"/>
        <v>-4.0603133931211198E-2</v>
      </c>
      <c r="AT41" s="150">
        <v>9735</v>
      </c>
      <c r="AU41" s="815">
        <f t="shared" si="6"/>
        <v>5.9373394966615305E-2</v>
      </c>
      <c r="AV41" s="150">
        <v>10313</v>
      </c>
    </row>
    <row r="42" spans="1:48" x14ac:dyDescent="0.3">
      <c r="A42" s="244" t="s">
        <v>95</v>
      </c>
      <c r="B42" s="246">
        <v>216</v>
      </c>
      <c r="C42" s="33" t="s">
        <v>871</v>
      </c>
      <c r="D42" s="602">
        <v>5031</v>
      </c>
      <c r="E42" s="815">
        <f t="shared" si="0"/>
        <v>6.583721972745675E-2</v>
      </c>
      <c r="F42" s="599">
        <v>5362.2270524488349</v>
      </c>
      <c r="G42" s="815">
        <f t="shared" si="0"/>
        <v>2.3147275666032804E-2</v>
      </c>
      <c r="H42" s="599">
        <v>5486.3480002157266</v>
      </c>
      <c r="I42" s="815">
        <f t="shared" si="0"/>
        <v>2.4364112505217982E-2</v>
      </c>
      <c r="J42" s="599">
        <v>5620.0180001357603</v>
      </c>
      <c r="K42" s="815">
        <f t="shared" si="0"/>
        <v>2.2069680235489154E-2</v>
      </c>
      <c r="L42" s="601">
        <v>5744.0500003164498</v>
      </c>
      <c r="M42" s="815">
        <f t="shared" si="1"/>
        <v>0.14693954103029871</v>
      </c>
      <c r="N42" s="599">
        <v>6588.0780710180361</v>
      </c>
      <c r="O42" s="815">
        <f t="shared" si="1"/>
        <v>-6.9986734529815173E-2</v>
      </c>
      <c r="P42" s="150">
        <v>6127</v>
      </c>
      <c r="Q42" s="815">
        <f t="shared" si="1"/>
        <v>0</v>
      </c>
      <c r="R42" s="150">
        <f>P42</f>
        <v>6127</v>
      </c>
      <c r="S42" s="815">
        <f t="shared" si="1"/>
        <v>-5.2227843969316146E-3</v>
      </c>
      <c r="T42" s="150">
        <v>6095</v>
      </c>
      <c r="U42" s="815">
        <f t="shared" si="1"/>
        <v>3.8392124692370792E-2</v>
      </c>
      <c r="V42" s="150">
        <v>6329</v>
      </c>
      <c r="W42" s="815">
        <f t="shared" si="2"/>
        <v>4.5820824774845947E-3</v>
      </c>
      <c r="X42" s="150">
        <v>6358</v>
      </c>
      <c r="Y42" s="815">
        <f t="shared" si="2"/>
        <v>2.9411764705882353E-2</v>
      </c>
      <c r="Z42" s="150">
        <v>6545</v>
      </c>
      <c r="AA42" s="815">
        <f t="shared" si="2"/>
        <v>8.8617265087853319E-3</v>
      </c>
      <c r="AB42" s="970">
        <v>6603</v>
      </c>
      <c r="AC42" s="815">
        <f t="shared" si="5"/>
        <v>4.9825836740875359E-2</v>
      </c>
      <c r="AD42" s="970">
        <v>6932</v>
      </c>
      <c r="AE42" s="815">
        <f t="shared" si="5"/>
        <v>2.2071552221581074E-2</v>
      </c>
      <c r="AF42" s="970">
        <v>7085</v>
      </c>
      <c r="AG42" s="815">
        <f t="shared" si="5"/>
        <v>-8.6097388849682432E-3</v>
      </c>
      <c r="AH42" s="970">
        <v>7024</v>
      </c>
      <c r="AI42" s="815">
        <f t="shared" si="5"/>
        <v>1.5660592255125284E-3</v>
      </c>
      <c r="AJ42" s="150">
        <v>7035</v>
      </c>
      <c r="AK42" s="815">
        <f t="shared" si="6"/>
        <v>-1.5067519545131485E-2</v>
      </c>
      <c r="AL42" s="150">
        <v>6929</v>
      </c>
      <c r="AM42" s="815">
        <f t="shared" si="6"/>
        <v>5.867801991629383E-2</v>
      </c>
      <c r="AN42" s="970">
        <v>7335.58</v>
      </c>
      <c r="AO42" s="815">
        <f t="shared" si="6"/>
        <v>6.9036122569721831E-2</v>
      </c>
      <c r="AP42" s="150">
        <v>7842</v>
      </c>
      <c r="AQ42" s="815">
        <f t="shared" si="6"/>
        <v>2.3845957663861259E-2</v>
      </c>
      <c r="AR42" s="150">
        <v>8029</v>
      </c>
      <c r="AS42" s="815">
        <f t="shared" si="6"/>
        <v>-4.0602814796363185E-2</v>
      </c>
      <c r="AT42" s="150">
        <v>7703</v>
      </c>
      <c r="AU42" s="815">
        <f t="shared" si="6"/>
        <v>5.9327534726729844E-2</v>
      </c>
      <c r="AV42" s="150">
        <v>8160</v>
      </c>
    </row>
    <row r="43" spans="1:48" x14ac:dyDescent="0.3">
      <c r="A43" s="244" t="s">
        <v>95</v>
      </c>
      <c r="B43" s="246">
        <v>223</v>
      </c>
      <c r="C43" s="33" t="s">
        <v>872</v>
      </c>
      <c r="D43" s="602">
        <v>5201</v>
      </c>
      <c r="E43" s="815">
        <f t="shared" si="0"/>
        <v>0.11005377496386552</v>
      </c>
      <c r="F43" s="599">
        <v>5773.3896835870646</v>
      </c>
      <c r="G43" s="815">
        <f t="shared" si="0"/>
        <v>2.4010905958169251E-2</v>
      </c>
      <c r="H43" s="599">
        <v>5912.0140003395381</v>
      </c>
      <c r="I43" s="815">
        <f t="shared" si="0"/>
        <v>2.4364116930002015E-2</v>
      </c>
      <c r="J43" s="599">
        <v>6056.0550007356196</v>
      </c>
      <c r="K43" s="815">
        <f t="shared" si="0"/>
        <v>2.3976500137817835E-2</v>
      </c>
      <c r="L43" s="601">
        <v>6201.2580042953896</v>
      </c>
      <c r="M43" s="815">
        <f t="shared" si="1"/>
        <v>-4.9045111851255943E-2</v>
      </c>
      <c r="N43" s="599">
        <v>5897.116611856226</v>
      </c>
      <c r="O43" s="815">
        <f t="shared" si="1"/>
        <v>-6.9884426403856489E-2</v>
      </c>
      <c r="P43" s="150">
        <v>5485</v>
      </c>
      <c r="Q43" s="815">
        <f t="shared" si="1"/>
        <v>1.0756608933454877E-2</v>
      </c>
      <c r="R43" s="150">
        <v>5544</v>
      </c>
      <c r="S43" s="815">
        <f t="shared" si="1"/>
        <v>-1.5873015873015872E-2</v>
      </c>
      <c r="T43" s="150">
        <v>5456</v>
      </c>
      <c r="U43" s="815">
        <f t="shared" si="1"/>
        <v>3.8306451612903226E-2</v>
      </c>
      <c r="V43" s="150">
        <v>5665</v>
      </c>
      <c r="W43" s="815">
        <f t="shared" si="2"/>
        <v>4.5895851721094441E-3</v>
      </c>
      <c r="X43" s="150">
        <v>5691</v>
      </c>
      <c r="Y43" s="815">
        <f t="shared" si="2"/>
        <v>2.9520295202952029E-2</v>
      </c>
      <c r="Z43" s="150">
        <v>5859</v>
      </c>
      <c r="AA43" s="815">
        <f t="shared" si="2"/>
        <v>8.7045570916538667E-3</v>
      </c>
      <c r="AB43" s="970">
        <v>5910</v>
      </c>
      <c r="AC43" s="815">
        <f t="shared" si="5"/>
        <v>4.9915397631133673E-2</v>
      </c>
      <c r="AD43" s="970">
        <v>6205</v>
      </c>
      <c r="AE43" s="815">
        <f t="shared" si="5"/>
        <v>2.2078968573730862E-2</v>
      </c>
      <c r="AF43" s="970">
        <v>6342</v>
      </c>
      <c r="AG43" s="815">
        <f t="shared" si="5"/>
        <v>-8.6723431094292026E-3</v>
      </c>
      <c r="AH43" s="970">
        <v>6287</v>
      </c>
      <c r="AI43" s="815">
        <f t="shared" si="5"/>
        <v>1.590583744234134E-3</v>
      </c>
      <c r="AJ43" s="150">
        <v>6297</v>
      </c>
      <c r="AK43" s="815">
        <f t="shared" si="6"/>
        <v>-1.5086549150389074E-2</v>
      </c>
      <c r="AL43" s="150">
        <v>6202</v>
      </c>
      <c r="AM43" s="815">
        <f t="shared" si="6"/>
        <v>5.7311189671987998E-2</v>
      </c>
      <c r="AN43" s="970">
        <v>6557.4439983456696</v>
      </c>
      <c r="AO43" s="815">
        <f t="shared" si="6"/>
        <v>7.0386571623146627E-2</v>
      </c>
      <c r="AP43" s="150">
        <v>7019</v>
      </c>
      <c r="AQ43" s="815">
        <f t="shared" si="6"/>
        <v>2.3935033480552786E-2</v>
      </c>
      <c r="AR43" s="150">
        <v>7187</v>
      </c>
      <c r="AS43" s="815">
        <f t="shared" si="6"/>
        <v>-4.062891331570892E-2</v>
      </c>
      <c r="AT43" s="150">
        <v>6895</v>
      </c>
      <c r="AU43" s="815">
        <f t="shared" si="6"/>
        <v>5.9463379260333578E-2</v>
      </c>
      <c r="AV43" s="150">
        <v>7305</v>
      </c>
    </row>
    <row r="44" spans="1:48" x14ac:dyDescent="0.3">
      <c r="A44" s="244" t="s">
        <v>95</v>
      </c>
      <c r="B44" s="246">
        <v>241</v>
      </c>
      <c r="C44" s="33" t="s">
        <v>873</v>
      </c>
      <c r="D44" s="602">
        <v>5179</v>
      </c>
      <c r="E44" s="815">
        <f t="shared" si="0"/>
        <v>7.6757166195361715E-2</v>
      </c>
      <c r="F44" s="599">
        <v>5576.5253637257783</v>
      </c>
      <c r="G44" s="815">
        <f t="shared" si="0"/>
        <v>2.6235805965298089E-2</v>
      </c>
      <c r="H44" s="599">
        <v>5722.8300011290512</v>
      </c>
      <c r="I44" s="815">
        <f t="shared" si="0"/>
        <v>2.4363994573562465E-2</v>
      </c>
      <c r="J44" s="599">
        <v>5862.2610002219799</v>
      </c>
      <c r="K44" s="815">
        <f t="shared" si="0"/>
        <v>3.3414069907865426E-2</v>
      </c>
      <c r="L44" s="601">
        <v>6058.1429991015502</v>
      </c>
      <c r="M44" s="815">
        <f t="shared" si="1"/>
        <v>-4.3293165126740127E-2</v>
      </c>
      <c r="N44" s="599">
        <v>5795.8668138800422</v>
      </c>
      <c r="O44" s="815">
        <f t="shared" si="1"/>
        <v>-7.002693935410409E-2</v>
      </c>
      <c r="P44" s="150">
        <v>5390</v>
      </c>
      <c r="Q44" s="815">
        <f t="shared" si="1"/>
        <v>1.0946196660482375E-2</v>
      </c>
      <c r="R44" s="150">
        <v>5449</v>
      </c>
      <c r="S44" s="815">
        <f t="shared" si="1"/>
        <v>-1.5966232336208478E-2</v>
      </c>
      <c r="T44" s="150">
        <v>5362</v>
      </c>
      <c r="U44" s="815">
        <f t="shared" ref="U44:U101" si="7">(V44-T44)/T44</f>
        <v>3.8418500559492724E-2</v>
      </c>
      <c r="V44" s="150">
        <v>5568</v>
      </c>
      <c r="W44" s="815">
        <f t="shared" si="2"/>
        <v>4.6695402298850578E-3</v>
      </c>
      <c r="X44" s="150">
        <v>5594</v>
      </c>
      <c r="Y44" s="815">
        <f t="shared" si="2"/>
        <v>2.931712549159814E-2</v>
      </c>
      <c r="Z44" s="150">
        <v>5758</v>
      </c>
      <c r="AA44" s="815">
        <f t="shared" si="2"/>
        <v>8.8572420979506766E-3</v>
      </c>
      <c r="AB44" s="970">
        <v>5809</v>
      </c>
      <c r="AC44" s="815">
        <f t="shared" si="5"/>
        <v>4.9750387330005162E-2</v>
      </c>
      <c r="AD44" s="970">
        <v>6098</v>
      </c>
      <c r="AE44" s="815">
        <f t="shared" si="5"/>
        <v>2.2138406034765495E-2</v>
      </c>
      <c r="AF44" s="970">
        <v>6233</v>
      </c>
      <c r="AG44" s="815">
        <f t="shared" si="5"/>
        <v>-8.6635648965185299E-3</v>
      </c>
      <c r="AH44" s="970">
        <v>6179</v>
      </c>
      <c r="AI44" s="815">
        <f t="shared" si="5"/>
        <v>1.6183848519177862E-3</v>
      </c>
      <c r="AJ44" s="150">
        <v>6189</v>
      </c>
      <c r="AK44" s="815">
        <f t="shared" si="6"/>
        <v>-1.5026660203587009E-2</v>
      </c>
      <c r="AL44" s="150">
        <v>6096</v>
      </c>
      <c r="AM44" s="815">
        <f t="shared" si="6"/>
        <v>6.6209973833490782E-2</v>
      </c>
      <c r="AN44" s="970">
        <v>6499.6160004889598</v>
      </c>
      <c r="AO44" s="815">
        <f t="shared" si="6"/>
        <v>6.1447322346580929E-2</v>
      </c>
      <c r="AP44" s="150">
        <v>6899</v>
      </c>
      <c r="AQ44" s="815">
        <f t="shared" si="6"/>
        <v>2.3916509639078126E-2</v>
      </c>
      <c r="AR44" s="150">
        <v>7064</v>
      </c>
      <c r="AS44" s="815">
        <f t="shared" si="6"/>
        <v>-4.0628539071347676E-2</v>
      </c>
      <c r="AT44" s="150">
        <v>6777</v>
      </c>
      <c r="AU44" s="815">
        <f t="shared" si="6"/>
        <v>5.9318282425852145E-2</v>
      </c>
      <c r="AV44" s="150">
        <v>7179</v>
      </c>
    </row>
    <row r="45" spans="1:48" x14ac:dyDescent="0.3">
      <c r="A45" s="244" t="s">
        <v>95</v>
      </c>
      <c r="B45" s="246">
        <v>245</v>
      </c>
      <c r="C45" s="33" t="s">
        <v>874</v>
      </c>
      <c r="D45" s="602">
        <v>5013</v>
      </c>
      <c r="E45" s="815">
        <f t="shared" si="0"/>
        <v>6.8124708841257306E-2</v>
      </c>
      <c r="F45" s="599">
        <v>5354.5091654212229</v>
      </c>
      <c r="G45" s="815">
        <f t="shared" si="0"/>
        <v>2.4622020318749389E-2</v>
      </c>
      <c r="H45" s="599">
        <v>5486.347998889154</v>
      </c>
      <c r="I45" s="815">
        <f t="shared" si="0"/>
        <v>2.4364112810467062E-2</v>
      </c>
      <c r="J45" s="599">
        <v>5620.0180004515696</v>
      </c>
      <c r="K45" s="815">
        <f t="shared" si="0"/>
        <v>1.0963488009381754E-2</v>
      </c>
      <c r="L45" s="601">
        <v>5681.63300041203</v>
      </c>
      <c r="M45" s="815">
        <f t="shared" si="1"/>
        <v>-2.290284194328104E-3</v>
      </c>
      <c r="N45" s="599">
        <v>5668.6204461532134</v>
      </c>
      <c r="O45" s="815">
        <f t="shared" si="1"/>
        <v>-6.9967719645502857E-2</v>
      </c>
      <c r="P45" s="150">
        <v>5272</v>
      </c>
      <c r="Q45" s="815">
        <f t="shared" si="1"/>
        <v>1.0811836115326252E-2</v>
      </c>
      <c r="R45" s="150">
        <v>5329</v>
      </c>
      <c r="S45" s="815">
        <f t="shared" si="1"/>
        <v>-3.9219365734659409E-2</v>
      </c>
      <c r="T45" s="150">
        <v>5120</v>
      </c>
      <c r="U45" s="815">
        <f t="shared" si="7"/>
        <v>3.8281250000000003E-2</v>
      </c>
      <c r="V45" s="150">
        <v>5316</v>
      </c>
      <c r="W45" s="815">
        <f t="shared" si="2"/>
        <v>4.7027840481565089E-3</v>
      </c>
      <c r="X45" s="150">
        <v>5341</v>
      </c>
      <c r="Y45" s="815">
        <f t="shared" si="2"/>
        <v>2.9395244336266616E-2</v>
      </c>
      <c r="Z45" s="150">
        <v>5498</v>
      </c>
      <c r="AA45" s="815">
        <f t="shared" si="2"/>
        <v>8.9123317570025465E-3</v>
      </c>
      <c r="AB45" s="970">
        <v>5547</v>
      </c>
      <c r="AC45" s="815">
        <f t="shared" si="5"/>
        <v>4.9756625202812328E-2</v>
      </c>
      <c r="AD45" s="970">
        <v>5823</v>
      </c>
      <c r="AE45" s="815">
        <f t="shared" si="5"/>
        <v>2.1981796324918427E-2</v>
      </c>
      <c r="AF45" s="970">
        <v>5951</v>
      </c>
      <c r="AG45" s="815">
        <f t="shared" si="5"/>
        <v>-8.5699882372710472E-3</v>
      </c>
      <c r="AH45" s="970">
        <v>5900</v>
      </c>
      <c r="AI45" s="815">
        <f t="shared" si="5"/>
        <v>1.6949152542372881E-3</v>
      </c>
      <c r="AJ45" s="150">
        <v>5910</v>
      </c>
      <c r="AK45" s="815">
        <f t="shared" si="6"/>
        <v>-1.505922165820643E-2</v>
      </c>
      <c r="AL45" s="150">
        <v>5821</v>
      </c>
      <c r="AM45" s="815">
        <f t="shared" si="6"/>
        <v>6.9398557007801107E-2</v>
      </c>
      <c r="AN45" s="970">
        <v>6224.9690003424103</v>
      </c>
      <c r="AO45" s="815">
        <f t="shared" si="6"/>
        <v>5.815787992481182E-2</v>
      </c>
      <c r="AP45" s="150">
        <v>6587</v>
      </c>
      <c r="AQ45" s="815">
        <f t="shared" si="6"/>
        <v>2.3986640352208898E-2</v>
      </c>
      <c r="AR45" s="150">
        <v>6745</v>
      </c>
      <c r="AS45" s="815">
        <f t="shared" si="6"/>
        <v>-4.0622683469236469E-2</v>
      </c>
      <c r="AT45" s="150">
        <v>6471</v>
      </c>
      <c r="AU45" s="815">
        <f t="shared" si="6"/>
        <v>5.9341678256838198E-2</v>
      </c>
      <c r="AV45" s="150">
        <v>6855</v>
      </c>
    </row>
    <row r="46" spans="1:48" x14ac:dyDescent="0.3">
      <c r="A46" s="244" t="s">
        <v>95</v>
      </c>
      <c r="B46" s="246">
        <v>246</v>
      </c>
      <c r="C46" s="33" t="s">
        <v>875</v>
      </c>
      <c r="D46" s="602">
        <v>4921</v>
      </c>
      <c r="E46" s="815">
        <f t="shared" si="0"/>
        <v>8.9099150117864803E-2</v>
      </c>
      <c r="F46" s="599">
        <v>5359.4569177300127</v>
      </c>
      <c r="G46" s="815">
        <f t="shared" si="0"/>
        <v>2.3676108320057579E-2</v>
      </c>
      <c r="H46" s="599">
        <v>5486.3480002508704</v>
      </c>
      <c r="I46" s="815">
        <f t="shared" si="0"/>
        <v>2.4364112550175031E-2</v>
      </c>
      <c r="J46" s="599">
        <v>5620.0180004184103</v>
      </c>
      <c r="K46" s="815">
        <f t="shared" si="0"/>
        <v>1.9470044326093405E-2</v>
      </c>
      <c r="L46" s="601">
        <v>5729.44</v>
      </c>
      <c r="M46" s="815">
        <f t="shared" si="1"/>
        <v>0.15761749719060891</v>
      </c>
      <c r="N46" s="599">
        <v>6632.4999931037619</v>
      </c>
      <c r="O46" s="815">
        <f t="shared" si="1"/>
        <v>-6.9883150182539419E-2</v>
      </c>
      <c r="P46" s="150">
        <v>6169</v>
      </c>
      <c r="Q46" s="815">
        <f t="shared" si="1"/>
        <v>1.0698654563138272E-2</v>
      </c>
      <c r="R46" s="150">
        <v>6235</v>
      </c>
      <c r="S46" s="815">
        <f t="shared" si="1"/>
        <v>-1.5878107457898957E-2</v>
      </c>
      <c r="T46" s="150">
        <v>6136</v>
      </c>
      <c r="U46" s="815">
        <f t="shared" si="7"/>
        <v>3.8298565840938721E-2</v>
      </c>
      <c r="V46" s="150">
        <v>6371</v>
      </c>
      <c r="W46" s="815">
        <f t="shared" si="2"/>
        <v>4.7088369172814315E-3</v>
      </c>
      <c r="X46" s="150">
        <v>6401</v>
      </c>
      <c r="Y46" s="815">
        <f t="shared" si="2"/>
        <v>2.9370410873301046E-2</v>
      </c>
      <c r="Z46" s="150">
        <v>6589</v>
      </c>
      <c r="AA46" s="815">
        <f t="shared" si="2"/>
        <v>8.8025497040522087E-3</v>
      </c>
      <c r="AB46" s="970">
        <v>6647</v>
      </c>
      <c r="AC46" s="815">
        <f t="shared" si="5"/>
        <v>4.9796900857529712E-2</v>
      </c>
      <c r="AD46" s="970">
        <v>6978</v>
      </c>
      <c r="AE46" s="815">
        <f t="shared" si="5"/>
        <v>2.2212668386357121E-2</v>
      </c>
      <c r="AF46" s="970">
        <v>7133</v>
      </c>
      <c r="AG46" s="815">
        <f t="shared" si="5"/>
        <v>-8.6919949530351887E-3</v>
      </c>
      <c r="AH46" s="970">
        <v>7071</v>
      </c>
      <c r="AI46" s="815">
        <f t="shared" si="5"/>
        <v>1.6970725498515061E-3</v>
      </c>
      <c r="AJ46" s="150">
        <v>7083</v>
      </c>
      <c r="AK46" s="815">
        <f t="shared" si="6"/>
        <v>-1.5106593251447127E-2</v>
      </c>
      <c r="AL46" s="150">
        <v>6976</v>
      </c>
      <c r="AM46" s="815">
        <f t="shared" si="6"/>
        <v>7.1345900272664894E-2</v>
      </c>
      <c r="AN46" s="970">
        <v>7473.7090003021103</v>
      </c>
      <c r="AO46" s="815">
        <f t="shared" si="6"/>
        <v>5.6369735519654268E-2</v>
      </c>
      <c r="AP46" s="150">
        <v>7895</v>
      </c>
      <c r="AQ46" s="815">
        <f t="shared" si="6"/>
        <v>2.3812539582013934E-2</v>
      </c>
      <c r="AR46" s="150">
        <v>8083</v>
      </c>
      <c r="AS46" s="815">
        <f t="shared" si="6"/>
        <v>-4.0578992948162813E-2</v>
      </c>
      <c r="AT46" s="150">
        <v>7755</v>
      </c>
      <c r="AU46" s="815">
        <f t="shared" si="6"/>
        <v>5.931656995486783E-2</v>
      </c>
      <c r="AV46" s="150">
        <v>8215</v>
      </c>
    </row>
    <row r="47" spans="1:48" x14ac:dyDescent="0.3">
      <c r="A47" s="244" t="s">
        <v>95</v>
      </c>
      <c r="B47" s="246">
        <v>251</v>
      </c>
      <c r="C47" s="33" t="s">
        <v>876</v>
      </c>
      <c r="D47" s="602">
        <v>4404</v>
      </c>
      <c r="E47" s="815">
        <f t="shared" si="0"/>
        <v>0.15305638172914229</v>
      </c>
      <c r="F47" s="599">
        <v>5078.0603051351427</v>
      </c>
      <c r="G47" s="815">
        <f t="shared" si="0"/>
        <v>2.4519538895340851E-2</v>
      </c>
      <c r="H47" s="599">
        <v>5202.5720022997903</v>
      </c>
      <c r="I47" s="815">
        <f t="shared" si="0"/>
        <v>2.4364294693235793E-2</v>
      </c>
      <c r="J47" s="599">
        <v>5329.3289997266002</v>
      </c>
      <c r="K47" s="815">
        <f t="shared" si="0"/>
        <v>2.2297929047209602E-2</v>
      </c>
      <c r="L47" s="601">
        <v>5448.1619996317404</v>
      </c>
      <c r="M47" s="815">
        <f t="shared" si="1"/>
        <v>-1.5790174455033463E-2</v>
      </c>
      <c r="N47" s="599">
        <v>5362.1345711982713</v>
      </c>
      <c r="O47" s="815">
        <f t="shared" si="1"/>
        <v>-6.9959932227967245E-2</v>
      </c>
      <c r="P47" s="150">
        <v>4987</v>
      </c>
      <c r="Q47" s="815">
        <f t="shared" si="1"/>
        <v>1.0828153198315621E-2</v>
      </c>
      <c r="R47" s="150">
        <v>5041</v>
      </c>
      <c r="S47" s="815">
        <f t="shared" si="1"/>
        <v>-3.3326720888712559E-2</v>
      </c>
      <c r="T47" s="150">
        <v>4873</v>
      </c>
      <c r="U47" s="815">
        <f t="shared" si="7"/>
        <v>3.8169505438128463E-2</v>
      </c>
      <c r="V47" s="150">
        <v>5059</v>
      </c>
      <c r="W47" s="815">
        <f t="shared" si="2"/>
        <v>4.7440205574224154E-3</v>
      </c>
      <c r="X47" s="150">
        <v>5083</v>
      </c>
      <c r="Y47" s="815">
        <f t="shared" si="2"/>
        <v>2.9510131811922094E-2</v>
      </c>
      <c r="Z47" s="150">
        <v>5233</v>
      </c>
      <c r="AA47" s="815">
        <f t="shared" si="2"/>
        <v>8.79036881330021E-3</v>
      </c>
      <c r="AB47" s="970">
        <v>5279</v>
      </c>
      <c r="AC47" s="815">
        <f t="shared" si="5"/>
        <v>4.9820041674559577E-2</v>
      </c>
      <c r="AD47" s="970">
        <v>5542</v>
      </c>
      <c r="AE47" s="815">
        <f t="shared" si="5"/>
        <v>2.2013713460844461E-2</v>
      </c>
      <c r="AF47" s="970">
        <v>5664</v>
      </c>
      <c r="AG47" s="815">
        <f t="shared" si="5"/>
        <v>-8.6511299435028249E-3</v>
      </c>
      <c r="AH47" s="970">
        <v>5615</v>
      </c>
      <c r="AI47" s="815">
        <f t="shared" si="5"/>
        <v>1.6028495102404273E-3</v>
      </c>
      <c r="AJ47" s="150">
        <v>5624</v>
      </c>
      <c r="AK47" s="815">
        <f t="shared" si="6"/>
        <v>-1.5113798008534851E-2</v>
      </c>
      <c r="AL47" s="150">
        <v>5539</v>
      </c>
      <c r="AM47" s="815">
        <f t="shared" si="6"/>
        <v>5.5411987732314448E-2</v>
      </c>
      <c r="AN47" s="970">
        <v>5845.9270000492897</v>
      </c>
      <c r="AO47" s="815">
        <f t="shared" si="6"/>
        <v>7.2370558159064097E-2</v>
      </c>
      <c r="AP47" s="150">
        <v>6269</v>
      </c>
      <c r="AQ47" s="815">
        <f t="shared" si="6"/>
        <v>2.3927261126176425E-2</v>
      </c>
      <c r="AR47" s="150">
        <v>6419</v>
      </c>
      <c r="AS47" s="815">
        <f t="shared" si="6"/>
        <v>-4.0660539024770216E-2</v>
      </c>
      <c r="AT47" s="150">
        <v>6158</v>
      </c>
      <c r="AU47" s="815">
        <f t="shared" si="6"/>
        <v>5.9434881455017866E-2</v>
      </c>
      <c r="AV47" s="150">
        <v>6524</v>
      </c>
    </row>
    <row r="48" spans="1:48" x14ac:dyDescent="0.3">
      <c r="A48" s="244" t="s">
        <v>95</v>
      </c>
      <c r="B48" s="246">
        <v>632</v>
      </c>
      <c r="C48" s="33" t="s">
        <v>877</v>
      </c>
      <c r="D48" s="602">
        <v>4680</v>
      </c>
      <c r="E48" s="815">
        <f t="shared" si="0"/>
        <v>8.3388966842984205E-2</v>
      </c>
      <c r="F48" s="599">
        <v>5070.2603648251661</v>
      </c>
      <c r="G48" s="815">
        <f t="shared" si="0"/>
        <v>2.6095629297487617E-2</v>
      </c>
      <c r="H48" s="599">
        <v>5202.571999747388</v>
      </c>
      <c r="I48" s="815">
        <f t="shared" si="0"/>
        <v>2.4364296235549789E-2</v>
      </c>
      <c r="J48" s="599">
        <v>5329.32900513601</v>
      </c>
      <c r="K48" s="815">
        <f t="shared" si="0"/>
        <v>3.4552567819541233E-2</v>
      </c>
      <c r="L48" s="601">
        <v>5513.4710070186202</v>
      </c>
      <c r="M48" s="815">
        <f t="shared" si="1"/>
        <v>6.9582467882675011E-2</v>
      </c>
      <c r="N48" s="599">
        <v>5897.1119262865532</v>
      </c>
      <c r="O48" s="815">
        <f t="shared" si="1"/>
        <v>-6.9883687377468945E-2</v>
      </c>
      <c r="P48" s="150">
        <v>5485</v>
      </c>
      <c r="Q48" s="815">
        <f t="shared" si="1"/>
        <v>0</v>
      </c>
      <c r="R48" s="150">
        <v>5485</v>
      </c>
      <c r="S48" s="815">
        <f t="shared" si="1"/>
        <v>-5.28714676390155E-3</v>
      </c>
      <c r="T48" s="150">
        <v>5456</v>
      </c>
      <c r="U48" s="815">
        <f t="shared" si="7"/>
        <v>3.8306451612903226E-2</v>
      </c>
      <c r="V48" s="150">
        <v>5665</v>
      </c>
      <c r="W48" s="815">
        <f t="shared" si="2"/>
        <v>4.5895851721094441E-3</v>
      </c>
      <c r="X48" s="150">
        <v>5691</v>
      </c>
      <c r="Y48" s="815">
        <f t="shared" si="2"/>
        <v>2.9520295202952029E-2</v>
      </c>
      <c r="Z48" s="150">
        <v>5859</v>
      </c>
      <c r="AA48" s="815">
        <f t="shared" si="2"/>
        <v>8.7045570916538667E-3</v>
      </c>
      <c r="AB48" s="970">
        <v>5910</v>
      </c>
      <c r="AC48" s="815">
        <f t="shared" si="5"/>
        <v>4.9915397631133673E-2</v>
      </c>
      <c r="AD48" s="970">
        <v>6205</v>
      </c>
      <c r="AE48" s="815">
        <f t="shared" si="5"/>
        <v>2.2078968573730862E-2</v>
      </c>
      <c r="AF48" s="970">
        <v>6342</v>
      </c>
      <c r="AG48" s="815">
        <f t="shared" si="5"/>
        <v>-8.6723431094292026E-3</v>
      </c>
      <c r="AH48" s="970">
        <v>6287</v>
      </c>
      <c r="AI48" s="815">
        <f t="shared" si="5"/>
        <v>1.590583744234134E-3</v>
      </c>
      <c r="AJ48" s="150">
        <v>6297</v>
      </c>
      <c r="AK48" s="815">
        <f t="shared" si="6"/>
        <v>-1.5086549150389074E-2</v>
      </c>
      <c r="AL48" s="150">
        <v>6202</v>
      </c>
      <c r="AM48" s="815">
        <f t="shared" si="6"/>
        <v>5.963076438399071E-2</v>
      </c>
      <c r="AN48" s="970">
        <v>6571.8300007095104</v>
      </c>
      <c r="AO48" s="815">
        <f t="shared" si="6"/>
        <v>6.8043452012941916E-2</v>
      </c>
      <c r="AP48" s="150">
        <v>7019</v>
      </c>
      <c r="AQ48" s="815">
        <f t="shared" si="6"/>
        <v>2.3935033480552786E-2</v>
      </c>
      <c r="AR48" s="150">
        <v>7187</v>
      </c>
      <c r="AS48" s="815">
        <f t="shared" si="6"/>
        <v>-4.062891331570892E-2</v>
      </c>
      <c r="AT48" s="150">
        <v>6895</v>
      </c>
      <c r="AU48" s="815">
        <f t="shared" si="6"/>
        <v>5.9463379260333578E-2</v>
      </c>
      <c r="AV48" s="150">
        <v>7305</v>
      </c>
    </row>
    <row r="49" spans="1:48" x14ac:dyDescent="0.3">
      <c r="A49" s="244" t="s">
        <v>95</v>
      </c>
      <c r="B49" s="246">
        <v>286</v>
      </c>
      <c r="C49" s="33" t="s">
        <v>878</v>
      </c>
      <c r="D49" s="602">
        <v>4407</v>
      </c>
      <c r="E49" s="815">
        <f t="shared" si="0"/>
        <v>9.0537780803267534E-2</v>
      </c>
      <c r="F49" s="599">
        <v>4806</v>
      </c>
      <c r="G49" s="815">
        <f t="shared" si="0"/>
        <v>2.3469412853255489E-2</v>
      </c>
      <c r="H49" s="599">
        <v>4918.7939981727459</v>
      </c>
      <c r="I49" s="815">
        <f t="shared" si="0"/>
        <v>2.4364305865847098E-2</v>
      </c>
      <c r="J49" s="599">
        <v>5038.6369996353196</v>
      </c>
      <c r="K49" s="815">
        <f t="shared" si="0"/>
        <v>3.1833609044725653E-2</v>
      </c>
      <c r="L49" s="601">
        <v>5199.0349999999999</v>
      </c>
      <c r="M49" s="815">
        <f t="shared" si="1"/>
        <v>2.2459969726543381E-2</v>
      </c>
      <c r="N49" s="599">
        <v>5315.8051687072393</v>
      </c>
      <c r="O49" s="815">
        <f t="shared" si="1"/>
        <v>-6.9943340078744712E-2</v>
      </c>
      <c r="P49" s="150">
        <v>4944</v>
      </c>
      <c r="Q49" s="815">
        <f t="shared" si="1"/>
        <v>0</v>
      </c>
      <c r="R49" s="150">
        <v>4944</v>
      </c>
      <c r="S49" s="815">
        <f t="shared" si="1"/>
        <v>-5.2588996763754045E-3</v>
      </c>
      <c r="T49" s="150">
        <v>4918</v>
      </c>
      <c r="U49" s="815">
        <f t="shared" si="7"/>
        <v>3.8226921512810083E-2</v>
      </c>
      <c r="V49" s="150">
        <v>5106</v>
      </c>
      <c r="W49" s="815">
        <f t="shared" si="2"/>
        <v>4.7003525264394828E-3</v>
      </c>
      <c r="X49" s="150">
        <v>5130</v>
      </c>
      <c r="Y49" s="815">
        <f t="shared" si="2"/>
        <v>2.9434697855750487E-2</v>
      </c>
      <c r="Z49" s="150">
        <v>5281</v>
      </c>
      <c r="AA49" s="815">
        <f t="shared" si="2"/>
        <v>8.8998295777314908E-3</v>
      </c>
      <c r="AB49" s="970">
        <v>5328</v>
      </c>
      <c r="AC49" s="815">
        <f t="shared" si="5"/>
        <v>4.973723723723724E-2</v>
      </c>
      <c r="AD49" s="970">
        <v>5593</v>
      </c>
      <c r="AE49" s="815">
        <f t="shared" si="5"/>
        <v>2.2170570355801895E-2</v>
      </c>
      <c r="AF49" s="970">
        <v>5717</v>
      </c>
      <c r="AG49" s="815">
        <f t="shared" si="5"/>
        <v>-8.745845723281442E-3</v>
      </c>
      <c r="AH49" s="970">
        <v>5667</v>
      </c>
      <c r="AI49" s="815">
        <f t="shared" si="5"/>
        <v>1.7646020822304571E-3</v>
      </c>
      <c r="AJ49" s="150">
        <v>5677</v>
      </c>
      <c r="AK49" s="815">
        <f t="shared" si="6"/>
        <v>-1.5148846221595914E-2</v>
      </c>
      <c r="AL49" s="150">
        <v>5591</v>
      </c>
      <c r="AM49" s="815">
        <f t="shared" si="6"/>
        <v>5.8858522552133745E-2</v>
      </c>
      <c r="AN49" s="970">
        <v>5920.0779995889798</v>
      </c>
      <c r="AO49" s="815">
        <f t="shared" si="6"/>
        <v>6.873591875635289E-2</v>
      </c>
      <c r="AP49" s="150">
        <v>6327</v>
      </c>
      <c r="AQ49" s="815">
        <f t="shared" si="6"/>
        <v>2.4024024024024024E-2</v>
      </c>
      <c r="AR49" s="150">
        <v>6479</v>
      </c>
      <c r="AS49" s="815">
        <f t="shared" ref="AS49:AS111" si="8">(AT49-AR49)/AR49</f>
        <v>-4.074702886247878E-2</v>
      </c>
      <c r="AT49" s="150">
        <v>6215</v>
      </c>
      <c r="AU49" s="815">
        <f t="shared" si="6"/>
        <v>5.9533386967015288E-2</v>
      </c>
      <c r="AV49" s="150">
        <v>6585</v>
      </c>
    </row>
    <row r="50" spans="1:48" x14ac:dyDescent="0.3">
      <c r="A50" s="244" t="s">
        <v>95</v>
      </c>
      <c r="B50" s="246">
        <v>240</v>
      </c>
      <c r="C50" s="33" t="s">
        <v>879</v>
      </c>
      <c r="D50" s="602">
        <v>4849</v>
      </c>
      <c r="E50" s="815">
        <f t="shared" si="0"/>
        <v>0.11837492266446691</v>
      </c>
      <c r="F50" s="599">
        <v>5423</v>
      </c>
      <c r="G50" s="815">
        <f t="shared" si="0"/>
        <v>2.0402729037485523E-2</v>
      </c>
      <c r="H50" s="599">
        <v>5533.643999570284</v>
      </c>
      <c r="I50" s="815">
        <f t="shared" si="0"/>
        <v>2.4364234607449596E-2</v>
      </c>
      <c r="J50" s="599">
        <v>5668.4670002099201</v>
      </c>
      <c r="K50" s="815">
        <f t="shared" si="0"/>
        <v>1.7122970831910157E-2</v>
      </c>
      <c r="L50" s="601">
        <v>5765.5279953161598</v>
      </c>
      <c r="M50" s="815">
        <f t="shared" si="1"/>
        <v>3.4970065166396731E-2</v>
      </c>
      <c r="N50" s="599">
        <v>5967.1488850310507</v>
      </c>
      <c r="O50" s="815">
        <f t="shared" si="1"/>
        <v>-6.9907571114488795E-2</v>
      </c>
      <c r="P50" s="150">
        <v>5550</v>
      </c>
      <c r="Q50" s="815">
        <f t="shared" si="1"/>
        <v>0</v>
      </c>
      <c r="R50" s="150">
        <v>5550</v>
      </c>
      <c r="S50" s="815">
        <f t="shared" si="1"/>
        <v>-5.2252252252252256E-3</v>
      </c>
      <c r="T50" s="150">
        <v>5521</v>
      </c>
      <c r="U50" s="815">
        <f t="shared" si="7"/>
        <v>3.8217714182213369E-2</v>
      </c>
      <c r="V50" s="150">
        <v>5732</v>
      </c>
      <c r="W50" s="815">
        <f t="shared" si="2"/>
        <v>4.7103977669225401E-3</v>
      </c>
      <c r="X50" s="150">
        <v>5759</v>
      </c>
      <c r="Y50" s="815">
        <f t="shared" si="2"/>
        <v>2.9345372460496615E-2</v>
      </c>
      <c r="Z50" s="150">
        <v>5928</v>
      </c>
      <c r="AA50" s="815">
        <f t="shared" si="2"/>
        <v>8.771929824561403E-3</v>
      </c>
      <c r="AB50" s="970">
        <v>5980</v>
      </c>
      <c r="AC50" s="815">
        <f t="shared" si="5"/>
        <v>4.9832775919732439E-2</v>
      </c>
      <c r="AD50" s="970">
        <v>6278</v>
      </c>
      <c r="AE50" s="815">
        <f t="shared" si="5"/>
        <v>2.2140809174896463E-2</v>
      </c>
      <c r="AF50" s="970">
        <v>6417</v>
      </c>
      <c r="AG50" s="815">
        <f t="shared" si="5"/>
        <v>-8.5709833255415303E-3</v>
      </c>
      <c r="AH50" s="970">
        <v>6362</v>
      </c>
      <c r="AI50" s="815">
        <f t="shared" si="5"/>
        <v>1.5718327569946558E-3</v>
      </c>
      <c r="AJ50" s="150">
        <v>6372</v>
      </c>
      <c r="AK50" s="815">
        <f t="shared" si="6"/>
        <v>-1.5065913370998116E-2</v>
      </c>
      <c r="AL50" s="150">
        <v>6276</v>
      </c>
      <c r="AM50" s="815">
        <f t="shared" si="6"/>
        <v>6.2609942638623267E-2</v>
      </c>
      <c r="AN50" s="970">
        <v>6668.94</v>
      </c>
      <c r="AO50" s="815">
        <f t="shared" si="6"/>
        <v>6.5086805399358877E-2</v>
      </c>
      <c r="AP50" s="150">
        <v>7103</v>
      </c>
      <c r="AQ50" s="815">
        <f t="shared" si="6"/>
        <v>2.3792763621005211E-2</v>
      </c>
      <c r="AR50" s="150">
        <v>7272</v>
      </c>
      <c r="AS50" s="815">
        <f t="shared" si="8"/>
        <v>-4.0566556655665567E-2</v>
      </c>
      <c r="AT50" s="150">
        <v>6977</v>
      </c>
      <c r="AU50" s="815">
        <f t="shared" si="6"/>
        <v>5.9337824279776408E-2</v>
      </c>
      <c r="AV50" s="150">
        <v>7391</v>
      </c>
    </row>
    <row r="51" spans="1:48" x14ac:dyDescent="0.3">
      <c r="A51" s="244" t="s">
        <v>95</v>
      </c>
      <c r="B51" s="246">
        <v>7217</v>
      </c>
      <c r="C51" s="33" t="s">
        <v>109</v>
      </c>
      <c r="D51" s="602">
        <v>4404</v>
      </c>
      <c r="F51" s="599"/>
      <c r="H51" s="599">
        <v>3878.2810002488181</v>
      </c>
      <c r="J51" s="599">
        <v>3972.7710005067302</v>
      </c>
      <c r="L51" s="601">
        <v>0</v>
      </c>
      <c r="N51" s="599">
        <v>4041.1325195574141</v>
      </c>
      <c r="P51" s="150">
        <v>0</v>
      </c>
      <c r="R51" s="150"/>
      <c r="T51" s="150">
        <v>3739</v>
      </c>
      <c r="V51" s="150">
        <v>3882</v>
      </c>
      <c r="X51" s="150">
        <v>3882</v>
      </c>
      <c r="Z51" s="150">
        <v>3998.46</v>
      </c>
      <c r="AB51" s="970">
        <v>4038.4446000000003</v>
      </c>
      <c r="AD51" s="970" t="s">
        <v>502</v>
      </c>
      <c r="AF51" s="970" t="s">
        <v>502</v>
      </c>
      <c r="AH51" s="970" t="s">
        <v>502</v>
      </c>
      <c r="AJ51" s="150" t="s">
        <v>502</v>
      </c>
      <c r="AL51" s="150"/>
      <c r="AN51" s="970" t="e">
        <v>#N/A</v>
      </c>
      <c r="AP51" s="150" t="s">
        <v>502</v>
      </c>
      <c r="AR51" s="150" t="s">
        <v>502</v>
      </c>
      <c r="AT51" s="150" t="e">
        <v>#N/A</v>
      </c>
      <c r="AV51" s="150" t="e">
        <v>#N/A</v>
      </c>
    </row>
    <row r="52" spans="1:48" x14ac:dyDescent="0.3">
      <c r="A52" s="244" t="s">
        <v>95</v>
      </c>
      <c r="B52" s="246">
        <v>260</v>
      </c>
      <c r="C52" s="33" t="s">
        <v>880</v>
      </c>
      <c r="D52" s="602">
        <v>3448</v>
      </c>
      <c r="E52" s="815">
        <f t="shared" si="0"/>
        <v>0.10208816705336426</v>
      </c>
      <c r="F52" s="599">
        <v>3800</v>
      </c>
      <c r="G52" s="815">
        <f t="shared" si="0"/>
        <v>2.0600263117129494E-2</v>
      </c>
      <c r="H52" s="599">
        <v>3878.2809998450921</v>
      </c>
      <c r="I52" s="815">
        <f t="shared" si="0"/>
        <v>2.436388711339179E-2</v>
      </c>
      <c r="J52" s="599">
        <v>3972.7710003193301</v>
      </c>
      <c r="K52" s="815">
        <f t="shared" si="0"/>
        <v>3.5448053718913124E-2</v>
      </c>
      <c r="L52" s="601">
        <v>4113.59800015159</v>
      </c>
      <c r="M52" s="815">
        <f t="shared" si="1"/>
        <v>1.6435353404081449E-2</v>
      </c>
      <c r="N52" s="599">
        <v>4181.2064370464041</v>
      </c>
      <c r="O52" s="815">
        <f t="shared" si="1"/>
        <v>-6.9885675688574261E-2</v>
      </c>
      <c r="P52" s="150">
        <v>3889</v>
      </c>
      <c r="Q52" s="815">
        <f t="shared" si="1"/>
        <v>1.0799691437387503E-2</v>
      </c>
      <c r="R52" s="150">
        <v>3931</v>
      </c>
      <c r="S52" s="815">
        <f t="shared" si="1"/>
        <v>-1.5772068176036633E-2</v>
      </c>
      <c r="T52" s="150">
        <v>3869</v>
      </c>
      <c r="U52" s="815">
        <f t="shared" si="7"/>
        <v>3.8252778495735329E-2</v>
      </c>
      <c r="V52" s="150">
        <v>4017</v>
      </c>
      <c r="W52" s="815">
        <f t="shared" si="2"/>
        <v>4.4809559372666168E-3</v>
      </c>
      <c r="X52" s="150">
        <v>4035</v>
      </c>
      <c r="Y52" s="815">
        <f t="shared" si="2"/>
        <v>2.9491945477075589E-2</v>
      </c>
      <c r="Z52" s="150">
        <v>4154</v>
      </c>
      <c r="AA52" s="815">
        <f t="shared" si="2"/>
        <v>8.9070775156475691E-3</v>
      </c>
      <c r="AB52" s="970">
        <v>4191</v>
      </c>
      <c r="AC52" s="815">
        <f t="shared" si="5"/>
        <v>4.9630159866380336E-2</v>
      </c>
      <c r="AD52" s="970">
        <v>4399</v>
      </c>
      <c r="AE52" s="815">
        <f t="shared" si="5"/>
        <v>2.2050466015003409E-2</v>
      </c>
      <c r="AF52" s="970">
        <v>4496</v>
      </c>
      <c r="AG52" s="815">
        <f t="shared" si="5"/>
        <v>-8.451957295373666E-3</v>
      </c>
      <c r="AH52" s="970">
        <v>4458</v>
      </c>
      <c r="AI52" s="815">
        <f t="shared" si="5"/>
        <v>1.5702108568864963E-3</v>
      </c>
      <c r="AJ52" s="150">
        <v>4465</v>
      </c>
      <c r="AK52" s="815">
        <f t="shared" si="6"/>
        <v>-1.5005599104143338E-2</v>
      </c>
      <c r="AL52" s="150">
        <v>4398</v>
      </c>
      <c r="AM52" s="815">
        <f t="shared" si="6"/>
        <v>6.0123237876375538E-2</v>
      </c>
      <c r="AN52" s="970">
        <v>4662.4220001802996</v>
      </c>
      <c r="AO52" s="815">
        <f t="shared" si="6"/>
        <v>6.7470941027546499E-2</v>
      </c>
      <c r="AP52" s="150">
        <v>4977</v>
      </c>
      <c r="AQ52" s="815">
        <f t="shared" si="6"/>
        <v>2.3909985935302389E-2</v>
      </c>
      <c r="AR52" s="150">
        <v>5096</v>
      </c>
      <c r="AS52" s="815">
        <f t="shared" si="8"/>
        <v>-4.0620094191522765E-2</v>
      </c>
      <c r="AT52" s="150">
        <v>4889</v>
      </c>
      <c r="AU52" s="815">
        <f t="shared" si="6"/>
        <v>5.9316833708324808E-2</v>
      </c>
      <c r="AV52" s="150">
        <v>5179</v>
      </c>
    </row>
    <row r="53" spans="1:48" x14ac:dyDescent="0.3">
      <c r="A53" s="244" t="s">
        <v>95</v>
      </c>
      <c r="B53" s="246">
        <v>234</v>
      </c>
      <c r="C53" s="33" t="s">
        <v>881</v>
      </c>
      <c r="D53" s="602">
        <v>5118</v>
      </c>
      <c r="E53" s="815">
        <f t="shared" si="0"/>
        <v>0.17428683079327861</v>
      </c>
      <c r="F53" s="599">
        <v>6010</v>
      </c>
      <c r="G53" s="815">
        <f t="shared" si="0"/>
        <v>2.304392623681362E-2</v>
      </c>
      <c r="H53" s="599">
        <v>6148.4939966832499</v>
      </c>
      <c r="I53" s="815">
        <f t="shared" si="0"/>
        <v>-1</v>
      </c>
      <c r="J53" s="599">
        <v>0</v>
      </c>
      <c r="K53" s="815" t="e">
        <f t="shared" si="0"/>
        <v>#N/A</v>
      </c>
      <c r="L53" s="601" t="e">
        <v>#N/A</v>
      </c>
      <c r="M53" s="815" t="e">
        <f t="shared" si="1"/>
        <v>#N/A</v>
      </c>
      <c r="N53" s="599" t="e">
        <v>#N/A</v>
      </c>
      <c r="O53" s="815" t="e">
        <f t="shared" si="1"/>
        <v>#N/A</v>
      </c>
      <c r="P53" s="150">
        <v>6324</v>
      </c>
      <c r="Q53" s="815">
        <f t="shared" si="1"/>
        <v>-1</v>
      </c>
      <c r="R53" s="150"/>
      <c r="S53" s="815" t="e">
        <f t="shared" si="1"/>
        <v>#DIV/0!</v>
      </c>
      <c r="T53" s="150">
        <v>0</v>
      </c>
      <c r="U53" s="815" t="e">
        <f t="shared" si="7"/>
        <v>#DIV/0!</v>
      </c>
      <c r="V53" s="150">
        <v>0</v>
      </c>
      <c r="W53" s="815" t="e">
        <f t="shared" si="2"/>
        <v>#DIV/0!</v>
      </c>
      <c r="X53" s="150">
        <v>6563</v>
      </c>
      <c r="Y53" s="815">
        <f t="shared" si="2"/>
        <v>2.9407283254609173E-2</v>
      </c>
      <c r="Z53" s="150">
        <v>6756</v>
      </c>
      <c r="AA53" s="815">
        <f t="shared" si="2"/>
        <v>8.7329780935464767E-3</v>
      </c>
      <c r="AB53" s="970">
        <v>6815</v>
      </c>
      <c r="AC53" s="815">
        <f t="shared" si="5"/>
        <v>4.9889948642699924E-2</v>
      </c>
      <c r="AD53" s="970">
        <v>7155</v>
      </c>
      <c r="AE53" s="815">
        <f t="shared" si="5"/>
        <v>2.2082459818308874E-2</v>
      </c>
      <c r="AF53" s="970">
        <v>7313</v>
      </c>
      <c r="AG53" s="815">
        <f t="shared" si="5"/>
        <v>-8.6147955695337064E-3</v>
      </c>
      <c r="AH53" s="970">
        <v>7250</v>
      </c>
      <c r="AI53" s="815">
        <f t="shared" si="5"/>
        <v>1.6551724137931034E-3</v>
      </c>
      <c r="AJ53" s="150">
        <v>7262</v>
      </c>
      <c r="AK53" s="815">
        <f t="shared" si="6"/>
        <v>-1.5147342329936657E-2</v>
      </c>
      <c r="AL53" s="150">
        <v>7152</v>
      </c>
      <c r="AM53" s="815">
        <f t="shared" si="6"/>
        <v>7.4396811844551172E-2</v>
      </c>
      <c r="AN53" s="970">
        <v>7684.08599831223</v>
      </c>
      <c r="AO53" s="815">
        <f t="shared" si="6"/>
        <v>5.3345837328968665E-2</v>
      </c>
      <c r="AP53" s="150">
        <v>8094</v>
      </c>
      <c r="AQ53" s="815">
        <f t="shared" si="6"/>
        <v>2.3968371633308623E-2</v>
      </c>
      <c r="AR53" s="150">
        <v>8288</v>
      </c>
      <c r="AS53" s="815">
        <f t="shared" si="8"/>
        <v>-4.0661196911196913E-2</v>
      </c>
      <c r="AT53" s="150">
        <v>7951</v>
      </c>
      <c r="AU53" s="815">
        <f t="shared" si="6"/>
        <v>5.9363602062633629E-2</v>
      </c>
      <c r="AV53" s="150">
        <v>8423</v>
      </c>
    </row>
    <row r="54" spans="1:48" x14ac:dyDescent="0.3">
      <c r="A54" s="244" t="s">
        <v>95</v>
      </c>
      <c r="B54" s="262">
        <v>753</v>
      </c>
      <c r="C54" s="924" t="s">
        <v>112</v>
      </c>
      <c r="D54" s="602"/>
      <c r="F54" s="599"/>
      <c r="H54" s="599"/>
      <c r="J54" s="599"/>
      <c r="N54" s="599"/>
      <c r="P54" s="150"/>
      <c r="R54" s="150"/>
      <c r="X54" s="150"/>
      <c r="Z54" s="150"/>
      <c r="AJ54" s="150"/>
      <c r="AL54" s="150"/>
      <c r="AN54" s="970">
        <v>8741.4920008003191</v>
      </c>
      <c r="AP54" s="150" t="s">
        <v>502</v>
      </c>
      <c r="AR54" s="150">
        <v>9375</v>
      </c>
      <c r="AT54" s="150">
        <v>8994</v>
      </c>
      <c r="AV54" s="150">
        <v>9528</v>
      </c>
    </row>
    <row r="55" spans="1:48" x14ac:dyDescent="0.3">
      <c r="A55" s="244" t="s">
        <v>95</v>
      </c>
      <c r="B55" s="246">
        <v>7224</v>
      </c>
      <c r="C55" s="2" t="s">
        <v>113</v>
      </c>
      <c r="D55" s="602">
        <v>5443</v>
      </c>
      <c r="E55" s="815">
        <f t="shared" si="0"/>
        <v>8.5614550799191627E-2</v>
      </c>
      <c r="F55" s="599">
        <v>5909</v>
      </c>
      <c r="G55" s="815">
        <f t="shared" si="0"/>
        <v>2.4522254188525983E-2</v>
      </c>
      <c r="H55" s="599">
        <v>6053.902</v>
      </c>
      <c r="I55" s="815">
        <f t="shared" si="0"/>
        <v>2.4363955676851113E-2</v>
      </c>
      <c r="J55" s="599">
        <v>6201.3990000000003</v>
      </c>
      <c r="K55" s="815">
        <f t="shared" si="0"/>
        <v>2.2076631418168697E-2</v>
      </c>
      <c r="L55" s="601">
        <v>6338.3050000000003</v>
      </c>
      <c r="M55" s="815">
        <f t="shared" si="1"/>
        <v>0.21359122685203971</v>
      </c>
      <c r="N55" s="599">
        <v>7692.1113411124179</v>
      </c>
      <c r="O55" s="815">
        <f t="shared" si="1"/>
        <v>-6.9956260023999767E-2</v>
      </c>
      <c r="P55" s="150">
        <v>7154</v>
      </c>
      <c r="Q55" s="815">
        <f t="shared" si="1"/>
        <v>1.0763209393346379E-2</v>
      </c>
      <c r="R55" s="150">
        <v>7231</v>
      </c>
      <c r="S55" s="815">
        <f t="shared" si="1"/>
        <v>-1.5765454294011893E-2</v>
      </c>
      <c r="T55" s="150">
        <v>7117</v>
      </c>
      <c r="U55" s="815">
        <f t="shared" si="7"/>
        <v>3.8218350428551359E-2</v>
      </c>
      <c r="V55" s="150">
        <v>7389</v>
      </c>
      <c r="W55" s="815">
        <f t="shared" si="2"/>
        <v>4.7367708756259307E-3</v>
      </c>
      <c r="X55" s="150">
        <v>7424</v>
      </c>
      <c r="Y55" s="815">
        <f t="shared" si="2"/>
        <v>2.9364224137931036E-2</v>
      </c>
      <c r="Z55" s="150">
        <v>7642</v>
      </c>
      <c r="AA55" s="815">
        <f t="shared" si="2"/>
        <v>8.7673383930908146E-3</v>
      </c>
      <c r="AB55" s="970">
        <v>7709</v>
      </c>
      <c r="AC55" s="815">
        <f t="shared" si="5"/>
        <v>4.981190815929433E-2</v>
      </c>
      <c r="AD55" s="970">
        <v>8093</v>
      </c>
      <c r="AE55" s="815">
        <f t="shared" si="5"/>
        <v>2.211787964907945E-2</v>
      </c>
      <c r="AF55" s="970">
        <v>8272</v>
      </c>
      <c r="AG55" s="815">
        <f t="shared" si="5"/>
        <v>-8.583172147001935E-3</v>
      </c>
      <c r="AH55" s="970">
        <v>8201</v>
      </c>
      <c r="AI55" s="815">
        <f t="shared" si="5"/>
        <v>1.5851725399341544E-3</v>
      </c>
      <c r="AJ55" s="150">
        <v>8214</v>
      </c>
      <c r="AK55" s="815">
        <f t="shared" si="6"/>
        <v>-1.509617725833942E-2</v>
      </c>
      <c r="AL55" s="150">
        <v>8090</v>
      </c>
      <c r="AM55" s="815">
        <f t="shared" si="6"/>
        <v>5.8079851630850471E-2</v>
      </c>
      <c r="AN55" s="970">
        <v>8559.8659996935803</v>
      </c>
      <c r="AO55" s="815">
        <f t="shared" si="6"/>
        <v>6.964291267267031E-2</v>
      </c>
      <c r="AP55" s="150">
        <v>9156</v>
      </c>
      <c r="AQ55" s="815">
        <f t="shared" si="6"/>
        <v>2.3918741808650064E-2</v>
      </c>
      <c r="AR55" s="150">
        <v>9375</v>
      </c>
      <c r="AS55" s="815">
        <f t="shared" si="8"/>
        <v>-4.0640000000000003E-2</v>
      </c>
      <c r="AT55" s="150">
        <v>8994</v>
      </c>
      <c r="AU55" s="815">
        <f t="shared" si="6"/>
        <v>5.9372915276851235E-2</v>
      </c>
      <c r="AV55" s="150">
        <v>9528</v>
      </c>
    </row>
    <row r="56" spans="1:48" x14ac:dyDescent="0.3">
      <c r="A56" s="244" t="s">
        <v>95</v>
      </c>
      <c r="B56" s="246">
        <v>7225</v>
      </c>
      <c r="C56" s="2" t="s">
        <v>114</v>
      </c>
      <c r="D56" s="602">
        <v>4570</v>
      </c>
      <c r="E56" s="815">
        <f t="shared" si="0"/>
        <v>0.13369803063457331</v>
      </c>
      <c r="F56" s="599">
        <v>5181</v>
      </c>
      <c r="G56" s="815">
        <f t="shared" si="0"/>
        <v>3.1549893842887478E-2</v>
      </c>
      <c r="H56" s="599">
        <v>5344.46</v>
      </c>
      <c r="I56" s="815">
        <f t="shared" si="0"/>
        <v>2.436429714439067E-2</v>
      </c>
      <c r="J56" s="599">
        <v>5474.6740115163102</v>
      </c>
      <c r="K56" s="815">
        <f t="shared" si="0"/>
        <v>-1</v>
      </c>
      <c r="L56" s="601">
        <v>0</v>
      </c>
      <c r="M56" s="815" t="e">
        <f t="shared" si="1"/>
        <v>#DIV/0!</v>
      </c>
      <c r="N56" s="599">
        <v>5974.1525809054992</v>
      </c>
      <c r="O56" s="815">
        <f t="shared" si="1"/>
        <v>-6.999362256698842E-2</v>
      </c>
      <c r="P56" s="150">
        <v>5556</v>
      </c>
      <c r="Q56" s="815">
        <f t="shared" si="1"/>
        <v>1.079913606911447E-2</v>
      </c>
      <c r="R56" s="150">
        <v>5616</v>
      </c>
      <c r="S56" s="815">
        <f t="shared" si="1"/>
        <v>-1.5847578347578349E-2</v>
      </c>
      <c r="T56" s="150">
        <v>5527</v>
      </c>
      <c r="U56" s="815">
        <f t="shared" si="7"/>
        <v>3.8357155780712866E-2</v>
      </c>
      <c r="V56" s="150">
        <v>5739</v>
      </c>
      <c r="W56" s="815">
        <f t="shared" si="2"/>
        <v>0</v>
      </c>
      <c r="X56" s="150">
        <v>5739</v>
      </c>
      <c r="Y56" s="815">
        <f t="shared" si="2"/>
        <v>3.0000000000000013E-2</v>
      </c>
      <c r="Z56" s="150">
        <v>5911.17</v>
      </c>
      <c r="AA56" s="815">
        <f t="shared" si="2"/>
        <v>1.0000000000000064E-2</v>
      </c>
      <c r="AB56" s="970">
        <v>5970.2817000000005</v>
      </c>
      <c r="AC56" s="815">
        <f t="shared" si="5"/>
        <v>5.0000000000000114E-2</v>
      </c>
      <c r="AD56" s="970">
        <v>6268.7957850000012</v>
      </c>
      <c r="AE56" s="815" t="e">
        <f t="shared" si="5"/>
        <v>#VALUE!</v>
      </c>
      <c r="AF56" s="970" t="s">
        <v>502</v>
      </c>
      <c r="AH56" s="970" t="s">
        <v>502</v>
      </c>
      <c r="AJ56" s="150" t="s">
        <v>502</v>
      </c>
      <c r="AL56" s="150"/>
      <c r="AN56" s="970" t="e">
        <v>#N/A</v>
      </c>
      <c r="AP56" s="150" t="s">
        <v>502</v>
      </c>
      <c r="AR56" s="150" t="s">
        <v>502</v>
      </c>
      <c r="AT56" s="150" t="e">
        <v>#N/A</v>
      </c>
      <c r="AV56" s="150" t="e">
        <v>#N/A</v>
      </c>
    </row>
    <row r="57" spans="1:48" x14ac:dyDescent="0.3">
      <c r="A57" s="244" t="s">
        <v>95</v>
      </c>
      <c r="B57" s="246">
        <v>736</v>
      </c>
      <c r="C57" s="21" t="s">
        <v>115</v>
      </c>
      <c r="D57" s="602"/>
      <c r="F57" s="599"/>
      <c r="H57" s="599"/>
      <c r="J57" s="599" t="e">
        <v>#N/A</v>
      </c>
      <c r="L57" s="601" t="e">
        <v>#N/A</v>
      </c>
      <c r="N57" s="599" t="e">
        <v>#N/A</v>
      </c>
      <c r="P57" s="150" t="e">
        <v>#N/A</v>
      </c>
      <c r="R57" s="150"/>
      <c r="T57" s="150" t="e">
        <v>#N/A</v>
      </c>
      <c r="V57" s="150" t="e">
        <v>#N/A</v>
      </c>
      <c r="X57" s="150" t="e">
        <v>#N/A</v>
      </c>
      <c r="Z57" s="150" t="e">
        <v>#N/A</v>
      </c>
      <c r="AB57" s="970" t="e">
        <v>#N/A</v>
      </c>
      <c r="AD57" s="970" t="e">
        <v>#N/A</v>
      </c>
      <c r="AF57" s="970" t="e">
        <v>#N/A</v>
      </c>
      <c r="AH57" s="970" t="e">
        <v>#N/A</v>
      </c>
      <c r="AJ57" s="150" t="e">
        <v>#N/A</v>
      </c>
      <c r="AL57" s="150"/>
      <c r="AN57" s="970" t="e">
        <v>#N/A</v>
      </c>
      <c r="AP57" s="150" t="e">
        <v>#N/A</v>
      </c>
      <c r="AR57" s="150" t="e">
        <v>#N/A</v>
      </c>
      <c r="AT57" s="150" t="e">
        <v>#N/A</v>
      </c>
      <c r="AV57" s="150" t="e">
        <v>#N/A</v>
      </c>
    </row>
    <row r="58" spans="1:48" ht="15" customHeight="1" x14ac:dyDescent="0.3">
      <c r="A58" s="244" t="s">
        <v>95</v>
      </c>
      <c r="B58" s="246">
        <v>755</v>
      </c>
      <c r="C58" s="21" t="s">
        <v>116</v>
      </c>
      <c r="D58" s="602"/>
      <c r="F58" s="599"/>
      <c r="H58" s="599"/>
      <c r="J58" s="599" t="e">
        <v>#N/A</v>
      </c>
      <c r="L58" s="601" t="e">
        <v>#N/A</v>
      </c>
      <c r="N58" s="599" t="e">
        <v>#N/A</v>
      </c>
      <c r="P58" s="150" t="e">
        <v>#N/A</v>
      </c>
      <c r="R58" s="150"/>
      <c r="T58" s="150" t="e">
        <v>#N/A</v>
      </c>
      <c r="V58" s="150" t="e">
        <v>#N/A</v>
      </c>
      <c r="X58" s="150" t="e">
        <v>#N/A</v>
      </c>
      <c r="Z58" s="150" t="e">
        <v>#N/A</v>
      </c>
      <c r="AB58" s="970" t="e">
        <v>#N/A</v>
      </c>
      <c r="AD58" s="970" t="e">
        <v>#N/A</v>
      </c>
      <c r="AF58" s="970" t="e">
        <v>#N/A</v>
      </c>
      <c r="AH58" s="970" t="e">
        <v>#N/A</v>
      </c>
      <c r="AJ58" s="150" t="e">
        <v>#N/A</v>
      </c>
      <c r="AL58" s="150"/>
      <c r="AN58" s="970" t="e">
        <v>#N/A</v>
      </c>
      <c r="AP58" s="150" t="e">
        <v>#N/A</v>
      </c>
      <c r="AR58" s="150" t="e">
        <v>#N/A</v>
      </c>
      <c r="AT58" s="150" t="e">
        <v>#N/A</v>
      </c>
      <c r="AV58" s="150" t="e">
        <v>#N/A</v>
      </c>
    </row>
    <row r="59" spans="1:48" x14ac:dyDescent="0.3">
      <c r="A59" s="244" t="s">
        <v>95</v>
      </c>
      <c r="B59" s="262">
        <v>2014</v>
      </c>
      <c r="C59" s="737" t="s">
        <v>117</v>
      </c>
      <c r="D59" s="602"/>
      <c r="F59" s="599"/>
      <c r="H59" s="599"/>
      <c r="J59" s="599"/>
      <c r="N59" s="599"/>
      <c r="P59" s="150"/>
      <c r="R59" s="150"/>
      <c r="X59" s="150"/>
      <c r="Z59" s="150"/>
      <c r="AJ59" s="150"/>
      <c r="AL59" s="150"/>
      <c r="AP59" s="150"/>
      <c r="AR59" s="150"/>
      <c r="AT59" s="150"/>
      <c r="AV59" s="150">
        <f>AV53</f>
        <v>8423</v>
      </c>
    </row>
    <row r="60" spans="1:48" x14ac:dyDescent="0.3">
      <c r="A60" s="244" t="s">
        <v>95</v>
      </c>
      <c r="B60" s="246">
        <v>1095</v>
      </c>
      <c r="C60" s="21" t="s">
        <v>118</v>
      </c>
      <c r="D60" s="604">
        <v>3602.05</v>
      </c>
      <c r="F60" s="599"/>
      <c r="H60" s="599"/>
      <c r="J60" s="599" t="e">
        <v>#N/A</v>
      </c>
      <c r="L60" s="601" t="e">
        <v>#N/A</v>
      </c>
      <c r="N60" s="599" t="e">
        <v>#N/A</v>
      </c>
      <c r="P60" s="150" t="e">
        <v>#N/A</v>
      </c>
      <c r="R60" s="150">
        <v>3700</v>
      </c>
      <c r="T60" s="150">
        <v>3642</v>
      </c>
      <c r="V60" s="150">
        <v>3781</v>
      </c>
      <c r="X60" s="150">
        <v>3799</v>
      </c>
      <c r="Z60" s="150">
        <v>3910</v>
      </c>
      <c r="AB60" s="970">
        <v>3945</v>
      </c>
      <c r="AD60" s="970">
        <v>4141</v>
      </c>
      <c r="AF60" s="970">
        <v>4233</v>
      </c>
      <c r="AH60" s="970">
        <v>4196</v>
      </c>
      <c r="AJ60" s="150">
        <v>4203</v>
      </c>
      <c r="AL60" s="150">
        <v>4140</v>
      </c>
      <c r="AN60" s="970">
        <v>4363.4610000708799</v>
      </c>
      <c r="AP60" s="150">
        <v>4685</v>
      </c>
      <c r="AR60" s="150">
        <v>4797</v>
      </c>
      <c r="AT60" s="150">
        <v>4602</v>
      </c>
      <c r="AV60" s="150">
        <v>4876</v>
      </c>
    </row>
    <row r="61" spans="1:48" x14ac:dyDescent="0.3">
      <c r="A61" s="244" t="s">
        <v>95</v>
      </c>
      <c r="B61" s="246">
        <v>181</v>
      </c>
      <c r="C61" s="21" t="s">
        <v>499</v>
      </c>
      <c r="D61" s="604">
        <v>3602.05</v>
      </c>
      <c r="E61" s="815">
        <f t="shared" si="0"/>
        <v>1.1923765633458674E-2</v>
      </c>
      <c r="F61" s="599">
        <v>3645</v>
      </c>
      <c r="G61" s="815">
        <f t="shared" si="0"/>
        <v>4.8010973936899862E-2</v>
      </c>
      <c r="H61" s="599">
        <v>3820</v>
      </c>
      <c r="I61" s="815">
        <f t="shared" si="0"/>
        <v>0.12685052351835349</v>
      </c>
      <c r="J61" s="599">
        <v>4304.5689998401103</v>
      </c>
      <c r="K61" s="815">
        <f t="shared" si="0"/>
        <v>1.9613577915390687E-2</v>
      </c>
      <c r="L61" s="601">
        <v>4388.9969993106497</v>
      </c>
      <c r="M61" s="815">
        <f t="shared" si="1"/>
        <v>-0.10319440134981137</v>
      </c>
      <c r="N61" s="599">
        <v>3936.0770814406687</v>
      </c>
      <c r="O61" s="815">
        <f t="shared" si="1"/>
        <v>-6.9886101249822585E-2</v>
      </c>
      <c r="P61" s="150">
        <v>3661</v>
      </c>
      <c r="Q61" s="815">
        <f t="shared" si="1"/>
        <v>1.0652827096421742E-2</v>
      </c>
      <c r="R61" s="150">
        <v>3700</v>
      </c>
      <c r="S61" s="815">
        <f t="shared" si="1"/>
        <v>-1.5675675675675675E-2</v>
      </c>
      <c r="T61" s="150">
        <v>3642</v>
      </c>
      <c r="U61" s="815">
        <f t="shared" si="7"/>
        <v>3.8165842943437674E-2</v>
      </c>
      <c r="V61" s="150">
        <v>3781</v>
      </c>
      <c r="W61" s="815">
        <f t="shared" si="2"/>
        <v>4.7606453319227714E-3</v>
      </c>
      <c r="X61" s="150">
        <v>3799</v>
      </c>
      <c r="Y61" s="815">
        <f t="shared" si="2"/>
        <v>2.9218215319821005E-2</v>
      </c>
      <c r="Z61" s="150">
        <v>3910</v>
      </c>
      <c r="AA61" s="815">
        <f t="shared" si="2"/>
        <v>8.9514066496163679E-3</v>
      </c>
      <c r="AB61" s="970">
        <v>3945</v>
      </c>
      <c r="AC61" s="815">
        <f t="shared" si="5"/>
        <v>4.968314321926489E-2</v>
      </c>
      <c r="AD61" s="970">
        <v>4141</v>
      </c>
      <c r="AE61" s="815">
        <f t="shared" si="5"/>
        <v>2.2216855831924655E-2</v>
      </c>
      <c r="AF61" s="970">
        <v>4233</v>
      </c>
      <c r="AG61" s="815">
        <f t="shared" si="5"/>
        <v>-8.7408457358847148E-3</v>
      </c>
      <c r="AH61" s="970">
        <v>4196</v>
      </c>
      <c r="AI61" s="815">
        <f t="shared" si="5"/>
        <v>1.6682554814108675E-3</v>
      </c>
      <c r="AJ61" s="150">
        <v>4203</v>
      </c>
      <c r="AK61" s="815">
        <f t="shared" si="6"/>
        <v>-1.4989293361884369E-2</v>
      </c>
      <c r="AL61" s="150">
        <v>4140</v>
      </c>
      <c r="AM61" s="815">
        <f t="shared" si="6"/>
        <v>6.2811594202898544E-2</v>
      </c>
      <c r="AN61" s="970">
        <v>4400.04</v>
      </c>
      <c r="AO61" s="815">
        <f t="shared" si="6"/>
        <v>6.4763047608658114E-2</v>
      </c>
      <c r="AP61" s="150">
        <v>4685</v>
      </c>
      <c r="AQ61" s="815">
        <f t="shared" si="6"/>
        <v>2.3906083244397011E-2</v>
      </c>
      <c r="AR61" s="150">
        <v>4797</v>
      </c>
      <c r="AS61" s="815">
        <f t="shared" si="8"/>
        <v>-4.065040650406504E-2</v>
      </c>
      <c r="AT61" s="150">
        <v>4602</v>
      </c>
      <c r="AU61" s="815">
        <f t="shared" si="6"/>
        <v>5.9539330725771403E-2</v>
      </c>
      <c r="AV61" s="150">
        <v>4876</v>
      </c>
    </row>
    <row r="62" spans="1:48" x14ac:dyDescent="0.3">
      <c r="A62" s="244" t="s">
        <v>120</v>
      </c>
      <c r="B62" s="246">
        <v>324</v>
      </c>
      <c r="C62" s="21" t="s">
        <v>121</v>
      </c>
      <c r="D62" s="604">
        <v>3073</v>
      </c>
      <c r="E62" s="815">
        <f t="shared" ref="E62:E69" si="9">(F62-D62)/D62</f>
        <v>0.11064106736088512</v>
      </c>
      <c r="F62" s="599">
        <v>3413</v>
      </c>
      <c r="G62" s="815">
        <f t="shared" ref="G62:G69" si="10">(H62-F62)/F62</f>
        <v>2.5490770583064752E-2</v>
      </c>
      <c r="H62" s="599">
        <v>3500</v>
      </c>
      <c r="I62" s="815">
        <f t="shared" ref="I62:I69" si="11">(J62-H62)/H62</f>
        <v>2.4338285721248604E-2</v>
      </c>
      <c r="J62" s="599">
        <v>3585.1840000243701</v>
      </c>
      <c r="K62" s="815">
        <f t="shared" ref="K62:K69" si="12">(L62-J62)/J62</f>
        <v>2.8974245090663129E-2</v>
      </c>
      <c r="L62" s="601">
        <v>3689.0619999362002</v>
      </c>
      <c r="M62" s="815">
        <f t="shared" ref="M62:M69" si="13">(N62-L62)/L62</f>
        <v>0.18348590290058797</v>
      </c>
      <c r="N62" s="599">
        <v>4365.9528718507427</v>
      </c>
      <c r="O62" s="815">
        <f t="shared" ref="O62:AU69" si="14">(P62-N62)/N62</f>
        <v>-6.9847953196405452E-2</v>
      </c>
      <c r="P62" s="150">
        <v>4061</v>
      </c>
      <c r="Q62" s="815">
        <f t="shared" si="14"/>
        <v>1.0588524993843881E-2</v>
      </c>
      <c r="R62" s="150">
        <v>4104</v>
      </c>
      <c r="S62" s="815">
        <f t="shared" si="14"/>
        <v>-1.5838206627680311E-2</v>
      </c>
      <c r="T62" s="150">
        <v>4039</v>
      </c>
      <c r="U62" s="815">
        <f t="shared" si="14"/>
        <v>3.8375835602871999E-2</v>
      </c>
      <c r="V62" s="150">
        <v>4194</v>
      </c>
      <c r="W62" s="815">
        <f t="shared" si="14"/>
        <v>0</v>
      </c>
      <c r="X62" s="150">
        <v>4194</v>
      </c>
      <c r="Y62" s="815">
        <f t="shared" si="14"/>
        <v>3.4334763948497854E-2</v>
      </c>
      <c r="Z62" s="150">
        <v>4338</v>
      </c>
      <c r="AA62" s="815">
        <f t="shared" si="14"/>
        <v>1.0000000000000024E-2</v>
      </c>
      <c r="AB62" s="970">
        <v>4381.38</v>
      </c>
      <c r="AC62" s="815">
        <f t="shared" si="14"/>
        <v>4.8528089323455141E-2</v>
      </c>
      <c r="AD62" s="970">
        <v>4594</v>
      </c>
      <c r="AE62" s="815">
        <f t="shared" si="14"/>
        <v>2.198519808445799E-2</v>
      </c>
      <c r="AF62" s="970">
        <v>4695</v>
      </c>
      <c r="AG62" s="815">
        <f t="shared" si="14"/>
        <v>-8.5197018104366355E-3</v>
      </c>
      <c r="AH62" s="970">
        <v>4655</v>
      </c>
      <c r="AI62" s="815">
        <f t="shared" si="14"/>
        <v>1.5037593984962407E-3</v>
      </c>
      <c r="AJ62" s="150">
        <v>4662</v>
      </c>
      <c r="AK62" s="815">
        <f t="shared" si="14"/>
        <v>-1.5015015015015015E-2</v>
      </c>
      <c r="AL62" s="150">
        <v>4592</v>
      </c>
      <c r="AM62" s="815">
        <f t="shared" si="14"/>
        <v>5.1752177696720296E-2</v>
      </c>
      <c r="AN62" s="970">
        <v>4829.6459999833396</v>
      </c>
      <c r="AO62" s="815">
        <f t="shared" si="14"/>
        <v>7.606230353486107E-2</v>
      </c>
      <c r="AP62" s="150">
        <v>5197</v>
      </c>
      <c r="AQ62" s="815">
        <f t="shared" si="14"/>
        <v>2.38599191841447E-2</v>
      </c>
      <c r="AR62" s="150">
        <v>5321</v>
      </c>
      <c r="AS62" s="815">
        <f t="shared" si="14"/>
        <v>-4.0593873332080435E-2</v>
      </c>
      <c r="AT62" s="150">
        <v>5105</v>
      </c>
      <c r="AU62" s="815">
        <f t="shared" si="14"/>
        <v>5.9353574926542606E-2</v>
      </c>
      <c r="AV62" s="150">
        <v>5408</v>
      </c>
    </row>
    <row r="63" spans="1:48" x14ac:dyDescent="0.3">
      <c r="A63" s="244" t="s">
        <v>120</v>
      </c>
      <c r="B63" s="246">
        <v>157</v>
      </c>
      <c r="C63" s="54" t="s">
        <v>122</v>
      </c>
      <c r="D63" s="604">
        <v>3085</v>
      </c>
      <c r="E63" s="815">
        <f t="shared" si="9"/>
        <v>9.5623987034035657E-2</v>
      </c>
      <c r="F63" s="599">
        <v>3380</v>
      </c>
      <c r="G63" s="815">
        <f t="shared" si="10"/>
        <v>2.1301775147928994E-2</v>
      </c>
      <c r="H63" s="599">
        <v>3452</v>
      </c>
      <c r="I63" s="815">
        <f t="shared" si="11"/>
        <v>2.4546929289490177E-2</v>
      </c>
      <c r="J63" s="599">
        <v>3536.7359999073201</v>
      </c>
      <c r="K63" s="815">
        <f t="shared" si="12"/>
        <v>3.5277442262569014E-2</v>
      </c>
      <c r="L63" s="601">
        <v>3661.5029999419999</v>
      </c>
      <c r="M63" s="815">
        <f t="shared" si="13"/>
        <v>1.8327361407659757E-2</v>
      </c>
      <c r="N63" s="599">
        <v>3728.6086887171673</v>
      </c>
      <c r="O63" s="815">
        <f t="shared" si="14"/>
        <v>-0.10529629722346778</v>
      </c>
      <c r="P63" s="150">
        <v>3336</v>
      </c>
      <c r="Q63" s="815">
        <f t="shared" si="14"/>
        <v>1.0791366906474821E-2</v>
      </c>
      <c r="R63" s="150">
        <v>3372</v>
      </c>
      <c r="S63" s="815">
        <f t="shared" si="14"/>
        <v>-1.601423487544484E-2</v>
      </c>
      <c r="T63" s="150">
        <v>3318</v>
      </c>
      <c r="U63" s="815">
        <f t="shared" si="14"/>
        <v>3.8276069921639545E-2</v>
      </c>
      <c r="V63" s="150">
        <v>3445</v>
      </c>
      <c r="W63" s="815">
        <f t="shared" si="14"/>
        <v>4.6444121915820025E-3</v>
      </c>
      <c r="X63" s="150">
        <v>3461</v>
      </c>
      <c r="Y63" s="815">
        <f t="shared" si="14"/>
        <v>2.9471251083501879E-2</v>
      </c>
      <c r="Z63" s="150">
        <v>3563</v>
      </c>
      <c r="AA63" s="815">
        <f t="shared" si="14"/>
        <v>8.9811956216671353E-3</v>
      </c>
      <c r="AB63" s="970">
        <v>3595</v>
      </c>
      <c r="AC63" s="815">
        <f t="shared" si="14"/>
        <v>4.9791376912378303E-2</v>
      </c>
      <c r="AD63" s="970">
        <v>3774</v>
      </c>
      <c r="AE63" s="815">
        <f t="shared" si="14"/>
        <v>2.1992580816110229E-2</v>
      </c>
      <c r="AF63" s="970">
        <v>3857</v>
      </c>
      <c r="AG63" s="815">
        <f t="shared" si="14"/>
        <v>-8.5558724397199904E-3</v>
      </c>
      <c r="AH63" s="970">
        <v>3824</v>
      </c>
      <c r="AI63" s="815">
        <f t="shared" si="14"/>
        <v>1.5690376569037657E-3</v>
      </c>
      <c r="AJ63" s="150">
        <v>3830</v>
      </c>
      <c r="AK63" s="815">
        <f t="shared" si="14"/>
        <v>0.27362924281984335</v>
      </c>
      <c r="AL63" s="150">
        <v>4878</v>
      </c>
      <c r="AM63" s="815">
        <f t="shared" si="14"/>
        <v>-0.1837318572971792</v>
      </c>
      <c r="AN63" s="970">
        <v>3981.7560001043598</v>
      </c>
      <c r="AO63" s="815">
        <f t="shared" si="14"/>
        <v>7.2140030651830916E-2</v>
      </c>
      <c r="AP63" s="150">
        <v>4269</v>
      </c>
      <c r="AQ63" s="815">
        <f t="shared" si="14"/>
        <v>2.3893183415319746E-2</v>
      </c>
      <c r="AR63" s="150">
        <v>4371</v>
      </c>
      <c r="AS63" s="815">
        <f t="shared" si="14"/>
        <v>-4.0494166094715171E-2</v>
      </c>
      <c r="AT63" s="150">
        <v>4194</v>
      </c>
      <c r="AU63" s="815">
        <f t="shared" si="14"/>
        <v>5.9370529327610874E-2</v>
      </c>
      <c r="AV63" s="150">
        <v>4443</v>
      </c>
    </row>
    <row r="64" spans="1:48" x14ac:dyDescent="0.3">
      <c r="A64" s="244" t="s">
        <v>120</v>
      </c>
      <c r="B64" s="246">
        <v>639</v>
      </c>
      <c r="C64" s="54" t="s">
        <v>123</v>
      </c>
      <c r="D64" s="604">
        <v>3707</v>
      </c>
      <c r="E64" s="815">
        <f t="shared" si="9"/>
        <v>9.9001888319395742E-2</v>
      </c>
      <c r="F64" s="599">
        <v>4074</v>
      </c>
      <c r="G64" s="815">
        <f t="shared" si="10"/>
        <v>2.1600392734413353E-2</v>
      </c>
      <c r="H64" s="599">
        <v>4162</v>
      </c>
      <c r="I64" s="815">
        <f t="shared" si="11"/>
        <v>2.4377943107061557E-2</v>
      </c>
      <c r="J64" s="599">
        <v>4263.4609992115902</v>
      </c>
      <c r="K64" s="815">
        <f t="shared" si="12"/>
        <v>4.1462793012864388E-2</v>
      </c>
      <c r="L64" s="601">
        <v>4440.2360001403204</v>
      </c>
      <c r="M64" s="815">
        <f t="shared" si="13"/>
        <v>-3.3437084984489766E-2</v>
      </c>
      <c r="N64" s="599">
        <v>4291.7674516524376</v>
      </c>
      <c r="O64" s="815" t="e">
        <f t="shared" si="14"/>
        <v>#N/A</v>
      </c>
      <c r="P64" s="150" t="e">
        <v>#N/A</v>
      </c>
      <c r="Q64" s="815" t="e">
        <f t="shared" si="14"/>
        <v>#N/A</v>
      </c>
      <c r="R64" s="150">
        <v>4035</v>
      </c>
      <c r="S64" s="815">
        <f t="shared" si="14"/>
        <v>-1.5861214374225528E-2</v>
      </c>
      <c r="T64" s="150">
        <v>3971</v>
      </c>
      <c r="U64" s="815">
        <f t="shared" si="14"/>
        <v>3.8277511961722487E-2</v>
      </c>
      <c r="V64" s="150">
        <v>4123</v>
      </c>
      <c r="W64" s="815">
        <f t="shared" si="14"/>
        <v>4.608294930875576E-3</v>
      </c>
      <c r="X64" s="150">
        <v>4142</v>
      </c>
      <c r="Y64" s="815">
        <f t="shared" si="14"/>
        <v>2.94543698696282E-2</v>
      </c>
      <c r="Z64" s="150">
        <v>4264</v>
      </c>
      <c r="AA64" s="815">
        <f t="shared" si="14"/>
        <v>8.677298311444653E-3</v>
      </c>
      <c r="AB64" s="970">
        <v>4301</v>
      </c>
      <c r="AC64" s="815">
        <f t="shared" si="14"/>
        <v>4.9988374796558939E-2</v>
      </c>
      <c r="AD64" s="970">
        <v>4516</v>
      </c>
      <c r="AE64" s="815">
        <f t="shared" si="14"/>
        <v>2.1922054915854739E-2</v>
      </c>
      <c r="AF64" s="970">
        <v>4615</v>
      </c>
      <c r="AG64" s="815">
        <f t="shared" si="14"/>
        <v>-8.4507042253521118E-3</v>
      </c>
      <c r="AH64" s="970">
        <v>4576</v>
      </c>
      <c r="AI64" s="815">
        <f t="shared" si="14"/>
        <v>1.5297202797202797E-3</v>
      </c>
      <c r="AJ64" s="150">
        <v>4583</v>
      </c>
      <c r="AK64" s="815">
        <f t="shared" si="14"/>
        <v>-1.5055640410211651E-2</v>
      </c>
      <c r="AL64" s="150">
        <v>4514</v>
      </c>
      <c r="AM64" s="815">
        <f t="shared" si="14"/>
        <v>5.2510855148781524E-2</v>
      </c>
      <c r="AN64" s="970">
        <v>4751.0340001415998</v>
      </c>
      <c r="AO64" s="815">
        <f t="shared" si="14"/>
        <v>7.5134381241591025E-2</v>
      </c>
      <c r="AP64" s="150">
        <v>5108</v>
      </c>
      <c r="AQ64" s="815">
        <f t="shared" si="14"/>
        <v>2.4079874706342992E-2</v>
      </c>
      <c r="AR64" s="150">
        <v>5231</v>
      </c>
      <c r="AS64" s="815">
        <f t="shared" si="14"/>
        <v>-4.0718791818008027E-2</v>
      </c>
      <c r="AT64" s="150">
        <v>5018</v>
      </c>
      <c r="AU64" s="815">
        <f t="shared" si="14"/>
        <v>5.9386209645277001E-2</v>
      </c>
      <c r="AV64" s="150">
        <v>5316</v>
      </c>
    </row>
    <row r="65" spans="1:48" x14ac:dyDescent="0.3">
      <c r="A65" s="244" t="s">
        <v>120</v>
      </c>
      <c r="B65" s="246">
        <v>638</v>
      </c>
      <c r="C65" s="54" t="s">
        <v>124</v>
      </c>
      <c r="D65" s="604">
        <v>4982</v>
      </c>
      <c r="E65" s="815">
        <f t="shared" si="9"/>
        <v>9.2733841830590122E-2</v>
      </c>
      <c r="F65" s="599">
        <v>5444</v>
      </c>
      <c r="G65" s="815">
        <f t="shared" si="10"/>
        <v>2.1675238795003673E-2</v>
      </c>
      <c r="H65" s="599">
        <v>5562</v>
      </c>
      <c r="I65" s="815">
        <f t="shared" si="11"/>
        <v>2.4368392667083828E-2</v>
      </c>
      <c r="J65" s="599">
        <v>5697.5370000143203</v>
      </c>
      <c r="K65" s="815">
        <f t="shared" si="12"/>
        <v>3.1614362463209394E-2</v>
      </c>
      <c r="L65" s="601">
        <v>5877.6609998803197</v>
      </c>
      <c r="M65" s="815">
        <f t="shared" si="13"/>
        <v>-2.2731535368178506E-2</v>
      </c>
      <c r="N65" s="599">
        <v>5744.0527409793767</v>
      </c>
      <c r="O65" s="815" t="e">
        <f t="shared" si="14"/>
        <v>#N/A</v>
      </c>
      <c r="P65" s="150" t="e">
        <v>#N/A</v>
      </c>
      <c r="Q65" s="815" t="e">
        <f t="shared" si="14"/>
        <v>#N/A</v>
      </c>
      <c r="R65" s="150">
        <v>5400</v>
      </c>
      <c r="S65" s="815">
        <f t="shared" si="14"/>
        <v>-1.5925925925925927E-2</v>
      </c>
      <c r="T65" s="150">
        <v>5314</v>
      </c>
      <c r="U65" s="815">
        <f t="shared" si="14"/>
        <v>3.8389160707564922E-2</v>
      </c>
      <c r="V65" s="150">
        <v>5518</v>
      </c>
      <c r="W65" s="815">
        <f t="shared" si="14"/>
        <v>4.711852120333454E-3</v>
      </c>
      <c r="X65" s="150">
        <v>5544</v>
      </c>
      <c r="Y65" s="815">
        <f t="shared" si="14"/>
        <v>2.94011544011544E-2</v>
      </c>
      <c r="Z65" s="150">
        <v>5707</v>
      </c>
      <c r="AA65" s="815">
        <f t="shared" si="14"/>
        <v>8.7611704923777813E-3</v>
      </c>
      <c r="AB65" s="970">
        <v>5757</v>
      </c>
      <c r="AC65" s="815">
        <f t="shared" si="14"/>
        <v>4.9852353656418276E-2</v>
      </c>
      <c r="AD65" s="970">
        <v>6044</v>
      </c>
      <c r="AE65" s="815">
        <f t="shared" si="14"/>
        <v>2.200529450694904E-2</v>
      </c>
      <c r="AF65" s="970">
        <v>6177</v>
      </c>
      <c r="AG65" s="815">
        <f t="shared" si="14"/>
        <v>-8.5802169337866278E-3</v>
      </c>
      <c r="AH65" s="970">
        <v>6124</v>
      </c>
      <c r="AI65" s="815">
        <f t="shared" si="14"/>
        <v>1.6329196603527107E-3</v>
      </c>
      <c r="AJ65" s="150">
        <v>6134</v>
      </c>
      <c r="AK65" s="815">
        <f t="shared" si="14"/>
        <v>-1.5161395500489077E-2</v>
      </c>
      <c r="AL65" s="150">
        <v>6041</v>
      </c>
      <c r="AM65" s="815">
        <f t="shared" si="14"/>
        <v>5.2615461037803284E-2</v>
      </c>
      <c r="AN65" s="970">
        <v>6358.8500001293696</v>
      </c>
      <c r="AO65" s="815">
        <f t="shared" si="14"/>
        <v>7.5194414062433074E-2</v>
      </c>
      <c r="AP65" s="150">
        <v>6837</v>
      </c>
      <c r="AQ65" s="815">
        <f t="shared" si="14"/>
        <v>2.398712885768612E-2</v>
      </c>
      <c r="AR65" s="150">
        <v>7001</v>
      </c>
      <c r="AS65" s="815">
        <f t="shared" si="14"/>
        <v>-4.070847021854021E-2</v>
      </c>
      <c r="AT65" s="150">
        <v>6716</v>
      </c>
      <c r="AU65" s="815">
        <f t="shared" si="14"/>
        <v>5.9410363311494935E-2</v>
      </c>
      <c r="AV65" s="150">
        <v>7115</v>
      </c>
    </row>
    <row r="66" spans="1:48" x14ac:dyDescent="0.3">
      <c r="A66" s="244" t="s">
        <v>120</v>
      </c>
      <c r="B66" s="246">
        <v>352</v>
      </c>
      <c r="C66" s="54" t="s">
        <v>125</v>
      </c>
      <c r="D66" s="604">
        <v>3431</v>
      </c>
      <c r="E66" s="815">
        <f t="shared" si="9"/>
        <v>0.13582046050714078</v>
      </c>
      <c r="F66" s="599">
        <v>3897</v>
      </c>
      <c r="G66" s="815">
        <f t="shared" si="10"/>
        <v>7.1850141134205802E-3</v>
      </c>
      <c r="H66" s="599">
        <v>3925</v>
      </c>
      <c r="I66" s="815">
        <f t="shared" si="11"/>
        <v>2.4514649681528611E-2</v>
      </c>
      <c r="J66" s="599">
        <v>4021.22</v>
      </c>
      <c r="K66" s="815">
        <f t="shared" si="12"/>
        <v>2.1697892705330721E-2</v>
      </c>
      <c r="L66" s="601">
        <v>4108.4720001045298</v>
      </c>
      <c r="M66" s="815">
        <f t="shared" si="13"/>
        <v>0.10473312242189027</v>
      </c>
      <c r="N66" s="599">
        <v>4538.7651010583859</v>
      </c>
      <c r="O66" s="815">
        <f t="shared" si="14"/>
        <v>-0.10526323579666565</v>
      </c>
      <c r="P66" s="150">
        <v>4061</v>
      </c>
      <c r="Q66" s="815">
        <f t="shared" si="14"/>
        <v>1.0588524993843881E-2</v>
      </c>
      <c r="R66" s="150">
        <v>4104</v>
      </c>
      <c r="S66" s="815">
        <f t="shared" si="14"/>
        <v>-1.5838206627680311E-2</v>
      </c>
      <c r="T66" s="150">
        <v>4039</v>
      </c>
      <c r="U66" s="815">
        <f t="shared" si="14"/>
        <v>0</v>
      </c>
      <c r="V66" s="150">
        <v>4039</v>
      </c>
      <c r="W66" s="815">
        <f t="shared" si="14"/>
        <v>4.3327556325823226E-2</v>
      </c>
      <c r="X66" s="150">
        <v>4214</v>
      </c>
      <c r="Y66" s="815">
        <f t="shared" si="14"/>
        <v>3.0000000000000016E-2</v>
      </c>
      <c r="Z66" s="150">
        <v>4340.42</v>
      </c>
      <c r="AA66" s="815">
        <f t="shared" si="14"/>
        <v>8.1973633887964595E-3</v>
      </c>
      <c r="AB66" s="970">
        <v>4376</v>
      </c>
      <c r="AC66" s="815">
        <f t="shared" si="14"/>
        <v>4.9817184643510058E-2</v>
      </c>
      <c r="AD66" s="970">
        <v>4594</v>
      </c>
      <c r="AE66" s="815" t="e">
        <f t="shared" si="14"/>
        <v>#VALUE!</v>
      </c>
      <c r="AF66" s="970" t="s">
        <v>502</v>
      </c>
      <c r="AH66" s="970" t="s">
        <v>502</v>
      </c>
      <c r="AJ66" s="150" t="s">
        <v>502</v>
      </c>
      <c r="AL66" s="150"/>
      <c r="AN66" s="970" t="e">
        <v>#N/A</v>
      </c>
      <c r="AP66" s="150" t="s">
        <v>502</v>
      </c>
      <c r="AR66" s="150" t="s">
        <v>502</v>
      </c>
      <c r="AT66" s="150">
        <v>5105</v>
      </c>
      <c r="AV66" s="150" t="e">
        <v>#N/A</v>
      </c>
    </row>
    <row r="67" spans="1:48" x14ac:dyDescent="0.3">
      <c r="A67" s="244" t="s">
        <v>120</v>
      </c>
      <c r="B67" s="246">
        <v>182</v>
      </c>
      <c r="C67" s="54" t="s">
        <v>126</v>
      </c>
      <c r="D67" s="604">
        <v>3285</v>
      </c>
      <c r="E67" s="815">
        <f t="shared" si="9"/>
        <v>5.3272450532724502E-2</v>
      </c>
      <c r="F67" s="599">
        <v>3460</v>
      </c>
      <c r="G67" s="815">
        <f t="shared" si="10"/>
        <v>-2.3121387283236996E-3</v>
      </c>
      <c r="H67" s="599">
        <v>3452</v>
      </c>
      <c r="I67" s="815">
        <f t="shared" si="11"/>
        <v>2.4546927315046339E-2</v>
      </c>
      <c r="J67" s="599">
        <v>3536.73599309154</v>
      </c>
      <c r="K67" s="815">
        <f t="shared" si="12"/>
        <v>3.5277444130555141E-2</v>
      </c>
      <c r="L67" s="601">
        <v>3661.5029994923502</v>
      </c>
      <c r="M67" s="815">
        <f t="shared" si="13"/>
        <v>0.19239363519736596</v>
      </c>
      <c r="N67" s="599">
        <v>4365.9528718507427</v>
      </c>
      <c r="O67" s="815">
        <f t="shared" si="14"/>
        <v>-6.9847953196405452E-2</v>
      </c>
      <c r="P67" s="150">
        <v>4061</v>
      </c>
      <c r="Q67" s="815">
        <f t="shared" si="14"/>
        <v>-1</v>
      </c>
      <c r="R67" s="150"/>
      <c r="S67" s="815" t="e">
        <f t="shared" si="14"/>
        <v>#DIV/0!</v>
      </c>
      <c r="T67" s="150">
        <v>4039</v>
      </c>
      <c r="U67" s="815">
        <f t="shared" si="14"/>
        <v>3.8375835602871999E-2</v>
      </c>
      <c r="V67" s="150">
        <v>4194</v>
      </c>
      <c r="W67" s="815">
        <f t="shared" si="14"/>
        <v>0</v>
      </c>
      <c r="X67" s="150">
        <v>4194</v>
      </c>
      <c r="Y67" s="815">
        <f t="shared" si="14"/>
        <v>3.4334763948497854E-2</v>
      </c>
      <c r="Z67" s="135">
        <v>4338</v>
      </c>
      <c r="AA67" s="815">
        <f t="shared" si="14"/>
        <v>1.0000000000000024E-2</v>
      </c>
      <c r="AB67" s="970">
        <v>4381.38</v>
      </c>
      <c r="AC67" s="815">
        <f t="shared" si="14"/>
        <v>4.8528089323455141E-2</v>
      </c>
      <c r="AD67" s="970">
        <v>4594</v>
      </c>
      <c r="AE67" s="815">
        <f t="shared" si="14"/>
        <v>2.198519808445799E-2</v>
      </c>
      <c r="AF67" s="970">
        <v>4695</v>
      </c>
      <c r="AG67" s="815">
        <f t="shared" si="14"/>
        <v>-8.5197018104366355E-3</v>
      </c>
      <c r="AH67" s="970">
        <v>4655</v>
      </c>
      <c r="AI67" s="815">
        <f t="shared" si="14"/>
        <v>1.5037593984962407E-3</v>
      </c>
      <c r="AJ67" s="150">
        <v>4662</v>
      </c>
      <c r="AK67" s="815">
        <f t="shared" si="14"/>
        <v>-1.5015015015015015E-2</v>
      </c>
      <c r="AL67" s="150">
        <v>4592</v>
      </c>
      <c r="AM67" s="815">
        <f t="shared" si="14"/>
        <v>-0.13289285742108015</v>
      </c>
      <c r="AN67" s="970">
        <v>3981.7559987223999</v>
      </c>
      <c r="AO67" s="815">
        <f t="shared" si="14"/>
        <v>0.30520303144329475</v>
      </c>
      <c r="AP67" s="150">
        <v>5197</v>
      </c>
      <c r="AQ67" s="815">
        <f t="shared" si="14"/>
        <v>2.38599191841447E-2</v>
      </c>
      <c r="AR67" s="150">
        <v>5321</v>
      </c>
      <c r="AS67" s="815">
        <f t="shared" si="14"/>
        <v>-4.0593873332080435E-2</v>
      </c>
      <c r="AT67" s="150">
        <v>5105</v>
      </c>
      <c r="AU67" s="815">
        <f t="shared" si="14"/>
        <v>5.9353574926542606E-2</v>
      </c>
      <c r="AV67" s="150">
        <v>5408</v>
      </c>
    </row>
    <row r="68" spans="1:48" x14ac:dyDescent="0.3">
      <c r="A68" s="279" t="s">
        <v>120</v>
      </c>
      <c r="B68" s="268">
        <v>1503</v>
      </c>
      <c r="C68" s="458" t="s">
        <v>822</v>
      </c>
      <c r="D68" s="604"/>
      <c r="F68" s="599"/>
      <c r="H68" s="599"/>
      <c r="J68" s="599"/>
      <c r="N68" s="599"/>
      <c r="P68" s="150"/>
      <c r="R68" s="150"/>
      <c r="X68" s="150">
        <v>8773</v>
      </c>
      <c r="Z68" s="150">
        <v>9032</v>
      </c>
      <c r="AB68" s="970">
        <v>9111</v>
      </c>
      <c r="AD68" s="970">
        <v>9565</v>
      </c>
      <c r="AF68" s="970">
        <v>9776</v>
      </c>
      <c r="AH68" s="970">
        <v>9692</v>
      </c>
      <c r="AJ68" s="150">
        <v>9708</v>
      </c>
      <c r="AL68" s="150">
        <v>9561</v>
      </c>
      <c r="AN68" s="970">
        <v>10036.7949993241</v>
      </c>
      <c r="AP68" s="150">
        <v>10821</v>
      </c>
      <c r="AR68" s="150">
        <v>11079</v>
      </c>
      <c r="AT68" s="150">
        <v>10629</v>
      </c>
      <c r="AV68" s="150">
        <v>11261</v>
      </c>
    </row>
    <row r="69" spans="1:48" x14ac:dyDescent="0.3">
      <c r="A69" s="244" t="s">
        <v>120</v>
      </c>
      <c r="B69" s="246">
        <v>180</v>
      </c>
      <c r="C69" s="54" t="s">
        <v>128</v>
      </c>
      <c r="D69" s="604">
        <v>1766</v>
      </c>
      <c r="E69" s="815">
        <f t="shared" si="9"/>
        <v>0.10079275198187995</v>
      </c>
      <c r="F69" s="599">
        <v>1944</v>
      </c>
      <c r="G69" s="815">
        <f t="shared" si="10"/>
        <v>2.1604938271604937E-2</v>
      </c>
      <c r="H69" s="599">
        <v>1986</v>
      </c>
      <c r="I69" s="815">
        <f t="shared" si="11"/>
        <v>2.4588620349516616E-2</v>
      </c>
      <c r="J69" s="599">
        <v>2034.83300001414</v>
      </c>
      <c r="K69" s="815">
        <f t="shared" si="12"/>
        <v>3.8219844182967068E-2</v>
      </c>
      <c r="L69" s="601">
        <v>2112.6040002130399</v>
      </c>
      <c r="M69" s="815">
        <f t="shared" si="13"/>
        <v>0.16761195507174917</v>
      </c>
      <c r="N69" s="599">
        <v>2466.7016869811455</v>
      </c>
      <c r="O69" s="815">
        <f t="shared" si="14"/>
        <v>-7.0013203417598965E-2</v>
      </c>
      <c r="P69" s="150">
        <v>2294</v>
      </c>
      <c r="Q69" s="815">
        <f t="shared" si="14"/>
        <v>1.0897994768962511E-2</v>
      </c>
      <c r="R69" s="150">
        <v>2319</v>
      </c>
      <c r="S69" s="815">
        <f t="shared" si="14"/>
        <v>-1.5955153083225527E-2</v>
      </c>
      <c r="T69" s="150">
        <v>2282</v>
      </c>
      <c r="U69" s="815">
        <f t="shared" si="14"/>
        <v>3.8562664329535493E-2</v>
      </c>
      <c r="V69" s="150">
        <v>2370</v>
      </c>
      <c r="W69" s="815">
        <f t="shared" si="14"/>
        <v>4.641350210970464E-3</v>
      </c>
      <c r="X69" s="150">
        <v>2381</v>
      </c>
      <c r="Y69" s="815">
        <f t="shared" si="14"/>
        <v>2.9399412011759767E-2</v>
      </c>
      <c r="Z69" s="150">
        <v>2451</v>
      </c>
      <c r="AA69" s="815">
        <f t="shared" si="14"/>
        <v>8.5679314565483469E-3</v>
      </c>
      <c r="AB69" s="970">
        <v>2472</v>
      </c>
      <c r="AC69" s="815">
        <f t="shared" si="14"/>
        <v>4.9757281553398057E-2</v>
      </c>
      <c r="AD69" s="970">
        <v>2595</v>
      </c>
      <c r="AE69" s="815">
        <f t="shared" si="14"/>
        <v>2.2350674373795763E-2</v>
      </c>
      <c r="AF69" s="970">
        <v>2653</v>
      </c>
      <c r="AG69" s="815">
        <f t="shared" si="14"/>
        <v>-8.6694308330192236E-3</v>
      </c>
      <c r="AH69" s="970">
        <v>2630</v>
      </c>
      <c r="AI69" s="815">
        <f t="shared" si="14"/>
        <v>1.520912547528517E-3</v>
      </c>
      <c r="AJ69" s="150">
        <v>2634</v>
      </c>
      <c r="AK69" s="815">
        <f t="shared" si="14"/>
        <v>-1.5186028853454821E-2</v>
      </c>
      <c r="AL69" s="150">
        <v>2594</v>
      </c>
      <c r="AM69" s="815">
        <f t="shared" si="14"/>
        <v>5.9939090159587483E-2</v>
      </c>
      <c r="AN69" s="970">
        <v>2749.4819998739699</v>
      </c>
      <c r="AO69" s="815">
        <f t="shared" si="14"/>
        <v>6.7837505440871998E-2</v>
      </c>
      <c r="AP69" s="150">
        <v>2936</v>
      </c>
      <c r="AQ69" s="815">
        <f t="shared" si="14"/>
        <v>2.3841961852861037E-2</v>
      </c>
      <c r="AR69" s="150">
        <v>3006</v>
      </c>
      <c r="AS69" s="815">
        <f t="shared" si="14"/>
        <v>-4.0585495675316031E-2</v>
      </c>
      <c r="AT69" s="150">
        <v>2884</v>
      </c>
      <c r="AU69" s="815">
        <f t="shared" si="14"/>
        <v>5.9292649098474343E-2</v>
      </c>
      <c r="AV69" s="150">
        <v>3055</v>
      </c>
    </row>
    <row r="70" spans="1:48" x14ac:dyDescent="0.3">
      <c r="A70" s="244" t="s">
        <v>120</v>
      </c>
      <c r="B70" s="246">
        <v>740</v>
      </c>
      <c r="C70" s="33" t="s">
        <v>129</v>
      </c>
      <c r="D70" s="604"/>
      <c r="F70" s="599"/>
      <c r="H70" s="599"/>
      <c r="J70" s="599" t="e">
        <v>#N/A</v>
      </c>
      <c r="N70" s="599" t="e">
        <v>#N/A</v>
      </c>
      <c r="P70" s="150" t="e">
        <v>#N/A</v>
      </c>
      <c r="R70" s="150"/>
      <c r="T70" s="150" t="e">
        <v>#N/A</v>
      </c>
      <c r="V70" s="150" t="e">
        <v>#N/A</v>
      </c>
      <c r="X70" s="150"/>
      <c r="Z70" s="150"/>
      <c r="AB70" s="970" t="e">
        <v>#N/A</v>
      </c>
      <c r="AD70" s="970" t="e">
        <v>#N/A</v>
      </c>
      <c r="AF70" s="970" t="e">
        <v>#N/A</v>
      </c>
      <c r="AH70" s="970" t="e">
        <v>#N/A</v>
      </c>
      <c r="AJ70" s="150" t="e">
        <v>#N/A</v>
      </c>
      <c r="AL70" s="150"/>
      <c r="AN70" s="970" t="e">
        <v>#N/A</v>
      </c>
      <c r="AP70" s="150" t="e">
        <v>#N/A</v>
      </c>
      <c r="AR70" s="150" t="e">
        <v>#N/A</v>
      </c>
      <c r="AT70" s="150" t="e">
        <v>#N/A</v>
      </c>
      <c r="AV70" s="150" t="e">
        <v>#N/A</v>
      </c>
    </row>
    <row r="71" spans="1:48" x14ac:dyDescent="0.3">
      <c r="A71" s="244" t="s">
        <v>120</v>
      </c>
      <c r="B71" s="246">
        <v>342</v>
      </c>
      <c r="C71" s="250" t="s">
        <v>130</v>
      </c>
      <c r="D71" s="604">
        <v>2912</v>
      </c>
      <c r="E71" s="815">
        <f t="shared" ref="E71:E81" si="15">(F71-D71)/D71</f>
        <v>0.11469780219780219</v>
      </c>
      <c r="F71" s="599">
        <v>3246</v>
      </c>
      <c r="G71" s="815">
        <f t="shared" ref="G71:G81" si="16">(H71-F71)/F71</f>
        <v>1.9716574245224893E-2</v>
      </c>
      <c r="H71" s="599">
        <v>3310</v>
      </c>
      <c r="I71" s="815">
        <f t="shared" ref="I71:I81" si="17">(J71-H71)/H71</f>
        <v>2.4589123867069448E-2</v>
      </c>
      <c r="J71" s="599">
        <v>3391.39</v>
      </c>
      <c r="K71" s="815">
        <f t="shared" ref="K71:K81" si="18">(L71-J71)/J71</f>
        <v>1.0012118838305332E-2</v>
      </c>
      <c r="L71" s="601">
        <v>3425.3449997070402</v>
      </c>
      <c r="M71" s="815">
        <f t="shared" ref="M71:M81" si="19">(N71-L71)/L71</f>
        <v>-1.5270186428580003E-2</v>
      </c>
      <c r="N71" s="599">
        <v>3373.0393429793094</v>
      </c>
      <c r="O71" s="815">
        <f t="shared" ref="O71:AU86" si="20">(P71-N71)/N71</f>
        <v>-2.086943632590931E-3</v>
      </c>
      <c r="P71" s="150">
        <v>3366</v>
      </c>
      <c r="Q71" s="815">
        <f t="shared" si="20"/>
        <v>1.06951871657754E-2</v>
      </c>
      <c r="R71" s="150">
        <v>3402</v>
      </c>
      <c r="S71" s="815">
        <f t="shared" si="20"/>
        <v>-1.5873015873015872E-2</v>
      </c>
      <c r="T71" s="150">
        <v>3348</v>
      </c>
      <c r="U71" s="815">
        <f t="shared" si="20"/>
        <v>3.8231780167264036E-2</v>
      </c>
      <c r="V71" s="150">
        <v>3476</v>
      </c>
      <c r="W71" s="815">
        <f t="shared" si="20"/>
        <v>0</v>
      </c>
      <c r="X71" s="150">
        <v>3476</v>
      </c>
      <c r="Y71" s="815">
        <f t="shared" si="20"/>
        <v>3.4234752589182967E-2</v>
      </c>
      <c r="Z71" s="150">
        <v>3595</v>
      </c>
      <c r="AA71" s="815">
        <f t="shared" si="20"/>
        <v>8.9012517385257308E-3</v>
      </c>
      <c r="AB71" s="970">
        <v>3627</v>
      </c>
      <c r="AC71" s="815">
        <f t="shared" si="20"/>
        <v>4.9903501516404741E-2</v>
      </c>
      <c r="AD71" s="970">
        <v>3808</v>
      </c>
      <c r="AE71" s="815">
        <f t="shared" si="20"/>
        <v>2.2058823529411766E-2</v>
      </c>
      <c r="AF71" s="970">
        <v>3892</v>
      </c>
      <c r="AG71" s="815">
        <f t="shared" si="20"/>
        <v>-8.7358684480986631E-3</v>
      </c>
      <c r="AH71" s="970">
        <v>3858</v>
      </c>
      <c r="AI71" s="815">
        <f t="shared" si="20"/>
        <v>1.8144116122343183E-3</v>
      </c>
      <c r="AJ71" s="150">
        <v>3865</v>
      </c>
      <c r="AK71" s="815">
        <f t="shared" si="20"/>
        <v>-1.5265200517464425E-2</v>
      </c>
      <c r="AL71" s="150">
        <v>3806</v>
      </c>
      <c r="AM71" s="815">
        <f t="shared" si="20"/>
        <v>5.3550183915047282E-2</v>
      </c>
      <c r="AN71" s="970">
        <v>4009.81199998067</v>
      </c>
      <c r="AO71" s="815">
        <f t="shared" si="20"/>
        <v>7.4364583681421348E-2</v>
      </c>
      <c r="AP71" s="150">
        <v>4308</v>
      </c>
      <c r="AQ71" s="815">
        <f t="shared" si="20"/>
        <v>2.3909006499535746E-2</v>
      </c>
      <c r="AR71" s="150">
        <v>4411</v>
      </c>
      <c r="AS71" s="815">
        <f t="shared" si="20"/>
        <v>-4.0807073226025843E-2</v>
      </c>
      <c r="AT71" s="150">
        <v>4231</v>
      </c>
      <c r="AU71" s="815">
        <f t="shared" si="20"/>
        <v>5.9560387615220985E-2</v>
      </c>
      <c r="AV71" s="150">
        <v>4483</v>
      </c>
    </row>
    <row r="72" spans="1:48" x14ac:dyDescent="0.3">
      <c r="A72" s="244" t="s">
        <v>131</v>
      </c>
      <c r="B72" s="246">
        <v>280</v>
      </c>
      <c r="C72" s="21" t="s">
        <v>132</v>
      </c>
      <c r="D72" s="606">
        <v>4374</v>
      </c>
      <c r="E72" s="815">
        <f t="shared" si="15"/>
        <v>0.11431184270690443</v>
      </c>
      <c r="F72" s="599">
        <v>4874</v>
      </c>
      <c r="G72" s="815">
        <f t="shared" si="16"/>
        <v>1.887566680344686E-2</v>
      </c>
      <c r="H72" s="599">
        <v>4966</v>
      </c>
      <c r="I72" s="815">
        <f t="shared" si="17"/>
        <v>2.4383004967565389E-2</v>
      </c>
      <c r="J72" s="599">
        <v>5087.0860026689297</v>
      </c>
      <c r="K72" s="815">
        <f t="shared" si="18"/>
        <v>3.2744089200076133E-2</v>
      </c>
      <c r="L72" s="601">
        <v>5253.6580005087799</v>
      </c>
      <c r="M72" s="815">
        <f t="shared" si="19"/>
        <v>0</v>
      </c>
      <c r="N72" s="599">
        <v>5253.6580005087799</v>
      </c>
      <c r="O72" s="815">
        <f t="shared" si="20"/>
        <v>-6.6174463673712991E-2</v>
      </c>
      <c r="P72" s="150">
        <v>4906</v>
      </c>
      <c r="Q72" s="815">
        <f t="shared" si="20"/>
        <v>1.0803098247044436E-2</v>
      </c>
      <c r="R72" s="150">
        <v>4959</v>
      </c>
      <c r="S72" s="815">
        <f t="shared" si="20"/>
        <v>-1.572897761645493E-2</v>
      </c>
      <c r="T72" s="150">
        <v>4881</v>
      </c>
      <c r="U72" s="815">
        <f t="shared" si="20"/>
        <v>3.8106945298094649E-2</v>
      </c>
      <c r="V72" s="150">
        <v>5067</v>
      </c>
      <c r="W72" s="815">
        <f t="shared" si="20"/>
        <v>4.7365304914150381E-3</v>
      </c>
      <c r="X72" s="150">
        <v>5091</v>
      </c>
      <c r="Y72" s="815">
        <f t="shared" si="20"/>
        <v>2.9463759575721862E-2</v>
      </c>
      <c r="Z72" s="150">
        <v>5241</v>
      </c>
      <c r="AA72" s="815">
        <f t="shared" si="20"/>
        <v>8.7769509635565734E-3</v>
      </c>
      <c r="AB72" s="970">
        <v>5287</v>
      </c>
      <c r="AC72" s="815">
        <f t="shared" si="20"/>
        <v>4.9744656705125782E-2</v>
      </c>
      <c r="AD72" s="970">
        <v>5550</v>
      </c>
      <c r="AE72" s="815">
        <f t="shared" si="20"/>
        <v>2.2162162162162161E-2</v>
      </c>
      <c r="AF72" s="970">
        <v>5673</v>
      </c>
      <c r="AG72" s="815">
        <f t="shared" si="20"/>
        <v>-8.6374052529525833E-3</v>
      </c>
      <c r="AH72" s="970">
        <v>5624</v>
      </c>
      <c r="AI72" s="815">
        <f t="shared" si="20"/>
        <v>1.6002844950213371E-3</v>
      </c>
      <c r="AJ72" s="150">
        <v>5633</v>
      </c>
      <c r="AK72" s="815">
        <f t="shared" si="20"/>
        <v>-1.508965027516421E-2</v>
      </c>
      <c r="AL72" s="150">
        <v>5548</v>
      </c>
      <c r="AM72" s="815">
        <f t="shared" si="20"/>
        <v>6.443421067261898E-2</v>
      </c>
      <c r="AN72" s="970">
        <v>5905.4810008116901</v>
      </c>
      <c r="AO72" s="815">
        <f t="shared" si="20"/>
        <v>6.3249547181164559E-2</v>
      </c>
      <c r="AP72" s="150">
        <v>6279</v>
      </c>
      <c r="AQ72" s="815">
        <f t="shared" si="20"/>
        <v>2.3889154323936932E-2</v>
      </c>
      <c r="AR72" s="150">
        <v>6429</v>
      </c>
      <c r="AS72" s="815">
        <f t="shared" si="20"/>
        <v>-4.0597293513765752E-2</v>
      </c>
      <c r="AT72" s="150">
        <v>6168</v>
      </c>
      <c r="AU72" s="815">
        <f t="shared" si="20"/>
        <v>5.9338521400778207E-2</v>
      </c>
      <c r="AV72" s="150">
        <v>6534</v>
      </c>
    </row>
    <row r="73" spans="1:48" x14ac:dyDescent="0.3">
      <c r="A73" s="244" t="s">
        <v>131</v>
      </c>
      <c r="B73" s="246">
        <v>282</v>
      </c>
      <c r="C73" s="21" t="s">
        <v>133</v>
      </c>
      <c r="D73" s="606">
        <v>1326</v>
      </c>
      <c r="E73" s="815">
        <f t="shared" si="15"/>
        <v>9.6530920060331829E-2</v>
      </c>
      <c r="F73" s="599">
        <v>1454</v>
      </c>
      <c r="G73" s="815">
        <f t="shared" si="16"/>
        <v>2.1320495185694635E-2</v>
      </c>
      <c r="H73" s="599">
        <v>1485</v>
      </c>
      <c r="I73" s="815">
        <f t="shared" si="17"/>
        <v>2.4431650562666728E-2</v>
      </c>
      <c r="J73" s="599">
        <v>1521.2810010855601</v>
      </c>
      <c r="K73" s="815">
        <f t="shared" si="18"/>
        <v>2.8176910867540053E-2</v>
      </c>
      <c r="L73" s="601">
        <v>1564.14600025763</v>
      </c>
      <c r="M73" s="815">
        <f t="shared" si="19"/>
        <v>0</v>
      </c>
      <c r="N73" s="599">
        <v>1564.14600025763</v>
      </c>
      <c r="O73" s="815">
        <f t="shared" si="20"/>
        <v>-0.10430356260269712</v>
      </c>
      <c r="P73" s="150">
        <v>1401</v>
      </c>
      <c r="Q73" s="815">
        <f t="shared" si="20"/>
        <v>1.0706638115631691E-2</v>
      </c>
      <c r="R73" s="150">
        <v>1416</v>
      </c>
      <c r="S73" s="815">
        <f t="shared" si="20"/>
        <v>-1.5536723163841809E-2</v>
      </c>
      <c r="T73" s="150">
        <v>1394</v>
      </c>
      <c r="U73" s="815">
        <f t="shared" si="20"/>
        <v>3.8020086083213771E-2</v>
      </c>
      <c r="V73" s="150">
        <v>1447</v>
      </c>
      <c r="W73" s="815">
        <f t="shared" si="20"/>
        <v>4.8375950241879755E-3</v>
      </c>
      <c r="X73" s="150">
        <v>1454</v>
      </c>
      <c r="Y73" s="815">
        <f t="shared" si="20"/>
        <v>2.9573590096286108E-2</v>
      </c>
      <c r="Z73" s="150">
        <v>1497</v>
      </c>
      <c r="AA73" s="815">
        <f t="shared" si="20"/>
        <v>8.6840347361389451E-3</v>
      </c>
      <c r="AB73" s="970">
        <v>1510</v>
      </c>
      <c r="AC73" s="815">
        <f t="shared" si="20"/>
        <v>4.9668874172185427E-2</v>
      </c>
      <c r="AD73" s="970">
        <v>1585</v>
      </c>
      <c r="AE73" s="815">
        <f t="shared" si="20"/>
        <v>2.2082018927444796E-2</v>
      </c>
      <c r="AF73" s="970">
        <v>1620</v>
      </c>
      <c r="AG73" s="815">
        <f t="shared" si="20"/>
        <v>-8.6419753086419745E-3</v>
      </c>
      <c r="AH73" s="970">
        <v>1606</v>
      </c>
      <c r="AI73" s="815">
        <f t="shared" si="20"/>
        <v>1.8679950186799503E-3</v>
      </c>
      <c r="AJ73" s="150">
        <v>1609</v>
      </c>
      <c r="AK73" s="815">
        <f t="shared" si="20"/>
        <v>-1.4916096954630205E-2</v>
      </c>
      <c r="AL73" s="150">
        <v>1585</v>
      </c>
      <c r="AM73" s="815">
        <f t="shared" si="20"/>
        <v>4.9371608910372206E-2</v>
      </c>
      <c r="AN73" s="970">
        <v>1663.2540001229399</v>
      </c>
      <c r="AO73" s="815">
        <f t="shared" si="20"/>
        <v>7.8007327724731068E-2</v>
      </c>
      <c r="AP73" s="150">
        <v>1793</v>
      </c>
      <c r="AQ73" s="815">
        <f t="shared" si="20"/>
        <v>2.3982152816508645E-2</v>
      </c>
      <c r="AR73" s="150">
        <v>1836</v>
      </c>
      <c r="AS73" s="815">
        <f t="shared" si="20"/>
        <v>-4.0305010893246188E-2</v>
      </c>
      <c r="AT73" s="150">
        <v>1762</v>
      </c>
      <c r="AU73" s="815">
        <f t="shared" si="20"/>
        <v>5.9023836549375708E-2</v>
      </c>
      <c r="AV73" s="150">
        <v>1866</v>
      </c>
    </row>
    <row r="74" spans="1:48" x14ac:dyDescent="0.3">
      <c r="A74" s="244" t="s">
        <v>131</v>
      </c>
      <c r="B74" s="246">
        <v>283</v>
      </c>
      <c r="C74" s="21" t="s">
        <v>134</v>
      </c>
      <c r="D74" s="606">
        <v>990</v>
      </c>
      <c r="E74" s="815">
        <f t="shared" si="15"/>
        <v>7.6767676767676762E-2</v>
      </c>
      <c r="F74" s="599">
        <v>1066</v>
      </c>
      <c r="G74" s="815">
        <f t="shared" si="16"/>
        <v>1.9699812382739212E-2</v>
      </c>
      <c r="H74" s="599">
        <v>1087</v>
      </c>
      <c r="I74" s="815">
        <f t="shared" si="17"/>
        <v>2.5128795733413048E-2</v>
      </c>
      <c r="J74" s="599">
        <v>1114.31500096222</v>
      </c>
      <c r="K74" s="815">
        <f t="shared" si="18"/>
        <v>2.1920192682839287E-2</v>
      </c>
      <c r="L74" s="601">
        <v>1138.7410004926901</v>
      </c>
      <c r="M74" s="815">
        <f t="shared" si="19"/>
        <v>0</v>
      </c>
      <c r="N74" s="599">
        <v>1138.7410004926901</v>
      </c>
      <c r="O74" s="815">
        <f t="shared" si="20"/>
        <v>-9.8126791293493429E-2</v>
      </c>
      <c r="P74" s="150">
        <v>1027</v>
      </c>
      <c r="Q74" s="815">
        <f t="shared" si="20"/>
        <v>1.0710808179162609E-2</v>
      </c>
      <c r="R74" s="150">
        <v>1038</v>
      </c>
      <c r="S74" s="815">
        <f t="shared" si="20"/>
        <v>-1.5414258188824663E-2</v>
      </c>
      <c r="T74" s="150">
        <v>1022</v>
      </c>
      <c r="U74" s="815">
        <f t="shared" si="20"/>
        <v>3.816046966731898E-2</v>
      </c>
      <c r="V74" s="150">
        <v>1061</v>
      </c>
      <c r="W74" s="815">
        <f t="shared" si="20"/>
        <v>4.7125353440150798E-3</v>
      </c>
      <c r="X74" s="150">
        <v>1066</v>
      </c>
      <c r="Y74" s="815">
        <f t="shared" si="20"/>
        <v>2.9080675422138838E-2</v>
      </c>
      <c r="Z74" s="150">
        <v>1097</v>
      </c>
      <c r="AA74" s="815">
        <f t="shared" si="20"/>
        <v>9.1157702825888781E-3</v>
      </c>
      <c r="AB74" s="970">
        <v>1107</v>
      </c>
      <c r="AC74" s="815">
        <f t="shared" si="20"/>
        <v>4.9683830171635052E-2</v>
      </c>
      <c r="AD74" s="970">
        <v>1162</v>
      </c>
      <c r="AE74" s="815">
        <f t="shared" si="20"/>
        <v>2.2375215146299483E-2</v>
      </c>
      <c r="AF74" s="970">
        <v>1188</v>
      </c>
      <c r="AG74" s="815">
        <f t="shared" si="20"/>
        <v>-9.2592592592592587E-3</v>
      </c>
      <c r="AH74" s="970">
        <v>1177</v>
      </c>
      <c r="AI74" s="815">
        <f t="shared" si="20"/>
        <v>1.6992353440951572E-3</v>
      </c>
      <c r="AJ74" s="150">
        <v>1179</v>
      </c>
      <c r="AK74" s="815">
        <f t="shared" si="20"/>
        <v>-1.5267175572519083E-2</v>
      </c>
      <c r="AL74" s="150">
        <v>1161</v>
      </c>
      <c r="AM74" s="815">
        <f t="shared" si="20"/>
        <v>4.835744936665811E-2</v>
      </c>
      <c r="AN74" s="970">
        <v>1217.1429987146901</v>
      </c>
      <c r="AO74" s="815">
        <f t="shared" si="20"/>
        <v>8.0398935366384622E-2</v>
      </c>
      <c r="AP74" s="150">
        <v>1315</v>
      </c>
      <c r="AQ74" s="815">
        <f t="shared" si="20"/>
        <v>2.3574144486692015E-2</v>
      </c>
      <c r="AR74" s="150">
        <v>1346</v>
      </c>
      <c r="AS74" s="815">
        <f t="shared" si="20"/>
        <v>-4.0861812778603269E-2</v>
      </c>
      <c r="AT74" s="150">
        <v>1291</v>
      </c>
      <c r="AU74" s="815">
        <f t="shared" si="20"/>
        <v>5.9643687064291247E-2</v>
      </c>
      <c r="AV74" s="150">
        <v>1368</v>
      </c>
    </row>
    <row r="75" spans="1:48" x14ac:dyDescent="0.3">
      <c r="A75" s="244" t="s">
        <v>131</v>
      </c>
      <c r="B75" s="246">
        <v>275</v>
      </c>
      <c r="C75" s="54" t="s">
        <v>135</v>
      </c>
      <c r="D75" s="606">
        <v>1371</v>
      </c>
      <c r="E75" s="815">
        <f t="shared" si="15"/>
        <v>0.10211524434719182</v>
      </c>
      <c r="F75" s="599">
        <v>1511</v>
      </c>
      <c r="G75" s="815">
        <f t="shared" si="16"/>
        <v>1.9854401058901391E-2</v>
      </c>
      <c r="H75" s="599">
        <v>1541</v>
      </c>
      <c r="I75" s="815">
        <f t="shared" si="17"/>
        <v>2.4929916228176457E-2</v>
      </c>
      <c r="J75" s="599">
        <v>1579.4170009076199</v>
      </c>
      <c r="K75" s="815">
        <f t="shared" si="18"/>
        <v>2.4354554778431098E-2</v>
      </c>
      <c r="L75" s="601">
        <v>1617.8829987742099</v>
      </c>
      <c r="M75" s="815">
        <f t="shared" si="19"/>
        <v>0</v>
      </c>
      <c r="N75" s="599">
        <v>1617.8829987742099</v>
      </c>
      <c r="O75" s="815">
        <f t="shared" si="20"/>
        <v>-0.10191280760050858</v>
      </c>
      <c r="P75" s="150">
        <v>1453</v>
      </c>
      <c r="Q75" s="815">
        <f t="shared" si="20"/>
        <v>1.1011699931176875E-2</v>
      </c>
      <c r="R75" s="150">
        <v>1469</v>
      </c>
      <c r="S75" s="815">
        <f t="shared" si="20"/>
        <v>-1.5656909462219197E-2</v>
      </c>
      <c r="T75" s="150">
        <v>1446</v>
      </c>
      <c r="U75" s="815">
        <f t="shared" si="20"/>
        <v>3.8035961272475792E-2</v>
      </c>
      <c r="V75" s="150">
        <v>1501</v>
      </c>
      <c r="W75" s="815">
        <f t="shared" si="20"/>
        <v>4.6635576282478344E-3</v>
      </c>
      <c r="X75" s="150">
        <v>1508</v>
      </c>
      <c r="Y75" s="815">
        <f t="shared" si="20"/>
        <v>2.9840848806366047E-2</v>
      </c>
      <c r="Z75" s="150">
        <v>1553</v>
      </c>
      <c r="AA75" s="815">
        <f t="shared" si="20"/>
        <v>8.3708950418544745E-3</v>
      </c>
      <c r="AB75" s="970">
        <v>1566</v>
      </c>
      <c r="AC75" s="815">
        <f t="shared" si="20"/>
        <v>4.9808429118773943E-2</v>
      </c>
      <c r="AD75" s="970">
        <v>1644</v>
      </c>
      <c r="AE75" s="815">
        <f t="shared" si="20"/>
        <v>2.2506082725060828E-2</v>
      </c>
      <c r="AF75" s="970">
        <v>1681</v>
      </c>
      <c r="AG75" s="815">
        <f t="shared" si="20"/>
        <v>-8.92325996430696E-3</v>
      </c>
      <c r="AH75" s="970">
        <v>1666</v>
      </c>
      <c r="AI75" s="815">
        <f t="shared" si="20"/>
        <v>1.8007202881152461E-3</v>
      </c>
      <c r="AJ75" s="150">
        <v>1669</v>
      </c>
      <c r="AK75" s="815">
        <f t="shared" si="20"/>
        <v>-1.4979029358897543E-2</v>
      </c>
      <c r="AL75" s="150">
        <v>1644</v>
      </c>
      <c r="AM75" s="815">
        <f t="shared" si="20"/>
        <v>2.5652676680541376E-2</v>
      </c>
      <c r="AN75" s="970">
        <v>1686.17300046281</v>
      </c>
      <c r="AO75" s="815">
        <f t="shared" si="20"/>
        <v>0.10308965894334629</v>
      </c>
      <c r="AP75" s="150">
        <v>1860</v>
      </c>
      <c r="AQ75" s="815">
        <f t="shared" si="20"/>
        <v>2.4193548387096774E-2</v>
      </c>
      <c r="AR75" s="150">
        <v>1905</v>
      </c>
      <c r="AS75" s="815">
        <f t="shared" si="20"/>
        <v>-4.0944881889763779E-2</v>
      </c>
      <c r="AT75" s="150">
        <v>1827</v>
      </c>
      <c r="AU75" s="815">
        <f t="shared" si="20"/>
        <v>5.9660645867542418E-2</v>
      </c>
      <c r="AV75" s="150">
        <v>1936</v>
      </c>
    </row>
    <row r="76" spans="1:48" x14ac:dyDescent="0.3">
      <c r="A76" s="244" t="s">
        <v>131</v>
      </c>
      <c r="B76" s="246">
        <v>276</v>
      </c>
      <c r="C76" s="54" t="s">
        <v>136</v>
      </c>
      <c r="D76" s="606">
        <v>2909</v>
      </c>
      <c r="E76" s="815">
        <f t="shared" si="15"/>
        <v>5.3626675833619804E-2</v>
      </c>
      <c r="F76" s="599">
        <v>3065</v>
      </c>
      <c r="G76" s="815">
        <f t="shared" si="16"/>
        <v>4.9265905383360523E-2</v>
      </c>
      <c r="H76" s="599">
        <v>3216</v>
      </c>
      <c r="I76" s="815">
        <f t="shared" si="17"/>
        <v>2.440702730468285E-2</v>
      </c>
      <c r="J76" s="599">
        <v>3294.49299981186</v>
      </c>
      <c r="K76" s="815">
        <f t="shared" si="18"/>
        <v>3.1895954867635481E-2</v>
      </c>
      <c r="L76" s="601">
        <v>3399.5739998456002</v>
      </c>
      <c r="M76" s="815">
        <f t="shared" si="19"/>
        <v>0</v>
      </c>
      <c r="N76" s="599">
        <v>3399.5739998456002</v>
      </c>
      <c r="O76" s="815">
        <f t="shared" si="20"/>
        <v>0.13484807219234538</v>
      </c>
      <c r="P76" s="150">
        <v>3858</v>
      </c>
      <c r="Q76" s="815">
        <f t="shared" si="20"/>
        <v>1.088646967340591E-2</v>
      </c>
      <c r="R76" s="150">
        <v>3900</v>
      </c>
      <c r="S76" s="815">
        <f t="shared" si="20"/>
        <v>-1.5897435897435898E-2</v>
      </c>
      <c r="T76" s="150">
        <v>3838</v>
      </c>
      <c r="U76" s="815">
        <f t="shared" si="20"/>
        <v>3.8301198540906724E-2</v>
      </c>
      <c r="V76" s="150">
        <v>3985</v>
      </c>
      <c r="W76" s="815">
        <f t="shared" si="20"/>
        <v>4.7678795483061479E-3</v>
      </c>
      <c r="X76" s="150">
        <v>4004</v>
      </c>
      <c r="Y76" s="815">
        <f t="shared" si="20"/>
        <v>2.922077922077922E-2</v>
      </c>
      <c r="Z76" s="150">
        <v>4121</v>
      </c>
      <c r="AA76" s="815">
        <f t="shared" si="20"/>
        <v>8.9784033001698623E-3</v>
      </c>
      <c r="AB76" s="970">
        <v>4158</v>
      </c>
      <c r="AC76" s="815">
        <f t="shared" si="20"/>
        <v>4.9783549783549784E-2</v>
      </c>
      <c r="AD76" s="970">
        <v>4365</v>
      </c>
      <c r="AE76" s="815">
        <f t="shared" si="20"/>
        <v>2.1993127147766325E-2</v>
      </c>
      <c r="AF76" s="970">
        <v>4461</v>
      </c>
      <c r="AG76" s="815">
        <f t="shared" si="20"/>
        <v>-8.5182694463124854E-3</v>
      </c>
      <c r="AH76" s="970">
        <v>4423</v>
      </c>
      <c r="AI76" s="815">
        <f t="shared" si="20"/>
        <v>1.5826362197603437E-3</v>
      </c>
      <c r="AJ76" s="150">
        <v>4430</v>
      </c>
      <c r="AK76" s="815">
        <f t="shared" si="20"/>
        <v>-1.5124153498871333E-2</v>
      </c>
      <c r="AL76" s="150">
        <v>4363</v>
      </c>
      <c r="AM76" s="815">
        <f t="shared" si="20"/>
        <v>7.7868439147375609E-2</v>
      </c>
      <c r="AN76" s="970">
        <v>4702.74</v>
      </c>
      <c r="AO76" s="815">
        <f t="shared" si="20"/>
        <v>5.0026154964977913E-2</v>
      </c>
      <c r="AP76" s="150">
        <v>4938</v>
      </c>
      <c r="AQ76" s="815">
        <f t="shared" si="20"/>
        <v>2.389631429728635E-2</v>
      </c>
      <c r="AR76" s="150">
        <v>5056</v>
      </c>
      <c r="AS76" s="815">
        <f t="shared" si="20"/>
        <v>-4.0743670886075951E-2</v>
      </c>
      <c r="AT76" s="150">
        <v>4850</v>
      </c>
      <c r="AU76" s="815">
        <f t="shared" si="20"/>
        <v>5.9587628865979382E-2</v>
      </c>
      <c r="AV76" s="150">
        <v>5139</v>
      </c>
    </row>
    <row r="77" spans="1:48" x14ac:dyDescent="0.3">
      <c r="A77" s="244" t="s">
        <v>131</v>
      </c>
      <c r="B77" s="246">
        <v>277</v>
      </c>
      <c r="C77" s="21" t="s">
        <v>137</v>
      </c>
      <c r="D77" s="606">
        <v>2375</v>
      </c>
      <c r="E77" s="815">
        <f t="shared" si="15"/>
        <v>9.1789473684210532E-2</v>
      </c>
      <c r="F77" s="599">
        <v>2593</v>
      </c>
      <c r="G77" s="815">
        <f t="shared" si="16"/>
        <v>2.1210952564596992E-2</v>
      </c>
      <c r="H77" s="599">
        <v>2648</v>
      </c>
      <c r="I77" s="815">
        <f t="shared" si="17"/>
        <v>2.4589124538489382E-2</v>
      </c>
      <c r="J77" s="599">
        <v>2713.1120017779199</v>
      </c>
      <c r="K77" s="815">
        <f t="shared" si="18"/>
        <v>2.7565024637369002E-2</v>
      </c>
      <c r="L77" s="601">
        <v>2787.8990009508698</v>
      </c>
      <c r="M77" s="815">
        <f t="shared" si="19"/>
        <v>0</v>
      </c>
      <c r="N77" s="599">
        <v>2787.8990009508698</v>
      </c>
      <c r="O77" s="815">
        <f t="shared" si="20"/>
        <v>-0.12658241953187915</v>
      </c>
      <c r="P77" s="150">
        <v>2435</v>
      </c>
      <c r="Q77" s="815">
        <f t="shared" si="20"/>
        <v>1.0677618069815195E-2</v>
      </c>
      <c r="R77" s="150">
        <v>2461</v>
      </c>
      <c r="S77" s="815">
        <f t="shared" si="20"/>
        <v>-1.5440877691995123E-2</v>
      </c>
      <c r="T77" s="150">
        <v>2423</v>
      </c>
      <c r="U77" s="815">
        <f t="shared" si="20"/>
        <v>3.7969459347915804E-2</v>
      </c>
      <c r="V77" s="150">
        <v>2515</v>
      </c>
      <c r="W77" s="815">
        <f t="shared" si="20"/>
        <v>4.7713717693836982E-3</v>
      </c>
      <c r="X77" s="150">
        <v>2527</v>
      </c>
      <c r="Y77" s="815">
        <f t="shared" si="20"/>
        <v>2.9283735654926792E-2</v>
      </c>
      <c r="Z77" s="150">
        <v>2601</v>
      </c>
      <c r="AA77" s="815">
        <f t="shared" si="20"/>
        <v>8.842752787389465E-3</v>
      </c>
      <c r="AB77" s="970">
        <v>2624</v>
      </c>
      <c r="AC77" s="815">
        <f t="shared" si="20"/>
        <v>4.9923780487804881E-2</v>
      </c>
      <c r="AD77" s="970">
        <v>2755</v>
      </c>
      <c r="AE77" s="815">
        <f t="shared" si="20"/>
        <v>2.2141560798548093E-2</v>
      </c>
      <c r="AF77" s="970">
        <v>2816</v>
      </c>
      <c r="AG77" s="815">
        <f t="shared" si="20"/>
        <v>-8.5227272727272721E-3</v>
      </c>
      <c r="AH77" s="970">
        <v>2792</v>
      </c>
      <c r="AI77" s="815">
        <f t="shared" si="20"/>
        <v>1.4326647564469914E-3</v>
      </c>
      <c r="AJ77" s="150">
        <v>2796</v>
      </c>
      <c r="AK77" s="815">
        <f t="shared" si="20"/>
        <v>-1.5021459227467811E-2</v>
      </c>
      <c r="AL77" s="150">
        <v>2754</v>
      </c>
      <c r="AM77" s="815">
        <f t="shared" si="20"/>
        <v>8.0682643427741396E-2</v>
      </c>
      <c r="AN77" s="970">
        <v>2976.2</v>
      </c>
      <c r="AO77" s="815">
        <f t="shared" si="20"/>
        <v>4.7308648612324505E-2</v>
      </c>
      <c r="AP77" s="150">
        <v>3117</v>
      </c>
      <c r="AQ77" s="815">
        <f t="shared" si="20"/>
        <v>2.3740776387552134E-2</v>
      </c>
      <c r="AR77" s="150">
        <v>3191</v>
      </c>
      <c r="AS77" s="815">
        <f t="shared" si="20"/>
        <v>-4.0739580068943904E-2</v>
      </c>
      <c r="AT77" s="150">
        <v>3061</v>
      </c>
      <c r="AU77" s="815">
        <f t="shared" si="20"/>
        <v>5.9457693564194711E-2</v>
      </c>
      <c r="AV77" s="150">
        <v>3243</v>
      </c>
    </row>
    <row r="78" spans="1:48" x14ac:dyDescent="0.3">
      <c r="A78" s="244" t="s">
        <v>131</v>
      </c>
      <c r="B78" s="246">
        <v>291</v>
      </c>
      <c r="C78" s="21" t="s">
        <v>138</v>
      </c>
      <c r="D78" s="606">
        <v>1009</v>
      </c>
      <c r="E78" s="815">
        <f t="shared" si="15"/>
        <v>0.10009910802775025</v>
      </c>
      <c r="F78" s="599">
        <v>1110</v>
      </c>
      <c r="G78" s="815">
        <f t="shared" si="16"/>
        <v>2.2522522522522521E-2</v>
      </c>
      <c r="H78" s="599">
        <v>1135</v>
      </c>
      <c r="I78" s="815">
        <f t="shared" si="17"/>
        <v>2.4460791972405225E-2</v>
      </c>
      <c r="J78" s="599">
        <v>1162.7629988886799</v>
      </c>
      <c r="K78" s="815">
        <f t="shared" si="18"/>
        <v>2.3646264889232538E-2</v>
      </c>
      <c r="L78" s="601">
        <v>1190.2580007638001</v>
      </c>
      <c r="M78" s="815">
        <f t="shared" si="19"/>
        <v>0</v>
      </c>
      <c r="N78" s="599">
        <v>1190.2580007638001</v>
      </c>
      <c r="O78" s="815">
        <f t="shared" si="20"/>
        <v>-0.14388309144227734</v>
      </c>
      <c r="P78" s="150">
        <v>1019</v>
      </c>
      <c r="Q78" s="815">
        <f t="shared" si="20"/>
        <v>9.8135426889106973E-3</v>
      </c>
      <c r="R78" s="150">
        <v>1029</v>
      </c>
      <c r="S78" s="815">
        <f t="shared" si="20"/>
        <v>-1.5549076773566569E-2</v>
      </c>
      <c r="T78" s="150">
        <v>1013</v>
      </c>
      <c r="U78" s="815">
        <f t="shared" si="20"/>
        <v>3.8499506416584402E-2</v>
      </c>
      <c r="V78" s="150">
        <v>1052</v>
      </c>
      <c r="W78" s="815">
        <f t="shared" si="20"/>
        <v>4.7528517110266158E-3</v>
      </c>
      <c r="X78" s="150">
        <v>1057</v>
      </c>
      <c r="Y78" s="815">
        <f t="shared" si="20"/>
        <v>2.9328287606433301E-2</v>
      </c>
      <c r="Z78" s="150">
        <v>1088</v>
      </c>
      <c r="AA78" s="815">
        <f t="shared" si="20"/>
        <v>9.1911764705882356E-3</v>
      </c>
      <c r="AB78" s="970">
        <v>1098</v>
      </c>
      <c r="AC78" s="815">
        <f t="shared" si="20"/>
        <v>4.9180327868852458E-2</v>
      </c>
      <c r="AD78" s="970">
        <v>1152</v>
      </c>
      <c r="AE78" s="815">
        <f t="shared" si="20"/>
        <v>2.2569444444444444E-2</v>
      </c>
      <c r="AF78" s="970">
        <v>1178</v>
      </c>
      <c r="AG78" s="815">
        <f t="shared" si="20"/>
        <v>-8.4889643463497456E-3</v>
      </c>
      <c r="AH78" s="970">
        <v>1168</v>
      </c>
      <c r="AI78" s="815">
        <f t="shared" si="20"/>
        <v>8.5616438356164379E-4</v>
      </c>
      <c r="AJ78" s="150">
        <v>1169</v>
      </c>
      <c r="AK78" s="815">
        <f t="shared" si="20"/>
        <v>-1.4542343883661249E-2</v>
      </c>
      <c r="AL78" s="150">
        <v>1152</v>
      </c>
      <c r="AM78" s="815">
        <f t="shared" si="20"/>
        <v>5.9627602853576413E-2</v>
      </c>
      <c r="AN78" s="970">
        <v>1220.69099848732</v>
      </c>
      <c r="AO78" s="815">
        <f t="shared" si="20"/>
        <v>6.7428203873607054E-2</v>
      </c>
      <c r="AP78" s="150">
        <v>1303</v>
      </c>
      <c r="AQ78" s="815">
        <f t="shared" si="20"/>
        <v>2.4558710667689946E-2</v>
      </c>
      <c r="AR78" s="150">
        <v>1335</v>
      </c>
      <c r="AS78" s="815">
        <f t="shared" si="20"/>
        <v>-4.1198501872659173E-2</v>
      </c>
      <c r="AT78" s="150">
        <v>1280</v>
      </c>
      <c r="AU78" s="815">
        <f t="shared" si="20"/>
        <v>5.9374999999999997E-2</v>
      </c>
      <c r="AV78" s="150">
        <v>1356</v>
      </c>
    </row>
    <row r="79" spans="1:48" x14ac:dyDescent="0.3">
      <c r="A79" s="244" t="s">
        <v>131</v>
      </c>
      <c r="B79" s="246">
        <v>281</v>
      </c>
      <c r="C79" s="21" t="s">
        <v>139</v>
      </c>
      <c r="D79" s="606">
        <v>758</v>
      </c>
      <c r="E79" s="815">
        <f t="shared" si="15"/>
        <v>9.894459102902374E-2</v>
      </c>
      <c r="F79" s="599">
        <v>833</v>
      </c>
      <c r="G79" s="815">
        <f t="shared" si="16"/>
        <v>2.1608643457382955E-2</v>
      </c>
      <c r="H79" s="599">
        <v>851</v>
      </c>
      <c r="I79" s="815">
        <f t="shared" si="17"/>
        <v>2.476145816325263E-2</v>
      </c>
      <c r="J79" s="599">
        <v>872.07200089692799</v>
      </c>
      <c r="K79" s="815">
        <f t="shared" si="18"/>
        <v>3.0207365608417809E-2</v>
      </c>
      <c r="L79" s="601">
        <v>898.41499866488596</v>
      </c>
      <c r="M79" s="815">
        <f t="shared" si="19"/>
        <v>0</v>
      </c>
      <c r="N79" s="599">
        <v>898.41499866488596</v>
      </c>
      <c r="O79" s="815">
        <f t="shared" si="20"/>
        <v>-1.6044922097591601E-2</v>
      </c>
      <c r="P79" s="150">
        <v>884</v>
      </c>
      <c r="Q79" s="815">
        <f t="shared" si="20"/>
        <v>1.0180995475113122E-2</v>
      </c>
      <c r="R79" s="150">
        <v>893</v>
      </c>
      <c r="S79" s="815">
        <f t="shared" si="20"/>
        <v>-1.5677491601343786E-2</v>
      </c>
      <c r="T79" s="150">
        <v>879</v>
      </c>
      <c r="U79" s="815">
        <f t="shared" si="20"/>
        <v>3.8680318543799774E-2</v>
      </c>
      <c r="V79" s="150">
        <v>913</v>
      </c>
      <c r="W79" s="815">
        <f t="shared" si="20"/>
        <v>4.3811610076670317E-3</v>
      </c>
      <c r="X79" s="150">
        <v>917</v>
      </c>
      <c r="Y79" s="815">
        <f t="shared" si="20"/>
        <v>2.9443838604143947E-2</v>
      </c>
      <c r="Z79" s="150">
        <v>944</v>
      </c>
      <c r="AA79" s="815">
        <f t="shared" si="20"/>
        <v>8.4745762711864406E-3</v>
      </c>
      <c r="AB79" s="970">
        <v>952</v>
      </c>
      <c r="AC79" s="815">
        <f t="shared" si="20"/>
        <v>5.0420168067226892E-2</v>
      </c>
      <c r="AD79" s="970">
        <v>1000</v>
      </c>
      <c r="AE79" s="815">
        <f t="shared" si="20"/>
        <v>2.1999999999999999E-2</v>
      </c>
      <c r="AF79" s="970">
        <v>1022</v>
      </c>
      <c r="AG79" s="815">
        <f t="shared" si="20"/>
        <v>-8.8062622309197647E-3</v>
      </c>
      <c r="AH79" s="970">
        <v>1013</v>
      </c>
      <c r="AI79" s="815">
        <f t="shared" si="20"/>
        <v>1.9743336623889436E-3</v>
      </c>
      <c r="AJ79" s="150">
        <v>1015</v>
      </c>
      <c r="AK79" s="815">
        <f t="shared" si="20"/>
        <v>-1.5763546798029555E-2</v>
      </c>
      <c r="AL79" s="150">
        <v>999</v>
      </c>
      <c r="AM79" s="815">
        <f t="shared" si="20"/>
        <v>5.8964966059259334E-2</v>
      </c>
      <c r="AN79" s="970">
        <v>1057.9060010932001</v>
      </c>
      <c r="AO79" s="815">
        <f t="shared" si="20"/>
        <v>6.9093094122981952E-2</v>
      </c>
      <c r="AP79" s="150">
        <v>1131</v>
      </c>
      <c r="AQ79" s="815">
        <f t="shared" si="20"/>
        <v>2.3872679045092837E-2</v>
      </c>
      <c r="AR79" s="150">
        <v>1158</v>
      </c>
      <c r="AS79" s="815">
        <f t="shared" si="20"/>
        <v>-4.0587219343696031E-2</v>
      </c>
      <c r="AT79" s="150">
        <v>1111</v>
      </c>
      <c r="AU79" s="815">
        <f t="shared" si="20"/>
        <v>5.9405940594059403E-2</v>
      </c>
      <c r="AV79" s="150">
        <v>1177</v>
      </c>
    </row>
    <row r="80" spans="1:48" x14ac:dyDescent="0.3">
      <c r="A80" s="244" t="s">
        <v>131</v>
      </c>
      <c r="B80" s="246">
        <v>185</v>
      </c>
      <c r="C80" s="21" t="s">
        <v>140</v>
      </c>
      <c r="D80" s="604">
        <v>2950</v>
      </c>
      <c r="E80" s="815">
        <f t="shared" si="15"/>
        <v>9.7627118644067798E-2</v>
      </c>
      <c r="F80" s="599">
        <v>3238</v>
      </c>
      <c r="G80" s="815">
        <f t="shared" si="16"/>
        <v>2.2235948116121063E-2</v>
      </c>
      <c r="H80" s="599">
        <v>3310</v>
      </c>
      <c r="I80" s="815">
        <f t="shared" si="17"/>
        <v>2.4589125501712931E-2</v>
      </c>
      <c r="J80" s="599">
        <v>3391.3900054106698</v>
      </c>
      <c r="K80" s="815">
        <f t="shared" si="18"/>
        <v>2.127770486831166E-2</v>
      </c>
      <c r="L80" s="601">
        <v>3463.5510010391399</v>
      </c>
      <c r="M80" s="815">
        <f t="shared" si="19"/>
        <v>0</v>
      </c>
      <c r="N80" s="599">
        <v>3463.5510010391399</v>
      </c>
      <c r="O80" s="815">
        <f t="shared" si="20"/>
        <v>-6.1367943181829872E-2</v>
      </c>
      <c r="P80" s="150">
        <v>3251</v>
      </c>
      <c r="Q80" s="815">
        <f t="shared" si="20"/>
        <v>1.076591817902184E-2</v>
      </c>
      <c r="R80" s="150">
        <v>3286</v>
      </c>
      <c r="S80" s="815">
        <f t="shared" si="20"/>
        <v>-1.5824710894704809E-2</v>
      </c>
      <c r="T80" s="150">
        <v>3234</v>
      </c>
      <c r="U80" s="815">
        <f t="shared" si="20"/>
        <v>3.8342609771181202E-2</v>
      </c>
      <c r="V80" s="150">
        <v>3358</v>
      </c>
      <c r="W80" s="815">
        <f t="shared" si="20"/>
        <v>4.764740917212627E-3</v>
      </c>
      <c r="X80" s="150">
        <v>3374</v>
      </c>
      <c r="Y80" s="815">
        <f t="shared" si="20"/>
        <v>2.934202726733847E-2</v>
      </c>
      <c r="Z80" s="150">
        <v>3473</v>
      </c>
      <c r="AA80" s="815">
        <f t="shared" si="20"/>
        <v>8.6380650734235523E-3</v>
      </c>
      <c r="AB80" s="970">
        <v>3503</v>
      </c>
      <c r="AC80" s="815">
        <f t="shared" si="20"/>
        <v>4.9957179560376819E-2</v>
      </c>
      <c r="AD80" s="970">
        <v>3678</v>
      </c>
      <c r="AE80" s="815">
        <f t="shared" si="20"/>
        <v>2.2022838499184339E-2</v>
      </c>
      <c r="AF80" s="970">
        <v>3759</v>
      </c>
      <c r="AG80" s="815">
        <f t="shared" si="20"/>
        <v>-8.5129023676509714E-3</v>
      </c>
      <c r="AH80" s="970">
        <v>3727</v>
      </c>
      <c r="AI80" s="815">
        <f t="shared" si="20"/>
        <v>1.6098738932116983E-3</v>
      </c>
      <c r="AJ80" s="150">
        <v>3733</v>
      </c>
      <c r="AK80" s="815">
        <f t="shared" si="20"/>
        <v>-1.5269220466113046E-2</v>
      </c>
      <c r="AL80" s="150">
        <v>3676</v>
      </c>
      <c r="AM80" s="815">
        <f t="shared" si="20"/>
        <v>5.7281828487323119E-2</v>
      </c>
      <c r="AN80" s="970">
        <v>3886.5680015193998</v>
      </c>
      <c r="AO80" s="815">
        <f t="shared" si="20"/>
        <v>7.061036842101176E-2</v>
      </c>
      <c r="AP80" s="150">
        <v>4161</v>
      </c>
      <c r="AQ80" s="815">
        <f t="shared" si="20"/>
        <v>2.3792357606344627E-2</v>
      </c>
      <c r="AR80" s="150">
        <v>4260</v>
      </c>
      <c r="AS80" s="815">
        <f t="shared" si="20"/>
        <v>-4.0610328638497652E-2</v>
      </c>
      <c r="AT80" s="150">
        <v>4087</v>
      </c>
      <c r="AU80" s="815">
        <f t="shared" si="20"/>
        <v>5.9456814289209688E-2</v>
      </c>
      <c r="AV80" s="150">
        <v>4330</v>
      </c>
    </row>
    <row r="81" spans="1:48" x14ac:dyDescent="0.3">
      <c r="A81" s="244" t="s">
        <v>131</v>
      </c>
      <c r="B81" s="246">
        <v>279</v>
      </c>
      <c r="C81" s="21" t="s">
        <v>141</v>
      </c>
      <c r="D81" s="606">
        <v>1346</v>
      </c>
      <c r="E81" s="815">
        <f t="shared" si="15"/>
        <v>7.4294205052005943E-2</v>
      </c>
      <c r="F81" s="599">
        <v>1446</v>
      </c>
      <c r="G81" s="815">
        <f t="shared" si="16"/>
        <v>2.6970954356846474E-2</v>
      </c>
      <c r="H81" s="599">
        <v>1485</v>
      </c>
      <c r="I81" s="815">
        <f t="shared" si="17"/>
        <v>2.4431649362787824E-2</v>
      </c>
      <c r="J81" s="599">
        <v>1521.2809993037399</v>
      </c>
      <c r="K81" s="815">
        <f t="shared" si="18"/>
        <v>2.2787374597865874E-2</v>
      </c>
      <c r="L81" s="601">
        <v>1555.94699930349</v>
      </c>
      <c r="M81" s="815">
        <f t="shared" si="19"/>
        <v>0</v>
      </c>
      <c r="N81" s="599">
        <v>1555.94699930349</v>
      </c>
      <c r="O81" s="815">
        <f t="shared" si="20"/>
        <v>-0.11243763404653495</v>
      </c>
      <c r="P81" s="150">
        <v>1381</v>
      </c>
      <c r="Q81" s="815">
        <f t="shared" si="20"/>
        <v>1.0137581462708182E-2</v>
      </c>
      <c r="R81" s="150">
        <v>1395</v>
      </c>
      <c r="S81" s="815">
        <f t="shared" si="20"/>
        <v>-1.5770609318996417E-2</v>
      </c>
      <c r="T81" s="150">
        <v>1373</v>
      </c>
      <c r="U81" s="815">
        <f t="shared" si="20"/>
        <v>3.8601602330662781E-2</v>
      </c>
      <c r="V81" s="150">
        <v>1426</v>
      </c>
      <c r="W81" s="815">
        <f t="shared" si="20"/>
        <v>4.9088359046283309E-3</v>
      </c>
      <c r="X81" s="150">
        <v>1433</v>
      </c>
      <c r="Y81" s="815">
        <f t="shared" si="20"/>
        <v>2.930914166085136E-2</v>
      </c>
      <c r="Z81" s="150">
        <v>1475</v>
      </c>
      <c r="AA81" s="815">
        <f t="shared" si="20"/>
        <v>8.8135593220338981E-3</v>
      </c>
      <c r="AB81" s="970">
        <v>1488</v>
      </c>
      <c r="AC81" s="815">
        <f t="shared" si="20"/>
        <v>4.9731182795698922E-2</v>
      </c>
      <c r="AD81" s="970">
        <v>1562</v>
      </c>
      <c r="AE81" s="815">
        <f t="shared" si="20"/>
        <v>2.176696542893726E-2</v>
      </c>
      <c r="AF81" s="970">
        <v>1596</v>
      </c>
      <c r="AG81" s="815">
        <f t="shared" si="20"/>
        <v>-8.1453634085213028E-3</v>
      </c>
      <c r="AH81" s="970">
        <v>1583</v>
      </c>
      <c r="AI81" s="815">
        <f t="shared" si="20"/>
        <v>1.2634238787113076E-3</v>
      </c>
      <c r="AJ81" s="150">
        <v>1585</v>
      </c>
      <c r="AK81" s="815">
        <f t="shared" si="20"/>
        <v>-1.5141955835962145E-2</v>
      </c>
      <c r="AL81" s="150">
        <v>1561</v>
      </c>
      <c r="AM81" s="815">
        <f t="shared" si="20"/>
        <v>4.3102498617302996E-2</v>
      </c>
      <c r="AN81" s="970">
        <v>1628.28300034161</v>
      </c>
      <c r="AO81" s="815">
        <f t="shared" si="20"/>
        <v>8.5192193021291454E-2</v>
      </c>
      <c r="AP81" s="150">
        <v>1767</v>
      </c>
      <c r="AQ81" s="815">
        <f t="shared" si="20"/>
        <v>2.3769100169779286E-2</v>
      </c>
      <c r="AR81" s="150">
        <v>1809</v>
      </c>
      <c r="AS81" s="815">
        <f t="shared" si="20"/>
        <v>-4.0353786622443336E-2</v>
      </c>
      <c r="AT81" s="150">
        <v>1736</v>
      </c>
      <c r="AU81" s="815">
        <f t="shared" si="20"/>
        <v>5.9331797235023041E-2</v>
      </c>
      <c r="AV81" s="150">
        <v>1839</v>
      </c>
    </row>
    <row r="82" spans="1:48" x14ac:dyDescent="0.3">
      <c r="A82" s="244" t="s">
        <v>131</v>
      </c>
      <c r="B82" s="246">
        <v>1091</v>
      </c>
      <c r="C82" s="21" t="s">
        <v>501</v>
      </c>
      <c r="D82" s="606"/>
      <c r="F82" s="599"/>
      <c r="H82" s="599">
        <v>4966</v>
      </c>
      <c r="J82" s="599" t="e">
        <v>#N/A</v>
      </c>
      <c r="N82" s="599">
        <f>N72</f>
        <v>5253.6580005087799</v>
      </c>
      <c r="P82" s="150">
        <v>0</v>
      </c>
      <c r="R82" s="150"/>
      <c r="T82" s="150">
        <v>4881</v>
      </c>
      <c r="U82" s="815">
        <f t="shared" si="20"/>
        <v>0</v>
      </c>
      <c r="V82" s="150">
        <v>4881</v>
      </c>
      <c r="W82" s="815">
        <f t="shared" si="20"/>
        <v>4.3023970497848799E-2</v>
      </c>
      <c r="X82" s="150">
        <v>5091</v>
      </c>
      <c r="Y82" s="815">
        <f t="shared" si="20"/>
        <v>2.9463759575721862E-2</v>
      </c>
      <c r="Z82" s="150">
        <v>5241</v>
      </c>
      <c r="AA82" s="815">
        <f t="shared" si="20"/>
        <v>8.7769509635565734E-3</v>
      </c>
      <c r="AB82" s="970">
        <v>5287</v>
      </c>
      <c r="AC82" s="815">
        <f t="shared" si="20"/>
        <v>4.9744656705125782E-2</v>
      </c>
      <c r="AD82" s="970">
        <v>5550</v>
      </c>
      <c r="AE82" s="815">
        <f t="shared" si="20"/>
        <v>2.2162162162162161E-2</v>
      </c>
      <c r="AF82" s="970">
        <v>5673</v>
      </c>
      <c r="AG82" s="815">
        <f t="shared" si="20"/>
        <v>-8.6374052529525833E-3</v>
      </c>
      <c r="AH82" s="970">
        <v>5624</v>
      </c>
      <c r="AI82" s="815">
        <f t="shared" si="20"/>
        <v>1.6002844950213371E-3</v>
      </c>
      <c r="AJ82" s="150">
        <v>5633</v>
      </c>
      <c r="AK82" s="815">
        <f t="shared" si="20"/>
        <v>-1.508965027516421E-2</v>
      </c>
      <c r="AL82" s="150">
        <v>5548</v>
      </c>
      <c r="AM82" s="815">
        <f t="shared" si="20"/>
        <v>6.2372386156997042E-2</v>
      </c>
      <c r="AN82" s="970">
        <v>5894.0419983990196</v>
      </c>
      <c r="AO82" s="815">
        <f t="shared" si="20"/>
        <v>6.5313074067939347E-2</v>
      </c>
      <c r="AP82" s="150">
        <v>6279</v>
      </c>
      <c r="AQ82" s="815">
        <f t="shared" si="20"/>
        <v>2.3889154323936932E-2</v>
      </c>
      <c r="AR82" s="150">
        <v>6429</v>
      </c>
      <c r="AS82" s="815">
        <f t="shared" si="20"/>
        <v>-4.0597293513765752E-2</v>
      </c>
      <c r="AT82" s="150">
        <v>6168</v>
      </c>
      <c r="AU82" s="815">
        <f t="shared" si="20"/>
        <v>5.9338521400778207E-2</v>
      </c>
      <c r="AV82" s="150">
        <v>6534</v>
      </c>
    </row>
    <row r="83" spans="1:48" x14ac:dyDescent="0.3">
      <c r="A83" s="244" t="s">
        <v>131</v>
      </c>
      <c r="B83" s="246">
        <v>1086</v>
      </c>
      <c r="C83" s="21" t="s">
        <v>143</v>
      </c>
      <c r="D83" s="606"/>
      <c r="F83" s="599"/>
      <c r="H83" s="599">
        <v>4966</v>
      </c>
      <c r="J83" s="599" t="e">
        <v>#N/A</v>
      </c>
      <c r="N83" s="599">
        <f>N82</f>
        <v>5253.6580005087799</v>
      </c>
      <c r="P83" s="150" t="e">
        <v>#N/A</v>
      </c>
      <c r="R83" s="150">
        <v>4959</v>
      </c>
      <c r="T83" s="150">
        <v>4881</v>
      </c>
      <c r="U83" s="815">
        <f t="shared" si="20"/>
        <v>3.8106945298094649E-2</v>
      </c>
      <c r="V83" s="150">
        <v>5067</v>
      </c>
      <c r="W83" s="815">
        <f t="shared" si="20"/>
        <v>4.7365304914150381E-3</v>
      </c>
      <c r="X83" s="150">
        <v>5091</v>
      </c>
      <c r="Y83" s="815">
        <f t="shared" si="20"/>
        <v>2.9463759575721862E-2</v>
      </c>
      <c r="Z83" s="150">
        <v>5241</v>
      </c>
      <c r="AA83" s="815">
        <f t="shared" si="20"/>
        <v>8.7769509635565734E-3</v>
      </c>
      <c r="AB83" s="970">
        <v>5287</v>
      </c>
      <c r="AC83" s="815">
        <f t="shared" si="20"/>
        <v>4.9744656705125782E-2</v>
      </c>
      <c r="AD83" s="970">
        <v>5550</v>
      </c>
      <c r="AE83" s="815">
        <f t="shared" si="20"/>
        <v>2.2162162162162161E-2</v>
      </c>
      <c r="AF83" s="970">
        <v>5673</v>
      </c>
      <c r="AG83" s="815">
        <f t="shared" si="20"/>
        <v>-8.6374052529525833E-3</v>
      </c>
      <c r="AH83" s="970">
        <v>5624</v>
      </c>
      <c r="AI83" s="815">
        <f t="shared" si="20"/>
        <v>1.6002844950213371E-3</v>
      </c>
      <c r="AJ83" s="150">
        <v>5633</v>
      </c>
      <c r="AK83" s="815">
        <f t="shared" si="20"/>
        <v>-1.508965027516421E-2</v>
      </c>
      <c r="AL83" s="150">
        <v>5548</v>
      </c>
      <c r="AM83" s="815">
        <f t="shared" si="20"/>
        <v>5.0205840636447389E-2</v>
      </c>
      <c r="AN83" s="970">
        <v>5826.5420038510101</v>
      </c>
      <c r="AO83" s="815">
        <f t="shared" si="20"/>
        <v>7.7654635605465663E-2</v>
      </c>
      <c r="AP83" s="150">
        <v>6279</v>
      </c>
      <c r="AQ83" s="815">
        <f t="shared" si="20"/>
        <v>2.3889154323936932E-2</v>
      </c>
      <c r="AR83" s="150">
        <v>6429</v>
      </c>
      <c r="AS83" s="815">
        <f t="shared" si="20"/>
        <v>-4.0597293513765752E-2</v>
      </c>
      <c r="AT83" s="150">
        <v>6168</v>
      </c>
      <c r="AU83" s="815">
        <f t="shared" si="20"/>
        <v>5.9338521400778207E-2</v>
      </c>
      <c r="AV83" s="150">
        <v>6534</v>
      </c>
    </row>
    <row r="84" spans="1:48" x14ac:dyDescent="0.3">
      <c r="A84" s="244" t="s">
        <v>131</v>
      </c>
      <c r="B84" s="246">
        <v>1082</v>
      </c>
      <c r="C84" s="54" t="s">
        <v>144</v>
      </c>
      <c r="D84" s="606"/>
      <c r="F84" s="599"/>
      <c r="H84" s="599">
        <v>1485</v>
      </c>
      <c r="J84" s="599" t="e">
        <v>#N/A</v>
      </c>
      <c r="N84" s="599" t="e">
        <v>#N/A</v>
      </c>
      <c r="P84" s="150">
        <v>0</v>
      </c>
      <c r="R84" s="150">
        <v>1416</v>
      </c>
      <c r="T84" s="150">
        <v>1394</v>
      </c>
      <c r="U84" s="815">
        <f t="shared" si="20"/>
        <v>3.8020086083213771E-2</v>
      </c>
      <c r="V84" s="150">
        <v>1447</v>
      </c>
      <c r="W84" s="815">
        <f t="shared" si="20"/>
        <v>4.8375950241879755E-3</v>
      </c>
      <c r="X84" s="150">
        <v>1454</v>
      </c>
      <c r="Y84" s="815">
        <f t="shared" si="20"/>
        <v>2.9573590096286108E-2</v>
      </c>
      <c r="Z84" s="150">
        <v>1497</v>
      </c>
      <c r="AA84" s="815">
        <f t="shared" si="20"/>
        <v>8.6840347361389451E-3</v>
      </c>
      <c r="AB84" s="970">
        <v>1510</v>
      </c>
      <c r="AC84" s="815">
        <f t="shared" si="20"/>
        <v>4.9668874172185427E-2</v>
      </c>
      <c r="AD84" s="970">
        <v>1585</v>
      </c>
      <c r="AE84" s="815">
        <f t="shared" si="20"/>
        <v>2.2082018927444796E-2</v>
      </c>
      <c r="AF84" s="970">
        <v>1620</v>
      </c>
      <c r="AG84" s="815">
        <f t="shared" si="20"/>
        <v>-8.6419753086419745E-3</v>
      </c>
      <c r="AH84" s="970">
        <v>1606</v>
      </c>
      <c r="AI84" s="815">
        <f t="shared" si="20"/>
        <v>1.8679950186799503E-3</v>
      </c>
      <c r="AJ84" s="150">
        <v>1609</v>
      </c>
      <c r="AK84" s="815">
        <f t="shared" si="20"/>
        <v>-1.4916096954630205E-2</v>
      </c>
      <c r="AL84" s="150">
        <v>1585</v>
      </c>
      <c r="AM84" s="815">
        <f t="shared" si="20"/>
        <v>5.3042271740908545E-2</v>
      </c>
      <c r="AN84" s="970">
        <v>1669.07200070934</v>
      </c>
      <c r="AO84" s="815">
        <f t="shared" si="20"/>
        <v>7.424964245879849E-2</v>
      </c>
      <c r="AP84" s="150">
        <v>1793</v>
      </c>
      <c r="AQ84" s="815">
        <f t="shared" si="20"/>
        <v>2.3982152816508645E-2</v>
      </c>
      <c r="AR84" s="150">
        <v>1836</v>
      </c>
      <c r="AS84" s="815">
        <f t="shared" si="20"/>
        <v>-4.0305010893246188E-2</v>
      </c>
      <c r="AT84" s="150">
        <v>1762</v>
      </c>
      <c r="AU84" s="815">
        <f t="shared" si="20"/>
        <v>5.9023836549375708E-2</v>
      </c>
      <c r="AV84" s="150">
        <v>1866</v>
      </c>
    </row>
    <row r="85" spans="1:48" x14ac:dyDescent="0.3">
      <c r="A85" s="244" t="s">
        <v>131</v>
      </c>
      <c r="B85" s="246">
        <v>1094</v>
      </c>
      <c r="C85" s="21" t="s">
        <v>145</v>
      </c>
      <c r="D85" s="606"/>
      <c r="F85" s="599"/>
      <c r="H85" s="599">
        <v>1087</v>
      </c>
      <c r="J85" s="599" t="e">
        <v>#N/A</v>
      </c>
      <c r="N85" s="599" t="e">
        <v>#N/A</v>
      </c>
      <c r="P85" s="150" t="e">
        <v>#N/A</v>
      </c>
      <c r="R85" s="150">
        <v>1038</v>
      </c>
      <c r="T85" s="150">
        <v>1022</v>
      </c>
      <c r="U85" s="815">
        <f t="shared" si="20"/>
        <v>3.816046966731898E-2</v>
      </c>
      <c r="V85" s="150">
        <v>1061</v>
      </c>
      <c r="W85" s="815">
        <f t="shared" si="20"/>
        <v>4.7125353440150798E-3</v>
      </c>
      <c r="X85" s="150">
        <v>1066</v>
      </c>
      <c r="Y85" s="815">
        <f t="shared" si="20"/>
        <v>2.9080675422138838E-2</v>
      </c>
      <c r="Z85" s="150">
        <v>1097</v>
      </c>
      <c r="AA85" s="815">
        <f t="shared" si="20"/>
        <v>9.1157702825888781E-3</v>
      </c>
      <c r="AB85" s="970">
        <v>1107</v>
      </c>
      <c r="AC85" s="815">
        <f t="shared" si="20"/>
        <v>4.9683830171635052E-2</v>
      </c>
      <c r="AD85" s="970">
        <v>1162</v>
      </c>
      <c r="AE85" s="815">
        <f t="shared" si="20"/>
        <v>2.2375215146299483E-2</v>
      </c>
      <c r="AF85" s="970">
        <v>1188</v>
      </c>
      <c r="AG85" s="815">
        <f t="shared" si="20"/>
        <v>-9.2592592592592587E-3</v>
      </c>
      <c r="AH85" s="970">
        <v>1177</v>
      </c>
      <c r="AI85" s="815">
        <f t="shared" si="20"/>
        <v>1.6992353440951572E-3</v>
      </c>
      <c r="AJ85" s="150">
        <v>1179</v>
      </c>
      <c r="AK85" s="815">
        <f t="shared" si="20"/>
        <v>-1.5267175572519083E-2</v>
      </c>
      <c r="AL85" s="150">
        <v>1161</v>
      </c>
      <c r="AM85" s="815">
        <f t="shared" si="20"/>
        <v>5.7243755383290296E-2</v>
      </c>
      <c r="AN85" s="970">
        <v>1227.46</v>
      </c>
      <c r="AO85" s="815">
        <f t="shared" si="20"/>
        <v>7.1318006289410624E-2</v>
      </c>
      <c r="AP85" s="150">
        <v>1315</v>
      </c>
      <c r="AQ85" s="815">
        <f t="shared" si="20"/>
        <v>2.3574144486692015E-2</v>
      </c>
      <c r="AR85" s="150">
        <v>1346</v>
      </c>
      <c r="AS85" s="815">
        <f t="shared" ref="AS85:AS86" si="21">(AT85-AR85)/AR85</f>
        <v>-4.0861812778603269E-2</v>
      </c>
      <c r="AT85" s="150">
        <v>1291</v>
      </c>
      <c r="AU85" s="815">
        <f t="shared" si="20"/>
        <v>5.9643687064291247E-2</v>
      </c>
      <c r="AV85" s="150">
        <v>1368</v>
      </c>
    </row>
    <row r="86" spans="1:48" x14ac:dyDescent="0.3">
      <c r="A86" s="244" t="s">
        <v>131</v>
      </c>
      <c r="B86" s="246">
        <v>1084</v>
      </c>
      <c r="C86" s="54" t="s">
        <v>146</v>
      </c>
      <c r="D86" s="606"/>
      <c r="F86" s="599"/>
      <c r="H86" s="599">
        <v>1541</v>
      </c>
      <c r="J86" s="599" t="e">
        <v>#N/A</v>
      </c>
      <c r="N86" s="599" t="e">
        <v>#N/A</v>
      </c>
      <c r="P86" s="150" t="e">
        <v>#N/A</v>
      </c>
      <c r="R86" s="150">
        <v>1469</v>
      </c>
      <c r="T86" s="150">
        <v>1446</v>
      </c>
      <c r="U86" s="815">
        <f t="shared" si="20"/>
        <v>3.8035961272475792E-2</v>
      </c>
      <c r="V86" s="150">
        <v>1501</v>
      </c>
      <c r="W86" s="815">
        <f t="shared" si="20"/>
        <v>4.6635576282478344E-3</v>
      </c>
      <c r="X86" s="150">
        <v>1508</v>
      </c>
      <c r="Y86" s="815">
        <f t="shared" si="20"/>
        <v>2.9840848806366047E-2</v>
      </c>
      <c r="Z86" s="150">
        <v>1553</v>
      </c>
      <c r="AA86" s="815">
        <f t="shared" si="20"/>
        <v>8.3708950418544745E-3</v>
      </c>
      <c r="AB86" s="970">
        <v>1566</v>
      </c>
      <c r="AC86" s="815">
        <f t="shared" si="20"/>
        <v>4.9808429118773943E-2</v>
      </c>
      <c r="AD86" s="970">
        <v>1644</v>
      </c>
      <c r="AE86" s="815">
        <f t="shared" si="20"/>
        <v>2.2506082725060828E-2</v>
      </c>
      <c r="AF86" s="970">
        <v>1681</v>
      </c>
      <c r="AG86" s="815">
        <f t="shared" si="20"/>
        <v>-8.92325996430696E-3</v>
      </c>
      <c r="AH86" s="970">
        <v>1666</v>
      </c>
      <c r="AI86" s="815">
        <f t="shared" si="20"/>
        <v>1.8007202881152461E-3</v>
      </c>
      <c r="AJ86" s="150">
        <v>1669</v>
      </c>
      <c r="AK86" s="815">
        <f t="shared" si="20"/>
        <v>-1.4979029358897543E-2</v>
      </c>
      <c r="AL86" s="150">
        <v>1644</v>
      </c>
      <c r="AM86" s="815">
        <f t="shared" si="20"/>
        <v>5.8157542547858911E-2</v>
      </c>
      <c r="AN86" s="970">
        <v>1739.61099994868</v>
      </c>
      <c r="AO86" s="815">
        <f t="shared" si="20"/>
        <v>6.9204552083696608E-2</v>
      </c>
      <c r="AP86" s="150">
        <v>1860</v>
      </c>
      <c r="AQ86" s="815">
        <f t="shared" si="20"/>
        <v>2.4193548387096774E-2</v>
      </c>
      <c r="AR86" s="150">
        <v>1905</v>
      </c>
      <c r="AS86" s="815">
        <f t="shared" si="21"/>
        <v>-4.0944881889763779E-2</v>
      </c>
      <c r="AT86" s="150">
        <v>1827</v>
      </c>
      <c r="AU86" s="815">
        <f t="shared" si="20"/>
        <v>5.9660645867542418E-2</v>
      </c>
      <c r="AV86" s="150">
        <v>1936</v>
      </c>
    </row>
    <row r="87" spans="1:48" x14ac:dyDescent="0.3">
      <c r="A87" s="244" t="s">
        <v>131</v>
      </c>
      <c r="B87" s="246">
        <v>1085</v>
      </c>
      <c r="C87" s="54" t="s">
        <v>147</v>
      </c>
      <c r="D87" s="606"/>
      <c r="F87" s="599"/>
      <c r="H87" s="599">
        <v>3216</v>
      </c>
      <c r="J87" s="599" t="e">
        <v>#N/A</v>
      </c>
      <c r="N87" s="599" t="e">
        <v>#N/A</v>
      </c>
      <c r="P87" s="150" t="e">
        <v>#N/A</v>
      </c>
      <c r="R87" s="150">
        <v>3900</v>
      </c>
      <c r="T87" s="150">
        <v>3838</v>
      </c>
      <c r="U87" s="815">
        <f t="shared" ref="U87:U92" si="22">(V87-T87)/T87</f>
        <v>3.8301198540906724E-2</v>
      </c>
      <c r="V87" s="150">
        <v>3985</v>
      </c>
      <c r="W87" s="815">
        <f t="shared" ref="W87:AU92" si="23">(X87-V87)/V87</f>
        <v>4.7678795483061479E-3</v>
      </c>
      <c r="X87" s="150">
        <v>4004</v>
      </c>
      <c r="Y87" s="815">
        <f t="shared" si="23"/>
        <v>2.922077922077922E-2</v>
      </c>
      <c r="Z87" s="150">
        <v>4121</v>
      </c>
      <c r="AA87" s="815">
        <f t="shared" si="23"/>
        <v>8.9784033001698623E-3</v>
      </c>
      <c r="AB87" s="970">
        <v>4158</v>
      </c>
      <c r="AC87" s="815">
        <f t="shared" si="23"/>
        <v>4.9783549783549784E-2</v>
      </c>
      <c r="AD87" s="970">
        <v>4365</v>
      </c>
      <c r="AE87" s="815">
        <f t="shared" si="23"/>
        <v>2.1993127147766325E-2</v>
      </c>
      <c r="AF87" s="970">
        <v>4461</v>
      </c>
      <c r="AG87" s="815">
        <f t="shared" si="23"/>
        <v>-8.5182694463124854E-3</v>
      </c>
      <c r="AH87" s="970">
        <v>4423</v>
      </c>
      <c r="AI87" s="815">
        <f t="shared" si="23"/>
        <v>1.5826362197603437E-3</v>
      </c>
      <c r="AJ87" s="150">
        <v>4430</v>
      </c>
      <c r="AK87" s="815">
        <f t="shared" si="23"/>
        <v>-1.5124153498871333E-2</v>
      </c>
      <c r="AL87" s="150">
        <v>4363</v>
      </c>
      <c r="AM87" s="815">
        <f t="shared" si="23"/>
        <v>5.0281458172126946E-2</v>
      </c>
      <c r="AN87" s="970">
        <v>4582.3780020049899</v>
      </c>
      <c r="AO87" s="815">
        <f t="shared" si="23"/>
        <v>7.7606430076132965E-2</v>
      </c>
      <c r="AP87" s="150">
        <v>4938</v>
      </c>
      <c r="AQ87" s="815">
        <f t="shared" si="23"/>
        <v>2.389631429728635E-2</v>
      </c>
      <c r="AR87" s="150">
        <v>5056</v>
      </c>
      <c r="AS87" s="815">
        <f t="shared" si="23"/>
        <v>-4.0743670886075951E-2</v>
      </c>
      <c r="AT87" s="150">
        <v>4850</v>
      </c>
      <c r="AU87" s="815">
        <f t="shared" si="23"/>
        <v>5.9587628865979382E-2</v>
      </c>
      <c r="AV87" s="150">
        <v>5139</v>
      </c>
    </row>
    <row r="88" spans="1:48" x14ac:dyDescent="0.3">
      <c r="A88" s="244" t="s">
        <v>131</v>
      </c>
      <c r="B88" s="246">
        <v>1087</v>
      </c>
      <c r="C88" s="21" t="s">
        <v>148</v>
      </c>
      <c r="D88" s="606"/>
      <c r="F88" s="599"/>
      <c r="H88" s="599">
        <v>2648</v>
      </c>
      <c r="J88" s="599" t="e">
        <v>#N/A</v>
      </c>
      <c r="N88" s="599" t="e">
        <v>#N/A</v>
      </c>
      <c r="P88" s="150">
        <v>0</v>
      </c>
      <c r="R88" s="150">
        <v>2461</v>
      </c>
      <c r="T88" s="150">
        <v>2423</v>
      </c>
      <c r="U88" s="815">
        <f t="shared" si="22"/>
        <v>3.7969459347915804E-2</v>
      </c>
      <c r="V88" s="150">
        <v>2515</v>
      </c>
      <c r="W88" s="815">
        <f t="shared" si="23"/>
        <v>4.7713717693836982E-3</v>
      </c>
      <c r="X88" s="150">
        <v>2527</v>
      </c>
      <c r="Y88" s="815">
        <f t="shared" si="23"/>
        <v>2.9283735654926792E-2</v>
      </c>
      <c r="Z88" s="150">
        <v>2601</v>
      </c>
      <c r="AA88" s="815">
        <f t="shared" si="23"/>
        <v>8.842752787389465E-3</v>
      </c>
      <c r="AB88" s="970">
        <v>2624</v>
      </c>
      <c r="AC88" s="815">
        <f t="shared" si="23"/>
        <v>4.9923780487804881E-2</v>
      </c>
      <c r="AD88" s="970">
        <v>2755</v>
      </c>
      <c r="AE88" s="815">
        <f t="shared" si="23"/>
        <v>2.2141560798548093E-2</v>
      </c>
      <c r="AF88" s="970">
        <v>2816</v>
      </c>
      <c r="AG88" s="815">
        <f t="shared" si="23"/>
        <v>-8.5227272727272721E-3</v>
      </c>
      <c r="AH88" s="970">
        <v>2792</v>
      </c>
      <c r="AI88" s="815">
        <f t="shared" si="23"/>
        <v>1.4326647564469914E-3</v>
      </c>
      <c r="AJ88" s="150">
        <v>2796</v>
      </c>
      <c r="AK88" s="815">
        <f t="shared" si="23"/>
        <v>-1.5021459227467811E-2</v>
      </c>
      <c r="AL88" s="150">
        <v>2754</v>
      </c>
      <c r="AM88" s="815">
        <f t="shared" si="23"/>
        <v>4.841321724819541E-2</v>
      </c>
      <c r="AN88" s="970">
        <v>2887.3300003015302</v>
      </c>
      <c r="AO88" s="815">
        <f t="shared" si="23"/>
        <v>7.9544076941148012E-2</v>
      </c>
      <c r="AP88" s="150">
        <v>3117</v>
      </c>
      <c r="AQ88" s="815">
        <f t="shared" si="23"/>
        <v>2.3740776387552134E-2</v>
      </c>
      <c r="AR88" s="150">
        <v>3191</v>
      </c>
      <c r="AS88" s="815">
        <f t="shared" si="23"/>
        <v>-4.0739580068943904E-2</v>
      </c>
      <c r="AT88" s="150">
        <v>3061</v>
      </c>
      <c r="AU88" s="815">
        <f t="shared" si="23"/>
        <v>5.9457693564194711E-2</v>
      </c>
      <c r="AV88" s="150">
        <v>3243</v>
      </c>
    </row>
    <row r="89" spans="1:48" x14ac:dyDescent="0.3">
      <c r="A89" s="244" t="s">
        <v>131</v>
      </c>
      <c r="B89" s="246">
        <v>1092</v>
      </c>
      <c r="C89" s="21" t="s">
        <v>149</v>
      </c>
      <c r="D89" s="606"/>
      <c r="F89" s="599"/>
      <c r="H89" s="599">
        <v>1135</v>
      </c>
      <c r="J89" s="599" t="e">
        <v>#N/A</v>
      </c>
      <c r="N89" s="599" t="e">
        <v>#N/A</v>
      </c>
      <c r="P89" s="150" t="e">
        <v>#N/A</v>
      </c>
      <c r="R89" s="150">
        <v>1029</v>
      </c>
      <c r="T89" s="150">
        <v>1013</v>
      </c>
      <c r="U89" s="815">
        <f t="shared" si="22"/>
        <v>3.8499506416584402E-2</v>
      </c>
      <c r="V89" s="150">
        <v>1052</v>
      </c>
      <c r="W89" s="815">
        <f t="shared" si="23"/>
        <v>4.7528517110266158E-3</v>
      </c>
      <c r="X89" s="150">
        <v>1057</v>
      </c>
      <c r="Y89" s="815">
        <f t="shared" si="23"/>
        <v>2.9328287606433301E-2</v>
      </c>
      <c r="Z89" s="150">
        <v>1088</v>
      </c>
      <c r="AA89" s="815">
        <f t="shared" si="23"/>
        <v>9.1911764705882356E-3</v>
      </c>
      <c r="AB89" s="970">
        <v>1098</v>
      </c>
      <c r="AC89" s="815">
        <f t="shared" si="23"/>
        <v>4.9180327868852458E-2</v>
      </c>
      <c r="AD89" s="970">
        <v>1152</v>
      </c>
      <c r="AE89" s="815">
        <f t="shared" si="23"/>
        <v>2.2569444444444444E-2</v>
      </c>
      <c r="AF89" s="970">
        <v>1178</v>
      </c>
      <c r="AG89" s="815">
        <f t="shared" si="23"/>
        <v>-8.4889643463497456E-3</v>
      </c>
      <c r="AH89" s="970">
        <v>1168</v>
      </c>
      <c r="AI89" s="815">
        <f t="shared" si="23"/>
        <v>8.5616438356164379E-4</v>
      </c>
      <c r="AJ89" s="150">
        <v>1169</v>
      </c>
      <c r="AK89" s="815">
        <f t="shared" si="23"/>
        <v>-1.4542343883661249E-2</v>
      </c>
      <c r="AL89" s="150">
        <v>1152</v>
      </c>
      <c r="AM89" s="815">
        <f t="shared" si="23"/>
        <v>5.0678818424913175E-2</v>
      </c>
      <c r="AN89" s="970">
        <v>1210.3819988255</v>
      </c>
      <c r="AO89" s="815">
        <f t="shared" si="23"/>
        <v>7.65196452561029E-2</v>
      </c>
      <c r="AP89" s="150">
        <v>1303</v>
      </c>
      <c r="AQ89" s="815">
        <f t="shared" si="23"/>
        <v>2.4558710667689946E-2</v>
      </c>
      <c r="AR89" s="150">
        <v>1335</v>
      </c>
      <c r="AS89" s="815">
        <f t="shared" si="23"/>
        <v>-4.1198501872659173E-2</v>
      </c>
      <c r="AT89" s="150">
        <v>1280</v>
      </c>
      <c r="AU89" s="815">
        <f t="shared" si="23"/>
        <v>5.9374999999999997E-2</v>
      </c>
      <c r="AV89" s="150">
        <v>1356</v>
      </c>
    </row>
    <row r="90" spans="1:48" x14ac:dyDescent="0.3">
      <c r="A90" s="244" t="s">
        <v>131</v>
      </c>
      <c r="B90" s="246">
        <v>1093</v>
      </c>
      <c r="C90" s="21" t="s">
        <v>150</v>
      </c>
      <c r="D90" s="606"/>
      <c r="F90" s="599"/>
      <c r="H90" s="599">
        <v>851</v>
      </c>
      <c r="J90" s="599" t="e">
        <v>#N/A</v>
      </c>
      <c r="N90" s="599" t="e">
        <v>#N/A</v>
      </c>
      <c r="P90" s="150" t="e">
        <v>#N/A</v>
      </c>
      <c r="R90" s="150">
        <v>893</v>
      </c>
      <c r="T90" s="150">
        <v>879</v>
      </c>
      <c r="U90" s="815">
        <f t="shared" si="22"/>
        <v>3.8680318543799774E-2</v>
      </c>
      <c r="V90" s="150">
        <v>913</v>
      </c>
      <c r="W90" s="815">
        <f t="shared" si="23"/>
        <v>4.3811610076670317E-3</v>
      </c>
      <c r="X90" s="150">
        <v>917</v>
      </c>
      <c r="Y90" s="815">
        <f t="shared" si="23"/>
        <v>2.9443838604143947E-2</v>
      </c>
      <c r="Z90" s="150">
        <v>944</v>
      </c>
      <c r="AA90" s="815">
        <f t="shared" si="23"/>
        <v>8.4745762711864406E-3</v>
      </c>
      <c r="AB90" s="970">
        <v>952</v>
      </c>
      <c r="AC90" s="815">
        <f t="shared" si="23"/>
        <v>5.0420168067226892E-2</v>
      </c>
      <c r="AD90" s="970">
        <v>1000</v>
      </c>
      <c r="AE90" s="815">
        <f t="shared" si="23"/>
        <v>2.1999999999999999E-2</v>
      </c>
      <c r="AF90" s="970">
        <v>1022</v>
      </c>
      <c r="AG90" s="815">
        <f t="shared" si="23"/>
        <v>-8.8062622309197647E-3</v>
      </c>
      <c r="AH90" s="970">
        <v>1013</v>
      </c>
      <c r="AI90" s="815">
        <f t="shared" si="23"/>
        <v>1.9743336623889436E-3</v>
      </c>
      <c r="AJ90" s="150">
        <v>1015</v>
      </c>
      <c r="AK90" s="815">
        <f t="shared" si="23"/>
        <v>-1.5763546798029555E-2</v>
      </c>
      <c r="AL90" s="150">
        <v>999</v>
      </c>
      <c r="AM90" s="815">
        <f t="shared" si="23"/>
        <v>5.0459458708768876E-2</v>
      </c>
      <c r="AN90" s="970">
        <v>1049.4089992500601</v>
      </c>
      <c r="AO90" s="815">
        <f t="shared" si="23"/>
        <v>7.7749476903902409E-2</v>
      </c>
      <c r="AP90" s="150">
        <v>1131</v>
      </c>
      <c r="AQ90" s="815">
        <f t="shared" si="23"/>
        <v>2.3872679045092837E-2</v>
      </c>
      <c r="AR90" s="150">
        <v>1158</v>
      </c>
      <c r="AS90" s="815">
        <f t="shared" si="23"/>
        <v>-4.0587219343696031E-2</v>
      </c>
      <c r="AT90" s="150">
        <v>1111</v>
      </c>
      <c r="AU90" s="815">
        <f t="shared" si="23"/>
        <v>5.9405940594059403E-2</v>
      </c>
      <c r="AV90" s="150">
        <v>1177</v>
      </c>
    </row>
    <row r="91" spans="1:48" x14ac:dyDescent="0.3">
      <c r="A91" s="244" t="s">
        <v>131</v>
      </c>
      <c r="B91" s="246">
        <v>1088</v>
      </c>
      <c r="C91" s="21" t="s">
        <v>151</v>
      </c>
      <c r="D91" s="604"/>
      <c r="F91" s="599"/>
      <c r="H91" s="599">
        <v>3310</v>
      </c>
      <c r="J91" s="599" t="e">
        <v>#N/A</v>
      </c>
      <c r="N91" s="599" t="e">
        <v>#N/A</v>
      </c>
      <c r="P91" s="150" t="e">
        <v>#N/A</v>
      </c>
      <c r="R91" s="150">
        <v>3286</v>
      </c>
      <c r="T91" s="150">
        <v>3234</v>
      </c>
      <c r="U91" s="815">
        <f t="shared" si="22"/>
        <v>0</v>
      </c>
      <c r="V91" s="150">
        <v>3234</v>
      </c>
      <c r="W91" s="815">
        <f t="shared" si="23"/>
        <v>4.3290043290043288E-2</v>
      </c>
      <c r="X91" s="150">
        <v>3374</v>
      </c>
      <c r="Y91" s="815">
        <f t="shared" si="23"/>
        <v>2.934202726733847E-2</v>
      </c>
      <c r="Z91" s="150">
        <v>3473</v>
      </c>
      <c r="AA91" s="815">
        <f t="shared" si="23"/>
        <v>8.6380650734235523E-3</v>
      </c>
      <c r="AB91" s="970">
        <v>3503</v>
      </c>
      <c r="AC91" s="815">
        <f t="shared" si="23"/>
        <v>4.9957179560376819E-2</v>
      </c>
      <c r="AD91" s="970">
        <v>3678</v>
      </c>
      <c r="AE91" s="815">
        <f t="shared" si="23"/>
        <v>2.2022838499184339E-2</v>
      </c>
      <c r="AF91" s="970">
        <v>3759</v>
      </c>
      <c r="AG91" s="815">
        <f t="shared" si="23"/>
        <v>-8.5129023676509714E-3</v>
      </c>
      <c r="AH91" s="970">
        <v>3727</v>
      </c>
      <c r="AI91" s="815">
        <f t="shared" si="23"/>
        <v>1.6098738932116983E-3</v>
      </c>
      <c r="AJ91" s="150">
        <v>3733</v>
      </c>
      <c r="AK91" s="815">
        <f t="shared" si="23"/>
        <v>-1.5269220466113046E-2</v>
      </c>
      <c r="AL91" s="150">
        <v>3676</v>
      </c>
      <c r="AM91" s="815">
        <f t="shared" si="23"/>
        <v>5.4925463040135986E-2</v>
      </c>
      <c r="AN91" s="970">
        <v>3877.9060021355399</v>
      </c>
      <c r="AO91" s="815">
        <f t="shared" si="23"/>
        <v>7.3001768920794352E-2</v>
      </c>
      <c r="AP91" s="150">
        <v>4161</v>
      </c>
      <c r="AQ91" s="815">
        <f t="shared" si="23"/>
        <v>2.3792357606344627E-2</v>
      </c>
      <c r="AR91" s="150">
        <v>4260</v>
      </c>
      <c r="AS91" s="815">
        <f t="shared" si="23"/>
        <v>-4.0610328638497652E-2</v>
      </c>
      <c r="AT91" s="150">
        <v>4087</v>
      </c>
      <c r="AU91" s="815">
        <f t="shared" si="23"/>
        <v>5.9456814289209688E-2</v>
      </c>
      <c r="AV91" s="150">
        <v>4330</v>
      </c>
    </row>
    <row r="92" spans="1:48" x14ac:dyDescent="0.3">
      <c r="A92" s="244" t="s">
        <v>131</v>
      </c>
      <c r="B92" s="246">
        <v>1083</v>
      </c>
      <c r="C92" s="21" t="s">
        <v>152</v>
      </c>
      <c r="D92" s="606"/>
      <c r="F92" s="599"/>
      <c r="H92" s="599">
        <v>1485</v>
      </c>
      <c r="J92" s="599" t="e">
        <v>#N/A</v>
      </c>
      <c r="N92" s="599" t="e">
        <v>#N/A</v>
      </c>
      <c r="P92" s="150" t="e">
        <v>#N/A</v>
      </c>
      <c r="R92" s="150">
        <v>1395</v>
      </c>
      <c r="T92" s="150">
        <v>1373</v>
      </c>
      <c r="U92" s="815">
        <f t="shared" si="22"/>
        <v>3.8601602330662781E-2</v>
      </c>
      <c r="V92" s="150">
        <v>1426</v>
      </c>
      <c r="W92" s="815">
        <f t="shared" si="23"/>
        <v>4.9088359046283309E-3</v>
      </c>
      <c r="X92" s="150">
        <v>1433</v>
      </c>
      <c r="Y92" s="815">
        <f t="shared" si="23"/>
        <v>2.930914166085136E-2</v>
      </c>
      <c r="Z92" s="150">
        <v>1475</v>
      </c>
      <c r="AA92" s="815">
        <f t="shared" si="23"/>
        <v>8.8135593220338981E-3</v>
      </c>
      <c r="AB92" s="970">
        <v>1488</v>
      </c>
      <c r="AC92" s="815">
        <f t="shared" si="23"/>
        <v>4.9731182795698922E-2</v>
      </c>
      <c r="AD92" s="970">
        <v>1562</v>
      </c>
      <c r="AE92" s="815">
        <f t="shared" si="23"/>
        <v>2.176696542893726E-2</v>
      </c>
      <c r="AF92" s="970">
        <v>1596</v>
      </c>
      <c r="AG92" s="815">
        <f t="shared" si="23"/>
        <v>-8.1453634085213028E-3</v>
      </c>
      <c r="AH92" s="970">
        <v>1583</v>
      </c>
      <c r="AI92" s="815">
        <f t="shared" si="23"/>
        <v>1.2634238787113076E-3</v>
      </c>
      <c r="AJ92" s="150">
        <v>1585</v>
      </c>
      <c r="AK92" s="815">
        <f t="shared" si="23"/>
        <v>-1.5141955835962145E-2</v>
      </c>
      <c r="AL92" s="150">
        <v>1561</v>
      </c>
      <c r="AM92" s="815">
        <f t="shared" si="23"/>
        <v>5.3697629925598921E-2</v>
      </c>
      <c r="AN92" s="970">
        <v>1644.8220003138599</v>
      </c>
      <c r="AO92" s="815">
        <f t="shared" si="23"/>
        <v>7.42803778541547E-2</v>
      </c>
      <c r="AP92" s="150">
        <v>1767</v>
      </c>
      <c r="AQ92" s="815">
        <f t="shared" si="23"/>
        <v>2.3769100169779286E-2</v>
      </c>
      <c r="AR92" s="150">
        <v>1809</v>
      </c>
      <c r="AS92" s="815">
        <f t="shared" si="23"/>
        <v>-4.0353786622443336E-2</v>
      </c>
      <c r="AT92" s="150">
        <v>1736</v>
      </c>
      <c r="AU92" s="815">
        <f t="shared" si="23"/>
        <v>5.9331797235023041E-2</v>
      </c>
      <c r="AV92" s="150">
        <v>1839</v>
      </c>
    </row>
    <row r="93" spans="1:48" x14ac:dyDescent="0.3">
      <c r="A93" s="244" t="s">
        <v>153</v>
      </c>
      <c r="B93" s="246">
        <v>184</v>
      </c>
      <c r="C93" s="21" t="s">
        <v>154</v>
      </c>
      <c r="D93" s="604">
        <v>27</v>
      </c>
      <c r="E93" s="815">
        <f>(F93-D93)/D93</f>
        <v>0</v>
      </c>
      <c r="F93" s="599">
        <v>27</v>
      </c>
      <c r="G93" s="815">
        <f>(H93-F93)/F93</f>
        <v>0</v>
      </c>
      <c r="H93" s="599">
        <v>27</v>
      </c>
      <c r="I93" s="815">
        <f>(J93-H93)/H93</f>
        <v>4.0185037862048086E-2</v>
      </c>
      <c r="J93" s="599">
        <v>28.084996022275298</v>
      </c>
      <c r="K93" s="815">
        <f>(L93-J93)/J93</f>
        <v>3.2686480705989833E-2</v>
      </c>
      <c r="L93" s="601">
        <v>29.002995702885201</v>
      </c>
      <c r="M93" s="815">
        <f>(N93-L93)/L93</f>
        <v>32.520359337206052</v>
      </c>
      <c r="N93" s="599">
        <v>972.19083781615495</v>
      </c>
      <c r="O93" s="815">
        <f>(P93-N93)/N93</f>
        <v>-7.0141411710207976E-2</v>
      </c>
      <c r="P93" s="150">
        <v>904</v>
      </c>
      <c r="Q93" s="815">
        <f>(R93-P93)/P93</f>
        <v>1.1061946902654867E-2</v>
      </c>
      <c r="R93" s="150">
        <v>914</v>
      </c>
      <c r="S93" s="815">
        <f>(T93-R93)/R93</f>
        <v>-1.6411378555798686E-2</v>
      </c>
      <c r="T93" s="150">
        <v>899</v>
      </c>
      <c r="U93" s="815">
        <f>(V93-T93)/T93</f>
        <v>3.8932146829810901E-2</v>
      </c>
      <c r="V93" s="150">
        <v>934</v>
      </c>
      <c r="W93" s="815">
        <f>(X93-V93)/V93</f>
        <v>4.2826552462526769E-3</v>
      </c>
      <c r="X93" s="150">
        <v>938</v>
      </c>
      <c r="Y93" s="815">
        <f>(Z93-X93)/X93</f>
        <v>2.9850746268656716E-2</v>
      </c>
      <c r="Z93" s="150">
        <v>966</v>
      </c>
      <c r="AA93" s="815">
        <f>(AB93-Z93)/Z93</f>
        <v>8.2815734989648039E-3</v>
      </c>
      <c r="AB93" s="970">
        <v>974</v>
      </c>
      <c r="AC93" s="815">
        <f>(AD93-AB93)/AB93</f>
        <v>5.0308008213552365E-2</v>
      </c>
      <c r="AD93" s="970">
        <v>1023</v>
      </c>
      <c r="AE93" s="815">
        <f>(AF93-AD93)/AD93</f>
        <v>2.1505376344086023E-2</v>
      </c>
      <c r="AF93" s="970">
        <v>1045</v>
      </c>
      <c r="AG93" s="815">
        <f>(AH93-AF93)/AF93</f>
        <v>-8.6124401913875593E-3</v>
      </c>
      <c r="AH93" s="970">
        <v>1036</v>
      </c>
      <c r="AI93" s="815">
        <f>(AJ93-AH93)/AH93</f>
        <v>1.9305019305019305E-3</v>
      </c>
      <c r="AJ93" s="150">
        <v>1038</v>
      </c>
      <c r="AK93" s="815">
        <f>(AL93-AJ93)/AJ93</f>
        <v>-1.5414258188824663E-2</v>
      </c>
      <c r="AL93" s="150">
        <v>1022</v>
      </c>
      <c r="AM93" s="815">
        <f>(AN93-AL93)/AL93</f>
        <v>6.9742660411898319E-2</v>
      </c>
      <c r="AN93" s="970">
        <v>1093.2769989409601</v>
      </c>
      <c r="AO93" s="815">
        <f>(AP93-AN93)/AN93</f>
        <v>5.8286235895173288E-2</v>
      </c>
      <c r="AP93" s="150">
        <v>1157</v>
      </c>
      <c r="AQ93" s="815">
        <f>(AR93-AP93)/AP93</f>
        <v>2.4200518582541054E-2</v>
      </c>
      <c r="AR93" s="150">
        <v>1185</v>
      </c>
      <c r="AS93" s="815">
        <f>(AT93-AR93)/AR93</f>
        <v>-4.0506329113924051E-2</v>
      </c>
      <c r="AT93" s="150">
        <v>1137</v>
      </c>
      <c r="AU93" s="815">
        <f>(AV93-AT93)/AT93</f>
        <v>5.8927000879507474E-2</v>
      </c>
      <c r="AV93" s="150">
        <v>1204</v>
      </c>
    </row>
    <row r="94" spans="1:48" x14ac:dyDescent="0.3">
      <c r="A94" s="244" t="s">
        <v>153</v>
      </c>
      <c r="B94" s="246">
        <v>186</v>
      </c>
      <c r="C94" s="54" t="s">
        <v>155</v>
      </c>
      <c r="D94" s="604">
        <v>2710</v>
      </c>
      <c r="E94" s="815">
        <f>(F94-D94)/D94</f>
        <v>9.1881918819188196E-2</v>
      </c>
      <c r="F94" s="599">
        <v>2959</v>
      </c>
      <c r="G94" s="815">
        <f>(H94-F94)/F94</f>
        <v>0</v>
      </c>
      <c r="H94" s="599">
        <v>2959</v>
      </c>
      <c r="I94" s="815">
        <f>(J94-H94)/H94</f>
        <v>4.7888137744731378E-2</v>
      </c>
      <c r="J94" s="599">
        <v>3100.7009995866601</v>
      </c>
      <c r="K94" s="815">
        <f>(L94-J94)/J94</f>
        <v>9.1692170536177911E-3</v>
      </c>
      <c r="L94" s="601">
        <v>3129.1320000702399</v>
      </c>
      <c r="M94" s="815">
        <f>(N94-L94)/L94</f>
        <v>9.0815857905713546E-2</v>
      </c>
      <c r="N94" s="599">
        <v>3413.30680715684</v>
      </c>
      <c r="O94" s="815">
        <f>(P94-N94)/N94</f>
        <v>-6.9816989980851119E-2</v>
      </c>
      <c r="P94" s="150">
        <v>3175</v>
      </c>
      <c r="Q94" s="815">
        <f>(R94-P94)/P94</f>
        <v>1.0708661417322834E-2</v>
      </c>
      <c r="R94" s="150">
        <v>3209</v>
      </c>
      <c r="S94" s="815">
        <f>(T94-R94)/R94</f>
        <v>-1.5892801495793082E-2</v>
      </c>
      <c r="T94" s="150">
        <v>3158</v>
      </c>
      <c r="U94" s="815">
        <f>(V94-T94)/T94</f>
        <v>3.8315389487017099E-2</v>
      </c>
      <c r="V94" s="150">
        <v>3279</v>
      </c>
      <c r="W94" s="815">
        <f>(X94-V94)/V94</f>
        <v>4.5745654162854532E-3</v>
      </c>
      <c r="X94" s="150">
        <v>3294</v>
      </c>
      <c r="Y94" s="815">
        <f>(Z94-X94)/X94</f>
        <v>2.9447480267152399E-2</v>
      </c>
      <c r="Z94" s="150">
        <v>3391</v>
      </c>
      <c r="AA94" s="815">
        <f>(AB94-Z94)/Z94</f>
        <v>8.846947803007963E-3</v>
      </c>
      <c r="AB94" s="970">
        <v>3421</v>
      </c>
      <c r="AC94" s="815">
        <f>(AD94-AB94)/AB94</f>
        <v>4.9693072201110786E-2</v>
      </c>
      <c r="AD94" s="970">
        <v>3591</v>
      </c>
      <c r="AE94" s="815">
        <f>(AF94-AD94)/AD94</f>
        <v>2.2277917014759119E-2</v>
      </c>
      <c r="AF94" s="970">
        <v>3671</v>
      </c>
      <c r="AG94" s="815">
        <f>(AH94-AF94)/AF94</f>
        <v>-8.7169708526287117E-3</v>
      </c>
      <c r="AH94" s="970">
        <v>3639</v>
      </c>
      <c r="AI94" s="815">
        <f>(AJ94-AH94)/AH94</f>
        <v>1.6488046166529267E-3</v>
      </c>
      <c r="AJ94" s="150">
        <v>3645</v>
      </c>
      <c r="AK94" s="815">
        <f>(AL94-AJ94)/AJ94</f>
        <v>-1.5089163237311385E-2</v>
      </c>
      <c r="AL94" s="150">
        <v>3590</v>
      </c>
      <c r="AM94" s="815">
        <f>(AN94-AL94)/AL94</f>
        <v>4.64763231223621E-2</v>
      </c>
      <c r="AN94" s="970">
        <v>3756.8500000092799</v>
      </c>
      <c r="AO94" s="815">
        <f>(AP94-AN94)/AN94</f>
        <v>8.1491142843063691E-2</v>
      </c>
      <c r="AP94" s="150">
        <v>4063</v>
      </c>
      <c r="AQ94" s="815">
        <f>(AR94-AP94)/AP94</f>
        <v>2.3873984740339652E-2</v>
      </c>
      <c r="AR94" s="150">
        <v>4160</v>
      </c>
      <c r="AS94" s="815">
        <f>(AT94-AR94)/AR94</f>
        <v>-4.0625000000000001E-2</v>
      </c>
      <c r="AT94" s="150">
        <v>3991</v>
      </c>
      <c r="AU94" s="815">
        <f>(AV94-AT94)/AT94</f>
        <v>5.938361312954147E-2</v>
      </c>
      <c r="AV94" s="150">
        <v>4228</v>
      </c>
    </row>
    <row r="95" spans="1:48" x14ac:dyDescent="0.3">
      <c r="A95" s="244" t="s">
        <v>153</v>
      </c>
      <c r="B95" s="246">
        <v>2015</v>
      </c>
      <c r="C95" s="54" t="s">
        <v>156</v>
      </c>
      <c r="D95" s="604"/>
      <c r="F95" s="599"/>
      <c r="H95" s="599"/>
      <c r="J95" s="599"/>
      <c r="N95" s="599"/>
      <c r="P95" s="150"/>
      <c r="R95" s="150"/>
      <c r="X95" s="150"/>
      <c r="Z95" s="150"/>
      <c r="AJ95" s="150"/>
      <c r="AL95" s="150"/>
      <c r="AP95" s="150"/>
      <c r="AR95" s="150"/>
      <c r="AT95" s="150"/>
      <c r="AV95" s="150">
        <f>AV94</f>
        <v>4228</v>
      </c>
    </row>
    <row r="96" spans="1:48" x14ac:dyDescent="0.3">
      <c r="A96" s="244" t="s">
        <v>153</v>
      </c>
      <c r="B96" s="246">
        <v>9721</v>
      </c>
      <c r="C96" s="54" t="s">
        <v>158</v>
      </c>
      <c r="D96" s="604">
        <v>397.12</v>
      </c>
      <c r="E96" s="815">
        <f>(F96-D96)/D96</f>
        <v>-7.8565672844480364E-3</v>
      </c>
      <c r="F96" s="599">
        <v>394</v>
      </c>
      <c r="G96" s="815">
        <f>(H96-F96)/F96</f>
        <v>0</v>
      </c>
      <c r="H96" s="599">
        <v>394</v>
      </c>
      <c r="I96" s="815">
        <f>(J96-H96)/H96</f>
        <v>4.3088831379223307E-2</v>
      </c>
      <c r="J96" s="599">
        <v>410.97699956341398</v>
      </c>
      <c r="K96" s="815">
        <f>(L96-J96)/J96</f>
        <v>2.7575676748051961E-2</v>
      </c>
      <c r="L96" s="601">
        <v>422.30996845425898</v>
      </c>
      <c r="M96" s="815" t="e">
        <f>(N96-L96)/L96</f>
        <v>#N/A</v>
      </c>
      <c r="N96" s="599" t="e">
        <v>#N/A</v>
      </c>
      <c r="O96" s="815" t="e">
        <f>(P96-N96)/N96</f>
        <v>#N/A</v>
      </c>
      <c r="P96" s="150">
        <v>0</v>
      </c>
      <c r="Q96" s="815" t="e">
        <f>(R96-P96)/P96</f>
        <v>#DIV/0!</v>
      </c>
      <c r="R96" s="150">
        <v>418</v>
      </c>
      <c r="S96" s="815">
        <f>(T96-R96)/R96</f>
        <v>0</v>
      </c>
      <c r="T96" s="150">
        <v>418</v>
      </c>
      <c r="U96" s="815">
        <f>(V96-T96)/T96</f>
        <v>0</v>
      </c>
      <c r="V96" s="150">
        <v>418</v>
      </c>
      <c r="W96" s="815">
        <f>(X96-V96)/V96</f>
        <v>7.1770334928229667E-3</v>
      </c>
      <c r="X96" s="150">
        <v>421</v>
      </c>
      <c r="Y96" s="815">
        <f>(Z96-X96)/X96</f>
        <v>0</v>
      </c>
      <c r="Z96" s="150">
        <v>421</v>
      </c>
      <c r="AA96" s="815">
        <f>(AB96-Z96)/Z96</f>
        <v>0</v>
      </c>
      <c r="AB96" s="970">
        <v>421</v>
      </c>
      <c r="AC96" s="815">
        <f>(AD96-AB96)/AB96</f>
        <v>0.33729216152019004</v>
      </c>
      <c r="AD96" s="970">
        <v>563</v>
      </c>
      <c r="AE96" s="815">
        <f>(AF96-AD96)/AD96</f>
        <v>1.7761989342806393E-2</v>
      </c>
      <c r="AF96" s="970">
        <v>573</v>
      </c>
      <c r="AG96" s="815">
        <f>(AH96-AF96)/AF96</f>
        <v>0</v>
      </c>
      <c r="AH96" s="970">
        <v>573</v>
      </c>
      <c r="AI96" s="815">
        <f>(AJ96-AH96)/AH96</f>
        <v>0</v>
      </c>
      <c r="AJ96" s="150">
        <v>573</v>
      </c>
      <c r="AK96" s="815">
        <f>(AL96-AJ96)/AJ96</f>
        <v>9.0750436300174514E-2</v>
      </c>
      <c r="AL96" s="150">
        <v>625</v>
      </c>
      <c r="AM96" s="815">
        <f>(AN96-AL96)/AL96</f>
        <v>0</v>
      </c>
      <c r="AN96" s="970">
        <v>625</v>
      </c>
      <c r="AO96" s="815">
        <f>(AP96-AN96)/AN96</f>
        <v>0</v>
      </c>
      <c r="AP96" s="150">
        <v>625</v>
      </c>
      <c r="AQ96" s="815">
        <f>(AR96-AP96)/AP96</f>
        <v>0</v>
      </c>
      <c r="AR96" s="150">
        <v>625</v>
      </c>
      <c r="AS96" s="815">
        <f>(AT96-AR96)/AR96</f>
        <v>0</v>
      </c>
      <c r="AT96" s="150">
        <v>625</v>
      </c>
      <c r="AU96" s="815">
        <f>(AV96-AT96)/AT96</f>
        <v>0</v>
      </c>
      <c r="AV96" s="150">
        <v>625</v>
      </c>
    </row>
    <row r="97" spans="1:48" x14ac:dyDescent="0.3">
      <c r="A97" s="244" t="s">
        <v>159</v>
      </c>
      <c r="B97" s="246">
        <v>787</v>
      </c>
      <c r="C97" s="21" t="s">
        <v>160</v>
      </c>
      <c r="D97" s="604">
        <v>4415</v>
      </c>
      <c r="E97" s="815">
        <f t="shared" si="0"/>
        <v>8.357870894677237E-2</v>
      </c>
      <c r="F97" s="599">
        <v>4784</v>
      </c>
      <c r="G97" s="815">
        <f t="shared" si="0"/>
        <v>1.8185618729096988E-2</v>
      </c>
      <c r="H97" s="599">
        <v>4871</v>
      </c>
      <c r="I97" s="815">
        <f t="shared" si="0"/>
        <v>2.4469308150277067E-2</v>
      </c>
      <c r="J97" s="599">
        <v>4990.1899999999996</v>
      </c>
      <c r="K97" s="815">
        <f t="shared" si="0"/>
        <v>1.2248632460679965E-2</v>
      </c>
      <c r="L97" s="601">
        <v>5051.3130032189601</v>
      </c>
      <c r="M97" s="815">
        <f t="shared" si="1"/>
        <v>-8.0697466315080388E-2</v>
      </c>
      <c r="N97" s="599">
        <v>4643.6848422947705</v>
      </c>
      <c r="O97" s="815">
        <f t="shared" si="1"/>
        <v>-6.9919655041516759E-2</v>
      </c>
      <c r="P97" s="150">
        <v>4319</v>
      </c>
      <c r="Q97" s="815">
        <f t="shared" si="1"/>
        <v>1.0650613567955545E-2</v>
      </c>
      <c r="R97" s="150">
        <v>4365</v>
      </c>
      <c r="S97" s="815">
        <f t="shared" si="1"/>
        <v>-1.5807560137457044E-2</v>
      </c>
      <c r="T97" s="150">
        <v>4296</v>
      </c>
      <c r="U97" s="815">
        <f t="shared" si="7"/>
        <v>3.840782122905028E-2</v>
      </c>
      <c r="V97" s="150">
        <v>4461</v>
      </c>
      <c r="W97" s="815">
        <f t="shared" si="2"/>
        <v>4.707464694014795E-3</v>
      </c>
      <c r="X97" s="150">
        <v>4482</v>
      </c>
      <c r="Y97" s="815">
        <f t="shared" si="2"/>
        <v>2.9228023203926819E-2</v>
      </c>
      <c r="Z97" s="150">
        <v>4613</v>
      </c>
      <c r="AA97" s="815">
        <f t="shared" si="2"/>
        <v>8.887925428137872E-3</v>
      </c>
      <c r="AB97" s="970">
        <v>4654</v>
      </c>
      <c r="AC97" s="815">
        <f t="shared" si="5"/>
        <v>4.9849591749033091E-2</v>
      </c>
      <c r="AD97" s="970">
        <v>4886</v>
      </c>
      <c r="AE97" s="815">
        <f t="shared" si="5"/>
        <v>2.2103970528039297E-2</v>
      </c>
      <c r="AF97" s="970">
        <v>4994</v>
      </c>
      <c r="AG97" s="815">
        <f t="shared" si="5"/>
        <v>-8.6103323988786541E-3</v>
      </c>
      <c r="AH97" s="970">
        <v>4951</v>
      </c>
      <c r="AI97" s="815">
        <f t="shared" si="5"/>
        <v>1.6158351848111492E-3</v>
      </c>
      <c r="AJ97" s="150">
        <v>4959</v>
      </c>
      <c r="AK97" s="815">
        <f t="shared" si="6"/>
        <v>-1.5124016938898971E-2</v>
      </c>
      <c r="AL97" s="150">
        <v>4884</v>
      </c>
      <c r="AM97" s="815">
        <f t="shared" si="6"/>
        <v>2.6596437330593803E-2</v>
      </c>
      <c r="AN97" s="970">
        <v>5013.8969999226201</v>
      </c>
      <c r="AO97" s="815">
        <f t="shared" si="6"/>
        <v>0.10233616687484777</v>
      </c>
      <c r="AP97" s="150">
        <v>5527</v>
      </c>
      <c r="AQ97" s="815">
        <f t="shared" si="6"/>
        <v>2.388275737289669E-2</v>
      </c>
      <c r="AR97" s="150">
        <v>5659</v>
      </c>
      <c r="AS97" s="815">
        <f t="shared" si="8"/>
        <v>-4.0643223184308179E-2</v>
      </c>
      <c r="AT97" s="150">
        <v>5429</v>
      </c>
      <c r="AU97" s="815">
        <f t="shared" si="6"/>
        <v>5.9495303002394549E-2</v>
      </c>
      <c r="AV97" s="150">
        <v>5752</v>
      </c>
    </row>
    <row r="98" spans="1:48" x14ac:dyDescent="0.3">
      <c r="A98" s="244" t="s">
        <v>159</v>
      </c>
      <c r="B98" s="246">
        <v>788</v>
      </c>
      <c r="C98" s="21" t="s">
        <v>161</v>
      </c>
      <c r="D98" s="604">
        <v>4510</v>
      </c>
      <c r="E98" s="815">
        <f t="shared" si="0"/>
        <v>0.10953436807095343</v>
      </c>
      <c r="F98" s="599">
        <v>5004</v>
      </c>
      <c r="G98" s="815">
        <f t="shared" si="0"/>
        <v>2.0583533173461233E-2</v>
      </c>
      <c r="H98" s="599">
        <v>5107</v>
      </c>
      <c r="I98" s="815">
        <f t="shared" si="0"/>
        <v>2.4560603093792752E-2</v>
      </c>
      <c r="J98" s="599">
        <v>5232.4309999999996</v>
      </c>
      <c r="K98" s="815">
        <f t="shared" si="0"/>
        <v>3.3391934630713743E-2</v>
      </c>
      <c r="L98" s="601">
        <v>5407.1519939117197</v>
      </c>
      <c r="M98" s="815">
        <f t="shared" si="1"/>
        <v>-7.5133938484440263E-2</v>
      </c>
      <c r="N98" s="599">
        <v>5000.8913686251381</v>
      </c>
      <c r="O98" s="815">
        <f t="shared" si="1"/>
        <v>-6.996580066111921E-2</v>
      </c>
      <c r="P98" s="150">
        <v>4651</v>
      </c>
      <c r="Q98" s="815">
        <f t="shared" si="1"/>
        <v>1.0750376263169211E-2</v>
      </c>
      <c r="R98" s="150">
        <v>4701</v>
      </c>
      <c r="S98" s="815">
        <f t="shared" si="1"/>
        <v>-1.574133163156775E-2</v>
      </c>
      <c r="T98" s="150">
        <v>4627</v>
      </c>
      <c r="U98" s="815">
        <f t="shared" si="7"/>
        <v>3.825372811757078E-2</v>
      </c>
      <c r="V98" s="150">
        <v>4804</v>
      </c>
      <c r="W98" s="815">
        <f t="shared" si="2"/>
        <v>4.5795170691090761E-3</v>
      </c>
      <c r="X98" s="150">
        <v>4826</v>
      </c>
      <c r="Y98" s="815">
        <f t="shared" si="2"/>
        <v>2.9423953584749276E-2</v>
      </c>
      <c r="Z98" s="150">
        <v>4968</v>
      </c>
      <c r="AA98" s="815">
        <f t="shared" si="2"/>
        <v>8.8566827697262474E-3</v>
      </c>
      <c r="AB98" s="970">
        <v>5012</v>
      </c>
      <c r="AC98" s="815">
        <f t="shared" si="5"/>
        <v>4.9880287310454907E-2</v>
      </c>
      <c r="AD98" s="970">
        <v>5262</v>
      </c>
      <c r="AE98" s="815">
        <f t="shared" si="5"/>
        <v>2.2044849866970733E-2</v>
      </c>
      <c r="AF98" s="970">
        <v>5378</v>
      </c>
      <c r="AG98" s="815">
        <f t="shared" si="5"/>
        <v>-8.5533655634064711E-3</v>
      </c>
      <c r="AH98" s="970">
        <v>5332</v>
      </c>
      <c r="AI98" s="815">
        <f t="shared" si="5"/>
        <v>1.5003750937734434E-3</v>
      </c>
      <c r="AJ98" s="150">
        <v>5340</v>
      </c>
      <c r="AK98" s="815">
        <f t="shared" si="6"/>
        <v>-1.4981273408239701E-2</v>
      </c>
      <c r="AL98" s="150">
        <v>5260</v>
      </c>
      <c r="AM98" s="815">
        <f t="shared" si="6"/>
        <v>6.3423194059420193E-2</v>
      </c>
      <c r="AN98" s="970">
        <v>5593.6060007525502</v>
      </c>
      <c r="AO98" s="815">
        <f t="shared" si="6"/>
        <v>6.4072085019794445E-2</v>
      </c>
      <c r="AP98" s="150">
        <v>5952</v>
      </c>
      <c r="AQ98" s="815">
        <f t="shared" si="6"/>
        <v>2.4025537634408602E-2</v>
      </c>
      <c r="AR98" s="150">
        <v>6095</v>
      </c>
      <c r="AS98" s="815">
        <f t="shared" si="8"/>
        <v>-4.068908941755537E-2</v>
      </c>
      <c r="AT98" s="150">
        <v>5847</v>
      </c>
      <c r="AU98" s="815">
        <f t="shared" si="6"/>
        <v>5.9346673507781771E-2</v>
      </c>
      <c r="AV98" s="150">
        <v>6194</v>
      </c>
    </row>
    <row r="99" spans="1:48" x14ac:dyDescent="0.3">
      <c r="A99" s="244" t="s">
        <v>159</v>
      </c>
      <c r="B99" s="246">
        <v>789</v>
      </c>
      <c r="C99" s="21" t="s">
        <v>162</v>
      </c>
      <c r="D99" s="604">
        <v>4579</v>
      </c>
      <c r="E99" s="815">
        <f t="shared" si="0"/>
        <v>1.7471063550993666E-3</v>
      </c>
      <c r="F99" s="599">
        <v>4587</v>
      </c>
      <c r="G99" s="815">
        <f t="shared" si="0"/>
        <v>3.0957052539786353E-2</v>
      </c>
      <c r="H99" s="599">
        <v>4729</v>
      </c>
      <c r="I99" s="815">
        <f t="shared" si="0"/>
        <v>2.4496087136606014E-2</v>
      </c>
      <c r="J99" s="599">
        <v>4844.8419960690098</v>
      </c>
      <c r="K99" s="815">
        <f t="shared" si="0"/>
        <v>5.2903687859794865E-2</v>
      </c>
      <c r="L99" s="601">
        <v>5101.1520047590702</v>
      </c>
      <c r="M99" s="815">
        <f t="shared" si="1"/>
        <v>-0.26863114136378141</v>
      </c>
      <c r="N99" s="599">
        <v>3730.8237194504995</v>
      </c>
      <c r="O99" s="815">
        <f t="shared" si="1"/>
        <v>-6.9910491372375913E-2</v>
      </c>
      <c r="P99" s="150">
        <v>3470</v>
      </c>
      <c r="Q99" s="815">
        <f t="shared" si="1"/>
        <v>1.0662824207492795E-2</v>
      </c>
      <c r="R99" s="150">
        <v>3507</v>
      </c>
      <c r="S99" s="815">
        <f t="shared" si="1"/>
        <v>-1.5682919874536641E-2</v>
      </c>
      <c r="T99" s="150">
        <v>3452</v>
      </c>
      <c r="U99" s="815">
        <f t="shared" si="7"/>
        <v>3.8238702201622246E-2</v>
      </c>
      <c r="V99" s="150">
        <v>3584</v>
      </c>
      <c r="W99" s="815">
        <f t="shared" si="2"/>
        <v>4.7433035714285711E-3</v>
      </c>
      <c r="X99" s="150">
        <v>3601</v>
      </c>
      <c r="Y99" s="815">
        <f t="shared" si="2"/>
        <v>2.9436267703415717E-2</v>
      </c>
      <c r="Z99" s="150">
        <v>3707</v>
      </c>
      <c r="AA99" s="815">
        <f t="shared" si="2"/>
        <v>8.6323172376584836E-3</v>
      </c>
      <c r="AB99" s="970">
        <v>3739</v>
      </c>
      <c r="AC99" s="815">
        <f t="shared" si="5"/>
        <v>4.9745921369350091E-2</v>
      </c>
      <c r="AD99" s="970">
        <v>3925</v>
      </c>
      <c r="AE99" s="815">
        <f t="shared" si="5"/>
        <v>2.2165605095541403E-2</v>
      </c>
      <c r="AF99" s="970">
        <v>4012</v>
      </c>
      <c r="AG99" s="815">
        <f t="shared" si="5"/>
        <v>-8.4745762711864406E-3</v>
      </c>
      <c r="AH99" s="970">
        <v>3978</v>
      </c>
      <c r="AI99" s="815">
        <f t="shared" si="5"/>
        <v>1.5082956259426848E-3</v>
      </c>
      <c r="AJ99" s="150">
        <v>3984</v>
      </c>
      <c r="AK99" s="815">
        <f t="shared" si="6"/>
        <v>-1.5060240963855422E-2</v>
      </c>
      <c r="AL99" s="150">
        <v>3924</v>
      </c>
      <c r="AM99" s="815">
        <f t="shared" si="6"/>
        <v>3.945260050019879E-2</v>
      </c>
      <c r="AN99" s="970">
        <v>4078.81200436278</v>
      </c>
      <c r="AO99" s="815">
        <f t="shared" si="6"/>
        <v>8.879742318347017E-2</v>
      </c>
      <c r="AP99" s="150">
        <v>4441</v>
      </c>
      <c r="AQ99" s="815">
        <f t="shared" si="6"/>
        <v>2.3868498086016664E-2</v>
      </c>
      <c r="AR99" s="150">
        <v>4547</v>
      </c>
      <c r="AS99" s="815">
        <f t="shared" si="8"/>
        <v>-4.068616670332087E-2</v>
      </c>
      <c r="AT99" s="150">
        <v>4362</v>
      </c>
      <c r="AU99" s="815">
        <f t="shared" si="6"/>
        <v>5.9376432828977532E-2</v>
      </c>
      <c r="AV99" s="150">
        <v>4621</v>
      </c>
    </row>
    <row r="100" spans="1:48" x14ac:dyDescent="0.3">
      <c r="A100" s="244" t="s">
        <v>159</v>
      </c>
      <c r="B100" s="246">
        <v>790</v>
      </c>
      <c r="C100" s="21" t="s">
        <v>163</v>
      </c>
      <c r="D100" s="604">
        <v>3808</v>
      </c>
      <c r="E100" s="815">
        <f t="shared" si="0"/>
        <v>0.10819327731092437</v>
      </c>
      <c r="F100" s="599">
        <v>4220</v>
      </c>
      <c r="G100" s="815">
        <f t="shared" si="0"/>
        <v>3.104265402843602E-2</v>
      </c>
      <c r="H100" s="599">
        <v>4351</v>
      </c>
      <c r="I100" s="815">
        <f t="shared" si="0"/>
        <v>2.4421282008687761E-2</v>
      </c>
      <c r="J100" s="599">
        <v>4457.2569980198004</v>
      </c>
      <c r="K100" s="815">
        <f t="shared" si="0"/>
        <v>1.086789373436858E-2</v>
      </c>
      <c r="L100" s="601">
        <v>4505.6979934210503</v>
      </c>
      <c r="M100" s="815">
        <f t="shared" si="1"/>
        <v>-0.10150643970028542</v>
      </c>
      <c r="N100" s="599">
        <v>4048.3406317441595</v>
      </c>
      <c r="O100" s="815">
        <f t="shared" si="1"/>
        <v>0</v>
      </c>
      <c r="P100" s="599">
        <v>4048.3406317441595</v>
      </c>
      <c r="Q100" s="815">
        <f t="shared" si="1"/>
        <v>0</v>
      </c>
      <c r="R100" s="599">
        <v>4048.3406317441595</v>
      </c>
      <c r="S100" s="815">
        <f t="shared" si="1"/>
        <v>0</v>
      </c>
      <c r="T100" s="599">
        <v>4048.3406317441595</v>
      </c>
      <c r="U100" s="815">
        <f t="shared" si="7"/>
        <v>0</v>
      </c>
      <c r="V100" s="599">
        <v>4048.3406317441595</v>
      </c>
      <c r="W100" s="815">
        <f t="shared" si="2"/>
        <v>0</v>
      </c>
      <c r="X100" s="599">
        <v>4048.3406317441595</v>
      </c>
      <c r="Y100" s="815">
        <f t="shared" si="2"/>
        <v>2.9999999999999947E-2</v>
      </c>
      <c r="Z100" s="150">
        <v>4169.7908506964841</v>
      </c>
      <c r="AA100" s="815">
        <f t="shared" si="2"/>
        <v>1.000000000000008E-2</v>
      </c>
      <c r="AB100" s="970">
        <f>Z100*1.01</f>
        <v>4211.4887592034493</v>
      </c>
      <c r="AC100" s="815">
        <f t="shared" si="5"/>
        <v>5.00000000000001E-2</v>
      </c>
      <c r="AD100" s="970">
        <v>4422.0631971636221</v>
      </c>
      <c r="AE100" s="815">
        <f t="shared" si="5"/>
        <v>2.2165605095541524E-2</v>
      </c>
      <c r="AF100" s="970">
        <f>AD100*(1+AE99)</f>
        <v>4520.0809036994788</v>
      </c>
      <c r="AG100" s="815">
        <f t="shared" si="5"/>
        <v>-1</v>
      </c>
      <c r="AH100" s="970">
        <v>0</v>
      </c>
      <c r="AI100" s="815" t="e">
        <f t="shared" si="5"/>
        <v>#VALUE!</v>
      </c>
      <c r="AJ100" s="150" t="s">
        <v>502</v>
      </c>
      <c r="AK100" s="815" t="e">
        <f t="shared" si="6"/>
        <v>#N/A</v>
      </c>
      <c r="AL100" s="150" t="e">
        <v>#N/A</v>
      </c>
      <c r="AM100" s="815" t="e">
        <f t="shared" si="6"/>
        <v>#N/A</v>
      </c>
      <c r="AN100" s="970">
        <v>4699.88500465983</v>
      </c>
      <c r="AO100" s="815">
        <f t="shared" si="6"/>
        <v>2.5344236129622361E-2</v>
      </c>
      <c r="AP100" s="150">
        <v>4819</v>
      </c>
      <c r="AQ100" s="815">
        <f t="shared" si="6"/>
        <v>2.3863872172649927E-2</v>
      </c>
      <c r="AR100" s="150">
        <v>4934</v>
      </c>
      <c r="AS100" s="815">
        <f t="shared" si="8"/>
        <v>-4.0737738143494122E-2</v>
      </c>
      <c r="AT100" s="150">
        <v>4733</v>
      </c>
      <c r="AU100" s="815">
        <f t="shared" si="6"/>
        <v>5.95816606803296E-2</v>
      </c>
      <c r="AV100" s="150">
        <v>5015</v>
      </c>
    </row>
    <row r="101" spans="1:48" x14ac:dyDescent="0.3">
      <c r="A101" s="244" t="s">
        <v>159</v>
      </c>
      <c r="B101" s="246">
        <v>511</v>
      </c>
      <c r="C101" s="21" t="s">
        <v>164</v>
      </c>
      <c r="D101" s="603">
        <v>650</v>
      </c>
      <c r="E101" s="815">
        <f t="shared" si="0"/>
        <v>2.2861538461538462</v>
      </c>
      <c r="F101" s="599">
        <v>2136</v>
      </c>
      <c r="G101" s="815">
        <f t="shared" si="0"/>
        <v>1.8258426966292134E-2</v>
      </c>
      <c r="H101" s="605">
        <v>2175</v>
      </c>
      <c r="I101" s="815">
        <f t="shared" si="0"/>
        <v>-0.78308367843354165</v>
      </c>
      <c r="J101" s="599">
        <v>471.79299940704698</v>
      </c>
      <c r="K101" s="815">
        <f t="shared" si="0"/>
        <v>2.4828684268222004E-2</v>
      </c>
      <c r="L101" s="601">
        <v>483.506998829282</v>
      </c>
      <c r="M101" s="815">
        <f t="shared" si="1"/>
        <v>-0.15409704308249142</v>
      </c>
      <c r="N101" s="599">
        <v>409</v>
      </c>
      <c r="O101" s="815">
        <f t="shared" si="1"/>
        <v>1.9559902200488997E-2</v>
      </c>
      <c r="P101" s="150">
        <v>417</v>
      </c>
      <c r="Q101" s="815">
        <f t="shared" si="1"/>
        <v>2.3980815347721821E-3</v>
      </c>
      <c r="R101" s="150">
        <v>418</v>
      </c>
      <c r="S101" s="815">
        <f t="shared" si="1"/>
        <v>0</v>
      </c>
      <c r="T101" s="150">
        <v>418</v>
      </c>
      <c r="U101" s="815">
        <f t="shared" si="7"/>
        <v>0</v>
      </c>
      <c r="V101" s="150">
        <v>418</v>
      </c>
      <c r="W101" s="815">
        <f t="shared" si="2"/>
        <v>7.1770334928229667E-3</v>
      </c>
      <c r="X101" s="150">
        <v>421</v>
      </c>
      <c r="Y101" s="815">
        <f t="shared" si="2"/>
        <v>2.9999999999999988E-2</v>
      </c>
      <c r="Z101" s="150">
        <v>433.63</v>
      </c>
      <c r="AA101" s="815">
        <f t="shared" si="2"/>
        <v>-2.9126213592233E-2</v>
      </c>
      <c r="AB101" s="970">
        <v>421</v>
      </c>
      <c r="AC101" s="815">
        <f t="shared" si="5"/>
        <v>0.33729216152019004</v>
      </c>
      <c r="AD101" s="970">
        <v>563</v>
      </c>
      <c r="AE101" s="815">
        <f t="shared" si="5"/>
        <v>1.7761989342806393E-2</v>
      </c>
      <c r="AF101" s="970">
        <v>573</v>
      </c>
      <c r="AG101" s="815">
        <f t="shared" si="5"/>
        <v>0</v>
      </c>
      <c r="AH101" s="970">
        <v>573</v>
      </c>
      <c r="AI101" s="815">
        <f t="shared" si="5"/>
        <v>0</v>
      </c>
      <c r="AJ101" s="150">
        <v>573</v>
      </c>
      <c r="AK101" s="815">
        <f t="shared" si="6"/>
        <v>9.0750436300174514E-2</v>
      </c>
      <c r="AL101" s="150">
        <v>625</v>
      </c>
      <c r="AM101" s="815">
        <f t="shared" si="6"/>
        <v>0</v>
      </c>
      <c r="AN101" s="970">
        <v>625</v>
      </c>
      <c r="AO101" s="815">
        <f t="shared" si="6"/>
        <v>0</v>
      </c>
      <c r="AP101" s="150">
        <v>625</v>
      </c>
      <c r="AQ101" s="815">
        <f t="shared" si="6"/>
        <v>0</v>
      </c>
      <c r="AR101" s="150">
        <v>625</v>
      </c>
      <c r="AS101" s="815">
        <f t="shared" si="8"/>
        <v>0</v>
      </c>
      <c r="AT101" s="150">
        <v>625</v>
      </c>
      <c r="AU101" s="815">
        <f t="shared" si="6"/>
        <v>0</v>
      </c>
      <c r="AV101" s="150">
        <v>625</v>
      </c>
    </row>
    <row r="102" spans="1:48" x14ac:dyDescent="0.3">
      <c r="A102" s="244" t="s">
        <v>165</v>
      </c>
      <c r="B102" s="246">
        <v>911</v>
      </c>
      <c r="C102" s="34" t="s">
        <v>166</v>
      </c>
      <c r="D102" s="607">
        <v>9103</v>
      </c>
      <c r="E102" s="815">
        <f t="shared" ref="E102:E121" si="24">(F102-D102)/D102</f>
        <v>1.5818960782159726E-2</v>
      </c>
      <c r="F102" s="599">
        <v>9247</v>
      </c>
      <c r="G102" s="815">
        <f t="shared" ref="G102:G121" si="25">(H102-F102)/F102</f>
        <v>5.0286579431166864E-2</v>
      </c>
      <c r="H102" s="599">
        <v>9712</v>
      </c>
      <c r="I102" s="815">
        <f t="shared" ref="I102:I121" si="26">(J102-H102)/H102</f>
        <v>2.4370676129709598E-2</v>
      </c>
      <c r="J102" s="599">
        <v>9948.6880065717396</v>
      </c>
      <c r="K102" s="815">
        <f t="shared" ref="K102:K121" si="27">(L102-J102)/J102</f>
        <v>2.0814401847768626E-2</v>
      </c>
      <c r="L102" s="601">
        <v>10155.7639965986</v>
      </c>
      <c r="M102" s="815">
        <f t="shared" ref="M102:M121" si="28">(N102-L102)/L102</f>
        <v>0.12627905647525625</v>
      </c>
      <c r="N102" s="599">
        <v>11438.224291874449</v>
      </c>
      <c r="O102" s="815">
        <f t="shared" ref="O102:S121" si="29">(P102-N102)/N102</f>
        <v>-0.11419817084740783</v>
      </c>
      <c r="P102" s="150">
        <v>10132</v>
      </c>
      <c r="Q102" s="815">
        <f t="shared" si="29"/>
        <v>1.0757994472956969E-2</v>
      </c>
      <c r="R102" s="150">
        <v>10241</v>
      </c>
      <c r="S102" s="815">
        <f t="shared" si="29"/>
        <v>-1.5818767698466945E-2</v>
      </c>
      <c r="T102" s="150">
        <v>10079</v>
      </c>
      <c r="U102" s="815">
        <v>0.04</v>
      </c>
      <c r="V102" s="150">
        <v>10465</v>
      </c>
      <c r="W102" s="815">
        <f t="shared" si="2"/>
        <v>0</v>
      </c>
      <c r="X102" s="150">
        <v>10465</v>
      </c>
      <c r="Y102" s="815">
        <f t="shared" si="2"/>
        <v>3.4209268991877685E-2</v>
      </c>
      <c r="Z102" s="150">
        <v>10823</v>
      </c>
      <c r="AA102" s="815">
        <f t="shared" si="2"/>
        <v>8.7776032523329949E-3</v>
      </c>
      <c r="AB102" s="970">
        <v>10918</v>
      </c>
      <c r="AC102" s="815">
        <f t="shared" si="5"/>
        <v>4.9825975453379738E-2</v>
      </c>
      <c r="AD102" s="970">
        <v>11462</v>
      </c>
      <c r="AE102" s="815">
        <f t="shared" si="5"/>
        <v>0.33022160181469201</v>
      </c>
      <c r="AF102" s="970">
        <v>15247</v>
      </c>
      <c r="AG102" s="815">
        <f t="shared" si="5"/>
        <v>-3.7843510198727622E-2</v>
      </c>
      <c r="AH102" s="970">
        <v>14670</v>
      </c>
      <c r="AI102" s="815">
        <f t="shared" si="5"/>
        <v>-0.20587974065192294</v>
      </c>
      <c r="AJ102" s="150">
        <v>11649.74420463629</v>
      </c>
      <c r="AK102" s="815">
        <f t="shared" si="6"/>
        <v>0.2922172140062016</v>
      </c>
      <c r="AL102" s="150">
        <v>15054</v>
      </c>
      <c r="AM102" s="815">
        <f t="shared" si="6"/>
        <v>-3.3119901746519145E-2</v>
      </c>
      <c r="AN102" s="970">
        <v>14555.412999107901</v>
      </c>
      <c r="AO102" s="815">
        <f t="shared" si="6"/>
        <v>3.3704780546053019E-2</v>
      </c>
      <c r="AP102" s="150">
        <v>15046</v>
      </c>
      <c r="AQ102" s="815">
        <f t="shared" si="6"/>
        <v>-2.2132128140369533E-2</v>
      </c>
      <c r="AR102" s="150">
        <v>14713</v>
      </c>
      <c r="AS102" s="815">
        <f t="shared" si="8"/>
        <v>0</v>
      </c>
      <c r="AT102" s="150">
        <v>14713</v>
      </c>
      <c r="AU102" s="815">
        <f t="shared" si="6"/>
        <v>-2.9769591517705432E-2</v>
      </c>
      <c r="AV102" s="150">
        <v>14275</v>
      </c>
    </row>
    <row r="103" spans="1:48" x14ac:dyDescent="0.3">
      <c r="A103" s="244" t="s">
        <v>165</v>
      </c>
      <c r="B103" s="246">
        <v>912</v>
      </c>
      <c r="C103" s="34" t="s">
        <v>167</v>
      </c>
      <c r="D103" s="607">
        <v>6578</v>
      </c>
      <c r="E103" s="815">
        <f t="shared" si="24"/>
        <v>0.15840681058072362</v>
      </c>
      <c r="F103" s="599">
        <v>7620</v>
      </c>
      <c r="G103" s="815">
        <f t="shared" si="25"/>
        <v>-2.1916010498687664E-2</v>
      </c>
      <c r="H103" s="599">
        <v>7453</v>
      </c>
      <c r="I103" s="815">
        <f t="shared" si="26"/>
        <v>2.4424931419225842E-2</v>
      </c>
      <c r="J103" s="599">
        <v>7635.0390138674902</v>
      </c>
      <c r="K103" s="815">
        <f t="shared" si="27"/>
        <v>3.9289252746970454E-2</v>
      </c>
      <c r="L103" s="601">
        <v>7935.0139914163101</v>
      </c>
      <c r="M103" s="815">
        <f t="shared" si="28"/>
        <v>0.10625792726631506</v>
      </c>
      <c r="N103" s="599">
        <v>8778.1721309734166</v>
      </c>
      <c r="O103" s="815">
        <f t="shared" si="29"/>
        <v>-0.11428029845003441</v>
      </c>
      <c r="P103" s="150">
        <v>7775</v>
      </c>
      <c r="Q103" s="815">
        <f t="shared" si="29"/>
        <v>1.0803858520900322E-2</v>
      </c>
      <c r="R103" s="150">
        <v>7859</v>
      </c>
      <c r="S103" s="815">
        <f t="shared" si="29"/>
        <v>-1.5778088815370912E-2</v>
      </c>
      <c r="T103" s="150">
        <v>7735</v>
      </c>
      <c r="U103" s="815">
        <v>0.04</v>
      </c>
      <c r="V103" s="150">
        <v>8031</v>
      </c>
      <c r="W103" s="815">
        <f t="shared" si="2"/>
        <v>0</v>
      </c>
      <c r="X103" s="150">
        <v>8031</v>
      </c>
      <c r="Y103" s="815">
        <f t="shared" si="2"/>
        <v>3.4242311044701781E-2</v>
      </c>
      <c r="Z103" s="150">
        <v>8306</v>
      </c>
      <c r="AA103" s="815">
        <f t="shared" si="2"/>
        <v>8.7888273537202015E-3</v>
      </c>
      <c r="AB103" s="970">
        <v>8379</v>
      </c>
      <c r="AC103" s="815">
        <f t="shared" si="5"/>
        <v>4.9767275331185107E-2</v>
      </c>
      <c r="AD103" s="970">
        <v>8796</v>
      </c>
      <c r="AE103" s="815">
        <f t="shared" si="5"/>
        <v>0.33026375625284221</v>
      </c>
      <c r="AF103" s="970">
        <v>11701</v>
      </c>
      <c r="AG103" s="815">
        <f t="shared" si="5"/>
        <v>-3.7774549183830441E-2</v>
      </c>
      <c r="AH103" s="970">
        <v>11259</v>
      </c>
      <c r="AI103" s="815">
        <f t="shared" si="5"/>
        <v>-0.20587974065192291</v>
      </c>
      <c r="AJ103" s="150">
        <v>8941</v>
      </c>
      <c r="AK103" s="815">
        <f t="shared" si="6"/>
        <v>0.29213734481601611</v>
      </c>
      <c r="AL103" s="150">
        <v>11553</v>
      </c>
      <c r="AM103" s="815">
        <f t="shared" si="6"/>
        <v>-6.064139108629827E-3</v>
      </c>
      <c r="AN103" s="970">
        <v>11482.941000878</v>
      </c>
      <c r="AO103" s="815">
        <f t="shared" si="6"/>
        <v>5.5786230302064914E-3</v>
      </c>
      <c r="AP103" s="150">
        <v>11547</v>
      </c>
      <c r="AQ103" s="815">
        <f t="shared" si="6"/>
        <v>-2.2083658093011171E-2</v>
      </c>
      <c r="AR103" s="150">
        <v>11292</v>
      </c>
      <c r="AS103" s="815">
        <f t="shared" si="8"/>
        <v>0</v>
      </c>
      <c r="AT103" s="150">
        <v>11292</v>
      </c>
      <c r="AU103" s="815">
        <f t="shared" si="6"/>
        <v>-2.9844137442437125E-2</v>
      </c>
      <c r="AV103" s="150">
        <v>10955</v>
      </c>
    </row>
    <row r="104" spans="1:48" x14ac:dyDescent="0.3">
      <c r="A104" s="244" t="s">
        <v>165</v>
      </c>
      <c r="B104" s="246">
        <v>913</v>
      </c>
      <c r="C104" s="34" t="s">
        <v>168</v>
      </c>
      <c r="D104" s="607">
        <v>9144</v>
      </c>
      <c r="E104" s="815">
        <f t="shared" si="24"/>
        <v>-1.3670166229221348E-2</v>
      </c>
      <c r="F104" s="599">
        <v>9019</v>
      </c>
      <c r="G104" s="815">
        <f t="shared" si="25"/>
        <v>7.6837786894334181E-2</v>
      </c>
      <c r="H104" s="599">
        <v>9712</v>
      </c>
      <c r="I104" s="815">
        <f t="shared" si="26"/>
        <v>2.4370676415340752E-2</v>
      </c>
      <c r="J104" s="599">
        <v>9948.6880093457894</v>
      </c>
      <c r="K104" s="815">
        <f t="shared" si="27"/>
        <v>2.4454779485260928E-2</v>
      </c>
      <c r="L104" s="601">
        <v>10191.980980782</v>
      </c>
      <c r="M104" s="815">
        <f t="shared" si="28"/>
        <v>0.12227684818509424</v>
      </c>
      <c r="N104" s="599">
        <v>11438.224291874449</v>
      </c>
      <c r="O104" s="815">
        <f t="shared" si="29"/>
        <v>-0.11419817084740783</v>
      </c>
      <c r="P104" s="150">
        <v>10132</v>
      </c>
      <c r="Q104" s="815">
        <f t="shared" si="29"/>
        <v>1.0757994472956969E-2</v>
      </c>
      <c r="R104" s="150">
        <v>10241</v>
      </c>
      <c r="S104" s="815">
        <f t="shared" si="29"/>
        <v>-1.5818767698466945E-2</v>
      </c>
      <c r="T104" s="150">
        <v>10079</v>
      </c>
      <c r="U104" s="815">
        <v>0.04</v>
      </c>
      <c r="V104" s="150">
        <v>10465</v>
      </c>
      <c r="W104" s="815">
        <f t="shared" si="2"/>
        <v>4.5867176301958908E-3</v>
      </c>
      <c r="X104" s="150">
        <v>10513</v>
      </c>
      <c r="Y104" s="815">
        <f t="shared" si="2"/>
        <v>2.9487301436316941E-2</v>
      </c>
      <c r="Z104" s="150">
        <v>10823</v>
      </c>
      <c r="AA104" s="815">
        <f t="shared" si="2"/>
        <v>8.7776032523329949E-3</v>
      </c>
      <c r="AB104" s="970">
        <v>10918</v>
      </c>
      <c r="AC104" s="815">
        <f t="shared" si="5"/>
        <v>4.9825975453379738E-2</v>
      </c>
      <c r="AD104" s="970">
        <v>11462</v>
      </c>
      <c r="AE104" s="815">
        <f t="shared" si="5"/>
        <v>0.3302637562528421</v>
      </c>
      <c r="AF104" s="970">
        <v>15247.483174170076</v>
      </c>
      <c r="AG104" s="815">
        <f t="shared" si="5"/>
        <v>-3.7873999765965241E-2</v>
      </c>
      <c r="AH104" s="970">
        <v>14670</v>
      </c>
      <c r="AI104" s="815">
        <f t="shared" si="5"/>
        <v>-0.20579413769597818</v>
      </c>
      <c r="AJ104" s="150">
        <v>11651</v>
      </c>
      <c r="AK104" s="815">
        <f t="shared" si="6"/>
        <v>0.29207793322461589</v>
      </c>
      <c r="AL104" s="150">
        <v>15054</v>
      </c>
      <c r="AM104" s="815">
        <f t="shared" si="6"/>
        <v>-5.3686196673800965E-2</v>
      </c>
      <c r="AN104" s="970">
        <v>14245.8079952726</v>
      </c>
      <c r="AO104" s="815">
        <f t="shared" si="6"/>
        <v>5.617034884879394E-2</v>
      </c>
      <c r="AP104" s="150">
        <v>15046</v>
      </c>
      <c r="AQ104" s="815">
        <f t="shared" si="6"/>
        <v>-2.2132128140369533E-2</v>
      </c>
      <c r="AR104" s="150">
        <v>14713</v>
      </c>
      <c r="AS104" s="815">
        <f t="shared" si="8"/>
        <v>0</v>
      </c>
      <c r="AT104" s="150">
        <v>14713</v>
      </c>
      <c r="AU104" s="815">
        <f t="shared" si="6"/>
        <v>-2.9769591517705432E-2</v>
      </c>
      <c r="AV104" s="150">
        <v>14275</v>
      </c>
    </row>
    <row r="105" spans="1:48" x14ac:dyDescent="0.3">
      <c r="A105" s="244" t="s">
        <v>165</v>
      </c>
      <c r="B105" s="246">
        <v>914</v>
      </c>
      <c r="C105" s="34" t="s">
        <v>169</v>
      </c>
      <c r="D105" s="607">
        <v>7815</v>
      </c>
      <c r="E105" s="815">
        <f t="shared" si="24"/>
        <v>0.16685860524632118</v>
      </c>
      <c r="F105" s="599">
        <v>9119</v>
      </c>
      <c r="G105" s="815">
        <f t="shared" si="25"/>
        <v>-1.7545783528895711E-2</v>
      </c>
      <c r="H105" s="599">
        <v>8959</v>
      </c>
      <c r="I105" s="815">
        <f t="shared" si="26"/>
        <v>2.4385422414100997E-2</v>
      </c>
      <c r="J105" s="599">
        <v>9177.4689994079308</v>
      </c>
      <c r="K105" s="815">
        <f t="shared" si="27"/>
        <v>3.4458083850010396E-2</v>
      </c>
      <c r="L105" s="601">
        <v>9493.7069957204003</v>
      </c>
      <c r="M105" s="815">
        <f t="shared" si="28"/>
        <v>0.11142467773623356</v>
      </c>
      <c r="N105" s="599">
        <v>10551.540238240772</v>
      </c>
      <c r="O105" s="815">
        <f t="shared" si="29"/>
        <v>-0.11425253669333191</v>
      </c>
      <c r="P105" s="150">
        <v>9346</v>
      </c>
      <c r="Q105" s="815">
        <f t="shared" si="29"/>
        <v>1.0806762251230473E-2</v>
      </c>
      <c r="R105" s="150">
        <v>9447</v>
      </c>
      <c r="S105" s="815">
        <f t="shared" si="29"/>
        <v>-1.5772202815708691E-2</v>
      </c>
      <c r="T105" s="150">
        <v>9298</v>
      </c>
      <c r="U105" s="815">
        <v>0.04</v>
      </c>
      <c r="V105" s="150">
        <v>9653</v>
      </c>
      <c r="W105" s="815">
        <f t="shared" si="2"/>
        <v>4.6617631824303323E-3</v>
      </c>
      <c r="X105" s="150">
        <v>9698</v>
      </c>
      <c r="Y105" s="815">
        <f t="shared" si="2"/>
        <v>2.9490616621983913E-2</v>
      </c>
      <c r="Z105" s="150">
        <v>9984</v>
      </c>
      <c r="AA105" s="815">
        <f t="shared" si="2"/>
        <v>8.814102564102564E-3</v>
      </c>
      <c r="AB105" s="970">
        <v>10072</v>
      </c>
      <c r="AC105" s="815">
        <f t="shared" si="5"/>
        <v>4.9741858617950753E-2</v>
      </c>
      <c r="AD105" s="970">
        <v>10573</v>
      </c>
      <c r="AE105" s="815">
        <f t="shared" si="5"/>
        <v>0.33027522935779818</v>
      </c>
      <c r="AF105" s="970">
        <v>14065</v>
      </c>
      <c r="AG105" s="815">
        <f t="shared" si="5"/>
        <v>-3.7824386775684324E-2</v>
      </c>
      <c r="AH105" s="970">
        <v>13533</v>
      </c>
      <c r="AI105" s="815">
        <f t="shared" si="5"/>
        <v>-0.20579324613906746</v>
      </c>
      <c r="AJ105" s="150">
        <v>10748</v>
      </c>
      <c r="AK105" s="815">
        <f t="shared" si="6"/>
        <v>0.29205433569036099</v>
      </c>
      <c r="AL105" s="150">
        <v>13887</v>
      </c>
      <c r="AM105" s="815">
        <f t="shared" si="6"/>
        <v>-3.8661481473558024E-2</v>
      </c>
      <c r="AN105" s="970">
        <v>13350.1080067767</v>
      </c>
      <c r="AO105" s="815">
        <f t="shared" si="6"/>
        <v>3.9691963012907443E-2</v>
      </c>
      <c r="AP105" s="150">
        <v>13880</v>
      </c>
      <c r="AQ105" s="815">
        <f t="shared" si="6"/>
        <v>-2.2118155619596541E-2</v>
      </c>
      <c r="AR105" s="150">
        <v>13573</v>
      </c>
      <c r="AS105" s="815">
        <f t="shared" si="8"/>
        <v>0</v>
      </c>
      <c r="AT105" s="150">
        <v>13573</v>
      </c>
      <c r="AU105" s="815">
        <f t="shared" si="6"/>
        <v>-2.9807454949395181E-2</v>
      </c>
      <c r="AV105" s="150">
        <f>AT105*(1+AU108)</f>
        <v>13168.423413971859</v>
      </c>
    </row>
    <row r="106" spans="1:48" x14ac:dyDescent="0.3">
      <c r="A106" s="244" t="s">
        <v>165</v>
      </c>
      <c r="B106" s="246">
        <v>915</v>
      </c>
      <c r="C106" s="34" t="s">
        <v>170</v>
      </c>
      <c r="D106" s="607">
        <v>8737</v>
      </c>
      <c r="E106" s="815">
        <f t="shared" si="24"/>
        <v>0.17374384800274695</v>
      </c>
      <c r="F106" s="599">
        <v>10255</v>
      </c>
      <c r="G106" s="815">
        <f t="shared" si="25"/>
        <v>2.0380302291565091E-2</v>
      </c>
      <c r="H106" s="599">
        <v>10464</v>
      </c>
      <c r="I106" s="815">
        <f t="shared" si="26"/>
        <v>2.4455467281651343E-2</v>
      </c>
      <c r="J106" s="599">
        <v>10719.9020096352</v>
      </c>
      <c r="K106" s="815">
        <f t="shared" si="27"/>
        <v>4.916630673406084E-2</v>
      </c>
      <c r="L106" s="601">
        <v>11246.96</v>
      </c>
      <c r="M106" s="815">
        <f t="shared" si="28"/>
        <v>9.5843529763431912E-2</v>
      </c>
      <c r="N106" s="599">
        <v>12324.908345508127</v>
      </c>
      <c r="O106" s="815">
        <f t="shared" si="29"/>
        <v>-1</v>
      </c>
      <c r="P106" s="150">
        <v>0</v>
      </c>
      <c r="Q106" s="815" t="e">
        <f t="shared" si="29"/>
        <v>#DIV/0!</v>
      </c>
      <c r="R106" s="150">
        <v>0</v>
      </c>
      <c r="S106" s="815" t="e">
        <f t="shared" si="29"/>
        <v>#DIV/0!</v>
      </c>
      <c r="T106" s="150">
        <v>0</v>
      </c>
      <c r="U106" s="815">
        <v>0.04</v>
      </c>
      <c r="V106" s="150">
        <v>11276</v>
      </c>
      <c r="W106" s="815">
        <f t="shared" si="2"/>
        <v>0</v>
      </c>
      <c r="X106" s="150">
        <v>11276</v>
      </c>
      <c r="Y106" s="815">
        <f t="shared" si="2"/>
        <v>3.0000000000000058E-2</v>
      </c>
      <c r="Z106" s="150">
        <v>11614.28</v>
      </c>
      <c r="AA106" s="815">
        <f t="shared" si="2"/>
        <v>1.2891027252657878E-2</v>
      </c>
      <c r="AB106" s="970">
        <v>11764</v>
      </c>
      <c r="AC106" s="815">
        <f t="shared" si="5"/>
        <v>4.9812988779326758E-2</v>
      </c>
      <c r="AD106" s="970">
        <v>12350</v>
      </c>
      <c r="AE106" s="815">
        <f t="shared" si="5"/>
        <v>0.33028340080971658</v>
      </c>
      <c r="AF106" s="970">
        <v>16429</v>
      </c>
      <c r="AG106" s="815">
        <f t="shared" si="5"/>
        <v>-3.7859881916123925E-2</v>
      </c>
      <c r="AH106" s="970">
        <v>15807</v>
      </c>
      <c r="AI106" s="815">
        <f t="shared" si="5"/>
        <v>-0.20579490099323097</v>
      </c>
      <c r="AJ106" s="150">
        <v>12553.999999999998</v>
      </c>
      <c r="AK106" s="815">
        <f t="shared" si="6"/>
        <v>0.29209813605225443</v>
      </c>
      <c r="AL106" s="150">
        <v>16221</v>
      </c>
      <c r="AM106" s="815">
        <f t="shared" si="6"/>
        <v>2.754207508784876E-3</v>
      </c>
      <c r="AN106" s="970">
        <v>16265.675999999999</v>
      </c>
      <c r="AO106" s="815">
        <f t="shared" si="6"/>
        <v>-3.2384759170168815E-3</v>
      </c>
      <c r="AP106" s="150">
        <v>16213</v>
      </c>
      <c r="AQ106" s="815">
        <f t="shared" si="6"/>
        <v>-2.2142724973786467E-2</v>
      </c>
      <c r="AR106" s="150">
        <v>15854</v>
      </c>
      <c r="AS106" s="815">
        <f t="shared" si="8"/>
        <v>0</v>
      </c>
      <c r="AT106" s="150">
        <v>15854</v>
      </c>
      <c r="AU106" s="815">
        <f t="shared" si="6"/>
        <v>-2.9834742020941087E-2</v>
      </c>
      <c r="AV106" s="150">
        <v>15381</v>
      </c>
    </row>
    <row r="107" spans="1:48" x14ac:dyDescent="0.3">
      <c r="A107" s="244" t="s">
        <v>165</v>
      </c>
      <c r="B107" s="246">
        <v>916</v>
      </c>
      <c r="C107" s="34" t="s">
        <v>171</v>
      </c>
      <c r="D107" s="607">
        <v>8736</v>
      </c>
      <c r="E107" s="815">
        <f t="shared" si="24"/>
        <v>0.17296245421245421</v>
      </c>
      <c r="F107" s="599">
        <v>10247</v>
      </c>
      <c r="G107" s="815">
        <f t="shared" si="25"/>
        <v>0</v>
      </c>
      <c r="H107" s="599">
        <v>10247</v>
      </c>
      <c r="I107" s="815">
        <f t="shared" si="26"/>
        <v>-1</v>
      </c>
      <c r="J107" s="599">
        <v>0</v>
      </c>
      <c r="K107" s="815" t="e">
        <f t="shared" si="27"/>
        <v>#DIV/0!</v>
      </c>
      <c r="L107" s="601">
        <v>10739.646032786901</v>
      </c>
      <c r="M107" s="815">
        <f t="shared" si="28"/>
        <v>0.14760843214772659</v>
      </c>
      <c r="N107" s="599">
        <v>12324.908345508127</v>
      </c>
      <c r="O107" s="815">
        <f t="shared" si="29"/>
        <v>-0.11423276393136395</v>
      </c>
      <c r="P107" s="150">
        <v>10917</v>
      </c>
      <c r="Q107" s="815">
        <f t="shared" si="29"/>
        <v>-1</v>
      </c>
      <c r="R107" s="150">
        <v>0</v>
      </c>
      <c r="S107" s="815" t="e">
        <f t="shared" si="29"/>
        <v>#DIV/0!</v>
      </c>
      <c r="T107" s="150">
        <v>10860</v>
      </c>
      <c r="U107" s="815">
        <v>0.04</v>
      </c>
      <c r="V107" s="150">
        <v>11276</v>
      </c>
      <c r="W107" s="815">
        <f t="shared" si="2"/>
        <v>4.6115643845335225E-3</v>
      </c>
      <c r="X107" s="150">
        <v>11328</v>
      </c>
      <c r="Y107" s="815">
        <f t="shared" si="2"/>
        <v>3.0000000000000013E-2</v>
      </c>
      <c r="Z107" s="150">
        <v>11667.84</v>
      </c>
      <c r="AA107" s="815">
        <f t="shared" si="2"/>
        <v>8.2414568591958632E-3</v>
      </c>
      <c r="AB107" s="970">
        <v>11764</v>
      </c>
      <c r="AC107" s="815">
        <f t="shared" si="5"/>
        <v>4.9812988779326758E-2</v>
      </c>
      <c r="AD107" s="970">
        <v>12350</v>
      </c>
      <c r="AE107" s="815">
        <f t="shared" si="5"/>
        <v>0.33028340080971658</v>
      </c>
      <c r="AF107" s="970">
        <v>16429</v>
      </c>
      <c r="AG107" s="815">
        <f t="shared" si="5"/>
        <v>-3.9225271168409181E-2</v>
      </c>
      <c r="AH107" s="150">
        <f>AF107*(1+AG108)</f>
        <v>15784.568019974206</v>
      </c>
      <c r="AI107" s="815">
        <f t="shared" si="5"/>
        <v>-0.20579490099323089</v>
      </c>
      <c r="AJ107" s="150">
        <v>12536.184407082696</v>
      </c>
      <c r="AK107" s="815">
        <f t="shared" si="6"/>
        <v>0.29393438013208045</v>
      </c>
      <c r="AL107" s="150">
        <v>16221</v>
      </c>
      <c r="AM107" s="815">
        <f t="shared" si="6"/>
        <v>7.100178780593088E-3</v>
      </c>
      <c r="AN107" s="970">
        <v>16336.172</v>
      </c>
      <c r="AO107" s="815">
        <f t="shared" si="6"/>
        <v>1.4313512369972569E-2</v>
      </c>
      <c r="AP107" s="150">
        <v>16570</v>
      </c>
      <c r="AQ107" s="815">
        <f t="shared" si="6"/>
        <v>-2.2088111044055524E-2</v>
      </c>
      <c r="AR107" s="150">
        <v>16204</v>
      </c>
      <c r="AS107" s="815">
        <f t="shared" si="8"/>
        <v>0</v>
      </c>
      <c r="AT107" s="150">
        <v>16204</v>
      </c>
      <c r="AU107" s="815">
        <f t="shared" si="6"/>
        <v>-2.9862738533645853E-2</v>
      </c>
      <c r="AV107" s="150">
        <f>AT107*(1+AU110)</f>
        <v>15720.104184800803</v>
      </c>
    </row>
    <row r="108" spans="1:48" x14ac:dyDescent="0.3">
      <c r="A108" s="244" t="s">
        <v>165</v>
      </c>
      <c r="B108" s="246">
        <v>917</v>
      </c>
      <c r="C108" s="34" t="s">
        <v>172</v>
      </c>
      <c r="D108" s="607">
        <v>8997</v>
      </c>
      <c r="E108" s="815">
        <f t="shared" si="24"/>
        <v>-5.6352117372457489E-2</v>
      </c>
      <c r="F108" s="599">
        <v>8490</v>
      </c>
      <c r="G108" s="815">
        <f t="shared" si="25"/>
        <v>0.23250883392226149</v>
      </c>
      <c r="H108" s="599">
        <v>10464</v>
      </c>
      <c r="I108" s="815">
        <f t="shared" si="26"/>
        <v>-1</v>
      </c>
      <c r="J108" s="599">
        <v>0</v>
      </c>
      <c r="K108" s="815" t="e">
        <f t="shared" si="27"/>
        <v>#DIV/0!</v>
      </c>
      <c r="L108" s="601">
        <v>11393.36</v>
      </c>
      <c r="M108" s="815">
        <f t="shared" si="28"/>
        <v>8.1762390156031817E-2</v>
      </c>
      <c r="N108" s="599">
        <v>12324.908345508127</v>
      </c>
      <c r="O108" s="815">
        <f t="shared" si="29"/>
        <v>-1</v>
      </c>
      <c r="P108" s="150">
        <v>0</v>
      </c>
      <c r="Q108" s="815" t="e">
        <f t="shared" si="29"/>
        <v>#DIV/0!</v>
      </c>
      <c r="R108" s="150">
        <v>11035</v>
      </c>
      <c r="S108" s="815">
        <f t="shared" si="29"/>
        <v>-1</v>
      </c>
      <c r="T108" s="150">
        <v>0</v>
      </c>
      <c r="U108" s="815">
        <v>0.04</v>
      </c>
      <c r="V108" s="150">
        <v>11276</v>
      </c>
      <c r="W108" s="815">
        <f t="shared" si="2"/>
        <v>0</v>
      </c>
      <c r="X108" s="150">
        <v>11276</v>
      </c>
      <c r="Y108" s="815">
        <f t="shared" si="2"/>
        <v>3.4231997162114225E-2</v>
      </c>
      <c r="Z108" s="150">
        <v>11662</v>
      </c>
      <c r="AA108" s="815">
        <f t="shared" si="2"/>
        <v>1.0000000000000068E-2</v>
      </c>
      <c r="AB108" s="970">
        <f>Z108*1.01</f>
        <v>11778.62</v>
      </c>
      <c r="AC108" s="815">
        <f t="shared" si="5"/>
        <v>5.0000000000000037E-2</v>
      </c>
      <c r="AD108" s="970">
        <v>12367.551000000001</v>
      </c>
      <c r="AE108" s="815">
        <f t="shared" si="5"/>
        <v>0.33028340080971652</v>
      </c>
      <c r="AF108" s="970">
        <v>16452.347803967612</v>
      </c>
      <c r="AG108" s="815">
        <f t="shared" si="5"/>
        <v>-3.9225271168409251E-2</v>
      </c>
      <c r="AH108" s="970">
        <v>15807</v>
      </c>
      <c r="AI108" s="815">
        <f t="shared" si="5"/>
        <v>-0.20579490099323083</v>
      </c>
      <c r="AJ108" s="150">
        <v>12554</v>
      </c>
      <c r="AK108" s="815">
        <f t="shared" si="6"/>
        <v>0.28999999999999998</v>
      </c>
      <c r="AL108" s="150">
        <f>AJ108*1.29</f>
        <v>16194.66</v>
      </c>
      <c r="AM108" s="815">
        <f t="shared" si="6"/>
        <v>-4.4993843649696864E-2</v>
      </c>
      <c r="AN108" s="970">
        <v>15466</v>
      </c>
      <c r="AO108" s="815">
        <f t="shared" si="6"/>
        <v>7.138238717186085E-2</v>
      </c>
      <c r="AP108" s="150">
        <v>16570</v>
      </c>
      <c r="AQ108" s="815">
        <f t="shared" si="6"/>
        <v>-2.2088111044055524E-2</v>
      </c>
      <c r="AR108" s="150">
        <v>16204</v>
      </c>
      <c r="AS108" s="815">
        <f t="shared" si="8"/>
        <v>0</v>
      </c>
      <c r="AT108" s="150">
        <v>16204</v>
      </c>
      <c r="AU108" s="815">
        <f t="shared" si="6"/>
        <v>-2.9807454949395212E-2</v>
      </c>
      <c r="AV108" s="150">
        <v>15721</v>
      </c>
    </row>
    <row r="109" spans="1:48" x14ac:dyDescent="0.3">
      <c r="A109" s="244" t="s">
        <v>165</v>
      </c>
      <c r="B109" s="246">
        <v>918</v>
      </c>
      <c r="C109" s="34" t="s">
        <v>173</v>
      </c>
      <c r="D109" s="607">
        <v>5207</v>
      </c>
      <c r="E109" s="815">
        <f t="shared" si="24"/>
        <v>0.42077971960821969</v>
      </c>
      <c r="F109" s="599">
        <v>7398</v>
      </c>
      <c r="G109" s="815">
        <f t="shared" si="25"/>
        <v>-0.19613409029467424</v>
      </c>
      <c r="H109" s="599">
        <v>5947</v>
      </c>
      <c r="I109" s="815">
        <f t="shared" si="26"/>
        <v>2.4514377865059694E-2</v>
      </c>
      <c r="J109" s="599">
        <v>6092.78700516351</v>
      </c>
      <c r="K109" s="815">
        <f t="shared" si="27"/>
        <v>4.213063654103575E-2</v>
      </c>
      <c r="L109" s="601">
        <v>6349.48</v>
      </c>
      <c r="M109" s="815">
        <f t="shared" si="28"/>
        <v>0.10320908542212262</v>
      </c>
      <c r="N109" s="599">
        <v>7004.8040237060586</v>
      </c>
      <c r="O109" s="815">
        <f t="shared" si="29"/>
        <v>-0.11417935762361317</v>
      </c>
      <c r="P109" s="150">
        <v>6205</v>
      </c>
      <c r="Q109" s="815">
        <f t="shared" si="29"/>
        <v>1.0797743755036261E-2</v>
      </c>
      <c r="R109" s="150">
        <v>6272</v>
      </c>
      <c r="S109" s="815">
        <f t="shared" si="29"/>
        <v>-1.5943877551020409E-2</v>
      </c>
      <c r="T109" s="150">
        <v>6172</v>
      </c>
      <c r="U109" s="815">
        <v>0.04</v>
      </c>
      <c r="V109" s="150">
        <v>6409</v>
      </c>
      <c r="W109" s="815">
        <f t="shared" si="2"/>
        <v>4.5248868778280547E-3</v>
      </c>
      <c r="X109" s="150">
        <v>6438</v>
      </c>
      <c r="Y109" s="815">
        <f t="shared" si="2"/>
        <v>2.9512270891581236E-2</v>
      </c>
      <c r="Z109" s="150">
        <v>6628</v>
      </c>
      <c r="AA109" s="815">
        <f t="shared" si="2"/>
        <v>8.7507543753771871E-3</v>
      </c>
      <c r="AB109" s="970">
        <v>6686</v>
      </c>
      <c r="AC109" s="815">
        <f t="shared" si="5"/>
        <v>4.9805563864792103E-2</v>
      </c>
      <c r="AD109" s="970">
        <v>7019</v>
      </c>
      <c r="AE109" s="815">
        <f t="shared" si="5"/>
        <v>0.33024647385667472</v>
      </c>
      <c r="AF109" s="970">
        <v>9337</v>
      </c>
      <c r="AG109" s="815">
        <f t="shared" si="5"/>
        <v>-3.7806575988004715E-2</v>
      </c>
      <c r="AH109" s="970">
        <v>8984</v>
      </c>
      <c r="AI109" s="815">
        <f t="shared" si="5"/>
        <v>-0.20581032947462155</v>
      </c>
      <c r="AJ109" s="150">
        <v>7135</v>
      </c>
      <c r="AK109" s="815">
        <f t="shared" si="6"/>
        <v>0.2920812894183602</v>
      </c>
      <c r="AL109" s="150">
        <v>9219</v>
      </c>
      <c r="AM109" s="815">
        <f t="shared" si="6"/>
        <v>-2.0890226630020676E-2</v>
      </c>
      <c r="AN109" s="970">
        <v>9026.4130006978394</v>
      </c>
      <c r="AO109" s="815">
        <f t="shared" si="6"/>
        <v>2.0782009341657436E-2</v>
      </c>
      <c r="AP109" s="150">
        <v>9214</v>
      </c>
      <c r="AQ109" s="815">
        <f t="shared" si="6"/>
        <v>-2.2140221402214021E-2</v>
      </c>
      <c r="AR109" s="150">
        <v>9010</v>
      </c>
      <c r="AS109" s="815">
        <f t="shared" si="8"/>
        <v>0</v>
      </c>
      <c r="AT109" s="150">
        <v>9010</v>
      </c>
      <c r="AU109" s="815">
        <f t="shared" si="6"/>
        <v>-2.9744728079911211E-2</v>
      </c>
      <c r="AV109" s="150">
        <v>8742</v>
      </c>
    </row>
    <row r="110" spans="1:48" x14ac:dyDescent="0.3">
      <c r="A110" s="244" t="s">
        <v>165</v>
      </c>
      <c r="B110" s="246">
        <v>919</v>
      </c>
      <c r="C110" s="34" t="s">
        <v>174</v>
      </c>
      <c r="D110" s="607">
        <v>8085</v>
      </c>
      <c r="E110" s="815">
        <f t="shared" si="24"/>
        <v>8.1137909709338277E-2</v>
      </c>
      <c r="F110" s="599">
        <v>8741</v>
      </c>
      <c r="G110" s="815">
        <f t="shared" si="25"/>
        <v>0.11108568813636883</v>
      </c>
      <c r="H110" s="599">
        <v>9712</v>
      </c>
      <c r="I110" s="815">
        <f t="shared" si="26"/>
        <v>2.4370675453047788E-2</v>
      </c>
      <c r="J110" s="599">
        <v>9948.6880000000001</v>
      </c>
      <c r="K110" s="815">
        <f t="shared" si="27"/>
        <v>3.3112707345481211E-2</v>
      </c>
      <c r="L110" s="601">
        <v>10278.115994215501</v>
      </c>
      <c r="M110" s="815">
        <f t="shared" si="28"/>
        <v>0.11287168760421226</v>
      </c>
      <c r="N110" s="599">
        <v>11438.224291874451</v>
      </c>
      <c r="O110" s="815">
        <f t="shared" si="29"/>
        <v>-0.11419817084740796</v>
      </c>
      <c r="P110" s="150">
        <v>10132</v>
      </c>
      <c r="Q110" s="815">
        <f t="shared" si="29"/>
        <v>1.0757994472956969E-2</v>
      </c>
      <c r="R110" s="150">
        <v>10241</v>
      </c>
      <c r="S110" s="815">
        <f t="shared" si="29"/>
        <v>-1.5818767698466945E-2</v>
      </c>
      <c r="T110" s="150">
        <v>10079</v>
      </c>
      <c r="U110" s="815">
        <v>0.04</v>
      </c>
      <c r="V110" s="150">
        <v>10465</v>
      </c>
      <c r="W110" s="815">
        <f t="shared" si="2"/>
        <v>4.5867176301958908E-3</v>
      </c>
      <c r="X110" s="150">
        <v>10513</v>
      </c>
      <c r="Y110" s="815">
        <f t="shared" si="2"/>
        <v>2.9487301436316941E-2</v>
      </c>
      <c r="Z110" s="150">
        <v>10823</v>
      </c>
      <c r="AA110" s="815">
        <f t="shared" si="2"/>
        <v>8.7776032523329949E-3</v>
      </c>
      <c r="AB110" s="970">
        <v>10918</v>
      </c>
      <c r="AC110" s="815">
        <f t="shared" si="5"/>
        <v>4.9825975453379738E-2</v>
      </c>
      <c r="AD110" s="970">
        <v>11462</v>
      </c>
      <c r="AE110" s="815">
        <f t="shared" si="5"/>
        <v>0.33022160181469201</v>
      </c>
      <c r="AF110" s="970">
        <v>15247</v>
      </c>
      <c r="AG110" s="815">
        <f t="shared" si="5"/>
        <v>-3.7843510198727622E-2</v>
      </c>
      <c r="AH110" s="970">
        <v>14670</v>
      </c>
      <c r="AI110" s="815">
        <f t="shared" si="5"/>
        <v>-0.2057921910293643</v>
      </c>
      <c r="AJ110" s="150">
        <v>11651.028557599226</v>
      </c>
      <c r="AK110" s="815">
        <f t="shared" si="6"/>
        <v>0.28999999999999998</v>
      </c>
      <c r="AL110" s="150">
        <f>AJ110*1.29</f>
        <v>15029.826839303001</v>
      </c>
      <c r="AM110" s="815" t="e">
        <f t="shared" si="6"/>
        <v>#N/A</v>
      </c>
      <c r="AN110" s="970" t="e">
        <v>#N/A</v>
      </c>
      <c r="AO110" s="815" t="e">
        <f t="shared" si="6"/>
        <v>#VALUE!</v>
      </c>
      <c r="AP110" s="150" t="s">
        <v>502</v>
      </c>
      <c r="AQ110" s="815" t="e">
        <f t="shared" si="6"/>
        <v>#VALUE!</v>
      </c>
      <c r="AR110" s="150">
        <v>14935</v>
      </c>
      <c r="AS110" s="815">
        <f t="shared" si="8"/>
        <v>0</v>
      </c>
      <c r="AT110" s="150">
        <v>14935</v>
      </c>
      <c r="AU110" s="815">
        <f t="shared" si="6"/>
        <v>-2.9862738533645797E-2</v>
      </c>
      <c r="AV110" s="150">
        <v>14489</v>
      </c>
    </row>
    <row r="111" spans="1:48" x14ac:dyDescent="0.3">
      <c r="A111" s="244" t="s">
        <v>165</v>
      </c>
      <c r="B111" s="246">
        <v>920</v>
      </c>
      <c r="C111" s="34" t="s">
        <v>175</v>
      </c>
      <c r="D111" s="607">
        <v>7159</v>
      </c>
      <c r="E111" s="815">
        <f t="shared" si="24"/>
        <v>0.13242072915211622</v>
      </c>
      <c r="F111" s="599">
        <v>8107</v>
      </c>
      <c r="G111" s="815">
        <f t="shared" si="25"/>
        <v>1.2211668928086838E-2</v>
      </c>
      <c r="H111" s="599">
        <v>8206</v>
      </c>
      <c r="I111" s="815">
        <f t="shared" si="26"/>
        <v>2.4403362829765927E-2</v>
      </c>
      <c r="J111" s="599">
        <v>8406.2539953810592</v>
      </c>
      <c r="K111" s="815">
        <f t="shared" si="27"/>
        <v>4.6519889341596531E-2</v>
      </c>
      <c r="L111" s="601">
        <v>8797.3120010235398</v>
      </c>
      <c r="M111" s="815">
        <f t="shared" si="28"/>
        <v>9.861468860972733E-2</v>
      </c>
      <c r="N111" s="599">
        <v>9664.8561846070934</v>
      </c>
      <c r="O111" s="815">
        <f t="shared" si="29"/>
        <v>-0.11421341026938091</v>
      </c>
      <c r="P111" s="150">
        <v>8561</v>
      </c>
      <c r="Q111" s="815">
        <f t="shared" si="29"/>
        <v>-1</v>
      </c>
      <c r="R111" s="150">
        <v>0</v>
      </c>
      <c r="S111" s="815" t="e">
        <f t="shared" si="29"/>
        <v>#DIV/0!</v>
      </c>
      <c r="T111" s="150">
        <v>8516</v>
      </c>
      <c r="U111" s="815">
        <v>0.04</v>
      </c>
      <c r="V111" s="150">
        <v>8842</v>
      </c>
      <c r="W111" s="815">
        <f t="shared" si="2"/>
        <v>4.6369599638090928E-3</v>
      </c>
      <c r="X111" s="150">
        <v>8883</v>
      </c>
      <c r="Y111" s="815">
        <f t="shared" si="2"/>
        <v>2.9494540132838004E-2</v>
      </c>
      <c r="Z111" s="150">
        <v>9145</v>
      </c>
      <c r="AA111" s="815">
        <f t="shared" si="2"/>
        <v>8.7479496992892286E-3</v>
      </c>
      <c r="AB111" s="970">
        <v>9225</v>
      </c>
      <c r="AC111" s="815">
        <f t="shared" si="5"/>
        <v>4.9864498644986453E-2</v>
      </c>
      <c r="AD111" s="970">
        <v>9685</v>
      </c>
      <c r="AE111" s="815">
        <f t="shared" si="5"/>
        <v>0.3302013422818792</v>
      </c>
      <c r="AF111" s="970">
        <v>12883</v>
      </c>
      <c r="AG111" s="815">
        <f t="shared" si="5"/>
        <v>-3.7801754249786539E-2</v>
      </c>
      <c r="AH111" s="970">
        <v>12396</v>
      </c>
      <c r="AI111" s="815">
        <f t="shared" si="5"/>
        <v>-0.2057921910293643</v>
      </c>
      <c r="AJ111" s="150">
        <v>9845</v>
      </c>
      <c r="AK111" s="815">
        <f t="shared" si="6"/>
        <v>0.29202640934484508</v>
      </c>
      <c r="AL111" s="150">
        <v>12720</v>
      </c>
      <c r="AM111" s="815">
        <f t="shared" si="6"/>
        <v>-1.030990595999207E-2</v>
      </c>
      <c r="AN111" s="970">
        <v>12588.857996188901</v>
      </c>
      <c r="AO111" s="815">
        <f t="shared" si="6"/>
        <v>9.8612601594744633E-3</v>
      </c>
      <c r="AP111" s="150">
        <v>12713</v>
      </c>
      <c r="AQ111" s="815">
        <f t="shared" si="6"/>
        <v>-2.210335876661685E-2</v>
      </c>
      <c r="AR111" s="150">
        <v>12432</v>
      </c>
      <c r="AS111" s="815">
        <f t="shared" si="8"/>
        <v>0</v>
      </c>
      <c r="AT111" s="150">
        <v>12432</v>
      </c>
      <c r="AU111" s="815">
        <f t="shared" si="6"/>
        <v>-2.9842342342342343E-2</v>
      </c>
      <c r="AV111" s="150">
        <v>12061</v>
      </c>
    </row>
    <row r="112" spans="1:48" x14ac:dyDescent="0.3">
      <c r="A112" s="244" t="s">
        <v>165</v>
      </c>
      <c r="B112" s="246">
        <v>921</v>
      </c>
      <c r="C112" s="34" t="s">
        <v>176</v>
      </c>
      <c r="D112" s="607"/>
      <c r="E112" s="815" t="e">
        <f t="shared" si="24"/>
        <v>#DIV/0!</v>
      </c>
      <c r="F112" s="599">
        <v>9532</v>
      </c>
      <c r="G112" s="815">
        <f t="shared" si="25"/>
        <v>-6.0113302559798576E-2</v>
      </c>
      <c r="H112" s="599">
        <v>8959</v>
      </c>
      <c r="I112" s="815">
        <f t="shared" si="26"/>
        <v>0.11046858113999111</v>
      </c>
      <c r="J112" s="599">
        <v>9948.6880184331803</v>
      </c>
      <c r="K112" s="815">
        <f t="shared" si="27"/>
        <v>5.2087670528111606E-2</v>
      </c>
      <c r="L112" s="601">
        <v>10466.892002124299</v>
      </c>
      <c r="M112" s="815">
        <f t="shared" si="28"/>
        <v>9.280045017690193E-2</v>
      </c>
      <c r="N112" s="599">
        <v>11438.224291874449</v>
      </c>
      <c r="O112" s="815">
        <f t="shared" si="29"/>
        <v>-1</v>
      </c>
      <c r="P112" s="150">
        <v>0</v>
      </c>
      <c r="Q112" s="815" t="e">
        <f t="shared" si="29"/>
        <v>#DIV/0!</v>
      </c>
      <c r="R112" s="150">
        <v>0</v>
      </c>
      <c r="S112" s="815" t="e">
        <f t="shared" si="29"/>
        <v>#DIV/0!</v>
      </c>
      <c r="T112" s="150">
        <v>0</v>
      </c>
      <c r="U112" s="815">
        <v>0.04</v>
      </c>
      <c r="V112" s="150">
        <v>0</v>
      </c>
      <c r="W112" s="815" t="e">
        <f t="shared" si="2"/>
        <v>#DIV/0!</v>
      </c>
      <c r="X112" s="599">
        <v>11438.224291874449</v>
      </c>
      <c r="Y112" s="815">
        <f t="shared" si="2"/>
        <v>3.0000000000000016E-2</v>
      </c>
      <c r="Z112" s="150">
        <v>11781.371020630682</v>
      </c>
      <c r="AA112" s="815">
        <f t="shared" si="2"/>
        <v>9.9999999999999725E-3</v>
      </c>
      <c r="AB112" s="970">
        <f>Z112*1.01</f>
        <v>11899.184730836989</v>
      </c>
      <c r="AC112" s="815">
        <f t="shared" si="5"/>
        <v>5.0000000000000072E-2</v>
      </c>
      <c r="AD112" s="970">
        <v>12494.143967378839</v>
      </c>
      <c r="AE112" s="815">
        <f t="shared" si="5"/>
        <v>0.22033170418146589</v>
      </c>
      <c r="AF112" s="970">
        <v>15247</v>
      </c>
      <c r="AG112" s="815">
        <f t="shared" si="5"/>
        <v>-3.7824386775684352E-2</v>
      </c>
      <c r="AH112" s="150">
        <f>AF112*(1+AG113)</f>
        <v>14670.291574831141</v>
      </c>
      <c r="AI112" s="815">
        <f t="shared" ref="AI112:AU141" si="30">(AJ112-AH112)/AH112</f>
        <v>-0.20579324613906749</v>
      </c>
      <c r="AJ112" s="150">
        <v>11651.244649840028</v>
      </c>
      <c r="AK112" s="815">
        <f t="shared" si="30"/>
        <v>0.29205080250432236</v>
      </c>
      <c r="AL112" s="150">
        <v>15054</v>
      </c>
      <c r="AM112" s="815">
        <f t="shared" si="30"/>
        <v>-1.3902883120791876E-2</v>
      </c>
      <c r="AN112" s="970">
        <v>14844.705997499599</v>
      </c>
      <c r="AO112" s="815">
        <f t="shared" si="30"/>
        <v>2.8851632533008167E-2</v>
      </c>
      <c r="AP112" s="150">
        <v>15273</v>
      </c>
      <c r="AQ112" s="815">
        <f t="shared" si="30"/>
        <v>-2.2130557192431087E-2</v>
      </c>
      <c r="AR112" s="150">
        <v>14935</v>
      </c>
      <c r="AS112" s="815">
        <f t="shared" si="30"/>
        <v>0</v>
      </c>
      <c r="AT112" s="150">
        <v>14935</v>
      </c>
      <c r="AU112" s="815">
        <f t="shared" si="30"/>
        <v>-2.9862738533645797E-2</v>
      </c>
      <c r="AV112" s="150">
        <v>14489</v>
      </c>
    </row>
    <row r="113" spans="1:83" x14ac:dyDescent="0.3">
      <c r="A113" s="244" t="s">
        <v>165</v>
      </c>
      <c r="B113" s="246">
        <v>922</v>
      </c>
      <c r="C113" s="34" t="s">
        <v>177</v>
      </c>
      <c r="D113" s="607">
        <v>8058</v>
      </c>
      <c r="E113" s="815">
        <f t="shared" si="24"/>
        <v>0.12273517001737404</v>
      </c>
      <c r="F113" s="599">
        <v>9047</v>
      </c>
      <c r="G113" s="815">
        <f t="shared" si="25"/>
        <v>-9.7269813197745116E-3</v>
      </c>
      <c r="H113" s="599">
        <v>8959</v>
      </c>
      <c r="I113" s="815">
        <f t="shared" si="26"/>
        <v>2.4385423290983425E-2</v>
      </c>
      <c r="J113" s="599">
        <v>9177.4690072639205</v>
      </c>
      <c r="K113" s="815">
        <f t="shared" si="27"/>
        <v>4.8207843838633725E-2</v>
      </c>
      <c r="L113" s="601">
        <v>9619.8950000000004</v>
      </c>
      <c r="M113" s="815">
        <f t="shared" si="28"/>
        <v>9.6845676407150971E-2</v>
      </c>
      <c r="N113" s="599">
        <v>10551.54023824077</v>
      </c>
      <c r="O113" s="815">
        <f t="shared" si="29"/>
        <v>-0.11425253669333175</v>
      </c>
      <c r="P113" s="150">
        <v>9346</v>
      </c>
      <c r="Q113" s="815">
        <f t="shared" si="29"/>
        <v>1.0806762251230473E-2</v>
      </c>
      <c r="R113" s="150">
        <v>9447</v>
      </c>
      <c r="S113" s="815">
        <f t="shared" si="29"/>
        <v>-1</v>
      </c>
      <c r="T113" s="150">
        <v>0</v>
      </c>
      <c r="U113" s="815">
        <v>0.04</v>
      </c>
      <c r="V113" s="150">
        <v>9653</v>
      </c>
      <c r="W113" s="815">
        <f t="shared" si="2"/>
        <v>0</v>
      </c>
      <c r="X113" s="150">
        <v>9653</v>
      </c>
      <c r="Y113" s="815">
        <f t="shared" si="2"/>
        <v>3.4289858075209782E-2</v>
      </c>
      <c r="Z113" s="150">
        <v>9984</v>
      </c>
      <c r="AA113" s="815">
        <f t="shared" si="2"/>
        <v>8.814102564102564E-3</v>
      </c>
      <c r="AB113" s="970">
        <v>10072</v>
      </c>
      <c r="AC113" s="815">
        <f t="shared" si="5"/>
        <v>4.9741858617950753E-2</v>
      </c>
      <c r="AD113" s="970">
        <v>10573</v>
      </c>
      <c r="AE113" s="815">
        <f t="shared" si="5"/>
        <v>0.33027522935779818</v>
      </c>
      <c r="AF113" s="970">
        <v>14065</v>
      </c>
      <c r="AG113" s="815">
        <f t="shared" si="5"/>
        <v>-3.7824386775684324E-2</v>
      </c>
      <c r="AH113" s="970">
        <v>13533</v>
      </c>
      <c r="AI113" s="815">
        <f t="shared" si="30"/>
        <v>-0.20579324613906746</v>
      </c>
      <c r="AJ113" s="150">
        <v>10748</v>
      </c>
      <c r="AK113" s="815">
        <f t="shared" si="30"/>
        <v>0.29205433569036099</v>
      </c>
      <c r="AL113" s="150">
        <v>13887</v>
      </c>
      <c r="AM113" s="815">
        <f t="shared" si="30"/>
        <v>-1.704608614336427E-2</v>
      </c>
      <c r="AN113" s="970">
        <v>13650.2810017271</v>
      </c>
      <c r="AO113" s="815" t="e">
        <f t="shared" si="30"/>
        <v>#VALUE!</v>
      </c>
      <c r="AP113" s="150" t="s">
        <v>502</v>
      </c>
      <c r="AQ113" s="815" t="e">
        <f t="shared" si="30"/>
        <v>#VALUE!</v>
      </c>
      <c r="AR113" s="150">
        <v>13573</v>
      </c>
      <c r="AS113" s="815">
        <f t="shared" si="30"/>
        <v>0</v>
      </c>
      <c r="AT113" s="150">
        <v>13573</v>
      </c>
      <c r="AU113" s="815">
        <f t="shared" si="30"/>
        <v>-2.9838650261548662E-2</v>
      </c>
      <c r="AV113" s="150">
        <v>13168</v>
      </c>
    </row>
    <row r="114" spans="1:83" x14ac:dyDescent="0.3">
      <c r="A114" s="244" t="s">
        <v>165</v>
      </c>
      <c r="B114" s="246">
        <v>923</v>
      </c>
      <c r="C114" s="34" t="s">
        <v>882</v>
      </c>
      <c r="D114" s="607">
        <v>8939</v>
      </c>
      <c r="E114" s="815">
        <f t="shared" si="24"/>
        <v>2.9309766193086475E-2</v>
      </c>
      <c r="F114" s="599">
        <v>9201</v>
      </c>
      <c r="G114" s="815">
        <f t="shared" si="25"/>
        <v>5.5537441582436689E-2</v>
      </c>
      <c r="H114" s="599">
        <v>9712</v>
      </c>
      <c r="I114" s="815">
        <f t="shared" si="26"/>
        <v>2.4370674978553386E-2</v>
      </c>
      <c r="J114" s="599">
        <v>9948.6879953917105</v>
      </c>
      <c r="K114" s="815">
        <f t="shared" si="27"/>
        <v>1.8356792745363257E-2</v>
      </c>
      <c r="L114" s="601">
        <v>10131.3139990114</v>
      </c>
      <c r="M114" s="815">
        <f t="shared" si="28"/>
        <v>0.12899711656262691</v>
      </c>
      <c r="N114" s="599">
        <v>11438.224291874447</v>
      </c>
      <c r="O114" s="815">
        <f t="shared" si="29"/>
        <v>-0.11419817084740769</v>
      </c>
      <c r="P114" s="150">
        <v>10132</v>
      </c>
      <c r="Q114" s="815">
        <f t="shared" si="29"/>
        <v>1.0757994472956969E-2</v>
      </c>
      <c r="R114" s="150">
        <v>10241</v>
      </c>
      <c r="S114" s="815">
        <f t="shared" si="29"/>
        <v>-1.5818767698466945E-2</v>
      </c>
      <c r="T114" s="150">
        <v>10079</v>
      </c>
      <c r="U114" s="815">
        <v>0.04</v>
      </c>
      <c r="V114" s="150">
        <v>10465</v>
      </c>
      <c r="W114" s="815">
        <f t="shared" si="2"/>
        <v>4.5867176301958908E-3</v>
      </c>
      <c r="X114" s="150">
        <v>10513</v>
      </c>
      <c r="Y114" s="815">
        <f t="shared" si="2"/>
        <v>2.9487301436316941E-2</v>
      </c>
      <c r="Z114" s="150">
        <v>10823</v>
      </c>
      <c r="AA114" s="815">
        <f t="shared" si="2"/>
        <v>8.7776032523329949E-3</v>
      </c>
      <c r="AB114" s="970">
        <v>10918</v>
      </c>
      <c r="AC114" s="815">
        <f t="shared" si="5"/>
        <v>4.9825975453379738E-2</v>
      </c>
      <c r="AD114" s="970">
        <v>11462</v>
      </c>
      <c r="AE114" s="815">
        <f t="shared" si="5"/>
        <v>0.33022160181469201</v>
      </c>
      <c r="AF114" s="970">
        <v>15247</v>
      </c>
      <c r="AG114" s="815">
        <f t="shared" si="5"/>
        <v>-3.7774549183830358E-2</v>
      </c>
      <c r="AH114" s="150">
        <f>AF114*(1+AG115)</f>
        <v>14671.051448594138</v>
      </c>
      <c r="AI114" s="815">
        <f t="shared" si="30"/>
        <v>-0.20579324613906744</v>
      </c>
      <c r="AJ114" s="970">
        <v>11651.848146714683</v>
      </c>
      <c r="AK114" s="815">
        <f t="shared" si="30"/>
        <v>0.29198388190843155</v>
      </c>
      <c r="AL114" s="150">
        <v>15054</v>
      </c>
      <c r="AM114" s="815">
        <f t="shared" si="30"/>
        <v>-4.7183007500026547E-2</v>
      </c>
      <c r="AN114" s="970">
        <v>14343.7070050946</v>
      </c>
      <c r="AO114" s="815">
        <f t="shared" si="30"/>
        <v>4.896174989184867E-2</v>
      </c>
      <c r="AP114" s="150">
        <v>15046</v>
      </c>
      <c r="AQ114" s="815">
        <f t="shared" si="30"/>
        <v>-2.2132128140369533E-2</v>
      </c>
      <c r="AR114" s="150">
        <v>14713</v>
      </c>
      <c r="AS114" s="815">
        <f t="shared" si="30"/>
        <v>0</v>
      </c>
      <c r="AT114" s="150">
        <v>14713</v>
      </c>
      <c r="AU114" s="815">
        <f t="shared" si="30"/>
        <v>-2.9769591517705432E-2</v>
      </c>
      <c r="AV114" s="150">
        <v>14275</v>
      </c>
    </row>
    <row r="115" spans="1:83" x14ac:dyDescent="0.3">
      <c r="A115" s="244" t="s">
        <v>165</v>
      </c>
      <c r="B115" s="246">
        <v>924</v>
      </c>
      <c r="C115" s="34" t="s">
        <v>179</v>
      </c>
      <c r="D115" s="607">
        <v>7486</v>
      </c>
      <c r="E115" s="815">
        <f t="shared" si="24"/>
        <v>6.3986107400480899E-2</v>
      </c>
      <c r="F115" s="599">
        <v>7965</v>
      </c>
      <c r="G115" s="815">
        <f t="shared" si="25"/>
        <v>0.12479598242310107</v>
      </c>
      <c r="H115" s="599">
        <v>8959</v>
      </c>
      <c r="I115" s="815">
        <f t="shared" si="26"/>
        <v>2.4385423072333955E-2</v>
      </c>
      <c r="J115" s="599">
        <v>9177.4690053050399</v>
      </c>
      <c r="K115" s="815">
        <f t="shared" si="27"/>
        <v>5.2968197793671935E-2</v>
      </c>
      <c r="L115" s="601">
        <v>9663.5829988233309</v>
      </c>
      <c r="M115" s="815">
        <f t="shared" si="28"/>
        <v>-9.1623455602101694E-2</v>
      </c>
      <c r="N115" s="599">
        <v>8778.1721309734166</v>
      </c>
      <c r="O115" s="815">
        <f t="shared" si="29"/>
        <v>-0.11428029845003441</v>
      </c>
      <c r="P115" s="150">
        <v>7775</v>
      </c>
      <c r="Q115" s="815">
        <f t="shared" si="29"/>
        <v>-1</v>
      </c>
      <c r="R115" s="150">
        <v>0</v>
      </c>
      <c r="S115" s="815" t="e">
        <f t="shared" si="29"/>
        <v>#DIV/0!</v>
      </c>
      <c r="T115" s="150">
        <v>7735</v>
      </c>
      <c r="U115" s="815">
        <v>0.04</v>
      </c>
      <c r="V115" s="150">
        <v>8031</v>
      </c>
      <c r="W115" s="815">
        <f t="shared" si="2"/>
        <v>4.6071473041962392E-3</v>
      </c>
      <c r="X115" s="150">
        <v>8068</v>
      </c>
      <c r="Y115" s="815">
        <f t="shared" si="2"/>
        <v>2.9499256321269211E-2</v>
      </c>
      <c r="Z115" s="150">
        <v>8306</v>
      </c>
      <c r="AA115" s="815">
        <f t="shared" si="2"/>
        <v>0</v>
      </c>
      <c r="AB115" s="150">
        <v>8306</v>
      </c>
      <c r="AC115" s="815">
        <f t="shared" si="5"/>
        <v>5.8993498675656154E-2</v>
      </c>
      <c r="AD115" s="970">
        <v>8796</v>
      </c>
      <c r="AE115" s="815">
        <f t="shared" si="5"/>
        <v>0.33026375625284221</v>
      </c>
      <c r="AF115" s="970">
        <v>11701</v>
      </c>
      <c r="AG115" s="815">
        <f t="shared" si="5"/>
        <v>-3.7774549183830441E-2</v>
      </c>
      <c r="AH115" s="970">
        <v>11259</v>
      </c>
      <c r="AI115" s="815">
        <f t="shared" si="30"/>
        <v>-0.20579324613906752</v>
      </c>
      <c r="AJ115" s="970">
        <v>8941.9738417202389</v>
      </c>
      <c r="AK115" s="815">
        <f t="shared" si="30"/>
        <v>0.29199662227791279</v>
      </c>
      <c r="AL115" s="150">
        <v>11553</v>
      </c>
      <c r="AM115" s="815">
        <f t="shared" si="30"/>
        <v>-3.0727083633774821E-3</v>
      </c>
      <c r="AN115" s="970">
        <v>11517.5010002779</v>
      </c>
      <c r="AO115" s="815">
        <f t="shared" si="30"/>
        <v>2.4701452139247525E-2</v>
      </c>
      <c r="AP115" s="150">
        <v>11802</v>
      </c>
      <c r="AQ115" s="815">
        <f t="shared" si="30"/>
        <v>-2.2114895780376207E-2</v>
      </c>
      <c r="AR115" s="150">
        <v>11541</v>
      </c>
      <c r="AS115" s="815">
        <f t="shared" si="30"/>
        <v>0</v>
      </c>
      <c r="AT115" s="150">
        <v>11541</v>
      </c>
      <c r="AU115" s="815">
        <f t="shared" si="30"/>
        <v>-2.9806775842647952E-2</v>
      </c>
      <c r="AV115" s="150">
        <v>11197</v>
      </c>
    </row>
    <row r="116" spans="1:83" s="38" customFormat="1" x14ac:dyDescent="0.3">
      <c r="A116" s="734" t="s">
        <v>165</v>
      </c>
      <c r="B116" s="14">
        <v>2070</v>
      </c>
      <c r="C116" s="178" t="s">
        <v>180</v>
      </c>
      <c r="D116" s="1005"/>
      <c r="E116" s="1008"/>
      <c r="F116" s="803"/>
      <c r="G116" s="1008"/>
      <c r="H116" s="732"/>
      <c r="I116" s="1008"/>
      <c r="J116" s="732"/>
      <c r="K116" s="1008"/>
      <c r="L116" s="727"/>
      <c r="M116" s="1008"/>
      <c r="N116" s="733"/>
      <c r="O116" s="1008"/>
      <c r="P116" s="807"/>
      <c r="Q116" s="1008"/>
      <c r="R116" s="788"/>
      <c r="S116" s="749"/>
      <c r="T116" s="713"/>
      <c r="U116" s="431"/>
      <c r="V116" s="429"/>
      <c r="W116" s="429"/>
      <c r="X116" s="429"/>
      <c r="Y116" s="429"/>
      <c r="Z116" s="429"/>
      <c r="AA116" s="429"/>
      <c r="AB116" s="429"/>
      <c r="AC116" s="429"/>
      <c r="AD116" s="429"/>
      <c r="AE116" s="1008"/>
      <c r="AF116" s="1009"/>
      <c r="AG116" s="1008"/>
      <c r="AH116" s="1009" t="e">
        <v>#N/A</v>
      </c>
      <c r="AI116" s="1008"/>
      <c r="AJ116" s="150" t="e">
        <v>#N/A</v>
      </c>
      <c r="AK116" s="1008"/>
      <c r="AL116" s="150" t="e">
        <v>#N/A</v>
      </c>
      <c r="AM116" s="1008"/>
      <c r="AN116" s="970" t="e">
        <v>#N/A</v>
      </c>
      <c r="AO116" s="1008"/>
      <c r="AP116" s="150" t="e">
        <v>#N/A</v>
      </c>
      <c r="AQ116" s="1008"/>
      <c r="AR116" s="150">
        <v>0</v>
      </c>
      <c r="AS116" s="1008"/>
      <c r="AT116" s="150">
        <f>AT117</f>
        <v>9093</v>
      </c>
      <c r="AU116" s="815">
        <f t="shared" si="30"/>
        <v>-2.9754687062773972E-2</v>
      </c>
      <c r="AV116" s="150">
        <f>AV117</f>
        <v>8822.4406305381963</v>
      </c>
      <c r="AW116" s="1008"/>
      <c r="AX116" s="431"/>
      <c r="AY116" s="894"/>
      <c r="AZ116" s="893"/>
      <c r="BA116" s="896"/>
      <c r="BB116" s="429"/>
      <c r="BC116" s="429"/>
      <c r="BD116" s="725"/>
      <c r="BE116" s="725"/>
      <c r="BF116" s="725"/>
      <c r="BG116" s="725"/>
      <c r="BH116" s="725"/>
      <c r="BI116" s="725"/>
      <c r="BJ116" s="725"/>
      <c r="BK116" s="725"/>
      <c r="BL116" s="725"/>
      <c r="BM116" s="725"/>
      <c r="BN116" s="725"/>
      <c r="BO116" s="725"/>
      <c r="BP116" s="725"/>
      <c r="BQ116" s="725"/>
      <c r="BR116" s="725"/>
      <c r="BS116" s="725"/>
      <c r="BT116" s="725"/>
      <c r="BU116" s="725"/>
      <c r="BV116" s="725"/>
      <c r="BW116" s="725"/>
      <c r="BX116" s="725"/>
      <c r="BY116" s="725"/>
      <c r="BZ116" s="725"/>
      <c r="CA116" s="725"/>
      <c r="CB116" s="725"/>
      <c r="CC116" s="725"/>
      <c r="CD116" s="725"/>
      <c r="CE116" s="725"/>
    </row>
    <row r="117" spans="1:83" x14ac:dyDescent="0.3">
      <c r="A117" s="244" t="s">
        <v>165</v>
      </c>
      <c r="B117" s="246">
        <v>1065</v>
      </c>
      <c r="C117" s="33" t="s">
        <v>181</v>
      </c>
      <c r="D117" s="607">
        <v>4898</v>
      </c>
      <c r="E117" s="815">
        <f t="shared" si="24"/>
        <v>0.17721518987341772</v>
      </c>
      <c r="F117" s="599">
        <v>5766</v>
      </c>
      <c r="G117" s="815">
        <f t="shared" si="25"/>
        <v>0</v>
      </c>
      <c r="H117" s="599">
        <v>5766</v>
      </c>
      <c r="I117" s="815">
        <f t="shared" si="26"/>
        <v>-1</v>
      </c>
      <c r="J117" s="599">
        <v>0</v>
      </c>
      <c r="K117" s="815" t="e">
        <f t="shared" si="27"/>
        <v>#DIV/0!</v>
      </c>
      <c r="L117" s="601">
        <v>6393.3969832402199</v>
      </c>
      <c r="M117" s="815">
        <f t="shared" si="28"/>
        <v>8.1762267613412307E-2</v>
      </c>
      <c r="N117" s="599">
        <v>6916.1356183426897</v>
      </c>
      <c r="O117" s="815">
        <f t="shared" si="29"/>
        <v>-1</v>
      </c>
      <c r="P117" s="150">
        <v>0</v>
      </c>
      <c r="Q117" s="815" t="e">
        <f t="shared" si="29"/>
        <v>#DIV/0!</v>
      </c>
      <c r="R117" s="150">
        <v>0</v>
      </c>
      <c r="S117" s="815" t="e">
        <f t="shared" si="29"/>
        <v>#DIV/0!</v>
      </c>
      <c r="T117" s="150">
        <v>6094</v>
      </c>
      <c r="U117" s="815">
        <v>0.04</v>
      </c>
      <c r="V117" s="150">
        <f>T117*(1+U117)</f>
        <v>6337.76</v>
      </c>
      <c r="W117" s="815">
        <f t="shared" si="2"/>
        <v>3.0357728913685245E-3</v>
      </c>
      <c r="X117" s="150">
        <v>6357</v>
      </c>
      <c r="Y117" s="815">
        <f t="shared" si="2"/>
        <v>2.9416391379581564E-2</v>
      </c>
      <c r="Z117" s="150">
        <v>6544</v>
      </c>
      <c r="AA117" s="815">
        <f t="shared" si="2"/>
        <v>8.8630806845965762E-3</v>
      </c>
      <c r="AB117" s="970">
        <v>6602</v>
      </c>
      <c r="AC117" s="815">
        <f t="shared" si="5"/>
        <v>4.9681914571342016E-2</v>
      </c>
      <c r="AD117" s="970">
        <v>6930</v>
      </c>
      <c r="AE117" s="815">
        <f t="shared" si="5"/>
        <v>0.33030303030303032</v>
      </c>
      <c r="AF117" s="970">
        <v>9219</v>
      </c>
      <c r="AG117" s="815">
        <f t="shared" si="5"/>
        <v>-3.7856600498969523E-2</v>
      </c>
      <c r="AH117" s="970">
        <v>8870</v>
      </c>
      <c r="AI117" s="815">
        <f t="shared" si="30"/>
        <v>-0.20579219102936433</v>
      </c>
      <c r="AJ117" s="150">
        <v>7044.6232655695385</v>
      </c>
      <c r="AK117" s="815">
        <f t="shared" si="30"/>
        <v>0.29000000000000015</v>
      </c>
      <c r="AL117" s="150">
        <f>AJ117*1.29</f>
        <v>9087.5640125847058</v>
      </c>
      <c r="AM117" s="815">
        <f t="shared" si="30"/>
        <v>1.719943720044596E-2</v>
      </c>
      <c r="AN117" s="970">
        <v>9243.8649991241891</v>
      </c>
      <c r="AO117" s="815">
        <f t="shared" si="30"/>
        <v>5.9644965478222196E-3</v>
      </c>
      <c r="AP117" s="150">
        <v>9299</v>
      </c>
      <c r="AQ117" s="815">
        <f t="shared" si="30"/>
        <v>-2.2152919668781589E-2</v>
      </c>
      <c r="AR117" s="150">
        <f>AR118</f>
        <v>9093</v>
      </c>
      <c r="AS117" s="815">
        <f t="shared" si="30"/>
        <v>0</v>
      </c>
      <c r="AT117" s="150">
        <v>9093</v>
      </c>
      <c r="AU117" s="815">
        <f t="shared" si="30"/>
        <v>-2.9754687062773972E-2</v>
      </c>
      <c r="AV117" s="150">
        <f>AT117*(1+AU120)</f>
        <v>8822.4406305381963</v>
      </c>
    </row>
    <row r="118" spans="1:83" x14ac:dyDescent="0.3">
      <c r="A118" s="244" t="s">
        <v>165</v>
      </c>
      <c r="B118" s="246">
        <v>1066</v>
      </c>
      <c r="C118" s="33" t="s">
        <v>182</v>
      </c>
      <c r="D118" s="607">
        <v>4972</v>
      </c>
      <c r="E118" s="815">
        <f t="shared" si="24"/>
        <v>0.24094931617055512</v>
      </c>
      <c r="F118" s="599">
        <v>6170</v>
      </c>
      <c r="G118" s="815">
        <f t="shared" si="25"/>
        <v>-3.6142625607779581E-2</v>
      </c>
      <c r="H118" s="599">
        <v>5947</v>
      </c>
      <c r="I118" s="815">
        <f t="shared" si="26"/>
        <v>2.4483941764999233E-2</v>
      </c>
      <c r="J118" s="599">
        <v>6092.6060016764504</v>
      </c>
      <c r="K118" s="815">
        <f t="shared" si="27"/>
        <v>2.7069697271625448E-2</v>
      </c>
      <c r="L118" s="601">
        <v>6257.5310017371203</v>
      </c>
      <c r="M118" s="815">
        <f t="shared" si="28"/>
        <v>0.11941978741479521</v>
      </c>
      <c r="N118" s="599">
        <v>7004.8040237060577</v>
      </c>
      <c r="O118" s="815">
        <f t="shared" si="29"/>
        <v>-0.11417935762361306</v>
      </c>
      <c r="P118" s="150">
        <v>6205</v>
      </c>
      <c r="Q118" s="815">
        <f t="shared" si="29"/>
        <v>1.0797743755036261E-2</v>
      </c>
      <c r="R118" s="150">
        <v>6272</v>
      </c>
      <c r="S118" s="815">
        <f t="shared" si="29"/>
        <v>-1.5943877551020409E-2</v>
      </c>
      <c r="T118" s="150">
        <v>6172</v>
      </c>
      <c r="U118" s="815">
        <v>0.04</v>
      </c>
      <c r="V118" s="150">
        <f t="shared" ref="V118:V126" si="31">T118*(1+U118)</f>
        <v>6418.88</v>
      </c>
      <c r="W118" s="815">
        <f t="shared" si="2"/>
        <v>2.978712797248101E-3</v>
      </c>
      <c r="X118" s="150">
        <v>6438</v>
      </c>
      <c r="Y118" s="815">
        <f t="shared" si="2"/>
        <v>2.9512270891581236E-2</v>
      </c>
      <c r="Z118" s="150">
        <v>6628</v>
      </c>
      <c r="AA118" s="815">
        <f t="shared" si="2"/>
        <v>8.7507543753771871E-3</v>
      </c>
      <c r="AB118" s="970">
        <v>6686</v>
      </c>
      <c r="AC118" s="815">
        <f t="shared" si="5"/>
        <v>5.0000000000000031E-2</v>
      </c>
      <c r="AD118" s="970">
        <v>7020.3</v>
      </c>
      <c r="AE118" s="815">
        <f t="shared" si="5"/>
        <v>0.33000014244405507</v>
      </c>
      <c r="AF118" s="970">
        <v>9337</v>
      </c>
      <c r="AG118" s="815">
        <f t="shared" si="5"/>
        <v>-3.7856600498969599E-2</v>
      </c>
      <c r="AH118" s="970">
        <f>AF118*(1+AG117)</f>
        <v>8983.5329211411208</v>
      </c>
      <c r="AI118" s="815">
        <f t="shared" si="30"/>
        <v>-0.20579324613906744</v>
      </c>
      <c r="AJ118" s="150">
        <v>7134.7825195023106</v>
      </c>
      <c r="AK118" s="815">
        <f t="shared" si="30"/>
        <v>0.29000000000000009</v>
      </c>
      <c r="AL118" s="150">
        <f>AJ118*1.29</f>
        <v>9203.8694501579812</v>
      </c>
      <c r="AM118" s="815">
        <f t="shared" si="30"/>
        <v>5.3084795541400824E-3</v>
      </c>
      <c r="AN118" s="970">
        <v>9252.7280029531194</v>
      </c>
      <c r="AO118" s="815">
        <f t="shared" si="30"/>
        <v>5.0009031965613142E-3</v>
      </c>
      <c r="AP118" s="150">
        <v>9299</v>
      </c>
      <c r="AQ118" s="815">
        <f t="shared" si="30"/>
        <v>-2.2152919668781589E-2</v>
      </c>
      <c r="AR118" s="150">
        <v>9093</v>
      </c>
      <c r="AS118" s="815">
        <f t="shared" si="30"/>
        <v>0</v>
      </c>
      <c r="AT118" s="150">
        <f>AR118</f>
        <v>9093</v>
      </c>
      <c r="AU118" s="815">
        <f t="shared" si="30"/>
        <v>-2.9754687062773972E-2</v>
      </c>
      <c r="AV118" s="150">
        <f>AT118*(1+AU117)</f>
        <v>8822.4406305381963</v>
      </c>
    </row>
    <row r="119" spans="1:83" x14ac:dyDescent="0.3">
      <c r="A119" s="244" t="s">
        <v>165</v>
      </c>
      <c r="B119" s="246">
        <v>1067</v>
      </c>
      <c r="C119" s="33" t="s">
        <v>183</v>
      </c>
      <c r="D119" s="607">
        <v>5907</v>
      </c>
      <c r="E119" s="815">
        <f t="shared" si="24"/>
        <v>0.17650593779631138</v>
      </c>
      <c r="F119" s="599">
        <v>6949.6205745628113</v>
      </c>
      <c r="G119" s="815">
        <f t="shared" si="25"/>
        <v>1.8328975527588706E-2</v>
      </c>
      <c r="H119" s="599">
        <v>7077</v>
      </c>
      <c r="I119" s="815">
        <f t="shared" si="26"/>
        <v>2.4364701695978552E-2</v>
      </c>
      <c r="J119" s="599">
        <v>7249.4289939024402</v>
      </c>
      <c r="K119" s="815">
        <f t="shared" si="27"/>
        <v>8.8377970653865951E-3</v>
      </c>
      <c r="L119" s="601">
        <v>7313.4979761904797</v>
      </c>
      <c r="M119" s="815">
        <f t="shared" si="28"/>
        <v>0.13965029200679355</v>
      </c>
      <c r="N119" s="599">
        <v>8334.8301041565737</v>
      </c>
      <c r="O119" s="815">
        <f t="shared" si="29"/>
        <v>-0.11419910091291444</v>
      </c>
      <c r="P119" s="150">
        <v>7383</v>
      </c>
      <c r="Q119" s="815">
        <f t="shared" si="29"/>
        <v>1.0700257347961534E-2</v>
      </c>
      <c r="R119" s="150">
        <v>7462</v>
      </c>
      <c r="S119" s="815">
        <f t="shared" si="29"/>
        <v>-1.5813454837845083E-2</v>
      </c>
      <c r="T119" s="150">
        <v>7344</v>
      </c>
      <c r="U119" s="815">
        <v>0.04</v>
      </c>
      <c r="V119" s="150">
        <f t="shared" si="31"/>
        <v>7637.76</v>
      </c>
      <c r="W119" s="815">
        <f t="shared" si="2"/>
        <v>3.0427769398357345E-3</v>
      </c>
      <c r="X119" s="150">
        <v>7661</v>
      </c>
      <c r="Y119" s="815">
        <f t="shared" si="2"/>
        <v>2.9999999999999992E-2</v>
      </c>
      <c r="Z119" s="150">
        <v>7890.83</v>
      </c>
      <c r="AA119" s="815">
        <f t="shared" si="2"/>
        <v>1.0000000000000007E-2</v>
      </c>
      <c r="AB119" s="150">
        <f>Z119*1.01</f>
        <v>7969.7383</v>
      </c>
      <c r="AC119" s="815">
        <f t="shared" si="5"/>
        <v>5.0000000000000051E-2</v>
      </c>
      <c r="AD119" s="970">
        <v>8368.2252150000004</v>
      </c>
      <c r="AE119" s="815">
        <f t="shared" si="5"/>
        <v>0.32764113232581055</v>
      </c>
      <c r="AF119" s="970">
        <v>11110</v>
      </c>
      <c r="AG119" s="815">
        <f t="shared" si="5"/>
        <v>-3.7803780378037805E-2</v>
      </c>
      <c r="AH119" s="970">
        <v>10690</v>
      </c>
      <c r="AI119" s="815">
        <f t="shared" si="30"/>
        <v>-0.20579324613906752</v>
      </c>
      <c r="AJ119" s="150">
        <v>8490.0701987733682</v>
      </c>
      <c r="AK119" s="815">
        <f t="shared" si="30"/>
        <v>0.28999999999999998</v>
      </c>
      <c r="AL119" s="150">
        <f>AJ119*1.29</f>
        <v>10952.190556417645</v>
      </c>
      <c r="AM119" s="815">
        <f t="shared" si="30"/>
        <v>3.6231057297467943E-2</v>
      </c>
      <c r="AN119" s="970">
        <v>11349</v>
      </c>
      <c r="AO119" s="815" t="e">
        <f t="shared" si="30"/>
        <v>#VALUE!</v>
      </c>
      <c r="AP119" s="150" t="s">
        <v>502</v>
      </c>
      <c r="AQ119" s="815" t="e">
        <f t="shared" si="30"/>
        <v>#VALUE!</v>
      </c>
      <c r="AR119" s="150">
        <v>10958</v>
      </c>
      <c r="AS119" s="815">
        <f t="shared" si="30"/>
        <v>0</v>
      </c>
      <c r="AT119" s="150">
        <f>AR119</f>
        <v>10958</v>
      </c>
      <c r="AU119" s="815">
        <f t="shared" si="30"/>
        <v>-2.9754687062773962E-2</v>
      </c>
      <c r="AV119" s="150">
        <f>AT119*(1+AU118)</f>
        <v>10631.948139166123</v>
      </c>
    </row>
    <row r="120" spans="1:83" x14ac:dyDescent="0.3">
      <c r="A120" s="244" t="s">
        <v>165</v>
      </c>
      <c r="B120" s="246">
        <v>1068</v>
      </c>
      <c r="C120" s="33" t="s">
        <v>184</v>
      </c>
      <c r="D120" s="607">
        <v>5907</v>
      </c>
      <c r="E120" s="815">
        <f t="shared" si="24"/>
        <v>0.16497934697728697</v>
      </c>
      <c r="F120" s="599">
        <v>6881.5330025948342</v>
      </c>
      <c r="G120" s="815">
        <f t="shared" si="25"/>
        <v>2.8404571674866725E-2</v>
      </c>
      <c r="H120" s="599">
        <v>7077</v>
      </c>
      <c r="I120" s="815">
        <f t="shared" si="26"/>
        <v>2.4364701922036113E-2</v>
      </c>
      <c r="J120" s="599">
        <v>7249.4289955022496</v>
      </c>
      <c r="K120" s="815">
        <f t="shared" si="27"/>
        <v>5.7495287431343883E-2</v>
      </c>
      <c r="L120" s="601">
        <v>7666.23699931177</v>
      </c>
      <c r="M120" s="815">
        <f t="shared" si="28"/>
        <v>8.7212683994093571E-2</v>
      </c>
      <c r="N120" s="599">
        <v>8334.8301041565755</v>
      </c>
      <c r="O120" s="815">
        <f t="shared" si="29"/>
        <v>-1</v>
      </c>
      <c r="P120" s="150">
        <v>0</v>
      </c>
      <c r="Q120" s="815" t="e">
        <f t="shared" si="29"/>
        <v>#DIV/0!</v>
      </c>
      <c r="R120" s="150">
        <v>0</v>
      </c>
      <c r="S120" s="815" t="e">
        <f t="shared" si="29"/>
        <v>#DIV/0!</v>
      </c>
      <c r="T120" s="150">
        <v>7344</v>
      </c>
      <c r="U120" s="815">
        <v>0.04</v>
      </c>
      <c r="V120" s="150">
        <f t="shared" si="31"/>
        <v>7637.76</v>
      </c>
      <c r="W120" s="815">
        <f t="shared" si="2"/>
        <v>3.0427769398357345E-3</v>
      </c>
      <c r="X120" s="150">
        <v>7661</v>
      </c>
      <c r="Y120" s="815">
        <f t="shared" si="2"/>
        <v>2.9369534003393812E-2</v>
      </c>
      <c r="Z120" s="150">
        <v>7886</v>
      </c>
      <c r="AA120" s="815">
        <f t="shared" si="2"/>
        <v>8.8764899822470194E-3</v>
      </c>
      <c r="AB120" s="970">
        <v>7956</v>
      </c>
      <c r="AC120" s="815">
        <f t="shared" si="5"/>
        <v>4.9773755656108594E-2</v>
      </c>
      <c r="AD120" s="970">
        <v>8352</v>
      </c>
      <c r="AE120" s="815">
        <f t="shared" si="5"/>
        <v>0.33022030651340994</v>
      </c>
      <c r="AF120" s="970">
        <v>11110</v>
      </c>
      <c r="AG120" s="815">
        <f t="shared" si="5"/>
        <v>-3.7803780378037805E-2</v>
      </c>
      <c r="AH120" s="970">
        <v>10690</v>
      </c>
      <c r="AI120" s="815">
        <f t="shared" si="30"/>
        <v>-0.20579324613906752</v>
      </c>
      <c r="AJ120" s="150">
        <v>8490.0701987733682</v>
      </c>
      <c r="AK120" s="815">
        <f t="shared" si="30"/>
        <v>0.29197989453429768</v>
      </c>
      <c r="AL120" s="150">
        <v>10969</v>
      </c>
      <c r="AM120" s="815">
        <f t="shared" si="30"/>
        <v>-3.4389649508433282E-3</v>
      </c>
      <c r="AN120" s="970">
        <v>10931.2779934542</v>
      </c>
      <c r="AO120" s="815">
        <f t="shared" si="30"/>
        <v>2.9934291823330134E-3</v>
      </c>
      <c r="AP120" s="150">
        <v>10964</v>
      </c>
      <c r="AQ120" s="815">
        <f t="shared" si="30"/>
        <v>-2.2163443998540679E-2</v>
      </c>
      <c r="AR120" s="150">
        <v>10721</v>
      </c>
      <c r="AS120" s="815">
        <f t="shared" si="30"/>
        <v>0</v>
      </c>
      <c r="AT120" s="150">
        <v>10721</v>
      </c>
      <c r="AU120" s="815">
        <f t="shared" si="30"/>
        <v>-2.9754687062773996E-2</v>
      </c>
      <c r="AV120" s="150">
        <f>AV121</f>
        <v>10402</v>
      </c>
    </row>
    <row r="121" spans="1:83" x14ac:dyDescent="0.3">
      <c r="A121" s="244" t="s">
        <v>165</v>
      </c>
      <c r="B121" s="246">
        <v>1069</v>
      </c>
      <c r="C121" s="33" t="s">
        <v>185</v>
      </c>
      <c r="D121" s="607">
        <v>5898</v>
      </c>
      <c r="E121" s="815">
        <f t="shared" si="24"/>
        <v>0.17322792562359893</v>
      </c>
      <c r="F121" s="599">
        <v>6919.6983053279864</v>
      </c>
      <c r="G121" s="815">
        <f t="shared" si="25"/>
        <v>2.2732449845522223E-2</v>
      </c>
      <c r="H121" s="599">
        <v>7077</v>
      </c>
      <c r="I121" s="815">
        <f t="shared" si="26"/>
        <v>2.4364702557580907E-2</v>
      </c>
      <c r="J121" s="599">
        <v>7249.4290000000001</v>
      </c>
      <c r="K121" s="815">
        <f t="shared" si="27"/>
        <v>4.9337816812882816E-2</v>
      </c>
      <c r="L121" s="601">
        <v>7607.1</v>
      </c>
      <c r="M121" s="815">
        <f t="shared" si="28"/>
        <v>9.5664590206067143E-2</v>
      </c>
      <c r="N121" s="599">
        <v>8334.8301041565737</v>
      </c>
      <c r="O121" s="815">
        <f t="shared" si="29"/>
        <v>-0.11419910091291444</v>
      </c>
      <c r="P121" s="150">
        <v>7383</v>
      </c>
      <c r="Q121" s="815">
        <f t="shared" si="29"/>
        <v>1.0700257347961534E-2</v>
      </c>
      <c r="R121" s="150">
        <v>7462</v>
      </c>
      <c r="S121" s="815">
        <f t="shared" si="29"/>
        <v>-1.5813454837845083E-2</v>
      </c>
      <c r="T121" s="150">
        <v>7344</v>
      </c>
      <c r="U121" s="815">
        <v>0.04</v>
      </c>
      <c r="V121" s="150">
        <f t="shared" si="31"/>
        <v>7637.76</v>
      </c>
      <c r="W121" s="815">
        <f t="shared" si="2"/>
        <v>3.0427769398357345E-3</v>
      </c>
      <c r="X121" s="150">
        <v>7661</v>
      </c>
      <c r="Y121" s="815">
        <f t="shared" si="2"/>
        <v>2.9999999999999992E-2</v>
      </c>
      <c r="Z121" s="150">
        <v>7890.83</v>
      </c>
      <c r="AA121" s="815">
        <f t="shared" si="2"/>
        <v>8.2589537475778949E-3</v>
      </c>
      <c r="AB121" s="970">
        <v>7956</v>
      </c>
      <c r="AC121" s="815">
        <f t="shared" si="5"/>
        <v>4.9773755656108594E-2</v>
      </c>
      <c r="AD121" s="970">
        <v>8352</v>
      </c>
      <c r="AE121" s="815">
        <f t="shared" si="5"/>
        <v>0.33022030651340994</v>
      </c>
      <c r="AF121" s="970">
        <v>11110</v>
      </c>
      <c r="AG121" s="815">
        <f t="shared" si="5"/>
        <v>-3.7803780378037805E-2</v>
      </c>
      <c r="AH121" s="970">
        <v>10690</v>
      </c>
      <c r="AI121" s="815">
        <f t="shared" si="30"/>
        <v>-0.205799812909261</v>
      </c>
      <c r="AJ121" s="150">
        <v>8490</v>
      </c>
      <c r="AK121" s="815">
        <f t="shared" si="30"/>
        <v>0.29199057714958776</v>
      </c>
      <c r="AL121" s="150">
        <v>10969</v>
      </c>
      <c r="AM121" s="815">
        <f t="shared" si="30"/>
        <v>-3.7625398926602167E-2</v>
      </c>
      <c r="AN121" s="970">
        <v>10556.286999174101</v>
      </c>
      <c r="AO121" s="815">
        <f t="shared" si="30"/>
        <v>3.8622765832133747E-2</v>
      </c>
      <c r="AP121" s="150">
        <v>10964</v>
      </c>
      <c r="AQ121" s="815" t="e">
        <f t="shared" si="30"/>
        <v>#VALUE!</v>
      </c>
      <c r="AR121" s="150" t="s">
        <v>502</v>
      </c>
      <c r="AS121" s="815" t="e">
        <f t="shared" si="30"/>
        <v>#VALUE!</v>
      </c>
      <c r="AT121" s="150">
        <v>10721</v>
      </c>
      <c r="AU121" s="815">
        <f t="shared" si="30"/>
        <v>-2.9754687062773996E-2</v>
      </c>
      <c r="AV121" s="150">
        <v>10402</v>
      </c>
    </row>
    <row r="122" spans="1:83" x14ac:dyDescent="0.3">
      <c r="A122" s="244" t="s">
        <v>165</v>
      </c>
      <c r="B122" s="246">
        <v>1070</v>
      </c>
      <c r="C122" s="33" t="s">
        <v>186</v>
      </c>
      <c r="D122" s="607">
        <v>6169</v>
      </c>
      <c r="E122" s="815">
        <f t="shared" ref="E122:S141" si="32">(F122-D122)/D122</f>
        <v>0.14233136960765064</v>
      </c>
      <c r="F122" s="599">
        <v>7047.0422191095968</v>
      </c>
      <c r="G122" s="815">
        <f t="shared" si="32"/>
        <v>1.489387712277177E-2</v>
      </c>
      <c r="H122" s="599">
        <v>7152</v>
      </c>
      <c r="I122" s="815">
        <f t="shared" si="32"/>
        <v>2.4405761580808139E-2</v>
      </c>
      <c r="J122" s="599">
        <v>7326.5500068259398</v>
      </c>
      <c r="K122" s="815">
        <f t="shared" si="32"/>
        <v>4.8687443772617772E-2</v>
      </c>
      <c r="L122" s="601">
        <v>7683.2609983305501</v>
      </c>
      <c r="M122" s="815">
        <f t="shared" si="32"/>
        <v>9.6344183979983566E-2</v>
      </c>
      <c r="N122" s="599">
        <v>8423.4985095199409</v>
      </c>
      <c r="O122" s="815">
        <f t="shared" si="32"/>
        <v>-0.11426351039679761</v>
      </c>
      <c r="P122" s="150">
        <v>7461</v>
      </c>
      <c r="Q122" s="815">
        <f t="shared" si="32"/>
        <v>1.0856453558504222E-2</v>
      </c>
      <c r="R122" s="150">
        <v>7542</v>
      </c>
      <c r="S122" s="815">
        <f t="shared" si="32"/>
        <v>-1.5778308141076638E-2</v>
      </c>
      <c r="T122" s="150">
        <v>7423</v>
      </c>
      <c r="U122" s="815">
        <v>0.04</v>
      </c>
      <c r="V122" s="150">
        <v>7707</v>
      </c>
      <c r="W122" s="815">
        <f t="shared" si="2"/>
        <v>4.5413260672116261E-3</v>
      </c>
      <c r="X122" s="150">
        <v>7742</v>
      </c>
      <c r="Y122" s="815">
        <f t="shared" si="2"/>
        <v>3.0000000000000027E-2</v>
      </c>
      <c r="Z122" s="150">
        <v>7974.26</v>
      </c>
      <c r="AA122" s="815">
        <f t="shared" si="2"/>
        <v>8.2440251509230678E-3</v>
      </c>
      <c r="AB122" s="970">
        <v>8040</v>
      </c>
      <c r="AC122" s="815">
        <f t="shared" si="5"/>
        <v>4.9875621890547263E-2</v>
      </c>
      <c r="AD122" s="970">
        <v>8441</v>
      </c>
      <c r="AE122" s="815">
        <f t="shared" si="5"/>
        <v>0.3301741499822296</v>
      </c>
      <c r="AF122" s="970">
        <v>11228</v>
      </c>
      <c r="AG122" s="815">
        <f t="shared" si="5"/>
        <v>-3.7762736017100104E-2</v>
      </c>
      <c r="AH122" s="970">
        <v>10804</v>
      </c>
      <c r="AI122" s="815">
        <f t="shared" si="30"/>
        <v>-0.205799812909261</v>
      </c>
      <c r="AJ122" s="970">
        <v>8580.5388213283441</v>
      </c>
      <c r="AK122" s="815">
        <f t="shared" si="30"/>
        <v>0.29199345528790327</v>
      </c>
      <c r="AL122" s="150">
        <v>11086</v>
      </c>
      <c r="AM122" s="815">
        <f t="shared" si="30"/>
        <v>-3.0601930082148669E-2</v>
      </c>
      <c r="AN122" s="970">
        <v>10746.7470031093</v>
      </c>
      <c r="AO122" s="815">
        <f t="shared" si="30"/>
        <v>5.3807258766154747E-2</v>
      </c>
      <c r="AP122" s="150">
        <v>11325</v>
      </c>
      <c r="AQ122" s="815">
        <f t="shared" si="30"/>
        <v>-2.2075055187637971E-2</v>
      </c>
      <c r="AR122" s="150">
        <v>11075</v>
      </c>
      <c r="AS122" s="815">
        <f t="shared" si="30"/>
        <v>0</v>
      </c>
      <c r="AT122" s="150">
        <v>11075</v>
      </c>
      <c r="AU122" s="815">
        <f t="shared" si="30"/>
        <v>-2.9754687062773989E-2</v>
      </c>
      <c r="AV122" s="150">
        <f>AT122*(1+AU121)</f>
        <v>10745.466840779778</v>
      </c>
    </row>
    <row r="123" spans="1:83" x14ac:dyDescent="0.3">
      <c r="A123" s="244" t="s">
        <v>165</v>
      </c>
      <c r="B123" s="246">
        <v>1071</v>
      </c>
      <c r="C123" s="33" t="s">
        <v>187</v>
      </c>
      <c r="D123" s="607">
        <v>6069</v>
      </c>
      <c r="E123" s="815">
        <f t="shared" si="32"/>
        <v>0.18667115598977699</v>
      </c>
      <c r="F123" s="599">
        <v>7201.9072457019565</v>
      </c>
      <c r="G123" s="815">
        <f t="shared" si="32"/>
        <v>1.3898089892476479E-2</v>
      </c>
      <c r="H123" s="599">
        <v>7302</v>
      </c>
      <c r="I123" s="815">
        <f t="shared" si="32"/>
        <v>2.4485482113126591E-2</v>
      </c>
      <c r="J123" s="599">
        <v>7480.7929903900504</v>
      </c>
      <c r="K123" s="815">
        <f t="shared" si="32"/>
        <v>-1</v>
      </c>
      <c r="L123" s="601">
        <v>0</v>
      </c>
      <c r="M123" s="815" t="e">
        <f t="shared" si="32"/>
        <v>#DIV/0!</v>
      </c>
      <c r="N123" s="599">
        <v>8423.4985095199409</v>
      </c>
      <c r="O123" s="815">
        <f t="shared" si="32"/>
        <v>-1</v>
      </c>
      <c r="P123" s="150">
        <v>0</v>
      </c>
      <c r="Q123" s="815" t="e">
        <f t="shared" si="32"/>
        <v>#DIV/0!</v>
      </c>
      <c r="R123" s="150">
        <v>0</v>
      </c>
      <c r="S123" s="815" t="e">
        <f t="shared" si="32"/>
        <v>#DIV/0!</v>
      </c>
      <c r="T123" s="150">
        <v>0</v>
      </c>
      <c r="U123" s="815">
        <v>0.04</v>
      </c>
      <c r="V123" s="599">
        <v>8423.4985095199409</v>
      </c>
      <c r="W123" s="815">
        <f t="shared" si="2"/>
        <v>0</v>
      </c>
      <c r="X123" s="599">
        <v>8423.4985095199409</v>
      </c>
      <c r="Y123" s="815">
        <f t="shared" si="2"/>
        <v>3.0000000000000065E-2</v>
      </c>
      <c r="Z123" s="150">
        <v>8676.2034648055396</v>
      </c>
      <c r="AA123" s="815">
        <f t="shared" si="2"/>
        <v>0</v>
      </c>
      <c r="AB123" s="150">
        <v>8676.2034648055396</v>
      </c>
      <c r="AC123" s="815">
        <f t="shared" si="5"/>
        <v>5.0000000000000051E-2</v>
      </c>
      <c r="AD123" s="970">
        <v>9110.0136380458171</v>
      </c>
      <c r="AE123" s="815">
        <f t="shared" si="5"/>
        <v>0.33017414998222977</v>
      </c>
      <c r="AF123" s="970">
        <v>12117.904647314115</v>
      </c>
      <c r="AG123" s="815">
        <f t="shared" si="5"/>
        <v>-3.7762736017100181E-2</v>
      </c>
      <c r="AH123" s="970">
        <f>AF123*(1+AG122)</f>
        <v>11660.299413037201</v>
      </c>
      <c r="AI123" s="815">
        <f t="shared" si="30"/>
        <v>-0.20579981290926094</v>
      </c>
      <c r="AJ123" s="970">
        <v>9260.6119753681796</v>
      </c>
      <c r="AK123" s="815">
        <f t="shared" si="30"/>
        <v>0.28999999999999998</v>
      </c>
      <c r="AL123" s="150">
        <f>AJ123*1.29</f>
        <v>11946.189448224952</v>
      </c>
      <c r="AM123" s="815" t="e">
        <f t="shared" si="30"/>
        <v>#N/A</v>
      </c>
      <c r="AN123" s="970" t="e">
        <v>#N/A</v>
      </c>
      <c r="AO123" s="815" t="e">
        <f t="shared" si="30"/>
        <v>#N/A</v>
      </c>
      <c r="AP123" s="150" t="e">
        <v>#N/A</v>
      </c>
      <c r="AQ123" s="815" t="e">
        <f t="shared" si="30"/>
        <v>#N/A</v>
      </c>
      <c r="AR123" s="150" t="e">
        <v>#N/A</v>
      </c>
      <c r="AS123" s="815" t="e">
        <f t="shared" si="30"/>
        <v>#N/A</v>
      </c>
      <c r="AT123" s="150">
        <v>11075</v>
      </c>
      <c r="AU123" s="815">
        <f t="shared" si="30"/>
        <v>-2.9754687062773989E-2</v>
      </c>
      <c r="AV123" s="150">
        <f>AT123*(1+AU122)</f>
        <v>10745.466840779778</v>
      </c>
    </row>
    <row r="124" spans="1:83" x14ac:dyDescent="0.3">
      <c r="A124" s="244" t="s">
        <v>165</v>
      </c>
      <c r="B124" s="246">
        <v>1072</v>
      </c>
      <c r="C124" s="33" t="s">
        <v>188</v>
      </c>
      <c r="D124" s="607">
        <v>6523</v>
      </c>
      <c r="E124" s="815">
        <f t="shared" si="32"/>
        <v>0.15540105536598095</v>
      </c>
      <c r="F124" s="599">
        <v>7536.6810841522938</v>
      </c>
      <c r="G124" s="815">
        <f t="shared" si="32"/>
        <v>3.8918844060481822E-2</v>
      </c>
      <c r="H124" s="599">
        <v>7830</v>
      </c>
      <c r="I124" s="815">
        <f t="shared" si="32"/>
        <v>2.4348149980962998E-2</v>
      </c>
      <c r="J124" s="599">
        <v>8020.6460143509403</v>
      </c>
      <c r="K124" s="815">
        <f t="shared" si="32"/>
        <v>4.8771131180099271E-2</v>
      </c>
      <c r="L124" s="601">
        <v>8411.8219932659904</v>
      </c>
      <c r="M124" s="815">
        <f t="shared" si="32"/>
        <v>9.625645492408845E-2</v>
      </c>
      <c r="N124" s="599">
        <v>9221.5141577902541</v>
      </c>
      <c r="O124" s="815">
        <f t="shared" si="32"/>
        <v>-1</v>
      </c>
      <c r="P124" s="150">
        <v>0</v>
      </c>
      <c r="Q124" s="815" t="e">
        <f t="shared" si="32"/>
        <v>#DIV/0!</v>
      </c>
      <c r="R124" s="150">
        <v>0</v>
      </c>
      <c r="S124" s="815" t="e">
        <f t="shared" si="32"/>
        <v>#DIV/0!</v>
      </c>
      <c r="T124" s="150">
        <v>8126</v>
      </c>
      <c r="U124" s="815">
        <v>0.04</v>
      </c>
      <c r="V124" s="150">
        <f t="shared" si="31"/>
        <v>8451.0400000000009</v>
      </c>
      <c r="W124" s="815">
        <f t="shared" si="2"/>
        <v>2.9534826482893375E-3</v>
      </c>
      <c r="X124" s="150">
        <v>8476</v>
      </c>
      <c r="Y124" s="815">
        <f t="shared" si="2"/>
        <v>2.9377064653138274E-2</v>
      </c>
      <c r="Z124" s="150">
        <v>8725</v>
      </c>
      <c r="AA124" s="815">
        <f t="shared" si="2"/>
        <v>0</v>
      </c>
      <c r="AB124" s="150">
        <v>8725</v>
      </c>
      <c r="AC124" s="815">
        <f t="shared" si="5"/>
        <v>0.05</v>
      </c>
      <c r="AD124" s="970">
        <v>9161.25</v>
      </c>
      <c r="AE124" s="815">
        <f t="shared" si="5"/>
        <v>0.34173829990448901</v>
      </c>
      <c r="AF124" s="970">
        <v>12292</v>
      </c>
      <c r="AG124" s="815">
        <f t="shared" si="5"/>
        <v>-3.7829482590302638E-2</v>
      </c>
      <c r="AH124" s="970">
        <v>11827</v>
      </c>
      <c r="AI124" s="815">
        <f t="shared" si="30"/>
        <v>-0.20580028747780502</v>
      </c>
      <c r="AJ124" s="150">
        <v>9393</v>
      </c>
      <c r="AK124" s="815">
        <f t="shared" si="30"/>
        <v>0.29202597679122749</v>
      </c>
      <c r="AL124" s="150">
        <v>12136</v>
      </c>
      <c r="AM124" s="815">
        <f t="shared" si="30"/>
        <v>-7.807432359253498E-3</v>
      </c>
      <c r="AN124" s="970">
        <v>12041.2490008881</v>
      </c>
      <c r="AO124" s="815">
        <f t="shared" si="30"/>
        <v>2.9627408177140789E-2</v>
      </c>
      <c r="AP124" s="150">
        <v>12398</v>
      </c>
      <c r="AQ124" s="815">
        <f t="shared" si="30"/>
        <v>-2.2100338764316826E-2</v>
      </c>
      <c r="AR124" s="150">
        <v>12124</v>
      </c>
      <c r="AS124" s="815">
        <f t="shared" si="30"/>
        <v>0</v>
      </c>
      <c r="AT124" s="150">
        <v>12124</v>
      </c>
      <c r="AU124" s="815">
        <f t="shared" si="30"/>
        <v>-2.9858132629495215E-2</v>
      </c>
      <c r="AV124" s="150">
        <v>11762</v>
      </c>
    </row>
    <row r="125" spans="1:83" x14ac:dyDescent="0.3">
      <c r="A125" s="244" t="s">
        <v>165</v>
      </c>
      <c r="B125" s="246">
        <v>1073</v>
      </c>
      <c r="C125" s="33" t="s">
        <v>189</v>
      </c>
      <c r="D125" s="607">
        <v>6507</v>
      </c>
      <c r="E125" s="815">
        <f t="shared" si="32"/>
        <v>0.18298685252845975</v>
      </c>
      <c r="F125" s="599">
        <v>7697.6954494026877</v>
      </c>
      <c r="G125" s="815">
        <f t="shared" si="32"/>
        <v>0</v>
      </c>
      <c r="H125" s="599">
        <v>7697.6954494026877</v>
      </c>
      <c r="I125" s="815">
        <f t="shared" si="32"/>
        <v>4.1954185729479822E-2</v>
      </c>
      <c r="J125" s="599">
        <v>8020.6459939758997</v>
      </c>
      <c r="K125" s="815">
        <f t="shared" si="32"/>
        <v>3.6433349202469212E-2</v>
      </c>
      <c r="L125" s="601">
        <v>8312.8649903038095</v>
      </c>
      <c r="M125" s="815">
        <f t="shared" si="32"/>
        <v>0.1093063785525568</v>
      </c>
      <c r="N125" s="599">
        <v>9221.5141577902541</v>
      </c>
      <c r="O125" s="815">
        <f t="shared" si="32"/>
        <v>-0.11424524647074956</v>
      </c>
      <c r="P125" s="150">
        <v>8168</v>
      </c>
      <c r="Q125" s="815">
        <f t="shared" si="32"/>
        <v>1.0773751224289911E-2</v>
      </c>
      <c r="R125" s="150">
        <v>8256</v>
      </c>
      <c r="S125" s="815">
        <f t="shared" si="32"/>
        <v>-1.5746124031007752E-2</v>
      </c>
      <c r="T125" s="150">
        <v>8126</v>
      </c>
      <c r="U125" s="815">
        <v>0.04</v>
      </c>
      <c r="V125" s="150">
        <v>8437</v>
      </c>
      <c r="W125" s="815">
        <f t="shared" si="2"/>
        <v>4.6224961479198771E-3</v>
      </c>
      <c r="X125" s="150">
        <v>8476</v>
      </c>
      <c r="Y125" s="815">
        <f t="shared" si="2"/>
        <v>2.9377064653138274E-2</v>
      </c>
      <c r="Z125" s="150">
        <v>8725</v>
      </c>
      <c r="AA125" s="815">
        <f t="shared" si="2"/>
        <v>8.8252148997134666E-3</v>
      </c>
      <c r="AB125" s="970">
        <v>8802</v>
      </c>
      <c r="AC125" s="815">
        <f t="shared" si="5"/>
        <v>5.0000000000000044E-2</v>
      </c>
      <c r="AD125" s="970">
        <v>9242.1</v>
      </c>
      <c r="AE125" s="815">
        <f t="shared" si="5"/>
        <v>0.33000075740362034</v>
      </c>
      <c r="AF125" s="970">
        <v>12292</v>
      </c>
      <c r="AG125" s="815">
        <f t="shared" si="5"/>
        <v>-3.7829482590302638E-2</v>
      </c>
      <c r="AH125" s="970">
        <v>11827</v>
      </c>
      <c r="AI125" s="815">
        <f t="shared" si="30"/>
        <v>-0.20580028747780502</v>
      </c>
      <c r="AJ125" s="970">
        <v>9393</v>
      </c>
      <c r="AK125" s="815">
        <f t="shared" si="30"/>
        <v>0.29000000000000015</v>
      </c>
      <c r="AL125" s="150">
        <f>AJ125*1.29</f>
        <v>12116.970000000001</v>
      </c>
      <c r="AM125" s="815">
        <f t="shared" si="30"/>
        <v>3.3138647698228108E-2</v>
      </c>
      <c r="AN125" s="970">
        <v>12518.51</v>
      </c>
      <c r="AO125" s="815">
        <f t="shared" si="30"/>
        <v>-9.6265450121460309E-3</v>
      </c>
      <c r="AP125" s="150">
        <v>12398</v>
      </c>
      <c r="AQ125" s="815">
        <f t="shared" si="30"/>
        <v>-2.2100338764316826E-2</v>
      </c>
      <c r="AR125" s="150">
        <f>AP125*(1+AQ124)</f>
        <v>12124</v>
      </c>
      <c r="AS125" s="815">
        <f t="shared" si="30"/>
        <v>0</v>
      </c>
      <c r="AT125" s="150">
        <f>AR125*(1+AS124)</f>
        <v>12124</v>
      </c>
      <c r="AU125" s="815">
        <f t="shared" si="30"/>
        <v>-2.9858132629495215E-2</v>
      </c>
      <c r="AV125" s="150">
        <f>AT125*(1+AU124)</f>
        <v>11762</v>
      </c>
    </row>
    <row r="126" spans="1:83" x14ac:dyDescent="0.3">
      <c r="A126" s="244" t="s">
        <v>165</v>
      </c>
      <c r="B126" s="246">
        <v>1074</v>
      </c>
      <c r="C126" s="33" t="s">
        <v>190</v>
      </c>
      <c r="D126" s="607">
        <v>6842</v>
      </c>
      <c r="E126" s="815">
        <f t="shared" si="32"/>
        <v>0.33342704742077611</v>
      </c>
      <c r="F126" s="599">
        <v>9123.3078584529503</v>
      </c>
      <c r="G126" s="815">
        <f t="shared" si="32"/>
        <v>0</v>
      </c>
      <c r="H126" s="599">
        <v>9123.3078584529503</v>
      </c>
      <c r="I126" s="815">
        <f t="shared" si="32"/>
        <v>-1</v>
      </c>
      <c r="J126" s="599">
        <v>0</v>
      </c>
      <c r="K126" s="815" t="e">
        <f t="shared" si="32"/>
        <v>#DIV/0!</v>
      </c>
      <c r="L126" s="601">
        <v>8934.36</v>
      </c>
      <c r="M126" s="815">
        <f t="shared" si="32"/>
        <v>8.1762564370261651E-2</v>
      </c>
      <c r="N126" s="599">
        <v>9664.8561846070916</v>
      </c>
      <c r="O126" s="815">
        <f t="shared" si="32"/>
        <v>-1</v>
      </c>
      <c r="P126" s="150">
        <v>0</v>
      </c>
      <c r="Q126" s="815" t="e">
        <f t="shared" si="32"/>
        <v>#DIV/0!</v>
      </c>
      <c r="R126" s="150">
        <v>0</v>
      </c>
      <c r="S126" s="815" t="e">
        <f t="shared" si="32"/>
        <v>#DIV/0!</v>
      </c>
      <c r="T126" s="150">
        <v>8516</v>
      </c>
      <c r="U126" s="815">
        <v>0.04</v>
      </c>
      <c r="V126" s="150">
        <f t="shared" si="31"/>
        <v>8856.64</v>
      </c>
      <c r="W126" s="815">
        <f t="shared" si="2"/>
        <v>2.9762980091773612E-3</v>
      </c>
      <c r="X126" s="150">
        <v>8883</v>
      </c>
      <c r="Y126" s="815">
        <f t="shared" si="2"/>
        <v>2.9999999999999975E-2</v>
      </c>
      <c r="Z126" s="150">
        <v>9149.49</v>
      </c>
      <c r="AA126" s="815">
        <f t="shared" si="2"/>
        <v>8.2529190151582454E-3</v>
      </c>
      <c r="AB126" s="970">
        <v>9225</v>
      </c>
      <c r="AC126" s="815">
        <f t="shared" si="5"/>
        <v>0.05</v>
      </c>
      <c r="AD126" s="970">
        <v>9686.25</v>
      </c>
      <c r="AE126" s="815">
        <f t="shared" si="5"/>
        <v>0.33002968124919346</v>
      </c>
      <c r="AF126" s="970">
        <v>12883</v>
      </c>
      <c r="AG126" s="815">
        <f t="shared" si="5"/>
        <v>-3.7829482590302679E-2</v>
      </c>
      <c r="AH126" s="970">
        <f>AF126*(1+AG125)</f>
        <v>12395.642775789131</v>
      </c>
      <c r="AI126" s="815">
        <f t="shared" si="30"/>
        <v>-0.20580028747780493</v>
      </c>
      <c r="AJ126" s="970">
        <v>9844.6159290595515</v>
      </c>
      <c r="AK126" s="815">
        <f t="shared" si="30"/>
        <v>0.29000000000000004</v>
      </c>
      <c r="AL126" s="150">
        <f>AJ126*1.29</f>
        <v>12699.554548486822</v>
      </c>
      <c r="AM126" s="815">
        <f t="shared" si="30"/>
        <v>3.6256819068353964E-2</v>
      </c>
      <c r="AN126" s="970">
        <v>13160</v>
      </c>
      <c r="AO126" s="815">
        <f t="shared" si="30"/>
        <v>-1.2613981762917933E-2</v>
      </c>
      <c r="AP126" s="150">
        <v>12994</v>
      </c>
      <c r="AQ126" s="815">
        <f t="shared" si="30"/>
        <v>-2.2100338764316798E-2</v>
      </c>
      <c r="AR126" s="150">
        <f>AP126*(1+AQ125)</f>
        <v>12706.828198096468</v>
      </c>
      <c r="AS126" s="815">
        <f t="shared" si="30"/>
        <v>0</v>
      </c>
      <c r="AT126" s="150">
        <f>AR126*(1+AS125)</f>
        <v>12706.828198096468</v>
      </c>
      <c r="AU126" s="815">
        <f t="shared" si="30"/>
        <v>-2.9858132629495257E-2</v>
      </c>
      <c r="AV126" s="150">
        <f>AT126*(1+AU125)</f>
        <v>12327.426036457493</v>
      </c>
    </row>
    <row r="127" spans="1:83" x14ac:dyDescent="0.3">
      <c r="A127" s="734" t="s">
        <v>165</v>
      </c>
      <c r="B127" s="855">
        <v>1408</v>
      </c>
      <c r="C127" s="178" t="s">
        <v>191</v>
      </c>
      <c r="D127" s="607"/>
      <c r="F127" s="599"/>
      <c r="H127" s="599"/>
      <c r="J127" s="599"/>
      <c r="N127" s="599"/>
      <c r="P127" s="150"/>
      <c r="R127" s="150"/>
      <c r="X127" s="150"/>
      <c r="Z127" s="150"/>
      <c r="AJ127" s="970"/>
      <c r="AL127" s="150"/>
      <c r="AP127" s="150"/>
      <c r="AR127" s="150"/>
      <c r="AT127" s="150"/>
      <c r="AV127" s="150">
        <f>AV116</f>
        <v>8822.4406305381963</v>
      </c>
    </row>
    <row r="128" spans="1:83" x14ac:dyDescent="0.3">
      <c r="A128" s="734" t="s">
        <v>165</v>
      </c>
      <c r="B128" s="855">
        <v>1409</v>
      </c>
      <c r="C128" s="178" t="s">
        <v>192</v>
      </c>
      <c r="D128" s="607"/>
      <c r="F128" s="599"/>
      <c r="H128" s="599"/>
      <c r="J128" s="599"/>
      <c r="N128" s="599"/>
      <c r="P128" s="150"/>
      <c r="R128" s="150"/>
      <c r="X128" s="150"/>
      <c r="Z128" s="150"/>
      <c r="AJ128" s="970"/>
      <c r="AL128" s="150"/>
      <c r="AP128" s="150"/>
      <c r="AR128" s="150"/>
      <c r="AT128" s="150"/>
      <c r="AV128" s="150">
        <f>AV117</f>
        <v>8822.4406305381963</v>
      </c>
    </row>
    <row r="129" spans="1:52" x14ac:dyDescent="0.3">
      <c r="A129" s="734" t="s">
        <v>165</v>
      </c>
      <c r="B129" s="855">
        <v>1410</v>
      </c>
      <c r="C129" s="178" t="s">
        <v>193</v>
      </c>
      <c r="D129" s="607"/>
      <c r="F129" s="599"/>
      <c r="H129" s="599"/>
      <c r="J129" s="599"/>
      <c r="N129" s="599"/>
      <c r="P129" s="150"/>
      <c r="R129" s="150"/>
      <c r="X129" s="150"/>
      <c r="Z129" s="150"/>
      <c r="AJ129" s="970"/>
      <c r="AL129" s="150"/>
      <c r="AP129" s="150"/>
      <c r="AR129" s="150"/>
      <c r="AT129" s="150"/>
      <c r="AV129" s="150">
        <f>AV118</f>
        <v>8822.4406305381963</v>
      </c>
    </row>
    <row r="130" spans="1:52" x14ac:dyDescent="0.3">
      <c r="A130" s="734" t="s">
        <v>165</v>
      </c>
      <c r="B130" s="855">
        <v>1412</v>
      </c>
      <c r="C130" s="178" t="s">
        <v>194</v>
      </c>
      <c r="D130" s="607"/>
      <c r="F130" s="599"/>
      <c r="H130" s="599"/>
      <c r="J130" s="599"/>
      <c r="N130" s="599"/>
      <c r="P130" s="150"/>
      <c r="R130" s="150"/>
      <c r="X130" s="150"/>
      <c r="Z130" s="150"/>
      <c r="AJ130" s="970"/>
      <c r="AL130" s="150"/>
      <c r="AP130" s="150"/>
      <c r="AR130" s="150"/>
      <c r="AT130" s="150"/>
      <c r="AV130" s="150">
        <f>AV120</f>
        <v>10402</v>
      </c>
    </row>
    <row r="131" spans="1:52" x14ac:dyDescent="0.3">
      <c r="A131" s="734" t="s">
        <v>165</v>
      </c>
      <c r="B131" s="855">
        <v>1413</v>
      </c>
      <c r="C131" s="178" t="s">
        <v>195</v>
      </c>
      <c r="D131" s="607"/>
      <c r="F131" s="599"/>
      <c r="H131" s="599"/>
      <c r="J131" s="599"/>
      <c r="N131" s="599"/>
      <c r="P131" s="150"/>
      <c r="R131" s="150"/>
      <c r="X131" s="150"/>
      <c r="Z131" s="150"/>
      <c r="AJ131" s="970"/>
      <c r="AL131" s="150"/>
      <c r="AP131" s="150"/>
      <c r="AR131" s="150"/>
      <c r="AT131" s="150"/>
      <c r="AV131" s="150">
        <f>AV121</f>
        <v>10402</v>
      </c>
    </row>
    <row r="132" spans="1:52" x14ac:dyDescent="0.3">
      <c r="A132" s="734" t="s">
        <v>165</v>
      </c>
      <c r="B132" s="855">
        <v>1414</v>
      </c>
      <c r="C132" s="178" t="s">
        <v>196</v>
      </c>
      <c r="D132" s="607"/>
      <c r="F132" s="599"/>
      <c r="H132" s="599"/>
      <c r="J132" s="599"/>
      <c r="N132" s="599"/>
      <c r="P132" s="150"/>
      <c r="R132" s="150"/>
      <c r="X132" s="150"/>
      <c r="Z132" s="150"/>
      <c r="AJ132" s="970"/>
      <c r="AL132" s="150"/>
      <c r="AP132" s="150"/>
      <c r="AR132" s="150"/>
      <c r="AT132" s="150"/>
      <c r="AV132" s="150">
        <f>AV122</f>
        <v>10745.466840779778</v>
      </c>
    </row>
    <row r="133" spans="1:52" x14ac:dyDescent="0.3">
      <c r="A133" s="734" t="s">
        <v>165</v>
      </c>
      <c r="B133" s="855">
        <v>1415</v>
      </c>
      <c r="C133" s="178" t="s">
        <v>197</v>
      </c>
      <c r="D133" s="607"/>
      <c r="F133" s="599"/>
      <c r="H133" s="599"/>
      <c r="J133" s="599"/>
      <c r="N133" s="599"/>
      <c r="P133" s="150"/>
      <c r="R133" s="150"/>
      <c r="X133" s="150"/>
      <c r="Z133" s="150"/>
      <c r="AJ133" s="970"/>
      <c r="AL133" s="150"/>
      <c r="AP133" s="150"/>
      <c r="AR133" s="150"/>
      <c r="AT133" s="150"/>
      <c r="AV133" s="150">
        <f>AV123</f>
        <v>10745.466840779778</v>
      </c>
    </row>
    <row r="134" spans="1:52" x14ac:dyDescent="0.3">
      <c r="A134" s="734" t="s">
        <v>165</v>
      </c>
      <c r="B134" s="855">
        <v>1416</v>
      </c>
      <c r="C134" s="178" t="s">
        <v>198</v>
      </c>
      <c r="D134" s="607"/>
      <c r="F134" s="599"/>
      <c r="H134" s="599"/>
      <c r="J134" s="599"/>
      <c r="N134" s="599"/>
      <c r="P134" s="150"/>
      <c r="R134" s="150"/>
      <c r="X134" s="150"/>
      <c r="Z134" s="150"/>
      <c r="AJ134" s="970"/>
      <c r="AL134" s="150"/>
      <c r="AP134" s="150"/>
      <c r="AR134" s="150"/>
      <c r="AT134" s="150"/>
      <c r="AV134" s="150">
        <f>AV126</f>
        <v>12327.426036457493</v>
      </c>
    </row>
    <row r="135" spans="1:52" x14ac:dyDescent="0.3">
      <c r="A135" s="734" t="s">
        <v>165</v>
      </c>
      <c r="B135" s="855">
        <v>1417</v>
      </c>
      <c r="C135" s="178" t="s">
        <v>199</v>
      </c>
      <c r="D135" s="607"/>
      <c r="F135" s="599"/>
      <c r="H135" s="599"/>
      <c r="J135" s="599"/>
      <c r="N135" s="599"/>
      <c r="P135" s="150"/>
      <c r="R135" s="150"/>
      <c r="X135" s="150"/>
      <c r="Z135" s="150"/>
      <c r="AJ135" s="970"/>
      <c r="AL135" s="150"/>
      <c r="AP135" s="150"/>
      <c r="AR135" s="150"/>
      <c r="AT135" s="150"/>
      <c r="AV135" s="150">
        <f>AV124</f>
        <v>11762</v>
      </c>
    </row>
    <row r="136" spans="1:52" x14ac:dyDescent="0.3">
      <c r="A136" s="734" t="s">
        <v>165</v>
      </c>
      <c r="B136" s="855">
        <v>1418</v>
      </c>
      <c r="C136" s="178" t="s">
        <v>200</v>
      </c>
      <c r="D136" s="607"/>
      <c r="F136" s="599"/>
      <c r="H136" s="599"/>
      <c r="J136" s="599"/>
      <c r="N136" s="599"/>
      <c r="P136" s="150"/>
      <c r="R136" s="150"/>
      <c r="X136" s="150"/>
      <c r="Z136" s="150"/>
      <c r="AJ136" s="970"/>
      <c r="AL136" s="150"/>
      <c r="AP136" s="150"/>
      <c r="AR136" s="150"/>
      <c r="AT136" s="150"/>
      <c r="AV136" s="150">
        <f>AV125</f>
        <v>11762</v>
      </c>
    </row>
    <row r="137" spans="1:52" x14ac:dyDescent="0.3">
      <c r="A137" s="244" t="s">
        <v>165</v>
      </c>
      <c r="B137" s="246">
        <v>925</v>
      </c>
      <c r="C137" s="178" t="s">
        <v>201</v>
      </c>
      <c r="D137" s="607">
        <v>5220.8500000000004</v>
      </c>
      <c r="E137" s="815">
        <f t="shared" si="32"/>
        <v>0.10231092638171937</v>
      </c>
      <c r="F137" s="599">
        <v>5755</v>
      </c>
      <c r="G137" s="815">
        <f t="shared" si="32"/>
        <v>-2.4691559871510751E-3</v>
      </c>
      <c r="H137" s="599">
        <v>5740.7900072939456</v>
      </c>
      <c r="I137" s="815">
        <f t="shared" si="32"/>
        <v>5.848515354277669E-2</v>
      </c>
      <c r="J137" s="599">
        <v>6076.5409923273701</v>
      </c>
      <c r="K137" s="815">
        <f t="shared" si="32"/>
        <v>-4.9402936744621473E-4</v>
      </c>
      <c r="L137" s="601">
        <v>6073.5390026246696</v>
      </c>
      <c r="M137" s="815">
        <f t="shared" si="32"/>
        <v>0</v>
      </c>
      <c r="N137" s="599">
        <v>6073.5390026246696</v>
      </c>
      <c r="O137" s="815">
        <f t="shared" si="32"/>
        <v>5.144628152388598E-2</v>
      </c>
      <c r="P137" s="150">
        <v>6386</v>
      </c>
      <c r="Q137" s="815">
        <f t="shared" si="32"/>
        <v>0</v>
      </c>
      <c r="R137" s="150">
        <v>6386</v>
      </c>
      <c r="S137" s="815">
        <f t="shared" si="32"/>
        <v>3.2884434700908237E-3</v>
      </c>
      <c r="T137" s="150">
        <v>6407</v>
      </c>
      <c r="U137" s="815">
        <f t="shared" ref="U137:U152" si="33">(V137-T137)/T137</f>
        <v>-1</v>
      </c>
      <c r="V137" s="150">
        <v>0</v>
      </c>
      <c r="W137" s="815" t="e">
        <f t="shared" si="2"/>
        <v>#DIV/0!</v>
      </c>
      <c r="X137" s="150">
        <v>6379</v>
      </c>
      <c r="Y137" s="815">
        <f t="shared" si="2"/>
        <v>2.8217588963787427E-3</v>
      </c>
      <c r="Z137" s="150">
        <v>6397</v>
      </c>
      <c r="AA137" s="815">
        <f t="shared" si="2"/>
        <v>-6.0966077848991712E-3</v>
      </c>
      <c r="AB137" s="970">
        <v>6358</v>
      </c>
      <c r="AC137" s="815">
        <f t="shared" si="5"/>
        <v>5.0330292544825414E-3</v>
      </c>
      <c r="AD137" s="970">
        <v>6390</v>
      </c>
      <c r="AE137" s="815">
        <f t="shared" si="5"/>
        <v>9.8591549295774655E-3</v>
      </c>
      <c r="AF137" s="970">
        <v>6453</v>
      </c>
      <c r="AG137" s="815">
        <f t="shared" si="5"/>
        <v>-3.8741670540833719E-3</v>
      </c>
      <c r="AH137" s="970">
        <v>6428</v>
      </c>
      <c r="AI137" s="815">
        <f t="shared" si="30"/>
        <v>-8.245177349097698E-3</v>
      </c>
      <c r="AJ137" s="150">
        <v>6375</v>
      </c>
      <c r="AK137" s="815">
        <f t="shared" si="30"/>
        <v>-8.7843137254901959E-3</v>
      </c>
      <c r="AL137" s="150">
        <v>6319</v>
      </c>
      <c r="AM137" s="815">
        <f t="shared" si="30"/>
        <v>2.6906156807612186E-3</v>
      </c>
      <c r="AN137" s="970">
        <v>6336.0020004867301</v>
      </c>
      <c r="AO137" s="815">
        <f t="shared" si="30"/>
        <v>1.5751249971088935E-4</v>
      </c>
      <c r="AP137" s="150">
        <v>6337</v>
      </c>
      <c r="AQ137" s="815">
        <f t="shared" si="30"/>
        <v>0</v>
      </c>
      <c r="AR137" s="150">
        <v>6337</v>
      </c>
      <c r="AS137" s="815">
        <f t="shared" si="30"/>
        <v>0</v>
      </c>
      <c r="AT137" s="150">
        <v>6337</v>
      </c>
      <c r="AU137" s="815">
        <f t="shared" si="30"/>
        <v>5.4915575193309134E-2</v>
      </c>
      <c r="AV137" s="150">
        <v>6685</v>
      </c>
      <c r="AZ137" s="81"/>
    </row>
    <row r="138" spans="1:52" x14ac:dyDescent="0.3">
      <c r="A138" s="244" t="s">
        <v>165</v>
      </c>
      <c r="B138" s="246">
        <v>926</v>
      </c>
      <c r="C138" s="178" t="s">
        <v>202</v>
      </c>
      <c r="D138" s="607">
        <v>4813.42</v>
      </c>
      <c r="E138" s="815">
        <f t="shared" si="32"/>
        <v>5.5382659314998466E-2</v>
      </c>
      <c r="F138" s="599">
        <v>5080</v>
      </c>
      <c r="G138" s="815">
        <f t="shared" si="32"/>
        <v>-2.3582677165353469E-3</v>
      </c>
      <c r="H138" s="599">
        <v>5068.0200000000004</v>
      </c>
      <c r="I138" s="815">
        <f t="shared" si="32"/>
        <v>5.857100080036181E-2</v>
      </c>
      <c r="J138" s="599">
        <v>5364.8590034762501</v>
      </c>
      <c r="K138" s="815">
        <f t="shared" si="32"/>
        <v>-5.3347159063924323E-4</v>
      </c>
      <c r="L138" s="601">
        <v>5361.9970036101104</v>
      </c>
      <c r="M138" s="815">
        <f t="shared" si="32"/>
        <v>0</v>
      </c>
      <c r="N138" s="599">
        <v>5361.9970036101104</v>
      </c>
      <c r="O138" s="815">
        <f t="shared" si="32"/>
        <v>5.1473918430775534E-2</v>
      </c>
      <c r="P138" s="150">
        <v>5638</v>
      </c>
      <c r="Q138" s="815">
        <f t="shared" si="32"/>
        <v>0</v>
      </c>
      <c r="R138" s="150">
        <v>5638</v>
      </c>
      <c r="S138" s="815">
        <f t="shared" si="32"/>
        <v>3.3699893579283435E-3</v>
      </c>
      <c r="T138" s="150">
        <v>5657</v>
      </c>
      <c r="U138" s="815">
        <f t="shared" si="33"/>
        <v>5.4799363620293444E-3</v>
      </c>
      <c r="V138" s="150">
        <v>5688</v>
      </c>
      <c r="W138" s="815">
        <f t="shared" si="2"/>
        <v>-9.8452883263009851E-3</v>
      </c>
      <c r="X138" s="150">
        <v>5632</v>
      </c>
      <c r="Y138" s="815">
        <f t="shared" si="2"/>
        <v>2.6633522727272725E-3</v>
      </c>
      <c r="Z138" s="150">
        <v>5647</v>
      </c>
      <c r="AA138" s="815">
        <f t="shared" si="2"/>
        <v>-6.0208960510005315E-3</v>
      </c>
      <c r="AB138" s="970">
        <v>5613</v>
      </c>
      <c r="AC138" s="815">
        <f t="shared" si="5"/>
        <v>4.988419739889542E-3</v>
      </c>
      <c r="AD138" s="970">
        <v>5641</v>
      </c>
      <c r="AE138" s="815">
        <f t="shared" si="5"/>
        <v>9.927317851444779E-3</v>
      </c>
      <c r="AF138" s="970">
        <v>5697</v>
      </c>
      <c r="AG138" s="815">
        <f t="shared" si="5"/>
        <v>-3.8741670540833701E-3</v>
      </c>
      <c r="AH138" s="970">
        <f>AF138*(1+AG137)</f>
        <v>5674.928870292887</v>
      </c>
      <c r="AI138" s="815">
        <f t="shared" si="30"/>
        <v>-8.245177349097731E-3</v>
      </c>
      <c r="AJ138" s="970">
        <v>5628.1380753138073</v>
      </c>
      <c r="AK138" s="815">
        <f t="shared" si="30"/>
        <v>-8.7307871015704537E-3</v>
      </c>
      <c r="AL138" s="150">
        <v>5579</v>
      </c>
      <c r="AM138" s="815">
        <f t="shared" si="30"/>
        <v>2.5570891551515043E-3</v>
      </c>
      <c r="AN138" s="970">
        <v>5593.2660003965902</v>
      </c>
      <c r="AO138" s="815">
        <f t="shared" si="30"/>
        <v>0</v>
      </c>
      <c r="AP138" s="970">
        <v>5593.2660003965902</v>
      </c>
      <c r="AQ138" s="815">
        <f t="shared" si="30"/>
        <v>7.4614723491517494E-3</v>
      </c>
      <c r="AR138" s="150">
        <v>5635</v>
      </c>
      <c r="AS138" s="815">
        <f t="shared" si="30"/>
        <v>4.4543034605146407E-2</v>
      </c>
      <c r="AT138" s="150">
        <v>5886</v>
      </c>
      <c r="AU138" s="815">
        <f t="shared" si="30"/>
        <v>2.7183146449201497E-3</v>
      </c>
      <c r="AV138" s="150">
        <v>5902</v>
      </c>
      <c r="AZ138" s="81"/>
    </row>
    <row r="139" spans="1:52" x14ac:dyDescent="0.3">
      <c r="A139" s="244" t="s">
        <v>165</v>
      </c>
      <c r="B139" s="246">
        <v>927</v>
      </c>
      <c r="C139" s="178" t="s">
        <v>203</v>
      </c>
      <c r="D139" s="607">
        <v>5382.19</v>
      </c>
      <c r="E139" s="815">
        <f t="shared" si="32"/>
        <v>0.19951172292319677</v>
      </c>
      <c r="F139" s="599">
        <v>6456</v>
      </c>
      <c r="G139" s="815">
        <f t="shared" si="32"/>
        <v>-2.3342625454551248E-3</v>
      </c>
      <c r="H139" s="599">
        <v>6440.9300010065417</v>
      </c>
      <c r="I139" s="815">
        <f t="shared" si="32"/>
        <v>5.8187869039149603E-2</v>
      </c>
      <c r="J139" s="599">
        <v>6815.7139923954401</v>
      </c>
      <c r="K139" s="815">
        <f t="shared" si="32"/>
        <v>-3.7677760783616754E-4</v>
      </c>
      <c r="L139" s="601">
        <v>6813.1459839816898</v>
      </c>
      <c r="M139" s="815">
        <f t="shared" si="32"/>
        <v>0</v>
      </c>
      <c r="N139" s="599">
        <v>6813.1459839816898</v>
      </c>
      <c r="O139" s="815">
        <f t="shared" si="32"/>
        <v>5.1349848783637984E-2</v>
      </c>
      <c r="P139" s="150">
        <v>7163</v>
      </c>
      <c r="Q139" s="815">
        <f t="shared" si="32"/>
        <v>0</v>
      </c>
      <c r="R139" s="150">
        <v>7163</v>
      </c>
      <c r="S139" s="815">
        <f t="shared" si="32"/>
        <v>3.2109451347200895E-3</v>
      </c>
      <c r="T139" s="150">
        <v>7186</v>
      </c>
      <c r="U139" s="815">
        <f t="shared" si="33"/>
        <v>-1</v>
      </c>
      <c r="V139" s="150">
        <v>0</v>
      </c>
      <c r="W139" s="815" t="e">
        <f t="shared" si="2"/>
        <v>#DIV/0!</v>
      </c>
      <c r="X139" s="150">
        <v>7155</v>
      </c>
      <c r="Y139" s="815">
        <f t="shared" si="2"/>
        <v>2.7952480782669461E-3</v>
      </c>
      <c r="Z139" s="150">
        <v>7175</v>
      </c>
      <c r="AA139" s="815">
        <f t="shared" si="2"/>
        <v>-6.132404181184669E-3</v>
      </c>
      <c r="AB139" s="970">
        <v>7131</v>
      </c>
      <c r="AC139" s="815">
        <f t="shared" si="5"/>
        <v>0</v>
      </c>
      <c r="AD139" s="970">
        <v>7131</v>
      </c>
      <c r="AE139" s="815">
        <f t="shared" si="5"/>
        <v>1.5004908147524891E-2</v>
      </c>
      <c r="AF139" s="970">
        <v>7238</v>
      </c>
      <c r="AG139" s="815">
        <f t="shared" si="5"/>
        <v>-3.8684719535783366E-3</v>
      </c>
      <c r="AH139" s="970">
        <v>7210</v>
      </c>
      <c r="AI139" s="815">
        <f t="shared" si="30"/>
        <v>-8.2451773490976685E-3</v>
      </c>
      <c r="AJ139" s="970">
        <v>7150.5522713130058</v>
      </c>
      <c r="AK139" s="815">
        <f t="shared" si="30"/>
        <v>-8.7478937205950624E-3</v>
      </c>
      <c r="AL139" s="150">
        <v>7088</v>
      </c>
      <c r="AM139" s="815">
        <f t="shared" si="30"/>
        <v>2.1944136916323192E-3</v>
      </c>
      <c r="AN139" s="970">
        <v>7103.5540042462899</v>
      </c>
      <c r="AO139" s="815">
        <f t="shared" si="30"/>
        <v>6.2588329039976894E-4</v>
      </c>
      <c r="AP139" s="150">
        <v>7108</v>
      </c>
      <c r="AQ139" s="815">
        <f t="shared" si="30"/>
        <v>7.1750140686550369E-3</v>
      </c>
      <c r="AR139" s="150">
        <v>7159</v>
      </c>
      <c r="AS139" s="815">
        <f t="shared" si="30"/>
        <v>0</v>
      </c>
      <c r="AT139" s="150">
        <v>7159</v>
      </c>
      <c r="AU139" s="815">
        <f t="shared" si="30"/>
        <v>4.7352982260092193E-2</v>
      </c>
      <c r="AV139" s="150">
        <v>7498</v>
      </c>
      <c r="AZ139" s="81"/>
    </row>
    <row r="140" spans="1:52" x14ac:dyDescent="0.3">
      <c r="A140" s="244" t="s">
        <v>165</v>
      </c>
      <c r="B140" s="246">
        <v>928</v>
      </c>
      <c r="C140" s="178" t="s">
        <v>204</v>
      </c>
      <c r="D140" s="607">
        <v>6172.4</v>
      </c>
      <c r="E140" s="815">
        <f t="shared" si="32"/>
        <v>0.11463936232259743</v>
      </c>
      <c r="F140" s="599">
        <v>6880</v>
      </c>
      <c r="G140" s="815">
        <f t="shared" si="32"/>
        <v>-2.3735465116277643E-3</v>
      </c>
      <c r="H140" s="599">
        <v>6863.670000000001</v>
      </c>
      <c r="I140" s="815">
        <f t="shared" si="32"/>
        <v>5.8409422156582215E-2</v>
      </c>
      <c r="J140" s="599">
        <v>7264.5729985734697</v>
      </c>
      <c r="K140" s="815">
        <f t="shared" si="32"/>
        <v>1.3971867451251089E-4</v>
      </c>
      <c r="L140" s="601">
        <v>7265.5879950837298</v>
      </c>
      <c r="M140" s="815">
        <f t="shared" si="32"/>
        <v>0</v>
      </c>
      <c r="N140" s="599">
        <v>7265.5879950837298</v>
      </c>
      <c r="O140" s="815">
        <f t="shared" si="32"/>
        <v>5.0844061783606967E-2</v>
      </c>
      <c r="P140" s="150">
        <v>7635</v>
      </c>
      <c r="Q140" s="815">
        <f t="shared" si="32"/>
        <v>0</v>
      </c>
      <c r="R140" s="150">
        <v>7635</v>
      </c>
      <c r="S140" s="815">
        <f t="shared" si="32"/>
        <v>3.2743942370661427E-3</v>
      </c>
      <c r="T140" s="150">
        <v>7660</v>
      </c>
      <c r="U140" s="815">
        <f t="shared" si="33"/>
        <v>5.4830287206266322E-3</v>
      </c>
      <c r="V140" s="150">
        <v>7702</v>
      </c>
      <c r="W140" s="815">
        <f t="shared" si="2"/>
        <v>-9.8675668657491559E-3</v>
      </c>
      <c r="X140" s="150">
        <v>7626</v>
      </c>
      <c r="Y140" s="815">
        <f t="shared" si="2"/>
        <v>2.7537372147915028E-3</v>
      </c>
      <c r="Z140" s="150">
        <v>7647</v>
      </c>
      <c r="AA140" s="815">
        <f t="shared" si="2"/>
        <v>-6.0154308879299071E-3</v>
      </c>
      <c r="AB140" s="970">
        <v>7601</v>
      </c>
      <c r="AC140" s="815">
        <f t="shared" si="5"/>
        <v>4.9993421918168666E-3</v>
      </c>
      <c r="AD140" s="970">
        <v>7639</v>
      </c>
      <c r="AE140" s="815">
        <f t="shared" si="5"/>
        <v>9.8180390103416674E-3</v>
      </c>
      <c r="AF140" s="970">
        <v>7714</v>
      </c>
      <c r="AG140" s="815">
        <f t="shared" si="5"/>
        <v>-3.7593984962406013E-3</v>
      </c>
      <c r="AH140" s="970">
        <v>7685</v>
      </c>
      <c r="AI140" s="815">
        <f t="shared" si="30"/>
        <v>-8.2451773490976824E-3</v>
      </c>
      <c r="AJ140" s="970">
        <v>7621.6358120721843</v>
      </c>
      <c r="AK140" s="815">
        <f t="shared" si="30"/>
        <v>-8.7429803411280087E-3</v>
      </c>
      <c r="AL140" s="150">
        <v>7555</v>
      </c>
      <c r="AM140" s="815">
        <f t="shared" si="30"/>
        <v>3.0100588773857837E-3</v>
      </c>
      <c r="AN140" s="970">
        <v>7577.7409948186496</v>
      </c>
      <c r="AO140" s="815">
        <f t="shared" si="30"/>
        <v>-2.2975116460697431E-4</v>
      </c>
      <c r="AP140" s="150">
        <v>7576</v>
      </c>
      <c r="AQ140" s="815">
        <f t="shared" si="30"/>
        <v>7.1277719112988382E-3</v>
      </c>
      <c r="AR140" s="150">
        <v>7630</v>
      </c>
      <c r="AS140" s="815">
        <f t="shared" si="30"/>
        <v>4.4692005242463959E-2</v>
      </c>
      <c r="AT140" s="150">
        <v>7971</v>
      </c>
      <c r="AU140" s="815">
        <f t="shared" si="30"/>
        <v>4.735298226009222E-2</v>
      </c>
      <c r="AV140" s="150">
        <f>AT140*(1+AU139)</f>
        <v>8348.4506215951951</v>
      </c>
      <c r="AZ140" s="81"/>
    </row>
    <row r="141" spans="1:52" x14ac:dyDescent="0.3">
      <c r="A141" s="244" t="s">
        <v>165</v>
      </c>
      <c r="B141" s="246">
        <v>929</v>
      </c>
      <c r="C141" s="178" t="s">
        <v>205</v>
      </c>
      <c r="D141" s="607">
        <v>3279.78</v>
      </c>
      <c r="E141" s="815">
        <f t="shared" si="32"/>
        <v>0.31746641543030318</v>
      </c>
      <c r="F141" s="599">
        <v>4321</v>
      </c>
      <c r="G141" s="815">
        <f t="shared" si="32"/>
        <v>-2.2772506364267869E-3</v>
      </c>
      <c r="H141" s="599">
        <v>4311.16</v>
      </c>
      <c r="I141" s="815">
        <f t="shared" si="32"/>
        <v>5.8708329896594004E-2</v>
      </c>
      <c r="J141" s="599">
        <v>4564.2610035170001</v>
      </c>
      <c r="K141" s="815">
        <f t="shared" si="32"/>
        <v>7.7778142400580753E-4</v>
      </c>
      <c r="L141" s="601">
        <v>4567.8110009398497</v>
      </c>
      <c r="M141" s="815">
        <f t="shared" si="32"/>
        <v>0</v>
      </c>
      <c r="N141" s="599">
        <v>4567.8110009398497</v>
      </c>
      <c r="O141" s="815">
        <f t="shared" si="32"/>
        <v>5.017479904772626E-2</v>
      </c>
      <c r="P141" s="150">
        <v>4797</v>
      </c>
      <c r="Q141" s="815">
        <f t="shared" si="32"/>
        <v>0</v>
      </c>
      <c r="R141" s="150">
        <v>4797</v>
      </c>
      <c r="S141" s="815">
        <f t="shared" si="32"/>
        <v>3.335417969564311E-3</v>
      </c>
      <c r="T141" s="150">
        <v>4813</v>
      </c>
      <c r="U141" s="815">
        <f t="shared" si="33"/>
        <v>5.4020361520880945E-3</v>
      </c>
      <c r="V141" s="150">
        <v>4839</v>
      </c>
      <c r="W141" s="815">
        <f t="shared" si="2"/>
        <v>-9.9194048357098569E-3</v>
      </c>
      <c r="X141" s="150">
        <v>4791</v>
      </c>
      <c r="Y141" s="815">
        <f t="shared" si="2"/>
        <v>2.9221456898351076E-3</v>
      </c>
      <c r="Z141" s="150">
        <v>4805</v>
      </c>
      <c r="AA141" s="815">
        <f t="shared" si="2"/>
        <v>0</v>
      </c>
      <c r="AB141" s="150">
        <v>4805</v>
      </c>
      <c r="AC141" s="815">
        <f t="shared" si="5"/>
        <v>-1.2486992715920915E-3</v>
      </c>
      <c r="AD141" s="970">
        <v>4799</v>
      </c>
      <c r="AE141" s="815">
        <f t="shared" si="5"/>
        <v>1.0002083767451552E-2</v>
      </c>
      <c r="AF141" s="970">
        <v>4847</v>
      </c>
      <c r="AG141" s="815">
        <f t="shared" si="5"/>
        <v>-3.7593984962406863E-3</v>
      </c>
      <c r="AH141" s="970">
        <f>AF141*(1+AG140)</f>
        <v>4828.7781954887214</v>
      </c>
      <c r="AI141" s="815">
        <f t="shared" si="30"/>
        <v>-8.2451773490976234E-3</v>
      </c>
      <c r="AJ141" s="970">
        <v>4788.9640628874613</v>
      </c>
      <c r="AK141" s="815">
        <f t="shared" si="30"/>
        <v>-8.7626598020782501E-3</v>
      </c>
      <c r="AL141" s="150">
        <v>4747</v>
      </c>
      <c r="AM141" s="815">
        <f t="shared" si="30"/>
        <v>2.0096903307351933E-3</v>
      </c>
      <c r="AN141" s="970">
        <v>4756.54</v>
      </c>
      <c r="AO141" s="815">
        <f t="shared" si="30"/>
        <v>7.2741951082089848E-4</v>
      </c>
      <c r="AP141" s="150">
        <v>4760</v>
      </c>
      <c r="AQ141" s="815" t="e">
        <f t="shared" si="30"/>
        <v>#VALUE!</v>
      </c>
      <c r="AR141" s="150" t="s">
        <v>502</v>
      </c>
      <c r="AS141" s="815" t="e">
        <f t="shared" si="30"/>
        <v>#VALUE!</v>
      </c>
      <c r="AT141" s="150" t="s">
        <v>502</v>
      </c>
      <c r="AU141" s="815" t="e">
        <f t="shared" si="30"/>
        <v>#VALUE!</v>
      </c>
      <c r="AV141" s="150">
        <v>5021</v>
      </c>
      <c r="AZ141" s="81"/>
    </row>
    <row r="142" spans="1:52" x14ac:dyDescent="0.3">
      <c r="A142" s="244" t="s">
        <v>165</v>
      </c>
      <c r="B142" s="73">
        <v>1393</v>
      </c>
      <c r="C142" s="718" t="s">
        <v>206</v>
      </c>
      <c r="D142" s="607"/>
      <c r="F142" s="599"/>
      <c r="H142" s="599"/>
      <c r="J142" s="599"/>
      <c r="N142" s="599"/>
      <c r="P142" s="150"/>
      <c r="R142" s="150"/>
      <c r="X142" s="150"/>
      <c r="Z142" s="150"/>
      <c r="AB142" s="150"/>
      <c r="AJ142" s="970">
        <v>2413.5</v>
      </c>
      <c r="AL142" s="150">
        <v>2413.5</v>
      </c>
      <c r="AN142" s="970">
        <v>2166.9360094172998</v>
      </c>
      <c r="AP142" s="150">
        <v>2231</v>
      </c>
      <c r="AR142" s="150">
        <v>2181</v>
      </c>
      <c r="AT142" s="150">
        <v>2181</v>
      </c>
      <c r="AV142" s="150">
        <v>2116</v>
      </c>
    </row>
    <row r="143" spans="1:52" x14ac:dyDescent="0.3">
      <c r="A143" s="244" t="s">
        <v>165</v>
      </c>
      <c r="B143" s="73">
        <v>1394</v>
      </c>
      <c r="C143" s="718" t="s">
        <v>207</v>
      </c>
      <c r="D143" s="607"/>
      <c r="F143" s="599"/>
      <c r="H143" s="599"/>
      <c r="J143" s="599"/>
      <c r="N143" s="599"/>
      <c r="P143" s="150"/>
      <c r="R143" s="150"/>
      <c r="X143" s="150"/>
      <c r="Z143" s="150"/>
      <c r="AB143" s="150"/>
      <c r="AJ143" s="970">
        <v>1753.5</v>
      </c>
      <c r="AL143" s="150">
        <v>1753.5</v>
      </c>
      <c r="AN143" s="970">
        <v>1599.6329773462801</v>
      </c>
      <c r="AP143" s="150">
        <v>1621</v>
      </c>
      <c r="AR143" s="150" t="s">
        <v>502</v>
      </c>
      <c r="AT143" s="150">
        <v>1586</v>
      </c>
      <c r="AV143" s="150">
        <v>1586</v>
      </c>
    </row>
    <row r="144" spans="1:52" x14ac:dyDescent="0.3">
      <c r="A144" s="244" t="s">
        <v>165</v>
      </c>
      <c r="B144" s="73">
        <v>1395</v>
      </c>
      <c r="C144" s="718" t="s">
        <v>208</v>
      </c>
      <c r="D144" s="607"/>
      <c r="F144" s="599"/>
      <c r="H144" s="599"/>
      <c r="J144" s="599"/>
      <c r="N144" s="599"/>
      <c r="P144" s="150"/>
      <c r="R144" s="150"/>
      <c r="X144" s="150"/>
      <c r="Z144" s="150"/>
      <c r="AB144" s="150"/>
      <c r="AJ144" s="970">
        <v>8449.5</v>
      </c>
      <c r="AL144" s="150">
        <v>8449.5</v>
      </c>
      <c r="AN144" s="970">
        <v>7558.4539940387504</v>
      </c>
      <c r="AP144" s="150">
        <v>7810</v>
      </c>
      <c r="AR144" s="150">
        <v>7637</v>
      </c>
      <c r="AT144" s="150">
        <v>7637</v>
      </c>
      <c r="AV144" s="150">
        <v>7637</v>
      </c>
    </row>
    <row r="145" spans="1:52" x14ac:dyDescent="0.3">
      <c r="A145" s="244" t="s">
        <v>165</v>
      </c>
      <c r="B145" s="73">
        <v>1047</v>
      </c>
      <c r="C145" s="718" t="s">
        <v>209</v>
      </c>
      <c r="D145" s="607"/>
      <c r="F145" s="599"/>
      <c r="H145" s="599"/>
      <c r="J145" s="599"/>
      <c r="N145" s="599"/>
      <c r="P145" s="150"/>
      <c r="R145" s="150"/>
      <c r="X145" s="150"/>
      <c r="Z145" s="150"/>
      <c r="AB145" s="150"/>
      <c r="AJ145" s="970"/>
      <c r="AL145" s="150"/>
      <c r="AN145" s="970" t="s">
        <v>502</v>
      </c>
      <c r="AP145" s="150" t="s">
        <v>502</v>
      </c>
      <c r="AR145" s="150" t="s">
        <v>502</v>
      </c>
      <c r="AT145" s="150" t="s">
        <v>502</v>
      </c>
      <c r="AV145" s="150">
        <v>4384</v>
      </c>
    </row>
    <row r="146" spans="1:52" x14ac:dyDescent="0.3">
      <c r="A146" s="244" t="s">
        <v>165</v>
      </c>
      <c r="B146" s="73">
        <v>1048</v>
      </c>
      <c r="C146" s="802" t="s">
        <v>210</v>
      </c>
      <c r="D146" s="607"/>
      <c r="F146" s="599"/>
      <c r="H146" s="599"/>
      <c r="J146" s="599"/>
      <c r="N146" s="599"/>
      <c r="P146" s="150"/>
      <c r="R146" s="150"/>
      <c r="X146" s="150"/>
      <c r="Z146" s="150"/>
      <c r="AB146" s="150"/>
      <c r="AJ146" s="970"/>
      <c r="AL146" s="150"/>
      <c r="AN146" s="970" t="s">
        <v>502</v>
      </c>
      <c r="AP146" s="150" t="s">
        <v>502</v>
      </c>
      <c r="AR146" s="150" t="s">
        <v>502</v>
      </c>
      <c r="AT146" s="150" t="s">
        <v>502</v>
      </c>
      <c r="AV146" s="150">
        <v>5358</v>
      </c>
      <c r="AY146" s="37"/>
    </row>
    <row r="147" spans="1:52" ht="15" thickBot="1" x14ac:dyDescent="0.35">
      <c r="A147" s="244" t="s">
        <v>165</v>
      </c>
      <c r="B147" s="287">
        <v>1046</v>
      </c>
      <c r="C147" s="720" t="s">
        <v>211</v>
      </c>
      <c r="D147" s="607"/>
      <c r="F147" s="599"/>
      <c r="H147" s="599"/>
      <c r="J147" s="599"/>
      <c r="N147" s="599"/>
      <c r="P147" s="150"/>
      <c r="R147" s="150"/>
      <c r="X147" s="150"/>
      <c r="Z147" s="150"/>
      <c r="AB147" s="150"/>
      <c r="AJ147" s="970"/>
      <c r="AL147" s="150"/>
      <c r="AN147" s="970" t="s">
        <v>502</v>
      </c>
      <c r="AP147" s="150" t="s">
        <v>502</v>
      </c>
      <c r="AR147" s="150" t="s">
        <v>502</v>
      </c>
      <c r="AT147" s="150" t="s">
        <v>502</v>
      </c>
      <c r="AV147" s="150">
        <v>2271</v>
      </c>
    </row>
    <row r="148" spans="1:52" x14ac:dyDescent="0.3">
      <c r="A148" s="244" t="s">
        <v>165</v>
      </c>
      <c r="B148" s="73">
        <v>1376</v>
      </c>
      <c r="C148" s="718" t="s">
        <v>489</v>
      </c>
      <c r="D148" s="607"/>
      <c r="F148" s="599"/>
      <c r="H148" s="599"/>
      <c r="J148" s="599"/>
      <c r="N148" s="599"/>
      <c r="P148" s="150"/>
      <c r="R148" s="150"/>
      <c r="X148" s="150"/>
      <c r="Z148" s="150"/>
      <c r="AB148" s="150"/>
      <c r="AJ148" s="970"/>
      <c r="AL148" s="150"/>
      <c r="AP148" s="150"/>
      <c r="AR148" s="150"/>
      <c r="AT148" s="150"/>
      <c r="AV148" s="150">
        <v>5276</v>
      </c>
      <c r="AZ148" s="81"/>
    </row>
    <row r="149" spans="1:52" x14ac:dyDescent="0.3">
      <c r="A149" s="244" t="s">
        <v>165</v>
      </c>
      <c r="B149" s="73">
        <v>1377</v>
      </c>
      <c r="C149" s="718" t="s">
        <v>213</v>
      </c>
      <c r="D149" s="607"/>
      <c r="F149" s="599"/>
      <c r="H149" s="599"/>
      <c r="J149" s="599"/>
      <c r="N149" s="599"/>
      <c r="P149" s="150"/>
      <c r="R149" s="150"/>
      <c r="X149" s="150"/>
      <c r="Z149" s="150"/>
      <c r="AB149" s="150"/>
      <c r="AJ149" s="970"/>
      <c r="AL149" s="150"/>
      <c r="AP149" s="150"/>
      <c r="AR149" s="150"/>
      <c r="AT149" s="150"/>
      <c r="AV149" s="150">
        <v>3456</v>
      </c>
      <c r="AZ149" s="81"/>
    </row>
    <row r="150" spans="1:52" x14ac:dyDescent="0.3">
      <c r="A150" s="244" t="s">
        <v>214</v>
      </c>
      <c r="B150" s="246">
        <v>936</v>
      </c>
      <c r="C150" s="2" t="s">
        <v>215</v>
      </c>
      <c r="D150" s="602">
        <v>5500</v>
      </c>
      <c r="E150" s="815">
        <f t="shared" ref="E150:AU160" si="34">(F150-D150)/D150</f>
        <v>0.11345454545454546</v>
      </c>
      <c r="F150" s="599">
        <v>6124</v>
      </c>
      <c r="G150" s="815">
        <f t="shared" si="34"/>
        <v>0</v>
      </c>
      <c r="H150" s="599">
        <v>6124</v>
      </c>
      <c r="I150" s="815">
        <f t="shared" si="34"/>
        <v>0</v>
      </c>
      <c r="J150" s="599">
        <v>6124</v>
      </c>
      <c r="K150" s="815">
        <f t="shared" si="34"/>
        <v>7.236691723126229E-2</v>
      </c>
      <c r="L150" s="601">
        <v>6567.1750011242502</v>
      </c>
      <c r="M150" s="815">
        <f t="shared" si="34"/>
        <v>-3.4897044937133123E-2</v>
      </c>
      <c r="N150" s="599">
        <v>6338</v>
      </c>
      <c r="O150" s="815">
        <f t="shared" si="34"/>
        <v>-3.376459450930893E-2</v>
      </c>
      <c r="P150" s="150">
        <v>6124</v>
      </c>
      <c r="Q150" s="815">
        <f t="shared" si="34"/>
        <v>0</v>
      </c>
      <c r="R150" s="150">
        <v>6124</v>
      </c>
      <c r="S150" s="815">
        <f t="shared" si="34"/>
        <v>7.7726975832789022E-2</v>
      </c>
      <c r="T150" s="150">
        <v>6600</v>
      </c>
      <c r="U150" s="815">
        <f t="shared" si="33"/>
        <v>-6.0606060606060608E-2</v>
      </c>
      <c r="V150" s="150">
        <v>6200</v>
      </c>
      <c r="W150" s="815">
        <f t="shared" si="34"/>
        <v>0</v>
      </c>
      <c r="X150" s="150">
        <v>6200</v>
      </c>
      <c r="Y150" s="815">
        <f t="shared" si="34"/>
        <v>0</v>
      </c>
      <c r="Z150" s="150">
        <v>6200</v>
      </c>
      <c r="AA150" s="815">
        <f t="shared" si="34"/>
        <v>0</v>
      </c>
      <c r="AB150" s="970">
        <v>6200</v>
      </c>
      <c r="AC150" s="815">
        <f t="shared" si="34"/>
        <v>6.3225806451612909E-2</v>
      </c>
      <c r="AD150" s="970">
        <v>6592</v>
      </c>
      <c r="AE150" s="815">
        <f t="shared" si="34"/>
        <v>-3.125E-2</v>
      </c>
      <c r="AF150" s="970">
        <v>6386</v>
      </c>
      <c r="AG150" s="815">
        <f t="shared" si="34"/>
        <v>0</v>
      </c>
      <c r="AH150" s="970">
        <v>6386</v>
      </c>
      <c r="AI150" s="815">
        <f t="shared" si="34"/>
        <v>0</v>
      </c>
      <c r="AJ150" s="150">
        <v>6386</v>
      </c>
      <c r="AK150" s="815">
        <f t="shared" si="34"/>
        <v>0</v>
      </c>
      <c r="AL150" s="150">
        <v>6386</v>
      </c>
      <c r="AM150" s="815">
        <f t="shared" si="34"/>
        <v>0</v>
      </c>
      <c r="AN150" s="970">
        <v>6386</v>
      </c>
      <c r="AO150" s="815">
        <f t="shared" si="34"/>
        <v>2.505480739116818E-2</v>
      </c>
      <c r="AP150" s="150">
        <v>6546</v>
      </c>
      <c r="AQ150" s="815">
        <f t="shared" si="34"/>
        <v>0</v>
      </c>
      <c r="AR150" s="150">
        <v>6546</v>
      </c>
      <c r="AS150" s="815">
        <f t="shared" si="34"/>
        <v>0</v>
      </c>
      <c r="AT150" s="150">
        <v>6546</v>
      </c>
      <c r="AU150" s="815">
        <f t="shared" si="34"/>
        <v>0</v>
      </c>
      <c r="AV150" s="150">
        <v>6546</v>
      </c>
      <c r="AW150" s="1058"/>
    </row>
    <row r="151" spans="1:52" x14ac:dyDescent="0.3">
      <c r="A151" s="277" t="s">
        <v>214</v>
      </c>
      <c r="B151" s="246">
        <v>1341</v>
      </c>
      <c r="C151" s="4" t="s">
        <v>216</v>
      </c>
      <c r="D151" s="602">
        <v>5300</v>
      </c>
      <c r="E151" s="815">
        <f t="shared" si="34"/>
        <v>1.8867924528301886E-2</v>
      </c>
      <c r="F151" s="599">
        <v>5400</v>
      </c>
      <c r="G151" s="815">
        <f t="shared" si="34"/>
        <v>0</v>
      </c>
      <c r="H151" s="599">
        <v>5400</v>
      </c>
      <c r="I151" s="815">
        <f t="shared" si="34"/>
        <v>0</v>
      </c>
      <c r="J151" s="599">
        <v>5400</v>
      </c>
      <c r="K151" s="815">
        <f t="shared" si="34"/>
        <v>0.10411185193444066</v>
      </c>
      <c r="L151" s="601">
        <v>5962.2040004459795</v>
      </c>
      <c r="M151" s="815">
        <f t="shared" si="34"/>
        <v>-6.2594973338393561E-2</v>
      </c>
      <c r="N151" s="599">
        <v>5589</v>
      </c>
      <c r="O151" s="815">
        <f t="shared" si="34"/>
        <v>-3.3816425120772944E-2</v>
      </c>
      <c r="P151" s="150">
        <v>5400</v>
      </c>
      <c r="Q151" s="815">
        <f t="shared" si="34"/>
        <v>0</v>
      </c>
      <c r="R151" s="150">
        <v>5400</v>
      </c>
      <c r="S151" s="815">
        <f t="shared" si="34"/>
        <v>7.1481481481481479E-2</v>
      </c>
      <c r="T151" s="150">
        <v>5786</v>
      </c>
      <c r="U151" s="815">
        <f t="shared" si="33"/>
        <v>1.9702730729346699E-2</v>
      </c>
      <c r="V151" s="150">
        <v>5900</v>
      </c>
      <c r="W151" s="815">
        <f t="shared" si="34"/>
        <v>0</v>
      </c>
      <c r="X151" s="150">
        <v>5900</v>
      </c>
      <c r="Y151" s="815">
        <f t="shared" si="34"/>
        <v>0</v>
      </c>
      <c r="Z151" s="150">
        <v>5900</v>
      </c>
      <c r="AA151" s="815">
        <f t="shared" si="34"/>
        <v>0</v>
      </c>
      <c r="AB151" s="970">
        <v>5900</v>
      </c>
      <c r="AC151" s="815">
        <f t="shared" si="34"/>
        <v>0.03</v>
      </c>
      <c r="AD151" s="970">
        <v>6077</v>
      </c>
      <c r="AE151" s="815">
        <f t="shared" si="34"/>
        <v>0</v>
      </c>
      <c r="AF151" s="970">
        <v>6077</v>
      </c>
      <c r="AG151" s="815">
        <f t="shared" si="34"/>
        <v>0</v>
      </c>
      <c r="AH151" s="970">
        <v>6077</v>
      </c>
      <c r="AI151" s="815">
        <f t="shared" si="34"/>
        <v>0</v>
      </c>
      <c r="AJ151" s="150">
        <v>6077</v>
      </c>
      <c r="AK151" s="815">
        <f t="shared" si="34"/>
        <v>0</v>
      </c>
      <c r="AL151" s="150">
        <v>6077</v>
      </c>
      <c r="AM151" s="815">
        <f t="shared" si="34"/>
        <v>0</v>
      </c>
      <c r="AN151" s="970">
        <v>6077</v>
      </c>
      <c r="AO151" s="815">
        <f t="shared" si="34"/>
        <v>2.5012341615928912E-2</v>
      </c>
      <c r="AP151" s="150">
        <v>6229</v>
      </c>
      <c r="AQ151" s="815">
        <f t="shared" si="34"/>
        <v>0</v>
      </c>
      <c r="AR151" s="150">
        <v>6229</v>
      </c>
      <c r="AS151" s="815">
        <f t="shared" si="34"/>
        <v>0</v>
      </c>
      <c r="AT151" s="150">
        <v>6229</v>
      </c>
      <c r="AU151" s="815">
        <f t="shared" si="34"/>
        <v>0</v>
      </c>
      <c r="AV151" s="150">
        <v>6229</v>
      </c>
      <c r="AW151" s="1058"/>
    </row>
    <row r="152" spans="1:52" x14ac:dyDescent="0.3">
      <c r="A152" s="244" t="s">
        <v>214</v>
      </c>
      <c r="B152" s="246">
        <v>938</v>
      </c>
      <c r="C152" s="2" t="s">
        <v>217</v>
      </c>
      <c r="D152" s="602">
        <v>7117</v>
      </c>
      <c r="E152" s="815">
        <f t="shared" si="34"/>
        <v>0.11282843894899536</v>
      </c>
      <c r="F152" s="599">
        <v>7920</v>
      </c>
      <c r="G152" s="815">
        <f t="shared" si="34"/>
        <v>0</v>
      </c>
      <c r="H152" s="599">
        <v>7920</v>
      </c>
      <c r="I152" s="815">
        <f t="shared" si="34"/>
        <v>0</v>
      </c>
      <c r="J152" s="599">
        <v>7920</v>
      </c>
      <c r="K152" s="815">
        <f t="shared" si="34"/>
        <v>2.4634977165737378E-2</v>
      </c>
      <c r="L152" s="601">
        <v>8115.10901915264</v>
      </c>
      <c r="M152" s="815">
        <f t="shared" si="34"/>
        <v>1.0091174456693969E-2</v>
      </c>
      <c r="N152" s="599">
        <v>8197</v>
      </c>
      <c r="O152" s="815">
        <f t="shared" si="34"/>
        <v>-3.3792851043064537E-2</v>
      </c>
      <c r="P152" s="150">
        <v>7920</v>
      </c>
      <c r="Q152" s="815">
        <f t="shared" si="34"/>
        <v>0</v>
      </c>
      <c r="R152" s="150">
        <v>7920</v>
      </c>
      <c r="S152" s="815">
        <f t="shared" si="34"/>
        <v>3.4974747474747478E-2</v>
      </c>
      <c r="T152" s="150">
        <v>8197</v>
      </c>
      <c r="U152" s="815">
        <f t="shared" si="33"/>
        <v>7.6857386848847142E-3</v>
      </c>
      <c r="V152" s="150">
        <v>8260</v>
      </c>
      <c r="W152" s="815">
        <f t="shared" si="34"/>
        <v>0</v>
      </c>
      <c r="X152" s="150">
        <v>8260</v>
      </c>
      <c r="Y152" s="815">
        <f t="shared" si="34"/>
        <v>0</v>
      </c>
      <c r="Z152" s="150">
        <v>8260</v>
      </c>
      <c r="AA152" s="815">
        <f t="shared" si="34"/>
        <v>0</v>
      </c>
      <c r="AB152" s="970">
        <v>8260</v>
      </c>
      <c r="AC152" s="815">
        <f t="shared" si="34"/>
        <v>3.0024213075060532E-2</v>
      </c>
      <c r="AD152" s="970">
        <v>8508</v>
      </c>
      <c r="AE152" s="815">
        <f t="shared" si="34"/>
        <v>0</v>
      </c>
      <c r="AF152" s="970">
        <v>8508</v>
      </c>
      <c r="AG152" s="815">
        <f t="shared" si="34"/>
        <v>0</v>
      </c>
      <c r="AH152" s="970">
        <v>8508</v>
      </c>
      <c r="AI152" s="815">
        <f t="shared" si="34"/>
        <v>0</v>
      </c>
      <c r="AJ152" s="150">
        <v>8508</v>
      </c>
      <c r="AK152" s="815">
        <f t="shared" si="34"/>
        <v>0</v>
      </c>
      <c r="AL152" s="150">
        <v>8508</v>
      </c>
      <c r="AM152" s="815">
        <f t="shared" si="34"/>
        <v>0</v>
      </c>
      <c r="AN152" s="970">
        <v>8508</v>
      </c>
      <c r="AO152" s="815">
        <f t="shared" si="34"/>
        <v>2.4917724494593323E-2</v>
      </c>
      <c r="AP152" s="150">
        <v>8720</v>
      </c>
      <c r="AQ152" s="815">
        <f t="shared" si="34"/>
        <v>0</v>
      </c>
      <c r="AR152" s="150">
        <v>8720</v>
      </c>
      <c r="AS152" s="815">
        <f t="shared" si="34"/>
        <v>0</v>
      </c>
      <c r="AT152" s="150">
        <v>8720</v>
      </c>
      <c r="AU152" s="815">
        <f t="shared" si="34"/>
        <v>0</v>
      </c>
      <c r="AV152" s="150">
        <v>8720</v>
      </c>
      <c r="AW152" s="1058"/>
    </row>
    <row r="153" spans="1:52" x14ac:dyDescent="0.3">
      <c r="A153" s="244" t="s">
        <v>214</v>
      </c>
      <c r="B153" s="246">
        <v>939</v>
      </c>
      <c r="C153" s="2" t="s">
        <v>218</v>
      </c>
      <c r="D153" s="602"/>
      <c r="F153" s="599"/>
      <c r="H153" s="599"/>
      <c r="J153" s="599" t="e">
        <v>#N/A</v>
      </c>
      <c r="N153" s="599"/>
      <c r="P153" s="150" t="e">
        <v>#N/A</v>
      </c>
      <c r="R153" s="150" t="e">
        <v>#N/A</v>
      </c>
      <c r="X153" s="150"/>
      <c r="Z153" s="150"/>
      <c r="AH153" s="970" t="e">
        <v>#N/A</v>
      </c>
      <c r="AJ153" s="150" t="e">
        <v>#N/A</v>
      </c>
      <c r="AL153" s="150" t="e">
        <v>#N/A</v>
      </c>
      <c r="AN153" s="970" t="e">
        <v>#N/A</v>
      </c>
      <c r="AP153" s="150" t="e">
        <v>#N/A</v>
      </c>
      <c r="AR153" s="150" t="e">
        <v>#N/A</v>
      </c>
      <c r="AT153" s="150" t="e">
        <v>#N/A</v>
      </c>
      <c r="AV153" s="150" t="e">
        <v>#N/A</v>
      </c>
      <c r="AW153" s="1058"/>
    </row>
    <row r="154" spans="1:52" x14ac:dyDescent="0.3">
      <c r="A154" s="244" t="s">
        <v>214</v>
      </c>
      <c r="B154" s="246">
        <v>940</v>
      </c>
      <c r="C154" s="2" t="s">
        <v>219</v>
      </c>
      <c r="D154" s="602"/>
      <c r="F154" s="599"/>
      <c r="H154" s="599"/>
      <c r="J154" s="599" t="e">
        <v>#N/A</v>
      </c>
      <c r="N154" s="599"/>
      <c r="P154" s="150" t="e">
        <v>#N/A</v>
      </c>
      <c r="R154" s="150" t="e">
        <v>#N/A</v>
      </c>
      <c r="X154" s="150"/>
      <c r="Z154" s="150"/>
      <c r="AH154" s="970" t="e">
        <v>#N/A</v>
      </c>
      <c r="AJ154" s="150" t="e">
        <v>#N/A</v>
      </c>
      <c r="AL154" s="150" t="e">
        <v>#N/A</v>
      </c>
      <c r="AN154" s="970" t="e">
        <v>#N/A</v>
      </c>
      <c r="AP154" s="150" t="e">
        <v>#N/A</v>
      </c>
      <c r="AR154" s="150" t="e">
        <v>#N/A</v>
      </c>
      <c r="AT154" s="150" t="e">
        <v>#N/A</v>
      </c>
      <c r="AV154" s="150" t="e">
        <v>#N/A</v>
      </c>
      <c r="AW154" s="1058"/>
    </row>
    <row r="155" spans="1:52" x14ac:dyDescent="0.3">
      <c r="A155" s="244" t="s">
        <v>214</v>
      </c>
      <c r="B155" s="246">
        <v>941</v>
      </c>
      <c r="C155" s="2" t="s">
        <v>220</v>
      </c>
      <c r="D155" s="602">
        <v>13000</v>
      </c>
      <c r="E155" s="815">
        <f t="shared" si="34"/>
        <v>0</v>
      </c>
      <c r="F155" s="599">
        <v>13000</v>
      </c>
      <c r="G155" s="815">
        <f t="shared" si="34"/>
        <v>0</v>
      </c>
      <c r="H155" s="599">
        <v>13000</v>
      </c>
      <c r="I155" s="815">
        <f t="shared" si="34"/>
        <v>0</v>
      </c>
      <c r="J155" s="599">
        <v>13000</v>
      </c>
      <c r="K155" s="815">
        <f t="shared" si="34"/>
        <v>4.3248078817730719E-2</v>
      </c>
      <c r="L155" s="601">
        <v>13562.225024630499</v>
      </c>
      <c r="M155" s="815">
        <f t="shared" si="34"/>
        <v>-7.9061528942166066E-3</v>
      </c>
      <c r="N155" s="599">
        <v>13455</v>
      </c>
      <c r="O155" s="815">
        <f t="shared" si="34"/>
        <v>-3.3816425120772944E-2</v>
      </c>
      <c r="P155" s="150">
        <v>13000</v>
      </c>
      <c r="Q155" s="815">
        <f t="shared" si="34"/>
        <v>0</v>
      </c>
      <c r="R155" s="150">
        <v>13000</v>
      </c>
      <c r="S155" s="815">
        <f t="shared" si="34"/>
        <v>3.5000000000000003E-2</v>
      </c>
      <c r="T155" s="150">
        <v>13455</v>
      </c>
      <c r="U155" s="815">
        <f t="shared" si="34"/>
        <v>-0.12300260126347083</v>
      </c>
      <c r="V155" s="150">
        <v>11800</v>
      </c>
      <c r="W155" s="815">
        <f t="shared" si="34"/>
        <v>0</v>
      </c>
      <c r="X155" s="150">
        <v>11800</v>
      </c>
      <c r="Y155" s="815">
        <f t="shared" si="34"/>
        <v>0</v>
      </c>
      <c r="Z155" s="150">
        <v>11800</v>
      </c>
      <c r="AA155" s="815">
        <f t="shared" si="34"/>
        <v>0</v>
      </c>
      <c r="AB155" s="970">
        <v>11800</v>
      </c>
      <c r="AC155" s="815">
        <f t="shared" si="34"/>
        <v>0.03</v>
      </c>
      <c r="AD155" s="970">
        <v>12154</v>
      </c>
      <c r="AE155" s="815">
        <f t="shared" si="34"/>
        <v>0</v>
      </c>
      <c r="AF155" s="970">
        <v>12154</v>
      </c>
      <c r="AG155" s="815">
        <f t="shared" si="34"/>
        <v>0</v>
      </c>
      <c r="AH155" s="970">
        <v>12154</v>
      </c>
      <c r="AI155" s="815">
        <f t="shared" si="34"/>
        <v>0</v>
      </c>
      <c r="AJ155" s="150">
        <v>12154</v>
      </c>
      <c r="AK155" s="815">
        <f t="shared" si="34"/>
        <v>0</v>
      </c>
      <c r="AL155" s="150">
        <v>12154</v>
      </c>
      <c r="AM155" s="815">
        <f t="shared" si="34"/>
        <v>0</v>
      </c>
      <c r="AN155" s="970">
        <v>12154</v>
      </c>
      <c r="AO155" s="815">
        <f t="shared" si="34"/>
        <v>2.5012341615928912E-2</v>
      </c>
      <c r="AP155" s="150">
        <v>12458</v>
      </c>
      <c r="AQ155" s="815">
        <f t="shared" si="34"/>
        <v>0</v>
      </c>
      <c r="AR155" s="150">
        <v>12458</v>
      </c>
      <c r="AS155" s="815">
        <f t="shared" si="34"/>
        <v>0</v>
      </c>
      <c r="AT155" s="150">
        <v>12458</v>
      </c>
      <c r="AU155" s="815">
        <f t="shared" si="34"/>
        <v>0</v>
      </c>
      <c r="AV155" s="150">
        <v>12458</v>
      </c>
      <c r="AW155" s="1058"/>
    </row>
    <row r="156" spans="1:52" x14ac:dyDescent="0.3">
      <c r="A156" s="244" t="s">
        <v>214</v>
      </c>
      <c r="B156" s="246">
        <v>944</v>
      </c>
      <c r="C156" s="2" t="s">
        <v>221</v>
      </c>
      <c r="D156" s="602">
        <v>7400</v>
      </c>
      <c r="E156" s="815">
        <f t="shared" si="34"/>
        <v>0.15256756756756756</v>
      </c>
      <c r="F156" s="599">
        <v>8529</v>
      </c>
      <c r="G156" s="815">
        <f t="shared" si="34"/>
        <v>0</v>
      </c>
      <c r="H156" s="599">
        <v>8529</v>
      </c>
      <c r="I156" s="815">
        <f t="shared" si="34"/>
        <v>0</v>
      </c>
      <c r="J156" s="599">
        <v>8529</v>
      </c>
      <c r="K156" s="815">
        <f t="shared" si="34"/>
        <v>3.1617775736810835E-2</v>
      </c>
      <c r="L156" s="601">
        <v>8798.6680092592596</v>
      </c>
      <c r="M156" s="815">
        <f t="shared" si="34"/>
        <v>3.3336853612243251E-3</v>
      </c>
      <c r="N156" s="599">
        <v>8828</v>
      </c>
      <c r="O156" s="815">
        <f t="shared" si="34"/>
        <v>-3.3869506116900767E-2</v>
      </c>
      <c r="P156" s="150">
        <v>8529</v>
      </c>
      <c r="Q156" s="815">
        <f t="shared" si="34"/>
        <v>0</v>
      </c>
      <c r="R156" s="150">
        <v>8529</v>
      </c>
      <c r="S156" s="815">
        <f t="shared" si="34"/>
        <v>0.16285613788251846</v>
      </c>
      <c r="T156" s="150">
        <v>9918</v>
      </c>
      <c r="U156" s="815">
        <f t="shared" si="34"/>
        <v>-0.14014922363379714</v>
      </c>
      <c r="V156" s="150">
        <v>8528</v>
      </c>
      <c r="W156" s="815">
        <f t="shared" si="34"/>
        <v>0</v>
      </c>
      <c r="X156" s="150">
        <v>8528</v>
      </c>
      <c r="Y156" s="815">
        <f t="shared" si="34"/>
        <v>0.17260787992495311</v>
      </c>
      <c r="Z156" s="150">
        <v>10000</v>
      </c>
      <c r="AA156" s="815">
        <f t="shared" si="34"/>
        <v>0</v>
      </c>
      <c r="AB156" s="970">
        <v>10000</v>
      </c>
      <c r="AC156" s="815">
        <f t="shared" si="34"/>
        <v>0.03</v>
      </c>
      <c r="AD156" s="970">
        <v>10300</v>
      </c>
      <c r="AE156" s="815">
        <f t="shared" si="34"/>
        <v>0</v>
      </c>
      <c r="AF156" s="970">
        <v>10300</v>
      </c>
      <c r="AG156" s="815">
        <f t="shared" si="34"/>
        <v>0</v>
      </c>
      <c r="AH156" s="970">
        <v>10300</v>
      </c>
      <c r="AI156" s="815">
        <f t="shared" si="34"/>
        <v>0</v>
      </c>
      <c r="AJ156" s="150">
        <v>10300</v>
      </c>
      <c r="AK156" s="815">
        <f t="shared" si="34"/>
        <v>0</v>
      </c>
      <c r="AL156" s="150">
        <v>10300</v>
      </c>
      <c r="AM156" s="815">
        <f t="shared" si="34"/>
        <v>0</v>
      </c>
      <c r="AN156" s="970">
        <v>10300</v>
      </c>
      <c r="AO156" s="815">
        <f t="shared" si="34"/>
        <v>2.5048543689320388E-2</v>
      </c>
      <c r="AP156" s="150">
        <v>10558</v>
      </c>
      <c r="AQ156" s="815">
        <f t="shared" si="34"/>
        <v>0</v>
      </c>
      <c r="AR156" s="150">
        <v>10558</v>
      </c>
      <c r="AS156" s="815">
        <f t="shared" si="34"/>
        <v>0</v>
      </c>
      <c r="AT156" s="150">
        <v>10558</v>
      </c>
      <c r="AU156" s="815">
        <f t="shared" si="34"/>
        <v>0</v>
      </c>
      <c r="AV156" s="150">
        <v>10558</v>
      </c>
      <c r="AW156" s="1058"/>
    </row>
    <row r="157" spans="1:52" x14ac:dyDescent="0.3">
      <c r="A157" s="244" t="s">
        <v>214</v>
      </c>
      <c r="B157" s="246">
        <v>946</v>
      </c>
      <c r="C157" s="2" t="s">
        <v>222</v>
      </c>
      <c r="D157" s="602">
        <v>4150</v>
      </c>
      <c r="E157" s="815">
        <f t="shared" si="34"/>
        <v>0.11228915662650603</v>
      </c>
      <c r="F157" s="599">
        <v>4616</v>
      </c>
      <c r="G157" s="815">
        <f t="shared" si="34"/>
        <v>0</v>
      </c>
      <c r="H157" s="599">
        <v>4616</v>
      </c>
      <c r="I157" s="815">
        <f t="shared" si="34"/>
        <v>-2.1663778162911613E-2</v>
      </c>
      <c r="J157" s="599">
        <v>4516</v>
      </c>
      <c r="K157" s="815">
        <f t="shared" si="34"/>
        <v>4.1305136982515554E-2</v>
      </c>
      <c r="L157" s="601">
        <v>4702.5339986130402</v>
      </c>
      <c r="M157" s="815">
        <f t="shared" ref="M157:AU163" si="35">(N157-L157)/L157</f>
        <v>1.6047943812680061E-2</v>
      </c>
      <c r="N157" s="599">
        <v>4778</v>
      </c>
      <c r="O157" s="815">
        <f t="shared" si="35"/>
        <v>-5.4834658853076604E-2</v>
      </c>
      <c r="P157" s="150">
        <v>4516</v>
      </c>
      <c r="Q157" s="815">
        <f t="shared" si="35"/>
        <v>0</v>
      </c>
      <c r="R157" s="150">
        <v>4516</v>
      </c>
      <c r="S157" s="815">
        <f t="shared" si="35"/>
        <v>5.8015943312666074E-2</v>
      </c>
      <c r="T157" s="150">
        <v>4778</v>
      </c>
      <c r="U157" s="815">
        <f t="shared" si="35"/>
        <v>-2.678945165341147E-2</v>
      </c>
      <c r="V157" s="150">
        <v>4650</v>
      </c>
      <c r="W157" s="815">
        <f t="shared" si="35"/>
        <v>0</v>
      </c>
      <c r="X157" s="150">
        <v>4650</v>
      </c>
      <c r="Y157" s="815">
        <f t="shared" si="35"/>
        <v>0</v>
      </c>
      <c r="Z157" s="150">
        <v>4650</v>
      </c>
      <c r="AA157" s="815">
        <f t="shared" si="35"/>
        <v>0</v>
      </c>
      <c r="AB157" s="970">
        <v>4650</v>
      </c>
      <c r="AC157" s="815">
        <f t="shared" si="35"/>
        <v>3.0107526881720432E-2</v>
      </c>
      <c r="AD157" s="970">
        <v>4790</v>
      </c>
      <c r="AE157" s="815">
        <f t="shared" si="35"/>
        <v>0</v>
      </c>
      <c r="AF157" s="970">
        <v>4790</v>
      </c>
      <c r="AG157" s="815">
        <f t="shared" si="35"/>
        <v>0</v>
      </c>
      <c r="AH157" s="970">
        <v>4790</v>
      </c>
      <c r="AI157" s="815">
        <f t="shared" si="35"/>
        <v>0</v>
      </c>
      <c r="AJ157" s="150">
        <v>4790</v>
      </c>
      <c r="AK157" s="815">
        <f t="shared" si="35"/>
        <v>0</v>
      </c>
      <c r="AL157" s="150">
        <v>4790</v>
      </c>
      <c r="AM157" s="815">
        <f t="shared" si="35"/>
        <v>0</v>
      </c>
      <c r="AN157" s="970">
        <v>4790</v>
      </c>
      <c r="AO157" s="815">
        <f t="shared" si="35"/>
        <v>2.4843423799582463E-2</v>
      </c>
      <c r="AP157" s="150">
        <v>4909</v>
      </c>
      <c r="AQ157" s="815">
        <f t="shared" si="35"/>
        <v>0</v>
      </c>
      <c r="AR157" s="150">
        <v>4909</v>
      </c>
      <c r="AS157" s="815">
        <f t="shared" si="35"/>
        <v>0</v>
      </c>
      <c r="AT157" s="150">
        <v>4909</v>
      </c>
      <c r="AU157" s="815">
        <f t="shared" si="35"/>
        <v>0</v>
      </c>
      <c r="AV157" s="150">
        <v>4909</v>
      </c>
      <c r="AW157" s="1058"/>
    </row>
    <row r="158" spans="1:52" x14ac:dyDescent="0.3">
      <c r="A158" s="244" t="s">
        <v>214</v>
      </c>
      <c r="B158" s="246">
        <v>947</v>
      </c>
      <c r="C158" s="2" t="s">
        <v>223</v>
      </c>
      <c r="D158" s="602">
        <v>5575</v>
      </c>
      <c r="E158" s="815">
        <f t="shared" si="34"/>
        <v>0.11282511210762332</v>
      </c>
      <c r="F158" s="599">
        <v>6204</v>
      </c>
      <c r="G158" s="815">
        <f t="shared" si="34"/>
        <v>0</v>
      </c>
      <c r="H158" s="599">
        <v>6204</v>
      </c>
      <c r="I158" s="815">
        <f t="shared" si="34"/>
        <v>0</v>
      </c>
      <c r="J158" s="599">
        <v>6204</v>
      </c>
      <c r="K158" s="815">
        <f t="shared" si="34"/>
        <v>1.0574468187301731E-2</v>
      </c>
      <c r="L158" s="601">
        <v>6269.6040006340199</v>
      </c>
      <c r="M158" s="815">
        <f t="shared" si="35"/>
        <v>2.4147617513110873E-2</v>
      </c>
      <c r="N158" s="599">
        <v>6421</v>
      </c>
      <c r="O158" s="815">
        <f t="shared" si="35"/>
        <v>-3.3795358978352279E-2</v>
      </c>
      <c r="P158" s="150">
        <v>6204</v>
      </c>
      <c r="Q158" s="815">
        <f t="shared" si="35"/>
        <v>0</v>
      </c>
      <c r="R158" s="150">
        <v>6204</v>
      </c>
      <c r="S158" s="815">
        <f t="shared" si="35"/>
        <v>3.4977433913604125E-2</v>
      </c>
      <c r="T158" s="150">
        <v>6421</v>
      </c>
      <c r="U158" s="815">
        <f t="shared" si="35"/>
        <v>-3.2705186108082855E-3</v>
      </c>
      <c r="V158" s="150">
        <v>6400</v>
      </c>
      <c r="W158" s="815">
        <f t="shared" si="35"/>
        <v>0</v>
      </c>
      <c r="X158" s="150">
        <v>6400</v>
      </c>
      <c r="Y158" s="815">
        <f t="shared" si="35"/>
        <v>0</v>
      </c>
      <c r="Z158" s="150">
        <v>6400</v>
      </c>
      <c r="AA158" s="815">
        <f t="shared" si="35"/>
        <v>0</v>
      </c>
      <c r="AB158" s="970">
        <v>6400</v>
      </c>
      <c r="AC158" s="815">
        <f t="shared" si="35"/>
        <v>0.03</v>
      </c>
      <c r="AD158" s="970">
        <v>6592</v>
      </c>
      <c r="AE158" s="815">
        <f t="shared" si="35"/>
        <v>0</v>
      </c>
      <c r="AF158" s="970">
        <v>6592</v>
      </c>
      <c r="AG158" s="815">
        <f t="shared" si="35"/>
        <v>0</v>
      </c>
      <c r="AH158" s="970">
        <v>6592</v>
      </c>
      <c r="AI158" s="815">
        <f t="shared" si="35"/>
        <v>0</v>
      </c>
      <c r="AJ158" s="150">
        <v>6592</v>
      </c>
      <c r="AK158" s="815">
        <f t="shared" si="35"/>
        <v>0</v>
      </c>
      <c r="AL158" s="150">
        <v>6592</v>
      </c>
      <c r="AM158" s="815">
        <f t="shared" si="35"/>
        <v>0</v>
      </c>
      <c r="AN158" s="970">
        <v>6592</v>
      </c>
      <c r="AO158" s="815">
        <f t="shared" si="35"/>
        <v>2.5030339805825242E-2</v>
      </c>
      <c r="AP158" s="150">
        <v>6757</v>
      </c>
      <c r="AQ158" s="815">
        <f t="shared" si="35"/>
        <v>0</v>
      </c>
      <c r="AR158" s="150">
        <v>6757</v>
      </c>
      <c r="AS158" s="815">
        <f t="shared" si="35"/>
        <v>0</v>
      </c>
      <c r="AT158" s="150">
        <v>6757</v>
      </c>
      <c r="AU158" s="815">
        <f t="shared" si="35"/>
        <v>0</v>
      </c>
      <c r="AV158" s="150">
        <v>6757</v>
      </c>
      <c r="AW158" s="1058"/>
    </row>
    <row r="159" spans="1:52" x14ac:dyDescent="0.3">
      <c r="A159" s="244" t="s">
        <v>214</v>
      </c>
      <c r="B159" s="246">
        <v>983</v>
      </c>
      <c r="C159" s="2" t="s">
        <v>224</v>
      </c>
      <c r="D159" s="602">
        <v>7028</v>
      </c>
      <c r="E159" s="815">
        <f t="shared" si="34"/>
        <v>0.11283437677859989</v>
      </c>
      <c r="F159" s="599">
        <v>7821</v>
      </c>
      <c r="G159" s="815">
        <f t="shared" si="34"/>
        <v>0</v>
      </c>
      <c r="H159" s="599">
        <v>7821</v>
      </c>
      <c r="I159" s="815">
        <f t="shared" si="34"/>
        <v>0</v>
      </c>
      <c r="J159" s="599">
        <v>7821</v>
      </c>
      <c r="K159" s="815">
        <f t="shared" si="34"/>
        <v>1.2232450393150511E-2</v>
      </c>
      <c r="L159" s="601">
        <v>7916.6699945248301</v>
      </c>
      <c r="M159" s="815">
        <f t="shared" si="35"/>
        <v>2.2525885959437858E-2</v>
      </c>
      <c r="N159" s="599">
        <v>8095</v>
      </c>
      <c r="O159" s="815">
        <f t="shared" si="35"/>
        <v>-3.3848054354539837E-2</v>
      </c>
      <c r="P159" s="150">
        <v>7821</v>
      </c>
      <c r="Q159" s="815">
        <f t="shared" si="35"/>
        <v>0</v>
      </c>
      <c r="R159" s="150">
        <v>7821</v>
      </c>
      <c r="S159" s="815">
        <f t="shared" si="35"/>
        <v>3.5033883135148956E-2</v>
      </c>
      <c r="T159" s="150">
        <v>8095</v>
      </c>
      <c r="U159" s="815">
        <f t="shared" si="35"/>
        <v>1.2970969734403953E-2</v>
      </c>
      <c r="V159" s="150">
        <v>8200</v>
      </c>
      <c r="W159" s="815">
        <f t="shared" si="35"/>
        <v>0</v>
      </c>
      <c r="X159" s="150">
        <v>8200</v>
      </c>
      <c r="Y159" s="815">
        <f t="shared" si="35"/>
        <v>0</v>
      </c>
      <c r="Z159" s="150">
        <v>8200</v>
      </c>
      <c r="AA159" s="815">
        <f t="shared" si="35"/>
        <v>0</v>
      </c>
      <c r="AB159" s="970">
        <v>8200</v>
      </c>
      <c r="AC159" s="815">
        <f t="shared" si="35"/>
        <v>0.03</v>
      </c>
      <c r="AD159" s="970">
        <v>8446</v>
      </c>
      <c r="AE159" s="815">
        <f t="shared" si="35"/>
        <v>0</v>
      </c>
      <c r="AF159" s="970">
        <v>8446</v>
      </c>
      <c r="AG159" s="815">
        <f t="shared" si="35"/>
        <v>0</v>
      </c>
      <c r="AH159" s="970">
        <v>8446</v>
      </c>
      <c r="AI159" s="815">
        <f t="shared" si="35"/>
        <v>0</v>
      </c>
      <c r="AJ159" s="150">
        <v>8446</v>
      </c>
      <c r="AK159" s="815">
        <f t="shared" si="35"/>
        <v>0</v>
      </c>
      <c r="AL159" s="150">
        <v>8446</v>
      </c>
      <c r="AM159" s="815">
        <f t="shared" si="35"/>
        <v>0</v>
      </c>
      <c r="AN159" s="970">
        <v>8446</v>
      </c>
      <c r="AO159" s="815">
        <f t="shared" si="35"/>
        <v>2.4982240113663273E-2</v>
      </c>
      <c r="AP159" s="150">
        <v>8657</v>
      </c>
      <c r="AQ159" s="815">
        <f t="shared" si="35"/>
        <v>0</v>
      </c>
      <c r="AR159" s="150">
        <v>8657</v>
      </c>
      <c r="AS159" s="815">
        <f t="shared" si="35"/>
        <v>0</v>
      </c>
      <c r="AT159" s="150">
        <v>8657</v>
      </c>
      <c r="AU159" s="815">
        <f t="shared" si="35"/>
        <v>0</v>
      </c>
      <c r="AV159" s="150">
        <v>8657</v>
      </c>
      <c r="AW159" s="1058"/>
    </row>
    <row r="160" spans="1:52" x14ac:dyDescent="0.3">
      <c r="A160" s="244" t="s">
        <v>214</v>
      </c>
      <c r="B160" s="246">
        <v>945</v>
      </c>
      <c r="C160" s="2" t="s">
        <v>225</v>
      </c>
      <c r="D160" s="602">
        <v>9958</v>
      </c>
      <c r="E160" s="815">
        <f t="shared" si="34"/>
        <v>3.4946776461136773E-2</v>
      </c>
      <c r="F160" s="599">
        <v>10306</v>
      </c>
      <c r="G160" s="815">
        <f t="shared" si="34"/>
        <v>0</v>
      </c>
      <c r="H160" s="599">
        <v>10306</v>
      </c>
      <c r="I160" s="815">
        <f t="shared" si="34"/>
        <v>0</v>
      </c>
      <c r="J160" s="599">
        <v>10306</v>
      </c>
      <c r="K160" s="815">
        <f t="shared" si="34"/>
        <v>2.9390160536716496E-2</v>
      </c>
      <c r="L160" s="601">
        <v>10608.8949944914</v>
      </c>
      <c r="M160" s="815">
        <f t="shared" si="35"/>
        <v>3.2152736518338276E-2</v>
      </c>
      <c r="N160" s="599">
        <v>10950</v>
      </c>
      <c r="O160" s="815">
        <f t="shared" si="35"/>
        <v>-5.8812785388127856E-2</v>
      </c>
      <c r="P160" s="150">
        <v>10306</v>
      </c>
      <c r="Q160" s="815">
        <f t="shared" si="35"/>
        <v>0</v>
      </c>
      <c r="R160" s="150">
        <v>10306</v>
      </c>
      <c r="S160" s="815">
        <f t="shared" si="35"/>
        <v>0.12264700174655541</v>
      </c>
      <c r="T160" s="150">
        <v>11570</v>
      </c>
      <c r="U160" s="815">
        <f t="shared" si="35"/>
        <v>1.9878997407087293E-2</v>
      </c>
      <c r="V160" s="150">
        <v>11800</v>
      </c>
      <c r="W160" s="815">
        <f t="shared" si="35"/>
        <v>0</v>
      </c>
      <c r="X160" s="150">
        <v>11800</v>
      </c>
      <c r="Y160" s="815">
        <f t="shared" si="35"/>
        <v>0</v>
      </c>
      <c r="Z160" s="150">
        <v>11800</v>
      </c>
      <c r="AA160" s="815">
        <f t="shared" si="35"/>
        <v>0</v>
      </c>
      <c r="AB160" s="970">
        <v>11800</v>
      </c>
      <c r="AC160" s="815">
        <f t="shared" si="35"/>
        <v>0.03</v>
      </c>
      <c r="AD160" s="970">
        <v>12154</v>
      </c>
      <c r="AE160" s="815">
        <f>(AF160-AD160)/AD160</f>
        <v>0</v>
      </c>
      <c r="AF160" s="970">
        <v>12154</v>
      </c>
      <c r="AG160" s="815">
        <f t="shared" si="35"/>
        <v>0</v>
      </c>
      <c r="AH160" s="970">
        <v>12154</v>
      </c>
      <c r="AI160" s="815">
        <f t="shared" si="35"/>
        <v>0</v>
      </c>
      <c r="AJ160" s="150">
        <v>12154</v>
      </c>
      <c r="AK160" s="815">
        <f t="shared" si="35"/>
        <v>0</v>
      </c>
      <c r="AL160" s="150">
        <v>12154</v>
      </c>
      <c r="AM160" s="815">
        <f t="shared" si="35"/>
        <v>0</v>
      </c>
      <c r="AN160" s="970">
        <v>12154</v>
      </c>
      <c r="AO160" s="815">
        <f t="shared" si="35"/>
        <v>2.5012341615928912E-2</v>
      </c>
      <c r="AP160" s="150">
        <v>12458</v>
      </c>
      <c r="AQ160" s="815">
        <f t="shared" si="35"/>
        <v>0</v>
      </c>
      <c r="AR160" s="150">
        <v>12458</v>
      </c>
      <c r="AS160" s="815">
        <f t="shared" si="35"/>
        <v>0</v>
      </c>
      <c r="AT160" s="150">
        <v>12458</v>
      </c>
      <c r="AU160" s="815">
        <f t="shared" si="35"/>
        <v>0</v>
      </c>
      <c r="AV160" s="150">
        <v>12458</v>
      </c>
      <c r="AW160" s="1058"/>
    </row>
    <row r="161" spans="1:49" x14ac:dyDescent="0.3">
      <c r="A161" s="244" t="s">
        <v>214</v>
      </c>
      <c r="B161" s="246">
        <v>1509</v>
      </c>
      <c r="C161" s="725" t="s">
        <v>226</v>
      </c>
      <c r="T161" s="150">
        <v>1600</v>
      </c>
      <c r="U161" s="815">
        <f t="shared" si="35"/>
        <v>0</v>
      </c>
      <c r="V161" s="150">
        <v>1600</v>
      </c>
      <c r="X161" s="150">
        <v>1600</v>
      </c>
      <c r="Z161" s="150">
        <v>1600</v>
      </c>
      <c r="AB161" s="970">
        <v>1600</v>
      </c>
      <c r="AD161" s="970">
        <v>1600</v>
      </c>
      <c r="AE161" s="815">
        <f>(AF161-AD161)/AD161</f>
        <v>2.6875E-2</v>
      </c>
      <c r="AF161" s="970">
        <v>1643</v>
      </c>
      <c r="AG161" s="815">
        <f t="shared" si="35"/>
        <v>0</v>
      </c>
      <c r="AH161" s="970">
        <v>1643</v>
      </c>
      <c r="AI161" s="815">
        <f t="shared" si="35"/>
        <v>0</v>
      </c>
      <c r="AJ161" s="150">
        <v>1643</v>
      </c>
      <c r="AK161" s="815">
        <f t="shared" si="35"/>
        <v>0</v>
      </c>
      <c r="AL161" s="150">
        <v>1643</v>
      </c>
      <c r="AM161" s="815">
        <f t="shared" si="35"/>
        <v>2.4587697021848207</v>
      </c>
      <c r="AN161" s="970">
        <v>5682.7586206896603</v>
      </c>
      <c r="AO161" s="815" t="e">
        <f t="shared" si="35"/>
        <v>#N/A</v>
      </c>
      <c r="AP161" s="150" t="e">
        <v>#N/A</v>
      </c>
      <c r="AQ161" s="815" t="e">
        <f t="shared" si="35"/>
        <v>#N/A</v>
      </c>
      <c r="AR161" s="150" t="e">
        <v>#N/A</v>
      </c>
      <c r="AS161" s="815" t="e">
        <f t="shared" si="35"/>
        <v>#N/A</v>
      </c>
      <c r="AT161" s="150" t="e">
        <v>#N/A</v>
      </c>
      <c r="AU161" s="815" t="e">
        <f t="shared" si="35"/>
        <v>#N/A</v>
      </c>
      <c r="AV161" s="150" t="e">
        <v>#N/A</v>
      </c>
      <c r="AW161" s="1058"/>
    </row>
    <row r="162" spans="1:49" x14ac:dyDescent="0.3">
      <c r="A162" s="244" t="s">
        <v>214</v>
      </c>
      <c r="B162" s="246">
        <v>1510</v>
      </c>
      <c r="C162" s="718" t="s">
        <v>227</v>
      </c>
      <c r="T162" s="150">
        <v>10000</v>
      </c>
      <c r="U162" s="815">
        <f t="shared" si="35"/>
        <v>0</v>
      </c>
      <c r="V162" s="150">
        <v>10000</v>
      </c>
      <c r="X162" s="150">
        <v>10000</v>
      </c>
      <c r="Z162" s="150">
        <v>10000</v>
      </c>
      <c r="AB162" s="970">
        <v>10000</v>
      </c>
      <c r="AD162" s="970" t="s">
        <v>502</v>
      </c>
      <c r="AF162" s="970" t="s">
        <v>502</v>
      </c>
      <c r="AH162" s="970" t="s">
        <v>502</v>
      </c>
      <c r="AJ162" s="150" t="s">
        <v>502</v>
      </c>
      <c r="AL162" s="150">
        <v>10300</v>
      </c>
      <c r="AN162" s="970">
        <v>10300</v>
      </c>
      <c r="AP162" s="150">
        <v>10558</v>
      </c>
      <c r="AR162" s="150">
        <v>10558</v>
      </c>
      <c r="AT162" s="150">
        <v>10558</v>
      </c>
      <c r="AV162" s="150">
        <v>10558</v>
      </c>
      <c r="AW162" s="1058"/>
    </row>
    <row r="163" spans="1:49" ht="15" thickBot="1" x14ac:dyDescent="0.35">
      <c r="A163" s="244" t="s">
        <v>214</v>
      </c>
      <c r="B163" s="843">
        <v>1511</v>
      </c>
      <c r="C163" s="725" t="s">
        <v>228</v>
      </c>
      <c r="T163" s="150">
        <v>1150</v>
      </c>
      <c r="U163" s="815">
        <f t="shared" si="35"/>
        <v>0</v>
      </c>
      <c r="V163" s="150">
        <v>1150</v>
      </c>
      <c r="X163" s="150">
        <v>1150</v>
      </c>
      <c r="Z163" s="150">
        <v>1150</v>
      </c>
      <c r="AB163" s="970">
        <v>1150</v>
      </c>
      <c r="AD163" s="970">
        <v>1150</v>
      </c>
      <c r="AH163" s="970" t="e">
        <v>#N/A</v>
      </c>
      <c r="AJ163" s="150" t="e">
        <v>#N/A</v>
      </c>
      <c r="AL163" s="150">
        <v>1185</v>
      </c>
      <c r="AN163" s="970" t="e">
        <v>#N/A</v>
      </c>
      <c r="AP163" s="150" t="e">
        <v>#N/A</v>
      </c>
      <c r="AR163" s="150" t="e">
        <v>#N/A</v>
      </c>
      <c r="AT163" s="150" t="e">
        <v>#N/A</v>
      </c>
      <c r="AV163" s="150" t="e">
        <v>#N/A</v>
      </c>
      <c r="AW163" s="1058"/>
    </row>
    <row r="164" spans="1:49" x14ac:dyDescent="0.3">
      <c r="A164" s="278" t="s">
        <v>229</v>
      </c>
      <c r="B164" s="269">
        <v>4663</v>
      </c>
      <c r="C164" s="799" t="s">
        <v>230</v>
      </c>
      <c r="D164" s="602"/>
      <c r="F164" s="599"/>
      <c r="H164" s="599"/>
      <c r="J164" s="599"/>
      <c r="N164" s="599"/>
      <c r="P164" s="599"/>
      <c r="R164" s="150"/>
      <c r="X164" s="150"/>
      <c r="Z164" s="150"/>
      <c r="AJ164" s="150"/>
      <c r="AL164" s="150"/>
      <c r="AP164" s="150" t="e">
        <v>#N/A</v>
      </c>
      <c r="AR164" s="150" t="e">
        <v>#N/A</v>
      </c>
      <c r="AT164" s="150" t="e">
        <v>#N/A</v>
      </c>
      <c r="AV164" s="150" t="e">
        <v>#N/A</v>
      </c>
      <c r="AW164" s="1058"/>
    </row>
    <row r="165" spans="1:49" x14ac:dyDescent="0.3">
      <c r="A165" s="286" t="s">
        <v>229</v>
      </c>
      <c r="B165" s="268">
        <v>3181</v>
      </c>
      <c r="C165" s="1033" t="s">
        <v>231</v>
      </c>
      <c r="D165" s="602"/>
      <c r="F165" s="599"/>
      <c r="H165" s="599"/>
      <c r="J165" s="599"/>
      <c r="N165" s="599"/>
      <c r="P165" s="599"/>
      <c r="R165" s="150"/>
      <c r="X165" s="150"/>
      <c r="Z165" s="150"/>
      <c r="AJ165" s="150"/>
      <c r="AL165" s="150"/>
      <c r="AN165" s="970">
        <v>8519</v>
      </c>
      <c r="AP165" s="150" t="e">
        <v>#N/A</v>
      </c>
      <c r="AR165" s="150" t="e">
        <v>#N/A</v>
      </c>
      <c r="AT165" s="150" t="e">
        <v>#N/A</v>
      </c>
      <c r="AV165" s="150" t="e">
        <v>#N/A</v>
      </c>
      <c r="AW165" s="1058"/>
    </row>
    <row r="166" spans="1:49" x14ac:dyDescent="0.3">
      <c r="A166" s="279" t="s">
        <v>229</v>
      </c>
      <c r="B166" s="268">
        <v>1672</v>
      </c>
      <c r="C166" s="718" t="s">
        <v>232</v>
      </c>
      <c r="D166" s="602"/>
      <c r="F166" s="599"/>
      <c r="H166" s="599"/>
      <c r="J166" s="599"/>
      <c r="N166" s="599"/>
      <c r="P166" s="599"/>
      <c r="R166" s="150"/>
      <c r="X166" s="150"/>
      <c r="Z166" s="150"/>
      <c r="AJ166" s="150"/>
      <c r="AL166" s="150"/>
      <c r="AP166" s="150" t="e">
        <v>#N/A</v>
      </c>
      <c r="AR166" s="150" t="e">
        <v>#N/A</v>
      </c>
      <c r="AT166" s="150" t="e">
        <v>#N/A</v>
      </c>
      <c r="AV166" s="150" t="e">
        <v>#N/A</v>
      </c>
      <c r="AW166" s="1058"/>
    </row>
    <row r="167" spans="1:49" x14ac:dyDescent="0.3">
      <c r="A167" s="279" t="s">
        <v>229</v>
      </c>
      <c r="B167" s="268">
        <v>4713</v>
      </c>
      <c r="C167" s="718" t="s">
        <v>233</v>
      </c>
      <c r="D167" s="602"/>
      <c r="F167" s="599"/>
      <c r="H167" s="599"/>
      <c r="J167" s="599"/>
      <c r="N167" s="599"/>
      <c r="P167" s="599"/>
      <c r="R167" s="150"/>
      <c r="X167" s="150"/>
      <c r="Z167" s="150"/>
      <c r="AJ167" s="150"/>
      <c r="AL167" s="150"/>
      <c r="AP167" s="150" t="e">
        <v>#N/A</v>
      </c>
      <c r="AR167" s="150" t="e">
        <v>#N/A</v>
      </c>
      <c r="AT167" s="150" t="e">
        <v>#N/A</v>
      </c>
      <c r="AV167" s="150" t="e">
        <v>#N/A</v>
      </c>
      <c r="AW167" s="1058"/>
    </row>
    <row r="168" spans="1:49" x14ac:dyDescent="0.3">
      <c r="A168" s="279" t="s">
        <v>229</v>
      </c>
      <c r="B168" s="268">
        <v>4687</v>
      </c>
      <c r="C168" s="1034" t="s">
        <v>234</v>
      </c>
      <c r="D168" s="602"/>
      <c r="F168" s="599"/>
      <c r="H168" s="599"/>
      <c r="J168" s="599"/>
      <c r="N168" s="599"/>
      <c r="P168" s="599"/>
      <c r="R168" s="150"/>
      <c r="X168" s="150"/>
      <c r="Z168" s="150"/>
      <c r="AJ168" s="150"/>
      <c r="AL168" s="150"/>
      <c r="AN168" s="970">
        <v>11688</v>
      </c>
      <c r="AP168" s="150" t="e">
        <v>#N/A</v>
      </c>
      <c r="AR168" s="150" t="e">
        <v>#N/A</v>
      </c>
      <c r="AT168" s="150" t="e">
        <v>#N/A</v>
      </c>
      <c r="AV168" s="150" t="e">
        <v>#N/A</v>
      </c>
      <c r="AW168" s="1058"/>
    </row>
    <row r="169" spans="1:49" x14ac:dyDescent="0.3">
      <c r="A169" s="279" t="s">
        <v>229</v>
      </c>
      <c r="B169" s="440">
        <v>4704</v>
      </c>
      <c r="C169" s="1034" t="s">
        <v>235</v>
      </c>
      <c r="D169" s="602"/>
      <c r="F169" s="599"/>
      <c r="H169" s="599"/>
      <c r="J169" s="599"/>
      <c r="N169" s="599"/>
      <c r="P169" s="599"/>
      <c r="R169" s="150"/>
      <c r="X169" s="150"/>
      <c r="Z169" s="150"/>
      <c r="AJ169" s="150"/>
      <c r="AL169" s="150"/>
      <c r="AN169" s="970">
        <v>16436</v>
      </c>
      <c r="AP169" s="150" t="e">
        <v>#N/A</v>
      </c>
      <c r="AR169" s="150" t="e">
        <v>#N/A</v>
      </c>
      <c r="AT169" s="150" t="e">
        <v>#N/A</v>
      </c>
      <c r="AV169" s="150" t="e">
        <v>#N/A</v>
      </c>
      <c r="AW169" s="1058"/>
    </row>
    <row r="170" spans="1:49" x14ac:dyDescent="0.3">
      <c r="A170" s="279" t="s">
        <v>229</v>
      </c>
      <c r="B170" s="268">
        <v>2230</v>
      </c>
      <c r="C170" s="718" t="s">
        <v>236</v>
      </c>
      <c r="D170" s="602"/>
      <c r="F170" s="599"/>
      <c r="H170" s="599"/>
      <c r="J170" s="599"/>
      <c r="N170" s="599"/>
      <c r="P170" s="599"/>
      <c r="R170" s="150"/>
      <c r="X170" s="150"/>
      <c r="Z170" s="150"/>
      <c r="AJ170" s="150"/>
      <c r="AL170" s="150"/>
      <c r="AP170" s="150" t="e">
        <v>#N/A</v>
      </c>
      <c r="AR170" s="150" t="e">
        <v>#N/A</v>
      </c>
      <c r="AT170" s="150" t="e">
        <v>#N/A</v>
      </c>
      <c r="AV170" s="150" t="e">
        <v>#N/A</v>
      </c>
      <c r="AW170" s="1058"/>
    </row>
    <row r="171" spans="1:49" x14ac:dyDescent="0.3">
      <c r="A171" s="279" t="s">
        <v>229</v>
      </c>
      <c r="B171" s="268">
        <v>3720</v>
      </c>
      <c r="C171" s="718" t="s">
        <v>237</v>
      </c>
      <c r="D171" s="602"/>
      <c r="F171" s="599"/>
      <c r="H171" s="599"/>
      <c r="J171" s="599"/>
      <c r="N171" s="599"/>
      <c r="P171" s="599"/>
      <c r="R171" s="150"/>
      <c r="X171" s="150"/>
      <c r="Z171" s="150"/>
      <c r="AJ171" s="150"/>
      <c r="AL171" s="150"/>
      <c r="AP171" s="150" t="e">
        <v>#N/A</v>
      </c>
      <c r="AR171" s="150" t="e">
        <v>#N/A</v>
      </c>
      <c r="AT171" s="150" t="e">
        <v>#N/A</v>
      </c>
      <c r="AV171" s="150" t="e">
        <v>#N/A</v>
      </c>
      <c r="AW171" s="1058"/>
    </row>
    <row r="172" spans="1:49" ht="15" thickBot="1" x14ac:dyDescent="0.35">
      <c r="A172" s="280" t="s">
        <v>229</v>
      </c>
      <c r="B172" s="264">
        <v>2499</v>
      </c>
      <c r="C172" s="720" t="s">
        <v>238</v>
      </c>
      <c r="D172" s="602"/>
      <c r="F172" s="599"/>
      <c r="H172" s="599"/>
      <c r="J172" s="599"/>
      <c r="N172" s="599"/>
      <c r="P172" s="599"/>
      <c r="R172" s="150"/>
      <c r="X172" s="150"/>
      <c r="Z172" s="150"/>
      <c r="AJ172" s="150"/>
      <c r="AL172" s="150"/>
      <c r="AP172" s="150" t="e">
        <v>#N/A</v>
      </c>
      <c r="AR172" s="150" t="e">
        <v>#N/A</v>
      </c>
      <c r="AT172" s="150" t="e">
        <v>#N/A</v>
      </c>
      <c r="AV172" s="150" t="e">
        <v>#N/A</v>
      </c>
      <c r="AW172" s="1058"/>
    </row>
    <row r="173" spans="1:49" x14ac:dyDescent="0.3">
      <c r="A173" s="244" t="s">
        <v>239</v>
      </c>
      <c r="B173" s="246">
        <v>612</v>
      </c>
      <c r="C173" s="21" t="s">
        <v>240</v>
      </c>
      <c r="D173" s="603"/>
      <c r="E173" s="815" t="e">
        <f>(F173-D173)/D173</f>
        <v>#DIV/0!</v>
      </c>
      <c r="F173" s="599">
        <v>46</v>
      </c>
      <c r="G173" s="815">
        <f>(H173-F173)/F173</f>
        <v>0</v>
      </c>
      <c r="H173" s="599">
        <v>46</v>
      </c>
      <c r="I173" s="815">
        <f>(J173-H173)/H173</f>
        <v>0.21739130434782608</v>
      </c>
      <c r="J173" s="599">
        <v>56</v>
      </c>
      <c r="K173" s="815">
        <f>(L173-J173)/J173</f>
        <v>-1</v>
      </c>
      <c r="M173" s="815" t="e">
        <f>(N173-L173)/L173</f>
        <v>#N/A</v>
      </c>
      <c r="N173" s="599" t="e">
        <v>#N/A</v>
      </c>
      <c r="O173" s="815" t="e">
        <f>(P173-N173)/N173</f>
        <v>#N/A</v>
      </c>
      <c r="P173" s="150"/>
      <c r="Q173" s="815" t="e">
        <f>(R173-P173)/P173</f>
        <v>#DIV/0!</v>
      </c>
      <c r="R173" s="150">
        <v>9.3087557603686708</v>
      </c>
      <c r="S173" s="815">
        <f>(T173-R173)/R173</f>
        <v>-4.6048024677137174E-3</v>
      </c>
      <c r="T173" s="150">
        <v>9.2658907788719809</v>
      </c>
      <c r="U173" s="815">
        <f>(V173-T173)/T173</f>
        <v>4.0723671497584535</v>
      </c>
      <c r="V173" s="150">
        <v>47</v>
      </c>
      <c r="W173" s="815">
        <f>(X173-V173)/V173</f>
        <v>0</v>
      </c>
      <c r="X173" s="150">
        <v>47</v>
      </c>
      <c r="Y173" s="815">
        <f>(Z173-X173)/X173</f>
        <v>0</v>
      </c>
      <c r="Z173" s="150">
        <v>47</v>
      </c>
      <c r="AA173" s="815">
        <f>(AB173-Z173)/Z173</f>
        <v>0</v>
      </c>
      <c r="AB173" s="970">
        <v>47</v>
      </c>
      <c r="AH173" s="970">
        <v>9.2762430939226501</v>
      </c>
      <c r="AJ173" s="150">
        <v>9.5833333333333304</v>
      </c>
      <c r="AL173" s="150">
        <v>9.5833333333333304</v>
      </c>
      <c r="AN173" s="970">
        <v>9.1301972685887698</v>
      </c>
      <c r="AP173" s="150">
        <v>9.48951048951049</v>
      </c>
      <c r="AR173" s="150">
        <v>9.3723653395784599</v>
      </c>
      <c r="AT173" s="150">
        <v>9.49797570850202</v>
      </c>
      <c r="AV173" s="150">
        <v>9.5704697986577205</v>
      </c>
      <c r="AW173" s="1058"/>
    </row>
    <row r="174" spans="1:49" x14ac:dyDescent="0.3">
      <c r="A174" s="244" t="s">
        <v>239</v>
      </c>
      <c r="B174" s="246">
        <v>618</v>
      </c>
      <c r="C174" s="21" t="s">
        <v>241</v>
      </c>
      <c r="D174" s="603"/>
      <c r="E174" s="815" t="e">
        <f>(F174-D174)/D174</f>
        <v>#DIV/0!</v>
      </c>
      <c r="F174" s="599">
        <v>225</v>
      </c>
      <c r="G174" s="815">
        <f>(H174-F174)/F174</f>
        <v>0</v>
      </c>
      <c r="H174" s="599">
        <v>225</v>
      </c>
      <c r="I174" s="815">
        <f>(J174-H174)/H174</f>
        <v>0</v>
      </c>
      <c r="J174" s="599">
        <v>225</v>
      </c>
      <c r="K174" s="815">
        <f>(L174-J174)/J174</f>
        <v>-1</v>
      </c>
      <c r="M174" s="815" t="e">
        <f>(N174-L174)/L174</f>
        <v>#N/A</v>
      </c>
      <c r="N174" s="599" t="e">
        <v>#N/A</v>
      </c>
      <c r="O174" s="815" t="e">
        <f>(P174-N174)/N174</f>
        <v>#N/A</v>
      </c>
      <c r="P174" s="150"/>
      <c r="Q174" s="815" t="e">
        <f>(R174-P174)/P174</f>
        <v>#N/A</v>
      </c>
      <c r="R174" s="150" t="e">
        <v>#N/A</v>
      </c>
      <c r="S174" s="815" t="e">
        <f>(T174-R174)/R174</f>
        <v>#N/A</v>
      </c>
      <c r="T174" s="150" t="e">
        <v>#N/A</v>
      </c>
      <c r="X174" s="150"/>
      <c r="Z174" s="150"/>
      <c r="AB174" s="970" t="e">
        <v>#N/A</v>
      </c>
      <c r="AH174" s="970" t="e">
        <v>#N/A</v>
      </c>
      <c r="AJ174" s="150" t="e">
        <v>#N/A</v>
      </c>
      <c r="AL174" s="150" t="e">
        <v>#N/A</v>
      </c>
      <c r="AN174" s="970">
        <v>45000</v>
      </c>
      <c r="AP174" s="150" t="e">
        <v>#N/A</v>
      </c>
      <c r="AR174" s="150" t="e">
        <v>#N/A</v>
      </c>
      <c r="AT174" s="150" t="e">
        <v>#N/A</v>
      </c>
      <c r="AV174" s="150" t="e">
        <v>#N/A</v>
      </c>
      <c r="AW174" s="1058"/>
    </row>
    <row r="175" spans="1:49" x14ac:dyDescent="0.3">
      <c r="A175" s="244" t="s">
        <v>239</v>
      </c>
      <c r="B175" s="246">
        <v>617</v>
      </c>
      <c r="C175" s="21" t="s">
        <v>242</v>
      </c>
      <c r="D175" s="603"/>
      <c r="E175" s="815" t="e">
        <f>(F175-D175)/D175</f>
        <v>#DIV/0!</v>
      </c>
      <c r="F175" s="599">
        <v>250</v>
      </c>
      <c r="G175" s="815">
        <f>(H175-F175)/F175</f>
        <v>0</v>
      </c>
      <c r="H175" s="599">
        <v>250</v>
      </c>
      <c r="I175" s="815">
        <f>(J175-H175)/H175</f>
        <v>0</v>
      </c>
      <c r="J175" s="599">
        <v>250</v>
      </c>
      <c r="K175" s="815">
        <f>(L175-J175)/J175</f>
        <v>-1</v>
      </c>
      <c r="M175" s="815" t="e">
        <f>(N175-L175)/L175</f>
        <v>#N/A</v>
      </c>
      <c r="N175" s="599" t="e">
        <v>#N/A</v>
      </c>
      <c r="O175" s="815" t="e">
        <f>(P175-N175)/N175</f>
        <v>#N/A</v>
      </c>
      <c r="P175" s="150"/>
      <c r="Q175" s="815" t="e">
        <f>(R175-P175)/P175</f>
        <v>#DIV/0!</v>
      </c>
      <c r="R175" s="150">
        <v>7142.8571428571404</v>
      </c>
      <c r="S175" s="815">
        <f>(T175-R175)/R175</f>
        <v>0</v>
      </c>
      <c r="T175" s="150">
        <v>7142.8571428571404</v>
      </c>
      <c r="U175" s="815">
        <f>(V175-T175)/T175</f>
        <v>-1</v>
      </c>
      <c r="X175" s="150"/>
      <c r="Z175" s="150"/>
      <c r="AB175" s="970">
        <v>7142.8571428571404</v>
      </c>
      <c r="AH175" s="970">
        <v>7142.8571428571404</v>
      </c>
      <c r="AJ175" s="150"/>
      <c r="AL175" s="150"/>
      <c r="AN175" s="970">
        <v>7142.8571428571404</v>
      </c>
      <c r="AP175" s="150">
        <v>7142.8571428571404</v>
      </c>
      <c r="AR175" s="150">
        <v>7142.8571428571404</v>
      </c>
      <c r="AT175" s="150">
        <v>7142.8571428571404</v>
      </c>
      <c r="AV175" s="150">
        <v>7142.8571428571404</v>
      </c>
      <c r="AW175" s="1058"/>
    </row>
    <row r="176" spans="1:49" x14ac:dyDescent="0.3">
      <c r="A176" s="277"/>
      <c r="B176" s="262"/>
      <c r="C176" s="23"/>
      <c r="D176" s="603"/>
      <c r="F176" s="599"/>
      <c r="H176" s="599"/>
      <c r="J176" s="599"/>
      <c r="N176" s="1083"/>
      <c r="P176" s="150"/>
      <c r="R176" s="150"/>
      <c r="X176" s="150"/>
      <c r="Z176" s="150"/>
      <c r="AJ176" s="150"/>
      <c r="AL176" s="150"/>
      <c r="AP176" s="150"/>
      <c r="AR176" s="150"/>
      <c r="AT176" s="150"/>
      <c r="AV176" s="150"/>
      <c r="AW176" s="1058"/>
    </row>
    <row r="177" spans="1:49" x14ac:dyDescent="0.3">
      <c r="A177" s="277" t="s">
        <v>245</v>
      </c>
      <c r="B177" s="268">
        <v>552</v>
      </c>
      <c r="C177" s="4" t="s">
        <v>246</v>
      </c>
      <c r="D177" s="602"/>
      <c r="F177" s="599"/>
      <c r="H177" s="599"/>
      <c r="J177" s="599"/>
      <c r="N177" s="636" t="str">
        <f>IFERROR((E177-Competencias!I172)/E177,"")</f>
        <v/>
      </c>
      <c r="P177" s="150"/>
      <c r="R177" s="150"/>
      <c r="X177" s="150"/>
      <c r="Z177" s="150"/>
      <c r="AH177" s="970">
        <v>303993.654822335</v>
      </c>
      <c r="AJ177" s="150"/>
      <c r="AL177" s="150"/>
      <c r="AP177" s="150"/>
      <c r="AR177" s="150"/>
      <c r="AT177" s="150">
        <v>301089.74358974397</v>
      </c>
      <c r="AV177" s="150">
        <v>300184.21052631602</v>
      </c>
      <c r="AW177" s="1058"/>
    </row>
    <row r="178" spans="1:49" x14ac:dyDescent="0.3">
      <c r="A178" s="279" t="s">
        <v>245</v>
      </c>
      <c r="B178" s="267">
        <v>553</v>
      </c>
      <c r="C178" s="21" t="s">
        <v>247</v>
      </c>
      <c r="D178" s="602"/>
      <c r="F178" s="599"/>
      <c r="H178" s="599"/>
      <c r="J178" s="599"/>
      <c r="N178" s="636" t="str">
        <f>IFERROR((E178-Competencias!I173)/E178,"")</f>
        <v/>
      </c>
      <c r="P178" s="150"/>
      <c r="R178" s="150"/>
      <c r="X178" s="150"/>
      <c r="Z178" s="150"/>
      <c r="AH178" s="970">
        <v>305000</v>
      </c>
      <c r="AJ178" s="150"/>
      <c r="AL178" s="150"/>
      <c r="AP178" s="150"/>
      <c r="AR178" s="150"/>
      <c r="AT178" s="150">
        <v>305000</v>
      </c>
      <c r="AV178" s="150" t="e">
        <v>#N/A</v>
      </c>
      <c r="AW178" s="1058"/>
    </row>
    <row r="179" spans="1:49" ht="15" thickBot="1" x14ac:dyDescent="0.35">
      <c r="A179" s="280" t="s">
        <v>245</v>
      </c>
      <c r="B179" s="272">
        <v>554</v>
      </c>
      <c r="C179" s="30" t="s">
        <v>248</v>
      </c>
      <c r="D179" s="602"/>
      <c r="F179" s="599"/>
      <c r="H179" s="599"/>
      <c r="J179" s="599"/>
      <c r="N179" s="636" t="str">
        <f>IFERROR((E179-Competencias!I174)/E179,"")</f>
        <v/>
      </c>
      <c r="P179" s="150"/>
      <c r="R179" s="150"/>
      <c r="X179" s="150"/>
      <c r="Z179" s="150"/>
      <c r="AH179" s="970" t="e">
        <v>#N/A</v>
      </c>
      <c r="AJ179" s="150"/>
      <c r="AL179" s="150"/>
      <c r="AP179" s="150"/>
      <c r="AR179" s="150"/>
      <c r="AT179" s="150" t="e">
        <v>#N/A</v>
      </c>
      <c r="AV179" s="150" t="e">
        <v>#N/A</v>
      </c>
      <c r="AW179" s="1058"/>
    </row>
    <row r="180" spans="1:49" x14ac:dyDescent="0.3">
      <c r="A180" s="279" t="s">
        <v>249</v>
      </c>
      <c r="B180" s="267">
        <v>1175</v>
      </c>
      <c r="C180" s="21" t="s">
        <v>250</v>
      </c>
      <c r="D180" s="602"/>
      <c r="F180" s="599"/>
      <c r="H180" s="599"/>
      <c r="J180" s="599"/>
      <c r="N180" s="636"/>
      <c r="P180" s="150">
        <v>803.30578512396698</v>
      </c>
      <c r="R180" s="150">
        <v>803.30578512396698</v>
      </c>
      <c r="T180" s="150">
        <v>803.30578512396698</v>
      </c>
      <c r="U180" s="815">
        <f t="shared" ref="U180:U237" si="36">(V180-T180)/T180</f>
        <v>0.10045267489711929</v>
      </c>
      <c r="V180" s="150">
        <v>884</v>
      </c>
      <c r="X180" s="150">
        <v>884</v>
      </c>
      <c r="Z180" s="150">
        <v>884</v>
      </c>
      <c r="AB180" s="970">
        <v>884</v>
      </c>
      <c r="AD180" s="970">
        <v>884</v>
      </c>
      <c r="AF180" s="970">
        <v>883.68595041322317</v>
      </c>
      <c r="AH180" s="970">
        <v>883.68595041322317</v>
      </c>
      <c r="AJ180" s="970">
        <v>1030</v>
      </c>
      <c r="AL180" s="150">
        <v>1030</v>
      </c>
      <c r="AN180" s="970">
        <v>1030</v>
      </c>
      <c r="AP180" s="970">
        <v>1030</v>
      </c>
      <c r="AR180" s="970">
        <v>1097</v>
      </c>
      <c r="AT180" s="970">
        <v>1097</v>
      </c>
      <c r="AV180" s="970">
        <v>1097</v>
      </c>
      <c r="AW180" s="1058"/>
    </row>
    <row r="181" spans="1:49" x14ac:dyDescent="0.3">
      <c r="A181" s="279" t="s">
        <v>249</v>
      </c>
      <c r="B181" s="267">
        <v>1232</v>
      </c>
      <c r="C181" s="21" t="s">
        <v>251</v>
      </c>
      <c r="D181" s="602"/>
      <c r="F181" s="599"/>
      <c r="H181" s="599"/>
      <c r="J181" s="599"/>
      <c r="N181" s="636"/>
      <c r="P181" s="150">
        <v>762.80991735537191</v>
      </c>
      <c r="R181" s="150">
        <v>762.80991735537191</v>
      </c>
      <c r="T181" s="150">
        <v>762.80991735537191</v>
      </c>
      <c r="U181" s="815">
        <f t="shared" si="36"/>
        <v>9.46370530877573E-2</v>
      </c>
      <c r="V181" s="150">
        <v>835</v>
      </c>
      <c r="X181" s="150">
        <v>835</v>
      </c>
      <c r="Z181" s="150">
        <v>835</v>
      </c>
      <c r="AB181" s="970">
        <v>835</v>
      </c>
      <c r="AD181" s="970">
        <v>835</v>
      </c>
      <c r="AF181" s="970">
        <v>836.4132231404958</v>
      </c>
      <c r="AH181" s="970">
        <v>836.4132231404958</v>
      </c>
      <c r="AJ181" s="970">
        <v>855</v>
      </c>
      <c r="AL181" s="150">
        <v>855</v>
      </c>
      <c r="AN181" s="970">
        <v>855</v>
      </c>
      <c r="AP181" s="970">
        <v>855</v>
      </c>
      <c r="AR181" s="970">
        <v>896</v>
      </c>
      <c r="AT181" s="970">
        <v>896</v>
      </c>
      <c r="AV181" s="970">
        <v>896</v>
      </c>
      <c r="AW181" s="1058"/>
    </row>
    <row r="182" spans="1:49" x14ac:dyDescent="0.3">
      <c r="A182" s="279" t="s">
        <v>249</v>
      </c>
      <c r="B182" s="267">
        <v>1308</v>
      </c>
      <c r="C182" s="31" t="s">
        <v>252</v>
      </c>
      <c r="D182" s="602"/>
      <c r="F182" s="609"/>
      <c r="H182" s="602"/>
      <c r="J182" s="600"/>
      <c r="N182" s="599"/>
      <c r="P182" s="150">
        <v>2106.4</v>
      </c>
      <c r="R182" s="150">
        <v>2275</v>
      </c>
      <c r="S182" s="815">
        <f t="shared" ref="S182:S185" si="37">(T182-R182)/R182</f>
        <v>7.9771428571428576E-2</v>
      </c>
      <c r="T182" s="150">
        <v>2456.48</v>
      </c>
      <c r="U182" s="815">
        <f t="shared" si="36"/>
        <v>0</v>
      </c>
      <c r="V182" s="150">
        <v>2456.48</v>
      </c>
      <c r="W182" s="815">
        <f t="shared" ref="W182:AU197" si="38">(X182-V182)/V182</f>
        <v>0</v>
      </c>
      <c r="X182" s="150">
        <v>2456.48</v>
      </c>
      <c r="Y182" s="815">
        <f t="shared" si="38"/>
        <v>0</v>
      </c>
      <c r="Z182" s="150">
        <v>2456.48</v>
      </c>
      <c r="AA182" s="815">
        <f t="shared" si="38"/>
        <v>0</v>
      </c>
      <c r="AB182" s="970">
        <v>2456.48</v>
      </c>
      <c r="AC182" s="815">
        <f t="shared" si="38"/>
        <v>4.9876245684882428E-2</v>
      </c>
      <c r="AD182" s="970">
        <v>2579</v>
      </c>
      <c r="AE182" s="815">
        <f t="shared" si="38"/>
        <v>-4.7506785575804567E-2</v>
      </c>
      <c r="AF182" s="970">
        <v>2456.48</v>
      </c>
      <c r="AG182" s="815">
        <f t="shared" si="38"/>
        <v>0</v>
      </c>
      <c r="AH182" s="970">
        <v>2456.48</v>
      </c>
      <c r="AI182" s="815">
        <f t="shared" si="38"/>
        <v>-1.9540155018563888E-4</v>
      </c>
      <c r="AJ182" s="970">
        <v>2456</v>
      </c>
      <c r="AK182" s="815">
        <f t="shared" si="38"/>
        <v>0.10260586319218241</v>
      </c>
      <c r="AL182" s="150">
        <v>2708</v>
      </c>
      <c r="AM182" s="815">
        <f t="shared" si="38"/>
        <v>0</v>
      </c>
      <c r="AN182" s="970">
        <v>2708</v>
      </c>
      <c r="AO182" s="815">
        <f t="shared" si="38"/>
        <v>0</v>
      </c>
      <c r="AP182" s="970">
        <v>2708</v>
      </c>
      <c r="AQ182" s="815">
        <f t="shared" si="38"/>
        <v>0</v>
      </c>
      <c r="AR182" s="970">
        <v>2708</v>
      </c>
      <c r="AS182" s="815">
        <f t="shared" si="38"/>
        <v>0</v>
      </c>
      <c r="AT182" s="970">
        <v>2708</v>
      </c>
      <c r="AU182" s="815">
        <f t="shared" si="38"/>
        <v>0</v>
      </c>
      <c r="AV182" s="970">
        <v>2708</v>
      </c>
      <c r="AW182" s="1058"/>
    </row>
    <row r="183" spans="1:49" x14ac:dyDescent="0.3">
      <c r="A183" s="279" t="s">
        <v>249</v>
      </c>
      <c r="B183" s="267">
        <v>1309</v>
      </c>
      <c r="C183" s="31" t="s">
        <v>253</v>
      </c>
      <c r="D183" s="602"/>
      <c r="F183" s="609"/>
      <c r="H183" s="602"/>
      <c r="J183" s="600"/>
      <c r="N183" s="599"/>
      <c r="P183" s="150">
        <v>2106.4</v>
      </c>
      <c r="R183" s="150">
        <v>2275</v>
      </c>
      <c r="S183" s="815">
        <f t="shared" si="37"/>
        <v>7.9771428571428576E-2</v>
      </c>
      <c r="T183" s="150">
        <v>2456.48</v>
      </c>
      <c r="U183" s="815">
        <f t="shared" si="36"/>
        <v>0</v>
      </c>
      <c r="V183" s="150">
        <v>2456.48</v>
      </c>
      <c r="W183" s="815">
        <f t="shared" si="38"/>
        <v>0</v>
      </c>
      <c r="X183" s="150">
        <v>2456.48</v>
      </c>
      <c r="Y183" s="815">
        <f t="shared" si="38"/>
        <v>0</v>
      </c>
      <c r="Z183" s="150">
        <v>2456.48</v>
      </c>
      <c r="AA183" s="815">
        <f t="shared" si="38"/>
        <v>0</v>
      </c>
      <c r="AB183" s="970">
        <v>2456.48</v>
      </c>
      <c r="AC183" s="815">
        <f t="shared" si="38"/>
        <v>4.9876245684882428E-2</v>
      </c>
      <c r="AD183" s="970">
        <v>2579</v>
      </c>
      <c r="AE183" s="815">
        <f t="shared" si="38"/>
        <v>-4.7506785575804567E-2</v>
      </c>
      <c r="AF183" s="970">
        <v>2456.48</v>
      </c>
      <c r="AG183" s="815">
        <f t="shared" si="38"/>
        <v>0</v>
      </c>
      <c r="AH183" s="970">
        <v>2456.48</v>
      </c>
      <c r="AI183" s="815">
        <f t="shared" si="38"/>
        <v>-1.9540155018563888E-4</v>
      </c>
      <c r="AJ183" s="970">
        <v>2456</v>
      </c>
      <c r="AK183" s="815">
        <f t="shared" si="38"/>
        <v>0.10260586319218241</v>
      </c>
      <c r="AL183" s="150">
        <v>2708</v>
      </c>
      <c r="AM183" s="815">
        <f t="shared" si="38"/>
        <v>0</v>
      </c>
      <c r="AN183" s="970">
        <v>2708</v>
      </c>
      <c r="AO183" s="815">
        <f t="shared" si="38"/>
        <v>0</v>
      </c>
      <c r="AP183" s="970">
        <v>2708</v>
      </c>
      <c r="AQ183" s="815">
        <f t="shared" si="38"/>
        <v>0</v>
      </c>
      <c r="AR183" s="970">
        <v>2708</v>
      </c>
      <c r="AS183" s="815">
        <f t="shared" si="38"/>
        <v>0</v>
      </c>
      <c r="AT183" s="970">
        <v>2708</v>
      </c>
      <c r="AU183" s="815">
        <f t="shared" si="38"/>
        <v>0</v>
      </c>
      <c r="AV183" s="970">
        <v>2708</v>
      </c>
      <c r="AW183" s="1058"/>
    </row>
    <row r="184" spans="1:49" x14ac:dyDescent="0.3">
      <c r="A184" s="279" t="s">
        <v>249</v>
      </c>
      <c r="B184" s="267">
        <v>1020</v>
      </c>
      <c r="C184" s="31" t="s">
        <v>254</v>
      </c>
      <c r="D184" s="610"/>
      <c r="H184" s="610"/>
      <c r="J184" s="600"/>
      <c r="N184" s="599"/>
      <c r="P184" s="150">
        <v>2707.44</v>
      </c>
      <c r="R184" s="150">
        <v>2897</v>
      </c>
      <c r="S184" s="815">
        <f t="shared" si="37"/>
        <v>0.10998274076630994</v>
      </c>
      <c r="T184" s="150">
        <v>3215.62</v>
      </c>
      <c r="U184" s="815">
        <f t="shared" si="36"/>
        <v>0</v>
      </c>
      <c r="V184" s="150">
        <v>3215.62</v>
      </c>
      <c r="W184" s="815">
        <f t="shared" si="38"/>
        <v>0</v>
      </c>
      <c r="X184" s="150">
        <v>3215.62</v>
      </c>
      <c r="Y184" s="815">
        <f t="shared" si="38"/>
        <v>0</v>
      </c>
      <c r="Z184" s="150">
        <v>3215.62</v>
      </c>
      <c r="AA184" s="815">
        <f t="shared" si="38"/>
        <v>0</v>
      </c>
      <c r="AB184" s="970">
        <v>3215.62</v>
      </c>
      <c r="AC184" s="815">
        <f t="shared" si="38"/>
        <v>5.0808242267432135E-2</v>
      </c>
      <c r="AD184" s="970">
        <v>3379</v>
      </c>
      <c r="AE184" s="815">
        <f t="shared" si="38"/>
        <v>-4.8351583308671238E-2</v>
      </c>
      <c r="AF184" s="970">
        <v>3215.62</v>
      </c>
      <c r="AG184" s="815">
        <f t="shared" si="38"/>
        <v>0</v>
      </c>
      <c r="AH184" s="970">
        <v>3215.62</v>
      </c>
      <c r="AI184" s="815">
        <f t="shared" si="38"/>
        <v>-1.9280885179215543E-4</v>
      </c>
      <c r="AJ184" s="970">
        <v>3215</v>
      </c>
      <c r="AK184" s="815">
        <f t="shared" si="38"/>
        <v>0.1026438569206843</v>
      </c>
      <c r="AL184" s="150">
        <v>3545</v>
      </c>
      <c r="AM184" s="815">
        <f t="shared" si="38"/>
        <v>0</v>
      </c>
      <c r="AN184" s="970">
        <v>3545</v>
      </c>
      <c r="AO184" s="815">
        <f t="shared" si="38"/>
        <v>0</v>
      </c>
      <c r="AP184" s="970">
        <v>3545</v>
      </c>
      <c r="AQ184" s="815">
        <f t="shared" si="38"/>
        <v>0</v>
      </c>
      <c r="AR184" s="970">
        <v>3545</v>
      </c>
      <c r="AS184" s="815">
        <f t="shared" si="38"/>
        <v>0</v>
      </c>
      <c r="AT184" s="970">
        <v>3545</v>
      </c>
      <c r="AU184" s="815">
        <f t="shared" si="38"/>
        <v>0</v>
      </c>
      <c r="AV184" s="970">
        <v>3545</v>
      </c>
      <c r="AW184" s="1058"/>
    </row>
    <row r="185" spans="1:49" x14ac:dyDescent="0.3">
      <c r="A185" s="279" t="s">
        <v>249</v>
      </c>
      <c r="B185" s="267">
        <v>1019</v>
      </c>
      <c r="C185" s="31" t="s">
        <v>255</v>
      </c>
      <c r="D185" s="610"/>
      <c r="H185" s="610"/>
      <c r="J185" s="600"/>
      <c r="N185" s="599"/>
      <c r="P185" s="150">
        <v>2707.44</v>
      </c>
      <c r="R185" s="150">
        <v>2897</v>
      </c>
      <c r="S185" s="815">
        <f t="shared" si="37"/>
        <v>-1.3807386952006773E-5</v>
      </c>
      <c r="T185" s="150">
        <v>2896.96</v>
      </c>
      <c r="U185" s="815">
        <f t="shared" si="36"/>
        <v>0</v>
      </c>
      <c r="V185" s="150">
        <v>2896.96</v>
      </c>
      <c r="W185" s="815">
        <f t="shared" si="38"/>
        <v>0</v>
      </c>
      <c r="X185" s="150">
        <v>2896.96</v>
      </c>
      <c r="Y185" s="815">
        <f t="shared" si="38"/>
        <v>0</v>
      </c>
      <c r="Z185" s="150">
        <v>2896.96</v>
      </c>
      <c r="AA185" s="815">
        <f t="shared" si="38"/>
        <v>0</v>
      </c>
      <c r="AB185" s="970">
        <v>2896.96</v>
      </c>
      <c r="AC185" s="815">
        <f t="shared" si="38"/>
        <v>4.9999999999999982E-2</v>
      </c>
      <c r="AD185" s="970">
        <v>3041.808</v>
      </c>
      <c r="AE185" s="815">
        <f t="shared" si="38"/>
        <v>6.8976082645584441E-2</v>
      </c>
      <c r="AF185" s="970">
        <v>3251.62</v>
      </c>
      <c r="AG185" s="815">
        <f t="shared" si="38"/>
        <v>0</v>
      </c>
      <c r="AH185" s="970">
        <v>3251.62</v>
      </c>
      <c r="AI185" s="815">
        <f t="shared" si="38"/>
        <v>-1.9067418702059001E-4</v>
      </c>
      <c r="AJ185" s="970">
        <v>3251</v>
      </c>
      <c r="AK185" s="815">
        <f t="shared" si="38"/>
        <v>9.0433712703783448E-2</v>
      </c>
      <c r="AL185" s="150">
        <v>3545</v>
      </c>
      <c r="AM185" s="815">
        <f t="shared" si="38"/>
        <v>0</v>
      </c>
      <c r="AN185" s="970">
        <v>3545</v>
      </c>
      <c r="AO185" s="815">
        <f t="shared" si="38"/>
        <v>0</v>
      </c>
      <c r="AP185" s="970">
        <v>3545</v>
      </c>
      <c r="AQ185" s="815">
        <f t="shared" si="38"/>
        <v>0</v>
      </c>
      <c r="AR185" s="970">
        <v>3545</v>
      </c>
      <c r="AS185" s="815">
        <f t="shared" si="38"/>
        <v>0</v>
      </c>
      <c r="AT185" s="970">
        <v>3545</v>
      </c>
      <c r="AU185" s="815">
        <f t="shared" si="38"/>
        <v>0</v>
      </c>
      <c r="AV185" s="970">
        <v>3545</v>
      </c>
      <c r="AW185" s="1058"/>
    </row>
    <row r="186" spans="1:49" x14ac:dyDescent="0.3">
      <c r="A186" s="279" t="s">
        <v>249</v>
      </c>
      <c r="B186" s="267">
        <v>1117</v>
      </c>
      <c r="C186" s="31" t="s">
        <v>256</v>
      </c>
      <c r="D186" s="610"/>
      <c r="H186" s="610"/>
      <c r="J186" s="600"/>
      <c r="N186" s="599"/>
      <c r="P186" s="150">
        <v>975</v>
      </c>
      <c r="R186" s="150">
        <v>975</v>
      </c>
      <c r="S186" s="816"/>
      <c r="T186" s="150">
        <v>975</v>
      </c>
      <c r="U186" s="815">
        <f t="shared" si="36"/>
        <v>0</v>
      </c>
      <c r="V186" s="150">
        <v>975</v>
      </c>
      <c r="W186" s="816"/>
      <c r="X186" s="150">
        <v>975</v>
      </c>
      <c r="Y186" s="816"/>
      <c r="Z186" s="150">
        <v>975</v>
      </c>
      <c r="AA186" s="816">
        <f t="shared" si="38"/>
        <v>0</v>
      </c>
      <c r="AB186" s="970">
        <v>975</v>
      </c>
      <c r="AC186" s="816">
        <f t="shared" si="38"/>
        <v>0</v>
      </c>
      <c r="AD186" s="970">
        <v>975</v>
      </c>
      <c r="AE186" s="815">
        <f t="shared" si="38"/>
        <v>2.0512820512825176E-4</v>
      </c>
      <c r="AF186" s="970">
        <v>975.2</v>
      </c>
      <c r="AG186" s="815">
        <f t="shared" si="38"/>
        <v>0</v>
      </c>
      <c r="AH186" s="970">
        <v>975.2</v>
      </c>
      <c r="AI186" s="815">
        <f t="shared" si="38"/>
        <v>-2.0508613617724105E-4</v>
      </c>
      <c r="AJ186" s="970">
        <v>975</v>
      </c>
      <c r="AK186" s="815">
        <f t="shared" si="38"/>
        <v>0</v>
      </c>
      <c r="AL186" s="150">
        <v>975</v>
      </c>
      <c r="AM186" s="815">
        <f t="shared" si="38"/>
        <v>0</v>
      </c>
      <c r="AN186" s="970">
        <v>975</v>
      </c>
      <c r="AO186" s="815">
        <f t="shared" si="38"/>
        <v>0</v>
      </c>
      <c r="AP186" s="970">
        <v>975</v>
      </c>
      <c r="AQ186" s="815">
        <f t="shared" si="38"/>
        <v>0</v>
      </c>
      <c r="AR186" s="970">
        <v>975</v>
      </c>
      <c r="AS186" s="815">
        <f t="shared" si="38"/>
        <v>0</v>
      </c>
      <c r="AT186" s="970">
        <v>975</v>
      </c>
      <c r="AU186" s="815">
        <f t="shared" si="38"/>
        <v>0</v>
      </c>
      <c r="AV186" s="970">
        <v>975</v>
      </c>
      <c r="AW186" s="1058"/>
    </row>
    <row r="187" spans="1:49" x14ac:dyDescent="0.3">
      <c r="A187" s="279" t="s">
        <v>249</v>
      </c>
      <c r="B187" s="267">
        <v>1129</v>
      </c>
      <c r="C187" s="31" t="s">
        <v>257</v>
      </c>
      <c r="D187" s="610"/>
      <c r="F187" s="608"/>
      <c r="H187" s="610"/>
      <c r="J187" s="600"/>
      <c r="N187" s="599"/>
      <c r="P187" s="150">
        <v>3744</v>
      </c>
      <c r="R187" s="150">
        <v>3744</v>
      </c>
      <c r="S187" s="816"/>
      <c r="T187" s="150">
        <v>3744</v>
      </c>
      <c r="U187" s="815">
        <f t="shared" si="36"/>
        <v>0</v>
      </c>
      <c r="V187" s="150">
        <v>3744</v>
      </c>
      <c r="W187" s="816"/>
      <c r="X187" s="150">
        <v>3744</v>
      </c>
      <c r="Y187" s="816"/>
      <c r="Z187" s="150">
        <v>3744</v>
      </c>
      <c r="AA187" s="816">
        <f t="shared" si="38"/>
        <v>0</v>
      </c>
      <c r="AB187" s="970">
        <v>3744</v>
      </c>
      <c r="AC187" s="816">
        <f t="shared" si="38"/>
        <v>0</v>
      </c>
      <c r="AD187" s="970">
        <v>3744</v>
      </c>
      <c r="AE187" s="815">
        <f t="shared" si="38"/>
        <v>0</v>
      </c>
      <c r="AF187" s="970">
        <v>3744</v>
      </c>
      <c r="AG187" s="815">
        <f t="shared" si="38"/>
        <v>0</v>
      </c>
      <c r="AH187" s="970">
        <v>3744</v>
      </c>
      <c r="AI187" s="815">
        <f t="shared" si="38"/>
        <v>0</v>
      </c>
      <c r="AJ187" s="970">
        <v>3744</v>
      </c>
      <c r="AK187" s="815">
        <f t="shared" si="38"/>
        <v>0</v>
      </c>
      <c r="AL187" s="150">
        <v>3744</v>
      </c>
      <c r="AM187" s="815">
        <f t="shared" si="38"/>
        <v>0</v>
      </c>
      <c r="AN187" s="970">
        <v>3744</v>
      </c>
      <c r="AO187" s="815">
        <f t="shared" si="38"/>
        <v>0</v>
      </c>
      <c r="AP187" s="970">
        <v>3744</v>
      </c>
      <c r="AQ187" s="815">
        <f t="shared" si="38"/>
        <v>0</v>
      </c>
      <c r="AR187" s="970">
        <v>3744</v>
      </c>
      <c r="AS187" s="815">
        <f t="shared" si="38"/>
        <v>0</v>
      </c>
      <c r="AT187" s="970">
        <v>3744</v>
      </c>
      <c r="AU187" s="815">
        <f t="shared" si="38"/>
        <v>0</v>
      </c>
      <c r="AV187" s="970">
        <v>3744</v>
      </c>
      <c r="AW187" s="1058"/>
    </row>
    <row r="188" spans="1:49" x14ac:dyDescent="0.3">
      <c r="A188" s="279" t="s">
        <v>249</v>
      </c>
      <c r="B188" s="267">
        <v>1133</v>
      </c>
      <c r="C188" s="31" t="s">
        <v>258</v>
      </c>
      <c r="D188" s="610"/>
      <c r="F188" s="608"/>
      <c r="H188" s="610"/>
      <c r="J188" s="600"/>
      <c r="N188" s="599"/>
      <c r="P188" s="150">
        <v>975</v>
      </c>
      <c r="R188" s="150">
        <v>975</v>
      </c>
      <c r="S188" s="816"/>
      <c r="T188" s="150">
        <v>975</v>
      </c>
      <c r="U188" s="815">
        <f t="shared" si="36"/>
        <v>0</v>
      </c>
      <c r="V188" s="150">
        <v>975</v>
      </c>
      <c r="W188" s="816"/>
      <c r="X188" s="150">
        <v>975</v>
      </c>
      <c r="Y188" s="816"/>
      <c r="Z188" s="150">
        <v>975</v>
      </c>
      <c r="AA188" s="816">
        <f t="shared" si="38"/>
        <v>0</v>
      </c>
      <c r="AB188" s="970">
        <v>975</v>
      </c>
      <c r="AC188" s="816">
        <f t="shared" si="38"/>
        <v>0</v>
      </c>
      <c r="AD188" s="970">
        <v>975</v>
      </c>
      <c r="AE188" s="815">
        <f t="shared" si="38"/>
        <v>2.0512820512825176E-4</v>
      </c>
      <c r="AF188" s="970">
        <v>975.2</v>
      </c>
      <c r="AG188" s="815">
        <f t="shared" si="38"/>
        <v>0</v>
      </c>
      <c r="AH188" s="970">
        <v>975.2</v>
      </c>
      <c r="AI188" s="815">
        <f t="shared" si="38"/>
        <v>-2.0508613617724105E-4</v>
      </c>
      <c r="AJ188" s="970">
        <v>975</v>
      </c>
      <c r="AK188" s="815">
        <f t="shared" si="38"/>
        <v>0</v>
      </c>
      <c r="AL188" s="150">
        <v>975</v>
      </c>
      <c r="AM188" s="815">
        <f t="shared" si="38"/>
        <v>0</v>
      </c>
      <c r="AN188" s="970">
        <v>975</v>
      </c>
      <c r="AO188" s="815">
        <f t="shared" si="38"/>
        <v>0</v>
      </c>
      <c r="AP188" s="970">
        <v>975</v>
      </c>
      <c r="AQ188" s="815">
        <f t="shared" si="38"/>
        <v>0</v>
      </c>
      <c r="AR188" s="970">
        <v>975</v>
      </c>
      <c r="AS188" s="815">
        <f t="shared" si="38"/>
        <v>0</v>
      </c>
      <c r="AT188" s="970">
        <v>975</v>
      </c>
      <c r="AU188" s="815">
        <f t="shared" si="38"/>
        <v>0</v>
      </c>
      <c r="AV188" s="970">
        <v>975</v>
      </c>
      <c r="AW188" s="1058"/>
    </row>
    <row r="189" spans="1:49" x14ac:dyDescent="0.3">
      <c r="A189" s="279" t="s">
        <v>249</v>
      </c>
      <c r="B189" s="631">
        <v>1147</v>
      </c>
      <c r="C189" s="31" t="s">
        <v>259</v>
      </c>
      <c r="D189" s="602"/>
      <c r="F189" s="593"/>
      <c r="H189" s="602"/>
      <c r="J189" s="600"/>
      <c r="N189" s="599"/>
      <c r="P189" s="150">
        <v>1983.4710743801654</v>
      </c>
      <c r="R189" s="150">
        <v>1983.4710743801654</v>
      </c>
      <c r="S189" s="816"/>
      <c r="T189" s="150">
        <v>1983.4710743801654</v>
      </c>
      <c r="U189" s="815">
        <f t="shared" si="36"/>
        <v>0</v>
      </c>
      <c r="V189" s="150">
        <v>1983.4710743801654</v>
      </c>
      <c r="W189" s="816"/>
      <c r="X189" s="150">
        <v>1983.4710743801654</v>
      </c>
      <c r="Y189" s="816"/>
      <c r="Z189" s="150">
        <v>1983.4710743801654</v>
      </c>
      <c r="AA189" s="816">
        <f t="shared" si="38"/>
        <v>0</v>
      </c>
      <c r="AB189" s="970">
        <v>1983.4710743801654</v>
      </c>
      <c r="AC189" s="816">
        <f t="shared" si="38"/>
        <v>0</v>
      </c>
      <c r="AD189" s="970">
        <v>1983.4710743801654</v>
      </c>
      <c r="AE189" s="815">
        <f t="shared" si="38"/>
        <v>4.1666666666666567E-2</v>
      </c>
      <c r="AF189" s="970">
        <v>2066.1157024793388</v>
      </c>
      <c r="AG189" s="815">
        <f t="shared" si="38"/>
        <v>0</v>
      </c>
      <c r="AH189" s="970">
        <v>2066.1157024793388</v>
      </c>
      <c r="AI189" s="815">
        <f t="shared" si="38"/>
        <v>0</v>
      </c>
      <c r="AJ189" s="970">
        <v>2066.1157024793388</v>
      </c>
      <c r="AK189" s="815">
        <f t="shared" si="38"/>
        <v>0</v>
      </c>
      <c r="AL189" s="150">
        <v>2066.1157024793388</v>
      </c>
      <c r="AM189" s="815">
        <f t="shared" si="38"/>
        <v>-5.5999999999969079E-5</v>
      </c>
      <c r="AN189" s="970">
        <v>2066</v>
      </c>
      <c r="AO189" s="815">
        <f t="shared" si="38"/>
        <v>5.6003136175594908E-5</v>
      </c>
      <c r="AP189" s="970">
        <v>2066.1157024793388</v>
      </c>
      <c r="AQ189" s="815">
        <f t="shared" si="38"/>
        <v>0</v>
      </c>
      <c r="AR189" s="970">
        <v>2066.1157024793388</v>
      </c>
      <c r="AS189" s="815">
        <f t="shared" si="38"/>
        <v>0</v>
      </c>
      <c r="AT189" s="970">
        <v>2066.1157024793388</v>
      </c>
      <c r="AU189" s="815">
        <f t="shared" si="38"/>
        <v>0</v>
      </c>
      <c r="AV189" s="970">
        <v>2066.1157024793388</v>
      </c>
      <c r="AW189" s="1058"/>
    </row>
    <row r="190" spans="1:49" x14ac:dyDescent="0.3">
      <c r="A190" s="279" t="s">
        <v>249</v>
      </c>
      <c r="B190" s="631">
        <v>1154</v>
      </c>
      <c r="C190" s="31" t="s">
        <v>261</v>
      </c>
      <c r="D190" s="602"/>
      <c r="H190" s="602"/>
      <c r="J190" s="600"/>
      <c r="N190" s="599"/>
      <c r="P190" s="150">
        <v>2066.1157024793388</v>
      </c>
      <c r="R190" s="150">
        <v>2066.1157024793388</v>
      </c>
      <c r="S190" s="816"/>
      <c r="T190" s="150">
        <v>2066.1157024793388</v>
      </c>
      <c r="U190" s="815">
        <f t="shared" si="36"/>
        <v>0</v>
      </c>
      <c r="V190" s="150">
        <v>2066.1157024793388</v>
      </c>
      <c r="W190" s="816"/>
      <c r="X190" s="150">
        <v>2066.1157024793388</v>
      </c>
      <c r="Y190" s="816"/>
      <c r="Z190" s="150">
        <v>2066.1157024793388</v>
      </c>
      <c r="AA190" s="816">
        <f t="shared" si="38"/>
        <v>0</v>
      </c>
      <c r="AB190" s="970">
        <v>2066.1157024793388</v>
      </c>
      <c r="AC190" s="816">
        <f t="shared" si="38"/>
        <v>0</v>
      </c>
      <c r="AD190" s="970">
        <v>2066.1157024793388</v>
      </c>
      <c r="AE190" s="815">
        <f t="shared" si="38"/>
        <v>8.0000000000000029E-2</v>
      </c>
      <c r="AF190" s="970">
        <v>2231.404958677686</v>
      </c>
      <c r="AG190" s="815">
        <f t="shared" si="38"/>
        <v>0.11111111111111116</v>
      </c>
      <c r="AH190" s="1032">
        <f>3000/1.21</f>
        <v>2479.3388429752067</v>
      </c>
      <c r="AI190" s="815">
        <f t="shared" si="38"/>
        <v>9.9998899999999946E-2</v>
      </c>
      <c r="AJ190" s="1032">
        <v>2727.27</v>
      </c>
      <c r="AK190" s="815">
        <f t="shared" si="38"/>
        <v>0</v>
      </c>
      <c r="AL190" s="150">
        <v>2727.27</v>
      </c>
      <c r="AM190" s="815">
        <f t="shared" si="38"/>
        <v>-0.17389917389917389</v>
      </c>
      <c r="AN190" s="970">
        <v>2253</v>
      </c>
      <c r="AO190" s="815">
        <f t="shared" si="38"/>
        <v>0.10046109319805004</v>
      </c>
      <c r="AP190" s="970">
        <v>2479.3388429752067</v>
      </c>
      <c r="AQ190" s="815">
        <f t="shared" si="38"/>
        <v>0</v>
      </c>
      <c r="AR190" s="970">
        <v>2479.3388429752067</v>
      </c>
      <c r="AS190" s="815">
        <f t="shared" si="38"/>
        <v>0</v>
      </c>
      <c r="AT190" s="970">
        <v>2479.3388429752067</v>
      </c>
      <c r="AU190" s="815">
        <f t="shared" si="38"/>
        <v>-4.4100000000000042E-2</v>
      </c>
      <c r="AV190" s="970">
        <v>2370</v>
      </c>
      <c r="AW190" s="1058"/>
    </row>
    <row r="191" spans="1:49" x14ac:dyDescent="0.3">
      <c r="A191" s="279" t="s">
        <v>249</v>
      </c>
      <c r="B191" s="631">
        <v>1121</v>
      </c>
      <c r="C191" s="31" t="s">
        <v>263</v>
      </c>
      <c r="D191" s="602"/>
      <c r="H191" s="602"/>
      <c r="J191" s="600"/>
      <c r="L191" s="602"/>
      <c r="N191" s="599"/>
      <c r="P191" s="150">
        <f>4800/1.21</f>
        <v>3966.9421487603308</v>
      </c>
      <c r="Q191" s="815">
        <f>(R191-P191)/P191</f>
        <v>0.1041666666666667</v>
      </c>
      <c r="R191" s="637">
        <f>5300/1.21</f>
        <v>4380.1652892561988</v>
      </c>
      <c r="T191" s="150">
        <f>5300/1.21</f>
        <v>4380.1652892561988</v>
      </c>
      <c r="U191" s="815">
        <f t="shared" si="36"/>
        <v>0.18867888679245265</v>
      </c>
      <c r="V191" s="150">
        <v>5206.6099999999997</v>
      </c>
      <c r="X191" s="150">
        <v>5206.6099999999997</v>
      </c>
      <c r="Z191" s="150">
        <v>5206.6099999999997</v>
      </c>
      <c r="AA191" s="815">
        <f t="shared" si="38"/>
        <v>0</v>
      </c>
      <c r="AB191" s="970">
        <v>5206.6099999999997</v>
      </c>
      <c r="AC191" s="815">
        <f t="shared" si="38"/>
        <v>0</v>
      </c>
      <c r="AD191" s="970">
        <v>5206.6099999999997</v>
      </c>
      <c r="AE191" s="815">
        <f t="shared" si="38"/>
        <v>-3.1745704018545554E-2</v>
      </c>
      <c r="AF191" s="970">
        <v>5041.3225000000002</v>
      </c>
      <c r="AG191" s="815">
        <f t="shared" si="38"/>
        <v>-9.8361590634203702E-2</v>
      </c>
      <c r="AH191" s="970">
        <v>4545.45</v>
      </c>
      <c r="AI191" s="815">
        <f t="shared" si="38"/>
        <v>0</v>
      </c>
      <c r="AJ191" s="970">
        <v>4545.45</v>
      </c>
      <c r="AK191" s="815">
        <f t="shared" si="38"/>
        <v>0</v>
      </c>
      <c r="AL191" s="150">
        <v>4545.45</v>
      </c>
      <c r="AM191" s="815">
        <f t="shared" si="38"/>
        <v>-9.9000099000058986E-5</v>
      </c>
      <c r="AN191" s="970">
        <v>4545</v>
      </c>
      <c r="AO191" s="815">
        <f t="shared" si="38"/>
        <v>0</v>
      </c>
      <c r="AP191" s="970">
        <v>4545</v>
      </c>
      <c r="AQ191" s="815">
        <f t="shared" si="38"/>
        <v>0</v>
      </c>
      <c r="AR191" s="970">
        <v>4545</v>
      </c>
      <c r="AS191" s="815">
        <f t="shared" si="38"/>
        <v>0</v>
      </c>
      <c r="AT191" s="970">
        <v>4545</v>
      </c>
      <c r="AU191" s="815">
        <f t="shared" si="38"/>
        <v>-8.9922992299229683E-3</v>
      </c>
      <c r="AV191" s="970">
        <v>4504.13</v>
      </c>
      <c r="AW191" s="1058"/>
    </row>
    <row r="192" spans="1:49" x14ac:dyDescent="0.3">
      <c r="A192" s="279" t="s">
        <v>249</v>
      </c>
      <c r="B192" s="267">
        <v>1110</v>
      </c>
      <c r="C192" s="31" t="s">
        <v>265</v>
      </c>
      <c r="D192" s="602"/>
      <c r="H192" s="602"/>
      <c r="J192" s="600"/>
      <c r="L192" s="599"/>
      <c r="N192" s="637"/>
      <c r="P192" s="150">
        <v>623.23140495867767</v>
      </c>
      <c r="R192" s="150">
        <v>623.23140495867767</v>
      </c>
      <c r="T192" s="150">
        <v>623.23140495867767</v>
      </c>
      <c r="U192" s="815">
        <f t="shared" si="36"/>
        <v>7.9855723965999686E-2</v>
      </c>
      <c r="V192" s="150">
        <v>673</v>
      </c>
      <c r="X192" s="150">
        <v>673</v>
      </c>
      <c r="Z192" s="150">
        <v>673</v>
      </c>
      <c r="AA192" s="815">
        <f t="shared" si="38"/>
        <v>0</v>
      </c>
      <c r="AB192" s="970">
        <v>673</v>
      </c>
      <c r="AC192" s="815">
        <f t="shared" si="38"/>
        <v>0</v>
      </c>
      <c r="AD192" s="970">
        <v>673</v>
      </c>
      <c r="AE192" s="815">
        <f t="shared" si="38"/>
        <v>-3.4384094900099832E-4</v>
      </c>
      <c r="AF192" s="970">
        <v>672.76859504132233</v>
      </c>
      <c r="AG192" s="815">
        <f t="shared" si="38"/>
        <v>0</v>
      </c>
      <c r="AH192" s="970">
        <v>672.76859504132233</v>
      </c>
      <c r="AI192" s="815">
        <f t="shared" si="38"/>
        <v>0</v>
      </c>
      <c r="AJ192" s="970">
        <v>672.76859504132233</v>
      </c>
      <c r="AK192" s="815">
        <f t="shared" si="38"/>
        <v>0</v>
      </c>
      <c r="AL192" s="150">
        <v>672.76859504132233</v>
      </c>
      <c r="AM192" s="815">
        <f t="shared" si="38"/>
        <v>2.2639886984828921E-2</v>
      </c>
      <c r="AN192" s="970">
        <v>688</v>
      </c>
      <c r="AO192" s="815">
        <f t="shared" si="38"/>
        <v>0</v>
      </c>
      <c r="AP192" s="970">
        <v>688</v>
      </c>
      <c r="AQ192" s="815">
        <f t="shared" si="38"/>
        <v>0</v>
      </c>
      <c r="AR192" s="970">
        <v>688</v>
      </c>
      <c r="AS192" s="815">
        <f t="shared" si="38"/>
        <v>0</v>
      </c>
      <c r="AT192" s="970">
        <v>688</v>
      </c>
      <c r="AU192" s="815">
        <f t="shared" si="38"/>
        <v>0</v>
      </c>
      <c r="AV192" s="970">
        <v>688</v>
      </c>
      <c r="AW192" s="1058"/>
    </row>
    <row r="193" spans="1:49" x14ac:dyDescent="0.3">
      <c r="A193" s="279" t="s">
        <v>249</v>
      </c>
      <c r="B193" s="267">
        <v>1039</v>
      </c>
      <c r="C193" s="31" t="s">
        <v>267</v>
      </c>
      <c r="D193" s="602"/>
      <c r="H193" s="602"/>
      <c r="J193" s="600"/>
      <c r="L193" s="599"/>
      <c r="N193" s="599"/>
      <c r="P193" s="150">
        <v>545.41322314049592</v>
      </c>
      <c r="R193" s="150">
        <v>545.41322314049592</v>
      </c>
      <c r="S193" s="816"/>
      <c r="T193" s="150">
        <v>545.41322314049592</v>
      </c>
      <c r="U193" s="815">
        <f t="shared" si="36"/>
        <v>6.06636866429274E-2</v>
      </c>
      <c r="V193" s="150">
        <v>578.5</v>
      </c>
      <c r="W193" s="816"/>
      <c r="X193" s="150">
        <v>578.5</v>
      </c>
      <c r="Y193" s="816"/>
      <c r="Z193" s="150">
        <v>578.5</v>
      </c>
      <c r="AA193" s="816">
        <f t="shared" si="38"/>
        <v>0</v>
      </c>
      <c r="AB193" s="970">
        <v>578.5</v>
      </c>
      <c r="AC193" s="816">
        <f t="shared" si="38"/>
        <v>0</v>
      </c>
      <c r="AD193" s="970">
        <v>578.5</v>
      </c>
      <c r="AE193" s="815">
        <f t="shared" si="38"/>
        <v>-5.0001071451503491E-5</v>
      </c>
      <c r="AF193" s="970">
        <v>578.47107438016531</v>
      </c>
      <c r="AG193" s="815">
        <f t="shared" si="38"/>
        <v>0</v>
      </c>
      <c r="AH193" s="970">
        <v>578.47107438016531</v>
      </c>
      <c r="AI193" s="815">
        <f t="shared" si="38"/>
        <v>0</v>
      </c>
      <c r="AJ193" s="970">
        <v>578.47107438016531</v>
      </c>
      <c r="AK193" s="815">
        <f t="shared" si="38"/>
        <v>0</v>
      </c>
      <c r="AL193" s="150">
        <v>578.47107438016531</v>
      </c>
      <c r="AM193" s="815">
        <f t="shared" si="38"/>
        <v>2.165868990642186E-2</v>
      </c>
      <c r="AN193" s="970">
        <v>591</v>
      </c>
      <c r="AO193" s="815">
        <f t="shared" si="38"/>
        <v>0</v>
      </c>
      <c r="AP193" s="970">
        <v>591</v>
      </c>
      <c r="AQ193" s="815">
        <f t="shared" si="38"/>
        <v>0</v>
      </c>
      <c r="AR193" s="970">
        <v>591</v>
      </c>
      <c r="AS193" s="815">
        <f t="shared" si="38"/>
        <v>0</v>
      </c>
      <c r="AT193" s="970">
        <v>591</v>
      </c>
      <c r="AU193" s="815">
        <f t="shared" si="38"/>
        <v>0</v>
      </c>
      <c r="AV193" s="970">
        <v>591</v>
      </c>
      <c r="AW193" s="1058"/>
    </row>
    <row r="194" spans="1:49" x14ac:dyDescent="0.3">
      <c r="A194" s="279" t="s">
        <v>249</v>
      </c>
      <c r="B194" s="267">
        <v>1161</v>
      </c>
      <c r="C194" s="31" t="s">
        <v>268</v>
      </c>
      <c r="D194" s="602"/>
      <c r="H194" s="602"/>
      <c r="J194" s="600"/>
      <c r="L194" s="599"/>
      <c r="N194" s="599"/>
      <c r="P194" s="150">
        <v>905.50413223140504</v>
      </c>
      <c r="R194" s="150">
        <v>905.50413223140504</v>
      </c>
      <c r="S194" s="816"/>
      <c r="T194" s="150">
        <v>905.50413223140504</v>
      </c>
      <c r="U194" s="815">
        <f t="shared" si="36"/>
        <v>0</v>
      </c>
      <c r="V194" s="150">
        <v>905.50413223140504</v>
      </c>
      <c r="W194" s="816"/>
      <c r="X194" s="150">
        <v>905.50413223140504</v>
      </c>
      <c r="Y194" s="816"/>
      <c r="Z194" s="150">
        <v>905.50413223140504</v>
      </c>
      <c r="AA194" s="816">
        <f t="shared" si="38"/>
        <v>0</v>
      </c>
      <c r="AB194" s="970">
        <v>905.50413223140504</v>
      </c>
      <c r="AC194" s="816">
        <f t="shared" si="38"/>
        <v>0</v>
      </c>
      <c r="AD194" s="970">
        <v>905.50413223140504</v>
      </c>
      <c r="AE194" s="815">
        <f t="shared" si="38"/>
        <v>0</v>
      </c>
      <c r="AF194" s="970">
        <v>905.50413223140504</v>
      </c>
      <c r="AG194" s="815">
        <f t="shared" si="38"/>
        <v>0</v>
      </c>
      <c r="AH194" s="970">
        <v>905.50413223140504</v>
      </c>
      <c r="AI194" s="815">
        <f t="shared" si="38"/>
        <v>0</v>
      </c>
      <c r="AJ194" s="970">
        <v>905.50413223140504</v>
      </c>
      <c r="AK194" s="815">
        <f t="shared" si="38"/>
        <v>0</v>
      </c>
      <c r="AL194" s="150">
        <v>905.50413223140504</v>
      </c>
      <c r="AM194" s="815">
        <f t="shared" si="38"/>
        <v>2.2634758958070846E-2</v>
      </c>
      <c r="AN194" s="970">
        <v>926</v>
      </c>
      <c r="AO194" s="815">
        <f t="shared" si="38"/>
        <v>0</v>
      </c>
      <c r="AP194" s="970">
        <v>926</v>
      </c>
      <c r="AQ194" s="815">
        <f t="shared" si="38"/>
        <v>0</v>
      </c>
      <c r="AR194" s="970">
        <v>926</v>
      </c>
      <c r="AS194" s="815">
        <f t="shared" si="38"/>
        <v>0</v>
      </c>
      <c r="AT194" s="970">
        <v>926</v>
      </c>
      <c r="AU194" s="815">
        <f t="shared" si="38"/>
        <v>0</v>
      </c>
      <c r="AV194" s="970">
        <v>926</v>
      </c>
      <c r="AW194" s="1058"/>
    </row>
    <row r="195" spans="1:49" x14ac:dyDescent="0.3">
      <c r="A195" s="279" t="s">
        <v>249</v>
      </c>
      <c r="B195" s="267">
        <v>1259</v>
      </c>
      <c r="C195" s="31" t="s">
        <v>269</v>
      </c>
      <c r="D195" s="602"/>
      <c r="H195" s="602"/>
      <c r="J195" s="600"/>
      <c r="N195" s="599"/>
      <c r="P195" s="150">
        <f>1311.27/1.21</f>
        <v>1083.6942148760331</v>
      </c>
      <c r="R195" s="150">
        <v>1083.6942148760331</v>
      </c>
      <c r="S195" s="816"/>
      <c r="T195" s="150">
        <v>1083.6942148760331</v>
      </c>
      <c r="U195" s="815">
        <f t="shared" si="36"/>
        <v>2.8216919475006181E-4</v>
      </c>
      <c r="V195" s="150">
        <v>1084</v>
      </c>
      <c r="W195" s="816"/>
      <c r="X195" s="150">
        <v>1084</v>
      </c>
      <c r="Y195" s="816"/>
      <c r="Z195" s="150">
        <v>1084</v>
      </c>
      <c r="AA195" s="816">
        <f t="shared" si="38"/>
        <v>0</v>
      </c>
      <c r="AB195" s="970">
        <v>1084</v>
      </c>
      <c r="AC195" s="816">
        <f t="shared" si="38"/>
        <v>0</v>
      </c>
      <c r="AD195" s="970">
        <v>1084</v>
      </c>
      <c r="AE195" s="815">
        <f t="shared" si="38"/>
        <v>-2.8208959775541582E-4</v>
      </c>
      <c r="AF195" s="970">
        <v>1083.6942148760331</v>
      </c>
      <c r="AG195" s="815">
        <f t="shared" si="38"/>
        <v>0</v>
      </c>
      <c r="AH195" s="970">
        <v>1083.6942148760331</v>
      </c>
      <c r="AI195" s="815">
        <f t="shared" si="38"/>
        <v>0</v>
      </c>
      <c r="AJ195" s="970">
        <v>1083.6942148760331</v>
      </c>
      <c r="AK195" s="815">
        <f t="shared" si="38"/>
        <v>0</v>
      </c>
      <c r="AL195" s="150">
        <v>1083.6942148760331</v>
      </c>
      <c r="AM195" s="815">
        <f t="shared" si="38"/>
        <v>2.2428637885408734E-2</v>
      </c>
      <c r="AN195" s="970">
        <v>1108</v>
      </c>
      <c r="AO195" s="815">
        <f t="shared" si="38"/>
        <v>0</v>
      </c>
      <c r="AP195" s="970">
        <v>1108</v>
      </c>
      <c r="AQ195" s="815">
        <f t="shared" si="38"/>
        <v>0</v>
      </c>
      <c r="AR195" s="970">
        <v>1108</v>
      </c>
      <c r="AS195" s="815">
        <f t="shared" si="38"/>
        <v>0</v>
      </c>
      <c r="AT195" s="970">
        <v>1108</v>
      </c>
      <c r="AU195" s="815">
        <f t="shared" si="38"/>
        <v>0</v>
      </c>
      <c r="AV195" s="970">
        <v>1108</v>
      </c>
      <c r="AW195" s="1058"/>
    </row>
    <row r="196" spans="1:49" x14ac:dyDescent="0.3">
      <c r="A196" s="279" t="s">
        <v>249</v>
      </c>
      <c r="B196" s="267">
        <v>1257</v>
      </c>
      <c r="C196" s="685" t="s">
        <v>270</v>
      </c>
      <c r="D196" s="602"/>
      <c r="H196" s="602"/>
      <c r="J196" s="600"/>
      <c r="N196" s="599"/>
      <c r="P196" s="150">
        <f>1865.7/1.21</f>
        <v>1541.9008264462811</v>
      </c>
      <c r="R196" s="150">
        <v>1541.9008264462811</v>
      </c>
      <c r="S196" s="816"/>
      <c r="T196" s="150">
        <v>1541.9008264462811</v>
      </c>
      <c r="U196" s="815">
        <f t="shared" si="36"/>
        <v>0</v>
      </c>
      <c r="V196" s="150">
        <v>1541.9008264462811</v>
      </c>
      <c r="W196" s="816"/>
      <c r="X196" s="150">
        <v>1541.9008264462811</v>
      </c>
      <c r="Y196" s="816"/>
      <c r="Z196" s="150">
        <v>1541.9008264462811</v>
      </c>
      <c r="AA196" s="816">
        <f t="shared" si="38"/>
        <v>0</v>
      </c>
      <c r="AB196" s="970">
        <v>1541.9008264462811</v>
      </c>
      <c r="AC196" s="816">
        <f t="shared" si="38"/>
        <v>0</v>
      </c>
      <c r="AD196" s="970">
        <v>1541.9008264462811</v>
      </c>
      <c r="AE196" s="815">
        <f t="shared" si="38"/>
        <v>0</v>
      </c>
      <c r="AF196" s="970">
        <v>1541.9008264462811</v>
      </c>
      <c r="AG196" s="815">
        <f t="shared" si="38"/>
        <v>0</v>
      </c>
      <c r="AH196" s="970">
        <v>1541.9008264462811</v>
      </c>
      <c r="AI196" s="815">
        <f t="shared" si="38"/>
        <v>-1.5500884386557421E-2</v>
      </c>
      <c r="AJ196" s="970">
        <v>1518</v>
      </c>
      <c r="AK196" s="815">
        <f t="shared" si="38"/>
        <v>0</v>
      </c>
      <c r="AL196" s="150">
        <v>1518</v>
      </c>
      <c r="AM196" s="815">
        <f t="shared" si="38"/>
        <v>0</v>
      </c>
      <c r="AN196" s="970">
        <v>1518</v>
      </c>
      <c r="AO196" s="815">
        <f t="shared" si="38"/>
        <v>0</v>
      </c>
      <c r="AP196" s="970">
        <v>1518</v>
      </c>
      <c r="AQ196" s="815">
        <f t="shared" si="38"/>
        <v>0</v>
      </c>
      <c r="AR196" s="970">
        <v>1518</v>
      </c>
      <c r="AS196" s="815">
        <f t="shared" si="38"/>
        <v>0</v>
      </c>
      <c r="AT196" s="970">
        <v>1518</v>
      </c>
      <c r="AU196" s="815">
        <f t="shared" si="38"/>
        <v>0</v>
      </c>
      <c r="AV196" s="970">
        <v>1518</v>
      </c>
      <c r="AW196" s="1058"/>
    </row>
    <row r="197" spans="1:49" x14ac:dyDescent="0.3">
      <c r="A197" s="279" t="s">
        <v>249</v>
      </c>
      <c r="B197" s="267">
        <v>1274</v>
      </c>
      <c r="C197" s="685" t="s">
        <v>271</v>
      </c>
      <c r="D197" s="602"/>
      <c r="H197" s="602"/>
      <c r="J197" s="600"/>
      <c r="N197" s="599"/>
      <c r="P197" s="150">
        <f>1303.35/1.21</f>
        <v>1077.1487603305784</v>
      </c>
      <c r="R197" s="150">
        <v>1077.1487603305784</v>
      </c>
      <c r="S197" s="816"/>
      <c r="T197" s="150">
        <v>1077.1487603305784</v>
      </c>
      <c r="U197" s="815">
        <f t="shared" si="36"/>
        <v>7.9702305597115247E-2</v>
      </c>
      <c r="V197" s="150">
        <v>1163</v>
      </c>
      <c r="W197" s="816"/>
      <c r="X197" s="150">
        <v>1163</v>
      </c>
      <c r="Y197" s="816"/>
      <c r="Z197" s="150">
        <v>1163</v>
      </c>
      <c r="AA197" s="816">
        <f t="shared" si="38"/>
        <v>0</v>
      </c>
      <c r="AB197" s="970">
        <v>1163</v>
      </c>
      <c r="AC197" s="816">
        <f t="shared" si="38"/>
        <v>0</v>
      </c>
      <c r="AD197" s="970">
        <v>1163</v>
      </c>
      <c r="AE197" s="815">
        <f t="shared" si="38"/>
        <v>-2.1318476723792656E-5</v>
      </c>
      <c r="AF197" s="970">
        <v>1162.9752066115702</v>
      </c>
      <c r="AG197" s="815">
        <f t="shared" si="38"/>
        <v>0</v>
      </c>
      <c r="AH197" s="970">
        <v>1162.9752066115702</v>
      </c>
      <c r="AI197" s="815">
        <f t="shared" si="38"/>
        <v>0</v>
      </c>
      <c r="AJ197" s="970">
        <v>1162.9752066115702</v>
      </c>
      <c r="AK197" s="815">
        <f t="shared" si="38"/>
        <v>0</v>
      </c>
      <c r="AL197" s="150">
        <v>1162.9752066115702</v>
      </c>
      <c r="AM197" s="815">
        <f t="shared" si="38"/>
        <v>2.2377771461057436E-2</v>
      </c>
      <c r="AN197" s="970">
        <v>1189</v>
      </c>
      <c r="AO197" s="815">
        <f t="shared" si="38"/>
        <v>0</v>
      </c>
      <c r="AP197" s="970">
        <v>1189</v>
      </c>
      <c r="AQ197" s="815">
        <f t="shared" si="38"/>
        <v>0</v>
      </c>
      <c r="AR197" s="970">
        <v>1189</v>
      </c>
      <c r="AS197" s="815">
        <f t="shared" si="38"/>
        <v>0</v>
      </c>
      <c r="AT197" s="970">
        <v>1189</v>
      </c>
      <c r="AU197" s="815">
        <f t="shared" si="38"/>
        <v>0</v>
      </c>
      <c r="AV197" s="970">
        <v>1189</v>
      </c>
      <c r="AW197" s="1058"/>
    </row>
    <row r="198" spans="1:49" x14ac:dyDescent="0.3">
      <c r="A198" s="279" t="s">
        <v>249</v>
      </c>
      <c r="B198" s="267">
        <v>1174</v>
      </c>
      <c r="C198" s="686" t="s">
        <v>272</v>
      </c>
      <c r="D198" s="603"/>
      <c r="F198" s="593"/>
      <c r="H198" s="603"/>
      <c r="J198" s="612"/>
      <c r="N198" s="599"/>
      <c r="P198" s="150">
        <f>976.86/1.21</f>
        <v>807.32231404958679</v>
      </c>
      <c r="R198" s="150">
        <v>807.32231404958679</v>
      </c>
      <c r="S198" s="816"/>
      <c r="T198" s="150">
        <v>807.32231404958679</v>
      </c>
      <c r="U198" s="815">
        <f t="shared" si="36"/>
        <v>0.251049280347235</v>
      </c>
      <c r="V198" s="150">
        <v>1010</v>
      </c>
      <c r="W198" s="816"/>
      <c r="X198" s="150">
        <v>1010</v>
      </c>
      <c r="Y198" s="816"/>
      <c r="Z198" s="150">
        <v>1010</v>
      </c>
      <c r="AA198" s="816">
        <f t="shared" ref="AA198:AK234" si="39">(AB198-Z198)/Z198</f>
        <v>0</v>
      </c>
      <c r="AB198" s="970">
        <v>1010</v>
      </c>
      <c r="AC198" s="816">
        <f t="shared" si="39"/>
        <v>0</v>
      </c>
      <c r="AD198" s="970">
        <v>1010</v>
      </c>
      <c r="AE198" s="815">
        <f t="shared" si="39"/>
        <v>-4.8277555028229164E-4</v>
      </c>
      <c r="AF198" s="970">
        <v>1009.5123966942149</v>
      </c>
      <c r="AG198" s="815">
        <f t="shared" si="39"/>
        <v>0</v>
      </c>
      <c r="AH198" s="970">
        <v>1009.5123966942149</v>
      </c>
      <c r="AI198" s="815">
        <f t="shared" si="39"/>
        <v>0</v>
      </c>
      <c r="AJ198" s="970">
        <v>1009.5123966942149</v>
      </c>
      <c r="AK198" s="815">
        <f t="shared" si="39"/>
        <v>0</v>
      </c>
      <c r="AL198" s="150">
        <v>1009.5123966942149</v>
      </c>
      <c r="AM198" s="815">
        <f t="shared" ref="AM198:AU234" si="40">(AN198-AL198)/AL198</f>
        <v>2.2275707935260448E-2</v>
      </c>
      <c r="AN198" s="970">
        <v>1032</v>
      </c>
      <c r="AO198" s="815">
        <f t="shared" si="40"/>
        <v>0</v>
      </c>
      <c r="AP198" s="970">
        <v>1032</v>
      </c>
      <c r="AQ198" s="815">
        <f t="shared" si="40"/>
        <v>0.18604651162790697</v>
      </c>
      <c r="AR198" s="970">
        <v>1224</v>
      </c>
      <c r="AS198" s="815">
        <f t="shared" si="40"/>
        <v>0</v>
      </c>
      <c r="AT198" s="970">
        <v>1224</v>
      </c>
      <c r="AU198" s="815">
        <f t="shared" si="40"/>
        <v>0</v>
      </c>
      <c r="AV198" s="970">
        <v>1224</v>
      </c>
      <c r="AW198" s="1058"/>
    </row>
    <row r="199" spans="1:49" x14ac:dyDescent="0.3">
      <c r="A199" s="279" t="s">
        <v>249</v>
      </c>
      <c r="B199" s="246">
        <v>1340</v>
      </c>
      <c r="C199" s="687" t="s">
        <v>273</v>
      </c>
      <c r="D199" s="603"/>
      <c r="F199" s="593"/>
      <c r="H199" s="603"/>
      <c r="J199" s="599"/>
      <c r="N199" s="599"/>
      <c r="P199" s="150">
        <v>851</v>
      </c>
      <c r="R199" s="150">
        <v>851</v>
      </c>
      <c r="S199" s="817"/>
      <c r="T199" s="150">
        <v>851</v>
      </c>
      <c r="U199" s="815">
        <f t="shared" si="36"/>
        <v>0</v>
      </c>
      <c r="V199" s="150">
        <v>851</v>
      </c>
      <c r="W199" s="817"/>
      <c r="X199" s="150">
        <v>851</v>
      </c>
      <c r="Y199" s="817"/>
      <c r="Z199" s="150">
        <v>851</v>
      </c>
      <c r="AA199" s="817">
        <f t="shared" si="39"/>
        <v>0</v>
      </c>
      <c r="AB199" s="970">
        <v>851</v>
      </c>
      <c r="AC199" s="817">
        <f t="shared" si="39"/>
        <v>0</v>
      </c>
      <c r="AD199" s="970">
        <v>851</v>
      </c>
      <c r="AE199" s="815">
        <f t="shared" si="39"/>
        <v>2.6627497062279633E-2</v>
      </c>
      <c r="AF199" s="970">
        <v>873.66</v>
      </c>
      <c r="AG199" s="815">
        <f t="shared" si="39"/>
        <v>0</v>
      </c>
      <c r="AH199" s="970">
        <v>873.66</v>
      </c>
      <c r="AI199" s="815">
        <f t="shared" si="39"/>
        <v>0</v>
      </c>
      <c r="AJ199" s="970">
        <v>873.66</v>
      </c>
      <c r="AK199" s="815">
        <f t="shared" si="39"/>
        <v>0</v>
      </c>
      <c r="AL199" s="150">
        <v>873.66</v>
      </c>
      <c r="AM199" s="815">
        <f t="shared" si="40"/>
        <v>-7.5544262069909135E-4</v>
      </c>
      <c r="AN199" s="970">
        <v>873</v>
      </c>
      <c r="AO199" s="815">
        <f t="shared" si="40"/>
        <v>0</v>
      </c>
      <c r="AP199" s="970">
        <v>873</v>
      </c>
      <c r="AQ199" s="815">
        <f t="shared" si="40"/>
        <v>0</v>
      </c>
      <c r="AR199" s="970">
        <v>873</v>
      </c>
      <c r="AS199" s="815">
        <f t="shared" si="40"/>
        <v>0</v>
      </c>
      <c r="AT199" s="970">
        <v>873</v>
      </c>
      <c r="AU199" s="815">
        <f t="shared" si="40"/>
        <v>0</v>
      </c>
      <c r="AV199" s="970">
        <v>873</v>
      </c>
      <c r="AW199" s="1058"/>
    </row>
    <row r="200" spans="1:49" x14ac:dyDescent="0.3">
      <c r="A200" s="279" t="s">
        <v>249</v>
      </c>
      <c r="B200" s="177">
        <v>1183</v>
      </c>
      <c r="C200" s="688" t="s">
        <v>274</v>
      </c>
      <c r="D200" s="603"/>
      <c r="F200" s="593"/>
      <c r="H200" s="603"/>
      <c r="J200" s="599"/>
      <c r="N200" s="599"/>
      <c r="P200" s="150">
        <f>740.74/1.21</f>
        <v>612.18181818181824</v>
      </c>
      <c r="R200" s="150">
        <v>612.18181818181824</v>
      </c>
      <c r="S200" s="817"/>
      <c r="T200" s="150">
        <v>612.18181818181824</v>
      </c>
      <c r="U200" s="815">
        <f t="shared" si="36"/>
        <v>-2.9700029700039824E-4</v>
      </c>
      <c r="V200" s="150">
        <v>612</v>
      </c>
      <c r="W200" s="817"/>
      <c r="X200" s="150">
        <v>612</v>
      </c>
      <c r="Y200" s="817"/>
      <c r="Z200" s="150">
        <v>673</v>
      </c>
      <c r="AA200" s="817">
        <f t="shared" si="39"/>
        <v>0</v>
      </c>
      <c r="AB200" s="970">
        <v>673</v>
      </c>
      <c r="AC200" s="817">
        <f t="shared" si="39"/>
        <v>0</v>
      </c>
      <c r="AD200" s="970">
        <v>673</v>
      </c>
      <c r="AE200" s="815">
        <f t="shared" si="39"/>
        <v>5.8940069341255124E-4</v>
      </c>
      <c r="AF200" s="970">
        <v>673.39666666666665</v>
      </c>
      <c r="AG200" s="815">
        <f t="shared" si="39"/>
        <v>0</v>
      </c>
      <c r="AH200" s="970">
        <v>673.39666666666665</v>
      </c>
      <c r="AI200" s="815">
        <f t="shared" si="39"/>
        <v>0</v>
      </c>
      <c r="AJ200" s="970">
        <v>673.39666666666665</v>
      </c>
      <c r="AK200" s="815">
        <f t="shared" si="39"/>
        <v>0</v>
      </c>
      <c r="AL200" s="150">
        <v>673.39666666666665</v>
      </c>
      <c r="AM200" s="815">
        <f t="shared" si="40"/>
        <v>-5.8905350486832474E-4</v>
      </c>
      <c r="AN200" s="970">
        <v>673</v>
      </c>
      <c r="AO200" s="815">
        <f t="shared" si="40"/>
        <v>0</v>
      </c>
      <c r="AP200" s="970">
        <v>673</v>
      </c>
      <c r="AQ200" s="815">
        <f t="shared" si="40"/>
        <v>0</v>
      </c>
      <c r="AR200" s="970">
        <v>673</v>
      </c>
      <c r="AS200" s="815">
        <f t="shared" si="40"/>
        <v>9.673105497771177E-2</v>
      </c>
      <c r="AT200" s="970">
        <v>738.1</v>
      </c>
      <c r="AU200" s="815">
        <f t="shared" si="40"/>
        <v>0</v>
      </c>
      <c r="AV200" s="970">
        <v>738.1</v>
      </c>
      <c r="AW200" s="1058"/>
    </row>
    <row r="201" spans="1:49" x14ac:dyDescent="0.3">
      <c r="A201" s="279" t="s">
        <v>249</v>
      </c>
      <c r="B201" s="177">
        <v>1184</v>
      </c>
      <c r="C201" s="688" t="s">
        <v>275</v>
      </c>
      <c r="D201" s="603"/>
      <c r="F201" s="593"/>
      <c r="H201" s="603"/>
      <c r="J201" s="599"/>
      <c r="N201" s="599"/>
      <c r="P201" s="150">
        <f>888.92/1.21</f>
        <v>734.64462809917359</v>
      </c>
      <c r="R201" s="150">
        <v>734.64462809917359</v>
      </c>
      <c r="S201" s="817"/>
      <c r="T201" s="150">
        <v>734.64462809917359</v>
      </c>
      <c r="U201" s="815">
        <f t="shared" si="36"/>
        <v>4.8373306934252697E-4</v>
      </c>
      <c r="V201" s="150">
        <v>735</v>
      </c>
      <c r="W201" s="817"/>
      <c r="X201" s="150">
        <v>735</v>
      </c>
      <c r="Y201" s="817"/>
      <c r="Z201" s="150">
        <v>796</v>
      </c>
      <c r="AA201" s="817">
        <f t="shared" si="39"/>
        <v>0</v>
      </c>
      <c r="AB201" s="970">
        <v>796</v>
      </c>
      <c r="AC201" s="817">
        <f t="shared" si="39"/>
        <v>0</v>
      </c>
      <c r="AD201" s="970">
        <v>796</v>
      </c>
      <c r="AE201" s="815">
        <f t="shared" si="39"/>
        <v>-2.0728643216075832E-4</v>
      </c>
      <c r="AF201" s="970">
        <v>795.83500000000004</v>
      </c>
      <c r="AG201" s="815">
        <f t="shared" si="39"/>
        <v>0</v>
      </c>
      <c r="AH201" s="970">
        <v>795.83500000000004</v>
      </c>
      <c r="AI201" s="815">
        <f t="shared" si="39"/>
        <v>0</v>
      </c>
      <c r="AJ201" s="970">
        <v>795.83500000000004</v>
      </c>
      <c r="AK201" s="815">
        <f t="shared" si="39"/>
        <v>0</v>
      </c>
      <c r="AL201" s="150">
        <v>795.83500000000004</v>
      </c>
      <c r="AM201" s="815">
        <f t="shared" si="40"/>
        <v>2.0732940873417681E-4</v>
      </c>
      <c r="AN201" s="970">
        <v>796</v>
      </c>
      <c r="AO201" s="815">
        <f t="shared" si="40"/>
        <v>0</v>
      </c>
      <c r="AP201" s="970">
        <v>796</v>
      </c>
      <c r="AQ201" s="815">
        <f t="shared" si="40"/>
        <v>0</v>
      </c>
      <c r="AR201" s="970">
        <v>796</v>
      </c>
      <c r="AS201" s="815">
        <f t="shared" si="40"/>
        <v>0.15891959798994976</v>
      </c>
      <c r="AT201" s="970">
        <v>922.5</v>
      </c>
      <c r="AU201" s="815">
        <f t="shared" si="40"/>
        <v>0</v>
      </c>
      <c r="AV201" s="970">
        <v>922.5</v>
      </c>
      <c r="AW201" s="1058"/>
    </row>
    <row r="202" spans="1:49" x14ac:dyDescent="0.3">
      <c r="A202" s="279" t="s">
        <v>249</v>
      </c>
      <c r="B202" s="177">
        <v>1185</v>
      </c>
      <c r="C202" s="688" t="s">
        <v>276</v>
      </c>
      <c r="D202" s="603"/>
      <c r="F202" s="593"/>
      <c r="H202" s="603"/>
      <c r="J202" s="599"/>
      <c r="N202" s="599"/>
      <c r="P202" s="150">
        <f>2250.09/1.21</f>
        <v>1859.5785123966944</v>
      </c>
      <c r="R202" s="150">
        <v>1859.5785123966944</v>
      </c>
      <c r="S202" s="817"/>
      <c r="T202" s="150">
        <v>1859.5785123966944</v>
      </c>
      <c r="U202" s="815">
        <f t="shared" si="36"/>
        <v>3.7036074112591001E-2</v>
      </c>
      <c r="V202" s="150">
        <v>1928.45</v>
      </c>
      <c r="W202" s="817"/>
      <c r="X202" s="150">
        <v>1928.45</v>
      </c>
      <c r="Y202" s="817"/>
      <c r="Z202" s="150">
        <v>1997</v>
      </c>
      <c r="AA202" s="817">
        <f t="shared" si="39"/>
        <v>0</v>
      </c>
      <c r="AB202" s="970">
        <v>1997</v>
      </c>
      <c r="AC202" s="817">
        <f t="shared" si="39"/>
        <v>0</v>
      </c>
      <c r="AD202" s="970">
        <v>1997</v>
      </c>
      <c r="AE202" s="815">
        <f t="shared" si="39"/>
        <v>3.4609414121181889E-2</v>
      </c>
      <c r="AF202" s="970">
        <v>2066.1150000000002</v>
      </c>
      <c r="AG202" s="815">
        <f t="shared" si="39"/>
        <v>0</v>
      </c>
      <c r="AH202" s="970">
        <v>2066.1150000000002</v>
      </c>
      <c r="AI202" s="815">
        <f t="shared" si="39"/>
        <v>0</v>
      </c>
      <c r="AJ202" s="970">
        <v>2066.1150000000002</v>
      </c>
      <c r="AK202" s="815">
        <f t="shared" si="39"/>
        <v>0</v>
      </c>
      <c r="AL202" s="150">
        <v>2066.1150000000002</v>
      </c>
      <c r="AM202" s="815">
        <f t="shared" si="40"/>
        <v>-5.5660018924520878E-5</v>
      </c>
      <c r="AN202" s="970">
        <v>2066</v>
      </c>
      <c r="AO202" s="815">
        <f t="shared" si="40"/>
        <v>0</v>
      </c>
      <c r="AP202" s="970">
        <v>2066</v>
      </c>
      <c r="AQ202" s="815">
        <f t="shared" si="40"/>
        <v>0</v>
      </c>
      <c r="AR202" s="970">
        <v>2066</v>
      </c>
      <c r="AS202" s="815">
        <f t="shared" si="40"/>
        <v>7.1636011616650536E-2</v>
      </c>
      <c r="AT202" s="970">
        <v>2214</v>
      </c>
      <c r="AU202" s="815">
        <f t="shared" si="40"/>
        <v>0</v>
      </c>
      <c r="AV202" s="970">
        <v>2214</v>
      </c>
      <c r="AW202" s="1058"/>
    </row>
    <row r="203" spans="1:49" x14ac:dyDescent="0.3">
      <c r="A203" s="279" t="s">
        <v>249</v>
      </c>
      <c r="B203" s="177">
        <v>1186</v>
      </c>
      <c r="C203" s="688" t="s">
        <v>277</v>
      </c>
      <c r="D203" s="603"/>
      <c r="F203" s="593"/>
      <c r="H203" s="603"/>
      <c r="J203" s="599"/>
      <c r="N203" s="599"/>
      <c r="P203" s="150">
        <f>2916.77/1.21</f>
        <v>2410.5537190082646</v>
      </c>
      <c r="R203" s="150">
        <v>2410.5537190082646</v>
      </c>
      <c r="S203" s="817"/>
      <c r="T203" s="150">
        <v>2410.5537190082646</v>
      </c>
      <c r="U203" s="815">
        <f t="shared" si="36"/>
        <v>5.7147152500882752E-2</v>
      </c>
      <c r="V203" s="150">
        <v>2548.31</v>
      </c>
      <c r="W203" s="817"/>
      <c r="X203" s="150">
        <v>2548.31</v>
      </c>
      <c r="Y203" s="817"/>
      <c r="Z203" s="150">
        <v>2616</v>
      </c>
      <c r="AA203" s="817">
        <f t="shared" si="39"/>
        <v>0</v>
      </c>
      <c r="AB203" s="970">
        <v>2616</v>
      </c>
      <c r="AC203" s="817">
        <f t="shared" si="39"/>
        <v>0</v>
      </c>
      <c r="AD203" s="970">
        <v>2616</v>
      </c>
      <c r="AE203" s="815">
        <f t="shared" si="39"/>
        <v>2.6739296636085732E-2</v>
      </c>
      <c r="AF203" s="970">
        <v>2685.9500000000003</v>
      </c>
      <c r="AG203" s="815">
        <f t="shared" si="39"/>
        <v>0</v>
      </c>
      <c r="AH203" s="970">
        <v>2685.9500000000003</v>
      </c>
      <c r="AI203" s="815">
        <f t="shared" si="39"/>
        <v>0</v>
      </c>
      <c r="AJ203" s="970">
        <v>2685.9500000000003</v>
      </c>
      <c r="AK203" s="815">
        <f t="shared" si="39"/>
        <v>0</v>
      </c>
      <c r="AL203" s="150">
        <v>2685.9500000000003</v>
      </c>
      <c r="AM203" s="815">
        <f t="shared" si="40"/>
        <v>1.8615387479188797E-5</v>
      </c>
      <c r="AN203" s="970">
        <v>2686</v>
      </c>
      <c r="AO203" s="815">
        <f t="shared" si="40"/>
        <v>0</v>
      </c>
      <c r="AP203" s="970">
        <v>2686</v>
      </c>
      <c r="AQ203" s="815">
        <f t="shared" si="40"/>
        <v>0</v>
      </c>
      <c r="AR203" s="970">
        <v>2686</v>
      </c>
      <c r="AS203" s="815">
        <f t="shared" si="40"/>
        <v>8.1943410275502573E-2</v>
      </c>
      <c r="AT203" s="970">
        <v>2906.1</v>
      </c>
      <c r="AU203" s="815">
        <f t="shared" si="40"/>
        <v>0</v>
      </c>
      <c r="AV203" s="970">
        <v>2906.1</v>
      </c>
      <c r="AW203" s="1058"/>
    </row>
    <row r="204" spans="1:49" x14ac:dyDescent="0.3">
      <c r="A204" s="279" t="s">
        <v>249</v>
      </c>
      <c r="B204" s="177">
        <v>1206</v>
      </c>
      <c r="C204" s="688" t="s">
        <v>278</v>
      </c>
      <c r="D204" s="603"/>
      <c r="F204" s="593"/>
      <c r="H204" s="603"/>
      <c r="J204" s="599"/>
      <c r="N204" s="599"/>
      <c r="P204" s="150">
        <v>612.18181818181824</v>
      </c>
      <c r="R204" s="150">
        <v>612.18181818181824</v>
      </c>
      <c r="S204" s="817"/>
      <c r="T204" s="150">
        <v>612.18181818181824</v>
      </c>
      <c r="U204" s="815">
        <f t="shared" si="36"/>
        <v>-2.9700029700039824E-4</v>
      </c>
      <c r="V204" s="150">
        <v>612</v>
      </c>
      <c r="W204" s="817"/>
      <c r="X204" s="150">
        <v>612</v>
      </c>
      <c r="Y204" s="817"/>
      <c r="Z204" s="150">
        <v>673</v>
      </c>
      <c r="AA204" s="817">
        <f t="shared" si="39"/>
        <v>0</v>
      </c>
      <c r="AB204" s="970">
        <v>673</v>
      </c>
      <c r="AC204" s="817">
        <f t="shared" si="39"/>
        <v>0</v>
      </c>
      <c r="AD204" s="970">
        <v>673</v>
      </c>
      <c r="AE204" s="815">
        <f t="shared" si="39"/>
        <v>5.8940069341255124E-4</v>
      </c>
      <c r="AF204" s="970">
        <v>673.39666666666665</v>
      </c>
      <c r="AG204" s="815">
        <f t="shared" si="39"/>
        <v>0</v>
      </c>
      <c r="AH204" s="970">
        <v>673.39666666666665</v>
      </c>
      <c r="AI204" s="815">
        <f t="shared" si="39"/>
        <v>0</v>
      </c>
      <c r="AJ204" s="970">
        <v>673.39666666666665</v>
      </c>
      <c r="AK204" s="815">
        <f t="shared" si="39"/>
        <v>0</v>
      </c>
      <c r="AL204" s="150">
        <v>673.39666666666665</v>
      </c>
      <c r="AM204" s="815">
        <f t="shared" si="40"/>
        <v>-5.8905350486832474E-4</v>
      </c>
      <c r="AN204" s="970">
        <v>673</v>
      </c>
      <c r="AO204" s="815">
        <f t="shared" si="40"/>
        <v>0</v>
      </c>
      <c r="AP204" s="970">
        <v>673</v>
      </c>
      <c r="AQ204" s="815">
        <f t="shared" si="40"/>
        <v>0</v>
      </c>
      <c r="AR204" s="970">
        <v>673</v>
      </c>
      <c r="AS204" s="815">
        <f t="shared" si="40"/>
        <v>9.673105497771177E-2</v>
      </c>
      <c r="AT204" s="970">
        <v>738.1</v>
      </c>
      <c r="AU204" s="815">
        <f t="shared" si="40"/>
        <v>0</v>
      </c>
      <c r="AV204" s="970">
        <v>738.1</v>
      </c>
      <c r="AW204" s="1058"/>
    </row>
    <row r="205" spans="1:49" x14ac:dyDescent="0.3">
      <c r="A205" s="279" t="s">
        <v>249</v>
      </c>
      <c r="B205" s="177">
        <v>1207</v>
      </c>
      <c r="C205" s="688" t="s">
        <v>279</v>
      </c>
      <c r="D205" s="603"/>
      <c r="F205" s="593"/>
      <c r="H205" s="603"/>
      <c r="J205" s="599"/>
      <c r="N205" s="599"/>
      <c r="P205" s="150">
        <v>734.64462809917359</v>
      </c>
      <c r="R205" s="150">
        <v>734.64462809917359</v>
      </c>
      <c r="S205" s="817"/>
      <c r="T205" s="150">
        <v>734.64462809917359</v>
      </c>
      <c r="U205" s="815">
        <f t="shared" si="36"/>
        <v>4.8373306934252697E-4</v>
      </c>
      <c r="V205" s="150">
        <v>735</v>
      </c>
      <c r="W205" s="817"/>
      <c r="X205" s="150">
        <v>735</v>
      </c>
      <c r="Y205" s="817"/>
      <c r="Z205" s="150">
        <v>796</v>
      </c>
      <c r="AA205" s="817">
        <f t="shared" si="39"/>
        <v>0</v>
      </c>
      <c r="AB205" s="970">
        <v>796</v>
      </c>
      <c r="AC205" s="817">
        <f t="shared" si="39"/>
        <v>0</v>
      </c>
      <c r="AD205" s="970">
        <v>796</v>
      </c>
      <c r="AE205" s="815">
        <f t="shared" si="39"/>
        <v>-2.0728643216075832E-4</v>
      </c>
      <c r="AF205" s="970">
        <v>795.83500000000004</v>
      </c>
      <c r="AG205" s="815">
        <f t="shared" si="39"/>
        <v>0</v>
      </c>
      <c r="AH205" s="970">
        <v>795.83500000000004</v>
      </c>
      <c r="AI205" s="815">
        <f t="shared" si="39"/>
        <v>0</v>
      </c>
      <c r="AJ205" s="970">
        <v>795.83500000000004</v>
      </c>
      <c r="AK205" s="815">
        <f t="shared" si="39"/>
        <v>0</v>
      </c>
      <c r="AL205" s="150">
        <v>795.83500000000004</v>
      </c>
      <c r="AM205" s="815">
        <f t="shared" si="40"/>
        <v>2.0732940873417681E-4</v>
      </c>
      <c r="AN205" s="970">
        <v>796</v>
      </c>
      <c r="AO205" s="815">
        <f t="shared" si="40"/>
        <v>0</v>
      </c>
      <c r="AP205" s="970">
        <v>796</v>
      </c>
      <c r="AQ205" s="815">
        <f t="shared" si="40"/>
        <v>0</v>
      </c>
      <c r="AR205" s="970">
        <v>796</v>
      </c>
      <c r="AS205" s="815">
        <f t="shared" si="40"/>
        <v>0.15891959798994976</v>
      </c>
      <c r="AT205" s="970">
        <v>922.5</v>
      </c>
      <c r="AU205" s="815">
        <f t="shared" si="40"/>
        <v>0</v>
      </c>
      <c r="AV205" s="970">
        <v>922.5</v>
      </c>
      <c r="AW205" s="1058"/>
    </row>
    <row r="206" spans="1:49" x14ac:dyDescent="0.3">
      <c r="A206" s="279" t="s">
        <v>249</v>
      </c>
      <c r="B206" s="177">
        <v>1208</v>
      </c>
      <c r="C206" s="688" t="s">
        <v>280</v>
      </c>
      <c r="D206" s="603"/>
      <c r="F206" s="593"/>
      <c r="H206" s="603"/>
      <c r="J206" s="599"/>
      <c r="N206" s="599"/>
      <c r="P206" s="150">
        <v>1860</v>
      </c>
      <c r="R206" s="150">
        <v>1860</v>
      </c>
      <c r="S206" s="817"/>
      <c r="T206" s="150">
        <v>1860</v>
      </c>
      <c r="U206" s="815">
        <f t="shared" si="36"/>
        <v>3.6801075268817228E-2</v>
      </c>
      <c r="V206" s="150">
        <v>1928.45</v>
      </c>
      <c r="W206" s="817"/>
      <c r="X206" s="150">
        <v>1928.45</v>
      </c>
      <c r="Y206" s="817"/>
      <c r="Z206" s="150">
        <v>1997</v>
      </c>
      <c r="AA206" s="817">
        <f t="shared" si="39"/>
        <v>0</v>
      </c>
      <c r="AB206" s="970">
        <v>1997</v>
      </c>
      <c r="AC206" s="817">
        <f t="shared" si="39"/>
        <v>0</v>
      </c>
      <c r="AD206" s="970">
        <v>1997</v>
      </c>
      <c r="AE206" s="815">
        <f t="shared" si="39"/>
        <v>3.4609414121181889E-2</v>
      </c>
      <c r="AF206" s="970">
        <v>2066.1150000000002</v>
      </c>
      <c r="AG206" s="815">
        <f t="shared" si="39"/>
        <v>0</v>
      </c>
      <c r="AH206" s="970">
        <v>2066.1150000000002</v>
      </c>
      <c r="AI206" s="815">
        <f t="shared" si="39"/>
        <v>0</v>
      </c>
      <c r="AJ206" s="970">
        <v>2066.1150000000002</v>
      </c>
      <c r="AK206" s="815">
        <f t="shared" si="39"/>
        <v>0</v>
      </c>
      <c r="AL206" s="150">
        <v>2066.1150000000002</v>
      </c>
      <c r="AM206" s="815">
        <f t="shared" si="40"/>
        <v>-5.5660018924520878E-5</v>
      </c>
      <c r="AN206" s="970">
        <v>2066</v>
      </c>
      <c r="AO206" s="815">
        <f t="shared" si="40"/>
        <v>0</v>
      </c>
      <c r="AP206" s="970">
        <v>2066</v>
      </c>
      <c r="AQ206" s="815">
        <f t="shared" si="40"/>
        <v>0</v>
      </c>
      <c r="AR206" s="970">
        <v>2066</v>
      </c>
      <c r="AS206" s="815">
        <f t="shared" si="40"/>
        <v>7.1684414327202281E-2</v>
      </c>
      <c r="AT206" s="970">
        <v>2214.1</v>
      </c>
      <c r="AU206" s="815">
        <f t="shared" si="40"/>
        <v>0</v>
      </c>
      <c r="AV206" s="970">
        <v>2214.1</v>
      </c>
      <c r="AW206" s="1058"/>
    </row>
    <row r="207" spans="1:49" x14ac:dyDescent="0.3">
      <c r="A207" s="279" t="s">
        <v>249</v>
      </c>
      <c r="B207" s="177">
        <v>1210</v>
      </c>
      <c r="C207" s="688" t="s">
        <v>281</v>
      </c>
      <c r="D207" s="603"/>
      <c r="F207" s="593"/>
      <c r="H207" s="603"/>
      <c r="J207" s="599"/>
      <c r="N207" s="599"/>
      <c r="P207" s="150">
        <v>2411</v>
      </c>
      <c r="R207" s="150">
        <v>2411</v>
      </c>
      <c r="S207" s="817"/>
      <c r="T207" s="150">
        <v>2411</v>
      </c>
      <c r="U207" s="815">
        <f t="shared" si="36"/>
        <v>5.6951472418083758E-2</v>
      </c>
      <c r="V207" s="150">
        <v>2548.31</v>
      </c>
      <c r="W207" s="817"/>
      <c r="X207" s="150">
        <v>2548.31</v>
      </c>
      <c r="Y207" s="817"/>
      <c r="Z207" s="150">
        <v>2616</v>
      </c>
      <c r="AA207" s="817">
        <f t="shared" si="39"/>
        <v>0</v>
      </c>
      <c r="AB207" s="970">
        <v>2616</v>
      </c>
      <c r="AC207" s="817">
        <f t="shared" si="39"/>
        <v>0</v>
      </c>
      <c r="AD207" s="970">
        <v>2616</v>
      </c>
      <c r="AE207" s="815">
        <f t="shared" si="39"/>
        <v>2.6739296636085732E-2</v>
      </c>
      <c r="AF207" s="970">
        <v>2685.9500000000003</v>
      </c>
      <c r="AG207" s="815">
        <f t="shared" si="39"/>
        <v>0</v>
      </c>
      <c r="AH207" s="970">
        <v>2685.9500000000003</v>
      </c>
      <c r="AI207" s="815">
        <f t="shared" si="39"/>
        <v>0</v>
      </c>
      <c r="AJ207" s="970">
        <v>2685.9500000000003</v>
      </c>
      <c r="AK207" s="815">
        <f t="shared" si="39"/>
        <v>0</v>
      </c>
      <c r="AL207" s="150">
        <v>2685.9500000000003</v>
      </c>
      <c r="AM207" s="815">
        <f t="shared" si="40"/>
        <v>1.8615387479188797E-5</v>
      </c>
      <c r="AN207" s="970">
        <v>2686</v>
      </c>
      <c r="AO207" s="815">
        <f t="shared" si="40"/>
        <v>0</v>
      </c>
      <c r="AP207" s="970">
        <v>2686</v>
      </c>
      <c r="AQ207" s="815">
        <f t="shared" si="40"/>
        <v>0</v>
      </c>
      <c r="AR207" s="970">
        <v>2686</v>
      </c>
      <c r="AS207" s="815">
        <f t="shared" si="40"/>
        <v>8.1943410275502573E-2</v>
      </c>
      <c r="AT207" s="970">
        <v>2906.1</v>
      </c>
      <c r="AU207" s="815">
        <f t="shared" si="40"/>
        <v>0</v>
      </c>
      <c r="AV207" s="970">
        <v>2906.1</v>
      </c>
      <c r="AW207" s="1058"/>
    </row>
    <row r="208" spans="1:49" x14ac:dyDescent="0.3">
      <c r="A208" s="279" t="s">
        <v>249</v>
      </c>
      <c r="B208" s="177">
        <v>1211</v>
      </c>
      <c r="C208" s="688" t="s">
        <v>282</v>
      </c>
      <c r="D208" s="603"/>
      <c r="F208" s="593"/>
      <c r="H208" s="603"/>
      <c r="J208" s="599"/>
      <c r="N208" s="599"/>
      <c r="P208" s="150">
        <v>734.64462809917359</v>
      </c>
      <c r="R208" s="150">
        <v>734.64462809917359</v>
      </c>
      <c r="S208" s="817"/>
      <c r="T208" s="150">
        <v>734.64462809917359</v>
      </c>
      <c r="U208" s="815">
        <f t="shared" si="36"/>
        <v>4.8373306934252697E-4</v>
      </c>
      <c r="V208" s="150">
        <v>735</v>
      </c>
      <c r="W208" s="817"/>
      <c r="X208" s="150">
        <v>735</v>
      </c>
      <c r="Y208" s="817"/>
      <c r="Z208" s="150">
        <v>796</v>
      </c>
      <c r="AA208" s="817">
        <f t="shared" si="39"/>
        <v>0</v>
      </c>
      <c r="AB208" s="970">
        <v>796</v>
      </c>
      <c r="AC208" s="817">
        <f t="shared" si="39"/>
        <v>0</v>
      </c>
      <c r="AD208" s="970">
        <v>796</v>
      </c>
      <c r="AE208" s="815">
        <f t="shared" si="39"/>
        <v>-2.0728643216075832E-4</v>
      </c>
      <c r="AF208" s="970">
        <v>795.83500000000004</v>
      </c>
      <c r="AG208" s="815">
        <f t="shared" si="39"/>
        <v>0</v>
      </c>
      <c r="AH208" s="970">
        <v>795.83500000000004</v>
      </c>
      <c r="AI208" s="815">
        <f t="shared" si="39"/>
        <v>0</v>
      </c>
      <c r="AJ208" s="970">
        <v>795.83500000000004</v>
      </c>
      <c r="AK208" s="815">
        <f t="shared" si="39"/>
        <v>0</v>
      </c>
      <c r="AL208" s="150">
        <v>795.83500000000004</v>
      </c>
      <c r="AM208" s="815">
        <f t="shared" si="40"/>
        <v>2.0732940873417681E-4</v>
      </c>
      <c r="AN208" s="970">
        <v>796</v>
      </c>
      <c r="AO208" s="815">
        <f t="shared" si="40"/>
        <v>0</v>
      </c>
      <c r="AP208" s="970">
        <v>796</v>
      </c>
      <c r="AQ208" s="815">
        <f t="shared" si="40"/>
        <v>0</v>
      </c>
      <c r="AR208" s="970">
        <v>796</v>
      </c>
      <c r="AS208" s="815">
        <f t="shared" si="40"/>
        <v>0.15891959798994976</v>
      </c>
      <c r="AT208" s="970">
        <v>922.5</v>
      </c>
      <c r="AU208" s="815">
        <f t="shared" si="40"/>
        <v>0</v>
      </c>
      <c r="AV208" s="970">
        <v>922.5</v>
      </c>
      <c r="AW208" s="1058"/>
    </row>
    <row r="209" spans="1:49" x14ac:dyDescent="0.3">
      <c r="A209" s="279" t="s">
        <v>249</v>
      </c>
      <c r="B209" s="177">
        <v>1212</v>
      </c>
      <c r="C209" s="688" t="s">
        <v>283</v>
      </c>
      <c r="D209" s="603"/>
      <c r="F209" s="593"/>
      <c r="H209" s="603"/>
      <c r="J209" s="599"/>
      <c r="N209" s="599"/>
      <c r="P209" s="150">
        <v>1860</v>
      </c>
      <c r="R209" s="150">
        <v>1860</v>
      </c>
      <c r="S209" s="817"/>
      <c r="T209" s="150">
        <v>1860</v>
      </c>
      <c r="U209" s="815">
        <f t="shared" si="36"/>
        <v>3.6801075268817228E-2</v>
      </c>
      <c r="V209" s="150">
        <v>1928.45</v>
      </c>
      <c r="W209" s="817"/>
      <c r="X209" s="150">
        <v>1928.45</v>
      </c>
      <c r="Y209" s="817"/>
      <c r="Z209" s="150">
        <v>1997</v>
      </c>
      <c r="AA209" s="817">
        <f t="shared" si="39"/>
        <v>0</v>
      </c>
      <c r="AB209" s="970">
        <v>1997</v>
      </c>
      <c r="AC209" s="817">
        <f t="shared" si="39"/>
        <v>0</v>
      </c>
      <c r="AD209" s="970">
        <v>1997</v>
      </c>
      <c r="AE209" s="815">
        <f t="shared" si="39"/>
        <v>3.4609414121181889E-2</v>
      </c>
      <c r="AF209" s="970">
        <v>2066.1150000000002</v>
      </c>
      <c r="AG209" s="815">
        <f t="shared" si="39"/>
        <v>0</v>
      </c>
      <c r="AH209" s="970">
        <v>2066.1150000000002</v>
      </c>
      <c r="AI209" s="815">
        <f t="shared" si="39"/>
        <v>0</v>
      </c>
      <c r="AJ209" s="970">
        <v>2066.1150000000002</v>
      </c>
      <c r="AK209" s="815">
        <f t="shared" si="39"/>
        <v>0</v>
      </c>
      <c r="AL209" s="150">
        <v>2066.1150000000002</v>
      </c>
      <c r="AM209" s="815">
        <f t="shared" si="40"/>
        <v>-5.5660018924520878E-5</v>
      </c>
      <c r="AN209" s="970">
        <v>2066</v>
      </c>
      <c r="AO209" s="815">
        <f t="shared" si="40"/>
        <v>0</v>
      </c>
      <c r="AP209" s="970">
        <v>2066</v>
      </c>
      <c r="AQ209" s="815">
        <f t="shared" si="40"/>
        <v>0</v>
      </c>
      <c r="AR209" s="970">
        <v>2066</v>
      </c>
      <c r="AS209" s="815">
        <f t="shared" si="40"/>
        <v>7.1684414327202281E-2</v>
      </c>
      <c r="AT209" s="970">
        <v>2214.1</v>
      </c>
      <c r="AU209" s="815">
        <f t="shared" si="40"/>
        <v>0</v>
      </c>
      <c r="AV209" s="970">
        <v>2214.1</v>
      </c>
      <c r="AW209" s="1058"/>
    </row>
    <row r="210" spans="1:49" x14ac:dyDescent="0.3">
      <c r="A210" s="279" t="s">
        <v>249</v>
      </c>
      <c r="B210" s="177">
        <v>1213</v>
      </c>
      <c r="C210" s="688" t="s">
        <v>284</v>
      </c>
      <c r="D210" s="603"/>
      <c r="F210" s="593"/>
      <c r="H210" s="603"/>
      <c r="J210" s="603"/>
      <c r="N210" s="599"/>
      <c r="P210" s="150">
        <v>2411</v>
      </c>
      <c r="R210" s="150">
        <v>2411</v>
      </c>
      <c r="S210" s="817"/>
      <c r="T210" s="150">
        <v>2411</v>
      </c>
      <c r="U210" s="815">
        <f t="shared" si="36"/>
        <v>5.6951472418083758E-2</v>
      </c>
      <c r="V210" s="150">
        <v>2548.31</v>
      </c>
      <c r="W210" s="817"/>
      <c r="X210" s="150">
        <v>2548.31</v>
      </c>
      <c r="Y210" s="817"/>
      <c r="Z210" s="150">
        <v>2616</v>
      </c>
      <c r="AA210" s="817">
        <f t="shared" si="39"/>
        <v>0</v>
      </c>
      <c r="AB210" s="970">
        <v>2616</v>
      </c>
      <c r="AC210" s="817">
        <f t="shared" si="39"/>
        <v>0</v>
      </c>
      <c r="AD210" s="970">
        <v>2616</v>
      </c>
      <c r="AE210" s="815">
        <f t="shared" si="39"/>
        <v>2.6739296636085732E-2</v>
      </c>
      <c r="AF210" s="970">
        <v>2685.9500000000003</v>
      </c>
      <c r="AG210" s="815">
        <f t="shared" si="39"/>
        <v>0</v>
      </c>
      <c r="AH210" s="970">
        <v>2685.9500000000003</v>
      </c>
      <c r="AI210" s="815">
        <f t="shared" si="39"/>
        <v>0</v>
      </c>
      <c r="AJ210" s="970">
        <v>2685.9500000000003</v>
      </c>
      <c r="AK210" s="815">
        <f t="shared" si="39"/>
        <v>0</v>
      </c>
      <c r="AL210" s="150">
        <v>2685.9500000000003</v>
      </c>
      <c r="AM210" s="815">
        <f t="shared" si="40"/>
        <v>1.8615387479188797E-5</v>
      </c>
      <c r="AN210" s="970">
        <v>2686</v>
      </c>
      <c r="AO210" s="815">
        <f t="shared" si="40"/>
        <v>0</v>
      </c>
      <c r="AP210" s="970">
        <v>2686</v>
      </c>
      <c r="AQ210" s="815">
        <f t="shared" si="40"/>
        <v>0</v>
      </c>
      <c r="AR210" s="970">
        <v>2686</v>
      </c>
      <c r="AS210" s="815">
        <f t="shared" si="40"/>
        <v>8.1943410275502573E-2</v>
      </c>
      <c r="AT210" s="970">
        <v>2906.1</v>
      </c>
      <c r="AU210" s="815">
        <f t="shared" si="40"/>
        <v>0</v>
      </c>
      <c r="AV210" s="970">
        <v>2906.1</v>
      </c>
      <c r="AW210" s="1058"/>
    </row>
    <row r="211" spans="1:49" x14ac:dyDescent="0.3">
      <c r="A211" s="279" t="s">
        <v>249</v>
      </c>
      <c r="B211" s="177">
        <v>1214</v>
      </c>
      <c r="C211" s="688" t="s">
        <v>285</v>
      </c>
      <c r="D211" s="603"/>
      <c r="F211" s="593"/>
      <c r="H211" s="603"/>
      <c r="J211" s="603"/>
      <c r="N211" s="599"/>
      <c r="P211" s="150">
        <v>968.39924413177607</v>
      </c>
      <c r="R211" s="150">
        <v>968.39924413177607</v>
      </c>
      <c r="S211" s="817"/>
      <c r="T211" s="150">
        <v>968.39924413177607</v>
      </c>
      <c r="U211" s="815">
        <f t="shared" si="36"/>
        <v>0.30785823439520404</v>
      </c>
      <c r="V211" s="150">
        <f>(9195/6)/1.21</f>
        <v>1266.5289256198348</v>
      </c>
      <c r="W211" s="817"/>
      <c r="X211" s="150">
        <f>(9195/6)/1.21</f>
        <v>1266.5289256198348</v>
      </c>
      <c r="Y211" s="817"/>
      <c r="Z211" s="150">
        <v>1266.5289256198348</v>
      </c>
      <c r="AA211" s="817">
        <f t="shared" si="39"/>
        <v>0</v>
      </c>
      <c r="AB211" s="970">
        <v>1266.5289256198348</v>
      </c>
      <c r="AC211" s="817">
        <f t="shared" si="39"/>
        <v>0</v>
      </c>
      <c r="AD211" s="970">
        <v>1266.5289256198348</v>
      </c>
      <c r="AE211" s="815">
        <f t="shared" si="39"/>
        <v>-4.6764545949658749E-7</v>
      </c>
      <c r="AF211" s="970">
        <v>1266.5283333333334</v>
      </c>
      <c r="AG211" s="815">
        <f t="shared" si="39"/>
        <v>0</v>
      </c>
      <c r="AH211" s="970">
        <v>1266.5283333333334</v>
      </c>
      <c r="AI211" s="815">
        <f t="shared" si="39"/>
        <v>0</v>
      </c>
      <c r="AJ211" s="970">
        <v>1266.5283333333334</v>
      </c>
      <c r="AK211" s="815">
        <f t="shared" si="39"/>
        <v>0</v>
      </c>
      <c r="AL211" s="150">
        <v>1266.5283333333334</v>
      </c>
      <c r="AM211" s="815">
        <f t="shared" si="40"/>
        <v>3.7240909204550921E-4</v>
      </c>
      <c r="AN211" s="970">
        <v>1267</v>
      </c>
      <c r="AO211" s="815">
        <f t="shared" si="40"/>
        <v>0</v>
      </c>
      <c r="AP211" s="970">
        <v>1267</v>
      </c>
      <c r="AQ211" s="815">
        <f t="shared" si="40"/>
        <v>0</v>
      </c>
      <c r="AR211" s="970">
        <v>1267</v>
      </c>
      <c r="AS211" s="815">
        <f t="shared" si="40"/>
        <v>0</v>
      </c>
      <c r="AT211" s="970">
        <v>1267</v>
      </c>
      <c r="AU211" s="815">
        <f t="shared" si="40"/>
        <v>0</v>
      </c>
      <c r="AV211" s="970">
        <v>1267</v>
      </c>
      <c r="AW211" s="1058"/>
    </row>
    <row r="212" spans="1:49" ht="14.4" customHeight="1" x14ac:dyDescent="0.3">
      <c r="A212" s="279" t="s">
        <v>249</v>
      </c>
      <c r="B212" s="177">
        <v>1215</v>
      </c>
      <c r="C212" s="688" t="s">
        <v>883</v>
      </c>
      <c r="D212" s="603"/>
      <c r="F212" s="593"/>
      <c r="H212" s="603"/>
      <c r="J212" s="603"/>
      <c r="N212" s="599"/>
      <c r="P212" s="150">
        <v>1666.4389955148786</v>
      </c>
      <c r="R212" s="150">
        <v>1666.4389955148786</v>
      </c>
      <c r="S212" s="817"/>
      <c r="T212" s="150">
        <v>1666.4389955148786</v>
      </c>
      <c r="U212" s="815">
        <f t="shared" si="36"/>
        <v>0.22772969465127385</v>
      </c>
      <c r="V212" s="150">
        <f>(29707/12)/1.21</f>
        <v>2045.9366391184574</v>
      </c>
      <c r="W212" s="817"/>
      <c r="X212" s="150">
        <f>(29707/12)/1.21</f>
        <v>2045.9366391184574</v>
      </c>
      <c r="Y212" s="817"/>
      <c r="Z212" s="150">
        <v>2045.9366391184574</v>
      </c>
      <c r="AA212" s="817">
        <f t="shared" si="39"/>
        <v>0</v>
      </c>
      <c r="AB212" s="970">
        <v>2045.9366391184574</v>
      </c>
      <c r="AC212" s="817">
        <f t="shared" si="39"/>
        <v>0</v>
      </c>
      <c r="AD212" s="970">
        <v>2045.9366391184574</v>
      </c>
      <c r="AE212" s="815">
        <f t="shared" si="39"/>
        <v>1.0134042481570683E-3</v>
      </c>
      <c r="AF212" s="970">
        <v>2048.0100000000002</v>
      </c>
      <c r="AG212" s="815">
        <f t="shared" si="39"/>
        <v>0</v>
      </c>
      <c r="AH212" s="970">
        <v>2048.0100000000002</v>
      </c>
      <c r="AI212" s="815">
        <f t="shared" si="39"/>
        <v>0</v>
      </c>
      <c r="AJ212" s="970">
        <v>2048.0100000000002</v>
      </c>
      <c r="AK212" s="815">
        <f t="shared" si="39"/>
        <v>0</v>
      </c>
      <c r="AL212" s="150">
        <v>2048.0100000000002</v>
      </c>
      <c r="AM212" s="815" t="e">
        <f t="shared" si="40"/>
        <v>#N/A</v>
      </c>
      <c r="AN212" s="970" t="e">
        <v>#N/A</v>
      </c>
      <c r="AO212" s="815" t="e">
        <f t="shared" si="40"/>
        <v>#N/A</v>
      </c>
      <c r="AP212" s="970" t="e">
        <v>#N/A</v>
      </c>
      <c r="AQ212" s="815" t="e">
        <f t="shared" si="40"/>
        <v>#N/A</v>
      </c>
      <c r="AR212" s="970" t="e">
        <v>#N/A</v>
      </c>
      <c r="AS212" s="815" t="e">
        <f t="shared" si="40"/>
        <v>#N/A</v>
      </c>
      <c r="AT212" s="970" t="e">
        <v>#N/A</v>
      </c>
      <c r="AU212" s="815" t="e">
        <f t="shared" si="40"/>
        <v>#N/A</v>
      </c>
      <c r="AV212" s="970" t="e">
        <v>#N/A</v>
      </c>
      <c r="AW212" s="1058"/>
    </row>
    <row r="213" spans="1:49" x14ac:dyDescent="0.3">
      <c r="A213" s="279" t="s">
        <v>249</v>
      </c>
      <c r="B213" s="177">
        <v>1216</v>
      </c>
      <c r="C213" s="688" t="s">
        <v>286</v>
      </c>
      <c r="D213" s="603"/>
      <c r="F213" s="593"/>
      <c r="H213" s="603"/>
      <c r="J213" s="603"/>
      <c r="N213" s="599"/>
      <c r="P213" s="150">
        <v>1022.1296359538284</v>
      </c>
      <c r="R213" s="150">
        <v>1022.1296359538284</v>
      </c>
      <c r="S213" s="817"/>
      <c r="T213" s="150">
        <v>1022.1296359538284</v>
      </c>
      <c r="U213" s="815">
        <f t="shared" si="36"/>
        <v>0.30257935182091539</v>
      </c>
      <c r="V213" s="150">
        <f>(9666/6)/1.21</f>
        <v>1331.404958677686</v>
      </c>
      <c r="W213" s="817"/>
      <c r="X213" s="150">
        <f>(9666/6)/1.21</f>
        <v>1331.404958677686</v>
      </c>
      <c r="Y213" s="817"/>
      <c r="Z213" s="150">
        <v>1331.404958677686</v>
      </c>
      <c r="AA213" s="817">
        <f t="shared" si="39"/>
        <v>0</v>
      </c>
      <c r="AB213" s="970">
        <v>1331.404958677686</v>
      </c>
      <c r="AC213" s="817">
        <f t="shared" si="39"/>
        <v>0</v>
      </c>
      <c r="AD213" s="970">
        <v>1331.404958677686</v>
      </c>
      <c r="AE213" s="815">
        <f t="shared" si="39"/>
        <v>3.1036623192078132E-8</v>
      </c>
      <c r="AF213" s="970">
        <v>1331.405</v>
      </c>
      <c r="AG213" s="815">
        <f t="shared" si="39"/>
        <v>0</v>
      </c>
      <c r="AH213" s="970">
        <v>1331.405</v>
      </c>
      <c r="AI213" s="815">
        <f t="shared" si="39"/>
        <v>0</v>
      </c>
      <c r="AJ213" s="970">
        <v>1331.405</v>
      </c>
      <c r="AK213" s="815">
        <f t="shared" si="39"/>
        <v>0</v>
      </c>
      <c r="AL213" s="150">
        <v>1331.405</v>
      </c>
      <c r="AM213" s="815">
        <f t="shared" si="40"/>
        <v>-3.0418993469302931E-4</v>
      </c>
      <c r="AN213" s="970">
        <v>1331</v>
      </c>
      <c r="AO213" s="815">
        <f t="shared" si="40"/>
        <v>0</v>
      </c>
      <c r="AP213" s="970">
        <v>1331</v>
      </c>
      <c r="AQ213" s="815">
        <f t="shared" si="40"/>
        <v>0</v>
      </c>
      <c r="AR213" s="970">
        <v>1331</v>
      </c>
      <c r="AS213" s="815">
        <f t="shared" si="40"/>
        <v>0</v>
      </c>
      <c r="AT213" s="970">
        <v>1331</v>
      </c>
      <c r="AU213" s="815">
        <f t="shared" si="40"/>
        <v>0</v>
      </c>
      <c r="AV213" s="970">
        <v>1331</v>
      </c>
      <c r="AW213" s="1058"/>
    </row>
    <row r="214" spans="1:49" ht="15" thickBot="1" x14ac:dyDescent="0.35">
      <c r="A214" s="279" t="s">
        <v>249</v>
      </c>
      <c r="B214" s="177">
        <v>1217</v>
      </c>
      <c r="C214" s="688" t="s">
        <v>287</v>
      </c>
      <c r="D214" s="613"/>
      <c r="F214" s="614"/>
      <c r="H214" s="603"/>
      <c r="J214" s="600"/>
      <c r="N214" s="603"/>
      <c r="P214" s="150">
        <v>1560.2304032056099</v>
      </c>
      <c r="R214" s="150">
        <v>1560.2304032056099</v>
      </c>
      <c r="S214" s="818"/>
      <c r="T214" s="150">
        <v>1560.2304032056099</v>
      </c>
      <c r="U214" s="815">
        <f t="shared" si="36"/>
        <v>0.33209470304975913</v>
      </c>
      <c r="V214" s="150">
        <f>(15089/6)/1.21</f>
        <v>2078.374655647383</v>
      </c>
      <c r="W214" s="818"/>
      <c r="X214" s="150">
        <f>(15089/6)/1.21</f>
        <v>2078.374655647383</v>
      </c>
      <c r="Y214" s="818"/>
      <c r="Z214" s="150">
        <v>2078.374655647383</v>
      </c>
      <c r="AA214" s="818">
        <f t="shared" si="39"/>
        <v>0</v>
      </c>
      <c r="AB214" s="970">
        <v>2078.374655647383</v>
      </c>
      <c r="AC214" s="818">
        <f t="shared" si="39"/>
        <v>0</v>
      </c>
      <c r="AD214" s="970">
        <v>2078.374655647383</v>
      </c>
      <c r="AE214" s="815">
        <f t="shared" si="39"/>
        <v>0</v>
      </c>
      <c r="AF214" s="970">
        <v>2078.374655647383</v>
      </c>
      <c r="AG214" s="815">
        <f t="shared" si="39"/>
        <v>0</v>
      </c>
      <c r="AH214" s="970">
        <v>2078.374655647383</v>
      </c>
      <c r="AI214" s="815">
        <f t="shared" si="39"/>
        <v>0</v>
      </c>
      <c r="AJ214" s="970">
        <v>2078.374655647383</v>
      </c>
      <c r="AK214" s="815">
        <f t="shared" si="39"/>
        <v>0</v>
      </c>
      <c r="AL214" s="150">
        <v>2078.374655647383</v>
      </c>
      <c r="AM214" s="815">
        <f t="shared" si="40"/>
        <v>0</v>
      </c>
      <c r="AN214" s="150">
        <v>2078.374655647383</v>
      </c>
      <c r="AO214" s="815">
        <f t="shared" si="40"/>
        <v>0</v>
      </c>
      <c r="AP214" s="150">
        <v>2078.374655647383</v>
      </c>
      <c r="AQ214" s="815">
        <f t="shared" si="40"/>
        <v>0</v>
      </c>
      <c r="AR214" s="150">
        <v>2078.374655647383</v>
      </c>
      <c r="AS214" s="815">
        <f t="shared" si="40"/>
        <v>0</v>
      </c>
      <c r="AT214" s="150">
        <v>2078.374655647383</v>
      </c>
      <c r="AU214" s="815">
        <f t="shared" si="40"/>
        <v>0</v>
      </c>
      <c r="AV214" s="150">
        <v>2078.374655647383</v>
      </c>
      <c r="AW214" s="1058"/>
    </row>
    <row r="215" spans="1:49" x14ac:dyDescent="0.3">
      <c r="A215" s="279" t="s">
        <v>249</v>
      </c>
      <c r="B215" s="177">
        <v>1218</v>
      </c>
      <c r="C215" s="688" t="s">
        <v>288</v>
      </c>
      <c r="H215" s="599"/>
      <c r="J215" s="600"/>
      <c r="N215" s="599"/>
      <c r="P215" s="150">
        <v>1506.3861758076634</v>
      </c>
      <c r="R215" s="150">
        <v>1506.3861758076634</v>
      </c>
      <c r="T215" s="150">
        <v>1506.3861758076634</v>
      </c>
      <c r="U215" s="815">
        <f t="shared" si="36"/>
        <v>0.29348295926849538</v>
      </c>
      <c r="V215" s="150">
        <f>(14146/6)/1.21</f>
        <v>1948.4848484848485</v>
      </c>
      <c r="X215" s="150">
        <f>(14146/6)/1.21</f>
        <v>1948.4848484848485</v>
      </c>
      <c r="Z215" s="150">
        <v>1948.4848484848485</v>
      </c>
      <c r="AA215" s="815">
        <f t="shared" si="39"/>
        <v>0</v>
      </c>
      <c r="AB215" s="970">
        <v>1948.4848484848485</v>
      </c>
      <c r="AC215" s="815">
        <f t="shared" si="39"/>
        <v>0</v>
      </c>
      <c r="AD215" s="970">
        <v>1948.4848484848485</v>
      </c>
      <c r="AE215" s="815">
        <f t="shared" si="39"/>
        <v>7.7760497608768064E-8</v>
      </c>
      <c r="AF215" s="970">
        <v>1948.4849999999999</v>
      </c>
      <c r="AG215" s="815">
        <f t="shared" si="39"/>
        <v>0</v>
      </c>
      <c r="AH215" s="970">
        <v>1948.4849999999999</v>
      </c>
      <c r="AI215" s="815">
        <f t="shared" si="39"/>
        <v>0</v>
      </c>
      <c r="AJ215" s="970">
        <v>1948.4849999999999</v>
      </c>
      <c r="AK215" s="815">
        <f t="shared" si="39"/>
        <v>0</v>
      </c>
      <c r="AL215" s="150">
        <v>1948.4849999999999</v>
      </c>
      <c r="AM215" s="815">
        <f t="shared" si="40"/>
        <v>-2.4891133367713891E-4</v>
      </c>
      <c r="AN215" s="970">
        <v>1948</v>
      </c>
      <c r="AO215" s="815">
        <f t="shared" si="40"/>
        <v>0</v>
      </c>
      <c r="AP215" s="970">
        <v>1948</v>
      </c>
      <c r="AQ215" s="815">
        <f t="shared" si="40"/>
        <v>0</v>
      </c>
      <c r="AR215" s="970">
        <v>1948</v>
      </c>
      <c r="AS215" s="815">
        <f t="shared" si="40"/>
        <v>0</v>
      </c>
      <c r="AT215" s="970">
        <v>1948</v>
      </c>
      <c r="AU215" s="815">
        <f t="shared" si="40"/>
        <v>0</v>
      </c>
      <c r="AV215" s="970">
        <v>1948</v>
      </c>
      <c r="AW215" s="1058"/>
    </row>
    <row r="216" spans="1:49" x14ac:dyDescent="0.3">
      <c r="A216" s="279" t="s">
        <v>249</v>
      </c>
      <c r="B216" s="177">
        <v>1201</v>
      </c>
      <c r="C216" s="688" t="s">
        <v>289</v>
      </c>
      <c r="H216" s="599"/>
      <c r="J216" s="600"/>
      <c r="N216" s="599"/>
      <c r="P216" s="150">
        <v>1382.5</v>
      </c>
      <c r="R216" s="150">
        <v>1382.5</v>
      </c>
      <c r="T216" s="150">
        <v>1382.5</v>
      </c>
      <c r="U216" s="815">
        <f t="shared" si="36"/>
        <v>0</v>
      </c>
      <c r="V216" s="150">
        <v>1382.5</v>
      </c>
      <c r="X216" s="150">
        <v>1382.5</v>
      </c>
      <c r="Z216" s="150">
        <v>1382.5</v>
      </c>
      <c r="AA216" s="815">
        <f t="shared" si="39"/>
        <v>0</v>
      </c>
      <c r="AB216" s="970">
        <v>1382.5</v>
      </c>
      <c r="AC216" s="815">
        <f t="shared" si="39"/>
        <v>0</v>
      </c>
      <c r="AD216" s="970">
        <v>1382.5</v>
      </c>
      <c r="AE216" s="815">
        <f t="shared" si="39"/>
        <v>-1</v>
      </c>
      <c r="AG216" s="815" t="e">
        <f t="shared" si="39"/>
        <v>#DIV/0!</v>
      </c>
      <c r="AI216" s="815" t="e">
        <f t="shared" si="39"/>
        <v>#DIV/0!</v>
      </c>
      <c r="AJ216" s="970"/>
      <c r="AK216" s="815" t="e">
        <f t="shared" si="39"/>
        <v>#DIV/0!</v>
      </c>
      <c r="AL216" s="150"/>
      <c r="AM216" s="815" t="e">
        <f t="shared" si="40"/>
        <v>#N/A</v>
      </c>
      <c r="AN216" s="970" t="e">
        <v>#N/A</v>
      </c>
      <c r="AO216" s="815" t="e">
        <f t="shared" si="40"/>
        <v>#N/A</v>
      </c>
      <c r="AP216" s="970" t="e">
        <v>#N/A</v>
      </c>
      <c r="AQ216" s="815" t="e">
        <f t="shared" si="40"/>
        <v>#N/A</v>
      </c>
      <c r="AR216" s="970" t="e">
        <v>#N/A</v>
      </c>
      <c r="AS216" s="815" t="e">
        <f t="shared" si="40"/>
        <v>#N/A</v>
      </c>
      <c r="AT216" s="970" t="e">
        <v>#N/A</v>
      </c>
      <c r="AU216" s="815" t="e">
        <f t="shared" si="40"/>
        <v>#N/A</v>
      </c>
      <c r="AV216" s="970" t="e">
        <v>#N/A</v>
      </c>
      <c r="AW216" s="1058"/>
    </row>
    <row r="217" spans="1:49" x14ac:dyDescent="0.3">
      <c r="A217" s="279" t="s">
        <v>249</v>
      </c>
      <c r="B217" s="177">
        <v>1310</v>
      </c>
      <c r="C217" s="34" t="s">
        <v>290</v>
      </c>
      <c r="H217" s="599"/>
      <c r="J217" s="600"/>
      <c r="N217" s="599"/>
      <c r="P217" s="150">
        <v>3654</v>
      </c>
      <c r="R217" s="150">
        <v>3654</v>
      </c>
      <c r="T217" s="150">
        <v>3654</v>
      </c>
      <c r="U217" s="815">
        <f t="shared" si="36"/>
        <v>0</v>
      </c>
      <c r="V217" s="150">
        <v>3654</v>
      </c>
      <c r="X217" s="150">
        <v>3654</v>
      </c>
      <c r="Z217" s="150">
        <v>3654</v>
      </c>
      <c r="AA217" s="815">
        <f t="shared" si="39"/>
        <v>0</v>
      </c>
      <c r="AB217" s="970">
        <v>3654</v>
      </c>
      <c r="AC217" s="815">
        <f t="shared" si="39"/>
        <v>0</v>
      </c>
      <c r="AD217" s="970">
        <v>3654</v>
      </c>
      <c r="AE217" s="815">
        <f t="shared" si="39"/>
        <v>2.736726874717646E-6</v>
      </c>
      <c r="AF217" s="970">
        <v>3654.01</v>
      </c>
      <c r="AG217" s="815">
        <f t="shared" si="39"/>
        <v>0</v>
      </c>
      <c r="AH217" s="970">
        <v>3654.01</v>
      </c>
      <c r="AI217" s="815">
        <f t="shared" si="39"/>
        <v>0</v>
      </c>
      <c r="AJ217" s="970">
        <v>3654.01</v>
      </c>
      <c r="AK217" s="815">
        <f t="shared" si="39"/>
        <v>0</v>
      </c>
      <c r="AL217" s="150">
        <v>3654.01</v>
      </c>
      <c r="AM217" s="815">
        <f t="shared" si="40"/>
        <v>-2.7367193850641563E-6</v>
      </c>
      <c r="AN217" s="970">
        <v>3654</v>
      </c>
      <c r="AO217" s="815">
        <f t="shared" si="40"/>
        <v>0</v>
      </c>
      <c r="AP217" s="970">
        <v>3654</v>
      </c>
      <c r="AQ217" s="815">
        <f t="shared" si="40"/>
        <v>0</v>
      </c>
      <c r="AR217" s="970">
        <v>3654</v>
      </c>
      <c r="AS217" s="815">
        <f t="shared" si="40"/>
        <v>0</v>
      </c>
      <c r="AT217" s="970">
        <v>3654</v>
      </c>
      <c r="AU217" s="815">
        <f t="shared" si="40"/>
        <v>0</v>
      </c>
      <c r="AV217" s="970">
        <v>3654</v>
      </c>
      <c r="AW217" s="1058"/>
    </row>
    <row r="218" spans="1:49" x14ac:dyDescent="0.3">
      <c r="A218" s="279" t="s">
        <v>249</v>
      </c>
      <c r="B218" s="177">
        <v>1311</v>
      </c>
      <c r="C218" s="34" t="s">
        <v>291</v>
      </c>
      <c r="H218" s="599"/>
      <c r="J218" s="600"/>
      <c r="N218" s="599"/>
      <c r="P218" s="150">
        <v>609</v>
      </c>
      <c r="R218" s="150">
        <v>609</v>
      </c>
      <c r="T218" s="150">
        <v>609</v>
      </c>
      <c r="U218" s="815">
        <f t="shared" si="36"/>
        <v>0</v>
      </c>
      <c r="V218" s="150">
        <v>609</v>
      </c>
      <c r="X218" s="150">
        <v>609</v>
      </c>
      <c r="Z218" s="150">
        <v>609</v>
      </c>
      <c r="AA218" s="815">
        <f t="shared" si="39"/>
        <v>0</v>
      </c>
      <c r="AB218" s="970">
        <v>609</v>
      </c>
      <c r="AC218" s="815">
        <f t="shared" si="39"/>
        <v>0</v>
      </c>
      <c r="AD218" s="970">
        <v>609</v>
      </c>
      <c r="AE218" s="815">
        <f t="shared" si="39"/>
        <v>0</v>
      </c>
      <c r="AF218" s="970">
        <v>609</v>
      </c>
      <c r="AG218" s="815">
        <f t="shared" si="39"/>
        <v>0</v>
      </c>
      <c r="AH218" s="970">
        <v>609</v>
      </c>
      <c r="AI218" s="815">
        <f t="shared" si="39"/>
        <v>0</v>
      </c>
      <c r="AJ218" s="970">
        <v>609</v>
      </c>
      <c r="AK218" s="815">
        <f t="shared" si="39"/>
        <v>0</v>
      </c>
      <c r="AL218" s="150">
        <v>609</v>
      </c>
      <c r="AM218" s="815">
        <f t="shared" si="40"/>
        <v>0</v>
      </c>
      <c r="AN218" s="970">
        <v>609</v>
      </c>
      <c r="AO218" s="815">
        <f t="shared" si="40"/>
        <v>0</v>
      </c>
      <c r="AP218" s="970">
        <v>609</v>
      </c>
      <c r="AQ218" s="815">
        <f t="shared" si="40"/>
        <v>0</v>
      </c>
      <c r="AR218" s="970">
        <v>609</v>
      </c>
      <c r="AS218" s="815">
        <f t="shared" si="40"/>
        <v>0</v>
      </c>
      <c r="AT218" s="970">
        <v>609</v>
      </c>
      <c r="AU218" s="815">
        <f t="shared" si="40"/>
        <v>0</v>
      </c>
      <c r="AV218" s="970">
        <v>609</v>
      </c>
      <c r="AW218" s="1058"/>
    </row>
    <row r="219" spans="1:49" x14ac:dyDescent="0.3">
      <c r="A219" s="279" t="s">
        <v>249</v>
      </c>
      <c r="B219" s="177">
        <v>1200</v>
      </c>
      <c r="C219" s="34" t="s">
        <v>292</v>
      </c>
      <c r="H219" s="599"/>
      <c r="J219" s="600"/>
      <c r="N219" s="599"/>
      <c r="P219" s="150">
        <v>1826</v>
      </c>
      <c r="R219" s="150">
        <v>1826</v>
      </c>
      <c r="T219" s="150">
        <v>1826</v>
      </c>
      <c r="U219" s="815">
        <f t="shared" si="36"/>
        <v>0</v>
      </c>
      <c r="V219" s="150">
        <v>1826</v>
      </c>
      <c r="X219" s="150">
        <v>1826</v>
      </c>
      <c r="Z219" s="150">
        <v>1826</v>
      </c>
      <c r="AA219" s="815">
        <f t="shared" si="39"/>
        <v>0</v>
      </c>
      <c r="AB219" s="970">
        <v>1826</v>
      </c>
      <c r="AC219" s="815">
        <f t="shared" si="39"/>
        <v>0</v>
      </c>
      <c r="AD219" s="970">
        <v>1826</v>
      </c>
      <c r="AE219" s="815">
        <f t="shared" si="39"/>
        <v>-2.0810514786424379E-4</v>
      </c>
      <c r="AF219" s="970">
        <v>1825.62</v>
      </c>
      <c r="AG219" s="815">
        <f t="shared" si="39"/>
        <v>0</v>
      </c>
      <c r="AH219" s="970">
        <v>1825.62</v>
      </c>
      <c r="AI219" s="815">
        <f t="shared" si="39"/>
        <v>0</v>
      </c>
      <c r="AJ219" s="970">
        <v>1825.62</v>
      </c>
      <c r="AK219" s="815">
        <f t="shared" si="39"/>
        <v>0</v>
      </c>
      <c r="AL219" s="150">
        <v>1825.62</v>
      </c>
      <c r="AM219" s="815">
        <f t="shared" si="40"/>
        <v>-3.396106528192564E-4</v>
      </c>
      <c r="AN219" s="970">
        <v>1825</v>
      </c>
      <c r="AO219" s="815">
        <f t="shared" si="40"/>
        <v>0</v>
      </c>
      <c r="AP219" s="970">
        <v>1825</v>
      </c>
      <c r="AQ219" s="815">
        <f t="shared" si="40"/>
        <v>0</v>
      </c>
      <c r="AR219" s="970">
        <v>1825</v>
      </c>
      <c r="AS219" s="815">
        <f t="shared" si="40"/>
        <v>0</v>
      </c>
      <c r="AT219" s="970">
        <v>1825</v>
      </c>
      <c r="AU219" s="815">
        <f t="shared" si="40"/>
        <v>0</v>
      </c>
      <c r="AV219" s="970">
        <v>1825</v>
      </c>
      <c r="AW219" s="1058"/>
    </row>
    <row r="220" spans="1:49" x14ac:dyDescent="0.3">
      <c r="A220" s="279" t="s">
        <v>249</v>
      </c>
      <c r="B220" s="177">
        <v>1272</v>
      </c>
      <c r="C220" s="34" t="s">
        <v>293</v>
      </c>
      <c r="H220" s="599"/>
      <c r="J220" s="600"/>
      <c r="N220" s="599"/>
      <c r="P220" s="150">
        <v>2317</v>
      </c>
      <c r="R220" s="150">
        <v>2317</v>
      </c>
      <c r="T220" s="150">
        <v>2317</v>
      </c>
      <c r="U220" s="815">
        <f t="shared" si="36"/>
        <v>0</v>
      </c>
      <c r="V220" s="150">
        <v>2317</v>
      </c>
      <c r="X220" s="150">
        <v>2317</v>
      </c>
      <c r="Z220" s="150">
        <v>2317</v>
      </c>
      <c r="AA220" s="815">
        <f t="shared" si="39"/>
        <v>0</v>
      </c>
      <c r="AB220" s="970">
        <v>2317</v>
      </c>
      <c r="AC220" s="815">
        <f t="shared" si="39"/>
        <v>0</v>
      </c>
      <c r="AD220" s="970">
        <v>2317</v>
      </c>
      <c r="AE220" s="815">
        <f t="shared" si="39"/>
        <v>6.0422960725020573E-5</v>
      </c>
      <c r="AF220" s="970">
        <v>2317.14</v>
      </c>
      <c r="AG220" s="815">
        <f t="shared" si="39"/>
        <v>0</v>
      </c>
      <c r="AH220" s="970">
        <v>2317.14</v>
      </c>
      <c r="AI220" s="815">
        <f t="shared" si="39"/>
        <v>0</v>
      </c>
      <c r="AJ220" s="970">
        <v>2317.14</v>
      </c>
      <c r="AK220" s="815">
        <f t="shared" si="39"/>
        <v>0</v>
      </c>
      <c r="AL220" s="150">
        <v>2317.14</v>
      </c>
      <c r="AM220" s="815">
        <f t="shared" si="40"/>
        <v>-6.0419310011424719E-5</v>
      </c>
      <c r="AN220" s="970">
        <v>2317</v>
      </c>
      <c r="AO220" s="815">
        <f t="shared" si="40"/>
        <v>0</v>
      </c>
      <c r="AP220" s="970">
        <v>2317</v>
      </c>
      <c r="AQ220" s="815">
        <f t="shared" si="40"/>
        <v>0</v>
      </c>
      <c r="AR220" s="970">
        <v>2317</v>
      </c>
      <c r="AS220" s="815">
        <f t="shared" si="40"/>
        <v>0</v>
      </c>
      <c r="AT220" s="970">
        <v>2317</v>
      </c>
      <c r="AU220" s="815">
        <f t="shared" si="40"/>
        <v>0</v>
      </c>
      <c r="AV220" s="970">
        <v>2317</v>
      </c>
      <c r="AW220" s="1058"/>
    </row>
    <row r="221" spans="1:49" x14ac:dyDescent="0.3">
      <c r="A221" s="279" t="s">
        <v>249</v>
      </c>
      <c r="B221" s="177">
        <v>1302</v>
      </c>
      <c r="C221" s="34" t="s">
        <v>294</v>
      </c>
      <c r="H221" s="599"/>
      <c r="J221" s="600"/>
      <c r="N221" s="599"/>
      <c r="P221" s="150">
        <v>3522</v>
      </c>
      <c r="R221" s="150">
        <v>3522</v>
      </c>
      <c r="T221" s="150">
        <v>3522</v>
      </c>
      <c r="U221" s="815">
        <f t="shared" si="36"/>
        <v>0</v>
      </c>
      <c r="V221" s="150">
        <v>3522</v>
      </c>
      <c r="X221" s="150">
        <v>3522</v>
      </c>
      <c r="Z221" s="150">
        <v>3522</v>
      </c>
      <c r="AA221" s="815">
        <f t="shared" si="39"/>
        <v>0</v>
      </c>
      <c r="AB221" s="970">
        <v>3522</v>
      </c>
      <c r="AC221" s="815">
        <f t="shared" si="39"/>
        <v>0</v>
      </c>
      <c r="AD221" s="970">
        <v>3522</v>
      </c>
      <c r="AE221" s="815">
        <f t="shared" si="39"/>
        <v>1.4196479273191908E-5</v>
      </c>
      <c r="AF221" s="970">
        <v>3522.05</v>
      </c>
      <c r="AG221" s="815">
        <f t="shared" si="39"/>
        <v>0</v>
      </c>
      <c r="AH221" s="970">
        <v>3522.05</v>
      </c>
      <c r="AI221" s="815">
        <f t="shared" si="39"/>
        <v>0</v>
      </c>
      <c r="AJ221" s="970">
        <v>3522.05</v>
      </c>
      <c r="AK221" s="815">
        <f t="shared" si="39"/>
        <v>0</v>
      </c>
      <c r="AL221" s="150">
        <v>3522.05</v>
      </c>
      <c r="AM221" s="815">
        <f t="shared" si="40"/>
        <v>-1.4196277736029271E-5</v>
      </c>
      <c r="AN221" s="970">
        <v>3522</v>
      </c>
      <c r="AO221" s="815">
        <f t="shared" si="40"/>
        <v>0</v>
      </c>
      <c r="AP221" s="970">
        <v>3522</v>
      </c>
      <c r="AQ221" s="815">
        <f t="shared" si="40"/>
        <v>0</v>
      </c>
      <c r="AR221" s="970">
        <v>3522</v>
      </c>
      <c r="AS221" s="815">
        <f t="shared" si="40"/>
        <v>0</v>
      </c>
      <c r="AT221" s="970">
        <v>3522</v>
      </c>
      <c r="AU221" s="815">
        <f t="shared" si="40"/>
        <v>0</v>
      </c>
      <c r="AV221" s="970">
        <v>3522</v>
      </c>
      <c r="AW221" s="1058"/>
    </row>
    <row r="222" spans="1:49" x14ac:dyDescent="0.3">
      <c r="A222" s="279" t="s">
        <v>249</v>
      </c>
      <c r="B222" s="177">
        <v>1303</v>
      </c>
      <c r="C222" s="34" t="s">
        <v>295</v>
      </c>
      <c r="H222" s="599"/>
      <c r="J222" s="600"/>
      <c r="N222" s="599"/>
      <c r="P222" s="150">
        <v>967</v>
      </c>
      <c r="R222" s="150">
        <v>967</v>
      </c>
      <c r="T222" s="150">
        <v>967</v>
      </c>
      <c r="U222" s="815">
        <f t="shared" si="36"/>
        <v>0</v>
      </c>
      <c r="V222" s="150">
        <v>967</v>
      </c>
      <c r="X222" s="150">
        <v>967</v>
      </c>
      <c r="Z222" s="150">
        <v>967</v>
      </c>
      <c r="AA222" s="815">
        <f t="shared" si="39"/>
        <v>0</v>
      </c>
      <c r="AB222" s="970">
        <v>967</v>
      </c>
      <c r="AC222" s="815">
        <f t="shared" si="39"/>
        <v>0</v>
      </c>
      <c r="AD222" s="970">
        <v>967</v>
      </c>
      <c r="AE222" s="815">
        <f t="shared" si="39"/>
        <v>4.2399172699065992E-4</v>
      </c>
      <c r="AF222" s="970">
        <v>967.41</v>
      </c>
      <c r="AG222" s="815">
        <f t="shared" si="39"/>
        <v>0</v>
      </c>
      <c r="AH222" s="970">
        <v>967.41</v>
      </c>
      <c r="AI222" s="815">
        <f t="shared" si="39"/>
        <v>0</v>
      </c>
      <c r="AJ222" s="970">
        <v>967.41</v>
      </c>
      <c r="AK222" s="815">
        <f t="shared" si="39"/>
        <v>0</v>
      </c>
      <c r="AL222" s="150">
        <v>967.41</v>
      </c>
      <c r="AM222" s="815">
        <f t="shared" si="40"/>
        <v>-4.2381203419436243E-4</v>
      </c>
      <c r="AN222" s="970">
        <v>967</v>
      </c>
      <c r="AO222" s="815">
        <f t="shared" si="40"/>
        <v>0</v>
      </c>
      <c r="AP222" s="970">
        <v>967</v>
      </c>
      <c r="AQ222" s="815">
        <f t="shared" si="40"/>
        <v>0</v>
      </c>
      <c r="AR222" s="970">
        <v>967</v>
      </c>
      <c r="AS222" s="815">
        <f t="shared" si="40"/>
        <v>0</v>
      </c>
      <c r="AT222" s="970">
        <v>967</v>
      </c>
      <c r="AU222" s="815">
        <f t="shared" si="40"/>
        <v>4.2647362978283358E-2</v>
      </c>
      <c r="AV222" s="970">
        <v>1008.24</v>
      </c>
      <c r="AW222" s="1058"/>
    </row>
    <row r="223" spans="1:49" x14ac:dyDescent="0.3">
      <c r="A223" s="279" t="s">
        <v>249</v>
      </c>
      <c r="B223" s="177">
        <v>1304</v>
      </c>
      <c r="C223" s="34" t="s">
        <v>296</v>
      </c>
      <c r="H223" s="599"/>
      <c r="J223" s="600"/>
      <c r="N223" s="599"/>
      <c r="P223" s="150">
        <v>809</v>
      </c>
      <c r="R223" s="150">
        <v>809</v>
      </c>
      <c r="T223" s="150">
        <v>809</v>
      </c>
      <c r="U223" s="815">
        <f t="shared" si="36"/>
        <v>0</v>
      </c>
      <c r="V223" s="150">
        <v>809</v>
      </c>
      <c r="X223" s="150">
        <v>809</v>
      </c>
      <c r="Z223" s="150">
        <v>809</v>
      </c>
      <c r="AA223" s="815">
        <f t="shared" si="39"/>
        <v>0</v>
      </c>
      <c r="AB223" s="970">
        <v>809</v>
      </c>
      <c r="AC223" s="815">
        <f t="shared" si="39"/>
        <v>0</v>
      </c>
      <c r="AD223" s="970">
        <v>809</v>
      </c>
      <c r="AE223" s="815">
        <f t="shared" si="39"/>
        <v>7.7873918417799195E-4</v>
      </c>
      <c r="AF223" s="970">
        <v>809.63</v>
      </c>
      <c r="AG223" s="815">
        <f t="shared" si="39"/>
        <v>0</v>
      </c>
      <c r="AH223" s="970">
        <v>809.63</v>
      </c>
      <c r="AI223" s="815">
        <f t="shared" si="39"/>
        <v>0</v>
      </c>
      <c r="AJ223" s="970">
        <v>809.63</v>
      </c>
      <c r="AK223" s="815">
        <f t="shared" si="39"/>
        <v>0</v>
      </c>
      <c r="AL223" s="150">
        <v>809.63</v>
      </c>
      <c r="AM223" s="815">
        <f t="shared" si="40"/>
        <v>-7.7813322134801758E-4</v>
      </c>
      <c r="AN223" s="970">
        <v>809</v>
      </c>
      <c r="AO223" s="815">
        <f t="shared" si="40"/>
        <v>0</v>
      </c>
      <c r="AP223" s="970">
        <v>809</v>
      </c>
      <c r="AQ223" s="815">
        <f t="shared" si="40"/>
        <v>0</v>
      </c>
      <c r="AR223" s="970">
        <v>809</v>
      </c>
      <c r="AS223" s="815">
        <f t="shared" si="40"/>
        <v>0</v>
      </c>
      <c r="AT223" s="970">
        <v>809</v>
      </c>
      <c r="AU223" s="815">
        <f t="shared" si="40"/>
        <v>-1.3522867737948151E-2</v>
      </c>
      <c r="AV223" s="970">
        <v>798.06</v>
      </c>
      <c r="AW223" s="1058"/>
    </row>
    <row r="224" spans="1:49" x14ac:dyDescent="0.3">
      <c r="A224" s="279" t="s">
        <v>249</v>
      </c>
      <c r="B224" s="177">
        <v>1305</v>
      </c>
      <c r="C224" s="34" t="s">
        <v>297</v>
      </c>
      <c r="H224" s="599"/>
      <c r="J224" s="600"/>
      <c r="N224" s="599"/>
      <c r="P224" s="150">
        <v>844</v>
      </c>
      <c r="R224" s="150">
        <v>844</v>
      </c>
      <c r="T224" s="150">
        <v>844</v>
      </c>
      <c r="U224" s="815">
        <f t="shared" si="36"/>
        <v>0</v>
      </c>
      <c r="V224" s="150">
        <v>844</v>
      </c>
      <c r="X224" s="150">
        <v>844</v>
      </c>
      <c r="Z224" s="150">
        <v>844</v>
      </c>
      <c r="AA224" s="815">
        <f t="shared" si="39"/>
        <v>0</v>
      </c>
      <c r="AB224" s="970">
        <v>844</v>
      </c>
      <c r="AC224" s="815">
        <f t="shared" si="39"/>
        <v>0</v>
      </c>
      <c r="AD224" s="970">
        <v>844</v>
      </c>
      <c r="AE224" s="815">
        <f t="shared" si="39"/>
        <v>5.3317535545029083E-4</v>
      </c>
      <c r="AF224" s="970">
        <v>844.45</v>
      </c>
      <c r="AG224" s="815">
        <f t="shared" si="39"/>
        <v>0</v>
      </c>
      <c r="AH224" s="970">
        <v>844.45</v>
      </c>
      <c r="AI224" s="815">
        <f t="shared" si="39"/>
        <v>0</v>
      </c>
      <c r="AJ224" s="970">
        <v>844.45</v>
      </c>
      <c r="AK224" s="815">
        <f t="shared" si="39"/>
        <v>0</v>
      </c>
      <c r="AL224" s="150">
        <v>844.45</v>
      </c>
      <c r="AM224" s="815">
        <f t="shared" si="40"/>
        <v>-5.3289123097879736E-4</v>
      </c>
      <c r="AN224" s="970">
        <v>844</v>
      </c>
      <c r="AO224" s="815">
        <f t="shared" si="40"/>
        <v>0</v>
      </c>
      <c r="AP224" s="970">
        <v>844</v>
      </c>
      <c r="AQ224" s="815">
        <f t="shared" si="40"/>
        <v>0</v>
      </c>
      <c r="AR224" s="970">
        <v>844</v>
      </c>
      <c r="AS224" s="815">
        <f t="shared" si="40"/>
        <v>0</v>
      </c>
      <c r="AT224" s="970">
        <v>844</v>
      </c>
      <c r="AU224" s="815">
        <f t="shared" si="40"/>
        <v>5.9597156398103939E-3</v>
      </c>
      <c r="AV224" s="970">
        <v>849.03</v>
      </c>
      <c r="AW224" s="1058"/>
    </row>
    <row r="225" spans="1:49" x14ac:dyDescent="0.3">
      <c r="A225" s="279" t="s">
        <v>249</v>
      </c>
      <c r="B225" s="177">
        <v>1306</v>
      </c>
      <c r="C225" s="34" t="s">
        <v>298</v>
      </c>
      <c r="H225" s="601"/>
      <c r="J225" s="601"/>
      <c r="N225" s="601"/>
      <c r="P225" s="150">
        <v>618</v>
      </c>
      <c r="R225" s="150">
        <v>618</v>
      </c>
      <c r="T225" s="150">
        <v>618</v>
      </c>
      <c r="U225" s="815">
        <f t="shared" si="36"/>
        <v>0</v>
      </c>
      <c r="V225" s="150">
        <v>618</v>
      </c>
      <c r="X225" s="150">
        <v>618</v>
      </c>
      <c r="Z225" s="150">
        <v>618</v>
      </c>
      <c r="AA225" s="815">
        <f t="shared" si="39"/>
        <v>0</v>
      </c>
      <c r="AB225" s="970">
        <v>618</v>
      </c>
      <c r="AC225" s="815">
        <f t="shared" si="39"/>
        <v>0</v>
      </c>
      <c r="AD225" s="970">
        <v>618</v>
      </c>
      <c r="AE225" s="815">
        <f t="shared" si="39"/>
        <v>1.2265372168284857E-2</v>
      </c>
      <c r="AF225" s="970">
        <v>625.58000000000004</v>
      </c>
      <c r="AG225" s="815">
        <f t="shared" si="39"/>
        <v>0</v>
      </c>
      <c r="AH225" s="970">
        <v>625.58000000000004</v>
      </c>
      <c r="AI225" s="815">
        <f t="shared" si="39"/>
        <v>0</v>
      </c>
      <c r="AJ225" s="970">
        <v>625.58000000000004</v>
      </c>
      <c r="AK225" s="815">
        <f t="shared" si="39"/>
        <v>0</v>
      </c>
      <c r="AL225" s="150">
        <v>625.58000000000004</v>
      </c>
      <c r="AM225" s="815">
        <f t="shared" si="40"/>
        <v>-9.2713961443786712E-4</v>
      </c>
      <c r="AN225" s="970">
        <v>625</v>
      </c>
      <c r="AO225" s="815">
        <f t="shared" si="40"/>
        <v>0</v>
      </c>
      <c r="AP225" s="970">
        <v>625</v>
      </c>
      <c r="AQ225" s="815">
        <f t="shared" si="40"/>
        <v>0</v>
      </c>
      <c r="AR225" s="970">
        <v>625</v>
      </c>
      <c r="AS225" s="815">
        <f t="shared" si="40"/>
        <v>0</v>
      </c>
      <c r="AT225" s="970">
        <v>625</v>
      </c>
      <c r="AU225" s="815">
        <f t="shared" si="40"/>
        <v>5.3039999999999962E-2</v>
      </c>
      <c r="AV225" s="970">
        <v>658.15</v>
      </c>
      <c r="AW225" s="1058"/>
    </row>
    <row r="226" spans="1:49" x14ac:dyDescent="0.3">
      <c r="A226" s="279" t="s">
        <v>249</v>
      </c>
      <c r="B226" s="177">
        <v>1307</v>
      </c>
      <c r="C226" s="34" t="s">
        <v>299</v>
      </c>
      <c r="H226" s="601"/>
      <c r="J226" s="601"/>
      <c r="N226" s="601"/>
      <c r="P226" s="150">
        <v>844</v>
      </c>
      <c r="R226" s="150">
        <v>844</v>
      </c>
      <c r="T226" s="150">
        <v>844</v>
      </c>
      <c r="U226" s="815">
        <f t="shared" si="36"/>
        <v>0</v>
      </c>
      <c r="V226" s="150">
        <v>844</v>
      </c>
      <c r="X226" s="150">
        <v>844</v>
      </c>
      <c r="Z226" s="150">
        <v>844</v>
      </c>
      <c r="AA226" s="815">
        <f t="shared" si="39"/>
        <v>0</v>
      </c>
      <c r="AB226" s="970">
        <v>844</v>
      </c>
      <c r="AC226" s="815">
        <f t="shared" si="39"/>
        <v>0</v>
      </c>
      <c r="AD226" s="970">
        <v>844</v>
      </c>
      <c r="AE226" s="815">
        <f t="shared" si="39"/>
        <v>5.3317535545029083E-4</v>
      </c>
      <c r="AF226" s="970">
        <v>844.45</v>
      </c>
      <c r="AG226" s="815">
        <f t="shared" si="39"/>
        <v>0</v>
      </c>
      <c r="AH226" s="970">
        <v>844.45</v>
      </c>
      <c r="AI226" s="815">
        <f t="shared" si="39"/>
        <v>0</v>
      </c>
      <c r="AJ226" s="970">
        <v>844.45</v>
      </c>
      <c r="AK226" s="815">
        <f t="shared" si="39"/>
        <v>0</v>
      </c>
      <c r="AL226" s="150">
        <v>844.45</v>
      </c>
      <c r="AM226" s="815">
        <f t="shared" si="40"/>
        <v>-5.3289123097879736E-4</v>
      </c>
      <c r="AN226" s="970">
        <v>844</v>
      </c>
      <c r="AO226" s="815">
        <f t="shared" si="40"/>
        <v>0</v>
      </c>
      <c r="AP226" s="970">
        <v>844</v>
      </c>
      <c r="AQ226" s="815">
        <f t="shared" si="40"/>
        <v>0</v>
      </c>
      <c r="AR226" s="970">
        <v>844</v>
      </c>
      <c r="AS226" s="815">
        <f t="shared" si="40"/>
        <v>0</v>
      </c>
      <c r="AT226" s="970">
        <v>844</v>
      </c>
      <c r="AU226" s="815">
        <f t="shared" si="40"/>
        <v>5.9597156398103939E-3</v>
      </c>
      <c r="AV226" s="970">
        <v>849.03</v>
      </c>
      <c r="AW226" s="1058"/>
    </row>
    <row r="227" spans="1:49" x14ac:dyDescent="0.3">
      <c r="A227" s="279" t="s">
        <v>249</v>
      </c>
      <c r="B227" s="177">
        <v>1243</v>
      </c>
      <c r="C227" s="34" t="s">
        <v>300</v>
      </c>
      <c r="H227" s="601"/>
      <c r="J227" s="601"/>
      <c r="N227" s="601"/>
      <c r="P227" s="150">
        <v>959</v>
      </c>
      <c r="R227" s="150">
        <v>959</v>
      </c>
      <c r="T227" s="150">
        <v>959</v>
      </c>
      <c r="U227" s="815">
        <f t="shared" si="36"/>
        <v>0</v>
      </c>
      <c r="V227" s="150">
        <v>959</v>
      </c>
      <c r="X227" s="150">
        <v>959</v>
      </c>
      <c r="Z227" s="150">
        <v>959</v>
      </c>
      <c r="AA227" s="815">
        <f t="shared" si="39"/>
        <v>0</v>
      </c>
      <c r="AB227" s="970">
        <v>959</v>
      </c>
      <c r="AC227" s="815">
        <f t="shared" si="39"/>
        <v>0</v>
      </c>
      <c r="AD227" s="970">
        <v>959</v>
      </c>
      <c r="AE227" s="815">
        <f t="shared" si="39"/>
        <v>0.17275286757038588</v>
      </c>
      <c r="AF227" s="970">
        <v>1124.67</v>
      </c>
      <c r="AG227" s="815">
        <f t="shared" si="39"/>
        <v>0</v>
      </c>
      <c r="AH227" s="970">
        <v>1124.67</v>
      </c>
      <c r="AI227" s="815">
        <f t="shared" si="39"/>
        <v>0</v>
      </c>
      <c r="AJ227" s="970">
        <v>1124.67</v>
      </c>
      <c r="AK227" s="815">
        <f t="shared" si="39"/>
        <v>0</v>
      </c>
      <c r="AL227" s="150">
        <v>1124.67</v>
      </c>
      <c r="AM227" s="815">
        <f t="shared" si="40"/>
        <v>-5.9573030311119949E-4</v>
      </c>
      <c r="AN227" s="970">
        <v>1124</v>
      </c>
      <c r="AO227" s="815">
        <f t="shared" si="40"/>
        <v>0</v>
      </c>
      <c r="AP227" s="970">
        <v>1124</v>
      </c>
      <c r="AQ227" s="815">
        <f t="shared" si="40"/>
        <v>0</v>
      </c>
      <c r="AR227" s="970">
        <v>1124</v>
      </c>
      <c r="AS227" s="815">
        <f t="shared" si="40"/>
        <v>0</v>
      </c>
      <c r="AT227" s="970">
        <v>1124</v>
      </c>
      <c r="AU227" s="815">
        <f t="shared" si="40"/>
        <v>5.960854092527338E-4</v>
      </c>
      <c r="AV227" s="970">
        <v>1124.67</v>
      </c>
      <c r="AW227" s="1058"/>
    </row>
    <row r="228" spans="1:49" x14ac:dyDescent="0.3">
      <c r="A228" s="279" t="s">
        <v>249</v>
      </c>
      <c r="B228" s="177">
        <v>1244</v>
      </c>
      <c r="C228" s="34" t="s">
        <v>301</v>
      </c>
      <c r="H228" s="601"/>
      <c r="J228" s="601"/>
      <c r="N228" s="601"/>
      <c r="P228" s="150">
        <v>959</v>
      </c>
      <c r="R228" s="150">
        <v>959</v>
      </c>
      <c r="T228" s="150">
        <v>959</v>
      </c>
      <c r="U228" s="815">
        <f t="shared" si="36"/>
        <v>0</v>
      </c>
      <c r="V228" s="150">
        <v>959</v>
      </c>
      <c r="X228" s="150">
        <v>959</v>
      </c>
      <c r="Z228" s="150">
        <v>959</v>
      </c>
      <c r="AA228" s="815">
        <f t="shared" si="39"/>
        <v>0</v>
      </c>
      <c r="AB228" s="970">
        <v>959</v>
      </c>
      <c r="AC228" s="815">
        <f t="shared" si="39"/>
        <v>0</v>
      </c>
      <c r="AD228" s="970">
        <v>959</v>
      </c>
      <c r="AE228" s="815">
        <f t="shared" si="39"/>
        <v>0.17275286757038588</v>
      </c>
      <c r="AF228" s="970">
        <v>1124.67</v>
      </c>
      <c r="AG228" s="815">
        <f t="shared" si="39"/>
        <v>0</v>
      </c>
      <c r="AH228" s="970">
        <v>1124.67</v>
      </c>
      <c r="AI228" s="815">
        <f t="shared" si="39"/>
        <v>0</v>
      </c>
      <c r="AJ228" s="970">
        <v>1124.67</v>
      </c>
      <c r="AK228" s="815">
        <f t="shared" si="39"/>
        <v>0</v>
      </c>
      <c r="AL228" s="150">
        <v>1124.67</v>
      </c>
      <c r="AM228" s="815">
        <f t="shared" si="40"/>
        <v>-5.9573030311119949E-4</v>
      </c>
      <c r="AN228" s="970">
        <v>1124</v>
      </c>
      <c r="AO228" s="815">
        <f t="shared" si="40"/>
        <v>0</v>
      </c>
      <c r="AP228" s="970">
        <v>1124</v>
      </c>
      <c r="AQ228" s="815">
        <f t="shared" si="40"/>
        <v>0</v>
      </c>
      <c r="AR228" s="970">
        <v>1124</v>
      </c>
      <c r="AS228" s="815">
        <f t="shared" si="40"/>
        <v>0</v>
      </c>
      <c r="AT228" s="970">
        <v>1124</v>
      </c>
      <c r="AU228" s="815">
        <f t="shared" si="40"/>
        <v>2.5800711743772242E-2</v>
      </c>
      <c r="AV228" s="970">
        <v>1153</v>
      </c>
      <c r="AW228" s="1058"/>
    </row>
    <row r="229" spans="1:49" x14ac:dyDescent="0.3">
      <c r="A229" s="279" t="s">
        <v>249</v>
      </c>
      <c r="B229" s="177">
        <v>1245</v>
      </c>
      <c r="C229" s="34" t="s">
        <v>302</v>
      </c>
      <c r="H229" s="601"/>
      <c r="J229" s="601"/>
      <c r="N229" s="601"/>
      <c r="P229" s="150">
        <v>812</v>
      </c>
      <c r="R229" s="150">
        <v>812</v>
      </c>
      <c r="T229" s="150">
        <v>812</v>
      </c>
      <c r="U229" s="815">
        <f t="shared" si="36"/>
        <v>0</v>
      </c>
      <c r="V229" s="150">
        <v>812</v>
      </c>
      <c r="X229" s="150">
        <v>812</v>
      </c>
      <c r="Z229" s="150">
        <v>812</v>
      </c>
      <c r="AA229" s="815">
        <f t="shared" si="39"/>
        <v>0</v>
      </c>
      <c r="AB229" s="970">
        <v>812</v>
      </c>
      <c r="AC229" s="815">
        <f t="shared" si="39"/>
        <v>0</v>
      </c>
      <c r="AD229" s="970">
        <v>812</v>
      </c>
      <c r="AE229" s="815">
        <f t="shared" si="39"/>
        <v>5.6736453201970502E-2</v>
      </c>
      <c r="AF229" s="970">
        <v>858.07</v>
      </c>
      <c r="AG229" s="815">
        <f t="shared" si="39"/>
        <v>0</v>
      </c>
      <c r="AH229" s="970">
        <v>858.07</v>
      </c>
      <c r="AI229" s="815">
        <f t="shared" si="39"/>
        <v>0</v>
      </c>
      <c r="AJ229" s="970">
        <v>858.07</v>
      </c>
      <c r="AK229" s="815">
        <f t="shared" si="39"/>
        <v>0</v>
      </c>
      <c r="AL229" s="150">
        <v>858.07</v>
      </c>
      <c r="AM229" s="815">
        <f t="shared" si="40"/>
        <v>-8.1578426002598876E-5</v>
      </c>
      <c r="AN229" s="970">
        <v>858</v>
      </c>
      <c r="AO229" s="815">
        <f t="shared" si="40"/>
        <v>0</v>
      </c>
      <c r="AP229" s="970">
        <v>858</v>
      </c>
      <c r="AQ229" s="815">
        <f t="shared" si="40"/>
        <v>0</v>
      </c>
      <c r="AR229" s="970">
        <v>858</v>
      </c>
      <c r="AS229" s="815">
        <f t="shared" si="40"/>
        <v>0</v>
      </c>
      <c r="AT229" s="970">
        <v>858</v>
      </c>
      <c r="AU229" s="815">
        <f t="shared" si="40"/>
        <v>6.993006993006993E-3</v>
      </c>
      <c r="AV229" s="970">
        <v>864</v>
      </c>
      <c r="AW229" s="1058"/>
    </row>
    <row r="230" spans="1:49" x14ac:dyDescent="0.3">
      <c r="A230" s="279" t="s">
        <v>249</v>
      </c>
      <c r="B230" s="177">
        <v>1246</v>
      </c>
      <c r="C230" s="34" t="s">
        <v>303</v>
      </c>
      <c r="H230" s="601"/>
      <c r="J230" s="601"/>
      <c r="N230" s="601"/>
      <c r="P230" s="150">
        <v>656</v>
      </c>
      <c r="R230" s="150">
        <v>656</v>
      </c>
      <c r="T230" s="150">
        <v>656</v>
      </c>
      <c r="U230" s="815">
        <f t="shared" si="36"/>
        <v>0</v>
      </c>
      <c r="V230" s="150">
        <v>656</v>
      </c>
      <c r="X230" s="150">
        <v>656</v>
      </c>
      <c r="Z230" s="150">
        <v>656</v>
      </c>
      <c r="AA230" s="815">
        <f t="shared" si="39"/>
        <v>0</v>
      </c>
      <c r="AB230" s="970">
        <v>656</v>
      </c>
      <c r="AC230" s="815">
        <f t="shared" si="39"/>
        <v>0</v>
      </c>
      <c r="AD230" s="970">
        <v>656</v>
      </c>
      <c r="AE230" s="815">
        <f t="shared" si="39"/>
        <v>-1.0823170731707871E-3</v>
      </c>
      <c r="AF230" s="970">
        <v>655.29</v>
      </c>
      <c r="AG230" s="815">
        <f t="shared" si="39"/>
        <v>0</v>
      </c>
      <c r="AH230" s="970">
        <v>655.29</v>
      </c>
      <c r="AI230" s="815">
        <f t="shared" si="39"/>
        <v>0</v>
      </c>
      <c r="AJ230" s="970">
        <v>655.29</v>
      </c>
      <c r="AK230" s="815">
        <f t="shared" si="39"/>
        <v>0</v>
      </c>
      <c r="AL230" s="150">
        <v>655.29</v>
      </c>
      <c r="AM230" s="815">
        <f t="shared" si="40"/>
        <v>-4.4255215248205164E-4</v>
      </c>
      <c r="AN230" s="970">
        <v>655</v>
      </c>
      <c r="AO230" s="815">
        <f t="shared" si="40"/>
        <v>0</v>
      </c>
      <c r="AP230" s="970">
        <v>655</v>
      </c>
      <c r="AQ230" s="815">
        <f t="shared" si="40"/>
        <v>0</v>
      </c>
      <c r="AR230" s="970">
        <v>655</v>
      </c>
      <c r="AS230" s="815">
        <f t="shared" si="40"/>
        <v>0</v>
      </c>
      <c r="AT230" s="970">
        <v>655</v>
      </c>
      <c r="AU230" s="815">
        <f t="shared" si="40"/>
        <v>0</v>
      </c>
      <c r="AV230" s="970">
        <v>655</v>
      </c>
      <c r="AW230" s="1058"/>
    </row>
    <row r="231" spans="1:49" x14ac:dyDescent="0.3">
      <c r="A231" s="279" t="s">
        <v>249</v>
      </c>
      <c r="B231" s="177">
        <v>1247</v>
      </c>
      <c r="C231" s="34" t="s">
        <v>304</v>
      </c>
      <c r="H231" s="601"/>
      <c r="J231" s="601"/>
      <c r="N231" s="601"/>
      <c r="P231" s="150">
        <v>656</v>
      </c>
      <c r="R231" s="150">
        <v>656</v>
      </c>
      <c r="T231" s="150">
        <v>656</v>
      </c>
      <c r="U231" s="815">
        <f t="shared" si="36"/>
        <v>0</v>
      </c>
      <c r="V231" s="150">
        <v>656</v>
      </c>
      <c r="X231" s="150">
        <v>656</v>
      </c>
      <c r="Z231" s="150">
        <v>656</v>
      </c>
      <c r="AA231" s="815">
        <f t="shared" si="39"/>
        <v>0</v>
      </c>
      <c r="AB231" s="970">
        <v>656</v>
      </c>
      <c r="AC231" s="815">
        <f t="shared" si="39"/>
        <v>0</v>
      </c>
      <c r="AD231" s="970">
        <v>656</v>
      </c>
      <c r="AE231" s="815">
        <f t="shared" si="39"/>
        <v>-1.0823170731707871E-3</v>
      </c>
      <c r="AF231" s="970">
        <v>655.29</v>
      </c>
      <c r="AG231" s="815">
        <f t="shared" si="39"/>
        <v>0</v>
      </c>
      <c r="AH231" s="970">
        <v>655.29</v>
      </c>
      <c r="AI231" s="815">
        <f t="shared" si="39"/>
        <v>0</v>
      </c>
      <c r="AJ231" s="970">
        <v>655.29</v>
      </c>
      <c r="AK231" s="815">
        <f t="shared" si="39"/>
        <v>0</v>
      </c>
      <c r="AL231" s="150">
        <v>655.29</v>
      </c>
      <c r="AM231" s="815">
        <f t="shared" si="40"/>
        <v>-4.4255215248205164E-4</v>
      </c>
      <c r="AN231" s="970">
        <v>655</v>
      </c>
      <c r="AO231" s="815">
        <f t="shared" si="40"/>
        <v>0</v>
      </c>
      <c r="AP231" s="970">
        <v>655</v>
      </c>
      <c r="AQ231" s="815">
        <f t="shared" si="40"/>
        <v>0</v>
      </c>
      <c r="AR231" s="970">
        <v>655</v>
      </c>
      <c r="AS231" s="815">
        <f t="shared" si="40"/>
        <v>0</v>
      </c>
      <c r="AT231" s="970">
        <v>655</v>
      </c>
      <c r="AU231" s="815">
        <f t="shared" si="40"/>
        <v>0</v>
      </c>
      <c r="AV231" s="970">
        <v>655</v>
      </c>
      <c r="AW231" s="1058"/>
    </row>
    <row r="232" spans="1:49" x14ac:dyDescent="0.3">
      <c r="A232" s="279" t="s">
        <v>249</v>
      </c>
      <c r="B232" s="177">
        <v>1248</v>
      </c>
      <c r="C232" s="34" t="s">
        <v>305</v>
      </c>
      <c r="H232" s="599"/>
      <c r="J232" s="599"/>
      <c r="N232" s="599"/>
      <c r="P232" s="150">
        <v>769</v>
      </c>
      <c r="R232" s="150">
        <v>769</v>
      </c>
      <c r="T232" s="150">
        <v>769</v>
      </c>
      <c r="U232" s="815">
        <f t="shared" si="36"/>
        <v>0</v>
      </c>
      <c r="V232" s="150">
        <v>769</v>
      </c>
      <c r="X232" s="150">
        <v>769</v>
      </c>
      <c r="Z232" s="150">
        <v>769</v>
      </c>
      <c r="AA232" s="815">
        <f t="shared" si="39"/>
        <v>0</v>
      </c>
      <c r="AB232" s="970">
        <v>769</v>
      </c>
      <c r="AC232" s="815">
        <f t="shared" si="39"/>
        <v>0</v>
      </c>
      <c r="AD232" s="970">
        <v>769</v>
      </c>
      <c r="AE232" s="815">
        <f t="shared" si="39"/>
        <v>4.9596879063719096E-2</v>
      </c>
      <c r="AF232" s="970">
        <v>807.14</v>
      </c>
      <c r="AG232" s="815">
        <f t="shared" si="39"/>
        <v>0</v>
      </c>
      <c r="AH232" s="970">
        <v>807.14</v>
      </c>
      <c r="AI232" s="815">
        <f t="shared" si="39"/>
        <v>0</v>
      </c>
      <c r="AJ232" s="970">
        <v>807.14</v>
      </c>
      <c r="AK232" s="815">
        <f t="shared" si="39"/>
        <v>0</v>
      </c>
      <c r="AL232" s="150">
        <v>807.14</v>
      </c>
      <c r="AM232" s="815">
        <f t="shared" si="40"/>
        <v>-1.7345194142278459E-4</v>
      </c>
      <c r="AN232" s="970">
        <v>807</v>
      </c>
      <c r="AO232" s="815">
        <f t="shared" si="40"/>
        <v>0</v>
      </c>
      <c r="AP232" s="970">
        <v>807</v>
      </c>
      <c r="AQ232" s="815">
        <f t="shared" si="40"/>
        <v>0</v>
      </c>
      <c r="AR232" s="970">
        <v>807</v>
      </c>
      <c r="AS232" s="815">
        <f t="shared" si="40"/>
        <v>0</v>
      </c>
      <c r="AT232" s="970">
        <v>807</v>
      </c>
      <c r="AU232" s="815">
        <f t="shared" si="40"/>
        <v>5.2255266418835142E-2</v>
      </c>
      <c r="AV232" s="970">
        <v>849.17</v>
      </c>
      <c r="AW232" s="1058"/>
    </row>
    <row r="233" spans="1:49" x14ac:dyDescent="0.3">
      <c r="A233" s="279" t="s">
        <v>249</v>
      </c>
      <c r="B233" s="177">
        <v>1249</v>
      </c>
      <c r="C233" s="34" t="s">
        <v>306</v>
      </c>
      <c r="H233" s="599"/>
      <c r="J233" s="599"/>
      <c r="N233" s="599"/>
      <c r="P233" s="150">
        <v>596</v>
      </c>
      <c r="R233" s="150">
        <v>596</v>
      </c>
      <c r="T233" s="150">
        <v>596</v>
      </c>
      <c r="U233" s="815">
        <f t="shared" si="36"/>
        <v>0</v>
      </c>
      <c r="V233" s="150">
        <v>596</v>
      </c>
      <c r="X233" s="150">
        <v>596</v>
      </c>
      <c r="Z233" s="150">
        <v>596</v>
      </c>
      <c r="AA233" s="815">
        <f t="shared" si="39"/>
        <v>0</v>
      </c>
      <c r="AB233" s="970">
        <v>596</v>
      </c>
      <c r="AC233" s="815">
        <f t="shared" si="39"/>
        <v>0</v>
      </c>
      <c r="AD233" s="970">
        <v>596</v>
      </c>
      <c r="AE233" s="815">
        <f t="shared" si="39"/>
        <v>4.9630872483221546E-2</v>
      </c>
      <c r="AF233" s="970">
        <v>625.58000000000004</v>
      </c>
      <c r="AG233" s="815">
        <f t="shared" si="39"/>
        <v>0</v>
      </c>
      <c r="AH233" s="970">
        <v>625.58000000000004</v>
      </c>
      <c r="AI233" s="815">
        <f t="shared" si="39"/>
        <v>0</v>
      </c>
      <c r="AJ233" s="970">
        <v>625.58000000000004</v>
      </c>
      <c r="AK233" s="815">
        <f t="shared" si="39"/>
        <v>0</v>
      </c>
      <c r="AL233" s="150">
        <v>625.58000000000004</v>
      </c>
      <c r="AM233" s="815">
        <f t="shared" si="40"/>
        <v>-9.2713961443786712E-4</v>
      </c>
      <c r="AN233" s="970">
        <v>625</v>
      </c>
      <c r="AO233" s="815">
        <f t="shared" si="40"/>
        <v>0</v>
      </c>
      <c r="AP233" s="970">
        <v>625</v>
      </c>
      <c r="AQ233" s="815">
        <f t="shared" si="40"/>
        <v>0</v>
      </c>
      <c r="AR233" s="970">
        <v>625</v>
      </c>
      <c r="AS233" s="815">
        <f t="shared" si="40"/>
        <v>0</v>
      </c>
      <c r="AT233" s="970">
        <v>625</v>
      </c>
      <c r="AU233" s="815">
        <f t="shared" si="40"/>
        <v>0</v>
      </c>
      <c r="AV233" s="970">
        <v>625</v>
      </c>
      <c r="AW233" s="1058"/>
    </row>
    <row r="234" spans="1:49" x14ac:dyDescent="0.3">
      <c r="A234" s="279" t="s">
        <v>249</v>
      </c>
      <c r="B234" s="174">
        <v>1178</v>
      </c>
      <c r="C234" s="827" t="s">
        <v>307</v>
      </c>
      <c r="H234" s="828"/>
      <c r="J234" s="828"/>
      <c r="L234" s="829"/>
      <c r="N234" s="828"/>
      <c r="P234" s="151"/>
      <c r="R234" s="151">
        <v>8883.3799999999992</v>
      </c>
      <c r="S234" s="815">
        <f t="shared" ref="S234" si="41">(T234-R234)/R234</f>
        <v>3.0013350774142366E-2</v>
      </c>
      <c r="T234" s="150">
        <v>9150</v>
      </c>
      <c r="U234" s="815">
        <f t="shared" si="36"/>
        <v>4.0204371584699541E-2</v>
      </c>
      <c r="V234" s="150">
        <v>9517.8700000000008</v>
      </c>
      <c r="W234" s="815">
        <f t="shared" ref="W234:Y234" si="42">(X234-V234)/V234</f>
        <v>0</v>
      </c>
      <c r="X234" s="150">
        <v>9517.8700000000008</v>
      </c>
      <c r="Y234" s="815">
        <f t="shared" si="42"/>
        <v>0</v>
      </c>
      <c r="Z234" s="150">
        <v>9517.8700000000008</v>
      </c>
      <c r="AA234" s="815">
        <f t="shared" si="39"/>
        <v>0</v>
      </c>
      <c r="AB234" s="970">
        <v>9517.8700000000008</v>
      </c>
      <c r="AC234" s="815">
        <f t="shared" si="39"/>
        <v>3.9728426633269753E-2</v>
      </c>
      <c r="AD234" s="970">
        <v>9896</v>
      </c>
      <c r="AE234" s="815">
        <f t="shared" si="39"/>
        <v>5.0525464834276473E-5</v>
      </c>
      <c r="AF234" s="970">
        <v>9896.5</v>
      </c>
      <c r="AG234" s="815">
        <f t="shared" si="39"/>
        <v>0</v>
      </c>
      <c r="AH234" s="970">
        <v>9896.5</v>
      </c>
      <c r="AI234" s="815">
        <f t="shared" si="39"/>
        <v>0</v>
      </c>
      <c r="AJ234" s="970">
        <v>9896.5</v>
      </c>
      <c r="AK234" s="815">
        <f t="shared" si="39"/>
        <v>3.996362350325873E-2</v>
      </c>
      <c r="AL234" s="150">
        <v>10292</v>
      </c>
      <c r="AM234" s="815">
        <f t="shared" si="40"/>
        <v>0</v>
      </c>
      <c r="AN234" s="970">
        <v>10292</v>
      </c>
      <c r="AO234" s="815">
        <f t="shared" si="40"/>
        <v>0</v>
      </c>
      <c r="AP234" s="970">
        <v>10292</v>
      </c>
      <c r="AQ234" s="815">
        <f t="shared" si="40"/>
        <v>0</v>
      </c>
      <c r="AR234" s="970">
        <v>10292</v>
      </c>
      <c r="AS234" s="815">
        <f t="shared" si="40"/>
        <v>0</v>
      </c>
      <c r="AT234" s="970">
        <v>10292</v>
      </c>
      <c r="AU234" s="815">
        <f t="shared" si="40"/>
        <v>0</v>
      </c>
      <c r="AV234" s="970">
        <v>10292</v>
      </c>
      <c r="AW234" s="1058"/>
    </row>
    <row r="235" spans="1:49" x14ac:dyDescent="0.3">
      <c r="A235" s="279" t="s">
        <v>249</v>
      </c>
      <c r="B235" s="855">
        <v>1275</v>
      </c>
      <c r="C235" s="150" t="s">
        <v>308</v>
      </c>
      <c r="D235" s="599"/>
      <c r="F235" s="599"/>
      <c r="H235" s="599"/>
      <c r="J235" s="599"/>
      <c r="N235" s="599"/>
      <c r="P235" s="150"/>
      <c r="R235" s="150">
        <v>11860.125400000001</v>
      </c>
      <c r="T235" s="150">
        <v>11860.125400000001</v>
      </c>
      <c r="U235" s="815">
        <f t="shared" si="36"/>
        <v>0</v>
      </c>
      <c r="V235" s="150">
        <v>11860.125400000001</v>
      </c>
      <c r="X235" s="150">
        <v>11860.125400000001</v>
      </c>
      <c r="Z235" s="150">
        <v>11860.125400000001</v>
      </c>
      <c r="AB235" s="970">
        <v>11860.125400000001</v>
      </c>
      <c r="AD235" s="970">
        <v>11860.125400000001</v>
      </c>
      <c r="AJ235" s="970">
        <v>11860.125400000001</v>
      </c>
      <c r="AL235" s="150">
        <v>11860.125400000001</v>
      </c>
      <c r="AN235" s="970" t="e">
        <v>#N/A</v>
      </c>
      <c r="AP235" s="970" t="e">
        <v>#N/A</v>
      </c>
      <c r="AR235" s="970" t="e">
        <v>#N/A</v>
      </c>
      <c r="AT235" s="970" t="e">
        <v>#N/A</v>
      </c>
      <c r="AV235" s="970" t="e">
        <v>#N/A</v>
      </c>
      <c r="AW235" s="1058"/>
    </row>
    <row r="236" spans="1:49" x14ac:dyDescent="0.3">
      <c r="A236" s="279" t="s">
        <v>249</v>
      </c>
      <c r="B236" s="855">
        <v>1276</v>
      </c>
      <c r="C236" s="150" t="s">
        <v>309</v>
      </c>
      <c r="D236" s="599"/>
      <c r="F236" s="599"/>
      <c r="H236" s="599"/>
      <c r="J236" s="599"/>
      <c r="N236" s="599"/>
      <c r="P236" s="150"/>
      <c r="R236" s="150">
        <v>3953.4843999999998</v>
      </c>
      <c r="T236" s="150">
        <v>3953.4843999999998</v>
      </c>
      <c r="U236" s="815">
        <f t="shared" si="36"/>
        <v>0</v>
      </c>
      <c r="V236" s="150">
        <v>3953.4843999999998</v>
      </c>
      <c r="X236" s="150">
        <v>3953.4843999999998</v>
      </c>
      <c r="Z236" s="150">
        <v>3953.4843999999998</v>
      </c>
      <c r="AB236" s="970">
        <v>3953.4843999999998</v>
      </c>
      <c r="AD236" s="970">
        <v>3953.4843999999998</v>
      </c>
      <c r="AJ236" s="970">
        <v>3953.4843999999998</v>
      </c>
      <c r="AL236" s="150">
        <v>3953.4843999999998</v>
      </c>
      <c r="AN236" s="970" t="e">
        <v>#N/A</v>
      </c>
      <c r="AP236" s="970" t="e">
        <v>#N/A</v>
      </c>
      <c r="AR236" s="970" t="e">
        <v>#N/A</v>
      </c>
      <c r="AT236" s="970" t="e">
        <v>#N/A</v>
      </c>
      <c r="AV236" s="970" t="e">
        <v>#N/A</v>
      </c>
      <c r="AW236" s="1058"/>
    </row>
    <row r="237" spans="1:49" x14ac:dyDescent="0.3">
      <c r="A237" s="279" t="s">
        <v>249</v>
      </c>
      <c r="B237" s="855">
        <v>1277</v>
      </c>
      <c r="C237" s="150" t="s">
        <v>310</v>
      </c>
      <c r="D237" s="599"/>
      <c r="F237" s="599"/>
      <c r="H237" s="599"/>
      <c r="J237" s="599"/>
      <c r="N237" s="599"/>
      <c r="P237" s="150"/>
      <c r="R237" s="150">
        <v>5169.9285</v>
      </c>
      <c r="T237" s="150">
        <v>5169.9285</v>
      </c>
      <c r="U237" s="815">
        <f t="shared" si="36"/>
        <v>0</v>
      </c>
      <c r="V237" s="150">
        <v>5169.9285</v>
      </c>
      <c r="X237" s="150">
        <v>5169.9285</v>
      </c>
      <c r="Z237" s="150">
        <v>5169.9285</v>
      </c>
      <c r="AB237" s="970">
        <v>5169.9285</v>
      </c>
      <c r="AD237" s="970">
        <v>5169.9285</v>
      </c>
      <c r="AJ237" s="970">
        <v>5169.9285</v>
      </c>
      <c r="AL237" s="150">
        <v>5169.9285</v>
      </c>
      <c r="AN237" s="970" t="e">
        <v>#N/A</v>
      </c>
      <c r="AP237" s="970" t="e">
        <v>#N/A</v>
      </c>
      <c r="AR237" s="970" t="e">
        <v>#N/A</v>
      </c>
      <c r="AT237" s="970" t="e">
        <v>#N/A</v>
      </c>
      <c r="AV237" s="970" t="e">
        <v>#N/A</v>
      </c>
      <c r="AW237" s="1058"/>
    </row>
    <row r="238" spans="1:49" x14ac:dyDescent="0.3">
      <c r="A238" s="279" t="s">
        <v>249</v>
      </c>
      <c r="B238" s="855">
        <v>1278</v>
      </c>
      <c r="C238" s="150" t="s">
        <v>311</v>
      </c>
      <c r="D238" s="599"/>
      <c r="F238" s="599"/>
      <c r="H238" s="599"/>
      <c r="J238" s="599"/>
      <c r="N238" s="599"/>
      <c r="P238" s="150"/>
      <c r="R238" s="150">
        <v>6690.6885000000002</v>
      </c>
      <c r="T238" s="150">
        <v>6690.6885000000002</v>
      </c>
      <c r="U238" s="815">
        <f t="shared" ref="U238:U252" si="43">(V238-T238)/T238</f>
        <v>0</v>
      </c>
      <c r="V238" s="150">
        <v>6690.6885000000002</v>
      </c>
      <c r="X238" s="150">
        <v>6690.6885000000002</v>
      </c>
      <c r="Z238" s="150">
        <v>6690.6885000000002</v>
      </c>
      <c r="AB238" s="970">
        <v>6690.6885000000002</v>
      </c>
      <c r="AD238" s="970">
        <v>6690.6885000000002</v>
      </c>
      <c r="AJ238" s="970">
        <v>6690.6885000000002</v>
      </c>
      <c r="AL238" s="150">
        <v>6690.6885000000002</v>
      </c>
      <c r="AN238" s="970" t="e">
        <v>#N/A</v>
      </c>
      <c r="AP238" s="970" t="e">
        <v>#N/A</v>
      </c>
      <c r="AR238" s="970" t="e">
        <v>#N/A</v>
      </c>
      <c r="AT238" s="970" t="e">
        <v>#N/A</v>
      </c>
      <c r="AV238" s="970" t="e">
        <v>#N/A</v>
      </c>
      <c r="AW238" s="1058"/>
    </row>
    <row r="239" spans="1:49" x14ac:dyDescent="0.3">
      <c r="A239" s="279" t="s">
        <v>249</v>
      </c>
      <c r="B239" s="855">
        <v>1279</v>
      </c>
      <c r="C239" s="150" t="s">
        <v>312</v>
      </c>
      <c r="D239" s="599"/>
      <c r="F239" s="599"/>
      <c r="H239" s="599"/>
      <c r="J239" s="599"/>
      <c r="N239" s="599"/>
      <c r="P239" s="150"/>
      <c r="R239" s="150">
        <v>2760.51</v>
      </c>
      <c r="T239" s="150">
        <v>2760.51</v>
      </c>
      <c r="U239" s="815">
        <f t="shared" si="43"/>
        <v>0</v>
      </c>
      <c r="V239" s="150">
        <v>2760.51</v>
      </c>
      <c r="X239" s="150">
        <v>2760.51</v>
      </c>
      <c r="Z239" s="150">
        <v>2760.51</v>
      </c>
      <c r="AB239" s="970">
        <v>2760.51</v>
      </c>
      <c r="AD239" s="970">
        <v>2760.51</v>
      </c>
      <c r="AJ239" s="970">
        <v>2760.51</v>
      </c>
      <c r="AL239" s="150">
        <v>2760.51</v>
      </c>
      <c r="AN239" s="970" t="e">
        <v>#N/A</v>
      </c>
      <c r="AP239" s="970" t="e">
        <v>#N/A</v>
      </c>
      <c r="AR239" s="970" t="e">
        <v>#N/A</v>
      </c>
      <c r="AT239" s="970" t="e">
        <v>#N/A</v>
      </c>
      <c r="AV239" s="970" t="e">
        <v>#N/A</v>
      </c>
      <c r="AW239" s="1058"/>
    </row>
    <row r="240" spans="1:49" x14ac:dyDescent="0.3">
      <c r="A240" s="279" t="s">
        <v>249</v>
      </c>
      <c r="B240" s="855">
        <v>1032</v>
      </c>
      <c r="C240" s="718" t="s">
        <v>313</v>
      </c>
      <c r="D240" s="608"/>
      <c r="F240" s="608"/>
      <c r="H240" s="608"/>
      <c r="J240" s="608"/>
      <c r="L240" s="831"/>
      <c r="N240" s="955"/>
      <c r="P240" s="691"/>
      <c r="R240" s="691"/>
      <c r="X240" s="150"/>
      <c r="Z240" s="150">
        <v>1570.2479338842975</v>
      </c>
      <c r="AB240" s="970">
        <v>1570.2479338842975</v>
      </c>
      <c r="AD240" s="970">
        <v>1570.2479338842975</v>
      </c>
      <c r="AJ240" s="970">
        <v>1570.2479338842975</v>
      </c>
      <c r="AL240" s="150">
        <v>1570.2479338842975</v>
      </c>
      <c r="AN240" s="970">
        <v>1570</v>
      </c>
      <c r="AP240" s="970">
        <v>1570</v>
      </c>
      <c r="AR240" s="970">
        <v>1570</v>
      </c>
      <c r="AT240" s="970">
        <v>1570</v>
      </c>
      <c r="AV240" s="970">
        <v>1570</v>
      </c>
      <c r="AW240" s="1058"/>
    </row>
    <row r="241" spans="1:49" x14ac:dyDescent="0.3">
      <c r="A241" s="279" t="s">
        <v>249</v>
      </c>
      <c r="B241" s="855"/>
      <c r="C241" s="718" t="s">
        <v>314</v>
      </c>
      <c r="D241" s="608"/>
      <c r="F241" s="608"/>
      <c r="H241" s="608"/>
      <c r="J241" s="608"/>
      <c r="L241" s="831"/>
      <c r="N241" s="955"/>
      <c r="P241" s="691"/>
      <c r="R241" s="691"/>
      <c r="X241" s="150"/>
      <c r="Z241" s="150"/>
      <c r="AJ241" s="970">
        <v>1201</v>
      </c>
      <c r="AL241" s="150">
        <v>1201</v>
      </c>
      <c r="AN241" s="970" t="e">
        <v>#N/A</v>
      </c>
      <c r="AP241" s="970" t="e">
        <v>#N/A</v>
      </c>
      <c r="AR241" s="970" t="e">
        <v>#N/A</v>
      </c>
      <c r="AT241" s="970" t="e">
        <v>#N/A</v>
      </c>
      <c r="AV241" s="970" t="e">
        <v>#N/A</v>
      </c>
      <c r="AW241" s="1058"/>
    </row>
    <row r="242" spans="1:49" x14ac:dyDescent="0.3">
      <c r="A242" s="279" t="s">
        <v>249</v>
      </c>
      <c r="B242" s="855">
        <v>1033</v>
      </c>
      <c r="C242" s="718" t="s">
        <v>315</v>
      </c>
      <c r="D242" s="608"/>
      <c r="F242" s="608"/>
      <c r="H242" s="608"/>
      <c r="J242" s="608"/>
      <c r="L242" s="831"/>
      <c r="N242" s="955"/>
      <c r="P242" s="691"/>
      <c r="R242" s="691"/>
      <c r="X242" s="150"/>
      <c r="Z242" s="150">
        <v>929.75206611570252</v>
      </c>
      <c r="AB242" s="970">
        <v>929.75206611570252</v>
      </c>
      <c r="AD242" s="970">
        <v>929.75206611570252</v>
      </c>
      <c r="AF242" s="970">
        <v>1012.4</v>
      </c>
      <c r="AH242" s="970">
        <v>1012.4</v>
      </c>
      <c r="AJ242" s="970">
        <v>1012.4</v>
      </c>
      <c r="AL242" s="150">
        <v>1012.4</v>
      </c>
      <c r="AN242" s="970">
        <v>1012</v>
      </c>
      <c r="AP242" s="970">
        <v>1012</v>
      </c>
      <c r="AR242" s="970">
        <v>1012</v>
      </c>
      <c r="AT242" s="970">
        <v>1012</v>
      </c>
      <c r="AV242" s="970">
        <v>1012</v>
      </c>
      <c r="AW242" s="1058"/>
    </row>
    <row r="243" spans="1:49" x14ac:dyDescent="0.3">
      <c r="A243" s="279" t="s">
        <v>249</v>
      </c>
      <c r="B243" s="855">
        <v>1036</v>
      </c>
      <c r="C243" s="718" t="s">
        <v>316</v>
      </c>
      <c r="D243" s="608"/>
      <c r="F243" s="608"/>
      <c r="H243" s="608"/>
      <c r="J243" s="608"/>
      <c r="L243" s="831"/>
      <c r="N243" s="955"/>
      <c r="P243" s="691"/>
      <c r="R243" s="691"/>
      <c r="X243" s="150"/>
      <c r="Z243" s="150">
        <v>479.3388429752066</v>
      </c>
      <c r="AB243" s="970">
        <v>479.3388429752066</v>
      </c>
      <c r="AD243" s="970">
        <v>479.3388429752066</v>
      </c>
      <c r="AF243" s="970">
        <v>479.34</v>
      </c>
      <c r="AH243" s="970">
        <v>479.34</v>
      </c>
      <c r="AJ243" s="970">
        <v>479.34</v>
      </c>
      <c r="AL243" s="150">
        <v>479.34</v>
      </c>
      <c r="AN243" s="970">
        <v>479</v>
      </c>
      <c r="AP243" s="970">
        <v>479</v>
      </c>
      <c r="AR243" s="970">
        <v>479</v>
      </c>
      <c r="AT243" s="970">
        <v>479</v>
      </c>
      <c r="AV243" s="970">
        <v>479</v>
      </c>
      <c r="AW243" s="1058"/>
    </row>
    <row r="244" spans="1:49" x14ac:dyDescent="0.3">
      <c r="A244" s="279" t="s">
        <v>249</v>
      </c>
      <c r="B244" s="855">
        <v>1037</v>
      </c>
      <c r="C244" s="718" t="s">
        <v>317</v>
      </c>
      <c r="D244" s="608"/>
      <c r="F244" s="608"/>
      <c r="H244" s="608"/>
      <c r="J244" s="608"/>
      <c r="L244" s="831"/>
      <c r="N244" s="955"/>
      <c r="P244" s="691"/>
      <c r="R244" s="691"/>
      <c r="X244" s="150"/>
      <c r="Z244" s="150">
        <v>376.03305785123968</v>
      </c>
      <c r="AB244" s="970">
        <v>376.03305785123968</v>
      </c>
      <c r="AD244" s="970">
        <v>376.03305785123968</v>
      </c>
      <c r="AF244" s="970">
        <v>376.03</v>
      </c>
      <c r="AH244" s="970">
        <v>376.03</v>
      </c>
      <c r="AJ244" s="970">
        <v>376.03</v>
      </c>
      <c r="AL244" s="150">
        <v>376.03</v>
      </c>
      <c r="AN244" s="970">
        <v>376</v>
      </c>
      <c r="AP244" s="970">
        <v>376</v>
      </c>
      <c r="AR244" s="970">
        <v>376</v>
      </c>
      <c r="AT244" s="970">
        <v>376</v>
      </c>
      <c r="AV244" s="970">
        <v>376</v>
      </c>
      <c r="AW244" s="1058"/>
    </row>
    <row r="245" spans="1:49" x14ac:dyDescent="0.3">
      <c r="A245" s="279" t="s">
        <v>249</v>
      </c>
      <c r="B245" s="855">
        <v>1038</v>
      </c>
      <c r="C245" s="718" t="s">
        <v>318</v>
      </c>
      <c r="D245" s="608"/>
      <c r="F245" s="608"/>
      <c r="H245" s="608"/>
      <c r="J245" s="608"/>
      <c r="L245" s="831"/>
      <c r="N245" s="955"/>
      <c r="P245" s="691"/>
      <c r="R245" s="691"/>
      <c r="X245" s="150"/>
      <c r="Z245" s="150">
        <v>1214.8760330578514</v>
      </c>
      <c r="AB245" s="970">
        <v>1214.8760330578514</v>
      </c>
      <c r="AD245" s="970">
        <v>1214.8760330578514</v>
      </c>
      <c r="AF245" s="970">
        <v>1214.8800000000001</v>
      </c>
      <c r="AH245" s="970">
        <v>1214.8800000000001</v>
      </c>
      <c r="AJ245" s="970">
        <v>1214.8800000000001</v>
      </c>
      <c r="AL245" s="150">
        <v>1214.8800000000001</v>
      </c>
      <c r="AN245" s="970">
        <v>1215</v>
      </c>
      <c r="AP245" s="970">
        <v>1215</v>
      </c>
      <c r="AR245" s="970">
        <v>1215</v>
      </c>
      <c r="AT245" s="970">
        <v>1215</v>
      </c>
      <c r="AV245" s="970">
        <v>1215</v>
      </c>
      <c r="AW245" s="1058"/>
    </row>
    <row r="246" spans="1:49" x14ac:dyDescent="0.3">
      <c r="A246" s="279" t="s">
        <v>249</v>
      </c>
      <c r="B246" s="855">
        <v>1097</v>
      </c>
      <c r="C246" s="718" t="s">
        <v>884</v>
      </c>
      <c r="D246" s="608"/>
      <c r="F246" s="608"/>
      <c r="H246" s="608"/>
      <c r="J246" s="608"/>
      <c r="L246" s="831"/>
      <c r="N246" s="955"/>
      <c r="P246" s="691"/>
      <c r="R246" s="691"/>
      <c r="X246" s="150"/>
      <c r="Z246" s="150">
        <v>1280.9917355371902</v>
      </c>
      <c r="AB246" s="970">
        <v>1280.9917355371902</v>
      </c>
      <c r="AD246" s="970">
        <v>1280.9917355371902</v>
      </c>
      <c r="AF246" s="970">
        <v>1280.99</v>
      </c>
      <c r="AH246" s="970">
        <v>1280.99</v>
      </c>
      <c r="AJ246" s="970">
        <v>1280.99</v>
      </c>
      <c r="AL246" s="150">
        <v>1280.99</v>
      </c>
      <c r="AN246" s="970">
        <v>1281</v>
      </c>
      <c r="AP246" s="970">
        <v>1281</v>
      </c>
      <c r="AR246" s="970">
        <v>1281</v>
      </c>
      <c r="AT246" s="970">
        <v>1281</v>
      </c>
      <c r="AV246" s="970">
        <v>1281</v>
      </c>
      <c r="AW246" s="1058"/>
    </row>
    <row r="247" spans="1:49" x14ac:dyDescent="0.3">
      <c r="A247" s="952"/>
      <c r="B247" s="953">
        <v>1518</v>
      </c>
      <c r="C247" s="954" t="s">
        <v>885</v>
      </c>
      <c r="D247" s="608"/>
      <c r="F247" s="608"/>
      <c r="H247" s="608"/>
      <c r="J247" s="608"/>
      <c r="L247" s="831"/>
      <c r="N247" s="955"/>
      <c r="P247" s="691"/>
      <c r="R247" s="691"/>
      <c r="X247" s="150"/>
      <c r="Z247" s="150"/>
      <c r="AJ247" s="970"/>
      <c r="AL247" s="970"/>
      <c r="AP247" s="970"/>
      <c r="AR247" s="970">
        <v>1831</v>
      </c>
      <c r="AT247" s="970">
        <v>1831</v>
      </c>
      <c r="AV247" s="970">
        <v>1831</v>
      </c>
      <c r="AW247" s="1058"/>
    </row>
    <row r="248" spans="1:49" x14ac:dyDescent="0.3">
      <c r="A248" s="952"/>
      <c r="B248" s="953"/>
      <c r="C248" s="954"/>
      <c r="D248" s="608"/>
      <c r="F248" s="608"/>
      <c r="H248" s="608"/>
      <c r="J248" s="608"/>
      <c r="L248" s="831"/>
      <c r="N248" s="955"/>
      <c r="P248" s="691"/>
      <c r="R248" s="691"/>
      <c r="X248" s="150"/>
      <c r="Z248" s="150"/>
      <c r="AJ248" s="970"/>
      <c r="AL248" s="970"/>
      <c r="AP248" s="970"/>
      <c r="AR248" s="970"/>
      <c r="AT248" s="970"/>
      <c r="AV248" s="970"/>
    </row>
    <row r="249" spans="1:49" x14ac:dyDescent="0.3">
      <c r="B249" s="830"/>
      <c r="L249" s="831"/>
      <c r="N249" s="832"/>
      <c r="P249" s="176"/>
      <c r="R249" s="176"/>
      <c r="X249" s="150"/>
      <c r="Z249" s="150"/>
      <c r="AJ249" s="970"/>
      <c r="AL249" s="970"/>
      <c r="AP249" s="970"/>
      <c r="AR249" s="970"/>
      <c r="AT249" s="970"/>
      <c r="AV249" s="970"/>
    </row>
    <row r="250" spans="1:49" x14ac:dyDescent="0.3">
      <c r="A250" s="279" t="s">
        <v>249</v>
      </c>
      <c r="B250" s="246">
        <v>1400</v>
      </c>
      <c r="C250" s="687" t="s">
        <v>886</v>
      </c>
      <c r="P250" s="150">
        <v>2314.0495867768595</v>
      </c>
      <c r="R250" s="150">
        <v>2479.3388429752067</v>
      </c>
      <c r="T250" s="150">
        <v>2479.3388429752067</v>
      </c>
      <c r="U250" s="815">
        <f t="shared" si="43"/>
        <v>0</v>
      </c>
      <c r="V250" s="150">
        <v>2479.3388429752067</v>
      </c>
      <c r="X250" s="150">
        <v>2479.3388429752067</v>
      </c>
      <c r="Z250" s="150">
        <v>2479.3388429752067</v>
      </c>
      <c r="AB250" s="970">
        <v>2479.3388429752067</v>
      </c>
      <c r="AD250" s="970">
        <v>2479.3388429752067</v>
      </c>
      <c r="AF250" s="970">
        <f>3000/1.21</f>
        <v>2479.3388429752067</v>
      </c>
      <c r="AH250" s="970">
        <v>2479.3388429752067</v>
      </c>
      <c r="AJ250" s="970">
        <v>2479.3388429752067</v>
      </c>
      <c r="AL250" s="970">
        <v>2727.2727272727275</v>
      </c>
      <c r="AP250" s="970">
        <v>2727.2727272727275</v>
      </c>
      <c r="AR250" s="970">
        <v>2727.2727272727275</v>
      </c>
      <c r="AT250" s="970">
        <v>2727.2727272727275</v>
      </c>
      <c r="AV250" s="970">
        <v>2727.2727272727275</v>
      </c>
    </row>
    <row r="251" spans="1:49" x14ac:dyDescent="0.3">
      <c r="A251" s="279" t="s">
        <v>249</v>
      </c>
      <c r="B251" s="246">
        <v>1154</v>
      </c>
      <c r="C251" s="687" t="s">
        <v>887</v>
      </c>
      <c r="P251" s="150">
        <v>2314.0495867768595</v>
      </c>
      <c r="R251" s="150">
        <v>2479.3388429752067</v>
      </c>
      <c r="T251" s="150">
        <v>2479.3388429752067</v>
      </c>
      <c r="U251" s="815">
        <f t="shared" si="43"/>
        <v>0</v>
      </c>
      <c r="V251" s="150">
        <v>2479.3388429752067</v>
      </c>
      <c r="X251" s="150">
        <v>2479.3388429752067</v>
      </c>
      <c r="Z251" s="150">
        <v>2479.3388429752067</v>
      </c>
      <c r="AB251" s="970">
        <v>2479.3388429752067</v>
      </c>
      <c r="AD251" s="970">
        <v>2479.3388429752067</v>
      </c>
      <c r="AF251" s="970">
        <f>3000/1.21</f>
        <v>2479.3388429752067</v>
      </c>
      <c r="AH251" s="970">
        <v>2479.3388429752067</v>
      </c>
      <c r="AJ251" s="970">
        <v>2479.3388429752067</v>
      </c>
      <c r="AL251" s="970">
        <v>2727.2727272727275</v>
      </c>
      <c r="AP251" s="970">
        <v>2727.2727272727275</v>
      </c>
      <c r="AR251" s="970">
        <v>2727.2727272727275</v>
      </c>
      <c r="AT251" s="970">
        <v>2727.2727272727275</v>
      </c>
      <c r="AV251" s="970">
        <v>2727.2727272727275</v>
      </c>
    </row>
    <row r="252" spans="1:49" x14ac:dyDescent="0.3">
      <c r="A252" s="279" t="s">
        <v>249</v>
      </c>
      <c r="B252" s="246">
        <v>1121</v>
      </c>
      <c r="C252" s="687" t="s">
        <v>888</v>
      </c>
      <c r="H252" s="599"/>
      <c r="J252" s="599"/>
      <c r="N252" s="599"/>
      <c r="P252" s="150">
        <v>3801</v>
      </c>
      <c r="R252" s="150">
        <f>4791.66/1.21</f>
        <v>3960.0495867768595</v>
      </c>
      <c r="T252" s="150">
        <f>4791.66/1.21</f>
        <v>3960.0495867768595</v>
      </c>
      <c r="U252" s="815">
        <f t="shared" si="43"/>
        <v>0.18260894971679958</v>
      </c>
      <c r="V252" s="81">
        <f>(5666.66)/1.21</f>
        <v>4683.1900826446281</v>
      </c>
      <c r="X252" s="150">
        <f>(5666.66)/1.21</f>
        <v>4683.1900826446281</v>
      </c>
      <c r="Z252" s="150">
        <v>4683.1900826446281</v>
      </c>
      <c r="AB252" s="970">
        <v>4683.1900826446281</v>
      </c>
      <c r="AD252" s="970">
        <v>4683.1900826446281</v>
      </c>
      <c r="AF252" s="970">
        <v>4683.1900826446281</v>
      </c>
      <c r="AH252" s="970">
        <v>4683.1900826446281</v>
      </c>
      <c r="AJ252" s="970">
        <v>4269.9669421487606</v>
      </c>
      <c r="AL252" s="970">
        <v>4269.9669421487606</v>
      </c>
      <c r="AP252" s="970">
        <v>4269.9669421487606</v>
      </c>
      <c r="AR252" s="970">
        <v>4269.9669421487606</v>
      </c>
      <c r="AT252" s="970">
        <v>4269.9669421487606</v>
      </c>
      <c r="AV252" s="970">
        <v>4269.9669421487606</v>
      </c>
    </row>
    <row r="253" spans="1:49" x14ac:dyDescent="0.3">
      <c r="R253" s="150"/>
    </row>
    <row r="256" spans="1:49" x14ac:dyDescent="0.3">
      <c r="A256" t="s">
        <v>889</v>
      </c>
      <c r="B256" s="246" t="s">
        <v>890</v>
      </c>
      <c r="C256" t="s">
        <v>889</v>
      </c>
    </row>
    <row r="257" spans="1:3" x14ac:dyDescent="0.3">
      <c r="A257">
        <v>1155</v>
      </c>
      <c r="B257" s="1029">
        <v>1295</v>
      </c>
      <c r="C257" t="s">
        <v>891</v>
      </c>
    </row>
    <row r="258" spans="1:3" x14ac:dyDescent="0.3">
      <c r="A258">
        <v>1237</v>
      </c>
      <c r="B258" s="1029">
        <v>1530</v>
      </c>
      <c r="C258" t="s">
        <v>892</v>
      </c>
    </row>
    <row r="259" spans="1:3" x14ac:dyDescent="0.3">
      <c r="A259">
        <v>1308</v>
      </c>
      <c r="B259" s="1046">
        <v>2708</v>
      </c>
      <c r="C259" t="s">
        <v>893</v>
      </c>
    </row>
    <row r="260" spans="1:3" x14ac:dyDescent="0.3">
      <c r="A260">
        <v>1309</v>
      </c>
      <c r="B260" s="1046">
        <v>2708</v>
      </c>
      <c r="C260" t="s">
        <v>894</v>
      </c>
    </row>
    <row r="261" spans="1:3" x14ac:dyDescent="0.3">
      <c r="A261">
        <v>1020</v>
      </c>
      <c r="B261" s="1046">
        <v>3545</v>
      </c>
      <c r="C261" t="s">
        <v>895</v>
      </c>
    </row>
    <row r="262" spans="1:3" x14ac:dyDescent="0.3">
      <c r="A262">
        <v>1019</v>
      </c>
      <c r="B262" s="1046">
        <v>3545</v>
      </c>
      <c r="C262" t="s">
        <v>896</v>
      </c>
    </row>
    <row r="263" spans="1:3" x14ac:dyDescent="0.3">
      <c r="A263">
        <v>1117</v>
      </c>
      <c r="B263" s="1029">
        <v>975</v>
      </c>
      <c r="C263" t="s">
        <v>897</v>
      </c>
    </row>
    <row r="264" spans="1:3" x14ac:dyDescent="0.3">
      <c r="A264">
        <v>1129</v>
      </c>
      <c r="B264" s="1029">
        <v>3744</v>
      </c>
      <c r="C264" t="s">
        <v>898</v>
      </c>
    </row>
    <row r="265" spans="1:3" x14ac:dyDescent="0.3">
      <c r="A265">
        <v>1147</v>
      </c>
      <c r="B265" s="1029">
        <v>2066</v>
      </c>
      <c r="C265" t="s">
        <v>899</v>
      </c>
    </row>
    <row r="266" spans="1:3" x14ac:dyDescent="0.3">
      <c r="A266">
        <v>1154</v>
      </c>
      <c r="B266" s="1029">
        <v>2253</v>
      </c>
      <c r="C266" t="s">
        <v>900</v>
      </c>
    </row>
    <row r="267" spans="1:3" x14ac:dyDescent="0.3">
      <c r="A267">
        <v>1121</v>
      </c>
      <c r="B267" s="1029">
        <v>4545</v>
      </c>
      <c r="C267" t="s">
        <v>901</v>
      </c>
    </row>
    <row r="268" spans="1:3" x14ac:dyDescent="0.3">
      <c r="A268">
        <v>1110</v>
      </c>
      <c r="B268" s="1029">
        <v>688</v>
      </c>
      <c r="C268" t="s">
        <v>902</v>
      </c>
    </row>
    <row r="269" spans="1:3" x14ac:dyDescent="0.3">
      <c r="A269">
        <v>1039</v>
      </c>
      <c r="B269" s="1029">
        <v>591</v>
      </c>
      <c r="C269" t="s">
        <v>903</v>
      </c>
    </row>
    <row r="270" spans="1:3" x14ac:dyDescent="0.3">
      <c r="A270">
        <v>1161</v>
      </c>
      <c r="B270" s="1029">
        <v>926</v>
      </c>
      <c r="C270" t="s">
        <v>904</v>
      </c>
    </row>
    <row r="271" spans="1:3" x14ac:dyDescent="0.3">
      <c r="A271">
        <v>1259</v>
      </c>
      <c r="B271" s="1029">
        <v>1108</v>
      </c>
      <c r="C271" t="s">
        <v>905</v>
      </c>
    </row>
    <row r="272" spans="1:3" x14ac:dyDescent="0.3">
      <c r="A272">
        <v>1274</v>
      </c>
      <c r="B272" s="1029">
        <v>1189</v>
      </c>
      <c r="C272" t="s">
        <v>906</v>
      </c>
    </row>
    <row r="273" spans="1:3" x14ac:dyDescent="0.3">
      <c r="A273">
        <v>1174</v>
      </c>
      <c r="B273" s="1029">
        <v>1032</v>
      </c>
      <c r="C273" t="s">
        <v>907</v>
      </c>
    </row>
    <row r="274" spans="1:3" x14ac:dyDescent="0.3">
      <c r="A274">
        <v>1257</v>
      </c>
      <c r="B274" s="1029">
        <v>1518</v>
      </c>
      <c r="C274" t="s">
        <v>908</v>
      </c>
    </row>
    <row r="275" spans="1:3" x14ac:dyDescent="0.3">
      <c r="A275">
        <v>1232</v>
      </c>
      <c r="B275" s="1029">
        <v>855</v>
      </c>
      <c r="C275" t="s">
        <v>909</v>
      </c>
    </row>
    <row r="276" spans="1:3" x14ac:dyDescent="0.3">
      <c r="A276">
        <v>1175</v>
      </c>
      <c r="B276" s="1029">
        <v>1030</v>
      </c>
      <c r="C276" t="s">
        <v>910</v>
      </c>
    </row>
    <row r="277" spans="1:3" x14ac:dyDescent="0.3">
      <c r="A277">
        <v>1340</v>
      </c>
      <c r="B277" s="1029">
        <v>873</v>
      </c>
      <c r="C277" t="s">
        <v>911</v>
      </c>
    </row>
    <row r="278" spans="1:3" x14ac:dyDescent="0.3">
      <c r="A278">
        <v>1133</v>
      </c>
      <c r="B278" s="1029">
        <v>975</v>
      </c>
      <c r="C278" t="s">
        <v>912</v>
      </c>
    </row>
    <row r="279" spans="1:3" x14ac:dyDescent="0.3">
      <c r="A279">
        <v>1183</v>
      </c>
      <c r="B279" s="1029">
        <v>673</v>
      </c>
      <c r="C279" t="s">
        <v>274</v>
      </c>
    </row>
    <row r="280" spans="1:3" x14ac:dyDescent="0.3">
      <c r="A280">
        <v>1184</v>
      </c>
      <c r="B280" s="1029">
        <v>796</v>
      </c>
      <c r="C280" t="s">
        <v>275</v>
      </c>
    </row>
    <row r="281" spans="1:3" x14ac:dyDescent="0.3">
      <c r="A281">
        <v>1185</v>
      </c>
      <c r="B281" s="1029">
        <v>2066</v>
      </c>
      <c r="C281" t="s">
        <v>276</v>
      </c>
    </row>
    <row r="282" spans="1:3" x14ac:dyDescent="0.3">
      <c r="A282">
        <v>1186</v>
      </c>
      <c r="B282" s="1029">
        <v>2686</v>
      </c>
      <c r="C282" t="s">
        <v>277</v>
      </c>
    </row>
    <row r="283" spans="1:3" x14ac:dyDescent="0.3">
      <c r="A283">
        <v>1206</v>
      </c>
      <c r="B283" s="1029">
        <v>673</v>
      </c>
      <c r="C283" t="s">
        <v>278</v>
      </c>
    </row>
    <row r="284" spans="1:3" x14ac:dyDescent="0.3">
      <c r="A284">
        <v>1207</v>
      </c>
      <c r="B284" s="1029">
        <v>796</v>
      </c>
      <c r="C284" t="s">
        <v>279</v>
      </c>
    </row>
    <row r="285" spans="1:3" x14ac:dyDescent="0.3">
      <c r="A285">
        <v>1208</v>
      </c>
      <c r="B285" s="1029">
        <v>2066</v>
      </c>
      <c r="C285" t="s">
        <v>280</v>
      </c>
    </row>
    <row r="286" spans="1:3" x14ac:dyDescent="0.3">
      <c r="A286">
        <v>1210</v>
      </c>
      <c r="B286" s="1029">
        <v>2686</v>
      </c>
      <c r="C286" t="s">
        <v>281</v>
      </c>
    </row>
    <row r="287" spans="1:3" x14ac:dyDescent="0.3">
      <c r="A287">
        <v>1211</v>
      </c>
      <c r="B287" s="1029">
        <v>796</v>
      </c>
      <c r="C287" t="s">
        <v>282</v>
      </c>
    </row>
    <row r="288" spans="1:3" x14ac:dyDescent="0.3">
      <c r="A288">
        <v>1212</v>
      </c>
      <c r="B288" s="1029">
        <v>2066</v>
      </c>
      <c r="C288" t="s">
        <v>283</v>
      </c>
    </row>
    <row r="289" spans="1:3" x14ac:dyDescent="0.3">
      <c r="A289">
        <v>1213</v>
      </c>
      <c r="B289" s="1029">
        <v>2686</v>
      </c>
      <c r="C289" t="s">
        <v>284</v>
      </c>
    </row>
    <row r="290" spans="1:3" x14ac:dyDescent="0.3">
      <c r="A290">
        <v>1214</v>
      </c>
      <c r="B290" s="1029">
        <v>1267</v>
      </c>
      <c r="C290" t="s">
        <v>285</v>
      </c>
    </row>
    <row r="291" spans="1:3" x14ac:dyDescent="0.3">
      <c r="A291">
        <v>1216</v>
      </c>
      <c r="B291" s="1029">
        <v>1331</v>
      </c>
      <c r="C291" t="s">
        <v>286</v>
      </c>
    </row>
    <row r="292" spans="1:3" x14ac:dyDescent="0.3">
      <c r="A292">
        <v>1217</v>
      </c>
      <c r="B292" s="1029">
        <v>419</v>
      </c>
      <c r="C292" t="s">
        <v>287</v>
      </c>
    </row>
    <row r="293" spans="1:3" x14ac:dyDescent="0.3">
      <c r="A293">
        <v>1218</v>
      </c>
      <c r="B293" s="1029">
        <v>1948</v>
      </c>
      <c r="C293" t="s">
        <v>288</v>
      </c>
    </row>
    <row r="294" spans="1:3" x14ac:dyDescent="0.3">
      <c r="A294">
        <v>1341</v>
      </c>
      <c r="B294" s="1029">
        <v>6077</v>
      </c>
      <c r="C294" t="s">
        <v>913</v>
      </c>
    </row>
    <row r="295" spans="1:3" x14ac:dyDescent="0.3">
      <c r="A295">
        <v>936</v>
      </c>
      <c r="B295" s="1029">
        <v>6386</v>
      </c>
      <c r="C295" t="s">
        <v>914</v>
      </c>
    </row>
    <row r="296" spans="1:3" x14ac:dyDescent="0.3">
      <c r="A296">
        <v>938</v>
      </c>
      <c r="B296" s="1029">
        <v>8508</v>
      </c>
      <c r="C296" t="s">
        <v>915</v>
      </c>
    </row>
    <row r="297" spans="1:3" x14ac:dyDescent="0.3">
      <c r="A297">
        <v>944</v>
      </c>
      <c r="B297" s="1029">
        <v>10300</v>
      </c>
      <c r="C297" t="s">
        <v>916</v>
      </c>
    </row>
    <row r="298" spans="1:3" x14ac:dyDescent="0.3">
      <c r="A298">
        <v>946</v>
      </c>
      <c r="B298" s="1029">
        <v>4790</v>
      </c>
      <c r="C298" t="s">
        <v>917</v>
      </c>
    </row>
    <row r="299" spans="1:3" x14ac:dyDescent="0.3">
      <c r="A299">
        <v>947</v>
      </c>
      <c r="B299" s="1029">
        <v>6592</v>
      </c>
      <c r="C299" t="s">
        <v>918</v>
      </c>
    </row>
    <row r="300" spans="1:3" x14ac:dyDescent="0.3">
      <c r="A300">
        <v>983</v>
      </c>
      <c r="B300" s="1029">
        <v>8446</v>
      </c>
      <c r="C300" t="s">
        <v>919</v>
      </c>
    </row>
    <row r="301" spans="1:3" x14ac:dyDescent="0.3">
      <c r="A301">
        <v>945</v>
      </c>
      <c r="B301" s="1029">
        <v>12154</v>
      </c>
      <c r="C301" t="s">
        <v>920</v>
      </c>
    </row>
    <row r="302" spans="1:3" x14ac:dyDescent="0.3">
      <c r="A302">
        <v>941</v>
      </c>
      <c r="B302" s="1029">
        <v>12154</v>
      </c>
      <c r="C302" t="s">
        <v>921</v>
      </c>
    </row>
    <row r="303" spans="1:3" x14ac:dyDescent="0.3">
      <c r="A303">
        <v>1310</v>
      </c>
      <c r="B303" s="1029">
        <v>3654</v>
      </c>
      <c r="C303" t="s">
        <v>290</v>
      </c>
    </row>
    <row r="304" spans="1:3" x14ac:dyDescent="0.3">
      <c r="A304">
        <v>1311</v>
      </c>
      <c r="B304" s="1029">
        <v>609</v>
      </c>
      <c r="C304" t="s">
        <v>291</v>
      </c>
    </row>
    <row r="305" spans="1:3" x14ac:dyDescent="0.3">
      <c r="A305">
        <v>1200</v>
      </c>
      <c r="B305" s="1029">
        <v>1825</v>
      </c>
      <c r="C305" t="s">
        <v>292</v>
      </c>
    </row>
    <row r="306" spans="1:3" x14ac:dyDescent="0.3">
      <c r="A306">
        <v>1272</v>
      </c>
      <c r="B306" s="1029">
        <v>2317</v>
      </c>
      <c r="C306" t="s">
        <v>293</v>
      </c>
    </row>
    <row r="307" spans="1:3" x14ac:dyDescent="0.3">
      <c r="A307">
        <v>1302</v>
      </c>
      <c r="B307" s="1029">
        <v>3522</v>
      </c>
      <c r="C307" t="s">
        <v>294</v>
      </c>
    </row>
    <row r="308" spans="1:3" x14ac:dyDescent="0.3">
      <c r="A308">
        <v>1303</v>
      </c>
      <c r="B308" s="1029">
        <v>967</v>
      </c>
      <c r="C308" t="s">
        <v>295</v>
      </c>
    </row>
    <row r="309" spans="1:3" x14ac:dyDescent="0.3">
      <c r="A309">
        <v>1304</v>
      </c>
      <c r="B309" s="1029">
        <v>809</v>
      </c>
      <c r="C309" t="s">
        <v>296</v>
      </c>
    </row>
    <row r="310" spans="1:3" x14ac:dyDescent="0.3">
      <c r="A310">
        <v>1305</v>
      </c>
      <c r="B310" s="1029">
        <v>844</v>
      </c>
      <c r="C310" t="s">
        <v>297</v>
      </c>
    </row>
    <row r="311" spans="1:3" x14ac:dyDescent="0.3">
      <c r="A311">
        <v>1306</v>
      </c>
      <c r="B311" s="1029">
        <v>625</v>
      </c>
      <c r="C311" t="s">
        <v>298</v>
      </c>
    </row>
    <row r="312" spans="1:3" x14ac:dyDescent="0.3">
      <c r="A312">
        <v>1307</v>
      </c>
      <c r="B312" s="1029">
        <v>844</v>
      </c>
      <c r="C312" t="s">
        <v>299</v>
      </c>
    </row>
    <row r="313" spans="1:3" x14ac:dyDescent="0.3">
      <c r="A313">
        <v>1243</v>
      </c>
      <c r="B313" s="1029">
        <v>1124</v>
      </c>
      <c r="C313" t="s">
        <v>922</v>
      </c>
    </row>
    <row r="314" spans="1:3" x14ac:dyDescent="0.3">
      <c r="A314">
        <v>1244</v>
      </c>
      <c r="B314" s="1029">
        <v>1124</v>
      </c>
      <c r="C314" t="s">
        <v>923</v>
      </c>
    </row>
    <row r="315" spans="1:3" x14ac:dyDescent="0.3">
      <c r="A315">
        <v>1245</v>
      </c>
      <c r="B315" s="1029">
        <v>858</v>
      </c>
      <c r="C315" t="s">
        <v>924</v>
      </c>
    </row>
    <row r="316" spans="1:3" x14ac:dyDescent="0.3">
      <c r="A316">
        <v>1246</v>
      </c>
      <c r="B316" s="1029">
        <v>655</v>
      </c>
      <c r="C316" t="s">
        <v>925</v>
      </c>
    </row>
    <row r="317" spans="1:3" x14ac:dyDescent="0.3">
      <c r="A317">
        <v>1247</v>
      </c>
      <c r="B317" s="1029">
        <v>655</v>
      </c>
      <c r="C317" t="s">
        <v>926</v>
      </c>
    </row>
    <row r="318" spans="1:3" x14ac:dyDescent="0.3">
      <c r="A318">
        <v>1248</v>
      </c>
      <c r="B318" s="1029">
        <v>807</v>
      </c>
      <c r="C318" t="s">
        <v>927</v>
      </c>
    </row>
    <row r="319" spans="1:3" x14ac:dyDescent="0.3">
      <c r="A319">
        <v>1249</v>
      </c>
      <c r="B319" s="1029">
        <v>625</v>
      </c>
      <c r="C319" t="s">
        <v>928</v>
      </c>
    </row>
    <row r="320" spans="1:3" x14ac:dyDescent="0.3">
      <c r="A320">
        <v>1178</v>
      </c>
      <c r="B320" s="1046">
        <v>10292</v>
      </c>
      <c r="C320" t="s">
        <v>929</v>
      </c>
    </row>
    <row r="321" spans="1:3" x14ac:dyDescent="0.3">
      <c r="A321">
        <v>1509</v>
      </c>
      <c r="B321" s="1029">
        <v>1648</v>
      </c>
      <c r="C321" t="s">
        <v>930</v>
      </c>
    </row>
    <row r="322" spans="1:3" x14ac:dyDescent="0.3">
      <c r="A322">
        <v>1510</v>
      </c>
      <c r="B322" s="1029">
        <v>10300</v>
      </c>
      <c r="C322" t="s">
        <v>931</v>
      </c>
    </row>
    <row r="323" spans="1:3" x14ac:dyDescent="0.3">
      <c r="A323">
        <v>1511</v>
      </c>
      <c r="B323" s="1029">
        <v>1185</v>
      </c>
      <c r="C323" t="s">
        <v>932</v>
      </c>
    </row>
    <row r="324" spans="1:3" x14ac:dyDescent="0.3">
      <c r="A324">
        <v>1033</v>
      </c>
      <c r="B324" s="1029">
        <v>1012</v>
      </c>
      <c r="C324" t="s">
        <v>315</v>
      </c>
    </row>
    <row r="325" spans="1:3" x14ac:dyDescent="0.3">
      <c r="A325">
        <v>1036</v>
      </c>
      <c r="B325" s="1029">
        <v>479</v>
      </c>
      <c r="C325" t="s">
        <v>316</v>
      </c>
    </row>
    <row r="326" spans="1:3" x14ac:dyDescent="0.3">
      <c r="A326">
        <v>1037</v>
      </c>
      <c r="B326" s="1029">
        <v>376</v>
      </c>
      <c r="C326" t="s">
        <v>317</v>
      </c>
    </row>
    <row r="327" spans="1:3" x14ac:dyDescent="0.3">
      <c r="A327">
        <v>1038</v>
      </c>
      <c r="B327" s="1029">
        <v>1215</v>
      </c>
      <c r="C327" t="s">
        <v>318</v>
      </c>
    </row>
    <row r="328" spans="1:3" x14ac:dyDescent="0.3">
      <c r="A328">
        <v>1097</v>
      </c>
      <c r="B328" s="1029">
        <v>1281</v>
      </c>
      <c r="C328" t="s">
        <v>319</v>
      </c>
    </row>
    <row r="329" spans="1:3" x14ac:dyDescent="0.3">
      <c r="A329">
        <v>1504</v>
      </c>
      <c r="B329" s="1029">
        <v>1202</v>
      </c>
      <c r="C329" t="s">
        <v>314</v>
      </c>
    </row>
    <row r="330" spans="1:3" x14ac:dyDescent="0.3">
      <c r="A330">
        <v>1032</v>
      </c>
      <c r="B330" s="1029">
        <v>1570</v>
      </c>
      <c r="C330" t="s">
        <v>933</v>
      </c>
    </row>
    <row r="331" spans="1:3" x14ac:dyDescent="0.3">
      <c r="A331">
        <v>1518</v>
      </c>
      <c r="B331" s="1029">
        <v>1967</v>
      </c>
      <c r="C331" t="s">
        <v>934</v>
      </c>
    </row>
  </sheetData>
  <autoFilter ref="A1:AV175" xr:uid="{72A6E473-3137-4B12-B62A-22B0C60A4BC9}"/>
  <conditionalFormatting sqref="E3:E234 AW3:AW247 AA3:AA149 AC3:AC149 AM3:AO149 S3:S185 W3:W185 Y3:Y185 G3:G234 I3:I234 K3:K234 M3:M234 O3:O234 Q3:Q234 AK3:AK234 AQ3:AQ234 AS3:AS234 AU3:AU234 U3:U252 AD115:AI234 AJ138:AJ149 AA150:AC185 AN150:AN213 AM150:AM234 AO150:AO234">
    <cfRule type="cellIs" dxfId="550" priority="42" operator="equal">
      <formula>-1</formula>
    </cfRule>
  </conditionalFormatting>
  <conditionalFormatting sqref="E116">
    <cfRule type="cellIs" dxfId="549" priority="36" operator="equal">
      <formula>1</formula>
    </cfRule>
    <cfRule type="cellIs" dxfId="548" priority="37" operator="greaterThanOrEqual">
      <formula>0</formula>
    </cfRule>
    <cfRule type="cellIs" dxfId="547" priority="38" operator="lessThan">
      <formula>-0.3</formula>
    </cfRule>
    <cfRule type="cellIs" dxfId="546" priority="39" operator="lessThan">
      <formula>0</formula>
    </cfRule>
    <cfRule type="beginsWith" priority="40" operator="beginsWith" text="#">
      <formula>LEFT(E116,LEN("#"))="#"</formula>
    </cfRule>
    <cfRule type="cellIs" dxfId="545" priority="41" operator="equal">
      <formula>1</formula>
    </cfRule>
  </conditionalFormatting>
  <conditionalFormatting sqref="F164:F181">
    <cfRule type="cellIs" dxfId="544" priority="222" operator="greaterThan">
      <formula>0</formula>
    </cfRule>
    <cfRule type="beginsWith" priority="223" operator="beginsWith" text="#">
      <formula>LEFT(F164,LEN("#"))="#"</formula>
    </cfRule>
    <cfRule type="cellIs" dxfId="543" priority="224" operator="equal">
      <formula>1</formula>
    </cfRule>
    <cfRule type="cellIs" dxfId="542" priority="225" operator="lessThan">
      <formula>-0.3</formula>
    </cfRule>
    <cfRule type="cellIs" dxfId="541" priority="226" operator="lessThan">
      <formula>0</formula>
    </cfRule>
  </conditionalFormatting>
  <conditionalFormatting sqref="G116">
    <cfRule type="cellIs" dxfId="540" priority="44" operator="greaterThanOrEqual">
      <formula>0</formula>
    </cfRule>
    <cfRule type="cellIs" dxfId="539" priority="45" operator="lessThan">
      <formula>-0.3</formula>
    </cfRule>
    <cfRule type="cellIs" dxfId="538" priority="48" operator="equal">
      <formula>1</formula>
    </cfRule>
  </conditionalFormatting>
  <conditionalFormatting sqref="G116:O116">
    <cfRule type="cellIs" dxfId="537" priority="43" operator="equal">
      <formula>1</formula>
    </cfRule>
    <cfRule type="cellIs" dxfId="536" priority="46" operator="lessThan">
      <formula>0</formula>
    </cfRule>
    <cfRule type="beginsWith" priority="47" operator="beginsWith" text="#">
      <formula>LEFT(G116,LEN("#"))="#"</formula>
    </cfRule>
  </conditionalFormatting>
  <conditionalFormatting sqref="H116 U116:AI116 AK116 AM116:AO116 AQ116 AS116 AU116">
    <cfRule type="cellIs" dxfId="535" priority="150" operator="lessThan">
      <formula>-0.3</formula>
    </cfRule>
  </conditionalFormatting>
  <conditionalFormatting sqref="H116">
    <cfRule type="colorScale" priority="14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534" priority="148" operator="greaterThan">
      <formula>0.7</formula>
    </cfRule>
  </conditionalFormatting>
  <conditionalFormatting sqref="H164:H172 H177:H181">
    <cfRule type="colorScale" priority="387">
      <colorScale>
        <cfvo type="min"/>
        <cfvo type="max"/>
        <color theme="0"/>
        <color theme="5" tint="0.39997558519241921"/>
      </colorScale>
    </cfRule>
  </conditionalFormatting>
  <conditionalFormatting sqref="H116:I116">
    <cfRule type="cellIs" dxfId="533" priority="55" operator="equal">
      <formula>1</formula>
    </cfRule>
  </conditionalFormatting>
  <conditionalFormatting sqref="I116">
    <cfRule type="cellIs" dxfId="532" priority="51" operator="greaterThanOrEqual">
      <formula>0</formula>
    </cfRule>
  </conditionalFormatting>
  <conditionalFormatting sqref="I116:O116">
    <cfRule type="cellIs" dxfId="531" priority="52" operator="lessThan">
      <formula>-0.3</formula>
    </cfRule>
  </conditionalFormatting>
  <conditionalFormatting sqref="J116:K116">
    <cfRule type="cellIs" dxfId="530" priority="80" operator="equal">
      <formula>1</formula>
    </cfRule>
  </conditionalFormatting>
  <conditionalFormatting sqref="K116">
    <cfRule type="cellIs" dxfId="529" priority="76" operator="greaterThanOrEqual">
      <formula>0</formula>
    </cfRule>
  </conditionalFormatting>
  <conditionalFormatting sqref="L116:M116">
    <cfRule type="cellIs" dxfId="528" priority="87" operator="equal">
      <formula>1</formula>
    </cfRule>
  </conditionalFormatting>
  <conditionalFormatting sqref="M116">
    <cfRule type="cellIs" dxfId="527" priority="83" operator="greaterThanOrEqual">
      <formula>0</formula>
    </cfRule>
  </conditionalFormatting>
  <conditionalFormatting sqref="N177:N181">
    <cfRule type="cellIs" dxfId="526" priority="213" operator="equal">
      <formula>1</formula>
    </cfRule>
    <cfRule type="cellIs" dxfId="525" priority="216" operator="greaterThanOrEqual">
      <formula>0</formula>
    </cfRule>
    <cfRule type="cellIs" dxfId="524" priority="217" operator="lessThan">
      <formula>-0.3</formula>
    </cfRule>
    <cfRule type="cellIs" dxfId="523" priority="218" operator="lessThan">
      <formula>0</formula>
    </cfRule>
    <cfRule type="beginsWith" priority="219" operator="beginsWith" text="#">
      <formula>LEFT(N177,LEN("#"))="#"</formula>
    </cfRule>
    <cfRule type="cellIs" dxfId="522" priority="221" operator="equal">
      <formula>1</formula>
    </cfRule>
  </conditionalFormatting>
  <conditionalFormatting sqref="N116:O116">
    <cfRule type="cellIs" dxfId="521" priority="94" operator="equal">
      <formula>1</formula>
    </cfRule>
  </conditionalFormatting>
  <conditionalFormatting sqref="O116">
    <cfRule type="cellIs" dxfId="520" priority="90" operator="greaterThanOrEqual">
      <formula>0</formula>
    </cfRule>
  </conditionalFormatting>
  <conditionalFormatting sqref="Q116">
    <cfRule type="cellIs" dxfId="519" priority="96" operator="equal">
      <formula>1</formula>
    </cfRule>
    <cfRule type="cellIs" dxfId="518" priority="97" operator="greaterThanOrEqual">
      <formula>0</formula>
    </cfRule>
    <cfRule type="cellIs" dxfId="517" priority="98" operator="lessThan">
      <formula>-0.3</formula>
    </cfRule>
    <cfRule type="cellIs" dxfId="516" priority="99" operator="lessThan">
      <formula>0</formula>
    </cfRule>
    <cfRule type="beginsWith" priority="100" operator="beginsWith" text="#">
      <formula>LEFT(Q116,LEN("#"))="#"</formula>
    </cfRule>
    <cfRule type="cellIs" dxfId="515" priority="101" operator="equal">
      <formula>1</formula>
    </cfRule>
  </conditionalFormatting>
  <conditionalFormatting sqref="S116">
    <cfRule type="expression" dxfId="514" priority="128">
      <formula>IF(RIGHT(INT(S116),1)*1=9,TRUE,FALSE)</formula>
    </cfRule>
  </conditionalFormatting>
  <conditionalFormatting sqref="S191:S192">
    <cfRule type="cellIs" dxfId="513" priority="198" operator="equal">
      <formula>-1</formula>
    </cfRule>
  </conditionalFormatting>
  <conditionalFormatting sqref="S234">
    <cfRule type="cellIs" dxfId="512" priority="191" operator="equal">
      <formula>-1</formula>
    </cfRule>
  </conditionalFormatting>
  <conditionalFormatting sqref="U116">
    <cfRule type="cellIs" dxfId="511" priority="153" operator="greaterThan">
      <formula>0</formula>
    </cfRule>
  </conditionalFormatting>
  <conditionalFormatting sqref="U116:AI116 AK116 AM116:AO116 AQ116 AS116 AU116">
    <cfRule type="beginsWith" priority="152" operator="beginsWith" text="#">
      <formula>LEFT(U116,LEN("#"))="#"</formula>
    </cfRule>
    <cfRule type="cellIs" dxfId="510" priority="154" operator="equal">
      <formula>1</formula>
    </cfRule>
  </conditionalFormatting>
  <conditionalFormatting sqref="V116:AI116 AK116 AM116:AO116 AQ116 AS116 AU116 N116 L116 J116">
    <cfRule type="cellIs" dxfId="509" priority="149" operator="greaterThanOrEqual">
      <formula>0</formula>
    </cfRule>
  </conditionalFormatting>
  <conditionalFormatting sqref="V116:AI116 AK116 AM116:AO116 AQ116 AS116 AU116">
    <cfRule type="cellIs" dxfId="508" priority="145" operator="equal">
      <formula>1</formula>
    </cfRule>
  </conditionalFormatting>
  <conditionalFormatting sqref="W191:W192">
    <cfRule type="cellIs" dxfId="507" priority="188" operator="equal">
      <formula>-1</formula>
    </cfRule>
  </conditionalFormatting>
  <conditionalFormatting sqref="W234">
    <cfRule type="cellIs" dxfId="506" priority="187" operator="equal">
      <formula>-1</formula>
    </cfRule>
  </conditionalFormatting>
  <conditionalFormatting sqref="Y191:Y192">
    <cfRule type="cellIs" dxfId="505" priority="74" operator="equal">
      <formula>-1</formula>
    </cfRule>
  </conditionalFormatting>
  <conditionalFormatting sqref="Y234">
    <cfRule type="cellIs" dxfId="504" priority="73" operator="equal">
      <formula>-1</formula>
    </cfRule>
  </conditionalFormatting>
  <conditionalFormatting sqref="AA191:AC192">
    <cfRule type="cellIs" dxfId="503" priority="70" operator="equal">
      <formula>-1</formula>
    </cfRule>
  </conditionalFormatting>
  <conditionalFormatting sqref="AA234:AC234">
    <cfRule type="cellIs" dxfId="502" priority="69" operator="equal">
      <formula>-1</formula>
    </cfRule>
  </conditionalFormatting>
  <conditionalFormatting sqref="AB3:AB8 AB10 AB12:AB114 AB117:AB118 AB120:AB122 AB125:AB140">
    <cfRule type="cellIs" dxfId="501" priority="177" operator="equal">
      <formula>-1</formula>
    </cfRule>
  </conditionalFormatting>
  <conditionalFormatting sqref="AD3:AH106 AI3:AI114 AD107:AG107 AD108:AH111 AD112:AG112 AD113:AH113 AD114:AG114">
    <cfRule type="cellIs" dxfId="500" priority="163" operator="equal">
      <formula>-1</formula>
    </cfRule>
  </conditionalFormatting>
  <conditionalFormatting sqref="AJ114:AJ115">
    <cfRule type="cellIs" dxfId="499" priority="106" operator="equal">
      <formula>-1</formula>
    </cfRule>
  </conditionalFormatting>
  <conditionalFormatting sqref="AJ122:AJ123">
    <cfRule type="cellIs" dxfId="498" priority="105" operator="equal">
      <formula>-1</formula>
    </cfRule>
  </conditionalFormatting>
  <conditionalFormatting sqref="AJ125:AJ136">
    <cfRule type="cellIs" dxfId="497" priority="104" operator="equal">
      <formula>-1</formula>
    </cfRule>
  </conditionalFormatting>
  <conditionalFormatting sqref="AJ180:AJ234">
    <cfRule type="cellIs" dxfId="496" priority="243" operator="equal">
      <formula>-1</formula>
    </cfRule>
  </conditionalFormatting>
  <conditionalFormatting sqref="AN215:AN246">
    <cfRule type="cellIs" dxfId="495" priority="19" operator="equal">
      <formula>-1</formula>
    </cfRule>
  </conditionalFormatting>
  <conditionalFormatting sqref="AP138">
    <cfRule type="cellIs" dxfId="494" priority="4" operator="equal">
      <formula>-1</formula>
    </cfRule>
  </conditionalFormatting>
  <conditionalFormatting sqref="AP180:AP213 AP215:AP246">
    <cfRule type="cellIs" dxfId="493" priority="15" operator="equal">
      <formula>-1</formula>
    </cfRule>
  </conditionalFormatting>
  <conditionalFormatting sqref="AR180:AR213 AR215:AR246">
    <cfRule type="cellIs" dxfId="492" priority="11" operator="equal">
      <formula>-1</formula>
    </cfRule>
  </conditionalFormatting>
  <conditionalFormatting sqref="AT180:AT213 AT215:AT246">
    <cfRule type="cellIs" dxfId="491" priority="5" operator="equal">
      <formula>-1</formula>
    </cfRule>
  </conditionalFormatting>
  <conditionalFormatting sqref="AV180:AV213 AV215:AV246">
    <cfRule type="cellIs" dxfId="490" priority="3" operator="equal">
      <formula>-1</formula>
    </cfRule>
  </conditionalFormatting>
  <conditionalFormatting sqref="AW116">
    <cfRule type="cellIs" dxfId="489" priority="21" operator="equal">
      <formula>1</formula>
    </cfRule>
    <cfRule type="cellIs" dxfId="488" priority="22" operator="greaterThanOrEqual">
      <formula>0</formula>
    </cfRule>
    <cfRule type="cellIs" dxfId="487" priority="26" operator="equal">
      <formula>1</formula>
    </cfRule>
  </conditionalFormatting>
  <conditionalFormatting sqref="AW116:AX116">
    <cfRule type="cellIs" dxfId="486" priority="23" operator="lessThan">
      <formula>-0.3</formula>
    </cfRule>
    <cfRule type="beginsWith" priority="25" operator="beginsWith" text="#">
      <formula>LEFT(AW116,LEN("#"))="#"</formula>
    </cfRule>
  </conditionalFormatting>
  <conditionalFormatting sqref="AW116:AZ116">
    <cfRule type="cellIs" dxfId="485" priority="24" operator="lessThan">
      <formula>0</formula>
    </cfRule>
  </conditionalFormatting>
  <conditionalFormatting sqref="AX116">
    <cfRule type="cellIs" dxfId="484" priority="132" operator="greaterThan">
      <formula>0</formula>
    </cfRule>
    <cfRule type="cellIs" dxfId="483" priority="133" operator="equal">
      <formula>1</formula>
    </cfRule>
  </conditionalFormatting>
  <conditionalFormatting sqref="AY116:AZ116">
    <cfRule type="cellIs" dxfId="482" priority="141" operator="greaterThan">
      <formula>0.7</formula>
    </cfRule>
    <cfRule type="cellIs" dxfId="481" priority="144" operator="equal">
      <formula>1</formula>
    </cfRule>
    <cfRule type="cellIs" dxfId="480" priority="146" operator="equal">
      <formula>1</formula>
    </cfRule>
    <cfRule type="colorScale" priority="155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A116">
    <cfRule type="colorScale" priority="156">
      <colorScale>
        <cfvo type="min"/>
        <cfvo type="max"/>
        <color theme="0"/>
        <color theme="5" tint="0.39997558519241921"/>
      </colorScale>
    </cfRule>
  </conditionalFormatting>
  <conditionalFormatting sqref="BB116:BC116">
    <cfRule type="cellIs" dxfId="479" priority="134" operator="equal">
      <formula>1</formula>
    </cfRule>
    <cfRule type="cellIs" dxfId="478" priority="135" operator="greaterThanOrEqual">
      <formula>0</formula>
    </cfRule>
    <cfRule type="cellIs" dxfId="477" priority="136" operator="lessThan">
      <formula>0</formula>
    </cfRule>
    <cfRule type="beginsWith" priority="137" operator="beginsWith" text="#">
      <formula>LEFT(BB116,LEN("#"))="#"</formula>
    </cfRule>
    <cfRule type="cellIs" dxfId="476" priority="138" operator="equal">
      <formula>1</formula>
    </cfRule>
    <cfRule type="cellIs" dxfId="475" priority="139" operator="lessThan">
      <formula>-0.3</formula>
    </cfRule>
  </conditionalFormatting>
  <pageMargins left="0.7" right="0.7" top="0.75" bottom="0.75" header="0.3" footer="0.3"/>
  <pageSetup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1508A-E19A-4FE6-89E4-8BC1DC7244A8}">
  <sheetPr codeName="Hoja15"/>
  <dimension ref="A1:X499"/>
  <sheetViews>
    <sheetView zoomScale="85" zoomScaleNormal="85" workbookViewId="0">
      <selection activeCell="E1" sqref="E1"/>
    </sheetView>
  </sheetViews>
  <sheetFormatPr baseColWidth="10" defaultColWidth="11.44140625" defaultRowHeight="14.4" x14ac:dyDescent="0.3"/>
  <cols>
    <col min="1" max="1" width="21.6640625" bestFit="1" customWidth="1"/>
    <col min="2" max="2" width="32.33203125" bestFit="1" customWidth="1"/>
    <col min="3" max="3" width="17.6640625" bestFit="1" customWidth="1"/>
    <col min="4" max="4" width="21.6640625" bestFit="1" customWidth="1"/>
    <col min="5" max="5" width="6" bestFit="1" customWidth="1"/>
    <col min="6" max="6" width="11.109375" hidden="1" customWidth="1"/>
    <col min="7" max="7" width="8" bestFit="1" customWidth="1"/>
    <col min="8" max="8" width="2.6640625" bestFit="1" customWidth="1"/>
    <col min="9" max="9" width="6.6640625" bestFit="1" customWidth="1"/>
    <col min="10" max="10" width="2.6640625" bestFit="1" customWidth="1"/>
    <col min="11" max="11" width="8" bestFit="1" customWidth="1"/>
    <col min="12" max="12" width="6.109375" bestFit="1" customWidth="1"/>
    <col min="13" max="13" width="8" bestFit="1" customWidth="1"/>
    <col min="14" max="14" width="11.109375" hidden="1" customWidth="1"/>
    <col min="15" max="15" width="6.44140625" bestFit="1" customWidth="1"/>
    <col min="16" max="16" width="11.88671875" hidden="1" customWidth="1"/>
    <col min="17" max="17" width="9.44140625" hidden="1" customWidth="1"/>
    <col min="18" max="18" width="7.88671875" hidden="1" customWidth="1"/>
    <col min="19" max="19" width="9.44140625" hidden="1" customWidth="1"/>
    <col min="20" max="20" width="7.88671875" hidden="1" customWidth="1"/>
    <col min="21" max="21" width="9.44140625" hidden="1" customWidth="1"/>
    <col min="22" max="22" width="7.88671875" hidden="1" customWidth="1"/>
    <col min="23" max="23" width="9.44140625" hidden="1" customWidth="1"/>
    <col min="24" max="24" width="7.88671875" hidden="1" customWidth="1"/>
    <col min="25" max="25" width="9.44140625" bestFit="1" customWidth="1"/>
    <col min="26" max="26" width="7.88671875" bestFit="1" customWidth="1"/>
    <col min="27" max="27" width="9.44140625" bestFit="1" customWidth="1"/>
    <col min="28" max="28" width="7.88671875" bestFit="1" customWidth="1"/>
    <col min="29" max="29" width="9.44140625" bestFit="1" customWidth="1"/>
    <col min="30" max="30" width="7.88671875" bestFit="1" customWidth="1"/>
    <col min="31" max="31" width="9.44140625" bestFit="1" customWidth="1"/>
    <col min="32" max="32" width="7.88671875" bestFit="1" customWidth="1"/>
    <col min="33" max="33" width="9.44140625" bestFit="1" customWidth="1"/>
    <col min="34" max="34" width="4.109375" customWidth="1"/>
    <col min="36" max="36" width="18.44140625" bestFit="1" customWidth="1"/>
  </cols>
  <sheetData>
    <row r="1" spans="1:6" x14ac:dyDescent="0.3">
      <c r="A1" s="1098" t="s">
        <v>935</v>
      </c>
    </row>
    <row r="2" spans="1:6" x14ac:dyDescent="0.3">
      <c r="A2" s="1098" t="s">
        <v>936</v>
      </c>
    </row>
    <row r="3" spans="1:6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3">
      <c r="A4">
        <v>88</v>
      </c>
      <c r="B4" t="s">
        <v>59</v>
      </c>
      <c r="C4" t="s">
        <v>544</v>
      </c>
      <c r="D4" t="s">
        <v>545</v>
      </c>
      <c r="E4">
        <v>0</v>
      </c>
      <c r="F4" t="s">
        <v>937</v>
      </c>
    </row>
    <row r="5" spans="1:6" x14ac:dyDescent="0.3">
      <c r="A5">
        <v>89</v>
      </c>
      <c r="B5" t="s">
        <v>61</v>
      </c>
      <c r="C5" t="s">
        <v>544</v>
      </c>
      <c r="D5" t="s">
        <v>545</v>
      </c>
      <c r="E5">
        <v>0</v>
      </c>
      <c r="F5" t="s">
        <v>937</v>
      </c>
    </row>
    <row r="6" spans="1:6" x14ac:dyDescent="0.3">
      <c r="A6">
        <v>90</v>
      </c>
      <c r="B6" t="s">
        <v>62</v>
      </c>
      <c r="C6" t="s">
        <v>544</v>
      </c>
      <c r="D6" t="s">
        <v>545</v>
      </c>
      <c r="E6">
        <v>0</v>
      </c>
      <c r="F6" t="s">
        <v>937</v>
      </c>
    </row>
    <row r="7" spans="1:6" x14ac:dyDescent="0.3">
      <c r="A7">
        <v>91</v>
      </c>
      <c r="B7" t="s">
        <v>63</v>
      </c>
      <c r="C7" t="s">
        <v>544</v>
      </c>
      <c r="D7" t="s">
        <v>545</v>
      </c>
      <c r="E7">
        <v>0</v>
      </c>
      <c r="F7" t="s">
        <v>937</v>
      </c>
    </row>
    <row r="8" spans="1:6" x14ac:dyDescent="0.3">
      <c r="A8">
        <v>150</v>
      </c>
      <c r="B8" t="s">
        <v>938</v>
      </c>
      <c r="D8" t="s">
        <v>545</v>
      </c>
      <c r="E8">
        <v>0</v>
      </c>
      <c r="F8" t="s">
        <v>937</v>
      </c>
    </row>
    <row r="9" spans="1:6" x14ac:dyDescent="0.3">
      <c r="A9">
        <v>154</v>
      </c>
      <c r="B9" t="s">
        <v>65</v>
      </c>
      <c r="C9" t="s">
        <v>64</v>
      </c>
      <c r="D9" t="s">
        <v>545</v>
      </c>
      <c r="E9">
        <v>0</v>
      </c>
      <c r="F9" t="s">
        <v>937</v>
      </c>
    </row>
    <row r="10" spans="1:6" x14ac:dyDescent="0.3">
      <c r="A10">
        <v>157</v>
      </c>
      <c r="B10" t="s">
        <v>569</v>
      </c>
      <c r="C10" t="s">
        <v>570</v>
      </c>
      <c r="D10" t="s">
        <v>545</v>
      </c>
      <c r="E10">
        <v>0</v>
      </c>
      <c r="F10" t="s">
        <v>937</v>
      </c>
    </row>
    <row r="11" spans="1:6" hidden="1" x14ac:dyDescent="0.3">
      <c r="A11">
        <v>159</v>
      </c>
      <c r="B11" t="s">
        <v>66</v>
      </c>
      <c r="C11" t="s">
        <v>64</v>
      </c>
      <c r="D11" t="s">
        <v>545</v>
      </c>
      <c r="E11">
        <v>0</v>
      </c>
      <c r="F11" t="s">
        <v>937</v>
      </c>
    </row>
    <row r="12" spans="1:6" x14ac:dyDescent="0.3">
      <c r="A12">
        <v>162</v>
      </c>
      <c r="B12" t="s">
        <v>571</v>
      </c>
      <c r="C12" t="s">
        <v>570</v>
      </c>
      <c r="D12" t="s">
        <v>545</v>
      </c>
      <c r="E12">
        <v>0</v>
      </c>
      <c r="F12" t="s">
        <v>937</v>
      </c>
    </row>
    <row r="13" spans="1:6" x14ac:dyDescent="0.3">
      <c r="A13">
        <v>163</v>
      </c>
      <c r="B13" t="s">
        <v>572</v>
      </c>
      <c r="C13" t="s">
        <v>570</v>
      </c>
      <c r="D13" t="s">
        <v>545</v>
      </c>
      <c r="E13">
        <v>0</v>
      </c>
      <c r="F13" t="s">
        <v>937</v>
      </c>
    </row>
    <row r="14" spans="1:6" x14ac:dyDescent="0.3">
      <c r="A14">
        <v>170</v>
      </c>
      <c r="B14" t="s">
        <v>573</v>
      </c>
      <c r="C14" t="s">
        <v>570</v>
      </c>
      <c r="D14" t="s">
        <v>545</v>
      </c>
      <c r="E14">
        <v>0</v>
      </c>
      <c r="F14" t="s">
        <v>937</v>
      </c>
    </row>
    <row r="15" spans="1:6" hidden="1" x14ac:dyDescent="0.3">
      <c r="A15">
        <v>171</v>
      </c>
      <c r="B15" t="s">
        <v>574</v>
      </c>
      <c r="C15" t="s">
        <v>570</v>
      </c>
      <c r="D15" t="s">
        <v>545</v>
      </c>
      <c r="E15">
        <v>0</v>
      </c>
      <c r="F15" t="s">
        <v>937</v>
      </c>
    </row>
    <row r="16" spans="1:6" hidden="1" x14ac:dyDescent="0.3">
      <c r="A16">
        <v>172</v>
      </c>
      <c r="B16" t="s">
        <v>575</v>
      </c>
      <c r="C16" t="s">
        <v>570</v>
      </c>
      <c r="D16" t="s">
        <v>545</v>
      </c>
      <c r="E16">
        <v>0</v>
      </c>
      <c r="F16" t="s">
        <v>937</v>
      </c>
    </row>
    <row r="17" spans="1:6" hidden="1" x14ac:dyDescent="0.3">
      <c r="A17">
        <v>177</v>
      </c>
      <c r="B17" t="s">
        <v>939</v>
      </c>
      <c r="D17" t="s">
        <v>545</v>
      </c>
      <c r="E17">
        <v>0</v>
      </c>
      <c r="F17" t="s">
        <v>937</v>
      </c>
    </row>
    <row r="18" spans="1:6" hidden="1" x14ac:dyDescent="0.3">
      <c r="A18">
        <v>180</v>
      </c>
      <c r="B18" t="s">
        <v>576</v>
      </c>
      <c r="C18" t="s">
        <v>570</v>
      </c>
      <c r="D18" t="s">
        <v>545</v>
      </c>
      <c r="E18">
        <v>6400</v>
      </c>
      <c r="F18" t="s">
        <v>937</v>
      </c>
    </row>
    <row r="19" spans="1:6" hidden="1" x14ac:dyDescent="0.3">
      <c r="A19">
        <v>181</v>
      </c>
      <c r="B19" t="s">
        <v>499</v>
      </c>
      <c r="C19" t="s">
        <v>570</v>
      </c>
      <c r="D19" t="s">
        <v>545</v>
      </c>
      <c r="E19">
        <v>4525</v>
      </c>
      <c r="F19" t="s">
        <v>937</v>
      </c>
    </row>
    <row r="20" spans="1:6" x14ac:dyDescent="0.3">
      <c r="A20">
        <v>182</v>
      </c>
      <c r="B20" t="s">
        <v>577</v>
      </c>
      <c r="C20" t="s">
        <v>570</v>
      </c>
      <c r="D20" t="s">
        <v>545</v>
      </c>
      <c r="E20">
        <v>0</v>
      </c>
      <c r="F20" t="s">
        <v>937</v>
      </c>
    </row>
    <row r="21" spans="1:6" x14ac:dyDescent="0.3">
      <c r="A21">
        <v>184</v>
      </c>
      <c r="B21" t="s">
        <v>154</v>
      </c>
      <c r="C21" t="s">
        <v>570</v>
      </c>
      <c r="D21" t="s">
        <v>545</v>
      </c>
      <c r="E21">
        <v>0</v>
      </c>
      <c r="F21" t="s">
        <v>937</v>
      </c>
    </row>
    <row r="22" spans="1:6" x14ac:dyDescent="0.3">
      <c r="A22">
        <v>185</v>
      </c>
      <c r="B22" t="s">
        <v>578</v>
      </c>
      <c r="C22" t="s">
        <v>579</v>
      </c>
      <c r="D22" t="s">
        <v>545</v>
      </c>
      <c r="E22">
        <v>5000</v>
      </c>
      <c r="F22" t="s">
        <v>937</v>
      </c>
    </row>
    <row r="23" spans="1:6" x14ac:dyDescent="0.3">
      <c r="A23">
        <v>186</v>
      </c>
      <c r="B23" t="s">
        <v>493</v>
      </c>
      <c r="C23" t="s">
        <v>570</v>
      </c>
      <c r="D23" t="s">
        <v>545</v>
      </c>
      <c r="E23">
        <v>0</v>
      </c>
      <c r="F23" t="s">
        <v>937</v>
      </c>
    </row>
    <row r="24" spans="1:6" x14ac:dyDescent="0.3">
      <c r="A24">
        <v>193</v>
      </c>
      <c r="B24" t="s">
        <v>67</v>
      </c>
      <c r="C24" t="s">
        <v>64</v>
      </c>
      <c r="D24" t="s">
        <v>545</v>
      </c>
      <c r="E24">
        <v>0</v>
      </c>
      <c r="F24" t="s">
        <v>937</v>
      </c>
    </row>
    <row r="25" spans="1:6" hidden="1" x14ac:dyDescent="0.3">
      <c r="A25">
        <v>195</v>
      </c>
      <c r="B25" t="s">
        <v>580</v>
      </c>
      <c r="C25" t="s">
        <v>64</v>
      </c>
      <c r="D25" t="s">
        <v>545</v>
      </c>
      <c r="E25">
        <v>0</v>
      </c>
      <c r="F25" t="s">
        <v>937</v>
      </c>
    </row>
    <row r="26" spans="1:6" x14ac:dyDescent="0.3">
      <c r="A26">
        <v>196</v>
      </c>
      <c r="B26" t="s">
        <v>69</v>
      </c>
      <c r="C26" t="s">
        <v>64</v>
      </c>
      <c r="D26" t="s">
        <v>545</v>
      </c>
      <c r="E26">
        <v>0</v>
      </c>
      <c r="F26" t="s">
        <v>937</v>
      </c>
    </row>
    <row r="27" spans="1:6" hidden="1" x14ac:dyDescent="0.3">
      <c r="A27">
        <v>197</v>
      </c>
      <c r="B27" t="s">
        <v>70</v>
      </c>
      <c r="C27" t="s">
        <v>64</v>
      </c>
      <c r="D27" t="s">
        <v>545</v>
      </c>
      <c r="E27">
        <v>0</v>
      </c>
      <c r="F27" t="s">
        <v>937</v>
      </c>
    </row>
    <row r="28" spans="1:6" hidden="1" x14ac:dyDescent="0.3">
      <c r="A28">
        <v>198</v>
      </c>
      <c r="B28" t="s">
        <v>71</v>
      </c>
      <c r="C28" t="s">
        <v>579</v>
      </c>
      <c r="D28" t="s">
        <v>545</v>
      </c>
      <c r="E28">
        <v>0</v>
      </c>
      <c r="F28" t="s">
        <v>937</v>
      </c>
    </row>
    <row r="29" spans="1:6" hidden="1" x14ac:dyDescent="0.3">
      <c r="A29">
        <v>199</v>
      </c>
      <c r="B29" t="s">
        <v>72</v>
      </c>
      <c r="C29" t="s">
        <v>579</v>
      </c>
      <c r="D29" t="s">
        <v>545</v>
      </c>
      <c r="E29">
        <v>850</v>
      </c>
      <c r="F29" t="s">
        <v>937</v>
      </c>
    </row>
    <row r="30" spans="1:6" hidden="1" x14ac:dyDescent="0.3">
      <c r="A30">
        <v>201</v>
      </c>
      <c r="B30" t="s">
        <v>74</v>
      </c>
      <c r="C30" t="s">
        <v>579</v>
      </c>
      <c r="D30" t="s">
        <v>545</v>
      </c>
      <c r="E30">
        <v>0</v>
      </c>
      <c r="F30" t="s">
        <v>937</v>
      </c>
    </row>
    <row r="31" spans="1:6" hidden="1" x14ac:dyDescent="0.3">
      <c r="A31">
        <v>202</v>
      </c>
      <c r="B31" t="s">
        <v>75</v>
      </c>
      <c r="C31" t="s">
        <v>64</v>
      </c>
      <c r="D31" t="s">
        <v>545</v>
      </c>
      <c r="E31">
        <v>0</v>
      </c>
      <c r="F31" t="s">
        <v>937</v>
      </c>
    </row>
    <row r="32" spans="1:6" hidden="1" x14ac:dyDescent="0.3">
      <c r="A32">
        <v>204</v>
      </c>
      <c r="B32" t="s">
        <v>940</v>
      </c>
      <c r="D32" t="s">
        <v>545</v>
      </c>
      <c r="E32">
        <v>2000</v>
      </c>
      <c r="F32" t="s">
        <v>937</v>
      </c>
    </row>
    <row r="33" spans="1:6" hidden="1" x14ac:dyDescent="0.3">
      <c r="A33" s="1097">
        <v>206</v>
      </c>
      <c r="B33" s="1097" t="s">
        <v>941</v>
      </c>
      <c r="C33" s="1097" t="s">
        <v>579</v>
      </c>
      <c r="D33" s="1097" t="s">
        <v>545</v>
      </c>
      <c r="E33">
        <v>0</v>
      </c>
      <c r="F33" t="s">
        <v>942</v>
      </c>
    </row>
    <row r="34" spans="1:6" hidden="1" x14ac:dyDescent="0.3">
      <c r="A34">
        <v>208</v>
      </c>
      <c r="B34" t="s">
        <v>76</v>
      </c>
      <c r="C34" t="s">
        <v>64</v>
      </c>
      <c r="D34" t="s">
        <v>545</v>
      </c>
      <c r="E34">
        <v>0</v>
      </c>
      <c r="F34" t="s">
        <v>937</v>
      </c>
    </row>
    <row r="35" spans="1:6" hidden="1" x14ac:dyDescent="0.3">
      <c r="A35">
        <v>209</v>
      </c>
      <c r="B35" t="s">
        <v>943</v>
      </c>
      <c r="C35" t="s">
        <v>570</v>
      </c>
      <c r="D35" t="s">
        <v>545</v>
      </c>
      <c r="E35">
        <v>0</v>
      </c>
      <c r="F35" t="s">
        <v>937</v>
      </c>
    </row>
    <row r="36" spans="1:6" hidden="1" x14ac:dyDescent="0.3">
      <c r="A36">
        <v>215</v>
      </c>
      <c r="B36" t="s">
        <v>77</v>
      </c>
      <c r="C36" t="s">
        <v>64</v>
      </c>
      <c r="D36" t="s">
        <v>545</v>
      </c>
      <c r="E36">
        <v>0</v>
      </c>
      <c r="F36" t="s">
        <v>937</v>
      </c>
    </row>
    <row r="37" spans="1:6" hidden="1" x14ac:dyDescent="0.3">
      <c r="A37">
        <v>216</v>
      </c>
      <c r="B37" t="s">
        <v>581</v>
      </c>
      <c r="D37" t="s">
        <v>545</v>
      </c>
      <c r="E37">
        <v>7600</v>
      </c>
      <c r="F37" t="s">
        <v>937</v>
      </c>
    </row>
    <row r="38" spans="1:6" x14ac:dyDescent="0.3">
      <c r="A38">
        <v>221</v>
      </c>
      <c r="B38" t="s">
        <v>582</v>
      </c>
      <c r="C38" t="s">
        <v>64</v>
      </c>
      <c r="D38" t="s">
        <v>545</v>
      </c>
      <c r="E38">
        <v>0</v>
      </c>
      <c r="F38" t="s">
        <v>937</v>
      </c>
    </row>
    <row r="39" spans="1:6" x14ac:dyDescent="0.3">
      <c r="A39">
        <v>223</v>
      </c>
      <c r="B39" t="s">
        <v>583</v>
      </c>
      <c r="D39" t="s">
        <v>545</v>
      </c>
      <c r="E39">
        <v>6930</v>
      </c>
      <c r="F39" t="s">
        <v>937</v>
      </c>
    </row>
    <row r="40" spans="1:6" x14ac:dyDescent="0.3">
      <c r="A40">
        <v>224</v>
      </c>
      <c r="B40" t="s">
        <v>584</v>
      </c>
      <c r="D40" t="s">
        <v>545</v>
      </c>
      <c r="E40">
        <v>8900</v>
      </c>
      <c r="F40" t="s">
        <v>937</v>
      </c>
    </row>
    <row r="41" spans="1:6" x14ac:dyDescent="0.3">
      <c r="A41">
        <v>227</v>
      </c>
      <c r="B41" t="s">
        <v>585</v>
      </c>
      <c r="D41" t="s">
        <v>545</v>
      </c>
      <c r="E41">
        <v>8830</v>
      </c>
      <c r="F41" t="s">
        <v>937</v>
      </c>
    </row>
    <row r="42" spans="1:6" x14ac:dyDescent="0.3">
      <c r="A42">
        <v>228</v>
      </c>
      <c r="B42" t="s">
        <v>586</v>
      </c>
      <c r="D42" t="s">
        <v>545</v>
      </c>
      <c r="E42">
        <v>0</v>
      </c>
      <c r="F42" t="s">
        <v>937</v>
      </c>
    </row>
    <row r="43" spans="1:6" x14ac:dyDescent="0.3">
      <c r="A43">
        <v>231</v>
      </c>
      <c r="B43" t="s">
        <v>944</v>
      </c>
      <c r="D43" t="s">
        <v>545</v>
      </c>
      <c r="E43">
        <v>4600</v>
      </c>
      <c r="F43" t="s">
        <v>937</v>
      </c>
    </row>
    <row r="44" spans="1:6" x14ac:dyDescent="0.3">
      <c r="A44">
        <v>234</v>
      </c>
      <c r="B44" t="s">
        <v>587</v>
      </c>
      <c r="D44" t="s">
        <v>545</v>
      </c>
      <c r="E44">
        <v>8250</v>
      </c>
      <c r="F44" t="s">
        <v>937</v>
      </c>
    </row>
    <row r="45" spans="1:6" x14ac:dyDescent="0.3">
      <c r="A45">
        <v>240</v>
      </c>
      <c r="B45" t="s">
        <v>588</v>
      </c>
      <c r="D45" t="s">
        <v>545</v>
      </c>
      <c r="E45">
        <v>6050</v>
      </c>
      <c r="F45" t="s">
        <v>937</v>
      </c>
    </row>
    <row r="46" spans="1:6" x14ac:dyDescent="0.3">
      <c r="A46">
        <v>241</v>
      </c>
      <c r="B46" t="s">
        <v>589</v>
      </c>
      <c r="D46" t="s">
        <v>545</v>
      </c>
      <c r="E46">
        <v>6000</v>
      </c>
      <c r="F46" t="s">
        <v>937</v>
      </c>
    </row>
    <row r="47" spans="1:6" x14ac:dyDescent="0.3">
      <c r="A47">
        <v>243</v>
      </c>
      <c r="B47" t="s">
        <v>79</v>
      </c>
      <c r="C47" t="s">
        <v>64</v>
      </c>
      <c r="D47" t="s">
        <v>545</v>
      </c>
      <c r="E47">
        <v>0</v>
      </c>
      <c r="F47" t="s">
        <v>937</v>
      </c>
    </row>
    <row r="48" spans="1:6" x14ac:dyDescent="0.3">
      <c r="A48">
        <v>245</v>
      </c>
      <c r="B48" t="s">
        <v>590</v>
      </c>
      <c r="D48" t="s">
        <v>545</v>
      </c>
      <c r="E48">
        <v>6050</v>
      </c>
      <c r="F48" t="s">
        <v>937</v>
      </c>
    </row>
    <row r="49" spans="1:6" x14ac:dyDescent="0.3">
      <c r="A49">
        <v>246</v>
      </c>
      <c r="B49" t="s">
        <v>591</v>
      </c>
      <c r="C49" t="s">
        <v>570</v>
      </c>
      <c r="D49" t="s">
        <v>545</v>
      </c>
      <c r="E49">
        <v>6350</v>
      </c>
      <c r="F49" t="s">
        <v>937</v>
      </c>
    </row>
    <row r="50" spans="1:6" x14ac:dyDescent="0.3">
      <c r="A50">
        <v>247</v>
      </c>
      <c r="B50" t="s">
        <v>945</v>
      </c>
      <c r="C50" t="s">
        <v>579</v>
      </c>
      <c r="D50" t="s">
        <v>545</v>
      </c>
      <c r="E50">
        <v>7000</v>
      </c>
      <c r="F50" t="s">
        <v>937</v>
      </c>
    </row>
    <row r="51" spans="1:6" hidden="1" x14ac:dyDescent="0.3">
      <c r="A51">
        <v>251</v>
      </c>
      <c r="B51" t="s">
        <v>592</v>
      </c>
      <c r="D51" t="s">
        <v>545</v>
      </c>
      <c r="E51">
        <v>6550</v>
      </c>
      <c r="F51" t="s">
        <v>937</v>
      </c>
    </row>
    <row r="52" spans="1:6" x14ac:dyDescent="0.3">
      <c r="A52">
        <v>256</v>
      </c>
      <c r="B52" t="s">
        <v>946</v>
      </c>
      <c r="C52" t="s">
        <v>579</v>
      </c>
      <c r="D52" t="s">
        <v>545</v>
      </c>
      <c r="E52">
        <v>5000</v>
      </c>
      <c r="F52" t="s">
        <v>937</v>
      </c>
    </row>
    <row r="53" spans="1:6" x14ac:dyDescent="0.3">
      <c r="A53">
        <v>257</v>
      </c>
      <c r="B53" t="s">
        <v>947</v>
      </c>
      <c r="C53" t="s">
        <v>579</v>
      </c>
      <c r="D53" t="s">
        <v>545</v>
      </c>
      <c r="E53">
        <v>0</v>
      </c>
      <c r="F53" t="s">
        <v>937</v>
      </c>
    </row>
    <row r="54" spans="1:6" x14ac:dyDescent="0.3">
      <c r="A54">
        <v>260</v>
      </c>
      <c r="B54" t="s">
        <v>593</v>
      </c>
      <c r="D54" t="s">
        <v>545</v>
      </c>
      <c r="E54">
        <v>4350</v>
      </c>
      <c r="F54" t="s">
        <v>937</v>
      </c>
    </row>
    <row r="55" spans="1:6" x14ac:dyDescent="0.3">
      <c r="A55">
        <v>266</v>
      </c>
      <c r="B55" t="s">
        <v>80</v>
      </c>
      <c r="C55" t="s">
        <v>64</v>
      </c>
      <c r="D55" t="s">
        <v>545</v>
      </c>
      <c r="E55">
        <v>0</v>
      </c>
      <c r="F55" t="s">
        <v>937</v>
      </c>
    </row>
    <row r="56" spans="1:6" x14ac:dyDescent="0.3">
      <c r="A56">
        <v>275</v>
      </c>
      <c r="B56" t="s">
        <v>595</v>
      </c>
      <c r="C56" t="s">
        <v>579</v>
      </c>
      <c r="D56" t="s">
        <v>545</v>
      </c>
      <c r="E56">
        <v>2400</v>
      </c>
      <c r="F56" t="s">
        <v>937</v>
      </c>
    </row>
    <row r="57" spans="1:6" x14ac:dyDescent="0.3">
      <c r="A57">
        <v>276</v>
      </c>
      <c r="B57" t="s">
        <v>596</v>
      </c>
      <c r="C57" t="s">
        <v>579</v>
      </c>
      <c r="D57" t="s">
        <v>545</v>
      </c>
      <c r="E57">
        <v>6300</v>
      </c>
      <c r="F57" t="s">
        <v>937</v>
      </c>
    </row>
    <row r="58" spans="1:6" hidden="1" x14ac:dyDescent="0.3">
      <c r="A58">
        <v>277</v>
      </c>
      <c r="B58" t="s">
        <v>597</v>
      </c>
      <c r="C58" t="s">
        <v>579</v>
      </c>
      <c r="D58" t="s">
        <v>545</v>
      </c>
      <c r="E58">
        <v>4900</v>
      </c>
      <c r="F58" t="s">
        <v>937</v>
      </c>
    </row>
    <row r="59" spans="1:6" hidden="1" x14ac:dyDescent="0.3">
      <c r="A59">
        <v>279</v>
      </c>
      <c r="B59" t="s">
        <v>598</v>
      </c>
      <c r="C59" t="s">
        <v>579</v>
      </c>
      <c r="D59" t="s">
        <v>545</v>
      </c>
      <c r="E59">
        <v>2900</v>
      </c>
      <c r="F59" t="s">
        <v>937</v>
      </c>
    </row>
    <row r="60" spans="1:6" hidden="1" x14ac:dyDescent="0.3">
      <c r="A60">
        <v>280</v>
      </c>
      <c r="B60" t="s">
        <v>599</v>
      </c>
      <c r="C60" t="s">
        <v>579</v>
      </c>
      <c r="D60" t="s">
        <v>545</v>
      </c>
      <c r="E60">
        <v>15500</v>
      </c>
      <c r="F60" t="s">
        <v>937</v>
      </c>
    </row>
    <row r="61" spans="1:6" x14ac:dyDescent="0.3">
      <c r="A61">
        <v>281</v>
      </c>
      <c r="B61" t="s">
        <v>600</v>
      </c>
      <c r="C61" t="s">
        <v>579</v>
      </c>
      <c r="D61" t="s">
        <v>545</v>
      </c>
      <c r="E61">
        <v>1500</v>
      </c>
      <c r="F61" t="s">
        <v>937</v>
      </c>
    </row>
    <row r="62" spans="1:6" hidden="1" x14ac:dyDescent="0.3">
      <c r="A62">
        <v>282</v>
      </c>
      <c r="B62" t="s">
        <v>133</v>
      </c>
      <c r="C62" t="s">
        <v>579</v>
      </c>
      <c r="D62" t="s">
        <v>545</v>
      </c>
      <c r="E62">
        <v>3500</v>
      </c>
      <c r="F62" t="s">
        <v>937</v>
      </c>
    </row>
    <row r="63" spans="1:6" x14ac:dyDescent="0.3">
      <c r="A63">
        <v>283</v>
      </c>
      <c r="B63" t="s">
        <v>134</v>
      </c>
      <c r="C63" t="s">
        <v>579</v>
      </c>
      <c r="D63" t="s">
        <v>545</v>
      </c>
      <c r="E63">
        <v>2300</v>
      </c>
      <c r="F63" t="s">
        <v>937</v>
      </c>
    </row>
    <row r="64" spans="1:6" x14ac:dyDescent="0.3">
      <c r="A64">
        <v>286</v>
      </c>
      <c r="B64" t="s">
        <v>601</v>
      </c>
      <c r="D64" t="s">
        <v>545</v>
      </c>
      <c r="E64">
        <v>5900</v>
      </c>
      <c r="F64" t="s">
        <v>937</v>
      </c>
    </row>
    <row r="65" spans="1:6" x14ac:dyDescent="0.3">
      <c r="A65">
        <v>290</v>
      </c>
      <c r="B65" t="s">
        <v>127</v>
      </c>
      <c r="C65" t="s">
        <v>570</v>
      </c>
      <c r="D65" t="s">
        <v>545</v>
      </c>
      <c r="E65">
        <v>16000</v>
      </c>
      <c r="F65" t="s">
        <v>937</v>
      </c>
    </row>
    <row r="66" spans="1:6" hidden="1" x14ac:dyDescent="0.3">
      <c r="A66">
        <v>291</v>
      </c>
      <c r="B66" t="s">
        <v>602</v>
      </c>
      <c r="C66" t="s">
        <v>579</v>
      </c>
      <c r="D66" t="s">
        <v>545</v>
      </c>
      <c r="E66">
        <v>2100</v>
      </c>
      <c r="F66" t="s">
        <v>937</v>
      </c>
    </row>
    <row r="67" spans="1:6" x14ac:dyDescent="0.3">
      <c r="A67">
        <v>318</v>
      </c>
      <c r="B67" t="s">
        <v>605</v>
      </c>
      <c r="C67" t="s">
        <v>570</v>
      </c>
      <c r="D67" t="s">
        <v>545</v>
      </c>
      <c r="E67">
        <v>0</v>
      </c>
      <c r="F67" t="s">
        <v>937</v>
      </c>
    </row>
    <row r="68" spans="1:6" x14ac:dyDescent="0.3">
      <c r="A68">
        <v>323</v>
      </c>
      <c r="B68" t="s">
        <v>948</v>
      </c>
      <c r="C68" t="s">
        <v>570</v>
      </c>
      <c r="D68" t="s">
        <v>545</v>
      </c>
      <c r="E68">
        <v>0</v>
      </c>
      <c r="F68" t="s">
        <v>937</v>
      </c>
    </row>
    <row r="69" spans="1:6" hidden="1" x14ac:dyDescent="0.3">
      <c r="A69">
        <v>324</v>
      </c>
      <c r="B69" t="s">
        <v>606</v>
      </c>
      <c r="C69" t="s">
        <v>570</v>
      </c>
      <c r="D69" t="s">
        <v>545</v>
      </c>
      <c r="E69">
        <v>5200</v>
      </c>
      <c r="F69" t="s">
        <v>937</v>
      </c>
    </row>
    <row r="70" spans="1:6" x14ac:dyDescent="0.3">
      <c r="A70">
        <v>330</v>
      </c>
      <c r="B70" t="s">
        <v>949</v>
      </c>
      <c r="D70" t="s">
        <v>545</v>
      </c>
      <c r="E70">
        <v>6000</v>
      </c>
      <c r="F70" t="s">
        <v>937</v>
      </c>
    </row>
    <row r="71" spans="1:6" x14ac:dyDescent="0.3">
      <c r="A71">
        <v>334</v>
      </c>
      <c r="B71" t="s">
        <v>950</v>
      </c>
      <c r="D71" t="s">
        <v>545</v>
      </c>
      <c r="E71">
        <v>0</v>
      </c>
      <c r="F71" t="s">
        <v>937</v>
      </c>
    </row>
    <row r="72" spans="1:6" x14ac:dyDescent="0.3">
      <c r="A72">
        <v>336</v>
      </c>
      <c r="B72" t="s">
        <v>951</v>
      </c>
      <c r="C72" t="s">
        <v>570</v>
      </c>
      <c r="D72" t="s">
        <v>545</v>
      </c>
      <c r="E72">
        <v>6700</v>
      </c>
      <c r="F72" t="s">
        <v>937</v>
      </c>
    </row>
    <row r="73" spans="1:6" x14ac:dyDescent="0.3">
      <c r="A73">
        <v>337</v>
      </c>
      <c r="B73" t="s">
        <v>607</v>
      </c>
      <c r="C73" t="s">
        <v>570</v>
      </c>
      <c r="D73" t="s">
        <v>545</v>
      </c>
      <c r="E73">
        <v>5200</v>
      </c>
      <c r="F73" t="s">
        <v>937</v>
      </c>
    </row>
    <row r="74" spans="1:6" x14ac:dyDescent="0.3">
      <c r="A74">
        <v>338</v>
      </c>
      <c r="B74" t="s">
        <v>952</v>
      </c>
      <c r="D74" t="s">
        <v>545</v>
      </c>
      <c r="E74">
        <v>0</v>
      </c>
      <c r="F74" t="s">
        <v>937</v>
      </c>
    </row>
    <row r="75" spans="1:6" x14ac:dyDescent="0.3">
      <c r="A75">
        <v>339</v>
      </c>
      <c r="B75" t="s">
        <v>953</v>
      </c>
      <c r="D75" t="s">
        <v>545</v>
      </c>
      <c r="E75">
        <v>0</v>
      </c>
      <c r="F75" t="s">
        <v>937</v>
      </c>
    </row>
    <row r="76" spans="1:6" x14ac:dyDescent="0.3">
      <c r="A76">
        <v>341</v>
      </c>
      <c r="B76" t="s">
        <v>608</v>
      </c>
      <c r="C76" t="s">
        <v>570</v>
      </c>
      <c r="D76" t="s">
        <v>545</v>
      </c>
      <c r="E76">
        <v>7800</v>
      </c>
      <c r="F76" t="s">
        <v>937</v>
      </c>
    </row>
    <row r="77" spans="1:6" x14ac:dyDescent="0.3">
      <c r="A77">
        <v>342</v>
      </c>
      <c r="B77" t="s">
        <v>609</v>
      </c>
      <c r="C77" t="s">
        <v>570</v>
      </c>
      <c r="D77" t="s">
        <v>545</v>
      </c>
      <c r="E77">
        <v>6500</v>
      </c>
      <c r="F77" t="s">
        <v>937</v>
      </c>
    </row>
    <row r="78" spans="1:6" x14ac:dyDescent="0.3">
      <c r="A78">
        <v>343</v>
      </c>
      <c r="B78" t="s">
        <v>954</v>
      </c>
      <c r="C78" t="s">
        <v>579</v>
      </c>
      <c r="D78" t="s">
        <v>545</v>
      </c>
      <c r="E78">
        <v>0</v>
      </c>
      <c r="F78" t="s">
        <v>937</v>
      </c>
    </row>
    <row r="79" spans="1:6" x14ac:dyDescent="0.3">
      <c r="A79">
        <v>349</v>
      </c>
      <c r="B79" t="s">
        <v>955</v>
      </c>
      <c r="C79" t="s">
        <v>579</v>
      </c>
      <c r="D79" t="s">
        <v>545</v>
      </c>
      <c r="E79">
        <v>0</v>
      </c>
      <c r="F79" t="s">
        <v>937</v>
      </c>
    </row>
    <row r="80" spans="1:6" x14ac:dyDescent="0.3">
      <c r="A80">
        <v>351</v>
      </c>
      <c r="B80" t="s">
        <v>956</v>
      </c>
      <c r="D80" t="s">
        <v>545</v>
      </c>
      <c r="E80">
        <v>0</v>
      </c>
      <c r="F80" t="s">
        <v>937</v>
      </c>
    </row>
    <row r="81" spans="1:6" x14ac:dyDescent="0.3">
      <c r="A81">
        <v>352</v>
      </c>
      <c r="B81" t="s">
        <v>610</v>
      </c>
      <c r="C81" t="s">
        <v>570</v>
      </c>
      <c r="D81" t="s">
        <v>545</v>
      </c>
      <c r="E81">
        <v>6700</v>
      </c>
      <c r="F81" t="s">
        <v>937</v>
      </c>
    </row>
    <row r="82" spans="1:6" hidden="1" x14ac:dyDescent="0.3">
      <c r="A82">
        <v>353</v>
      </c>
      <c r="B82" t="s">
        <v>957</v>
      </c>
      <c r="D82" t="s">
        <v>545</v>
      </c>
      <c r="E82">
        <v>0</v>
      </c>
      <c r="F82" t="s">
        <v>937</v>
      </c>
    </row>
    <row r="83" spans="1:6" hidden="1" x14ac:dyDescent="0.3">
      <c r="A83">
        <v>357</v>
      </c>
      <c r="B83" t="s">
        <v>958</v>
      </c>
      <c r="D83" t="s">
        <v>545</v>
      </c>
      <c r="E83">
        <v>0</v>
      </c>
      <c r="F83" t="s">
        <v>937</v>
      </c>
    </row>
    <row r="84" spans="1:6" hidden="1" x14ac:dyDescent="0.3">
      <c r="A84">
        <v>361</v>
      </c>
      <c r="B84" t="s">
        <v>959</v>
      </c>
      <c r="C84" t="s">
        <v>579</v>
      </c>
      <c r="D84" t="s">
        <v>545</v>
      </c>
      <c r="E84">
        <v>0</v>
      </c>
      <c r="F84" t="s">
        <v>937</v>
      </c>
    </row>
    <row r="85" spans="1:6" hidden="1" x14ac:dyDescent="0.3">
      <c r="A85">
        <v>399</v>
      </c>
      <c r="B85" t="s">
        <v>960</v>
      </c>
      <c r="C85" t="s">
        <v>579</v>
      </c>
      <c r="D85" t="s">
        <v>545</v>
      </c>
      <c r="E85">
        <v>6000</v>
      </c>
      <c r="F85" t="s">
        <v>937</v>
      </c>
    </row>
    <row r="86" spans="1:6" hidden="1" x14ac:dyDescent="0.3">
      <c r="A86">
        <v>400</v>
      </c>
      <c r="B86" t="s">
        <v>961</v>
      </c>
      <c r="D86" t="s">
        <v>545</v>
      </c>
      <c r="E86">
        <v>5100</v>
      </c>
      <c r="F86" t="s">
        <v>937</v>
      </c>
    </row>
    <row r="87" spans="1:6" hidden="1" x14ac:dyDescent="0.3">
      <c r="A87">
        <v>416</v>
      </c>
      <c r="B87" t="s">
        <v>81</v>
      </c>
      <c r="C87" t="s">
        <v>64</v>
      </c>
      <c r="D87" t="s">
        <v>545</v>
      </c>
      <c r="E87">
        <v>0</v>
      </c>
      <c r="F87" t="s">
        <v>937</v>
      </c>
    </row>
    <row r="88" spans="1:6" hidden="1" x14ac:dyDescent="0.3">
      <c r="A88">
        <v>417</v>
      </c>
      <c r="B88" t="s">
        <v>962</v>
      </c>
      <c r="D88" t="s">
        <v>545</v>
      </c>
      <c r="E88">
        <v>0</v>
      </c>
      <c r="F88" t="s">
        <v>937</v>
      </c>
    </row>
    <row r="89" spans="1:6" hidden="1" x14ac:dyDescent="0.3">
      <c r="A89">
        <v>422</v>
      </c>
      <c r="B89" t="s">
        <v>963</v>
      </c>
      <c r="C89" t="s">
        <v>579</v>
      </c>
      <c r="D89" t="s">
        <v>545</v>
      </c>
      <c r="E89">
        <v>0</v>
      </c>
      <c r="F89" t="s">
        <v>937</v>
      </c>
    </row>
    <row r="90" spans="1:6" hidden="1" x14ac:dyDescent="0.3">
      <c r="A90">
        <v>430</v>
      </c>
      <c r="B90" t="s">
        <v>964</v>
      </c>
      <c r="C90" t="s">
        <v>570</v>
      </c>
      <c r="D90" t="s">
        <v>545</v>
      </c>
      <c r="E90">
        <v>0</v>
      </c>
      <c r="F90" t="s">
        <v>937</v>
      </c>
    </row>
    <row r="91" spans="1:6" hidden="1" x14ac:dyDescent="0.3">
      <c r="A91">
        <v>437</v>
      </c>
      <c r="B91" t="s">
        <v>965</v>
      </c>
      <c r="D91" t="s">
        <v>545</v>
      </c>
      <c r="E91">
        <v>0</v>
      </c>
      <c r="F91" t="s">
        <v>937</v>
      </c>
    </row>
    <row r="92" spans="1:6" hidden="1" x14ac:dyDescent="0.3">
      <c r="A92">
        <v>440</v>
      </c>
      <c r="B92" t="s">
        <v>966</v>
      </c>
      <c r="C92" t="s">
        <v>570</v>
      </c>
      <c r="D92" t="s">
        <v>545</v>
      </c>
      <c r="E92">
        <v>11000</v>
      </c>
      <c r="F92" t="s">
        <v>937</v>
      </c>
    </row>
    <row r="93" spans="1:6" x14ac:dyDescent="0.3">
      <c r="A93">
        <v>457</v>
      </c>
      <c r="B93" t="s">
        <v>967</v>
      </c>
      <c r="C93" t="s">
        <v>570</v>
      </c>
      <c r="D93" t="s">
        <v>545</v>
      </c>
      <c r="E93">
        <v>10800</v>
      </c>
      <c r="F93" t="s">
        <v>937</v>
      </c>
    </row>
    <row r="94" spans="1:6" x14ac:dyDescent="0.3">
      <c r="A94">
        <v>461</v>
      </c>
      <c r="B94" t="s">
        <v>968</v>
      </c>
      <c r="C94" t="s">
        <v>570</v>
      </c>
      <c r="D94" t="s">
        <v>545</v>
      </c>
      <c r="E94">
        <v>6700</v>
      </c>
      <c r="F94" t="s">
        <v>937</v>
      </c>
    </row>
    <row r="95" spans="1:6" x14ac:dyDescent="0.3">
      <c r="A95">
        <v>468</v>
      </c>
      <c r="B95" t="s">
        <v>82</v>
      </c>
      <c r="C95" t="s">
        <v>579</v>
      </c>
      <c r="D95" t="s">
        <v>545</v>
      </c>
      <c r="E95">
        <v>0</v>
      </c>
      <c r="F95" t="s">
        <v>937</v>
      </c>
    </row>
    <row r="96" spans="1:6" x14ac:dyDescent="0.3">
      <c r="A96">
        <v>511</v>
      </c>
      <c r="B96" t="s">
        <v>621</v>
      </c>
      <c r="C96" t="s">
        <v>570</v>
      </c>
      <c r="D96" t="s">
        <v>545</v>
      </c>
      <c r="E96">
        <v>3000</v>
      </c>
      <c r="F96" t="s">
        <v>937</v>
      </c>
    </row>
    <row r="97" spans="1:6" x14ac:dyDescent="0.3">
      <c r="A97">
        <v>513</v>
      </c>
      <c r="B97" t="s">
        <v>622</v>
      </c>
      <c r="D97" t="s">
        <v>545</v>
      </c>
      <c r="E97">
        <v>0</v>
      </c>
      <c r="F97" t="s">
        <v>937</v>
      </c>
    </row>
    <row r="98" spans="1:6" x14ac:dyDescent="0.3">
      <c r="A98">
        <v>514</v>
      </c>
      <c r="B98" t="s">
        <v>623</v>
      </c>
      <c r="D98" t="s">
        <v>545</v>
      </c>
      <c r="E98">
        <v>6350</v>
      </c>
      <c r="F98" t="s">
        <v>937</v>
      </c>
    </row>
    <row r="99" spans="1:6" x14ac:dyDescent="0.3">
      <c r="A99">
        <v>518</v>
      </c>
      <c r="B99" t="s">
        <v>969</v>
      </c>
      <c r="C99" t="s">
        <v>570</v>
      </c>
      <c r="D99" t="s">
        <v>545</v>
      </c>
      <c r="E99">
        <v>9900</v>
      </c>
      <c r="F99" t="s">
        <v>937</v>
      </c>
    </row>
    <row r="100" spans="1:6" hidden="1" x14ac:dyDescent="0.3">
      <c r="A100">
        <v>519</v>
      </c>
      <c r="B100" t="s">
        <v>970</v>
      </c>
      <c r="C100" t="s">
        <v>570</v>
      </c>
      <c r="D100" t="s">
        <v>545</v>
      </c>
      <c r="E100">
        <v>0</v>
      </c>
      <c r="F100" t="s">
        <v>937</v>
      </c>
    </row>
    <row r="101" spans="1:6" hidden="1" x14ac:dyDescent="0.3">
      <c r="A101">
        <v>536</v>
      </c>
      <c r="B101" t="s">
        <v>971</v>
      </c>
      <c r="C101" t="s">
        <v>579</v>
      </c>
      <c r="D101" t="s">
        <v>545</v>
      </c>
      <c r="E101">
        <v>0</v>
      </c>
      <c r="F101" t="s">
        <v>937</v>
      </c>
    </row>
    <row r="102" spans="1:6" hidden="1" x14ac:dyDescent="0.3">
      <c r="A102">
        <v>604</v>
      </c>
      <c r="B102" t="s">
        <v>972</v>
      </c>
      <c r="C102" t="s">
        <v>570</v>
      </c>
      <c r="D102" t="s">
        <v>545</v>
      </c>
      <c r="E102">
        <v>0</v>
      </c>
      <c r="F102" t="s">
        <v>937</v>
      </c>
    </row>
    <row r="103" spans="1:6" hidden="1" x14ac:dyDescent="0.3">
      <c r="A103">
        <v>605</v>
      </c>
      <c r="B103" t="s">
        <v>973</v>
      </c>
      <c r="C103" t="s">
        <v>570</v>
      </c>
      <c r="D103" t="s">
        <v>545</v>
      </c>
      <c r="E103">
        <v>10200</v>
      </c>
      <c r="F103" t="s">
        <v>937</v>
      </c>
    </row>
    <row r="104" spans="1:6" hidden="1" x14ac:dyDescent="0.3">
      <c r="A104">
        <v>606</v>
      </c>
      <c r="B104" t="s">
        <v>974</v>
      </c>
      <c r="C104" t="s">
        <v>570</v>
      </c>
      <c r="D104" t="s">
        <v>545</v>
      </c>
      <c r="E104">
        <v>10000</v>
      </c>
      <c r="F104" t="s">
        <v>937</v>
      </c>
    </row>
    <row r="105" spans="1:6" hidden="1" x14ac:dyDescent="0.3">
      <c r="A105">
        <v>607</v>
      </c>
      <c r="B105" t="s">
        <v>975</v>
      </c>
      <c r="C105" t="s">
        <v>570</v>
      </c>
      <c r="D105" t="s">
        <v>545</v>
      </c>
      <c r="E105">
        <v>0</v>
      </c>
      <c r="F105" t="s">
        <v>937</v>
      </c>
    </row>
    <row r="106" spans="1:6" hidden="1" x14ac:dyDescent="0.3">
      <c r="A106">
        <v>609</v>
      </c>
      <c r="B106" t="s">
        <v>976</v>
      </c>
      <c r="C106" t="s">
        <v>570</v>
      </c>
      <c r="D106" t="s">
        <v>545</v>
      </c>
      <c r="E106">
        <v>7100</v>
      </c>
      <c r="F106" t="s">
        <v>937</v>
      </c>
    </row>
    <row r="107" spans="1:6" hidden="1" x14ac:dyDescent="0.3">
      <c r="A107">
        <v>611</v>
      </c>
      <c r="B107" t="s">
        <v>977</v>
      </c>
      <c r="C107" t="s">
        <v>570</v>
      </c>
      <c r="D107" t="s">
        <v>545</v>
      </c>
      <c r="E107">
        <v>8000</v>
      </c>
      <c r="F107" t="s">
        <v>937</v>
      </c>
    </row>
    <row r="108" spans="1:6" hidden="1" x14ac:dyDescent="0.3">
      <c r="A108">
        <v>614</v>
      </c>
      <c r="B108" t="s">
        <v>978</v>
      </c>
      <c r="C108" t="s">
        <v>570</v>
      </c>
      <c r="D108" t="s">
        <v>545</v>
      </c>
      <c r="E108">
        <v>10500</v>
      </c>
      <c r="F108" t="s">
        <v>937</v>
      </c>
    </row>
    <row r="109" spans="1:6" hidden="1" x14ac:dyDescent="0.3">
      <c r="A109">
        <v>616</v>
      </c>
      <c r="B109" t="s">
        <v>979</v>
      </c>
      <c r="C109" t="s">
        <v>570</v>
      </c>
      <c r="D109" t="s">
        <v>545</v>
      </c>
      <c r="E109">
        <v>8100</v>
      </c>
      <c r="F109" t="s">
        <v>937</v>
      </c>
    </row>
    <row r="110" spans="1:6" hidden="1" x14ac:dyDescent="0.3">
      <c r="A110">
        <v>621</v>
      </c>
      <c r="B110" t="s">
        <v>980</v>
      </c>
      <c r="C110" t="s">
        <v>570</v>
      </c>
      <c r="D110" t="s">
        <v>545</v>
      </c>
      <c r="E110">
        <v>0</v>
      </c>
      <c r="F110" t="s">
        <v>937</v>
      </c>
    </row>
    <row r="111" spans="1:6" hidden="1" x14ac:dyDescent="0.3">
      <c r="A111">
        <v>623</v>
      </c>
      <c r="B111" t="s">
        <v>981</v>
      </c>
      <c r="C111" t="s">
        <v>570</v>
      </c>
      <c r="D111" t="s">
        <v>545</v>
      </c>
      <c r="E111">
        <v>8600</v>
      </c>
      <c r="F111" t="s">
        <v>937</v>
      </c>
    </row>
    <row r="112" spans="1:6" hidden="1" x14ac:dyDescent="0.3">
      <c r="A112">
        <v>624</v>
      </c>
      <c r="B112" t="s">
        <v>982</v>
      </c>
      <c r="D112" t="s">
        <v>545</v>
      </c>
      <c r="E112">
        <v>0</v>
      </c>
      <c r="F112" t="s">
        <v>937</v>
      </c>
    </row>
    <row r="113" spans="1:6" hidden="1" x14ac:dyDescent="0.3">
      <c r="A113">
        <v>626</v>
      </c>
      <c r="B113" t="s">
        <v>983</v>
      </c>
      <c r="C113" t="s">
        <v>570</v>
      </c>
      <c r="D113" t="s">
        <v>545</v>
      </c>
      <c r="E113">
        <v>9200</v>
      </c>
      <c r="F113" t="s">
        <v>937</v>
      </c>
    </row>
    <row r="114" spans="1:6" hidden="1" x14ac:dyDescent="0.3">
      <c r="A114">
        <v>627</v>
      </c>
      <c r="B114" t="s">
        <v>984</v>
      </c>
      <c r="C114" t="s">
        <v>570</v>
      </c>
      <c r="D114" t="s">
        <v>545</v>
      </c>
      <c r="E114">
        <v>9500</v>
      </c>
      <c r="F114" t="s">
        <v>937</v>
      </c>
    </row>
    <row r="115" spans="1:6" hidden="1" x14ac:dyDescent="0.3">
      <c r="A115">
        <v>631</v>
      </c>
      <c r="B115" t="s">
        <v>985</v>
      </c>
      <c r="D115" t="s">
        <v>545</v>
      </c>
      <c r="E115">
        <v>0</v>
      </c>
      <c r="F115" t="s">
        <v>937</v>
      </c>
    </row>
    <row r="116" spans="1:6" hidden="1" x14ac:dyDescent="0.3">
      <c r="A116">
        <v>632</v>
      </c>
      <c r="B116" t="s">
        <v>651</v>
      </c>
      <c r="D116" t="s">
        <v>545</v>
      </c>
      <c r="E116">
        <v>5050</v>
      </c>
      <c r="F116" t="s">
        <v>937</v>
      </c>
    </row>
    <row r="117" spans="1:6" hidden="1" x14ac:dyDescent="0.3">
      <c r="A117">
        <v>634</v>
      </c>
      <c r="B117" t="s">
        <v>986</v>
      </c>
      <c r="C117" t="s">
        <v>570</v>
      </c>
      <c r="D117" t="s">
        <v>545</v>
      </c>
      <c r="E117">
        <v>8000</v>
      </c>
      <c r="F117" t="s">
        <v>937</v>
      </c>
    </row>
    <row r="118" spans="1:6" hidden="1" x14ac:dyDescent="0.3">
      <c r="A118">
        <v>637</v>
      </c>
      <c r="B118" t="s">
        <v>652</v>
      </c>
      <c r="C118" t="s">
        <v>570</v>
      </c>
      <c r="D118" t="s">
        <v>545</v>
      </c>
      <c r="E118">
        <v>7700</v>
      </c>
      <c r="F118" t="s">
        <v>937</v>
      </c>
    </row>
    <row r="119" spans="1:6" hidden="1" x14ac:dyDescent="0.3">
      <c r="A119">
        <v>638</v>
      </c>
      <c r="B119" t="s">
        <v>653</v>
      </c>
      <c r="C119" t="s">
        <v>570</v>
      </c>
      <c r="D119" t="s">
        <v>545</v>
      </c>
      <c r="E119">
        <v>7357</v>
      </c>
      <c r="F119" t="s">
        <v>937</v>
      </c>
    </row>
    <row r="120" spans="1:6" hidden="1" x14ac:dyDescent="0.3">
      <c r="A120">
        <v>639</v>
      </c>
      <c r="B120" t="s">
        <v>654</v>
      </c>
      <c r="C120" t="s">
        <v>570</v>
      </c>
      <c r="D120" t="s">
        <v>545</v>
      </c>
      <c r="E120">
        <v>5000</v>
      </c>
      <c r="F120" t="s">
        <v>937</v>
      </c>
    </row>
    <row r="121" spans="1:6" hidden="1" x14ac:dyDescent="0.3">
      <c r="A121">
        <v>641</v>
      </c>
      <c r="B121" t="s">
        <v>987</v>
      </c>
      <c r="C121" t="s">
        <v>570</v>
      </c>
      <c r="D121" t="s">
        <v>545</v>
      </c>
      <c r="E121">
        <v>5000</v>
      </c>
      <c r="F121" t="s">
        <v>937</v>
      </c>
    </row>
    <row r="122" spans="1:6" hidden="1" x14ac:dyDescent="0.3">
      <c r="A122">
        <v>650</v>
      </c>
      <c r="B122" t="s">
        <v>988</v>
      </c>
      <c r="C122" t="s">
        <v>570</v>
      </c>
      <c r="D122" t="s">
        <v>545</v>
      </c>
      <c r="E122">
        <v>6300</v>
      </c>
      <c r="F122" t="s">
        <v>937</v>
      </c>
    </row>
    <row r="123" spans="1:6" hidden="1" x14ac:dyDescent="0.3">
      <c r="A123">
        <v>652</v>
      </c>
      <c r="B123" t="s">
        <v>989</v>
      </c>
      <c r="C123" t="s">
        <v>570</v>
      </c>
      <c r="D123" t="s">
        <v>545</v>
      </c>
      <c r="E123">
        <v>0</v>
      </c>
      <c r="F123" t="s">
        <v>937</v>
      </c>
    </row>
    <row r="124" spans="1:6" hidden="1" x14ac:dyDescent="0.3">
      <c r="A124">
        <v>654</v>
      </c>
      <c r="B124" t="s">
        <v>990</v>
      </c>
      <c r="C124" t="s">
        <v>570</v>
      </c>
      <c r="D124" t="s">
        <v>545</v>
      </c>
      <c r="E124">
        <v>9500</v>
      </c>
      <c r="F124" t="s">
        <v>937</v>
      </c>
    </row>
    <row r="125" spans="1:6" hidden="1" x14ac:dyDescent="0.3">
      <c r="A125">
        <v>655</v>
      </c>
      <c r="B125" t="s">
        <v>991</v>
      </c>
      <c r="C125" t="s">
        <v>570</v>
      </c>
      <c r="D125" t="s">
        <v>545</v>
      </c>
      <c r="E125">
        <v>0</v>
      </c>
      <c r="F125" t="s">
        <v>937</v>
      </c>
    </row>
    <row r="126" spans="1:6" hidden="1" x14ac:dyDescent="0.3">
      <c r="A126">
        <v>656</v>
      </c>
      <c r="B126" t="s">
        <v>992</v>
      </c>
      <c r="C126" t="s">
        <v>570</v>
      </c>
      <c r="D126" t="s">
        <v>545</v>
      </c>
      <c r="E126">
        <v>0</v>
      </c>
      <c r="F126" t="s">
        <v>937</v>
      </c>
    </row>
    <row r="127" spans="1:6" hidden="1" x14ac:dyDescent="0.3">
      <c r="A127">
        <v>658</v>
      </c>
      <c r="B127" t="s">
        <v>993</v>
      </c>
      <c r="C127" t="s">
        <v>570</v>
      </c>
      <c r="D127" t="s">
        <v>545</v>
      </c>
      <c r="E127">
        <v>0</v>
      </c>
      <c r="F127" t="s">
        <v>937</v>
      </c>
    </row>
    <row r="128" spans="1:6" hidden="1" x14ac:dyDescent="0.3">
      <c r="A128">
        <v>661</v>
      </c>
      <c r="B128" t="s">
        <v>994</v>
      </c>
      <c r="D128" t="s">
        <v>545</v>
      </c>
      <c r="E128">
        <v>0</v>
      </c>
      <c r="F128" t="s">
        <v>937</v>
      </c>
    </row>
    <row r="129" spans="1:6" hidden="1" x14ac:dyDescent="0.3">
      <c r="A129">
        <v>665</v>
      </c>
      <c r="B129" t="s">
        <v>655</v>
      </c>
      <c r="C129" t="s">
        <v>64</v>
      </c>
      <c r="D129" t="s">
        <v>545</v>
      </c>
      <c r="E129">
        <v>0</v>
      </c>
      <c r="F129" t="s">
        <v>937</v>
      </c>
    </row>
    <row r="130" spans="1:6" hidden="1" x14ac:dyDescent="0.3">
      <c r="A130">
        <v>700</v>
      </c>
      <c r="B130" t="s">
        <v>995</v>
      </c>
      <c r="C130" t="s">
        <v>570</v>
      </c>
      <c r="D130" t="s">
        <v>545</v>
      </c>
      <c r="E130">
        <v>8200</v>
      </c>
      <c r="F130" t="s">
        <v>937</v>
      </c>
    </row>
    <row r="131" spans="1:6" x14ac:dyDescent="0.3">
      <c r="A131">
        <v>701</v>
      </c>
      <c r="B131" t="s">
        <v>996</v>
      </c>
      <c r="C131" t="s">
        <v>570</v>
      </c>
      <c r="D131" t="s">
        <v>545</v>
      </c>
      <c r="E131">
        <v>20000</v>
      </c>
      <c r="F131" t="s">
        <v>937</v>
      </c>
    </row>
    <row r="132" spans="1:6" x14ac:dyDescent="0.3">
      <c r="A132">
        <v>702</v>
      </c>
      <c r="B132" t="s">
        <v>997</v>
      </c>
      <c r="C132" t="s">
        <v>570</v>
      </c>
      <c r="D132" t="s">
        <v>545</v>
      </c>
      <c r="E132">
        <v>14000</v>
      </c>
      <c r="F132" t="s">
        <v>937</v>
      </c>
    </row>
    <row r="133" spans="1:6" x14ac:dyDescent="0.3">
      <c r="A133">
        <v>703</v>
      </c>
      <c r="B133" t="s">
        <v>998</v>
      </c>
      <c r="C133" t="s">
        <v>570</v>
      </c>
      <c r="D133" t="s">
        <v>545</v>
      </c>
      <c r="E133">
        <v>14500</v>
      </c>
      <c r="F133" t="s">
        <v>937</v>
      </c>
    </row>
    <row r="134" spans="1:6" x14ac:dyDescent="0.3">
      <c r="A134">
        <v>704</v>
      </c>
      <c r="B134" t="s">
        <v>999</v>
      </c>
      <c r="C134" t="s">
        <v>570</v>
      </c>
      <c r="D134" t="s">
        <v>545</v>
      </c>
      <c r="E134">
        <v>10800</v>
      </c>
      <c r="F134" t="s">
        <v>937</v>
      </c>
    </row>
    <row r="135" spans="1:6" x14ac:dyDescent="0.3">
      <c r="A135">
        <v>705</v>
      </c>
      <c r="B135" t="s">
        <v>1000</v>
      </c>
      <c r="C135" t="s">
        <v>570</v>
      </c>
      <c r="D135" t="s">
        <v>545</v>
      </c>
      <c r="E135">
        <v>12500</v>
      </c>
      <c r="F135" t="s">
        <v>937</v>
      </c>
    </row>
    <row r="136" spans="1:6" x14ac:dyDescent="0.3">
      <c r="A136">
        <v>706</v>
      </c>
      <c r="B136" t="s">
        <v>1001</v>
      </c>
      <c r="C136" t="s">
        <v>570</v>
      </c>
      <c r="D136" t="s">
        <v>545</v>
      </c>
      <c r="E136">
        <v>13000</v>
      </c>
      <c r="F136" t="s">
        <v>937</v>
      </c>
    </row>
    <row r="137" spans="1:6" x14ac:dyDescent="0.3">
      <c r="A137">
        <v>707</v>
      </c>
      <c r="B137" t="s">
        <v>663</v>
      </c>
      <c r="C137" t="s">
        <v>570</v>
      </c>
      <c r="D137" t="s">
        <v>545</v>
      </c>
      <c r="E137">
        <v>12000</v>
      </c>
      <c r="F137" t="s">
        <v>937</v>
      </c>
    </row>
    <row r="138" spans="1:6" x14ac:dyDescent="0.3">
      <c r="A138">
        <v>708</v>
      </c>
      <c r="B138" t="s">
        <v>664</v>
      </c>
      <c r="C138" t="s">
        <v>570</v>
      </c>
      <c r="D138" t="s">
        <v>545</v>
      </c>
      <c r="E138">
        <v>9700</v>
      </c>
      <c r="F138" t="s">
        <v>937</v>
      </c>
    </row>
    <row r="139" spans="1:6" x14ac:dyDescent="0.3">
      <c r="A139">
        <v>709</v>
      </c>
      <c r="B139" t="s">
        <v>1002</v>
      </c>
      <c r="C139" t="s">
        <v>570</v>
      </c>
      <c r="D139" t="s">
        <v>545</v>
      </c>
      <c r="E139">
        <v>11100</v>
      </c>
      <c r="F139" t="s">
        <v>937</v>
      </c>
    </row>
    <row r="140" spans="1:6" x14ac:dyDescent="0.3">
      <c r="A140">
        <v>710</v>
      </c>
      <c r="B140" t="s">
        <v>1003</v>
      </c>
      <c r="C140" t="s">
        <v>570</v>
      </c>
      <c r="D140" t="s">
        <v>545</v>
      </c>
      <c r="E140">
        <v>9900</v>
      </c>
      <c r="F140" t="s">
        <v>937</v>
      </c>
    </row>
    <row r="141" spans="1:6" x14ac:dyDescent="0.3">
      <c r="A141">
        <v>711</v>
      </c>
      <c r="B141" t="s">
        <v>1004</v>
      </c>
      <c r="C141" t="s">
        <v>570</v>
      </c>
      <c r="D141" t="s">
        <v>545</v>
      </c>
      <c r="E141">
        <v>14000</v>
      </c>
      <c r="F141" t="s">
        <v>937</v>
      </c>
    </row>
    <row r="142" spans="1:6" x14ac:dyDescent="0.3">
      <c r="A142">
        <v>712</v>
      </c>
      <c r="B142" t="s">
        <v>1005</v>
      </c>
      <c r="C142" t="s">
        <v>570</v>
      </c>
      <c r="D142" t="s">
        <v>545</v>
      </c>
      <c r="E142">
        <v>9800</v>
      </c>
      <c r="F142" t="s">
        <v>937</v>
      </c>
    </row>
    <row r="143" spans="1:6" x14ac:dyDescent="0.3">
      <c r="A143">
        <v>713</v>
      </c>
      <c r="B143" t="s">
        <v>1006</v>
      </c>
      <c r="C143" t="s">
        <v>570</v>
      </c>
      <c r="D143" t="s">
        <v>545</v>
      </c>
      <c r="E143">
        <v>14500</v>
      </c>
      <c r="F143" t="s">
        <v>937</v>
      </c>
    </row>
    <row r="144" spans="1:6" x14ac:dyDescent="0.3">
      <c r="A144">
        <v>714</v>
      </c>
      <c r="B144" t="s">
        <v>1007</v>
      </c>
      <c r="C144" t="s">
        <v>570</v>
      </c>
      <c r="D144" t="s">
        <v>545</v>
      </c>
      <c r="E144">
        <v>11200</v>
      </c>
      <c r="F144" t="s">
        <v>937</v>
      </c>
    </row>
    <row r="145" spans="1:6" x14ac:dyDescent="0.3">
      <c r="A145">
        <v>715</v>
      </c>
      <c r="B145" t="s">
        <v>1008</v>
      </c>
      <c r="C145" t="s">
        <v>570</v>
      </c>
      <c r="D145" t="s">
        <v>545</v>
      </c>
      <c r="E145">
        <v>9200</v>
      </c>
      <c r="F145" t="s">
        <v>937</v>
      </c>
    </row>
    <row r="146" spans="1:6" x14ac:dyDescent="0.3">
      <c r="A146">
        <v>716</v>
      </c>
      <c r="B146" t="s">
        <v>665</v>
      </c>
      <c r="C146" t="s">
        <v>570</v>
      </c>
      <c r="D146" t="s">
        <v>545</v>
      </c>
      <c r="E146">
        <v>9500</v>
      </c>
      <c r="F146" t="s">
        <v>937</v>
      </c>
    </row>
    <row r="147" spans="1:6" x14ac:dyDescent="0.3">
      <c r="A147">
        <v>717</v>
      </c>
      <c r="B147" t="s">
        <v>1009</v>
      </c>
      <c r="C147" t="s">
        <v>570</v>
      </c>
      <c r="D147" t="s">
        <v>545</v>
      </c>
      <c r="E147">
        <v>9800</v>
      </c>
      <c r="F147" t="s">
        <v>937</v>
      </c>
    </row>
    <row r="148" spans="1:6" x14ac:dyDescent="0.3">
      <c r="A148">
        <v>718</v>
      </c>
      <c r="B148" t="s">
        <v>1010</v>
      </c>
      <c r="C148" t="s">
        <v>570</v>
      </c>
      <c r="D148" t="s">
        <v>545</v>
      </c>
      <c r="E148">
        <v>3800</v>
      </c>
      <c r="F148" t="s">
        <v>937</v>
      </c>
    </row>
    <row r="149" spans="1:6" x14ac:dyDescent="0.3">
      <c r="A149">
        <v>723</v>
      </c>
      <c r="B149" t="s">
        <v>1011</v>
      </c>
      <c r="C149" t="s">
        <v>570</v>
      </c>
      <c r="D149" t="s">
        <v>545</v>
      </c>
      <c r="E149">
        <v>11200</v>
      </c>
      <c r="F149" t="s">
        <v>937</v>
      </c>
    </row>
    <row r="150" spans="1:6" x14ac:dyDescent="0.3">
      <c r="A150">
        <v>724</v>
      </c>
      <c r="B150" t="s">
        <v>1012</v>
      </c>
      <c r="C150" t="s">
        <v>570</v>
      </c>
      <c r="D150" t="s">
        <v>545</v>
      </c>
      <c r="E150">
        <v>4600</v>
      </c>
      <c r="F150" t="s">
        <v>937</v>
      </c>
    </row>
    <row r="151" spans="1:6" x14ac:dyDescent="0.3">
      <c r="A151">
        <v>725</v>
      </c>
      <c r="B151" t="s">
        <v>1013</v>
      </c>
      <c r="C151" t="s">
        <v>570</v>
      </c>
      <c r="D151" t="s">
        <v>545</v>
      </c>
      <c r="E151">
        <v>8300</v>
      </c>
      <c r="F151" t="s">
        <v>937</v>
      </c>
    </row>
    <row r="152" spans="1:6" x14ac:dyDescent="0.3">
      <c r="A152">
        <v>726</v>
      </c>
      <c r="B152" t="s">
        <v>1014</v>
      </c>
      <c r="C152" t="s">
        <v>570</v>
      </c>
      <c r="D152" t="s">
        <v>545</v>
      </c>
      <c r="E152">
        <v>20000</v>
      </c>
      <c r="F152" t="s">
        <v>937</v>
      </c>
    </row>
    <row r="153" spans="1:6" x14ac:dyDescent="0.3">
      <c r="A153">
        <v>727</v>
      </c>
      <c r="B153" t="s">
        <v>1015</v>
      </c>
      <c r="C153" t="s">
        <v>570</v>
      </c>
      <c r="D153" t="s">
        <v>545</v>
      </c>
      <c r="E153">
        <v>0</v>
      </c>
      <c r="F153" t="s">
        <v>937</v>
      </c>
    </row>
    <row r="154" spans="1:6" x14ac:dyDescent="0.3">
      <c r="A154">
        <v>728</v>
      </c>
      <c r="B154" t="s">
        <v>1016</v>
      </c>
      <c r="C154" t="s">
        <v>570</v>
      </c>
      <c r="D154" t="s">
        <v>545</v>
      </c>
      <c r="E154">
        <v>19000</v>
      </c>
      <c r="F154" t="s">
        <v>937</v>
      </c>
    </row>
    <row r="155" spans="1:6" x14ac:dyDescent="0.3">
      <c r="A155">
        <v>731</v>
      </c>
      <c r="B155" t="s">
        <v>666</v>
      </c>
      <c r="C155" t="s">
        <v>570</v>
      </c>
      <c r="D155" t="s">
        <v>545</v>
      </c>
      <c r="E155">
        <v>0</v>
      </c>
      <c r="F155" t="s">
        <v>937</v>
      </c>
    </row>
    <row r="156" spans="1:6" x14ac:dyDescent="0.3">
      <c r="A156">
        <v>732</v>
      </c>
      <c r="B156" t="s">
        <v>1017</v>
      </c>
      <c r="D156" t="s">
        <v>545</v>
      </c>
      <c r="E156">
        <v>0</v>
      </c>
      <c r="F156" t="s">
        <v>937</v>
      </c>
    </row>
    <row r="157" spans="1:6" x14ac:dyDescent="0.3">
      <c r="A157">
        <v>734</v>
      </c>
      <c r="B157" t="s">
        <v>1018</v>
      </c>
      <c r="C157" t="s">
        <v>570</v>
      </c>
      <c r="D157" t="s">
        <v>545</v>
      </c>
      <c r="E157">
        <v>0</v>
      </c>
      <c r="F157" t="s">
        <v>937</v>
      </c>
    </row>
    <row r="158" spans="1:6" x14ac:dyDescent="0.3">
      <c r="A158">
        <v>736</v>
      </c>
      <c r="B158" t="s">
        <v>115</v>
      </c>
      <c r="C158" t="s">
        <v>570</v>
      </c>
      <c r="D158" t="s">
        <v>545</v>
      </c>
      <c r="E158">
        <v>6900</v>
      </c>
      <c r="F158" t="s">
        <v>937</v>
      </c>
    </row>
    <row r="159" spans="1:6" x14ac:dyDescent="0.3">
      <c r="A159">
        <v>738</v>
      </c>
      <c r="B159" t="s">
        <v>667</v>
      </c>
      <c r="C159" t="s">
        <v>570</v>
      </c>
      <c r="D159" t="s">
        <v>545</v>
      </c>
      <c r="E159">
        <v>0</v>
      </c>
      <c r="F159" t="s">
        <v>937</v>
      </c>
    </row>
    <row r="160" spans="1:6" x14ac:dyDescent="0.3">
      <c r="A160">
        <v>739</v>
      </c>
      <c r="B160" t="s">
        <v>668</v>
      </c>
      <c r="C160" t="s">
        <v>570</v>
      </c>
      <c r="D160" t="s">
        <v>545</v>
      </c>
      <c r="E160">
        <v>6200</v>
      </c>
      <c r="F160" t="s">
        <v>937</v>
      </c>
    </row>
    <row r="161" spans="1:6" x14ac:dyDescent="0.3">
      <c r="A161">
        <v>740</v>
      </c>
      <c r="B161" t="s">
        <v>1019</v>
      </c>
      <c r="C161" t="s">
        <v>570</v>
      </c>
      <c r="D161" t="s">
        <v>545</v>
      </c>
      <c r="E161">
        <v>0</v>
      </c>
      <c r="F161" t="s">
        <v>937</v>
      </c>
    </row>
    <row r="162" spans="1:6" x14ac:dyDescent="0.3">
      <c r="A162">
        <v>741</v>
      </c>
      <c r="B162" t="s">
        <v>1020</v>
      </c>
      <c r="C162" t="s">
        <v>570</v>
      </c>
      <c r="D162" t="s">
        <v>545</v>
      </c>
      <c r="E162">
        <v>11100</v>
      </c>
      <c r="F162" t="s">
        <v>937</v>
      </c>
    </row>
    <row r="163" spans="1:6" x14ac:dyDescent="0.3">
      <c r="A163">
        <v>743</v>
      </c>
      <c r="B163" t="s">
        <v>1021</v>
      </c>
      <c r="C163" t="s">
        <v>570</v>
      </c>
      <c r="D163" t="s">
        <v>545</v>
      </c>
      <c r="E163">
        <v>13000</v>
      </c>
      <c r="F163" t="s">
        <v>937</v>
      </c>
    </row>
    <row r="164" spans="1:6" x14ac:dyDescent="0.3">
      <c r="A164">
        <v>745</v>
      </c>
      <c r="B164" t="s">
        <v>1022</v>
      </c>
      <c r="C164" t="s">
        <v>570</v>
      </c>
      <c r="D164" t="s">
        <v>545</v>
      </c>
      <c r="E164">
        <v>12100</v>
      </c>
      <c r="F164" t="s">
        <v>937</v>
      </c>
    </row>
    <row r="165" spans="1:6" x14ac:dyDescent="0.3">
      <c r="A165">
        <v>746</v>
      </c>
      <c r="B165" t="s">
        <v>1023</v>
      </c>
      <c r="C165" t="s">
        <v>570</v>
      </c>
      <c r="D165" t="s">
        <v>545</v>
      </c>
      <c r="E165">
        <v>9200</v>
      </c>
      <c r="F165" t="s">
        <v>937</v>
      </c>
    </row>
    <row r="166" spans="1:6" x14ac:dyDescent="0.3">
      <c r="A166">
        <v>747</v>
      </c>
      <c r="B166" t="s">
        <v>123</v>
      </c>
      <c r="C166" t="s">
        <v>570</v>
      </c>
      <c r="D166" t="s">
        <v>545</v>
      </c>
      <c r="E166">
        <v>0</v>
      </c>
      <c r="F166" t="s">
        <v>937</v>
      </c>
    </row>
    <row r="167" spans="1:6" x14ac:dyDescent="0.3">
      <c r="A167">
        <v>748</v>
      </c>
      <c r="B167" t="s">
        <v>124</v>
      </c>
      <c r="C167" t="s">
        <v>570</v>
      </c>
      <c r="D167" t="s">
        <v>545</v>
      </c>
      <c r="E167">
        <v>0</v>
      </c>
      <c r="F167" t="s">
        <v>937</v>
      </c>
    </row>
    <row r="168" spans="1:6" x14ac:dyDescent="0.3">
      <c r="A168">
        <v>751</v>
      </c>
      <c r="B168" t="s">
        <v>1024</v>
      </c>
      <c r="C168" t="s">
        <v>570</v>
      </c>
      <c r="D168" t="s">
        <v>545</v>
      </c>
      <c r="E168">
        <v>8900</v>
      </c>
      <c r="F168" t="s">
        <v>937</v>
      </c>
    </row>
    <row r="169" spans="1:6" x14ac:dyDescent="0.3">
      <c r="A169">
        <v>753</v>
      </c>
      <c r="B169" t="s">
        <v>669</v>
      </c>
      <c r="C169" t="s">
        <v>570</v>
      </c>
      <c r="D169" t="s">
        <v>545</v>
      </c>
      <c r="E169">
        <v>10500</v>
      </c>
      <c r="F169" t="s">
        <v>937</v>
      </c>
    </row>
    <row r="170" spans="1:6" x14ac:dyDescent="0.3">
      <c r="A170">
        <v>754</v>
      </c>
      <c r="B170" t="s">
        <v>670</v>
      </c>
      <c r="C170" t="s">
        <v>570</v>
      </c>
      <c r="D170" t="s">
        <v>545</v>
      </c>
      <c r="E170">
        <v>7000</v>
      </c>
      <c r="F170" t="s">
        <v>937</v>
      </c>
    </row>
    <row r="171" spans="1:6" x14ac:dyDescent="0.3">
      <c r="A171">
        <v>755</v>
      </c>
      <c r="B171" t="s">
        <v>1025</v>
      </c>
      <c r="C171" t="s">
        <v>570</v>
      </c>
      <c r="D171" t="s">
        <v>545</v>
      </c>
      <c r="E171">
        <v>6900</v>
      </c>
      <c r="F171" t="s">
        <v>937</v>
      </c>
    </row>
    <row r="172" spans="1:6" x14ac:dyDescent="0.3">
      <c r="A172">
        <v>758</v>
      </c>
      <c r="B172" t="s">
        <v>1026</v>
      </c>
      <c r="C172" t="s">
        <v>570</v>
      </c>
      <c r="D172" t="s">
        <v>545</v>
      </c>
      <c r="E172">
        <v>6400</v>
      </c>
      <c r="F172" t="s">
        <v>937</v>
      </c>
    </row>
    <row r="173" spans="1:6" x14ac:dyDescent="0.3">
      <c r="A173">
        <v>759</v>
      </c>
      <c r="B173" t="s">
        <v>1027</v>
      </c>
      <c r="D173" t="s">
        <v>545</v>
      </c>
      <c r="E173">
        <v>0</v>
      </c>
      <c r="F173" t="s">
        <v>937</v>
      </c>
    </row>
    <row r="174" spans="1:6" x14ac:dyDescent="0.3">
      <c r="A174">
        <v>761</v>
      </c>
      <c r="B174" t="s">
        <v>1028</v>
      </c>
      <c r="D174" t="s">
        <v>545</v>
      </c>
      <c r="E174">
        <v>0</v>
      </c>
      <c r="F174" t="s">
        <v>937</v>
      </c>
    </row>
    <row r="175" spans="1:6" x14ac:dyDescent="0.3">
      <c r="A175">
        <v>762</v>
      </c>
      <c r="B175" t="s">
        <v>1029</v>
      </c>
      <c r="C175" t="s">
        <v>570</v>
      </c>
      <c r="D175" t="s">
        <v>545</v>
      </c>
      <c r="E175">
        <v>19000</v>
      </c>
      <c r="F175" t="s">
        <v>937</v>
      </c>
    </row>
    <row r="176" spans="1:6" x14ac:dyDescent="0.3">
      <c r="A176">
        <v>763</v>
      </c>
      <c r="B176" t="s">
        <v>1030</v>
      </c>
      <c r="C176" t="s">
        <v>570</v>
      </c>
      <c r="D176" t="s">
        <v>545</v>
      </c>
      <c r="E176">
        <v>15200</v>
      </c>
      <c r="F176" t="s">
        <v>937</v>
      </c>
    </row>
    <row r="177" spans="1:6" x14ac:dyDescent="0.3">
      <c r="A177">
        <v>766</v>
      </c>
      <c r="B177" t="s">
        <v>1031</v>
      </c>
      <c r="C177" t="s">
        <v>570</v>
      </c>
      <c r="D177" t="s">
        <v>545</v>
      </c>
      <c r="E177">
        <v>12000</v>
      </c>
      <c r="F177" t="s">
        <v>937</v>
      </c>
    </row>
    <row r="178" spans="1:6" x14ac:dyDescent="0.3">
      <c r="A178">
        <v>767</v>
      </c>
      <c r="B178" t="s">
        <v>1032</v>
      </c>
      <c r="D178" t="s">
        <v>545</v>
      </c>
      <c r="E178">
        <v>12100</v>
      </c>
      <c r="F178" t="s">
        <v>937</v>
      </c>
    </row>
    <row r="179" spans="1:6" x14ac:dyDescent="0.3">
      <c r="A179">
        <v>769</v>
      </c>
      <c r="B179" t="s">
        <v>1033</v>
      </c>
      <c r="C179" t="s">
        <v>570</v>
      </c>
      <c r="D179" t="s">
        <v>545</v>
      </c>
      <c r="E179">
        <v>9700</v>
      </c>
      <c r="F179" t="s">
        <v>937</v>
      </c>
    </row>
    <row r="180" spans="1:6" x14ac:dyDescent="0.3">
      <c r="A180">
        <v>774</v>
      </c>
      <c r="B180" t="s">
        <v>1034</v>
      </c>
      <c r="C180" t="s">
        <v>570</v>
      </c>
      <c r="D180" t="s">
        <v>545</v>
      </c>
      <c r="E180">
        <v>12500</v>
      </c>
      <c r="F180" t="s">
        <v>937</v>
      </c>
    </row>
    <row r="181" spans="1:6" x14ac:dyDescent="0.3">
      <c r="A181">
        <v>778</v>
      </c>
      <c r="B181" t="s">
        <v>1035</v>
      </c>
      <c r="C181" t="s">
        <v>570</v>
      </c>
      <c r="D181" t="s">
        <v>545</v>
      </c>
      <c r="E181">
        <v>8000</v>
      </c>
      <c r="F181" t="s">
        <v>937</v>
      </c>
    </row>
    <row r="182" spans="1:6" x14ac:dyDescent="0.3">
      <c r="A182">
        <v>780</v>
      </c>
      <c r="B182" t="s">
        <v>1036</v>
      </c>
      <c r="C182" t="s">
        <v>570</v>
      </c>
      <c r="D182" t="s">
        <v>545</v>
      </c>
      <c r="E182">
        <v>7500</v>
      </c>
      <c r="F182" t="s">
        <v>937</v>
      </c>
    </row>
    <row r="183" spans="1:6" x14ac:dyDescent="0.3">
      <c r="A183">
        <v>781</v>
      </c>
      <c r="B183" t="s">
        <v>1037</v>
      </c>
      <c r="C183" t="s">
        <v>570</v>
      </c>
      <c r="D183" t="s">
        <v>545</v>
      </c>
      <c r="E183">
        <v>0</v>
      </c>
      <c r="F183" t="s">
        <v>937</v>
      </c>
    </row>
    <row r="184" spans="1:6" x14ac:dyDescent="0.3">
      <c r="A184">
        <v>782</v>
      </c>
      <c r="B184" t="s">
        <v>1038</v>
      </c>
      <c r="C184" t="s">
        <v>570</v>
      </c>
      <c r="D184" t="s">
        <v>545</v>
      </c>
      <c r="E184">
        <v>0</v>
      </c>
      <c r="F184" t="s">
        <v>937</v>
      </c>
    </row>
    <row r="185" spans="1:6" x14ac:dyDescent="0.3">
      <c r="A185">
        <v>783</v>
      </c>
      <c r="B185" t="s">
        <v>1039</v>
      </c>
      <c r="C185" t="s">
        <v>570</v>
      </c>
      <c r="D185" t="s">
        <v>545</v>
      </c>
      <c r="E185">
        <v>0</v>
      </c>
      <c r="F185" t="s">
        <v>937</v>
      </c>
    </row>
    <row r="186" spans="1:6" x14ac:dyDescent="0.3">
      <c r="A186">
        <v>784</v>
      </c>
      <c r="B186" t="s">
        <v>1040</v>
      </c>
      <c r="C186" t="s">
        <v>570</v>
      </c>
      <c r="D186" t="s">
        <v>545</v>
      </c>
      <c r="E186">
        <v>8000</v>
      </c>
      <c r="F186" t="s">
        <v>937</v>
      </c>
    </row>
    <row r="187" spans="1:6" x14ac:dyDescent="0.3">
      <c r="A187">
        <v>787</v>
      </c>
      <c r="B187" t="s">
        <v>160</v>
      </c>
      <c r="C187" t="s">
        <v>570</v>
      </c>
      <c r="D187" t="s">
        <v>545</v>
      </c>
      <c r="E187">
        <v>0</v>
      </c>
      <c r="F187" t="s">
        <v>937</v>
      </c>
    </row>
    <row r="188" spans="1:6" x14ac:dyDescent="0.3">
      <c r="A188">
        <v>788</v>
      </c>
      <c r="B188" t="s">
        <v>161</v>
      </c>
      <c r="C188" t="s">
        <v>570</v>
      </c>
      <c r="D188" t="s">
        <v>545</v>
      </c>
      <c r="E188">
        <v>0</v>
      </c>
      <c r="F188" t="s">
        <v>937</v>
      </c>
    </row>
    <row r="189" spans="1:6" x14ac:dyDescent="0.3">
      <c r="A189">
        <v>789</v>
      </c>
      <c r="B189" t="s">
        <v>162</v>
      </c>
      <c r="C189" t="s">
        <v>570</v>
      </c>
      <c r="D189" t="s">
        <v>545</v>
      </c>
      <c r="E189">
        <v>0</v>
      </c>
      <c r="F189" t="s">
        <v>937</v>
      </c>
    </row>
    <row r="190" spans="1:6" x14ac:dyDescent="0.3">
      <c r="A190">
        <v>790</v>
      </c>
      <c r="B190" t="s">
        <v>671</v>
      </c>
      <c r="C190" t="s">
        <v>570</v>
      </c>
      <c r="D190" t="s">
        <v>545</v>
      </c>
      <c r="E190">
        <v>0</v>
      </c>
      <c r="F190" t="s">
        <v>937</v>
      </c>
    </row>
    <row r="191" spans="1:6" x14ac:dyDescent="0.3">
      <c r="A191">
        <v>791</v>
      </c>
      <c r="B191" t="s">
        <v>1041</v>
      </c>
      <c r="C191" t="s">
        <v>570</v>
      </c>
      <c r="D191" t="s">
        <v>545</v>
      </c>
      <c r="E191">
        <v>6700</v>
      </c>
      <c r="F191" t="s">
        <v>937</v>
      </c>
    </row>
    <row r="192" spans="1:6" x14ac:dyDescent="0.3">
      <c r="A192">
        <v>792</v>
      </c>
      <c r="B192" t="s">
        <v>1042</v>
      </c>
      <c r="C192" t="s">
        <v>570</v>
      </c>
      <c r="D192" t="s">
        <v>545</v>
      </c>
      <c r="E192">
        <v>0</v>
      </c>
      <c r="F192" t="s">
        <v>937</v>
      </c>
    </row>
    <row r="193" spans="1:6" x14ac:dyDescent="0.3">
      <c r="A193">
        <v>794</v>
      </c>
      <c r="B193" t="s">
        <v>1043</v>
      </c>
      <c r="C193" t="s">
        <v>570</v>
      </c>
      <c r="D193" t="s">
        <v>545</v>
      </c>
      <c r="E193">
        <v>8300</v>
      </c>
      <c r="F193" t="s">
        <v>937</v>
      </c>
    </row>
    <row r="194" spans="1:6" x14ac:dyDescent="0.3">
      <c r="A194">
        <v>799</v>
      </c>
      <c r="B194" t="s">
        <v>941</v>
      </c>
      <c r="C194" t="s">
        <v>579</v>
      </c>
      <c r="D194" t="s">
        <v>545</v>
      </c>
      <c r="E194">
        <v>0</v>
      </c>
      <c r="F194" t="s">
        <v>937</v>
      </c>
    </row>
    <row r="195" spans="1:6" x14ac:dyDescent="0.3">
      <c r="A195">
        <v>815</v>
      </c>
      <c r="B195" t="s">
        <v>672</v>
      </c>
      <c r="C195" t="s">
        <v>64</v>
      </c>
      <c r="D195" t="s">
        <v>545</v>
      </c>
      <c r="E195">
        <v>0</v>
      </c>
      <c r="F195" t="s">
        <v>937</v>
      </c>
    </row>
    <row r="196" spans="1:6" x14ac:dyDescent="0.3">
      <c r="A196">
        <v>821</v>
      </c>
      <c r="B196" t="s">
        <v>1044</v>
      </c>
      <c r="D196" t="s">
        <v>545</v>
      </c>
      <c r="E196">
        <v>8500</v>
      </c>
      <c r="F196" t="s">
        <v>937</v>
      </c>
    </row>
    <row r="197" spans="1:6" x14ac:dyDescent="0.3">
      <c r="A197">
        <v>850</v>
      </c>
      <c r="B197" t="s">
        <v>1045</v>
      </c>
      <c r="C197" t="s">
        <v>570</v>
      </c>
      <c r="D197" t="s">
        <v>545</v>
      </c>
      <c r="E197">
        <v>10200</v>
      </c>
      <c r="F197" t="s">
        <v>937</v>
      </c>
    </row>
    <row r="198" spans="1:6" x14ac:dyDescent="0.3">
      <c r="A198">
        <v>851</v>
      </c>
      <c r="B198" t="s">
        <v>1046</v>
      </c>
      <c r="C198" t="s">
        <v>570</v>
      </c>
      <c r="D198" t="s">
        <v>545</v>
      </c>
      <c r="E198">
        <v>7900</v>
      </c>
      <c r="F198" t="s">
        <v>937</v>
      </c>
    </row>
    <row r="199" spans="1:6" x14ac:dyDescent="0.3">
      <c r="A199">
        <v>902</v>
      </c>
      <c r="B199" t="s">
        <v>1047</v>
      </c>
      <c r="D199" t="s">
        <v>545</v>
      </c>
      <c r="E199">
        <v>0</v>
      </c>
      <c r="F199" t="s">
        <v>937</v>
      </c>
    </row>
    <row r="200" spans="1:6" x14ac:dyDescent="0.3">
      <c r="A200">
        <v>910</v>
      </c>
      <c r="B200" t="s">
        <v>1048</v>
      </c>
      <c r="C200" t="s">
        <v>570</v>
      </c>
      <c r="D200" t="s">
        <v>545</v>
      </c>
      <c r="E200">
        <v>6688</v>
      </c>
      <c r="F200" t="s">
        <v>937</v>
      </c>
    </row>
    <row r="201" spans="1:6" x14ac:dyDescent="0.3">
      <c r="A201">
        <v>911</v>
      </c>
      <c r="B201" t="s">
        <v>673</v>
      </c>
      <c r="D201" t="s">
        <v>545</v>
      </c>
      <c r="E201">
        <v>14555</v>
      </c>
      <c r="F201" t="s">
        <v>937</v>
      </c>
    </row>
    <row r="202" spans="1:6" x14ac:dyDescent="0.3">
      <c r="A202">
        <v>912</v>
      </c>
      <c r="B202" t="s">
        <v>674</v>
      </c>
      <c r="D202" t="s">
        <v>545</v>
      </c>
      <c r="E202">
        <v>11483</v>
      </c>
      <c r="F202" t="s">
        <v>937</v>
      </c>
    </row>
    <row r="203" spans="1:6" x14ac:dyDescent="0.3">
      <c r="A203">
        <v>913</v>
      </c>
      <c r="B203" t="s">
        <v>675</v>
      </c>
      <c r="D203" t="s">
        <v>545</v>
      </c>
      <c r="E203">
        <v>14246</v>
      </c>
      <c r="F203" t="s">
        <v>937</v>
      </c>
    </row>
    <row r="204" spans="1:6" x14ac:dyDescent="0.3">
      <c r="A204">
        <v>914</v>
      </c>
      <c r="B204" t="s">
        <v>676</v>
      </c>
      <c r="D204" t="s">
        <v>545</v>
      </c>
      <c r="E204">
        <v>13350</v>
      </c>
      <c r="F204" t="s">
        <v>937</v>
      </c>
    </row>
    <row r="205" spans="1:6" x14ac:dyDescent="0.3">
      <c r="A205">
        <v>915</v>
      </c>
      <c r="B205" t="s">
        <v>677</v>
      </c>
      <c r="D205" t="s">
        <v>545</v>
      </c>
      <c r="E205">
        <v>16265</v>
      </c>
      <c r="F205" t="s">
        <v>937</v>
      </c>
    </row>
    <row r="206" spans="1:6" x14ac:dyDescent="0.3">
      <c r="A206">
        <v>916</v>
      </c>
      <c r="B206" t="s">
        <v>678</v>
      </c>
      <c r="D206" t="s">
        <v>545</v>
      </c>
      <c r="E206">
        <v>16336</v>
      </c>
      <c r="F206" t="s">
        <v>937</v>
      </c>
    </row>
    <row r="207" spans="1:6" x14ac:dyDescent="0.3">
      <c r="A207">
        <v>917</v>
      </c>
      <c r="B207" t="s">
        <v>679</v>
      </c>
      <c r="D207" t="s">
        <v>545</v>
      </c>
      <c r="E207">
        <v>15466</v>
      </c>
      <c r="F207" t="s">
        <v>937</v>
      </c>
    </row>
    <row r="208" spans="1:6" x14ac:dyDescent="0.3">
      <c r="A208">
        <v>918</v>
      </c>
      <c r="B208" t="s">
        <v>680</v>
      </c>
      <c r="D208" t="s">
        <v>545</v>
      </c>
      <c r="E208">
        <v>9026</v>
      </c>
      <c r="F208" t="s">
        <v>937</v>
      </c>
    </row>
    <row r="209" spans="1:6" x14ac:dyDescent="0.3">
      <c r="A209">
        <v>919</v>
      </c>
      <c r="B209" t="s">
        <v>681</v>
      </c>
      <c r="D209" t="s">
        <v>545</v>
      </c>
      <c r="E209">
        <v>16383</v>
      </c>
      <c r="F209" t="s">
        <v>937</v>
      </c>
    </row>
    <row r="210" spans="1:6" x14ac:dyDescent="0.3">
      <c r="A210">
        <v>920</v>
      </c>
      <c r="B210" t="s">
        <v>682</v>
      </c>
      <c r="D210" t="s">
        <v>545</v>
      </c>
      <c r="E210">
        <v>12586</v>
      </c>
      <c r="F210" t="s">
        <v>937</v>
      </c>
    </row>
    <row r="211" spans="1:6" x14ac:dyDescent="0.3">
      <c r="A211">
        <v>921</v>
      </c>
      <c r="B211" t="s">
        <v>683</v>
      </c>
      <c r="D211" t="s">
        <v>545</v>
      </c>
      <c r="E211">
        <v>14845</v>
      </c>
      <c r="F211" t="s">
        <v>937</v>
      </c>
    </row>
    <row r="212" spans="1:6" x14ac:dyDescent="0.3">
      <c r="A212">
        <v>922</v>
      </c>
      <c r="B212" t="s">
        <v>684</v>
      </c>
      <c r="D212" t="s">
        <v>545</v>
      </c>
      <c r="E212">
        <v>13650</v>
      </c>
      <c r="F212" t="s">
        <v>937</v>
      </c>
    </row>
    <row r="213" spans="1:6" x14ac:dyDescent="0.3">
      <c r="A213">
        <v>923</v>
      </c>
      <c r="B213" t="s">
        <v>685</v>
      </c>
      <c r="D213" t="s">
        <v>545</v>
      </c>
      <c r="E213">
        <v>14344</v>
      </c>
      <c r="F213" t="s">
        <v>937</v>
      </c>
    </row>
    <row r="214" spans="1:6" x14ac:dyDescent="0.3">
      <c r="A214">
        <v>924</v>
      </c>
      <c r="B214" t="s">
        <v>686</v>
      </c>
      <c r="D214" t="s">
        <v>545</v>
      </c>
      <c r="E214">
        <v>11518</v>
      </c>
      <c r="F214" t="s">
        <v>937</v>
      </c>
    </row>
    <row r="215" spans="1:6" x14ac:dyDescent="0.3">
      <c r="A215">
        <v>925</v>
      </c>
      <c r="B215" t="s">
        <v>687</v>
      </c>
      <c r="D215" t="s">
        <v>545</v>
      </c>
      <c r="E215">
        <v>6347</v>
      </c>
      <c r="F215" t="s">
        <v>937</v>
      </c>
    </row>
    <row r="216" spans="1:6" x14ac:dyDescent="0.3">
      <c r="A216">
        <v>926</v>
      </c>
      <c r="B216" t="s">
        <v>688</v>
      </c>
      <c r="D216" t="s">
        <v>545</v>
      </c>
      <c r="E216">
        <v>5604</v>
      </c>
      <c r="F216" t="s">
        <v>937</v>
      </c>
    </row>
    <row r="217" spans="1:6" x14ac:dyDescent="0.3">
      <c r="A217">
        <v>927</v>
      </c>
      <c r="B217" t="s">
        <v>689</v>
      </c>
      <c r="D217" t="s">
        <v>545</v>
      </c>
      <c r="E217">
        <v>7119</v>
      </c>
      <c r="F217" t="s">
        <v>937</v>
      </c>
    </row>
    <row r="218" spans="1:6" x14ac:dyDescent="0.3">
      <c r="A218">
        <v>928</v>
      </c>
      <c r="B218" t="s">
        <v>690</v>
      </c>
      <c r="D218" t="s">
        <v>545</v>
      </c>
      <c r="E218">
        <v>7588</v>
      </c>
      <c r="F218" t="s">
        <v>937</v>
      </c>
    </row>
    <row r="219" spans="1:6" x14ac:dyDescent="0.3">
      <c r="A219">
        <v>929</v>
      </c>
      <c r="B219" t="s">
        <v>691</v>
      </c>
      <c r="D219" t="s">
        <v>545</v>
      </c>
      <c r="E219">
        <v>4768</v>
      </c>
      <c r="F219" t="s">
        <v>937</v>
      </c>
    </row>
    <row r="220" spans="1:6" x14ac:dyDescent="0.3">
      <c r="A220">
        <v>930</v>
      </c>
      <c r="B220" t="s">
        <v>1049</v>
      </c>
      <c r="C220" t="s">
        <v>579</v>
      </c>
      <c r="D220" t="s">
        <v>545</v>
      </c>
      <c r="E220">
        <v>8000</v>
      </c>
      <c r="F220" t="s">
        <v>937</v>
      </c>
    </row>
    <row r="221" spans="1:6" x14ac:dyDescent="0.3">
      <c r="A221">
        <v>955</v>
      </c>
      <c r="B221" t="s">
        <v>1050</v>
      </c>
      <c r="C221" t="s">
        <v>570</v>
      </c>
      <c r="D221" t="s">
        <v>545</v>
      </c>
      <c r="E221">
        <v>0</v>
      </c>
      <c r="F221" t="s">
        <v>937</v>
      </c>
    </row>
    <row r="222" spans="1:6" x14ac:dyDescent="0.3">
      <c r="A222">
        <v>970</v>
      </c>
      <c r="B222" t="s">
        <v>1044</v>
      </c>
      <c r="D222" t="s">
        <v>545</v>
      </c>
      <c r="E222">
        <v>8350</v>
      </c>
      <c r="F222" t="s">
        <v>937</v>
      </c>
    </row>
    <row r="223" spans="1:6" x14ac:dyDescent="0.3">
      <c r="A223">
        <v>977</v>
      </c>
      <c r="B223" t="s">
        <v>1051</v>
      </c>
      <c r="D223" t="s">
        <v>545</v>
      </c>
      <c r="E223">
        <v>0</v>
      </c>
      <c r="F223" t="s">
        <v>937</v>
      </c>
    </row>
    <row r="224" spans="1:6" x14ac:dyDescent="0.3">
      <c r="A224">
        <v>978</v>
      </c>
      <c r="B224" t="s">
        <v>1052</v>
      </c>
      <c r="D224" t="s">
        <v>545</v>
      </c>
      <c r="E224">
        <v>0</v>
      </c>
      <c r="F224" t="s">
        <v>937</v>
      </c>
    </row>
    <row r="225" spans="1:6" x14ac:dyDescent="0.3">
      <c r="A225">
        <v>979</v>
      </c>
      <c r="B225" t="s">
        <v>1053</v>
      </c>
      <c r="D225" t="s">
        <v>545</v>
      </c>
      <c r="E225">
        <v>0</v>
      </c>
      <c r="F225" t="s">
        <v>937</v>
      </c>
    </row>
    <row r="226" spans="1:6" x14ac:dyDescent="0.3">
      <c r="A226">
        <v>980</v>
      </c>
      <c r="B226" t="s">
        <v>1054</v>
      </c>
      <c r="D226" t="s">
        <v>545</v>
      </c>
      <c r="E226">
        <v>0</v>
      </c>
      <c r="F226" t="s">
        <v>937</v>
      </c>
    </row>
    <row r="227" spans="1:6" x14ac:dyDescent="0.3">
      <c r="A227">
        <v>982</v>
      </c>
      <c r="B227" t="s">
        <v>1055</v>
      </c>
      <c r="D227" t="s">
        <v>545</v>
      </c>
      <c r="E227">
        <v>0</v>
      </c>
      <c r="F227" t="s">
        <v>937</v>
      </c>
    </row>
    <row r="228" spans="1:6" x14ac:dyDescent="0.3">
      <c r="A228">
        <v>987</v>
      </c>
      <c r="B228" t="s">
        <v>1056</v>
      </c>
      <c r="D228" t="s">
        <v>545</v>
      </c>
      <c r="E228">
        <v>0</v>
      </c>
      <c r="F228" t="s">
        <v>937</v>
      </c>
    </row>
    <row r="229" spans="1:6" x14ac:dyDescent="0.3">
      <c r="A229">
        <v>988</v>
      </c>
      <c r="B229" t="s">
        <v>1057</v>
      </c>
      <c r="D229" t="s">
        <v>545</v>
      </c>
      <c r="E229">
        <v>0</v>
      </c>
      <c r="F229" t="s">
        <v>937</v>
      </c>
    </row>
    <row r="230" spans="1:6" x14ac:dyDescent="0.3">
      <c r="A230">
        <v>991</v>
      </c>
      <c r="B230" t="s">
        <v>1058</v>
      </c>
      <c r="D230" t="s">
        <v>545</v>
      </c>
      <c r="E230">
        <v>0</v>
      </c>
      <c r="F230" t="s">
        <v>937</v>
      </c>
    </row>
    <row r="231" spans="1:6" x14ac:dyDescent="0.3">
      <c r="A231">
        <v>1016</v>
      </c>
      <c r="B231" t="s">
        <v>1059</v>
      </c>
      <c r="D231" t="s">
        <v>545</v>
      </c>
      <c r="E231">
        <v>0</v>
      </c>
      <c r="F231" t="s">
        <v>937</v>
      </c>
    </row>
    <row r="232" spans="1:6" x14ac:dyDescent="0.3">
      <c r="A232">
        <v>1022</v>
      </c>
      <c r="B232" t="s">
        <v>1060</v>
      </c>
      <c r="D232" t="s">
        <v>545</v>
      </c>
      <c r="E232">
        <v>0</v>
      </c>
      <c r="F232" t="s">
        <v>937</v>
      </c>
    </row>
    <row r="233" spans="1:6" x14ac:dyDescent="0.3">
      <c r="A233">
        <v>1050</v>
      </c>
      <c r="B233" t="s">
        <v>1061</v>
      </c>
      <c r="D233" t="s">
        <v>545</v>
      </c>
      <c r="E233">
        <v>5350</v>
      </c>
      <c r="F233" t="s">
        <v>937</v>
      </c>
    </row>
    <row r="234" spans="1:6" x14ac:dyDescent="0.3">
      <c r="A234">
        <v>1051</v>
      </c>
      <c r="B234" t="s">
        <v>1062</v>
      </c>
      <c r="D234" t="s">
        <v>545</v>
      </c>
      <c r="E234">
        <v>5350</v>
      </c>
      <c r="F234" t="s">
        <v>937</v>
      </c>
    </row>
    <row r="235" spans="1:6" x14ac:dyDescent="0.3">
      <c r="A235">
        <v>1065</v>
      </c>
      <c r="B235" t="s">
        <v>716</v>
      </c>
      <c r="D235" t="s">
        <v>545</v>
      </c>
      <c r="E235">
        <v>9244</v>
      </c>
      <c r="F235" t="s">
        <v>937</v>
      </c>
    </row>
    <row r="236" spans="1:6" x14ac:dyDescent="0.3">
      <c r="A236">
        <v>1066</v>
      </c>
      <c r="B236" t="s">
        <v>717</v>
      </c>
      <c r="D236" t="s">
        <v>545</v>
      </c>
      <c r="E236">
        <v>9253</v>
      </c>
      <c r="F236" t="s">
        <v>937</v>
      </c>
    </row>
    <row r="237" spans="1:6" x14ac:dyDescent="0.3">
      <c r="A237">
        <v>1067</v>
      </c>
      <c r="B237" t="s">
        <v>718</v>
      </c>
      <c r="D237" t="s">
        <v>545</v>
      </c>
      <c r="E237">
        <v>11349</v>
      </c>
      <c r="F237" t="s">
        <v>937</v>
      </c>
    </row>
    <row r="238" spans="1:6" x14ac:dyDescent="0.3">
      <c r="A238">
        <v>1068</v>
      </c>
      <c r="B238" t="s">
        <v>719</v>
      </c>
      <c r="D238" t="s">
        <v>545</v>
      </c>
      <c r="E238">
        <v>10932</v>
      </c>
      <c r="F238" t="s">
        <v>937</v>
      </c>
    </row>
    <row r="239" spans="1:6" x14ac:dyDescent="0.3">
      <c r="A239">
        <v>1069</v>
      </c>
      <c r="B239" t="s">
        <v>720</v>
      </c>
      <c r="D239" t="s">
        <v>545</v>
      </c>
      <c r="E239">
        <v>10556</v>
      </c>
      <c r="F239" t="s">
        <v>937</v>
      </c>
    </row>
    <row r="240" spans="1:6" x14ac:dyDescent="0.3">
      <c r="A240">
        <v>1070</v>
      </c>
      <c r="B240" t="s">
        <v>721</v>
      </c>
      <c r="D240" t="s">
        <v>545</v>
      </c>
      <c r="E240">
        <v>10747</v>
      </c>
      <c r="F240" t="s">
        <v>937</v>
      </c>
    </row>
    <row r="241" spans="1:6" x14ac:dyDescent="0.3">
      <c r="A241">
        <v>1071</v>
      </c>
      <c r="B241" t="s">
        <v>722</v>
      </c>
      <c r="D241" t="s">
        <v>545</v>
      </c>
      <c r="E241">
        <v>11946</v>
      </c>
      <c r="F241" t="s">
        <v>937</v>
      </c>
    </row>
    <row r="242" spans="1:6" x14ac:dyDescent="0.3">
      <c r="A242">
        <v>1072</v>
      </c>
      <c r="B242" t="s">
        <v>723</v>
      </c>
      <c r="D242" t="s">
        <v>545</v>
      </c>
      <c r="E242">
        <v>12041</v>
      </c>
      <c r="F242" t="s">
        <v>937</v>
      </c>
    </row>
    <row r="243" spans="1:6" x14ac:dyDescent="0.3">
      <c r="A243">
        <v>1073</v>
      </c>
      <c r="B243" t="s">
        <v>724</v>
      </c>
      <c r="D243" t="s">
        <v>545</v>
      </c>
      <c r="E243">
        <v>12518</v>
      </c>
      <c r="F243" t="s">
        <v>937</v>
      </c>
    </row>
    <row r="244" spans="1:6" x14ac:dyDescent="0.3">
      <c r="A244">
        <v>1074</v>
      </c>
      <c r="B244" t="s">
        <v>725</v>
      </c>
      <c r="D244" t="s">
        <v>545</v>
      </c>
      <c r="E244">
        <v>13160</v>
      </c>
      <c r="F244" t="s">
        <v>937</v>
      </c>
    </row>
    <row r="245" spans="1:6" x14ac:dyDescent="0.3">
      <c r="A245">
        <v>1076</v>
      </c>
      <c r="B245" t="s">
        <v>1063</v>
      </c>
      <c r="D245" t="s">
        <v>545</v>
      </c>
      <c r="E245">
        <v>5350</v>
      </c>
      <c r="F245" t="s">
        <v>937</v>
      </c>
    </row>
    <row r="246" spans="1:6" x14ac:dyDescent="0.3">
      <c r="A246">
        <v>1077</v>
      </c>
      <c r="B246" t="s">
        <v>1064</v>
      </c>
      <c r="D246" t="s">
        <v>545</v>
      </c>
      <c r="E246">
        <v>5350</v>
      </c>
      <c r="F246" t="s">
        <v>937</v>
      </c>
    </row>
    <row r="247" spans="1:6" x14ac:dyDescent="0.3">
      <c r="A247">
        <v>1078</v>
      </c>
      <c r="B247" t="s">
        <v>1065</v>
      </c>
      <c r="D247" t="s">
        <v>545</v>
      </c>
      <c r="E247">
        <v>5350</v>
      </c>
      <c r="F247" t="s">
        <v>937</v>
      </c>
    </row>
    <row r="248" spans="1:6" x14ac:dyDescent="0.3">
      <c r="A248">
        <v>1080</v>
      </c>
      <c r="B248" t="s">
        <v>1066</v>
      </c>
      <c r="D248" t="s">
        <v>545</v>
      </c>
      <c r="E248">
        <v>0</v>
      </c>
      <c r="F248" t="s">
        <v>937</v>
      </c>
    </row>
    <row r="249" spans="1:6" x14ac:dyDescent="0.3">
      <c r="A249">
        <v>1081</v>
      </c>
      <c r="B249" t="s">
        <v>1067</v>
      </c>
      <c r="D249" t="s">
        <v>545</v>
      </c>
      <c r="E249">
        <v>0</v>
      </c>
      <c r="F249" t="s">
        <v>937</v>
      </c>
    </row>
    <row r="250" spans="1:6" x14ac:dyDescent="0.3">
      <c r="A250">
        <v>1082</v>
      </c>
      <c r="B250" t="s">
        <v>726</v>
      </c>
      <c r="D250" t="s">
        <v>545</v>
      </c>
      <c r="E250">
        <v>0</v>
      </c>
      <c r="F250" t="s">
        <v>937</v>
      </c>
    </row>
    <row r="251" spans="1:6" x14ac:dyDescent="0.3">
      <c r="A251">
        <v>1083</v>
      </c>
      <c r="B251" t="s">
        <v>727</v>
      </c>
      <c r="D251" t="s">
        <v>545</v>
      </c>
      <c r="E251">
        <v>0</v>
      </c>
      <c r="F251" t="s">
        <v>937</v>
      </c>
    </row>
    <row r="252" spans="1:6" x14ac:dyDescent="0.3">
      <c r="A252">
        <v>1084</v>
      </c>
      <c r="B252" t="s">
        <v>728</v>
      </c>
      <c r="D252" t="s">
        <v>545</v>
      </c>
      <c r="E252">
        <v>0</v>
      </c>
      <c r="F252" t="s">
        <v>937</v>
      </c>
    </row>
    <row r="253" spans="1:6" x14ac:dyDescent="0.3">
      <c r="A253">
        <v>1085</v>
      </c>
      <c r="B253" t="s">
        <v>729</v>
      </c>
      <c r="D253" t="s">
        <v>545</v>
      </c>
      <c r="E253">
        <v>0</v>
      </c>
      <c r="F253" t="s">
        <v>937</v>
      </c>
    </row>
    <row r="254" spans="1:6" x14ac:dyDescent="0.3">
      <c r="A254">
        <v>1086</v>
      </c>
      <c r="B254" t="s">
        <v>730</v>
      </c>
      <c r="D254" t="s">
        <v>545</v>
      </c>
      <c r="E254">
        <v>0</v>
      </c>
      <c r="F254" t="s">
        <v>937</v>
      </c>
    </row>
    <row r="255" spans="1:6" x14ac:dyDescent="0.3">
      <c r="A255">
        <v>1087</v>
      </c>
      <c r="B255" t="s">
        <v>731</v>
      </c>
      <c r="D255" t="s">
        <v>545</v>
      </c>
      <c r="E255">
        <v>0</v>
      </c>
      <c r="F255" t="s">
        <v>937</v>
      </c>
    </row>
    <row r="256" spans="1:6" x14ac:dyDescent="0.3">
      <c r="A256">
        <v>1088</v>
      </c>
      <c r="B256" t="s">
        <v>732</v>
      </c>
      <c r="D256" t="s">
        <v>545</v>
      </c>
      <c r="E256">
        <v>0</v>
      </c>
      <c r="F256" t="s">
        <v>937</v>
      </c>
    </row>
    <row r="257" spans="1:6" x14ac:dyDescent="0.3">
      <c r="A257">
        <v>1091</v>
      </c>
      <c r="B257" t="s">
        <v>733</v>
      </c>
      <c r="D257" t="s">
        <v>545</v>
      </c>
      <c r="E257">
        <v>17000</v>
      </c>
      <c r="F257" t="s">
        <v>937</v>
      </c>
    </row>
    <row r="258" spans="1:6" x14ac:dyDescent="0.3">
      <c r="A258">
        <v>1092</v>
      </c>
      <c r="B258" t="s">
        <v>734</v>
      </c>
      <c r="D258" t="s">
        <v>545</v>
      </c>
      <c r="E258">
        <v>0</v>
      </c>
      <c r="F258" t="s">
        <v>937</v>
      </c>
    </row>
    <row r="259" spans="1:6" x14ac:dyDescent="0.3">
      <c r="A259">
        <v>1093</v>
      </c>
      <c r="B259" t="s">
        <v>735</v>
      </c>
      <c r="D259" t="s">
        <v>545</v>
      </c>
      <c r="E259">
        <v>0</v>
      </c>
      <c r="F259" t="s">
        <v>937</v>
      </c>
    </row>
    <row r="260" spans="1:6" x14ac:dyDescent="0.3">
      <c r="A260">
        <v>1094</v>
      </c>
      <c r="B260" t="s">
        <v>736</v>
      </c>
      <c r="D260" t="s">
        <v>545</v>
      </c>
      <c r="E260">
        <v>0</v>
      </c>
      <c r="F260" t="s">
        <v>937</v>
      </c>
    </row>
    <row r="261" spans="1:6" x14ac:dyDescent="0.3">
      <c r="A261">
        <v>1095</v>
      </c>
      <c r="B261" t="s">
        <v>737</v>
      </c>
      <c r="D261" t="s">
        <v>545</v>
      </c>
      <c r="E261">
        <v>0</v>
      </c>
      <c r="F261" t="s">
        <v>937</v>
      </c>
    </row>
    <row r="262" spans="1:6" x14ac:dyDescent="0.3">
      <c r="A262">
        <v>1101</v>
      </c>
      <c r="B262" t="s">
        <v>1068</v>
      </c>
      <c r="D262" t="s">
        <v>545</v>
      </c>
      <c r="E262">
        <v>0</v>
      </c>
      <c r="F262" t="s">
        <v>937</v>
      </c>
    </row>
    <row r="263" spans="1:6" x14ac:dyDescent="0.3">
      <c r="A263">
        <v>1150</v>
      </c>
      <c r="B263" t="s">
        <v>1069</v>
      </c>
      <c r="D263" t="s">
        <v>545</v>
      </c>
      <c r="E263">
        <v>0</v>
      </c>
      <c r="F263" t="s">
        <v>937</v>
      </c>
    </row>
    <row r="264" spans="1:6" x14ac:dyDescent="0.3">
      <c r="A264">
        <v>1179</v>
      </c>
      <c r="B264" t="s">
        <v>1070</v>
      </c>
      <c r="D264" t="s">
        <v>545</v>
      </c>
      <c r="E264">
        <v>0</v>
      </c>
      <c r="F264" t="s">
        <v>1071</v>
      </c>
    </row>
    <row r="265" spans="1:6" x14ac:dyDescent="0.3">
      <c r="A265">
        <v>1180</v>
      </c>
      <c r="B265" t="s">
        <v>1072</v>
      </c>
      <c r="D265" t="s">
        <v>545</v>
      </c>
      <c r="E265">
        <v>0</v>
      </c>
      <c r="F265" t="s">
        <v>1071</v>
      </c>
    </row>
    <row r="266" spans="1:6" x14ac:dyDescent="0.3">
      <c r="A266">
        <v>1181</v>
      </c>
      <c r="B266" t="s">
        <v>1073</v>
      </c>
      <c r="D266" t="s">
        <v>545</v>
      </c>
      <c r="E266">
        <v>0</v>
      </c>
      <c r="F266" t="s">
        <v>1071</v>
      </c>
    </row>
    <row r="267" spans="1:6" x14ac:dyDescent="0.3">
      <c r="A267">
        <v>1182</v>
      </c>
      <c r="B267" t="s">
        <v>1074</v>
      </c>
      <c r="D267" t="s">
        <v>545</v>
      </c>
      <c r="E267">
        <v>0</v>
      </c>
      <c r="F267" t="s">
        <v>1071</v>
      </c>
    </row>
    <row r="268" spans="1:6" x14ac:dyDescent="0.3">
      <c r="A268">
        <v>1384</v>
      </c>
      <c r="B268" t="s">
        <v>1075</v>
      </c>
      <c r="D268" t="s">
        <v>545</v>
      </c>
      <c r="E268">
        <v>0</v>
      </c>
      <c r="F268" t="s">
        <v>937</v>
      </c>
    </row>
    <row r="269" spans="1:6" x14ac:dyDescent="0.3">
      <c r="A269">
        <v>1393</v>
      </c>
      <c r="B269" t="s">
        <v>803</v>
      </c>
      <c r="D269" t="s">
        <v>545</v>
      </c>
      <c r="E269">
        <v>2167</v>
      </c>
      <c r="F269" t="s">
        <v>937</v>
      </c>
    </row>
    <row r="270" spans="1:6" x14ac:dyDescent="0.3">
      <c r="A270">
        <v>1394</v>
      </c>
      <c r="B270" t="s">
        <v>804</v>
      </c>
      <c r="D270" t="s">
        <v>545</v>
      </c>
      <c r="E270">
        <v>1600</v>
      </c>
      <c r="F270" t="s">
        <v>937</v>
      </c>
    </row>
    <row r="271" spans="1:6" x14ac:dyDescent="0.3">
      <c r="A271">
        <v>1395</v>
      </c>
      <c r="B271" t="s">
        <v>805</v>
      </c>
      <c r="D271" t="s">
        <v>545</v>
      </c>
      <c r="E271">
        <v>8450</v>
      </c>
      <c r="F271" t="s">
        <v>937</v>
      </c>
    </row>
    <row r="272" spans="1:6" x14ac:dyDescent="0.3">
      <c r="A272">
        <v>1396</v>
      </c>
      <c r="B272" t="s">
        <v>1076</v>
      </c>
      <c r="D272" t="s">
        <v>545</v>
      </c>
      <c r="E272">
        <v>9100</v>
      </c>
      <c r="F272" t="s">
        <v>937</v>
      </c>
    </row>
    <row r="273" spans="1:6" x14ac:dyDescent="0.3">
      <c r="A273">
        <v>1397</v>
      </c>
      <c r="B273" t="s">
        <v>1077</v>
      </c>
      <c r="D273" t="s">
        <v>545</v>
      </c>
      <c r="E273">
        <v>8500</v>
      </c>
      <c r="F273" t="s">
        <v>937</v>
      </c>
    </row>
    <row r="274" spans="1:6" x14ac:dyDescent="0.3">
      <c r="A274">
        <v>1398</v>
      </c>
      <c r="B274" t="s">
        <v>1078</v>
      </c>
      <c r="D274" t="s">
        <v>545</v>
      </c>
      <c r="E274">
        <v>9000</v>
      </c>
      <c r="F274" t="s">
        <v>937</v>
      </c>
    </row>
    <row r="275" spans="1:6" x14ac:dyDescent="0.3">
      <c r="A275">
        <v>1406</v>
      </c>
      <c r="B275" t="s">
        <v>1079</v>
      </c>
      <c r="D275" t="s">
        <v>545</v>
      </c>
      <c r="E275">
        <v>20000</v>
      </c>
      <c r="F275" t="s">
        <v>937</v>
      </c>
    </row>
    <row r="276" spans="1:6" x14ac:dyDescent="0.3">
      <c r="A276">
        <v>1407</v>
      </c>
      <c r="B276" t="s">
        <v>1080</v>
      </c>
      <c r="D276" t="s">
        <v>545</v>
      </c>
      <c r="E276">
        <v>19000</v>
      </c>
      <c r="F276" t="s">
        <v>937</v>
      </c>
    </row>
    <row r="277" spans="1:6" x14ac:dyDescent="0.3">
      <c r="A277">
        <v>1408</v>
      </c>
      <c r="B277" t="s">
        <v>1081</v>
      </c>
      <c r="D277" t="s">
        <v>545</v>
      </c>
      <c r="E277">
        <v>0</v>
      </c>
      <c r="F277" t="s">
        <v>937</v>
      </c>
    </row>
    <row r="278" spans="1:6" x14ac:dyDescent="0.3">
      <c r="A278">
        <v>1409</v>
      </c>
      <c r="B278" t="s">
        <v>811</v>
      </c>
      <c r="D278" t="s">
        <v>545</v>
      </c>
      <c r="E278">
        <v>0</v>
      </c>
      <c r="F278" t="s">
        <v>937</v>
      </c>
    </row>
    <row r="279" spans="1:6" x14ac:dyDescent="0.3">
      <c r="A279">
        <v>1410</v>
      </c>
      <c r="B279" t="s">
        <v>812</v>
      </c>
      <c r="D279" t="s">
        <v>545</v>
      </c>
      <c r="E279">
        <v>0</v>
      </c>
      <c r="F279" t="s">
        <v>937</v>
      </c>
    </row>
    <row r="280" spans="1:6" x14ac:dyDescent="0.3">
      <c r="A280">
        <v>1411</v>
      </c>
      <c r="B280" t="s">
        <v>1082</v>
      </c>
      <c r="D280" t="s">
        <v>545</v>
      </c>
      <c r="E280">
        <v>0</v>
      </c>
      <c r="F280" t="s">
        <v>937</v>
      </c>
    </row>
    <row r="281" spans="1:6" x14ac:dyDescent="0.3">
      <c r="A281">
        <v>1412</v>
      </c>
      <c r="B281" t="s">
        <v>813</v>
      </c>
      <c r="D281" t="s">
        <v>545</v>
      </c>
      <c r="E281">
        <v>0</v>
      </c>
      <c r="F281" t="s">
        <v>937</v>
      </c>
    </row>
    <row r="282" spans="1:6" x14ac:dyDescent="0.3">
      <c r="A282">
        <v>1413</v>
      </c>
      <c r="B282" t="s">
        <v>814</v>
      </c>
      <c r="D282" t="s">
        <v>545</v>
      </c>
      <c r="E282">
        <v>0</v>
      </c>
      <c r="F282" t="s">
        <v>937</v>
      </c>
    </row>
    <row r="283" spans="1:6" x14ac:dyDescent="0.3">
      <c r="A283">
        <v>1414</v>
      </c>
      <c r="B283" t="s">
        <v>815</v>
      </c>
      <c r="D283" t="s">
        <v>545</v>
      </c>
      <c r="E283">
        <v>0</v>
      </c>
      <c r="F283" t="s">
        <v>937</v>
      </c>
    </row>
    <row r="284" spans="1:6" x14ac:dyDescent="0.3">
      <c r="A284">
        <v>1415</v>
      </c>
      <c r="B284" t="s">
        <v>816</v>
      </c>
      <c r="D284" t="s">
        <v>545</v>
      </c>
      <c r="E284">
        <v>0</v>
      </c>
      <c r="F284" t="s">
        <v>937</v>
      </c>
    </row>
    <row r="285" spans="1:6" x14ac:dyDescent="0.3">
      <c r="A285">
        <v>1416</v>
      </c>
      <c r="B285" t="s">
        <v>817</v>
      </c>
      <c r="D285" t="s">
        <v>545</v>
      </c>
      <c r="E285">
        <v>0</v>
      </c>
      <c r="F285" t="s">
        <v>937</v>
      </c>
    </row>
    <row r="286" spans="1:6" x14ac:dyDescent="0.3">
      <c r="A286">
        <v>1417</v>
      </c>
      <c r="B286" t="s">
        <v>818</v>
      </c>
      <c r="D286" t="s">
        <v>545</v>
      </c>
      <c r="E286">
        <v>0</v>
      </c>
      <c r="F286" t="s">
        <v>937</v>
      </c>
    </row>
    <row r="287" spans="1:6" x14ac:dyDescent="0.3">
      <c r="A287">
        <v>1418</v>
      </c>
      <c r="B287" t="s">
        <v>1083</v>
      </c>
      <c r="D287" t="s">
        <v>545</v>
      </c>
      <c r="E287">
        <v>0</v>
      </c>
      <c r="F287" t="s">
        <v>937</v>
      </c>
    </row>
    <row r="288" spans="1:6" x14ac:dyDescent="0.3">
      <c r="A288">
        <v>1419</v>
      </c>
      <c r="B288" t="s">
        <v>1084</v>
      </c>
      <c r="D288" t="s">
        <v>545</v>
      </c>
      <c r="E288">
        <v>0</v>
      </c>
      <c r="F288" t="s">
        <v>937</v>
      </c>
    </row>
    <row r="289" spans="1:6" x14ac:dyDescent="0.3">
      <c r="A289">
        <v>1421</v>
      </c>
      <c r="B289" t="s">
        <v>1085</v>
      </c>
      <c r="D289" t="s">
        <v>545</v>
      </c>
      <c r="E289">
        <v>4950</v>
      </c>
      <c r="F289" t="s">
        <v>937</v>
      </c>
    </row>
    <row r="290" spans="1:6" x14ac:dyDescent="0.3">
      <c r="A290">
        <v>1431</v>
      </c>
      <c r="B290" t="s">
        <v>1086</v>
      </c>
      <c r="D290" t="s">
        <v>545</v>
      </c>
      <c r="E290">
        <v>0</v>
      </c>
      <c r="F290" t="s">
        <v>937</v>
      </c>
    </row>
    <row r="291" spans="1:6" x14ac:dyDescent="0.3">
      <c r="A291">
        <v>1432</v>
      </c>
      <c r="B291" t="s">
        <v>1087</v>
      </c>
      <c r="D291" t="s">
        <v>545</v>
      </c>
      <c r="E291">
        <v>5700</v>
      </c>
      <c r="F291" t="s">
        <v>937</v>
      </c>
    </row>
    <row r="292" spans="1:6" x14ac:dyDescent="0.3">
      <c r="A292">
        <v>1433</v>
      </c>
      <c r="B292" t="s">
        <v>1088</v>
      </c>
      <c r="D292" t="s">
        <v>545</v>
      </c>
      <c r="E292">
        <v>5700</v>
      </c>
      <c r="F292" t="s">
        <v>937</v>
      </c>
    </row>
    <row r="293" spans="1:6" x14ac:dyDescent="0.3">
      <c r="A293">
        <v>1435</v>
      </c>
      <c r="B293" t="s">
        <v>1089</v>
      </c>
      <c r="D293" t="s">
        <v>545</v>
      </c>
      <c r="E293">
        <v>0</v>
      </c>
      <c r="F293" t="s">
        <v>937</v>
      </c>
    </row>
    <row r="294" spans="1:6" x14ac:dyDescent="0.3">
      <c r="A294">
        <v>1436</v>
      </c>
      <c r="B294" t="s">
        <v>1090</v>
      </c>
      <c r="D294" t="s">
        <v>545</v>
      </c>
      <c r="E294">
        <v>0</v>
      </c>
      <c r="F294" t="s">
        <v>937</v>
      </c>
    </row>
    <row r="295" spans="1:6" x14ac:dyDescent="0.3">
      <c r="A295">
        <v>1437</v>
      </c>
      <c r="B295" t="s">
        <v>1091</v>
      </c>
      <c r="D295" t="s">
        <v>545</v>
      </c>
      <c r="E295">
        <v>0</v>
      </c>
      <c r="F295" t="s">
        <v>937</v>
      </c>
    </row>
    <row r="296" spans="1:6" x14ac:dyDescent="0.3">
      <c r="A296">
        <v>1503</v>
      </c>
      <c r="B296" t="s">
        <v>822</v>
      </c>
      <c r="D296" t="s">
        <v>545</v>
      </c>
      <c r="E296">
        <v>0</v>
      </c>
      <c r="F296" t="s">
        <v>937</v>
      </c>
    </row>
    <row r="297" spans="1:6" x14ac:dyDescent="0.3">
      <c r="A297">
        <v>1505</v>
      </c>
      <c r="B297" t="s">
        <v>1092</v>
      </c>
      <c r="D297" t="s">
        <v>545</v>
      </c>
      <c r="E297">
        <v>0</v>
      </c>
      <c r="F297" t="s">
        <v>937</v>
      </c>
    </row>
    <row r="298" spans="1:6" x14ac:dyDescent="0.3">
      <c r="A298">
        <v>1506</v>
      </c>
      <c r="B298" t="s">
        <v>1093</v>
      </c>
      <c r="D298" t="s">
        <v>545</v>
      </c>
      <c r="E298">
        <v>0</v>
      </c>
      <c r="F298" t="s">
        <v>937</v>
      </c>
    </row>
    <row r="299" spans="1:6" x14ac:dyDescent="0.3">
      <c r="A299">
        <v>1507</v>
      </c>
      <c r="B299" t="s">
        <v>1094</v>
      </c>
      <c r="D299" t="s">
        <v>545</v>
      </c>
      <c r="E299">
        <v>0</v>
      </c>
      <c r="F299" t="s">
        <v>937</v>
      </c>
    </row>
    <row r="300" spans="1:6" x14ac:dyDescent="0.3">
      <c r="A300">
        <v>1512</v>
      </c>
      <c r="B300" t="s">
        <v>1095</v>
      </c>
      <c r="D300" t="s">
        <v>545</v>
      </c>
      <c r="E300">
        <v>0</v>
      </c>
      <c r="F300" t="s">
        <v>937</v>
      </c>
    </row>
    <row r="301" spans="1:6" x14ac:dyDescent="0.3">
      <c r="A301">
        <v>1513</v>
      </c>
      <c r="B301" t="s">
        <v>1096</v>
      </c>
      <c r="D301" t="s">
        <v>545</v>
      </c>
      <c r="E301">
        <v>0</v>
      </c>
      <c r="F301" t="s">
        <v>937</v>
      </c>
    </row>
    <row r="302" spans="1:6" x14ac:dyDescent="0.3">
      <c r="A302">
        <v>1514</v>
      </c>
      <c r="B302" t="s">
        <v>1097</v>
      </c>
      <c r="D302" t="s">
        <v>545</v>
      </c>
      <c r="E302">
        <v>0</v>
      </c>
      <c r="F302" t="s">
        <v>937</v>
      </c>
    </row>
    <row r="303" spans="1:6" x14ac:dyDescent="0.3">
      <c r="A303">
        <v>1515</v>
      </c>
      <c r="B303" t="s">
        <v>1098</v>
      </c>
      <c r="D303" t="s">
        <v>545</v>
      </c>
      <c r="E303">
        <v>0</v>
      </c>
      <c r="F303" t="s">
        <v>937</v>
      </c>
    </row>
    <row r="304" spans="1:6" x14ac:dyDescent="0.3">
      <c r="A304">
        <v>1516</v>
      </c>
      <c r="B304" t="s">
        <v>1099</v>
      </c>
      <c r="D304" t="s">
        <v>545</v>
      </c>
      <c r="E304">
        <v>0</v>
      </c>
      <c r="F304" t="s">
        <v>937</v>
      </c>
    </row>
    <row r="305" spans="1:6" x14ac:dyDescent="0.3">
      <c r="A305">
        <v>1517</v>
      </c>
      <c r="B305" t="s">
        <v>1100</v>
      </c>
      <c r="D305" t="s">
        <v>545</v>
      </c>
      <c r="E305">
        <v>0</v>
      </c>
      <c r="F305" t="s">
        <v>937</v>
      </c>
    </row>
    <row r="306" spans="1:6" x14ac:dyDescent="0.3">
      <c r="A306">
        <v>1520</v>
      </c>
      <c r="B306" t="s">
        <v>1101</v>
      </c>
      <c r="D306" t="s">
        <v>545</v>
      </c>
      <c r="E306">
        <v>0</v>
      </c>
      <c r="F306" t="s">
        <v>937</v>
      </c>
    </row>
    <row r="307" spans="1:6" x14ac:dyDescent="0.3">
      <c r="A307">
        <v>1521</v>
      </c>
      <c r="B307" t="s">
        <v>1102</v>
      </c>
      <c r="D307" t="s">
        <v>545</v>
      </c>
      <c r="E307">
        <v>0</v>
      </c>
      <c r="F307" t="s">
        <v>937</v>
      </c>
    </row>
    <row r="308" spans="1:6" x14ac:dyDescent="0.3">
      <c r="A308">
        <v>2014</v>
      </c>
      <c r="B308" t="s">
        <v>117</v>
      </c>
      <c r="D308" t="s">
        <v>545</v>
      </c>
      <c r="E308">
        <v>0</v>
      </c>
      <c r="F308" t="s">
        <v>937</v>
      </c>
    </row>
    <row r="309" spans="1:6" x14ac:dyDescent="0.3">
      <c r="A309">
        <v>2015</v>
      </c>
      <c r="B309" t="s">
        <v>1103</v>
      </c>
      <c r="D309" t="s">
        <v>545</v>
      </c>
      <c r="E309">
        <v>0</v>
      </c>
      <c r="F309" t="s">
        <v>937</v>
      </c>
    </row>
    <row r="310" spans="1:6" x14ac:dyDescent="0.3">
      <c r="A310">
        <v>2070</v>
      </c>
      <c r="B310" t="s">
        <v>829</v>
      </c>
      <c r="D310" t="s">
        <v>545</v>
      </c>
      <c r="E310">
        <v>11946</v>
      </c>
      <c r="F310" t="s">
        <v>937</v>
      </c>
    </row>
    <row r="311" spans="1:6" x14ac:dyDescent="0.3">
      <c r="A311">
        <v>2157</v>
      </c>
      <c r="B311" t="s">
        <v>1104</v>
      </c>
      <c r="D311" t="s">
        <v>545</v>
      </c>
      <c r="E311">
        <v>0</v>
      </c>
      <c r="F311" t="s">
        <v>937</v>
      </c>
    </row>
    <row r="312" spans="1:6" x14ac:dyDescent="0.3">
      <c r="A312">
        <v>2180</v>
      </c>
      <c r="B312" t="s">
        <v>831</v>
      </c>
      <c r="D312" t="s">
        <v>545</v>
      </c>
      <c r="E312">
        <v>0</v>
      </c>
      <c r="F312" t="s">
        <v>937</v>
      </c>
    </row>
    <row r="313" spans="1:6" x14ac:dyDescent="0.3">
      <c r="A313">
        <v>2181</v>
      </c>
      <c r="B313" t="s">
        <v>832</v>
      </c>
      <c r="D313" t="s">
        <v>545</v>
      </c>
      <c r="E313">
        <v>0</v>
      </c>
      <c r="F313" t="s">
        <v>937</v>
      </c>
    </row>
    <row r="314" spans="1:6" x14ac:dyDescent="0.3">
      <c r="A314">
        <v>2186</v>
      </c>
      <c r="B314" t="s">
        <v>833</v>
      </c>
      <c r="D314" t="s">
        <v>545</v>
      </c>
      <c r="E314">
        <v>0</v>
      </c>
      <c r="F314" t="s">
        <v>937</v>
      </c>
    </row>
    <row r="315" spans="1:6" x14ac:dyDescent="0.3">
      <c r="A315">
        <v>2209</v>
      </c>
      <c r="B315" t="s">
        <v>834</v>
      </c>
      <c r="D315" t="s">
        <v>545</v>
      </c>
      <c r="E315">
        <v>0</v>
      </c>
      <c r="F315" t="s">
        <v>937</v>
      </c>
    </row>
    <row r="316" spans="1:6" x14ac:dyDescent="0.3">
      <c r="A316">
        <v>5180</v>
      </c>
      <c r="B316" t="s">
        <v>111</v>
      </c>
      <c r="D316" t="s">
        <v>545</v>
      </c>
      <c r="E316">
        <v>0</v>
      </c>
      <c r="F316" t="s">
        <v>937</v>
      </c>
    </row>
    <row r="317" spans="1:6" x14ac:dyDescent="0.3">
      <c r="A317">
        <v>5506</v>
      </c>
      <c r="B317" t="s">
        <v>1105</v>
      </c>
      <c r="D317" t="s">
        <v>545</v>
      </c>
      <c r="E317">
        <v>0</v>
      </c>
      <c r="F317" t="s">
        <v>937</v>
      </c>
    </row>
    <row r="318" spans="1:6" x14ac:dyDescent="0.3">
      <c r="A318">
        <v>5511</v>
      </c>
      <c r="B318" t="s">
        <v>1106</v>
      </c>
      <c r="D318" t="s">
        <v>545</v>
      </c>
      <c r="E318">
        <v>0</v>
      </c>
      <c r="F318" t="s">
        <v>937</v>
      </c>
    </row>
    <row r="319" spans="1:6" x14ac:dyDescent="0.3">
      <c r="A319">
        <v>5512</v>
      </c>
      <c r="B319" t="s">
        <v>1107</v>
      </c>
      <c r="D319" t="s">
        <v>545</v>
      </c>
      <c r="E319">
        <v>0</v>
      </c>
      <c r="F319" t="s">
        <v>937</v>
      </c>
    </row>
    <row r="320" spans="1:6" x14ac:dyDescent="0.3">
      <c r="A320">
        <v>5542</v>
      </c>
      <c r="B320" t="s">
        <v>1108</v>
      </c>
      <c r="D320" t="s">
        <v>545</v>
      </c>
      <c r="E320">
        <v>0</v>
      </c>
      <c r="F320" t="s">
        <v>937</v>
      </c>
    </row>
    <row r="321" spans="1:6" x14ac:dyDescent="0.3">
      <c r="A321">
        <v>5543</v>
      </c>
      <c r="B321" t="s">
        <v>1109</v>
      </c>
      <c r="D321" t="s">
        <v>545</v>
      </c>
      <c r="E321">
        <v>0</v>
      </c>
      <c r="F321" t="s">
        <v>937</v>
      </c>
    </row>
    <row r="322" spans="1:6" x14ac:dyDescent="0.3">
      <c r="A322">
        <v>5552</v>
      </c>
      <c r="B322" t="s">
        <v>1110</v>
      </c>
      <c r="D322" t="s">
        <v>545</v>
      </c>
      <c r="E322">
        <v>0</v>
      </c>
      <c r="F322" t="s">
        <v>937</v>
      </c>
    </row>
    <row r="323" spans="1:6" x14ac:dyDescent="0.3">
      <c r="A323">
        <v>5559</v>
      </c>
      <c r="B323" t="s">
        <v>1111</v>
      </c>
      <c r="D323" t="s">
        <v>545</v>
      </c>
      <c r="E323">
        <v>0</v>
      </c>
      <c r="F323" t="s">
        <v>937</v>
      </c>
    </row>
    <row r="324" spans="1:6" x14ac:dyDescent="0.3">
      <c r="A324">
        <v>5612</v>
      </c>
      <c r="B324" t="s">
        <v>1112</v>
      </c>
      <c r="D324" t="s">
        <v>545</v>
      </c>
      <c r="E324">
        <v>0</v>
      </c>
      <c r="F324" t="s">
        <v>937</v>
      </c>
    </row>
    <row r="325" spans="1:6" x14ac:dyDescent="0.3">
      <c r="A325">
        <v>5614</v>
      </c>
      <c r="B325" t="s">
        <v>1113</v>
      </c>
      <c r="D325" t="s">
        <v>545</v>
      </c>
      <c r="E325">
        <v>0</v>
      </c>
      <c r="F325" t="s">
        <v>937</v>
      </c>
    </row>
    <row r="326" spans="1:6" x14ac:dyDescent="0.3">
      <c r="A326">
        <v>5634</v>
      </c>
      <c r="B326" t="s">
        <v>1114</v>
      </c>
      <c r="D326" t="s">
        <v>545</v>
      </c>
      <c r="E326">
        <v>0</v>
      </c>
      <c r="F326" t="s">
        <v>937</v>
      </c>
    </row>
    <row r="327" spans="1:6" x14ac:dyDescent="0.3">
      <c r="A327">
        <v>6000</v>
      </c>
      <c r="B327" t="s">
        <v>1115</v>
      </c>
      <c r="D327" t="s">
        <v>545</v>
      </c>
      <c r="E327">
        <v>0</v>
      </c>
      <c r="F327" t="s">
        <v>937</v>
      </c>
    </row>
    <row r="328" spans="1:6" x14ac:dyDescent="0.3">
      <c r="A328">
        <v>6001</v>
      </c>
      <c r="B328" t="s">
        <v>1116</v>
      </c>
      <c r="D328" t="s">
        <v>545</v>
      </c>
      <c r="E328">
        <v>0</v>
      </c>
      <c r="F328" t="s">
        <v>937</v>
      </c>
    </row>
    <row r="329" spans="1:6" x14ac:dyDescent="0.3">
      <c r="A329">
        <v>6002</v>
      </c>
      <c r="B329" t="s">
        <v>1117</v>
      </c>
      <c r="D329" t="s">
        <v>545</v>
      </c>
      <c r="E329">
        <v>0</v>
      </c>
      <c r="F329" t="s">
        <v>937</v>
      </c>
    </row>
    <row r="330" spans="1:6" x14ac:dyDescent="0.3">
      <c r="A330">
        <v>6003</v>
      </c>
      <c r="B330" t="s">
        <v>1118</v>
      </c>
      <c r="D330" t="s">
        <v>545</v>
      </c>
      <c r="E330">
        <v>0</v>
      </c>
      <c r="F330" t="s">
        <v>937</v>
      </c>
    </row>
    <row r="331" spans="1:6" x14ac:dyDescent="0.3">
      <c r="A331">
        <v>6004</v>
      </c>
      <c r="B331" t="s">
        <v>1119</v>
      </c>
      <c r="D331" t="s">
        <v>545</v>
      </c>
      <c r="E331">
        <v>0</v>
      </c>
      <c r="F331" t="s">
        <v>937</v>
      </c>
    </row>
    <row r="332" spans="1:6" x14ac:dyDescent="0.3">
      <c r="A332">
        <v>6005</v>
      </c>
      <c r="B332" t="s">
        <v>1120</v>
      </c>
      <c r="D332" t="s">
        <v>545</v>
      </c>
      <c r="E332">
        <v>0</v>
      </c>
      <c r="F332" t="s">
        <v>937</v>
      </c>
    </row>
    <row r="333" spans="1:6" x14ac:dyDescent="0.3">
      <c r="A333">
        <v>6006</v>
      </c>
      <c r="B333" t="s">
        <v>1121</v>
      </c>
      <c r="D333" t="s">
        <v>545</v>
      </c>
      <c r="E333">
        <v>0</v>
      </c>
      <c r="F333" t="s">
        <v>937</v>
      </c>
    </row>
    <row r="334" spans="1:6" x14ac:dyDescent="0.3">
      <c r="A334">
        <v>6007</v>
      </c>
      <c r="B334" t="s">
        <v>1122</v>
      </c>
      <c r="D334" t="s">
        <v>545</v>
      </c>
      <c r="E334">
        <v>0</v>
      </c>
      <c r="F334" t="s">
        <v>937</v>
      </c>
    </row>
    <row r="335" spans="1:6" x14ac:dyDescent="0.3">
      <c r="A335">
        <v>6008</v>
      </c>
      <c r="B335" t="s">
        <v>941</v>
      </c>
      <c r="D335" t="s">
        <v>545</v>
      </c>
      <c r="E335">
        <v>0</v>
      </c>
      <c r="F335" t="s">
        <v>937</v>
      </c>
    </row>
    <row r="336" spans="1:6" x14ac:dyDescent="0.3">
      <c r="A336">
        <v>6009</v>
      </c>
      <c r="B336" t="s">
        <v>1123</v>
      </c>
      <c r="D336" t="s">
        <v>545</v>
      </c>
      <c r="E336">
        <v>0</v>
      </c>
      <c r="F336" t="s">
        <v>937</v>
      </c>
    </row>
    <row r="337" spans="1:6" x14ac:dyDescent="0.3">
      <c r="A337">
        <v>6010</v>
      </c>
      <c r="B337" t="s">
        <v>1124</v>
      </c>
      <c r="D337" t="s">
        <v>545</v>
      </c>
      <c r="E337">
        <v>0</v>
      </c>
      <c r="F337" t="s">
        <v>937</v>
      </c>
    </row>
    <row r="338" spans="1:6" x14ac:dyDescent="0.3">
      <c r="A338">
        <v>6011</v>
      </c>
      <c r="B338" t="s">
        <v>1125</v>
      </c>
      <c r="D338" t="s">
        <v>545</v>
      </c>
      <c r="E338">
        <v>0</v>
      </c>
      <c r="F338" t="s">
        <v>937</v>
      </c>
    </row>
    <row r="339" spans="1:6" x14ac:dyDescent="0.3">
      <c r="A339">
        <v>6012</v>
      </c>
      <c r="B339" t="s">
        <v>1126</v>
      </c>
      <c r="D339" t="s">
        <v>545</v>
      </c>
      <c r="E339">
        <v>0</v>
      </c>
      <c r="F339" t="s">
        <v>937</v>
      </c>
    </row>
    <row r="340" spans="1:6" x14ac:dyDescent="0.3">
      <c r="A340">
        <v>6013</v>
      </c>
      <c r="B340" t="s">
        <v>1127</v>
      </c>
      <c r="D340" t="s">
        <v>545</v>
      </c>
      <c r="E340">
        <v>0</v>
      </c>
      <c r="F340" t="s">
        <v>937</v>
      </c>
    </row>
    <row r="341" spans="1:6" x14ac:dyDescent="0.3">
      <c r="A341">
        <v>6014</v>
      </c>
      <c r="B341" t="s">
        <v>1128</v>
      </c>
      <c r="D341" t="s">
        <v>545</v>
      </c>
      <c r="E341">
        <v>0</v>
      </c>
      <c r="F341" t="s">
        <v>937</v>
      </c>
    </row>
    <row r="342" spans="1:6" x14ac:dyDescent="0.3">
      <c r="A342">
        <v>6015</v>
      </c>
      <c r="B342" t="s">
        <v>1129</v>
      </c>
      <c r="D342" t="s">
        <v>545</v>
      </c>
      <c r="E342">
        <v>0</v>
      </c>
      <c r="F342" t="s">
        <v>937</v>
      </c>
    </row>
    <row r="343" spans="1:6" x14ac:dyDescent="0.3">
      <c r="A343">
        <v>6016</v>
      </c>
      <c r="B343" t="s">
        <v>1130</v>
      </c>
      <c r="D343" t="s">
        <v>545</v>
      </c>
      <c r="E343">
        <v>0</v>
      </c>
      <c r="F343" t="s">
        <v>937</v>
      </c>
    </row>
    <row r="344" spans="1:6" x14ac:dyDescent="0.3">
      <c r="A344">
        <v>6017</v>
      </c>
      <c r="B344" t="s">
        <v>1131</v>
      </c>
      <c r="D344" t="s">
        <v>545</v>
      </c>
      <c r="E344">
        <v>0</v>
      </c>
      <c r="F344" t="s">
        <v>937</v>
      </c>
    </row>
    <row r="345" spans="1:6" x14ac:dyDescent="0.3">
      <c r="A345">
        <v>6018</v>
      </c>
      <c r="B345" t="s">
        <v>1132</v>
      </c>
      <c r="D345" t="s">
        <v>545</v>
      </c>
      <c r="E345">
        <v>0</v>
      </c>
      <c r="F345" t="s">
        <v>937</v>
      </c>
    </row>
    <row r="346" spans="1:6" x14ac:dyDescent="0.3">
      <c r="A346">
        <v>6020</v>
      </c>
      <c r="B346" t="s">
        <v>963</v>
      </c>
      <c r="D346" t="s">
        <v>545</v>
      </c>
      <c r="E346">
        <v>0</v>
      </c>
      <c r="F346" t="s">
        <v>937</v>
      </c>
    </row>
    <row r="347" spans="1:6" x14ac:dyDescent="0.3">
      <c r="A347">
        <v>6023</v>
      </c>
      <c r="B347" t="s">
        <v>1133</v>
      </c>
      <c r="D347" t="s">
        <v>545</v>
      </c>
      <c r="E347">
        <v>0</v>
      </c>
      <c r="F347" t="s">
        <v>937</v>
      </c>
    </row>
    <row r="348" spans="1:6" x14ac:dyDescent="0.3">
      <c r="A348">
        <v>6024</v>
      </c>
      <c r="B348" t="s">
        <v>1134</v>
      </c>
      <c r="D348" t="s">
        <v>545</v>
      </c>
      <c r="E348">
        <v>0</v>
      </c>
      <c r="F348" t="s">
        <v>937</v>
      </c>
    </row>
    <row r="349" spans="1:6" x14ac:dyDescent="0.3">
      <c r="A349">
        <v>6026</v>
      </c>
      <c r="B349" t="s">
        <v>1135</v>
      </c>
      <c r="D349" t="s">
        <v>545</v>
      </c>
      <c r="E349">
        <v>0</v>
      </c>
      <c r="F349" t="s">
        <v>937</v>
      </c>
    </row>
    <row r="350" spans="1:6" x14ac:dyDescent="0.3">
      <c r="A350">
        <v>6027</v>
      </c>
      <c r="B350" t="s">
        <v>1136</v>
      </c>
      <c r="D350" t="s">
        <v>545</v>
      </c>
      <c r="E350">
        <v>0</v>
      </c>
      <c r="F350" t="s">
        <v>937</v>
      </c>
    </row>
    <row r="351" spans="1:6" x14ac:dyDescent="0.3">
      <c r="A351">
        <v>6028</v>
      </c>
      <c r="B351" t="s">
        <v>1137</v>
      </c>
      <c r="D351" t="s">
        <v>545</v>
      </c>
      <c r="E351">
        <v>0</v>
      </c>
      <c r="F351" t="s">
        <v>937</v>
      </c>
    </row>
    <row r="352" spans="1:6" x14ac:dyDescent="0.3">
      <c r="A352">
        <v>6029</v>
      </c>
      <c r="B352" t="s">
        <v>1138</v>
      </c>
      <c r="D352" t="s">
        <v>545</v>
      </c>
      <c r="E352">
        <v>0</v>
      </c>
      <c r="F352" t="s">
        <v>937</v>
      </c>
    </row>
    <row r="353" spans="1:6" x14ac:dyDescent="0.3">
      <c r="A353">
        <v>6030</v>
      </c>
      <c r="B353" t="s">
        <v>1139</v>
      </c>
      <c r="D353" t="s">
        <v>545</v>
      </c>
      <c r="E353">
        <v>0</v>
      </c>
      <c r="F353" t="s">
        <v>937</v>
      </c>
    </row>
    <row r="354" spans="1:6" x14ac:dyDescent="0.3">
      <c r="A354">
        <v>6031</v>
      </c>
      <c r="B354" t="s">
        <v>1140</v>
      </c>
      <c r="D354" t="s">
        <v>545</v>
      </c>
      <c r="E354">
        <v>0</v>
      </c>
      <c r="F354" t="s">
        <v>937</v>
      </c>
    </row>
    <row r="355" spans="1:6" x14ac:dyDescent="0.3">
      <c r="A355">
        <v>6032</v>
      </c>
      <c r="B355" t="s">
        <v>1141</v>
      </c>
      <c r="D355" t="s">
        <v>545</v>
      </c>
      <c r="E355">
        <v>0</v>
      </c>
      <c r="F355" t="s">
        <v>937</v>
      </c>
    </row>
    <row r="356" spans="1:6" x14ac:dyDescent="0.3">
      <c r="A356">
        <v>6033</v>
      </c>
      <c r="B356" t="s">
        <v>1142</v>
      </c>
      <c r="D356" t="s">
        <v>545</v>
      </c>
      <c r="E356">
        <v>0</v>
      </c>
      <c r="F356" t="s">
        <v>937</v>
      </c>
    </row>
    <row r="357" spans="1:6" x14ac:dyDescent="0.3">
      <c r="A357">
        <v>6034</v>
      </c>
      <c r="B357" t="s">
        <v>1143</v>
      </c>
      <c r="D357" t="s">
        <v>545</v>
      </c>
      <c r="E357">
        <v>0</v>
      </c>
      <c r="F357" t="s">
        <v>937</v>
      </c>
    </row>
    <row r="358" spans="1:6" x14ac:dyDescent="0.3">
      <c r="A358">
        <v>6035</v>
      </c>
      <c r="B358" t="s">
        <v>1144</v>
      </c>
      <c r="D358" t="s">
        <v>545</v>
      </c>
      <c r="E358">
        <v>0</v>
      </c>
      <c r="F358" t="s">
        <v>937</v>
      </c>
    </row>
    <row r="359" spans="1:6" x14ac:dyDescent="0.3">
      <c r="A359">
        <v>6036</v>
      </c>
      <c r="B359" t="s">
        <v>1145</v>
      </c>
      <c r="D359" t="s">
        <v>545</v>
      </c>
      <c r="E359">
        <v>0</v>
      </c>
      <c r="F359" t="s">
        <v>937</v>
      </c>
    </row>
    <row r="360" spans="1:6" x14ac:dyDescent="0.3">
      <c r="A360">
        <v>6037</v>
      </c>
      <c r="B360" t="s">
        <v>1146</v>
      </c>
      <c r="D360" t="s">
        <v>545</v>
      </c>
      <c r="E360">
        <v>0</v>
      </c>
      <c r="F360" t="s">
        <v>937</v>
      </c>
    </row>
    <row r="361" spans="1:6" x14ac:dyDescent="0.3">
      <c r="A361">
        <v>6039</v>
      </c>
      <c r="B361" t="s">
        <v>77</v>
      </c>
      <c r="D361" t="s">
        <v>545</v>
      </c>
      <c r="E361">
        <v>0</v>
      </c>
      <c r="F361" t="s">
        <v>937</v>
      </c>
    </row>
    <row r="362" spans="1:6" x14ac:dyDescent="0.3">
      <c r="A362">
        <v>6040</v>
      </c>
      <c r="B362" t="s">
        <v>1147</v>
      </c>
      <c r="D362" t="s">
        <v>545</v>
      </c>
      <c r="E362">
        <v>0</v>
      </c>
      <c r="F362" t="s">
        <v>937</v>
      </c>
    </row>
    <row r="363" spans="1:6" x14ac:dyDescent="0.3">
      <c r="A363">
        <v>6041</v>
      </c>
      <c r="B363" t="s">
        <v>1148</v>
      </c>
      <c r="D363" t="s">
        <v>545</v>
      </c>
      <c r="E363">
        <v>0</v>
      </c>
      <c r="F363" t="s">
        <v>937</v>
      </c>
    </row>
    <row r="364" spans="1:6" x14ac:dyDescent="0.3">
      <c r="A364">
        <v>6042</v>
      </c>
      <c r="B364" t="s">
        <v>1149</v>
      </c>
      <c r="D364" t="s">
        <v>545</v>
      </c>
      <c r="E364">
        <v>0</v>
      </c>
      <c r="F364" t="s">
        <v>937</v>
      </c>
    </row>
    <row r="365" spans="1:6" x14ac:dyDescent="0.3">
      <c r="A365">
        <v>6043</v>
      </c>
      <c r="B365" t="s">
        <v>1150</v>
      </c>
      <c r="D365" t="s">
        <v>545</v>
      </c>
      <c r="E365">
        <v>0</v>
      </c>
      <c r="F365" t="s">
        <v>937</v>
      </c>
    </row>
    <row r="366" spans="1:6" x14ac:dyDescent="0.3">
      <c r="A366">
        <v>6047</v>
      </c>
      <c r="B366" t="s">
        <v>1151</v>
      </c>
      <c r="D366" t="s">
        <v>545</v>
      </c>
      <c r="E366">
        <v>0</v>
      </c>
      <c r="F366" t="s">
        <v>937</v>
      </c>
    </row>
    <row r="367" spans="1:6" x14ac:dyDescent="0.3">
      <c r="A367">
        <v>6048</v>
      </c>
      <c r="B367" t="s">
        <v>1152</v>
      </c>
      <c r="D367" t="s">
        <v>545</v>
      </c>
      <c r="E367">
        <v>0</v>
      </c>
      <c r="F367" t="s">
        <v>937</v>
      </c>
    </row>
    <row r="368" spans="1:6" x14ac:dyDescent="0.3">
      <c r="A368">
        <v>6049</v>
      </c>
      <c r="B368" t="s">
        <v>1153</v>
      </c>
      <c r="D368" t="s">
        <v>545</v>
      </c>
      <c r="E368">
        <v>0</v>
      </c>
      <c r="F368" t="s">
        <v>937</v>
      </c>
    </row>
    <row r="369" spans="1:6" x14ac:dyDescent="0.3">
      <c r="A369">
        <v>6052</v>
      </c>
      <c r="B369" t="s">
        <v>1053</v>
      </c>
      <c r="D369" t="s">
        <v>545</v>
      </c>
      <c r="E369">
        <v>0</v>
      </c>
      <c r="F369" t="s">
        <v>937</v>
      </c>
    </row>
    <row r="370" spans="1:6" x14ac:dyDescent="0.3">
      <c r="A370">
        <v>6053</v>
      </c>
      <c r="B370" t="s">
        <v>1154</v>
      </c>
      <c r="D370" t="s">
        <v>545</v>
      </c>
      <c r="E370">
        <v>0</v>
      </c>
      <c r="F370" t="s">
        <v>937</v>
      </c>
    </row>
    <row r="371" spans="1:6" x14ac:dyDescent="0.3">
      <c r="A371">
        <v>6054</v>
      </c>
      <c r="B371" t="s">
        <v>1155</v>
      </c>
      <c r="D371" t="s">
        <v>545</v>
      </c>
      <c r="E371">
        <v>0</v>
      </c>
      <c r="F371" t="s">
        <v>937</v>
      </c>
    </row>
    <row r="372" spans="1:6" x14ac:dyDescent="0.3">
      <c r="A372">
        <v>6055</v>
      </c>
      <c r="B372" t="s">
        <v>1156</v>
      </c>
      <c r="D372" t="s">
        <v>545</v>
      </c>
      <c r="E372">
        <v>0</v>
      </c>
      <c r="F372" t="s">
        <v>937</v>
      </c>
    </row>
    <row r="373" spans="1:6" x14ac:dyDescent="0.3">
      <c r="A373">
        <v>6057</v>
      </c>
      <c r="B373" t="s">
        <v>1157</v>
      </c>
      <c r="D373" t="s">
        <v>545</v>
      </c>
      <c r="E373">
        <v>0</v>
      </c>
      <c r="F373" t="s">
        <v>937</v>
      </c>
    </row>
    <row r="374" spans="1:6" x14ac:dyDescent="0.3">
      <c r="A374">
        <v>6058</v>
      </c>
      <c r="B374" t="s">
        <v>1158</v>
      </c>
      <c r="D374" t="s">
        <v>545</v>
      </c>
      <c r="E374">
        <v>0</v>
      </c>
      <c r="F374" t="s">
        <v>937</v>
      </c>
    </row>
    <row r="375" spans="1:6" x14ac:dyDescent="0.3">
      <c r="A375">
        <v>6065</v>
      </c>
      <c r="B375" t="s">
        <v>1159</v>
      </c>
      <c r="D375" t="s">
        <v>545</v>
      </c>
      <c r="E375">
        <v>0</v>
      </c>
      <c r="F375" t="s">
        <v>937</v>
      </c>
    </row>
    <row r="376" spans="1:6" x14ac:dyDescent="0.3">
      <c r="A376">
        <v>6066</v>
      </c>
      <c r="B376" t="s">
        <v>1160</v>
      </c>
      <c r="D376" t="s">
        <v>545</v>
      </c>
      <c r="E376">
        <v>0</v>
      </c>
      <c r="F376" t="s">
        <v>937</v>
      </c>
    </row>
    <row r="377" spans="1:6" x14ac:dyDescent="0.3">
      <c r="A377">
        <v>6067</v>
      </c>
      <c r="B377" t="s">
        <v>1161</v>
      </c>
      <c r="D377" t="s">
        <v>545</v>
      </c>
      <c r="E377">
        <v>0</v>
      </c>
      <c r="F377" t="s">
        <v>937</v>
      </c>
    </row>
    <row r="378" spans="1:6" x14ac:dyDescent="0.3">
      <c r="A378">
        <v>6068</v>
      </c>
      <c r="B378" t="s">
        <v>1162</v>
      </c>
      <c r="D378" t="s">
        <v>545</v>
      </c>
      <c r="E378">
        <v>0</v>
      </c>
      <c r="F378" t="s">
        <v>937</v>
      </c>
    </row>
    <row r="379" spans="1:6" x14ac:dyDescent="0.3">
      <c r="A379">
        <v>6069</v>
      </c>
      <c r="B379" t="s">
        <v>1059</v>
      </c>
      <c r="D379" t="s">
        <v>545</v>
      </c>
      <c r="E379">
        <v>0</v>
      </c>
      <c r="F379" t="s">
        <v>937</v>
      </c>
    </row>
    <row r="380" spans="1:6" x14ac:dyDescent="0.3">
      <c r="A380">
        <v>6070</v>
      </c>
      <c r="B380" t="s">
        <v>154</v>
      </c>
      <c r="D380" t="s">
        <v>545</v>
      </c>
      <c r="E380">
        <v>0</v>
      </c>
      <c r="F380" t="s">
        <v>937</v>
      </c>
    </row>
    <row r="381" spans="1:6" x14ac:dyDescent="0.3">
      <c r="A381">
        <v>6071</v>
      </c>
      <c r="B381" t="s">
        <v>835</v>
      </c>
      <c r="D381" t="s">
        <v>545</v>
      </c>
      <c r="E381">
        <v>0</v>
      </c>
      <c r="F381" t="s">
        <v>937</v>
      </c>
    </row>
    <row r="382" spans="1:6" x14ac:dyDescent="0.3">
      <c r="A382">
        <v>6072</v>
      </c>
      <c r="B382" t="s">
        <v>836</v>
      </c>
      <c r="D382" t="s">
        <v>545</v>
      </c>
      <c r="E382">
        <v>0</v>
      </c>
      <c r="F382" t="s">
        <v>937</v>
      </c>
    </row>
    <row r="383" spans="1:6" x14ac:dyDescent="0.3">
      <c r="A383">
        <v>6073</v>
      </c>
      <c r="B383" t="s">
        <v>837</v>
      </c>
      <c r="D383" t="s">
        <v>545</v>
      </c>
      <c r="E383">
        <v>0</v>
      </c>
      <c r="F383" t="s">
        <v>937</v>
      </c>
    </row>
    <row r="384" spans="1:6" x14ac:dyDescent="0.3">
      <c r="A384">
        <v>6074</v>
      </c>
      <c r="B384" t="s">
        <v>838</v>
      </c>
      <c r="D384" t="s">
        <v>545</v>
      </c>
      <c r="E384">
        <v>0</v>
      </c>
      <c r="F384" t="s">
        <v>937</v>
      </c>
    </row>
    <row r="385" spans="1:6" x14ac:dyDescent="0.3">
      <c r="A385">
        <v>6075</v>
      </c>
      <c r="B385" t="s">
        <v>839</v>
      </c>
      <c r="D385" t="s">
        <v>545</v>
      </c>
      <c r="E385">
        <v>0</v>
      </c>
      <c r="F385" t="s">
        <v>937</v>
      </c>
    </row>
    <row r="386" spans="1:6" x14ac:dyDescent="0.3">
      <c r="A386">
        <v>6076</v>
      </c>
      <c r="B386" t="s">
        <v>89</v>
      </c>
      <c r="D386" t="s">
        <v>545</v>
      </c>
      <c r="E386">
        <v>0</v>
      </c>
      <c r="F386" t="s">
        <v>937</v>
      </c>
    </row>
    <row r="387" spans="1:6" x14ac:dyDescent="0.3">
      <c r="A387">
        <v>6077</v>
      </c>
      <c r="B387" t="s">
        <v>90</v>
      </c>
      <c r="D387" t="s">
        <v>545</v>
      </c>
      <c r="E387">
        <v>0</v>
      </c>
      <c r="F387" t="s">
        <v>937</v>
      </c>
    </row>
    <row r="388" spans="1:6" x14ac:dyDescent="0.3">
      <c r="A388">
        <v>6078</v>
      </c>
      <c r="B388" t="s">
        <v>840</v>
      </c>
      <c r="D388" t="s">
        <v>545</v>
      </c>
      <c r="E388">
        <v>0</v>
      </c>
      <c r="F388" t="s">
        <v>937</v>
      </c>
    </row>
    <row r="389" spans="1:6" x14ac:dyDescent="0.3">
      <c r="A389">
        <v>6079</v>
      </c>
      <c r="B389" t="s">
        <v>841</v>
      </c>
      <c r="D389" t="s">
        <v>545</v>
      </c>
      <c r="E389">
        <v>0</v>
      </c>
      <c r="F389" t="s">
        <v>937</v>
      </c>
    </row>
    <row r="390" spans="1:6" x14ac:dyDescent="0.3">
      <c r="A390">
        <v>6080</v>
      </c>
      <c r="B390" t="s">
        <v>93</v>
      </c>
      <c r="D390" t="s">
        <v>545</v>
      </c>
      <c r="E390">
        <v>0</v>
      </c>
      <c r="F390" t="s">
        <v>937</v>
      </c>
    </row>
    <row r="391" spans="1:6" x14ac:dyDescent="0.3">
      <c r="A391">
        <v>6081</v>
      </c>
      <c r="B391" t="s">
        <v>94</v>
      </c>
      <c r="D391" t="s">
        <v>545</v>
      </c>
      <c r="E391">
        <v>0</v>
      </c>
      <c r="F391" t="s">
        <v>937</v>
      </c>
    </row>
    <row r="392" spans="1:6" x14ac:dyDescent="0.3">
      <c r="A392">
        <v>6082</v>
      </c>
      <c r="B392" t="s">
        <v>1163</v>
      </c>
      <c r="D392" t="s">
        <v>545</v>
      </c>
      <c r="E392">
        <v>0</v>
      </c>
      <c r="F392" t="s">
        <v>937</v>
      </c>
    </row>
    <row r="393" spans="1:6" x14ac:dyDescent="0.3">
      <c r="A393" s="1097">
        <v>6083</v>
      </c>
      <c r="B393" s="1097" t="s">
        <v>1164</v>
      </c>
      <c r="C393" s="1097"/>
      <c r="D393" s="1097" t="s">
        <v>545</v>
      </c>
      <c r="E393">
        <v>0</v>
      </c>
      <c r="F393" t="s">
        <v>942</v>
      </c>
    </row>
    <row r="394" spans="1:6" x14ac:dyDescent="0.3">
      <c r="A394">
        <v>6084</v>
      </c>
      <c r="B394" t="s">
        <v>1165</v>
      </c>
      <c r="D394" t="s">
        <v>545</v>
      </c>
      <c r="E394">
        <v>0</v>
      </c>
      <c r="F394" t="s">
        <v>937</v>
      </c>
    </row>
    <row r="395" spans="1:6" x14ac:dyDescent="0.3">
      <c r="A395">
        <v>6085</v>
      </c>
      <c r="B395" t="s">
        <v>1166</v>
      </c>
      <c r="D395" t="s">
        <v>545</v>
      </c>
      <c r="E395">
        <v>0</v>
      </c>
      <c r="F395" t="s">
        <v>937</v>
      </c>
    </row>
    <row r="396" spans="1:6" x14ac:dyDescent="0.3">
      <c r="A396">
        <v>6086</v>
      </c>
      <c r="B396" t="s">
        <v>76</v>
      </c>
      <c r="D396" t="s">
        <v>545</v>
      </c>
      <c r="E396">
        <v>0</v>
      </c>
      <c r="F396" t="s">
        <v>937</v>
      </c>
    </row>
    <row r="397" spans="1:6" x14ac:dyDescent="0.3">
      <c r="A397">
        <v>6087</v>
      </c>
      <c r="B397" t="s">
        <v>1167</v>
      </c>
      <c r="D397" t="s">
        <v>545</v>
      </c>
      <c r="E397">
        <v>0</v>
      </c>
      <c r="F397" t="s">
        <v>937</v>
      </c>
    </row>
    <row r="398" spans="1:6" x14ac:dyDescent="0.3">
      <c r="A398">
        <v>6088</v>
      </c>
      <c r="B398" t="s">
        <v>1168</v>
      </c>
      <c r="D398" t="s">
        <v>545</v>
      </c>
      <c r="E398">
        <v>0</v>
      </c>
      <c r="F398" t="s">
        <v>937</v>
      </c>
    </row>
    <row r="399" spans="1:6" x14ac:dyDescent="0.3">
      <c r="A399">
        <v>7004</v>
      </c>
      <c r="B399" t="s">
        <v>1169</v>
      </c>
      <c r="D399" t="s">
        <v>545</v>
      </c>
      <c r="E399">
        <v>0</v>
      </c>
      <c r="F399" t="s">
        <v>937</v>
      </c>
    </row>
    <row r="400" spans="1:6" x14ac:dyDescent="0.3">
      <c r="A400">
        <v>7201</v>
      </c>
      <c r="B400" t="s">
        <v>843</v>
      </c>
      <c r="C400" t="s">
        <v>570</v>
      </c>
      <c r="D400" t="s">
        <v>545</v>
      </c>
      <c r="E400">
        <v>4700</v>
      </c>
      <c r="F400" t="s">
        <v>937</v>
      </c>
    </row>
    <row r="401" spans="1:6" x14ac:dyDescent="0.3">
      <c r="A401">
        <v>7202</v>
      </c>
      <c r="B401" t="s">
        <v>844</v>
      </c>
      <c r="D401" t="s">
        <v>545</v>
      </c>
      <c r="E401">
        <v>12800</v>
      </c>
      <c r="F401" t="s">
        <v>937</v>
      </c>
    </row>
    <row r="402" spans="1:6" x14ac:dyDescent="0.3">
      <c r="A402">
        <v>7203</v>
      </c>
      <c r="B402" t="s">
        <v>845</v>
      </c>
      <c r="D402" t="s">
        <v>545</v>
      </c>
      <c r="E402">
        <v>9900</v>
      </c>
      <c r="F402" t="s">
        <v>937</v>
      </c>
    </row>
    <row r="403" spans="1:6" x14ac:dyDescent="0.3">
      <c r="A403">
        <v>7204</v>
      </c>
      <c r="B403" t="s">
        <v>846</v>
      </c>
      <c r="D403" t="s">
        <v>545</v>
      </c>
      <c r="E403">
        <v>10400</v>
      </c>
      <c r="F403" t="s">
        <v>937</v>
      </c>
    </row>
    <row r="404" spans="1:6" x14ac:dyDescent="0.3">
      <c r="A404">
        <v>7205</v>
      </c>
      <c r="B404" t="s">
        <v>847</v>
      </c>
      <c r="D404" t="s">
        <v>545</v>
      </c>
      <c r="E404">
        <v>7700</v>
      </c>
      <c r="F404" t="s">
        <v>937</v>
      </c>
    </row>
    <row r="405" spans="1:6" x14ac:dyDescent="0.3">
      <c r="A405">
        <v>7206</v>
      </c>
      <c r="B405" t="s">
        <v>848</v>
      </c>
      <c r="C405" t="s">
        <v>570</v>
      </c>
      <c r="D405" t="s">
        <v>545</v>
      </c>
      <c r="E405">
        <v>7300</v>
      </c>
      <c r="F405" t="s">
        <v>937</v>
      </c>
    </row>
    <row r="406" spans="1:6" x14ac:dyDescent="0.3">
      <c r="A406">
        <v>7207</v>
      </c>
      <c r="B406" t="s">
        <v>849</v>
      </c>
      <c r="C406" t="s">
        <v>570</v>
      </c>
      <c r="D406" t="s">
        <v>545</v>
      </c>
      <c r="E406">
        <v>7900</v>
      </c>
      <c r="F406" t="s">
        <v>937</v>
      </c>
    </row>
    <row r="407" spans="1:6" x14ac:dyDescent="0.3">
      <c r="A407">
        <v>7208</v>
      </c>
      <c r="B407" t="s">
        <v>850</v>
      </c>
      <c r="C407" t="s">
        <v>570</v>
      </c>
      <c r="D407" t="s">
        <v>545</v>
      </c>
      <c r="E407">
        <v>6000</v>
      </c>
      <c r="F407" t="s">
        <v>937</v>
      </c>
    </row>
    <row r="408" spans="1:6" x14ac:dyDescent="0.3">
      <c r="A408">
        <v>7209</v>
      </c>
      <c r="B408" t="s">
        <v>851</v>
      </c>
      <c r="C408" t="s">
        <v>570</v>
      </c>
      <c r="D408" t="s">
        <v>545</v>
      </c>
      <c r="E408">
        <v>5800</v>
      </c>
      <c r="F408" t="s">
        <v>937</v>
      </c>
    </row>
    <row r="409" spans="1:6" x14ac:dyDescent="0.3">
      <c r="A409">
        <v>7210</v>
      </c>
      <c r="B409" t="s">
        <v>852</v>
      </c>
      <c r="C409" t="s">
        <v>570</v>
      </c>
      <c r="D409" t="s">
        <v>545</v>
      </c>
      <c r="E409">
        <v>6500</v>
      </c>
      <c r="F409" t="s">
        <v>937</v>
      </c>
    </row>
    <row r="410" spans="1:6" x14ac:dyDescent="0.3">
      <c r="A410">
        <v>7211</v>
      </c>
      <c r="B410" t="s">
        <v>853</v>
      </c>
      <c r="D410" t="s">
        <v>545</v>
      </c>
      <c r="E410">
        <v>0</v>
      </c>
      <c r="F410" t="s">
        <v>937</v>
      </c>
    </row>
    <row r="411" spans="1:6" x14ac:dyDescent="0.3">
      <c r="A411">
        <v>7212</v>
      </c>
      <c r="B411" t="s">
        <v>1007</v>
      </c>
      <c r="D411" t="s">
        <v>545</v>
      </c>
      <c r="E411">
        <v>0</v>
      </c>
      <c r="F411" t="s">
        <v>937</v>
      </c>
    </row>
    <row r="412" spans="1:6" x14ac:dyDescent="0.3">
      <c r="A412">
        <v>7214</v>
      </c>
      <c r="B412" t="s">
        <v>854</v>
      </c>
      <c r="D412" t="s">
        <v>545</v>
      </c>
      <c r="E412">
        <v>5500</v>
      </c>
      <c r="F412" t="s">
        <v>937</v>
      </c>
    </row>
    <row r="413" spans="1:6" x14ac:dyDescent="0.3">
      <c r="A413">
        <v>7215</v>
      </c>
      <c r="B413" t="s">
        <v>855</v>
      </c>
      <c r="D413" t="s">
        <v>545</v>
      </c>
      <c r="E413">
        <v>5300</v>
      </c>
      <c r="F413" t="s">
        <v>937</v>
      </c>
    </row>
    <row r="414" spans="1:6" x14ac:dyDescent="0.3">
      <c r="A414">
        <v>7217</v>
      </c>
      <c r="B414" t="s">
        <v>856</v>
      </c>
      <c r="D414" t="s">
        <v>545</v>
      </c>
      <c r="E414">
        <v>0</v>
      </c>
      <c r="F414" t="s">
        <v>937</v>
      </c>
    </row>
    <row r="415" spans="1:6" x14ac:dyDescent="0.3">
      <c r="A415">
        <v>7218</v>
      </c>
      <c r="B415" t="s">
        <v>857</v>
      </c>
      <c r="D415" t="s">
        <v>545</v>
      </c>
      <c r="E415">
        <v>5300</v>
      </c>
      <c r="F415" t="s">
        <v>937</v>
      </c>
    </row>
    <row r="416" spans="1:6" x14ac:dyDescent="0.3">
      <c r="A416">
        <v>7223</v>
      </c>
      <c r="B416" t="s">
        <v>858</v>
      </c>
      <c r="D416" t="s">
        <v>545</v>
      </c>
      <c r="E416">
        <v>0</v>
      </c>
      <c r="F416" t="s">
        <v>937</v>
      </c>
    </row>
    <row r="417" spans="1:6" x14ac:dyDescent="0.3">
      <c r="A417">
        <v>7224</v>
      </c>
      <c r="B417" t="s">
        <v>859</v>
      </c>
      <c r="C417" t="s">
        <v>570</v>
      </c>
      <c r="D417" t="s">
        <v>545</v>
      </c>
      <c r="E417">
        <v>6950</v>
      </c>
      <c r="F417" t="s">
        <v>937</v>
      </c>
    </row>
    <row r="418" spans="1:6" x14ac:dyDescent="0.3">
      <c r="A418">
        <v>7225</v>
      </c>
      <c r="B418" t="s">
        <v>860</v>
      </c>
      <c r="D418" t="s">
        <v>545</v>
      </c>
      <c r="E418">
        <v>0</v>
      </c>
      <c r="F418" t="s">
        <v>937</v>
      </c>
    </row>
    <row r="419" spans="1:6" x14ac:dyDescent="0.3">
      <c r="A419">
        <v>8010</v>
      </c>
      <c r="B419" t="s">
        <v>1170</v>
      </c>
      <c r="D419" t="s">
        <v>545</v>
      </c>
      <c r="E419">
        <v>0</v>
      </c>
      <c r="F419" t="s">
        <v>937</v>
      </c>
    </row>
    <row r="420" spans="1:6" x14ac:dyDescent="0.3">
      <c r="A420">
        <v>8013</v>
      </c>
      <c r="B420" t="s">
        <v>1171</v>
      </c>
      <c r="D420" t="s">
        <v>545</v>
      </c>
      <c r="E420">
        <v>0</v>
      </c>
      <c r="F420" t="s">
        <v>937</v>
      </c>
    </row>
    <row r="421" spans="1:6" x14ac:dyDescent="0.3">
      <c r="A421">
        <v>8072</v>
      </c>
      <c r="B421" t="s">
        <v>862</v>
      </c>
      <c r="D421" t="s">
        <v>545</v>
      </c>
      <c r="E421">
        <v>0</v>
      </c>
      <c r="F421" t="s">
        <v>937</v>
      </c>
    </row>
    <row r="422" spans="1:6" x14ac:dyDescent="0.3">
      <c r="A422">
        <v>8074</v>
      </c>
      <c r="B422" t="s">
        <v>1172</v>
      </c>
      <c r="D422" t="s">
        <v>545</v>
      </c>
      <c r="E422">
        <v>0</v>
      </c>
      <c r="F422" t="s">
        <v>937</v>
      </c>
    </row>
    <row r="423" spans="1:6" x14ac:dyDescent="0.3">
      <c r="A423">
        <v>8101</v>
      </c>
      <c r="B423" t="s">
        <v>1173</v>
      </c>
      <c r="D423" t="s">
        <v>545</v>
      </c>
      <c r="E423">
        <v>0</v>
      </c>
      <c r="F423" t="s">
        <v>937</v>
      </c>
    </row>
    <row r="424" spans="1:6" x14ac:dyDescent="0.3">
      <c r="A424">
        <v>8103</v>
      </c>
      <c r="B424" t="s">
        <v>1174</v>
      </c>
      <c r="D424" t="s">
        <v>545</v>
      </c>
      <c r="E424">
        <v>0</v>
      </c>
      <c r="F424" t="s">
        <v>937</v>
      </c>
    </row>
    <row r="425" spans="1:6" x14ac:dyDescent="0.3">
      <c r="A425">
        <v>8105</v>
      </c>
      <c r="B425" t="s">
        <v>1175</v>
      </c>
      <c r="D425" t="s">
        <v>545</v>
      </c>
      <c r="E425">
        <v>0</v>
      </c>
      <c r="F425" t="s">
        <v>937</v>
      </c>
    </row>
    <row r="426" spans="1:6" x14ac:dyDescent="0.3">
      <c r="A426">
        <v>8107</v>
      </c>
      <c r="B426" t="s">
        <v>1176</v>
      </c>
      <c r="D426" t="s">
        <v>545</v>
      </c>
      <c r="E426">
        <v>0</v>
      </c>
      <c r="F426" t="s">
        <v>937</v>
      </c>
    </row>
    <row r="427" spans="1:6" x14ac:dyDescent="0.3">
      <c r="A427">
        <v>8110</v>
      </c>
      <c r="B427" t="s">
        <v>1177</v>
      </c>
      <c r="D427" t="s">
        <v>545</v>
      </c>
      <c r="E427">
        <v>0</v>
      </c>
      <c r="F427" t="s">
        <v>937</v>
      </c>
    </row>
    <row r="428" spans="1:6" x14ac:dyDescent="0.3">
      <c r="A428">
        <v>8112</v>
      </c>
      <c r="B428" t="s">
        <v>106</v>
      </c>
      <c r="D428" t="s">
        <v>545</v>
      </c>
      <c r="E428">
        <v>0</v>
      </c>
      <c r="F428" t="s">
        <v>937</v>
      </c>
    </row>
    <row r="429" spans="1:6" x14ac:dyDescent="0.3">
      <c r="A429">
        <v>8115</v>
      </c>
      <c r="B429" t="s">
        <v>1178</v>
      </c>
      <c r="D429" t="s">
        <v>545</v>
      </c>
      <c r="E429">
        <v>0</v>
      </c>
      <c r="F429" t="s">
        <v>937</v>
      </c>
    </row>
    <row r="430" spans="1:6" x14ac:dyDescent="0.3">
      <c r="A430">
        <v>8117</v>
      </c>
      <c r="B430" t="s">
        <v>1179</v>
      </c>
      <c r="D430" t="s">
        <v>545</v>
      </c>
      <c r="E430">
        <v>0</v>
      </c>
      <c r="F430" t="s">
        <v>937</v>
      </c>
    </row>
    <row r="431" spans="1:6" x14ac:dyDescent="0.3">
      <c r="A431">
        <v>8118</v>
      </c>
      <c r="B431" t="s">
        <v>1180</v>
      </c>
      <c r="D431" t="s">
        <v>545</v>
      </c>
      <c r="E431">
        <v>0</v>
      </c>
      <c r="F431" t="s">
        <v>937</v>
      </c>
    </row>
    <row r="432" spans="1:6" x14ac:dyDescent="0.3">
      <c r="A432">
        <v>8121</v>
      </c>
      <c r="B432" t="s">
        <v>1181</v>
      </c>
      <c r="D432" t="s">
        <v>545</v>
      </c>
      <c r="E432">
        <v>0</v>
      </c>
      <c r="F432" t="s">
        <v>937</v>
      </c>
    </row>
    <row r="433" spans="1:6" x14ac:dyDescent="0.3">
      <c r="A433">
        <v>8123</v>
      </c>
      <c r="B433" t="s">
        <v>1182</v>
      </c>
      <c r="D433" t="s">
        <v>545</v>
      </c>
      <c r="E433">
        <v>0</v>
      </c>
      <c r="F433" t="s">
        <v>937</v>
      </c>
    </row>
    <row r="434" spans="1:6" x14ac:dyDescent="0.3">
      <c r="A434">
        <v>8124</v>
      </c>
      <c r="B434" t="s">
        <v>1183</v>
      </c>
      <c r="D434" t="s">
        <v>545</v>
      </c>
      <c r="E434">
        <v>0</v>
      </c>
      <c r="F434" t="s">
        <v>937</v>
      </c>
    </row>
    <row r="435" spans="1:6" x14ac:dyDescent="0.3">
      <c r="A435">
        <v>8127</v>
      </c>
      <c r="B435" t="s">
        <v>1184</v>
      </c>
      <c r="D435" t="s">
        <v>545</v>
      </c>
      <c r="E435">
        <v>0</v>
      </c>
      <c r="F435" t="s">
        <v>937</v>
      </c>
    </row>
    <row r="436" spans="1:6" x14ac:dyDescent="0.3">
      <c r="A436">
        <v>8128</v>
      </c>
      <c r="B436" t="s">
        <v>665</v>
      </c>
      <c r="D436" t="s">
        <v>545</v>
      </c>
      <c r="E436">
        <v>0</v>
      </c>
      <c r="F436" t="s">
        <v>937</v>
      </c>
    </row>
    <row r="437" spans="1:6" x14ac:dyDescent="0.3">
      <c r="A437">
        <v>8129</v>
      </c>
      <c r="B437" t="s">
        <v>1185</v>
      </c>
      <c r="D437" t="s">
        <v>545</v>
      </c>
      <c r="E437">
        <v>0</v>
      </c>
      <c r="F437" t="s">
        <v>937</v>
      </c>
    </row>
    <row r="438" spans="1:6" x14ac:dyDescent="0.3">
      <c r="A438">
        <v>8130</v>
      </c>
      <c r="B438" t="s">
        <v>1186</v>
      </c>
      <c r="D438" t="s">
        <v>545</v>
      </c>
      <c r="E438">
        <v>0</v>
      </c>
      <c r="F438" t="s">
        <v>937</v>
      </c>
    </row>
    <row r="439" spans="1:6" x14ac:dyDescent="0.3">
      <c r="A439">
        <v>8141</v>
      </c>
      <c r="B439" t="s">
        <v>1187</v>
      </c>
      <c r="D439" t="s">
        <v>545</v>
      </c>
      <c r="E439">
        <v>0</v>
      </c>
      <c r="F439" t="s">
        <v>937</v>
      </c>
    </row>
    <row r="440" spans="1:6" x14ac:dyDescent="0.3">
      <c r="A440">
        <v>8142</v>
      </c>
      <c r="B440" t="s">
        <v>1188</v>
      </c>
      <c r="D440" t="s">
        <v>545</v>
      </c>
      <c r="E440">
        <v>0</v>
      </c>
      <c r="F440" t="s">
        <v>937</v>
      </c>
    </row>
    <row r="441" spans="1:6" x14ac:dyDescent="0.3">
      <c r="A441">
        <v>8143</v>
      </c>
      <c r="B441" t="s">
        <v>1189</v>
      </c>
      <c r="D441" t="s">
        <v>545</v>
      </c>
      <c r="E441">
        <v>0</v>
      </c>
      <c r="F441" t="s">
        <v>937</v>
      </c>
    </row>
    <row r="442" spans="1:6" x14ac:dyDescent="0.3">
      <c r="A442">
        <v>8147</v>
      </c>
      <c r="B442" t="s">
        <v>1190</v>
      </c>
      <c r="D442" t="s">
        <v>545</v>
      </c>
      <c r="E442">
        <v>0</v>
      </c>
      <c r="F442" t="s">
        <v>937</v>
      </c>
    </row>
    <row r="443" spans="1:6" x14ac:dyDescent="0.3">
      <c r="A443">
        <v>8149</v>
      </c>
      <c r="B443" t="s">
        <v>1191</v>
      </c>
      <c r="D443" t="s">
        <v>545</v>
      </c>
      <c r="E443">
        <v>0</v>
      </c>
      <c r="F443" t="s">
        <v>937</v>
      </c>
    </row>
    <row r="444" spans="1:6" x14ac:dyDescent="0.3">
      <c r="A444">
        <v>8201</v>
      </c>
      <c r="B444" t="s">
        <v>1192</v>
      </c>
      <c r="D444" t="s">
        <v>545</v>
      </c>
      <c r="E444">
        <v>0</v>
      </c>
      <c r="F444" t="s">
        <v>937</v>
      </c>
    </row>
    <row r="445" spans="1:6" x14ac:dyDescent="0.3">
      <c r="A445">
        <v>8400</v>
      </c>
      <c r="B445" t="s">
        <v>1193</v>
      </c>
      <c r="D445" t="s">
        <v>545</v>
      </c>
      <c r="E445">
        <v>0</v>
      </c>
      <c r="F445" t="s">
        <v>937</v>
      </c>
    </row>
    <row r="446" spans="1:6" x14ac:dyDescent="0.3">
      <c r="A446">
        <v>8401</v>
      </c>
      <c r="B446" t="s">
        <v>1194</v>
      </c>
      <c r="D446" t="s">
        <v>545</v>
      </c>
      <c r="E446">
        <v>0</v>
      </c>
      <c r="F446" t="s">
        <v>937</v>
      </c>
    </row>
    <row r="447" spans="1:6" x14ac:dyDescent="0.3">
      <c r="A447">
        <v>8402</v>
      </c>
      <c r="B447" t="s">
        <v>1195</v>
      </c>
      <c r="D447" t="s">
        <v>545</v>
      </c>
      <c r="E447">
        <v>0</v>
      </c>
      <c r="F447" t="s">
        <v>937</v>
      </c>
    </row>
    <row r="448" spans="1:6" x14ac:dyDescent="0.3">
      <c r="A448">
        <v>8403</v>
      </c>
      <c r="B448" t="s">
        <v>1196</v>
      </c>
      <c r="D448" t="s">
        <v>545</v>
      </c>
      <c r="E448">
        <v>0</v>
      </c>
      <c r="F448" t="s">
        <v>937</v>
      </c>
    </row>
    <row r="449" spans="1:6" x14ac:dyDescent="0.3">
      <c r="A449">
        <v>8611</v>
      </c>
      <c r="B449" t="s">
        <v>1197</v>
      </c>
      <c r="D449" t="s">
        <v>545</v>
      </c>
      <c r="E449">
        <v>0</v>
      </c>
      <c r="F449" t="s">
        <v>937</v>
      </c>
    </row>
    <row r="450" spans="1:6" x14ac:dyDescent="0.3">
      <c r="A450">
        <v>8992</v>
      </c>
      <c r="B450" t="s">
        <v>1198</v>
      </c>
      <c r="D450" t="s">
        <v>545</v>
      </c>
      <c r="E450">
        <v>0</v>
      </c>
      <c r="F450" t="s">
        <v>937</v>
      </c>
    </row>
    <row r="451" spans="1:6" x14ac:dyDescent="0.3">
      <c r="A451">
        <v>8997</v>
      </c>
      <c r="B451" t="s">
        <v>1199</v>
      </c>
      <c r="D451" t="s">
        <v>545</v>
      </c>
      <c r="E451">
        <v>0</v>
      </c>
      <c r="F451" t="s">
        <v>937</v>
      </c>
    </row>
    <row r="452" spans="1:6" x14ac:dyDescent="0.3">
      <c r="A452">
        <v>9030</v>
      </c>
      <c r="B452" t="s">
        <v>1200</v>
      </c>
      <c r="D452" t="s">
        <v>545</v>
      </c>
      <c r="E452">
        <v>0</v>
      </c>
      <c r="F452" t="s">
        <v>937</v>
      </c>
    </row>
    <row r="453" spans="1:6" x14ac:dyDescent="0.3">
      <c r="A453">
        <v>9054</v>
      </c>
      <c r="B453" t="s">
        <v>1201</v>
      </c>
      <c r="D453" t="s">
        <v>545</v>
      </c>
      <c r="E453">
        <v>0</v>
      </c>
      <c r="F453" t="s">
        <v>937</v>
      </c>
    </row>
    <row r="454" spans="1:6" x14ac:dyDescent="0.3">
      <c r="A454">
        <v>9056</v>
      </c>
      <c r="B454" t="s">
        <v>1202</v>
      </c>
      <c r="D454" t="s">
        <v>545</v>
      </c>
      <c r="E454">
        <v>0</v>
      </c>
      <c r="F454" t="s">
        <v>937</v>
      </c>
    </row>
    <row r="455" spans="1:6" x14ac:dyDescent="0.3">
      <c r="A455">
        <v>9074</v>
      </c>
      <c r="B455" t="s">
        <v>1203</v>
      </c>
      <c r="D455" t="s">
        <v>545</v>
      </c>
      <c r="E455">
        <v>0</v>
      </c>
      <c r="F455" t="s">
        <v>937</v>
      </c>
    </row>
    <row r="456" spans="1:6" x14ac:dyDescent="0.3">
      <c r="A456">
        <v>9076</v>
      </c>
      <c r="B456" t="s">
        <v>1204</v>
      </c>
      <c r="D456" t="s">
        <v>545</v>
      </c>
      <c r="E456">
        <v>0</v>
      </c>
      <c r="F456" t="s">
        <v>937</v>
      </c>
    </row>
    <row r="457" spans="1:6" x14ac:dyDescent="0.3">
      <c r="A457">
        <v>9094</v>
      </c>
      <c r="B457" t="s">
        <v>1205</v>
      </c>
      <c r="D457" t="s">
        <v>545</v>
      </c>
      <c r="E457">
        <v>0</v>
      </c>
      <c r="F457" t="s">
        <v>937</v>
      </c>
    </row>
    <row r="458" spans="1:6" x14ac:dyDescent="0.3">
      <c r="A458">
        <v>9146</v>
      </c>
      <c r="B458" t="s">
        <v>1206</v>
      </c>
      <c r="D458" t="s">
        <v>545</v>
      </c>
      <c r="E458">
        <v>0</v>
      </c>
      <c r="F458" t="s">
        <v>937</v>
      </c>
    </row>
    <row r="459" spans="1:6" x14ac:dyDescent="0.3">
      <c r="A459">
        <v>9183</v>
      </c>
      <c r="B459" t="s">
        <v>1207</v>
      </c>
      <c r="D459" t="s">
        <v>545</v>
      </c>
      <c r="E459">
        <v>0</v>
      </c>
      <c r="F459" t="s">
        <v>937</v>
      </c>
    </row>
    <row r="460" spans="1:6" x14ac:dyDescent="0.3">
      <c r="A460">
        <v>9203</v>
      </c>
      <c r="B460" t="s">
        <v>1208</v>
      </c>
      <c r="D460" t="s">
        <v>545</v>
      </c>
      <c r="E460">
        <v>0</v>
      </c>
      <c r="F460" t="s">
        <v>937</v>
      </c>
    </row>
    <row r="461" spans="1:6" x14ac:dyDescent="0.3">
      <c r="A461">
        <v>9217</v>
      </c>
      <c r="B461" t="s">
        <v>1209</v>
      </c>
      <c r="D461" t="s">
        <v>545</v>
      </c>
      <c r="E461">
        <v>0</v>
      </c>
      <c r="F461" t="s">
        <v>937</v>
      </c>
    </row>
    <row r="462" spans="1:6" x14ac:dyDescent="0.3">
      <c r="A462">
        <v>9303</v>
      </c>
      <c r="B462" t="s">
        <v>1210</v>
      </c>
      <c r="D462" t="s">
        <v>545</v>
      </c>
      <c r="E462">
        <v>0</v>
      </c>
      <c r="F462" t="s">
        <v>937</v>
      </c>
    </row>
    <row r="463" spans="1:6" x14ac:dyDescent="0.3">
      <c r="A463">
        <v>9348</v>
      </c>
      <c r="B463" t="s">
        <v>1211</v>
      </c>
      <c r="D463" t="s">
        <v>545</v>
      </c>
      <c r="E463">
        <v>0</v>
      </c>
      <c r="F463" t="s">
        <v>937</v>
      </c>
    </row>
    <row r="464" spans="1:6" x14ac:dyDescent="0.3">
      <c r="A464">
        <v>9365</v>
      </c>
      <c r="B464" t="s">
        <v>1212</v>
      </c>
      <c r="D464" t="s">
        <v>545</v>
      </c>
      <c r="E464">
        <v>0</v>
      </c>
      <c r="F464" t="s">
        <v>937</v>
      </c>
    </row>
    <row r="465" spans="1:6" x14ac:dyDescent="0.3">
      <c r="A465">
        <v>9373</v>
      </c>
      <c r="B465" t="s">
        <v>1213</v>
      </c>
      <c r="D465" t="s">
        <v>545</v>
      </c>
      <c r="E465">
        <v>8200</v>
      </c>
      <c r="F465" t="s">
        <v>937</v>
      </c>
    </row>
    <row r="466" spans="1:6" x14ac:dyDescent="0.3">
      <c r="A466">
        <v>9401</v>
      </c>
      <c r="B466" t="s">
        <v>1214</v>
      </c>
      <c r="D466" t="s">
        <v>545</v>
      </c>
      <c r="E466">
        <v>4400</v>
      </c>
      <c r="F466" t="s">
        <v>937</v>
      </c>
    </row>
    <row r="467" spans="1:6" x14ac:dyDescent="0.3">
      <c r="A467">
        <v>9403</v>
      </c>
      <c r="B467" t="s">
        <v>1215</v>
      </c>
      <c r="D467" t="s">
        <v>545</v>
      </c>
      <c r="E467">
        <v>0</v>
      </c>
      <c r="F467" t="s">
        <v>937</v>
      </c>
    </row>
    <row r="468" spans="1:6" x14ac:dyDescent="0.3">
      <c r="A468">
        <v>9406</v>
      </c>
      <c r="B468" t="s">
        <v>1216</v>
      </c>
      <c r="D468" t="s">
        <v>545</v>
      </c>
      <c r="E468">
        <v>0</v>
      </c>
      <c r="F468" t="s">
        <v>937</v>
      </c>
    </row>
    <row r="469" spans="1:6" x14ac:dyDescent="0.3">
      <c r="A469">
        <v>9409</v>
      </c>
      <c r="B469" t="s">
        <v>1217</v>
      </c>
      <c r="D469" t="s">
        <v>545</v>
      </c>
      <c r="E469">
        <v>0</v>
      </c>
      <c r="F469" t="s">
        <v>937</v>
      </c>
    </row>
    <row r="470" spans="1:6" x14ac:dyDescent="0.3">
      <c r="A470">
        <v>9410</v>
      </c>
      <c r="B470" t="s">
        <v>1218</v>
      </c>
      <c r="D470" t="s">
        <v>545</v>
      </c>
      <c r="E470">
        <v>0</v>
      </c>
      <c r="F470" t="s">
        <v>937</v>
      </c>
    </row>
    <row r="471" spans="1:6" x14ac:dyDescent="0.3">
      <c r="A471">
        <v>9412</v>
      </c>
      <c r="B471" t="s">
        <v>1219</v>
      </c>
      <c r="D471" t="s">
        <v>545</v>
      </c>
      <c r="E471">
        <v>0</v>
      </c>
      <c r="F471" t="s">
        <v>937</v>
      </c>
    </row>
    <row r="472" spans="1:6" x14ac:dyDescent="0.3">
      <c r="A472">
        <v>9415</v>
      </c>
      <c r="B472" t="s">
        <v>1220</v>
      </c>
      <c r="D472" t="s">
        <v>545</v>
      </c>
      <c r="E472">
        <v>0</v>
      </c>
      <c r="F472" t="s">
        <v>937</v>
      </c>
    </row>
    <row r="473" spans="1:6" x14ac:dyDescent="0.3">
      <c r="A473">
        <v>9416</v>
      </c>
      <c r="B473" t="s">
        <v>1221</v>
      </c>
      <c r="D473" t="s">
        <v>545</v>
      </c>
      <c r="E473">
        <v>0</v>
      </c>
      <c r="F473" t="s">
        <v>937</v>
      </c>
    </row>
    <row r="474" spans="1:6" x14ac:dyDescent="0.3">
      <c r="A474">
        <v>9471</v>
      </c>
      <c r="B474" t="s">
        <v>1222</v>
      </c>
      <c r="D474" t="s">
        <v>545</v>
      </c>
      <c r="E474">
        <v>0</v>
      </c>
      <c r="F474" t="s">
        <v>937</v>
      </c>
    </row>
    <row r="475" spans="1:6" x14ac:dyDescent="0.3">
      <c r="A475">
        <v>9474</v>
      </c>
      <c r="B475" t="s">
        <v>1223</v>
      </c>
      <c r="D475" t="s">
        <v>545</v>
      </c>
      <c r="E475">
        <v>0</v>
      </c>
      <c r="F475" t="s">
        <v>937</v>
      </c>
    </row>
    <row r="476" spans="1:6" x14ac:dyDescent="0.3">
      <c r="A476">
        <v>9489</v>
      </c>
      <c r="B476" t="s">
        <v>1224</v>
      </c>
      <c r="D476" t="s">
        <v>545</v>
      </c>
      <c r="E476">
        <v>0</v>
      </c>
      <c r="F476" t="s">
        <v>937</v>
      </c>
    </row>
    <row r="477" spans="1:6" x14ac:dyDescent="0.3">
      <c r="A477">
        <v>9501</v>
      </c>
      <c r="B477" t="s">
        <v>1225</v>
      </c>
      <c r="D477" t="s">
        <v>545</v>
      </c>
      <c r="E477">
        <v>0</v>
      </c>
      <c r="F477" t="s">
        <v>937</v>
      </c>
    </row>
    <row r="478" spans="1:6" x14ac:dyDescent="0.3">
      <c r="A478">
        <v>9526</v>
      </c>
      <c r="B478" t="s">
        <v>1226</v>
      </c>
      <c r="D478" t="s">
        <v>545</v>
      </c>
      <c r="E478">
        <v>0</v>
      </c>
      <c r="F478" t="s">
        <v>937</v>
      </c>
    </row>
    <row r="479" spans="1:6" x14ac:dyDescent="0.3">
      <c r="A479">
        <v>9537</v>
      </c>
      <c r="B479" t="s">
        <v>1227</v>
      </c>
      <c r="D479" t="s">
        <v>545</v>
      </c>
      <c r="E479">
        <v>0</v>
      </c>
      <c r="F479" t="s">
        <v>937</v>
      </c>
    </row>
    <row r="480" spans="1:6" x14ac:dyDescent="0.3">
      <c r="A480">
        <v>9538</v>
      </c>
      <c r="B480" t="s">
        <v>1228</v>
      </c>
      <c r="D480" t="s">
        <v>545</v>
      </c>
      <c r="E480">
        <v>0</v>
      </c>
      <c r="F480" t="s">
        <v>937</v>
      </c>
    </row>
    <row r="481" spans="1:6" x14ac:dyDescent="0.3">
      <c r="A481">
        <v>9550</v>
      </c>
      <c r="B481" t="s">
        <v>1229</v>
      </c>
      <c r="D481" t="s">
        <v>545</v>
      </c>
      <c r="E481">
        <v>0</v>
      </c>
      <c r="F481" t="s">
        <v>937</v>
      </c>
    </row>
    <row r="482" spans="1:6" x14ac:dyDescent="0.3">
      <c r="A482">
        <v>9555</v>
      </c>
      <c r="B482" t="s">
        <v>1230</v>
      </c>
      <c r="D482" t="s">
        <v>545</v>
      </c>
      <c r="E482">
        <v>0</v>
      </c>
      <c r="F482" t="s">
        <v>937</v>
      </c>
    </row>
    <row r="483" spans="1:6" x14ac:dyDescent="0.3">
      <c r="A483">
        <v>9560</v>
      </c>
      <c r="B483" t="s">
        <v>1231</v>
      </c>
      <c r="D483" t="s">
        <v>545</v>
      </c>
      <c r="E483">
        <v>0</v>
      </c>
      <c r="F483" t="s">
        <v>937</v>
      </c>
    </row>
    <row r="484" spans="1:6" x14ac:dyDescent="0.3">
      <c r="A484">
        <v>9618</v>
      </c>
      <c r="B484" t="s">
        <v>1232</v>
      </c>
      <c r="D484" t="s">
        <v>545</v>
      </c>
      <c r="E484">
        <v>0</v>
      </c>
      <c r="F484" t="s">
        <v>937</v>
      </c>
    </row>
    <row r="485" spans="1:6" x14ac:dyDescent="0.3">
      <c r="A485">
        <v>9655</v>
      </c>
      <c r="B485" t="s">
        <v>1233</v>
      </c>
      <c r="D485" t="s">
        <v>545</v>
      </c>
      <c r="E485">
        <v>0</v>
      </c>
      <c r="F485" t="s">
        <v>937</v>
      </c>
    </row>
    <row r="486" spans="1:6" x14ac:dyDescent="0.3">
      <c r="A486">
        <v>9660</v>
      </c>
      <c r="B486" t="s">
        <v>1234</v>
      </c>
      <c r="D486" t="s">
        <v>545</v>
      </c>
      <c r="E486">
        <v>0</v>
      </c>
      <c r="F486" t="s">
        <v>937</v>
      </c>
    </row>
    <row r="487" spans="1:6" x14ac:dyDescent="0.3">
      <c r="A487">
        <v>9663</v>
      </c>
      <c r="B487" t="s">
        <v>1235</v>
      </c>
      <c r="D487" t="s">
        <v>545</v>
      </c>
      <c r="E487">
        <v>0</v>
      </c>
      <c r="F487" t="s">
        <v>937</v>
      </c>
    </row>
    <row r="488" spans="1:6" x14ac:dyDescent="0.3">
      <c r="A488">
        <v>9677</v>
      </c>
      <c r="B488" t="s">
        <v>1236</v>
      </c>
      <c r="D488" t="s">
        <v>545</v>
      </c>
      <c r="E488">
        <v>0</v>
      </c>
      <c r="F488" t="s">
        <v>937</v>
      </c>
    </row>
    <row r="489" spans="1:6" x14ac:dyDescent="0.3">
      <c r="A489">
        <v>9684</v>
      </c>
      <c r="B489" t="s">
        <v>1237</v>
      </c>
      <c r="D489" t="s">
        <v>545</v>
      </c>
      <c r="E489">
        <v>0</v>
      </c>
      <c r="F489" t="s">
        <v>937</v>
      </c>
    </row>
    <row r="490" spans="1:6" x14ac:dyDescent="0.3">
      <c r="A490">
        <v>9827</v>
      </c>
      <c r="B490" t="s">
        <v>1238</v>
      </c>
      <c r="D490" t="s">
        <v>545</v>
      </c>
      <c r="E490">
        <v>0</v>
      </c>
      <c r="F490" t="s">
        <v>937</v>
      </c>
    </row>
    <row r="491" spans="1:6" x14ac:dyDescent="0.3">
      <c r="A491">
        <v>9828</v>
      </c>
      <c r="B491" t="s">
        <v>1239</v>
      </c>
      <c r="D491" t="s">
        <v>545</v>
      </c>
      <c r="E491">
        <v>0</v>
      </c>
      <c r="F491" t="s">
        <v>937</v>
      </c>
    </row>
    <row r="492" spans="1:6" x14ac:dyDescent="0.3">
      <c r="A492">
        <v>9833</v>
      </c>
      <c r="B492" t="s">
        <v>1240</v>
      </c>
      <c r="D492" t="s">
        <v>545</v>
      </c>
      <c r="E492">
        <v>0</v>
      </c>
      <c r="F492" t="s">
        <v>937</v>
      </c>
    </row>
    <row r="493" spans="1:6" x14ac:dyDescent="0.3">
      <c r="A493">
        <v>9834</v>
      </c>
      <c r="B493" t="s">
        <v>1241</v>
      </c>
      <c r="D493" t="s">
        <v>545</v>
      </c>
      <c r="E493">
        <v>0</v>
      </c>
      <c r="F493" t="s">
        <v>937</v>
      </c>
    </row>
    <row r="494" spans="1:6" x14ac:dyDescent="0.3">
      <c r="A494">
        <v>9836</v>
      </c>
      <c r="B494" t="s">
        <v>1242</v>
      </c>
      <c r="D494" t="s">
        <v>545</v>
      </c>
      <c r="E494">
        <v>0</v>
      </c>
      <c r="F494" t="s">
        <v>937</v>
      </c>
    </row>
    <row r="495" spans="1:6" x14ac:dyDescent="0.3">
      <c r="A495">
        <v>9873</v>
      </c>
      <c r="B495" t="s">
        <v>1243</v>
      </c>
      <c r="D495" t="s">
        <v>545</v>
      </c>
      <c r="E495">
        <v>0</v>
      </c>
      <c r="F495" t="s">
        <v>937</v>
      </c>
    </row>
    <row r="496" spans="1:6" x14ac:dyDescent="0.3">
      <c r="A496">
        <v>9940</v>
      </c>
      <c r="B496" t="s">
        <v>1201</v>
      </c>
      <c r="D496" t="s">
        <v>545</v>
      </c>
      <c r="E496">
        <v>0</v>
      </c>
      <c r="F496" t="s">
        <v>937</v>
      </c>
    </row>
    <row r="497" spans="1:6" x14ac:dyDescent="0.3">
      <c r="A497">
        <v>9959</v>
      </c>
      <c r="B497" t="s">
        <v>111</v>
      </c>
      <c r="D497" t="s">
        <v>545</v>
      </c>
      <c r="E497">
        <v>0</v>
      </c>
      <c r="F497" t="s">
        <v>937</v>
      </c>
    </row>
    <row r="498" spans="1:6" x14ac:dyDescent="0.3">
      <c r="A498">
        <v>9962</v>
      </c>
      <c r="B498" t="s">
        <v>1244</v>
      </c>
      <c r="D498" t="s">
        <v>545</v>
      </c>
      <c r="E498">
        <v>0</v>
      </c>
      <c r="F498" t="s">
        <v>937</v>
      </c>
    </row>
    <row r="499" spans="1:6" x14ac:dyDescent="0.3">
      <c r="A499">
        <v>250001580</v>
      </c>
      <c r="E499">
        <v>0</v>
      </c>
      <c r="F499" t="s">
        <v>937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B9DF9-313A-4A57-AAD6-3167B2E6C89B}">
  <sheetPr codeName="Hoja4"/>
  <dimension ref="A1:BM126"/>
  <sheetViews>
    <sheetView zoomScale="74" zoomScaleNormal="74" workbookViewId="0">
      <selection activeCell="M30" sqref="M30"/>
    </sheetView>
  </sheetViews>
  <sheetFormatPr baseColWidth="10" defaultColWidth="11.44140625" defaultRowHeight="14.4" x14ac:dyDescent="0.3"/>
  <cols>
    <col min="1" max="1" width="17.44140625" style="1" bestFit="1" customWidth="1"/>
    <col min="2" max="2" width="5.33203125" style="1" bestFit="1" customWidth="1"/>
    <col min="3" max="3" width="33" style="1" bestFit="1" customWidth="1"/>
    <col min="4" max="4" width="9" style="1" bestFit="1" customWidth="1"/>
    <col min="5" max="5" width="14.44140625" style="1" customWidth="1"/>
    <col min="6" max="6" width="10.33203125" style="1" bestFit="1" customWidth="1"/>
    <col min="7" max="7" width="10.88671875" style="1" bestFit="1" customWidth="1"/>
    <col min="8" max="8" width="11.5546875" style="15" bestFit="1" customWidth="1"/>
    <col min="9" max="9" width="9.6640625" style="15" bestFit="1" customWidth="1"/>
    <col min="10" max="10" width="11.33203125" style="15" bestFit="1" customWidth="1"/>
    <col min="11" max="11" width="8.5546875" style="15" bestFit="1" customWidth="1"/>
    <col min="12" max="12" width="10.33203125" style="15" bestFit="1" customWidth="1"/>
    <col min="13" max="13" width="11.44140625" bestFit="1" customWidth="1"/>
    <col min="14" max="14" width="7.88671875" style="1" bestFit="1" customWidth="1"/>
    <col min="15" max="15" width="10.44140625" style="1" bestFit="1" customWidth="1"/>
    <col min="16" max="16" width="9.33203125" style="1" bestFit="1" customWidth="1"/>
    <col min="17" max="17" width="10.5546875" style="1" bestFit="1" customWidth="1"/>
    <col min="18" max="18" width="10.44140625" style="1" customWidth="1"/>
    <col min="19" max="20" width="11.6640625" style="1" customWidth="1"/>
    <col min="21" max="21" width="11.33203125" style="1"/>
  </cols>
  <sheetData>
    <row r="1" spans="1:20" ht="43.2" x14ac:dyDescent="0.3">
      <c r="F1" s="713"/>
      <c r="G1" s="838" t="s">
        <v>473</v>
      </c>
      <c r="H1" s="696" t="s">
        <v>474</v>
      </c>
      <c r="I1" s="696" t="s">
        <v>475</v>
      </c>
      <c r="J1" s="696" t="s">
        <v>476</v>
      </c>
      <c r="K1" s="696" t="s">
        <v>477</v>
      </c>
      <c r="L1" s="696" t="s">
        <v>478</v>
      </c>
      <c r="M1" s="696" t="s">
        <v>479</v>
      </c>
      <c r="N1" s="696" t="s">
        <v>480</v>
      </c>
      <c r="O1" s="696" t="s">
        <v>481</v>
      </c>
      <c r="P1" s="696" t="s">
        <v>482</v>
      </c>
      <c r="Q1" s="696" t="s">
        <v>483</v>
      </c>
      <c r="R1" s="1012"/>
    </row>
    <row r="2" spans="1:20" ht="15" thickBot="1" x14ac:dyDescent="0.35">
      <c r="B2" s="16"/>
      <c r="E2" s="1" t="s">
        <v>48</v>
      </c>
      <c r="F2" s="713"/>
      <c r="G2" s="1017" t="e">
        <f t="shared" ref="G2:Q2" si="0">AVERAGE(G6:G45)</f>
        <v>#DIV/0!</v>
      </c>
      <c r="H2" s="1017">
        <f t="shared" si="0"/>
        <v>21360.272727272728</v>
      </c>
      <c r="I2" s="1017">
        <f t="shared" si="0"/>
        <v>23013.4</v>
      </c>
      <c r="J2" s="1017">
        <f t="shared" si="0"/>
        <v>25270.714285714286</v>
      </c>
      <c r="K2" s="1017" t="e">
        <f t="shared" si="0"/>
        <v>#DIV/0!</v>
      </c>
      <c r="L2" s="1017" t="e">
        <f t="shared" si="0"/>
        <v>#DIV/0!</v>
      </c>
      <c r="M2" s="1017" t="e">
        <f t="shared" si="0"/>
        <v>#DIV/0!</v>
      </c>
      <c r="N2" s="1017" t="e">
        <f t="shared" si="0"/>
        <v>#DIV/0!</v>
      </c>
      <c r="O2" s="1017" t="e">
        <f t="shared" si="0"/>
        <v>#DIV/0!</v>
      </c>
      <c r="P2" s="1017" t="e">
        <f t="shared" si="0"/>
        <v>#DIV/0!</v>
      </c>
      <c r="Q2" s="1017" t="e">
        <f t="shared" si="0"/>
        <v>#DIV/0!</v>
      </c>
      <c r="R2" s="1018"/>
    </row>
    <row r="3" spans="1:20" s="1" customFormat="1" ht="15" thickBot="1" x14ac:dyDescent="0.35">
      <c r="B3" s="16"/>
      <c r="C3" s="809" t="s">
        <v>486</v>
      </c>
      <c r="D3" s="765"/>
      <c r="E3" s="12"/>
      <c r="F3" s="714" t="s">
        <v>487</v>
      </c>
      <c r="H3" s="721">
        <v>45840</v>
      </c>
      <c r="I3" s="721"/>
      <c r="J3" s="721"/>
      <c r="K3" s="721"/>
      <c r="L3" s="721"/>
      <c r="M3" s="721"/>
      <c r="N3" s="721"/>
      <c r="O3" s="721" t="e">
        <f>Competencias!#REF!</f>
        <v>#REF!</v>
      </c>
      <c r="P3" s="721" t="e">
        <f>Competencias!#REF!</f>
        <v>#REF!</v>
      </c>
    </row>
    <row r="4" spans="1:20" s="1" customFormat="1" x14ac:dyDescent="0.3">
      <c r="B4" s="16"/>
      <c r="F4" s="713"/>
      <c r="H4" s="1234"/>
      <c r="I4" s="1234"/>
      <c r="J4" s="1234"/>
      <c r="K4" s="1234"/>
      <c r="L4" s="722"/>
      <c r="N4" s="57"/>
    </row>
    <row r="5" spans="1:20" ht="43.8" thickBot="1" x14ac:dyDescent="0.35">
      <c r="B5" s="16"/>
      <c r="D5" s="784" t="s">
        <v>53</v>
      </c>
      <c r="E5" s="715" t="s">
        <v>54</v>
      </c>
      <c r="F5" s="713"/>
      <c r="G5" s="838" t="s">
        <v>473</v>
      </c>
      <c r="H5" s="696" t="s">
        <v>474</v>
      </c>
      <c r="I5" s="696" t="s">
        <v>475</v>
      </c>
      <c r="J5" s="696" t="s">
        <v>476</v>
      </c>
      <c r="K5" s="696" t="s">
        <v>477</v>
      </c>
      <c r="L5" s="696" t="s">
        <v>478</v>
      </c>
      <c r="M5" s="696" t="s">
        <v>479</v>
      </c>
      <c r="N5" s="696" t="s">
        <v>480</v>
      </c>
      <c r="O5" s="696" t="s">
        <v>481</v>
      </c>
      <c r="P5" s="696" t="s">
        <v>482</v>
      </c>
      <c r="Q5" s="696" t="s">
        <v>483</v>
      </c>
      <c r="R5" s="696" t="s">
        <v>484</v>
      </c>
      <c r="S5" s="696" t="s">
        <v>485</v>
      </c>
    </row>
    <row r="6" spans="1:20" x14ac:dyDescent="0.3">
      <c r="A6" s="716" t="s">
        <v>165</v>
      </c>
      <c r="B6" s="273">
        <v>911</v>
      </c>
      <c r="C6" s="810" t="s">
        <v>166</v>
      </c>
      <c r="D6" s="298">
        <f>E6/1.105</f>
        <v>22010.808868778284</v>
      </c>
      <c r="E6" s="299">
        <v>24321.943800000005</v>
      </c>
      <c r="G6" s="1013"/>
      <c r="H6" s="1013">
        <v>24380</v>
      </c>
      <c r="I6" s="1013"/>
      <c r="J6" s="1013">
        <v>23200</v>
      </c>
      <c r="K6" s="1013"/>
      <c r="L6" s="1013"/>
      <c r="M6" s="1013"/>
      <c r="N6" s="1013"/>
      <c r="O6" s="1013"/>
      <c r="P6" s="1013"/>
      <c r="Q6" s="1013"/>
      <c r="R6" s="1013"/>
      <c r="S6" s="1013"/>
      <c r="T6" s="732"/>
    </row>
    <row r="7" spans="1:20" x14ac:dyDescent="0.3">
      <c r="A7" s="717" t="s">
        <v>165</v>
      </c>
      <c r="B7" s="270">
        <v>912</v>
      </c>
      <c r="C7" s="811" t="s">
        <v>167</v>
      </c>
      <c r="D7" s="140">
        <f t="shared" ref="D7:D58" si="1">E7/1.105</f>
        <v>19835.321945701362</v>
      </c>
      <c r="E7" s="157">
        <v>21918.030750000005</v>
      </c>
      <c r="G7" s="1013"/>
      <c r="H7" s="1013">
        <v>23840</v>
      </c>
      <c r="I7" s="1013"/>
      <c r="J7" s="1013">
        <v>29000</v>
      </c>
      <c r="K7" s="1013"/>
      <c r="L7" s="1013"/>
      <c r="M7" s="1013"/>
      <c r="N7" s="1013"/>
      <c r="O7" s="1013"/>
      <c r="P7" s="1013"/>
      <c r="Q7" s="1013"/>
      <c r="R7" s="1013"/>
      <c r="S7" s="1013"/>
    </row>
    <row r="8" spans="1:20" x14ac:dyDescent="0.3">
      <c r="A8" s="717" t="s">
        <v>165</v>
      </c>
      <c r="B8" s="73">
        <v>913</v>
      </c>
      <c r="C8" s="812" t="s">
        <v>168</v>
      </c>
      <c r="D8" s="140">
        <f t="shared" si="1"/>
        <v>22394.718325791859</v>
      </c>
      <c r="E8" s="157">
        <v>24746.163750000003</v>
      </c>
      <c r="G8" s="1013"/>
      <c r="H8" s="1013">
        <v>23000</v>
      </c>
      <c r="I8" s="1013"/>
      <c r="J8" s="1013"/>
      <c r="K8" s="1013"/>
      <c r="L8" s="1013"/>
      <c r="M8" s="1013"/>
      <c r="N8" s="1013"/>
      <c r="O8" s="1013"/>
      <c r="P8" s="1013"/>
      <c r="Q8" s="1013"/>
      <c r="R8" s="1013"/>
      <c r="S8" s="1013"/>
    </row>
    <row r="9" spans="1:20" x14ac:dyDescent="0.3">
      <c r="A9" s="717" t="s">
        <v>165</v>
      </c>
      <c r="B9" s="73">
        <v>914</v>
      </c>
      <c r="C9" s="812" t="s">
        <v>169</v>
      </c>
      <c r="D9" s="140">
        <f t="shared" si="1"/>
        <v>20603.140859728508</v>
      </c>
      <c r="E9" s="157">
        <v>22766.470650000003</v>
      </c>
      <c r="G9" s="1013"/>
      <c r="H9" s="1013">
        <v>19570</v>
      </c>
      <c r="I9" s="1013">
        <v>16990</v>
      </c>
      <c r="J9" s="1013">
        <v>19990</v>
      </c>
      <c r="K9" s="1013"/>
      <c r="L9" s="1013"/>
      <c r="M9" s="1013"/>
      <c r="N9" s="1013"/>
      <c r="O9" s="1013"/>
      <c r="P9" s="1013"/>
      <c r="Q9" s="1013"/>
      <c r="R9" s="1013"/>
      <c r="S9" s="1013"/>
    </row>
    <row r="10" spans="1:20" x14ac:dyDescent="0.3">
      <c r="A10" s="717" t="s">
        <v>165</v>
      </c>
      <c r="B10" s="73">
        <v>915</v>
      </c>
      <c r="C10" s="963" t="s">
        <v>170</v>
      </c>
      <c r="D10" s="140">
        <f t="shared" si="1"/>
        <v>24186.295791855209</v>
      </c>
      <c r="E10" s="157">
        <v>26725.856850000007</v>
      </c>
      <c r="G10" s="1013"/>
      <c r="H10" s="1013">
        <v>30000</v>
      </c>
      <c r="I10" s="1013">
        <v>30990</v>
      </c>
      <c r="J10" s="1013">
        <v>29000</v>
      </c>
      <c r="K10" s="1013"/>
      <c r="L10" s="1013"/>
      <c r="M10" s="1013"/>
      <c r="N10" s="1013"/>
      <c r="O10" s="1013"/>
      <c r="P10" s="1013"/>
      <c r="Q10" s="1013"/>
      <c r="R10" s="1013"/>
      <c r="S10" s="1013"/>
    </row>
    <row r="11" spans="1:20" x14ac:dyDescent="0.3">
      <c r="A11" s="717" t="s">
        <v>165</v>
      </c>
      <c r="B11" s="73">
        <v>916</v>
      </c>
      <c r="C11" s="963" t="s">
        <v>171</v>
      </c>
      <c r="D11" s="140">
        <f t="shared" si="1"/>
        <v>23546.446696832583</v>
      </c>
      <c r="E11" s="157">
        <v>26018.823600000003</v>
      </c>
      <c r="G11" s="1013"/>
      <c r="H11" s="1013">
        <v>28000</v>
      </c>
      <c r="I11" s="1013">
        <v>22990</v>
      </c>
      <c r="J11" s="1013">
        <v>28200</v>
      </c>
      <c r="K11" s="1013"/>
      <c r="L11" s="1013"/>
      <c r="M11" s="1013"/>
      <c r="N11" s="1013"/>
      <c r="O11" s="1013"/>
      <c r="P11" s="1013"/>
      <c r="Q11" s="1013"/>
      <c r="R11" s="1013"/>
      <c r="S11" s="1013"/>
    </row>
    <row r="12" spans="1:20" x14ac:dyDescent="0.3">
      <c r="A12" s="717" t="s">
        <v>165</v>
      </c>
      <c r="B12" s="73">
        <v>917</v>
      </c>
      <c r="C12" s="963" t="s">
        <v>172</v>
      </c>
      <c r="D12" s="140">
        <f t="shared" si="1"/>
        <v>23546.446696832583</v>
      </c>
      <c r="E12" s="157">
        <v>26018.823600000003</v>
      </c>
      <c r="G12" s="1013"/>
      <c r="H12" s="1013">
        <v>28000</v>
      </c>
      <c r="I12" s="1013">
        <v>10990</v>
      </c>
      <c r="J12" s="1013">
        <v>28200</v>
      </c>
      <c r="K12" s="1013"/>
      <c r="L12" s="1013"/>
      <c r="M12" s="1013"/>
      <c r="N12" s="1013"/>
      <c r="O12" s="1013"/>
      <c r="P12" s="1013"/>
      <c r="Q12" s="1013"/>
      <c r="R12" s="1013"/>
      <c r="S12" s="1013"/>
    </row>
    <row r="13" spans="1:20" x14ac:dyDescent="0.3">
      <c r="A13" s="717" t="s">
        <v>165</v>
      </c>
      <c r="B13" s="73">
        <v>918</v>
      </c>
      <c r="C13" s="963" t="s">
        <v>173</v>
      </c>
      <c r="D13" s="140">
        <f t="shared" si="1"/>
        <v>14972.468823529416</v>
      </c>
      <c r="E13" s="157">
        <v>16544.578050000004</v>
      </c>
      <c r="G13" s="1013"/>
      <c r="H13" s="1013">
        <v>14420</v>
      </c>
      <c r="I13" s="1013"/>
      <c r="J13" s="1013"/>
      <c r="K13" s="1013"/>
      <c r="L13" s="1013"/>
      <c r="M13" s="1013"/>
      <c r="N13" s="1013"/>
      <c r="O13" s="1013"/>
      <c r="P13" s="1013"/>
      <c r="Q13" s="1013"/>
      <c r="R13" s="1013"/>
      <c r="S13" s="1013"/>
    </row>
    <row r="14" spans="1:20" x14ac:dyDescent="0.3">
      <c r="A14" s="717" t="s">
        <v>165</v>
      </c>
      <c r="B14" s="73">
        <v>919</v>
      </c>
      <c r="C14" s="963" t="s">
        <v>174</v>
      </c>
      <c r="D14" s="140">
        <f t="shared" si="1"/>
        <v>22522.688144796382</v>
      </c>
      <c r="E14" s="157">
        <v>24887.570400000004</v>
      </c>
      <c r="G14" s="1013"/>
      <c r="H14" s="1013"/>
      <c r="I14" s="1013">
        <v>31990</v>
      </c>
      <c r="J14" s="1013"/>
      <c r="K14" s="1013"/>
      <c r="L14" s="1013"/>
      <c r="M14" s="1013"/>
      <c r="N14" s="1013"/>
      <c r="O14" s="1013"/>
      <c r="P14" s="1013"/>
      <c r="Q14" s="1013"/>
      <c r="R14" s="1013"/>
      <c r="S14" s="1013"/>
    </row>
    <row r="15" spans="1:20" x14ac:dyDescent="0.3">
      <c r="A15" s="717" t="s">
        <v>165</v>
      </c>
      <c r="B15" s="73">
        <v>920</v>
      </c>
      <c r="C15" s="963" t="s">
        <v>175</v>
      </c>
      <c r="D15" s="140">
        <f t="shared" si="1"/>
        <v>19835.321945701362</v>
      </c>
      <c r="E15" s="157">
        <v>21918.030750000005</v>
      </c>
      <c r="G15" s="1013"/>
      <c r="H15" s="1013">
        <v>20730</v>
      </c>
      <c r="I15" s="1013"/>
      <c r="J15" s="1013"/>
      <c r="K15" s="1013"/>
      <c r="L15" s="1013"/>
      <c r="M15" s="1013"/>
      <c r="N15" s="1013"/>
      <c r="O15" s="1013"/>
      <c r="P15" s="1013"/>
      <c r="Q15" s="1013"/>
      <c r="R15" s="1013"/>
      <c r="S15" s="1013"/>
    </row>
    <row r="16" spans="1:20" x14ac:dyDescent="0.3">
      <c r="A16" s="717" t="s">
        <v>165</v>
      </c>
      <c r="B16" s="73">
        <v>921</v>
      </c>
      <c r="C16" s="963" t="s">
        <v>176</v>
      </c>
      <c r="D16" s="140">
        <f t="shared" si="1"/>
        <v>22906.597601809961</v>
      </c>
      <c r="E16" s="157">
        <v>25311.790350000007</v>
      </c>
      <c r="G16" s="1013"/>
      <c r="H16" s="1013">
        <v>26500</v>
      </c>
      <c r="I16" s="1013"/>
      <c r="J16" s="1013">
        <v>29000</v>
      </c>
      <c r="K16" s="1013"/>
      <c r="L16" s="1013"/>
      <c r="M16" s="1013"/>
      <c r="N16" s="1013"/>
      <c r="O16" s="1013"/>
      <c r="P16" s="1013"/>
      <c r="Q16" s="1013"/>
      <c r="R16" s="1013"/>
      <c r="S16" s="1013"/>
    </row>
    <row r="17" spans="1:65" x14ac:dyDescent="0.3">
      <c r="A17" s="717" t="s">
        <v>165</v>
      </c>
      <c r="B17" s="73">
        <v>922</v>
      </c>
      <c r="C17" s="963" t="s">
        <v>177</v>
      </c>
      <c r="D17" s="140">
        <f t="shared" si="1"/>
        <v>19195.472850678736</v>
      </c>
      <c r="E17" s="157">
        <v>21210.997500000001</v>
      </c>
      <c r="G17" s="1013"/>
      <c r="H17" s="1013">
        <v>18281</v>
      </c>
      <c r="I17" s="1013"/>
      <c r="J17" s="1013"/>
      <c r="K17" s="1013"/>
      <c r="L17" s="1013"/>
      <c r="M17" s="1013"/>
      <c r="N17" s="1013"/>
      <c r="O17" s="1013"/>
      <c r="P17" s="1013"/>
      <c r="Q17" s="1013"/>
      <c r="R17" s="1013"/>
      <c r="S17" s="1013"/>
    </row>
    <row r="18" spans="1:65" x14ac:dyDescent="0.3">
      <c r="A18" s="717" t="s">
        <v>165</v>
      </c>
      <c r="B18" s="73">
        <v>923</v>
      </c>
      <c r="C18" s="963" t="s">
        <v>178</v>
      </c>
      <c r="D18" s="140">
        <f t="shared" si="1"/>
        <v>22906.597601809961</v>
      </c>
      <c r="E18" s="157">
        <v>25311.790350000007</v>
      </c>
      <c r="G18" s="1013"/>
      <c r="H18" s="1013">
        <v>21233</v>
      </c>
      <c r="I18" s="1013"/>
      <c r="J18" s="1013">
        <v>20200</v>
      </c>
      <c r="K18" s="1013"/>
      <c r="L18" s="1013"/>
      <c r="M18" s="1013"/>
      <c r="N18" s="1013"/>
      <c r="O18" s="1013"/>
      <c r="P18" s="1013"/>
      <c r="Q18" s="1013"/>
      <c r="R18" s="1013"/>
      <c r="S18" s="1013"/>
    </row>
    <row r="19" spans="1:65" x14ac:dyDescent="0.3">
      <c r="A19" s="717" t="s">
        <v>165</v>
      </c>
      <c r="B19" s="73">
        <v>924</v>
      </c>
      <c r="C19" s="964" t="s">
        <v>179</v>
      </c>
      <c r="D19" s="140">
        <f t="shared" si="1"/>
        <v>17659.83502262444</v>
      </c>
      <c r="E19" s="157">
        <v>19514.117700000006</v>
      </c>
      <c r="G19" s="1013"/>
      <c r="H19" s="1013">
        <v>18025</v>
      </c>
      <c r="I19" s="1013">
        <v>14990</v>
      </c>
      <c r="J19" s="1013">
        <v>25000</v>
      </c>
      <c r="K19" s="1013"/>
      <c r="L19" s="1013"/>
      <c r="M19" s="1013"/>
      <c r="N19" s="1013"/>
      <c r="O19" s="1013"/>
      <c r="P19" s="1013"/>
      <c r="Q19" s="1013"/>
      <c r="R19" s="1013"/>
      <c r="S19" s="1013"/>
    </row>
    <row r="20" spans="1:65" s="38" customFormat="1" x14ac:dyDescent="0.3">
      <c r="A20" s="717" t="s">
        <v>165</v>
      </c>
      <c r="B20" s="14">
        <v>2070</v>
      </c>
      <c r="C20" s="178" t="s">
        <v>180</v>
      </c>
      <c r="D20" s="140">
        <f t="shared" si="1"/>
        <v>14588.559366515841</v>
      </c>
      <c r="E20" s="861">
        <f>E21</f>
        <v>16120.358100000005</v>
      </c>
      <c r="F20" s="803"/>
      <c r="G20" s="1013"/>
      <c r="H20" s="1013"/>
      <c r="I20" s="1013"/>
      <c r="J20" s="1013"/>
      <c r="K20" s="1013"/>
      <c r="L20" s="1013"/>
      <c r="M20" s="1013"/>
      <c r="N20" s="1013"/>
      <c r="O20" s="1013"/>
      <c r="P20" s="1013"/>
      <c r="Q20" s="1013"/>
      <c r="R20" s="1013"/>
      <c r="S20" s="1013"/>
      <c r="T20" s="431"/>
      <c r="U20" s="429"/>
      <c r="V20" s="429"/>
      <c r="W20" s="429"/>
      <c r="X20" s="429"/>
      <c r="Y20" s="429"/>
      <c r="Z20" s="429"/>
      <c r="AA20" s="429"/>
      <c r="AB20" s="725"/>
      <c r="AC20" s="804"/>
      <c r="AD20" s="33"/>
      <c r="AE20" s="763"/>
      <c r="AF20" s="431"/>
      <c r="AG20" s="894"/>
      <c r="AH20" s="893"/>
      <c r="AI20" s="896"/>
      <c r="AJ20" s="429"/>
      <c r="AK20" s="429"/>
      <c r="AL20" s="725"/>
      <c r="AM20" s="725"/>
      <c r="AN20" s="725"/>
      <c r="AO20" s="725"/>
      <c r="AP20" s="725"/>
      <c r="AQ20" s="725"/>
      <c r="AR20" s="725"/>
      <c r="AS20" s="725"/>
      <c r="AT20" s="725"/>
      <c r="AU20" s="725"/>
      <c r="AV20" s="725"/>
      <c r="AW20" s="725"/>
      <c r="AX20" s="725"/>
      <c r="AY20" s="725"/>
      <c r="AZ20" s="725"/>
      <c r="BA20" s="725"/>
      <c r="BB20" s="725"/>
      <c r="BC20" s="725"/>
      <c r="BD20" s="725"/>
      <c r="BE20" s="725"/>
      <c r="BF20" s="725"/>
      <c r="BG20" s="725"/>
      <c r="BH20" s="725"/>
      <c r="BI20" s="725"/>
      <c r="BJ20" s="725"/>
      <c r="BK20" s="725"/>
      <c r="BL20" s="725"/>
      <c r="BM20" s="725"/>
    </row>
    <row r="21" spans="1:65" x14ac:dyDescent="0.3">
      <c r="A21" s="717" t="s">
        <v>165</v>
      </c>
      <c r="B21" s="274">
        <v>1065</v>
      </c>
      <c r="C21" s="965" t="s">
        <v>181</v>
      </c>
      <c r="D21" s="140">
        <f t="shared" si="1"/>
        <v>14588.559366515841</v>
      </c>
      <c r="E21" s="157">
        <v>16120.358100000005</v>
      </c>
      <c r="G21" s="1013"/>
      <c r="H21" s="1013">
        <v>17692</v>
      </c>
      <c r="I21" s="1013">
        <v>28990</v>
      </c>
      <c r="J21" s="1013">
        <v>24000</v>
      </c>
      <c r="K21" s="1013"/>
      <c r="L21" s="1013"/>
      <c r="M21" s="1013"/>
      <c r="N21" s="1013"/>
      <c r="O21" s="1013"/>
      <c r="P21" s="1013"/>
      <c r="Q21" s="1013"/>
      <c r="R21" s="1013"/>
      <c r="S21" s="1013"/>
    </row>
    <row r="22" spans="1:65" x14ac:dyDescent="0.3">
      <c r="A22" s="717" t="s">
        <v>165</v>
      </c>
      <c r="B22" s="73">
        <v>1066</v>
      </c>
      <c r="C22" s="965" t="s">
        <v>182</v>
      </c>
      <c r="D22" s="140">
        <f t="shared" si="1"/>
        <v>14588.559366515841</v>
      </c>
      <c r="E22" s="157">
        <v>16120.358100000005</v>
      </c>
      <c r="G22" s="1013"/>
      <c r="H22" s="1013">
        <v>17692</v>
      </c>
      <c r="I22" s="1013"/>
      <c r="J22" s="1013">
        <v>24000</v>
      </c>
      <c r="K22" s="1013"/>
      <c r="L22" s="1013"/>
      <c r="M22" s="1013"/>
      <c r="N22" s="1013"/>
      <c r="O22" s="1013"/>
      <c r="P22" s="1013"/>
      <c r="Q22" s="1013"/>
      <c r="R22" s="1013"/>
      <c r="S22" s="1013"/>
    </row>
    <row r="23" spans="1:65" x14ac:dyDescent="0.3">
      <c r="A23" s="717" t="s">
        <v>165</v>
      </c>
      <c r="B23" s="73">
        <v>1067</v>
      </c>
      <c r="C23" s="965" t="s">
        <v>183</v>
      </c>
      <c r="D23" s="140">
        <f t="shared" si="1"/>
        <v>16123.981900452489</v>
      </c>
      <c r="E23" s="157">
        <v>17817</v>
      </c>
      <c r="G23" s="1013"/>
      <c r="H23" s="1013"/>
      <c r="I23" s="1013"/>
      <c r="J23" s="1013"/>
      <c r="K23" s="1013"/>
      <c r="L23" s="1013"/>
      <c r="M23" s="1013"/>
      <c r="N23" s="1013"/>
      <c r="O23" s="1013"/>
      <c r="P23" s="1013"/>
      <c r="Q23" s="1013"/>
      <c r="R23" s="1013"/>
      <c r="S23" s="1013"/>
    </row>
    <row r="24" spans="1:65" x14ac:dyDescent="0.3">
      <c r="A24" s="717" t="s">
        <v>165</v>
      </c>
      <c r="B24" s="73">
        <v>1068</v>
      </c>
      <c r="C24" s="965" t="s">
        <v>184</v>
      </c>
      <c r="D24" s="140">
        <f t="shared" si="1"/>
        <v>16123.981900452489</v>
      </c>
      <c r="E24" s="157">
        <v>17817</v>
      </c>
      <c r="G24" s="1013"/>
      <c r="H24" s="1013">
        <v>20000</v>
      </c>
      <c r="I24" s="1013"/>
      <c r="J24" s="1013">
        <v>24000</v>
      </c>
      <c r="K24" s="1013"/>
      <c r="L24" s="1013"/>
      <c r="M24" s="1013"/>
      <c r="N24" s="1013"/>
      <c r="O24" s="1013"/>
      <c r="P24" s="1013"/>
      <c r="Q24" s="1013"/>
      <c r="R24" s="1013"/>
      <c r="S24" s="1013"/>
    </row>
    <row r="25" spans="1:65" x14ac:dyDescent="0.3">
      <c r="A25" s="717" t="s">
        <v>165</v>
      </c>
      <c r="B25" s="73">
        <v>1069</v>
      </c>
      <c r="C25" s="965" t="s">
        <v>185</v>
      </c>
      <c r="D25" s="140">
        <f t="shared" si="1"/>
        <v>16124.197194570139</v>
      </c>
      <c r="E25" s="157">
        <v>17817.237900000004</v>
      </c>
      <c r="G25" s="1013"/>
      <c r="H25" s="1013">
        <v>21200</v>
      </c>
      <c r="I25" s="1013"/>
      <c r="J25" s="1013">
        <v>21000</v>
      </c>
      <c r="K25" s="1013"/>
      <c r="L25" s="1013"/>
      <c r="M25" s="1013"/>
      <c r="N25" s="1013"/>
      <c r="O25" s="1013"/>
      <c r="P25" s="1013"/>
      <c r="Q25" s="1013"/>
      <c r="R25" s="1013"/>
      <c r="S25" s="1013"/>
    </row>
    <row r="26" spans="1:65" x14ac:dyDescent="0.3">
      <c r="A26" s="717" t="s">
        <v>165</v>
      </c>
      <c r="B26" s="73">
        <v>1070</v>
      </c>
      <c r="C26" s="965" t="s">
        <v>186</v>
      </c>
      <c r="D26" s="140">
        <f t="shared" si="1"/>
        <v>17019.909502262442</v>
      </c>
      <c r="E26" s="157">
        <v>18807</v>
      </c>
      <c r="G26" s="1013"/>
      <c r="H26" s="1013">
        <v>21230</v>
      </c>
      <c r="I26" s="1013"/>
      <c r="J26" s="1013"/>
      <c r="K26" s="1013"/>
      <c r="L26" s="1013"/>
      <c r="M26" s="1013"/>
      <c r="N26" s="1013"/>
      <c r="O26" s="1013"/>
      <c r="P26" s="1013"/>
      <c r="Q26" s="1013"/>
      <c r="R26" s="1013"/>
      <c r="S26" s="1013"/>
    </row>
    <row r="27" spans="1:65" x14ac:dyDescent="0.3">
      <c r="A27" s="717" t="s">
        <v>165</v>
      </c>
      <c r="B27" s="73">
        <v>1071</v>
      </c>
      <c r="C27" s="965" t="s">
        <v>187</v>
      </c>
      <c r="D27" s="140">
        <f t="shared" si="1"/>
        <v>17019.985927601814</v>
      </c>
      <c r="E27" s="157">
        <v>18807.084450000006</v>
      </c>
      <c r="G27" s="1013"/>
      <c r="H27" s="1013">
        <v>21230</v>
      </c>
      <c r="I27" s="1013">
        <v>28990</v>
      </c>
      <c r="J27" s="1013"/>
      <c r="K27" s="1013"/>
      <c r="L27" s="1013"/>
      <c r="M27" s="1013"/>
      <c r="N27" s="1013"/>
      <c r="O27" s="1013"/>
      <c r="P27" s="1013"/>
      <c r="Q27" s="1013"/>
      <c r="R27" s="1013"/>
      <c r="S27" s="1013"/>
    </row>
    <row r="28" spans="1:65" x14ac:dyDescent="0.3">
      <c r="A28" s="717" t="s">
        <v>165</v>
      </c>
      <c r="B28" s="73">
        <v>1072</v>
      </c>
      <c r="C28" s="2" t="s">
        <v>188</v>
      </c>
      <c r="D28" s="140">
        <f t="shared" si="1"/>
        <v>17019.909502262442</v>
      </c>
      <c r="E28" s="157">
        <v>18807</v>
      </c>
      <c r="G28" s="1013"/>
      <c r="H28" s="1013"/>
      <c r="I28" s="1013"/>
      <c r="J28" s="1013"/>
      <c r="K28" s="1013"/>
      <c r="L28" s="1013"/>
      <c r="M28" s="1013"/>
      <c r="N28" s="1013"/>
      <c r="O28" s="1013"/>
      <c r="P28" s="1013"/>
      <c r="Q28" s="1013"/>
      <c r="R28" s="1013"/>
      <c r="S28" s="1013"/>
    </row>
    <row r="29" spans="1:65" x14ac:dyDescent="0.3">
      <c r="A29" s="717" t="s">
        <v>165</v>
      </c>
      <c r="B29" s="73">
        <v>1073</v>
      </c>
      <c r="C29" s="2" t="s">
        <v>189</v>
      </c>
      <c r="D29" s="140">
        <f t="shared" si="1"/>
        <v>16124.197194570139</v>
      </c>
      <c r="E29" s="157">
        <v>17817.237900000004</v>
      </c>
      <c r="G29" s="1013"/>
      <c r="H29" s="1013">
        <v>20000</v>
      </c>
      <c r="I29" s="1013"/>
      <c r="J29" s="1013"/>
      <c r="K29" s="1013"/>
      <c r="L29" s="1013"/>
      <c r="M29" s="1013"/>
      <c r="N29" s="1013"/>
      <c r="O29" s="1013"/>
      <c r="P29" s="1013"/>
      <c r="Q29" s="1013"/>
      <c r="R29" s="1013"/>
      <c r="S29" s="1013"/>
    </row>
    <row r="30" spans="1:65" x14ac:dyDescent="0.3">
      <c r="A30" s="717" t="s">
        <v>165</v>
      </c>
      <c r="B30" s="73">
        <v>1074</v>
      </c>
      <c r="C30" s="2" t="s">
        <v>190</v>
      </c>
      <c r="D30" s="140">
        <f t="shared" si="1"/>
        <v>19707.352126696835</v>
      </c>
      <c r="E30" s="157">
        <v>21776.624100000001</v>
      </c>
      <c r="G30" s="1013"/>
      <c r="H30" s="1013">
        <v>22763</v>
      </c>
      <c r="I30" s="1013">
        <v>28990</v>
      </c>
      <c r="J30" s="1013">
        <v>29000</v>
      </c>
      <c r="K30" s="1013"/>
      <c r="L30" s="1013"/>
      <c r="M30" s="1013"/>
      <c r="N30" s="1013"/>
      <c r="O30" s="1013"/>
      <c r="P30" s="1013"/>
      <c r="Q30" s="1013"/>
      <c r="R30" s="1013"/>
      <c r="S30" s="1013"/>
    </row>
    <row r="31" spans="1:65" x14ac:dyDescent="0.3">
      <c r="A31" s="734" t="s">
        <v>165</v>
      </c>
      <c r="B31" s="16">
        <v>1408</v>
      </c>
      <c r="C31" s="178" t="s">
        <v>191</v>
      </c>
      <c r="D31" s="140"/>
      <c r="E31" s="157"/>
      <c r="G31" s="1013"/>
      <c r="H31" s="1013"/>
      <c r="I31" s="1013"/>
      <c r="J31" s="1013"/>
      <c r="K31" s="1013"/>
      <c r="L31" s="1013"/>
      <c r="M31" s="1013"/>
      <c r="N31" s="1013"/>
      <c r="O31" s="1013"/>
      <c r="P31" s="1013"/>
      <c r="Q31" s="1013"/>
      <c r="R31" s="1013"/>
      <c r="S31" s="1013"/>
    </row>
    <row r="32" spans="1:65" x14ac:dyDescent="0.3">
      <c r="A32" s="734" t="s">
        <v>165</v>
      </c>
      <c r="B32" s="16">
        <v>1409</v>
      </c>
      <c r="C32" s="178" t="s">
        <v>192</v>
      </c>
      <c r="D32" s="140"/>
      <c r="E32" s="157"/>
      <c r="G32" s="1013"/>
      <c r="H32" s="1013"/>
      <c r="I32" s="1013"/>
      <c r="J32" s="1013"/>
      <c r="K32" s="1013"/>
      <c r="L32" s="1013"/>
      <c r="M32" s="1013"/>
      <c r="N32" s="1013"/>
      <c r="O32" s="1013"/>
      <c r="P32" s="1013"/>
      <c r="Q32" s="1013"/>
      <c r="R32" s="1013"/>
      <c r="S32" s="1013"/>
    </row>
    <row r="33" spans="1:19" x14ac:dyDescent="0.3">
      <c r="A33" s="734" t="s">
        <v>165</v>
      </c>
      <c r="B33" s="16">
        <v>1410</v>
      </c>
      <c r="C33" s="178" t="s">
        <v>193</v>
      </c>
      <c r="D33" s="140"/>
      <c r="E33" s="157"/>
      <c r="G33" s="1013"/>
      <c r="H33" s="1013"/>
      <c r="I33" s="1013"/>
      <c r="J33" s="1013"/>
      <c r="K33" s="1013"/>
      <c r="L33" s="1013"/>
      <c r="M33" s="1013"/>
      <c r="N33" s="1013"/>
      <c r="O33" s="1013"/>
      <c r="P33" s="1013"/>
      <c r="Q33" s="1013"/>
      <c r="R33" s="1013"/>
      <c r="S33" s="1013"/>
    </row>
    <row r="34" spans="1:19" x14ac:dyDescent="0.3">
      <c r="A34" s="734" t="s">
        <v>165</v>
      </c>
      <c r="B34" s="16">
        <v>1412</v>
      </c>
      <c r="C34" s="178" t="s">
        <v>194</v>
      </c>
      <c r="D34" s="140"/>
      <c r="E34" s="157"/>
      <c r="G34" s="1013"/>
      <c r="H34" s="1013"/>
      <c r="I34" s="1013"/>
      <c r="J34" s="1013"/>
      <c r="K34" s="1013"/>
      <c r="L34" s="1013"/>
      <c r="M34" s="1013"/>
      <c r="N34" s="1013"/>
      <c r="O34" s="1013"/>
      <c r="P34" s="1013"/>
      <c r="Q34" s="1013"/>
      <c r="R34" s="1013"/>
      <c r="S34" s="1013"/>
    </row>
    <row r="35" spans="1:19" x14ac:dyDescent="0.3">
      <c r="A35" s="734" t="s">
        <v>165</v>
      </c>
      <c r="B35" s="16">
        <v>1413</v>
      </c>
      <c r="C35" s="178" t="s">
        <v>195</v>
      </c>
      <c r="D35" s="140"/>
      <c r="E35" s="157"/>
      <c r="G35" s="1013"/>
      <c r="H35" s="1013"/>
      <c r="I35" s="1013"/>
      <c r="J35" s="1013"/>
      <c r="K35" s="1013"/>
      <c r="L35" s="1013"/>
      <c r="M35" s="1013"/>
      <c r="N35" s="1013"/>
      <c r="O35" s="1013"/>
      <c r="P35" s="1013"/>
      <c r="Q35" s="1013"/>
      <c r="R35" s="1013"/>
      <c r="S35" s="1013"/>
    </row>
    <row r="36" spans="1:19" x14ac:dyDescent="0.3">
      <c r="A36" s="734" t="s">
        <v>165</v>
      </c>
      <c r="B36" s="16">
        <v>1414</v>
      </c>
      <c r="C36" s="178" t="s">
        <v>196</v>
      </c>
      <c r="D36" s="140"/>
      <c r="E36" s="157"/>
      <c r="G36" s="1013"/>
      <c r="H36" s="1013"/>
      <c r="I36" s="1013"/>
      <c r="J36" s="1013"/>
      <c r="K36" s="1013"/>
      <c r="L36" s="1013"/>
      <c r="M36" s="1013"/>
      <c r="N36" s="1013"/>
      <c r="O36" s="1013"/>
      <c r="P36" s="1013"/>
      <c r="Q36" s="1013"/>
      <c r="R36" s="1013"/>
      <c r="S36" s="1013"/>
    </row>
    <row r="37" spans="1:19" x14ac:dyDescent="0.3">
      <c r="A37" s="734" t="s">
        <v>165</v>
      </c>
      <c r="B37" s="16">
        <v>1415</v>
      </c>
      <c r="C37" s="178" t="s">
        <v>197</v>
      </c>
      <c r="D37" s="140"/>
      <c r="E37" s="157"/>
      <c r="G37" s="1013"/>
      <c r="H37" s="1013"/>
      <c r="I37" s="1013"/>
      <c r="J37" s="1013"/>
      <c r="K37" s="1013"/>
      <c r="L37" s="1013"/>
      <c r="M37" s="1013"/>
      <c r="N37" s="1013"/>
      <c r="O37" s="1013"/>
      <c r="P37" s="1013"/>
      <c r="Q37" s="1013"/>
      <c r="R37" s="1013"/>
      <c r="S37" s="1013"/>
    </row>
    <row r="38" spans="1:19" x14ac:dyDescent="0.3">
      <c r="A38" s="734" t="s">
        <v>165</v>
      </c>
      <c r="B38" s="16">
        <v>1416</v>
      </c>
      <c r="C38" s="178" t="s">
        <v>198</v>
      </c>
      <c r="D38" s="140"/>
      <c r="E38" s="157"/>
      <c r="G38" s="1013"/>
      <c r="H38" s="1013"/>
      <c r="I38" s="1013"/>
      <c r="J38" s="1013"/>
      <c r="K38" s="1013"/>
      <c r="L38" s="1013"/>
      <c r="M38" s="1013"/>
      <c r="N38" s="1013"/>
      <c r="O38" s="1013"/>
      <c r="P38" s="1013"/>
      <c r="Q38" s="1013"/>
      <c r="R38" s="1013"/>
      <c r="S38" s="1013"/>
    </row>
    <row r="39" spans="1:19" x14ac:dyDescent="0.3">
      <c r="A39" s="734" t="s">
        <v>165</v>
      </c>
      <c r="B39" s="16">
        <v>1417</v>
      </c>
      <c r="C39" s="178" t="s">
        <v>199</v>
      </c>
      <c r="D39" s="140"/>
      <c r="E39" s="157"/>
      <c r="G39" s="1013"/>
      <c r="H39" s="1013"/>
      <c r="I39" s="1013"/>
      <c r="J39" s="1013"/>
      <c r="K39" s="1013"/>
      <c r="L39" s="1013"/>
      <c r="M39" s="1013"/>
      <c r="N39" s="1013"/>
      <c r="O39" s="1013"/>
      <c r="P39" s="1013"/>
      <c r="Q39" s="1013"/>
      <c r="R39" s="1013"/>
      <c r="S39" s="1013"/>
    </row>
    <row r="40" spans="1:19" x14ac:dyDescent="0.3">
      <c r="A40" s="734" t="s">
        <v>165</v>
      </c>
      <c r="B40" s="16">
        <v>1418</v>
      </c>
      <c r="C40" s="178" t="s">
        <v>200</v>
      </c>
      <c r="D40" s="140"/>
      <c r="E40" s="157"/>
      <c r="G40" s="1013"/>
      <c r="H40" s="1013"/>
      <c r="I40" s="1013"/>
      <c r="J40" s="1013"/>
      <c r="K40" s="1013"/>
      <c r="L40" s="1013"/>
      <c r="M40" s="1013"/>
      <c r="N40" s="1013"/>
      <c r="O40" s="1013"/>
      <c r="P40" s="1013"/>
      <c r="Q40" s="1013"/>
      <c r="R40" s="1013"/>
      <c r="S40" s="1013"/>
    </row>
    <row r="41" spans="1:19" x14ac:dyDescent="0.3">
      <c r="A41" s="717" t="s">
        <v>165</v>
      </c>
      <c r="B41" s="274">
        <v>925</v>
      </c>
      <c r="C41" s="718" t="s">
        <v>201</v>
      </c>
      <c r="D41" s="140">
        <f t="shared" si="1"/>
        <v>11744.416289592762</v>
      </c>
      <c r="E41" s="157">
        <v>12977.580000000002</v>
      </c>
      <c r="G41" s="1013"/>
      <c r="H41" s="1013"/>
      <c r="I41" s="1013"/>
      <c r="J41" s="1013"/>
      <c r="K41" s="1013"/>
      <c r="L41" s="1013"/>
      <c r="M41" s="1013"/>
      <c r="N41" s="1013"/>
      <c r="O41" s="1013"/>
      <c r="P41" s="1013"/>
      <c r="Q41" s="1013"/>
      <c r="R41" s="1013"/>
      <c r="S41" s="1013"/>
    </row>
    <row r="42" spans="1:19" x14ac:dyDescent="0.3">
      <c r="A42" s="717" t="s">
        <v>165</v>
      </c>
      <c r="B42" s="73">
        <v>926</v>
      </c>
      <c r="C42" s="718" t="s">
        <v>202</v>
      </c>
      <c r="D42" s="140">
        <f t="shared" si="1"/>
        <v>11301.23076923077</v>
      </c>
      <c r="E42" s="157">
        <v>12487.86</v>
      </c>
      <c r="G42" s="1013"/>
      <c r="H42" s="1013"/>
      <c r="I42" s="1013"/>
      <c r="J42" s="1013"/>
      <c r="K42" s="1013"/>
      <c r="L42" s="1013"/>
      <c r="M42" s="1013"/>
      <c r="N42" s="1013"/>
      <c r="O42" s="1013"/>
      <c r="P42" s="1013"/>
      <c r="Q42" s="1013"/>
      <c r="R42" s="1013"/>
      <c r="S42" s="1013"/>
    </row>
    <row r="43" spans="1:19" x14ac:dyDescent="0.3">
      <c r="A43" s="717" t="s">
        <v>165</v>
      </c>
      <c r="B43" s="73">
        <v>927</v>
      </c>
      <c r="C43" s="718" t="s">
        <v>203</v>
      </c>
      <c r="D43" s="140">
        <f t="shared" si="1"/>
        <v>12409.194570135749</v>
      </c>
      <c r="E43" s="157">
        <v>13712.160000000002</v>
      </c>
      <c r="G43" s="1013"/>
      <c r="H43" s="1013"/>
      <c r="I43" s="1013"/>
      <c r="J43" s="1013"/>
      <c r="K43" s="1013"/>
      <c r="L43" s="1013"/>
      <c r="M43" s="1013"/>
      <c r="N43" s="1013"/>
      <c r="O43" s="1013"/>
      <c r="P43" s="1013"/>
      <c r="Q43" s="1013"/>
      <c r="R43" s="1013"/>
      <c r="S43" s="1013"/>
    </row>
    <row r="44" spans="1:19" x14ac:dyDescent="0.3">
      <c r="A44" s="717" t="s">
        <v>165</v>
      </c>
      <c r="B44" s="73">
        <v>928</v>
      </c>
      <c r="C44" s="718" t="s">
        <v>204</v>
      </c>
      <c r="D44" s="140">
        <f t="shared" si="1"/>
        <v>15289.900452488688</v>
      </c>
      <c r="E44" s="157">
        <v>16895.34</v>
      </c>
      <c r="G44" s="1013"/>
      <c r="H44" s="1013"/>
      <c r="I44" s="1013">
        <v>14224</v>
      </c>
      <c r="J44" s="1013"/>
      <c r="K44" s="1013"/>
      <c r="L44" s="1013"/>
      <c r="M44" s="1013"/>
      <c r="N44" s="1013"/>
      <c r="O44" s="1013"/>
      <c r="P44" s="1013"/>
      <c r="Q44" s="1013"/>
      <c r="R44" s="1013"/>
      <c r="S44" s="1013"/>
    </row>
    <row r="45" spans="1:19" x14ac:dyDescent="0.3">
      <c r="A45" s="957" t="s">
        <v>165</v>
      </c>
      <c r="B45" s="73">
        <v>929</v>
      </c>
      <c r="C45" s="802" t="s">
        <v>205</v>
      </c>
      <c r="D45" s="141">
        <f t="shared" si="1"/>
        <v>8088.1357466063364</v>
      </c>
      <c r="E45" s="157">
        <v>8937.3900000000012</v>
      </c>
      <c r="G45" s="1013"/>
      <c r="H45" s="1013">
        <v>12140</v>
      </c>
      <c r="I45" s="1013"/>
      <c r="J45" s="1013"/>
      <c r="K45" s="1013"/>
      <c r="L45" s="1013"/>
      <c r="M45" s="1013"/>
      <c r="N45" s="1013"/>
      <c r="O45" s="1013"/>
      <c r="P45" s="1013"/>
      <c r="Q45" s="1013"/>
      <c r="R45" s="1013"/>
      <c r="S45" s="1013"/>
    </row>
    <row r="46" spans="1:19" s="1" customFormat="1" x14ac:dyDescent="0.3">
      <c r="A46" s="717" t="s">
        <v>165</v>
      </c>
      <c r="B46" s="73">
        <v>1393</v>
      </c>
      <c r="C46" s="718" t="s">
        <v>206</v>
      </c>
      <c r="D46" s="140">
        <f t="shared" ref="D46:D51" si="2">E46/1.105</f>
        <v>7058.8235294117649</v>
      </c>
      <c r="E46" s="136">
        <v>7800</v>
      </c>
      <c r="G46" s="1013"/>
      <c r="H46" s="1014">
        <v>8800</v>
      </c>
      <c r="I46" s="1015">
        <v>8190</v>
      </c>
      <c r="J46" s="1015"/>
      <c r="K46" s="1015"/>
      <c r="L46" s="1015"/>
      <c r="M46" s="135">
        <v>7895</v>
      </c>
      <c r="N46" s="135"/>
      <c r="O46" s="135"/>
      <c r="P46" s="135"/>
      <c r="Q46" s="135"/>
      <c r="R46" s="697"/>
      <c r="S46" s="72"/>
    </row>
    <row r="47" spans="1:19" s="1" customFormat="1" x14ac:dyDescent="0.3">
      <c r="A47" s="717" t="s">
        <v>165</v>
      </c>
      <c r="B47" s="73">
        <v>1394</v>
      </c>
      <c r="C47" s="802" t="s">
        <v>207</v>
      </c>
      <c r="D47" s="141">
        <f t="shared" si="2"/>
        <v>6153.8461538461543</v>
      </c>
      <c r="E47" s="156">
        <v>6800</v>
      </c>
      <c r="G47" s="1013"/>
      <c r="H47" s="1014"/>
      <c r="I47" s="1015"/>
      <c r="J47" s="1015"/>
      <c r="K47" s="1015"/>
      <c r="L47" s="1015"/>
      <c r="M47" s="135"/>
      <c r="N47" s="135"/>
      <c r="O47" s="135"/>
      <c r="P47" s="135"/>
      <c r="Q47" s="135"/>
      <c r="R47" s="697"/>
      <c r="S47" s="72"/>
    </row>
    <row r="48" spans="1:19" s="1" customFormat="1" x14ac:dyDescent="0.3">
      <c r="A48" s="717" t="s">
        <v>165</v>
      </c>
      <c r="B48" s="73">
        <v>1395</v>
      </c>
      <c r="C48" s="718" t="s">
        <v>208</v>
      </c>
      <c r="D48" s="140">
        <f t="shared" si="2"/>
        <v>21447.963800904978</v>
      </c>
      <c r="E48" s="136">
        <v>23700</v>
      </c>
      <c r="G48" s="1013"/>
      <c r="H48" s="1014"/>
      <c r="I48" s="1015"/>
      <c r="J48" s="1015">
        <v>34600</v>
      </c>
      <c r="K48" s="1015"/>
      <c r="L48" s="1015"/>
      <c r="M48" s="135">
        <v>38569</v>
      </c>
      <c r="N48" s="135"/>
      <c r="O48" s="135"/>
      <c r="P48" s="135"/>
      <c r="Q48" s="135"/>
      <c r="R48" s="697"/>
      <c r="S48" s="72"/>
    </row>
    <row r="49" spans="1:19" s="1" customFormat="1" x14ac:dyDescent="0.3">
      <c r="A49" s="717" t="s">
        <v>165</v>
      </c>
      <c r="B49" s="73">
        <v>1047</v>
      </c>
      <c r="C49" s="718" t="s">
        <v>209</v>
      </c>
      <c r="D49" s="140">
        <f t="shared" si="2"/>
        <v>9049.7737556561096</v>
      </c>
      <c r="E49" s="136">
        <v>10000</v>
      </c>
      <c r="G49" s="1013"/>
      <c r="H49" s="1014">
        <f>(4765/400)*1000</f>
        <v>11912.5</v>
      </c>
      <c r="I49" s="1015">
        <v>13554</v>
      </c>
      <c r="J49" s="1015">
        <v>15400</v>
      </c>
      <c r="K49" s="1015"/>
      <c r="L49" s="1015"/>
      <c r="M49" s="135"/>
      <c r="N49" s="135"/>
      <c r="O49" s="135"/>
      <c r="P49" s="135"/>
      <c r="Q49" s="135"/>
      <c r="R49" s="697"/>
      <c r="S49" s="72"/>
    </row>
    <row r="50" spans="1:19" s="1" customFormat="1" x14ac:dyDescent="0.3">
      <c r="A50" s="717" t="s">
        <v>165</v>
      </c>
      <c r="B50" s="73">
        <v>1048</v>
      </c>
      <c r="C50" s="802" t="s">
        <v>210</v>
      </c>
      <c r="D50" s="140">
        <f t="shared" si="2"/>
        <v>9049.7737556561096</v>
      </c>
      <c r="E50" s="136">
        <v>10000</v>
      </c>
      <c r="G50" s="1013"/>
      <c r="H50" s="1014">
        <f>(5207/350)*1000</f>
        <v>14877.142857142857</v>
      </c>
      <c r="I50" s="1015">
        <v>14226</v>
      </c>
      <c r="J50" s="1015">
        <v>16200</v>
      </c>
      <c r="K50" s="1015"/>
      <c r="L50" s="1015"/>
      <c r="M50" s="135"/>
      <c r="N50" s="135"/>
      <c r="O50" s="135"/>
      <c r="P50" s="135"/>
      <c r="Q50" s="135"/>
      <c r="R50" s="697"/>
      <c r="S50" s="72"/>
    </row>
    <row r="51" spans="1:19" s="1" customFormat="1" ht="15" thickBot="1" x14ac:dyDescent="0.35">
      <c r="A51" s="719" t="s">
        <v>165</v>
      </c>
      <c r="B51" s="287">
        <v>1046</v>
      </c>
      <c r="C51" s="720" t="s">
        <v>211</v>
      </c>
      <c r="D51" s="482">
        <f t="shared" si="2"/>
        <v>5429.8642533936654</v>
      </c>
      <c r="E51" s="138">
        <v>6000</v>
      </c>
      <c r="G51" s="1013"/>
      <c r="H51" s="1014">
        <f>(2809/400)*1000</f>
        <v>7022.5</v>
      </c>
      <c r="I51" s="1015">
        <v>9488</v>
      </c>
      <c r="J51" s="1015">
        <v>9300</v>
      </c>
      <c r="K51" s="1015"/>
      <c r="L51" s="1015"/>
      <c r="M51" s="135"/>
      <c r="N51" s="135"/>
      <c r="O51" s="135"/>
      <c r="P51" s="135"/>
      <c r="Q51" s="135"/>
      <c r="R51" s="697"/>
      <c r="S51" s="72"/>
    </row>
    <row r="52" spans="1:19" x14ac:dyDescent="0.3">
      <c r="A52" s="717" t="s">
        <v>165</v>
      </c>
      <c r="B52" s="73">
        <v>1376</v>
      </c>
      <c r="C52" s="718" t="s">
        <v>489</v>
      </c>
      <c r="D52" s="147"/>
      <c r="E52" s="162"/>
      <c r="G52" s="1013"/>
      <c r="H52" s="1013"/>
      <c r="I52" s="1013"/>
      <c r="J52" s="1013"/>
      <c r="K52" s="1013"/>
      <c r="L52" s="1013"/>
      <c r="M52" s="1013"/>
      <c r="N52" s="1013"/>
      <c r="O52" s="1013"/>
      <c r="P52" s="1013"/>
      <c r="Q52" s="1013"/>
      <c r="R52" s="1013"/>
      <c r="S52" s="1013"/>
    </row>
    <row r="53" spans="1:19" ht="15" thickBot="1" x14ac:dyDescent="0.35">
      <c r="A53" s="1063" t="s">
        <v>165</v>
      </c>
      <c r="B53" s="73">
        <v>1377</v>
      </c>
      <c r="C53" s="718" t="s">
        <v>213</v>
      </c>
      <c r="D53" s="147"/>
      <c r="E53" s="162"/>
      <c r="G53" s="1013"/>
      <c r="H53" s="1013"/>
      <c r="I53" s="1013"/>
      <c r="J53" s="1013"/>
      <c r="K53" s="1013"/>
      <c r="L53" s="1013"/>
      <c r="M53" s="1013"/>
      <c r="N53" s="1013"/>
      <c r="O53" s="1013"/>
      <c r="P53" s="1013"/>
      <c r="Q53" s="1013"/>
      <c r="R53" s="1013"/>
      <c r="S53" s="1013"/>
    </row>
    <row r="54" spans="1:19" s="1" customFormat="1" ht="15" thickBot="1" x14ac:dyDescent="0.35">
      <c r="A54" s="716" t="s">
        <v>165</v>
      </c>
      <c r="B54" s="412"/>
      <c r="C54" s="3" t="s">
        <v>490</v>
      </c>
      <c r="D54" s="298">
        <f t="shared" si="1"/>
        <v>30769.23076923077</v>
      </c>
      <c r="E54" s="292">
        <v>34000</v>
      </c>
      <c r="G54" s="1013"/>
      <c r="H54" s="1014"/>
      <c r="I54" s="1015"/>
      <c r="J54" s="1015">
        <v>36800</v>
      </c>
      <c r="K54" s="1015"/>
      <c r="L54" s="1015"/>
      <c r="M54" s="135"/>
      <c r="N54" s="135"/>
      <c r="O54" s="135"/>
      <c r="P54" s="135"/>
      <c r="Q54" s="135"/>
      <c r="R54" s="135"/>
      <c r="S54" s="135"/>
    </row>
    <row r="55" spans="1:19" s="1" customFormat="1" x14ac:dyDescent="0.3">
      <c r="A55" s="716" t="s">
        <v>165</v>
      </c>
      <c r="B55" s="73"/>
      <c r="C55" s="4" t="s">
        <v>1245</v>
      </c>
      <c r="D55" s="146"/>
      <c r="E55" s="155"/>
      <c r="G55" s="1013"/>
      <c r="H55" s="1014">
        <v>20466</v>
      </c>
      <c r="I55" s="1015"/>
      <c r="J55" s="1015"/>
      <c r="K55" s="1015"/>
      <c r="L55" s="1015"/>
      <c r="M55" s="135"/>
      <c r="N55" s="135"/>
      <c r="O55" s="135"/>
      <c r="P55" s="135"/>
      <c r="Q55" s="135"/>
      <c r="R55" s="697"/>
      <c r="S55" s="697"/>
    </row>
    <row r="56" spans="1:19" s="1" customFormat="1" x14ac:dyDescent="0.3">
      <c r="A56" s="717" t="s">
        <v>165</v>
      </c>
      <c r="B56" s="73"/>
      <c r="C56" s="2" t="s">
        <v>491</v>
      </c>
      <c r="D56" s="140">
        <f t="shared" si="1"/>
        <v>19195.472850678736</v>
      </c>
      <c r="E56" s="136">
        <v>21210.997500000001</v>
      </c>
      <c r="G56" s="1013"/>
      <c r="H56" s="1014">
        <v>19227</v>
      </c>
      <c r="I56" s="1015">
        <v>16490</v>
      </c>
      <c r="J56" s="1015">
        <v>18200</v>
      </c>
      <c r="K56" s="1015"/>
      <c r="L56" s="1015"/>
      <c r="M56" s="135"/>
      <c r="N56" s="135"/>
      <c r="O56" s="135"/>
      <c r="P56" s="135"/>
      <c r="Q56" s="135"/>
      <c r="R56" s="697"/>
      <c r="S56" s="72"/>
    </row>
    <row r="57" spans="1:19" s="1" customFormat="1" x14ac:dyDescent="0.3">
      <c r="A57" s="717" t="s">
        <v>165</v>
      </c>
      <c r="B57" s="73"/>
      <c r="C57" s="718" t="s">
        <v>492</v>
      </c>
      <c r="D57" s="140">
        <f t="shared" si="1"/>
        <v>19144.284923076924</v>
      </c>
      <c r="E57" s="136">
        <v>21154.434840000002</v>
      </c>
      <c r="G57" s="1013"/>
      <c r="H57" s="1014">
        <v>19243</v>
      </c>
      <c r="I57" s="1015"/>
      <c r="J57" s="1015"/>
      <c r="K57" s="1015"/>
      <c r="L57" s="1015"/>
      <c r="M57" s="135"/>
      <c r="N57" s="135"/>
      <c r="O57" s="135"/>
      <c r="P57" s="135"/>
      <c r="Q57" s="135"/>
      <c r="R57" s="697"/>
      <c r="S57" s="72"/>
    </row>
    <row r="58" spans="1:19" s="1" customFormat="1" x14ac:dyDescent="0.3">
      <c r="A58" s="717" t="s">
        <v>165</v>
      </c>
      <c r="B58" s="73"/>
      <c r="C58" s="718" t="s">
        <v>493</v>
      </c>
      <c r="D58" s="140">
        <f t="shared" si="1"/>
        <v>9954.7511312217193</v>
      </c>
      <c r="E58" s="136">
        <v>11000</v>
      </c>
      <c r="G58" s="1013"/>
      <c r="H58" s="1014">
        <v>12600</v>
      </c>
      <c r="I58" s="1015"/>
      <c r="J58" s="1015">
        <v>12000</v>
      </c>
      <c r="K58" s="1015"/>
      <c r="L58" s="1015"/>
      <c r="M58" s="135"/>
      <c r="N58" s="135"/>
      <c r="O58" s="135"/>
      <c r="P58" s="135"/>
      <c r="Q58" s="135"/>
      <c r="R58" s="697"/>
      <c r="S58" s="72"/>
    </row>
    <row r="59" spans="1:19" s="1" customFormat="1" x14ac:dyDescent="0.3">
      <c r="B59" s="73"/>
      <c r="G59" s="216"/>
      <c r="H59" s="1016"/>
      <c r="I59" s="1016"/>
      <c r="J59" s="1016"/>
      <c r="K59" s="1016"/>
      <c r="L59" s="1016"/>
      <c r="M59" s="216"/>
      <c r="N59" s="216"/>
      <c r="O59" s="216"/>
      <c r="P59" s="216"/>
      <c r="Q59" s="216"/>
      <c r="R59" s="216"/>
      <c r="S59" s="216"/>
    </row>
    <row r="60" spans="1:19" s="1" customFormat="1" x14ac:dyDescent="0.3">
      <c r="G60" s="216"/>
      <c r="H60" s="1016"/>
      <c r="I60" s="1016"/>
      <c r="J60" s="1016"/>
      <c r="K60" s="1016"/>
      <c r="L60" s="1016"/>
      <c r="M60" s="216"/>
      <c r="N60" s="216"/>
      <c r="O60" s="216"/>
      <c r="P60" s="216"/>
      <c r="Q60" s="216"/>
      <c r="R60" s="216"/>
      <c r="S60" s="216"/>
    </row>
    <row r="61" spans="1:19" s="1" customFormat="1" x14ac:dyDescent="0.3">
      <c r="G61" s="216"/>
      <c r="H61" s="1016"/>
      <c r="I61" s="1016"/>
      <c r="J61" s="1016"/>
      <c r="K61" s="1016"/>
      <c r="L61" s="1016"/>
      <c r="M61" s="216"/>
      <c r="N61" s="216"/>
      <c r="O61" s="216"/>
      <c r="P61" s="216"/>
      <c r="Q61" s="216"/>
      <c r="R61" s="216"/>
      <c r="S61" s="216"/>
    </row>
    <row r="62" spans="1:19" s="1" customFormat="1" x14ac:dyDescent="0.3">
      <c r="G62" s="216"/>
      <c r="H62" s="1016"/>
      <c r="I62" s="1016"/>
      <c r="J62" s="1016"/>
      <c r="K62" s="1016"/>
      <c r="L62" s="1016"/>
      <c r="M62" s="216"/>
      <c r="N62" s="216"/>
      <c r="O62" s="216"/>
      <c r="P62" s="216"/>
      <c r="Q62" s="216"/>
      <c r="R62" s="216"/>
      <c r="S62" s="216"/>
    </row>
    <row r="63" spans="1:19" s="1" customFormat="1" x14ac:dyDescent="0.3">
      <c r="G63" s="216"/>
      <c r="H63" s="1016"/>
      <c r="I63" s="1016"/>
      <c r="J63" s="1016"/>
      <c r="K63" s="1016"/>
      <c r="L63" s="1016"/>
      <c r="M63" s="216"/>
      <c r="N63" s="216"/>
      <c r="O63" s="216"/>
      <c r="P63" s="216"/>
      <c r="Q63" s="216"/>
      <c r="R63" s="216"/>
      <c r="S63" s="216"/>
    </row>
    <row r="64" spans="1:19" s="1" customFormat="1" x14ac:dyDescent="0.3">
      <c r="G64" s="216"/>
      <c r="H64" s="1016"/>
      <c r="I64" s="1016"/>
      <c r="J64" s="1016"/>
      <c r="K64" s="1016"/>
      <c r="L64" s="1016"/>
      <c r="M64" s="216"/>
      <c r="N64" s="216"/>
      <c r="O64" s="216"/>
      <c r="P64" s="216"/>
      <c r="Q64" s="216"/>
      <c r="R64" s="216"/>
      <c r="S64" s="216"/>
    </row>
    <row r="65" spans="7:19" s="1" customFormat="1" x14ac:dyDescent="0.3">
      <c r="G65" s="216"/>
      <c r="H65" s="1016"/>
      <c r="I65" s="1016"/>
      <c r="J65" s="1016"/>
      <c r="K65" s="1016"/>
      <c r="L65" s="1016"/>
      <c r="M65" s="216"/>
      <c r="N65" s="216"/>
      <c r="O65" s="216"/>
      <c r="P65" s="216"/>
      <c r="Q65" s="216"/>
      <c r="R65" s="216"/>
      <c r="S65" s="216"/>
    </row>
    <row r="66" spans="7:19" s="1" customFormat="1" x14ac:dyDescent="0.3">
      <c r="H66" s="73"/>
      <c r="I66" s="73"/>
      <c r="J66" s="73"/>
      <c r="K66" s="73"/>
      <c r="L66" s="73"/>
    </row>
    <row r="67" spans="7:19" s="1" customFormat="1" x14ac:dyDescent="0.3">
      <c r="H67" s="73"/>
      <c r="I67" s="73"/>
      <c r="J67" s="73"/>
      <c r="K67" s="73"/>
      <c r="L67" s="73"/>
    </row>
    <row r="68" spans="7:19" s="1" customFormat="1" x14ac:dyDescent="0.3">
      <c r="H68" s="73"/>
      <c r="I68" s="73"/>
      <c r="J68" s="73"/>
      <c r="K68" s="73"/>
      <c r="L68" s="73"/>
    </row>
    <row r="69" spans="7:19" s="1" customFormat="1" x14ac:dyDescent="0.3">
      <c r="H69" s="73"/>
      <c r="I69" s="73"/>
      <c r="J69" s="73"/>
      <c r="K69" s="73"/>
      <c r="L69" s="73"/>
    </row>
    <row r="70" spans="7:19" s="1" customFormat="1" x14ac:dyDescent="0.3">
      <c r="H70" s="73"/>
      <c r="I70" s="73"/>
      <c r="J70" s="73"/>
      <c r="K70" s="73"/>
      <c r="L70" s="73"/>
    </row>
    <row r="71" spans="7:19" s="1" customFormat="1" x14ac:dyDescent="0.3">
      <c r="H71" s="73"/>
      <c r="I71" s="73"/>
      <c r="J71" s="73"/>
      <c r="K71" s="73"/>
      <c r="L71" s="73"/>
    </row>
    <row r="72" spans="7:19" s="1" customFormat="1" x14ac:dyDescent="0.3">
      <c r="H72" s="73"/>
      <c r="I72" s="73"/>
      <c r="J72" s="73"/>
      <c r="K72" s="73"/>
      <c r="L72" s="73"/>
    </row>
    <row r="73" spans="7:19" s="1" customFormat="1" x14ac:dyDescent="0.3">
      <c r="H73" s="73"/>
      <c r="I73" s="73"/>
      <c r="J73" s="73"/>
      <c r="K73" s="73"/>
      <c r="L73" s="73"/>
    </row>
    <row r="74" spans="7:19" s="1" customFormat="1" x14ac:dyDescent="0.3">
      <c r="H74" s="73"/>
      <c r="I74" s="73"/>
      <c r="J74" s="73"/>
      <c r="K74" s="73"/>
      <c r="L74" s="73"/>
    </row>
    <row r="75" spans="7:19" s="1" customFormat="1" x14ac:dyDescent="0.3">
      <c r="H75" s="73"/>
      <c r="I75" s="73"/>
      <c r="J75" s="73"/>
      <c r="K75" s="73"/>
      <c r="L75" s="73"/>
    </row>
    <row r="76" spans="7:19" s="1" customFormat="1" x14ac:dyDescent="0.3">
      <c r="H76" s="73"/>
      <c r="I76" s="73"/>
      <c r="J76" s="73"/>
      <c r="K76" s="73"/>
      <c r="L76" s="73"/>
    </row>
    <row r="77" spans="7:19" s="1" customFormat="1" x14ac:dyDescent="0.3">
      <c r="H77" s="73"/>
      <c r="I77" s="73"/>
      <c r="J77" s="73"/>
      <c r="K77" s="73"/>
      <c r="L77" s="73"/>
    </row>
    <row r="78" spans="7:19" s="1" customFormat="1" x14ac:dyDescent="0.3">
      <c r="H78" s="73"/>
      <c r="I78" s="73"/>
      <c r="J78" s="73"/>
      <c r="K78" s="73"/>
      <c r="L78" s="73"/>
    </row>
    <row r="79" spans="7:19" s="1" customFormat="1" x14ac:dyDescent="0.3">
      <c r="H79" s="73"/>
      <c r="I79" s="73"/>
      <c r="J79" s="73"/>
      <c r="K79" s="73"/>
      <c r="L79" s="73"/>
    </row>
    <row r="80" spans="7:19" s="1" customFormat="1" x14ac:dyDescent="0.3">
      <c r="H80" s="73"/>
      <c r="I80" s="73"/>
      <c r="J80" s="73"/>
      <c r="K80" s="73"/>
      <c r="L80" s="73"/>
    </row>
    <row r="81" spans="8:12" s="1" customFormat="1" x14ac:dyDescent="0.3">
      <c r="H81" s="73"/>
      <c r="I81" s="73"/>
      <c r="J81" s="73"/>
      <c r="K81" s="73"/>
      <c r="L81" s="73"/>
    </row>
    <row r="82" spans="8:12" s="1" customFormat="1" x14ac:dyDescent="0.3">
      <c r="H82" s="73"/>
      <c r="I82" s="73"/>
      <c r="J82" s="73"/>
      <c r="K82" s="73"/>
      <c r="L82" s="73"/>
    </row>
    <row r="83" spans="8:12" s="1" customFormat="1" x14ac:dyDescent="0.3">
      <c r="H83" s="73"/>
      <c r="I83" s="73"/>
      <c r="J83" s="73"/>
      <c r="K83" s="73"/>
      <c r="L83" s="73"/>
    </row>
    <row r="84" spans="8:12" s="1" customFormat="1" x14ac:dyDescent="0.3">
      <c r="H84" s="73"/>
      <c r="I84" s="73"/>
      <c r="J84" s="73"/>
      <c r="K84" s="73"/>
      <c r="L84" s="73"/>
    </row>
    <row r="85" spans="8:12" s="1" customFormat="1" x14ac:dyDescent="0.3">
      <c r="H85" s="73"/>
      <c r="I85" s="73"/>
      <c r="J85" s="73"/>
      <c r="K85" s="73"/>
      <c r="L85" s="73"/>
    </row>
    <row r="86" spans="8:12" s="1" customFormat="1" x14ac:dyDescent="0.3">
      <c r="H86" s="73"/>
      <c r="I86" s="73"/>
      <c r="J86" s="73"/>
      <c r="K86" s="73"/>
      <c r="L86" s="73"/>
    </row>
    <row r="87" spans="8:12" s="1" customFormat="1" x14ac:dyDescent="0.3">
      <c r="H87" s="73"/>
      <c r="I87" s="73"/>
      <c r="J87" s="73"/>
      <c r="K87" s="73"/>
      <c r="L87" s="73"/>
    </row>
    <row r="88" spans="8:12" s="1" customFormat="1" x14ac:dyDescent="0.3">
      <c r="H88" s="73"/>
      <c r="I88" s="73"/>
      <c r="J88" s="73"/>
      <c r="K88" s="73"/>
      <c r="L88" s="73"/>
    </row>
    <row r="89" spans="8:12" s="1" customFormat="1" x14ac:dyDescent="0.3">
      <c r="H89" s="73"/>
      <c r="I89" s="73"/>
      <c r="J89" s="73"/>
      <c r="K89" s="73"/>
      <c r="L89" s="73"/>
    </row>
    <row r="90" spans="8:12" s="1" customFormat="1" x14ac:dyDescent="0.3">
      <c r="H90" s="73"/>
      <c r="I90" s="73"/>
      <c r="J90" s="73"/>
      <c r="K90" s="73"/>
      <c r="L90" s="73"/>
    </row>
    <row r="91" spans="8:12" s="1" customFormat="1" x14ac:dyDescent="0.3">
      <c r="H91" s="73"/>
      <c r="I91" s="73"/>
      <c r="J91" s="73"/>
      <c r="K91" s="73"/>
      <c r="L91" s="73"/>
    </row>
    <row r="92" spans="8:12" s="1" customFormat="1" x14ac:dyDescent="0.3">
      <c r="H92" s="73"/>
      <c r="I92" s="73"/>
      <c r="J92" s="73"/>
      <c r="K92" s="73"/>
      <c r="L92" s="73"/>
    </row>
    <row r="93" spans="8:12" s="1" customFormat="1" x14ac:dyDescent="0.3">
      <c r="H93" s="73"/>
      <c r="I93" s="73"/>
      <c r="J93" s="73"/>
      <c r="K93" s="73"/>
      <c r="L93" s="73"/>
    </row>
    <row r="94" spans="8:12" s="1" customFormat="1" x14ac:dyDescent="0.3">
      <c r="H94" s="73"/>
      <c r="I94" s="73"/>
      <c r="J94" s="73"/>
      <c r="K94" s="73"/>
      <c r="L94" s="73"/>
    </row>
    <row r="95" spans="8:12" s="1" customFormat="1" x14ac:dyDescent="0.3">
      <c r="H95" s="73"/>
      <c r="I95" s="73"/>
      <c r="J95" s="73"/>
      <c r="K95" s="73"/>
      <c r="L95" s="73"/>
    </row>
    <row r="96" spans="8:12" s="1" customFormat="1" x14ac:dyDescent="0.3">
      <c r="H96" s="73"/>
      <c r="I96" s="73"/>
      <c r="J96" s="73"/>
      <c r="K96" s="73"/>
      <c r="L96" s="73"/>
    </row>
    <row r="97" spans="8:12" s="1" customFormat="1" x14ac:dyDescent="0.3">
      <c r="H97" s="73"/>
      <c r="I97" s="73"/>
      <c r="J97" s="73"/>
      <c r="K97" s="73"/>
      <c r="L97" s="73"/>
    </row>
    <row r="98" spans="8:12" s="1" customFormat="1" x14ac:dyDescent="0.3">
      <c r="H98" s="73"/>
      <c r="I98" s="73"/>
      <c r="J98" s="73"/>
      <c r="K98" s="73"/>
      <c r="L98" s="73"/>
    </row>
    <row r="99" spans="8:12" s="1" customFormat="1" x14ac:dyDescent="0.3">
      <c r="H99" s="73"/>
      <c r="I99" s="73"/>
      <c r="J99" s="73"/>
      <c r="K99" s="73"/>
      <c r="L99" s="73"/>
    </row>
    <row r="100" spans="8:12" s="1" customFormat="1" x14ac:dyDescent="0.3">
      <c r="H100" s="73"/>
      <c r="I100" s="73"/>
      <c r="J100" s="73"/>
      <c r="K100" s="73"/>
      <c r="L100" s="73"/>
    </row>
    <row r="101" spans="8:12" s="1" customFormat="1" x14ac:dyDescent="0.3">
      <c r="H101" s="73"/>
      <c r="I101" s="73"/>
      <c r="J101" s="73"/>
      <c r="K101" s="73"/>
      <c r="L101" s="73"/>
    </row>
    <row r="102" spans="8:12" s="1" customFormat="1" x14ac:dyDescent="0.3">
      <c r="H102" s="73"/>
      <c r="I102" s="73"/>
      <c r="J102" s="73"/>
      <c r="K102" s="73"/>
      <c r="L102" s="73"/>
    </row>
    <row r="103" spans="8:12" s="1" customFormat="1" x14ac:dyDescent="0.3">
      <c r="H103" s="73"/>
      <c r="I103" s="73"/>
      <c r="J103" s="73"/>
      <c r="K103" s="73"/>
      <c r="L103" s="73"/>
    </row>
    <row r="104" spans="8:12" s="1" customFormat="1" x14ac:dyDescent="0.3">
      <c r="H104" s="73"/>
      <c r="I104" s="73"/>
      <c r="J104" s="73"/>
      <c r="K104" s="73"/>
      <c r="L104" s="73"/>
    </row>
    <row r="105" spans="8:12" s="1" customFormat="1" x14ac:dyDescent="0.3">
      <c r="H105" s="73"/>
      <c r="I105" s="73"/>
      <c r="J105" s="73"/>
      <c r="K105" s="73"/>
      <c r="L105" s="73"/>
    </row>
    <row r="106" spans="8:12" s="1" customFormat="1" x14ac:dyDescent="0.3">
      <c r="H106" s="73"/>
      <c r="I106" s="73"/>
      <c r="J106" s="73"/>
      <c r="K106" s="73"/>
      <c r="L106" s="73"/>
    </row>
    <row r="107" spans="8:12" s="1" customFormat="1" x14ac:dyDescent="0.3">
      <c r="H107" s="73"/>
      <c r="I107" s="73"/>
      <c r="J107" s="73"/>
      <c r="K107" s="73"/>
      <c r="L107" s="73"/>
    </row>
    <row r="108" spans="8:12" s="1" customFormat="1" x14ac:dyDescent="0.3">
      <c r="H108" s="73"/>
      <c r="I108" s="73"/>
      <c r="J108" s="73"/>
      <c r="K108" s="73"/>
      <c r="L108" s="73"/>
    </row>
    <row r="109" spans="8:12" s="1" customFormat="1" x14ac:dyDescent="0.3">
      <c r="H109" s="73"/>
      <c r="I109" s="73"/>
      <c r="J109" s="73"/>
      <c r="K109" s="73"/>
      <c r="L109" s="73"/>
    </row>
    <row r="110" spans="8:12" s="1" customFormat="1" x14ac:dyDescent="0.3">
      <c r="H110" s="73"/>
      <c r="I110" s="73"/>
      <c r="J110" s="73"/>
      <c r="K110" s="73"/>
      <c r="L110" s="73"/>
    </row>
    <row r="111" spans="8:12" s="1" customFormat="1" x14ac:dyDescent="0.3">
      <c r="H111" s="73"/>
      <c r="I111" s="73"/>
      <c r="J111" s="73"/>
      <c r="K111" s="73"/>
      <c r="L111" s="73"/>
    </row>
    <row r="112" spans="8:12" s="1" customFormat="1" x14ac:dyDescent="0.3">
      <c r="H112" s="73"/>
      <c r="I112" s="73"/>
      <c r="J112" s="73"/>
      <c r="K112" s="73"/>
      <c r="L112" s="73"/>
    </row>
    <row r="113" spans="8:12" s="1" customFormat="1" x14ac:dyDescent="0.3">
      <c r="H113" s="73"/>
      <c r="I113" s="73"/>
      <c r="J113" s="73"/>
      <c r="K113" s="73"/>
      <c r="L113" s="73"/>
    </row>
    <row r="114" spans="8:12" s="1" customFormat="1" x14ac:dyDescent="0.3">
      <c r="H114" s="73"/>
      <c r="I114" s="73"/>
      <c r="J114" s="73"/>
      <c r="K114" s="73"/>
      <c r="L114" s="73"/>
    </row>
    <row r="115" spans="8:12" s="1" customFormat="1" x14ac:dyDescent="0.3">
      <c r="H115" s="73"/>
      <c r="I115" s="73"/>
      <c r="J115" s="73"/>
      <c r="K115" s="73"/>
      <c r="L115" s="73"/>
    </row>
    <row r="116" spans="8:12" s="1" customFormat="1" x14ac:dyDescent="0.3">
      <c r="H116" s="73"/>
      <c r="I116" s="73"/>
      <c r="J116" s="73"/>
      <c r="K116" s="73"/>
      <c r="L116" s="73"/>
    </row>
    <row r="117" spans="8:12" s="1" customFormat="1" x14ac:dyDescent="0.3">
      <c r="H117" s="73"/>
      <c r="I117" s="73"/>
      <c r="J117" s="73"/>
      <c r="K117" s="73"/>
      <c r="L117" s="73"/>
    </row>
    <row r="118" spans="8:12" s="1" customFormat="1" x14ac:dyDescent="0.3">
      <c r="H118" s="73"/>
      <c r="I118" s="73"/>
      <c r="J118" s="73"/>
      <c r="K118" s="73"/>
      <c r="L118" s="73"/>
    </row>
    <row r="119" spans="8:12" s="1" customFormat="1" x14ac:dyDescent="0.3">
      <c r="H119" s="73"/>
      <c r="I119" s="73"/>
      <c r="J119" s="73"/>
      <c r="K119" s="73"/>
      <c r="L119" s="73"/>
    </row>
    <row r="120" spans="8:12" s="1" customFormat="1" x14ac:dyDescent="0.3">
      <c r="H120" s="73"/>
      <c r="I120" s="73"/>
      <c r="J120" s="73"/>
      <c r="K120" s="73"/>
      <c r="L120" s="73"/>
    </row>
    <row r="121" spans="8:12" s="1" customFormat="1" x14ac:dyDescent="0.3">
      <c r="H121" s="73"/>
      <c r="I121" s="73"/>
      <c r="J121" s="73"/>
      <c r="K121" s="73"/>
      <c r="L121" s="73"/>
    </row>
    <row r="122" spans="8:12" s="1" customFormat="1" x14ac:dyDescent="0.3">
      <c r="H122" s="73"/>
      <c r="I122" s="73"/>
      <c r="J122" s="73"/>
      <c r="K122" s="73"/>
      <c r="L122" s="73"/>
    </row>
    <row r="123" spans="8:12" s="1" customFormat="1" x14ac:dyDescent="0.3">
      <c r="H123" s="73"/>
      <c r="I123" s="73"/>
      <c r="J123" s="73"/>
      <c r="K123" s="73"/>
      <c r="L123" s="73"/>
    </row>
    <row r="124" spans="8:12" s="1" customFormat="1" x14ac:dyDescent="0.3">
      <c r="H124" s="73"/>
      <c r="I124" s="73"/>
      <c r="J124" s="73"/>
      <c r="K124" s="73"/>
      <c r="L124" s="73"/>
    </row>
    <row r="125" spans="8:12" s="1" customFormat="1" x14ac:dyDescent="0.3">
      <c r="H125" s="73"/>
      <c r="I125" s="73"/>
      <c r="J125" s="73"/>
      <c r="K125" s="73"/>
      <c r="L125" s="73"/>
    </row>
    <row r="126" spans="8:12" s="1" customFormat="1" x14ac:dyDescent="0.3">
      <c r="H126" s="73"/>
      <c r="I126" s="73"/>
      <c r="J126" s="73"/>
      <c r="K126" s="73"/>
      <c r="L126" s="73"/>
    </row>
  </sheetData>
  <mergeCells count="1">
    <mergeCell ref="H4:K4"/>
  </mergeCells>
  <conditionalFormatting sqref="E20">
    <cfRule type="expression" dxfId="474" priority="1">
      <formula>IF(RIGHT(INT(E20),1)*1=9,TRUE,FALSE)</formula>
    </cfRule>
  </conditionalFormatting>
  <conditionalFormatting sqref="G2:R2">
    <cfRule type="cellIs" dxfId="473" priority="49" operator="lessThan">
      <formula>-0.3</formula>
    </cfRule>
    <cfRule type="cellIs" dxfId="472" priority="50" operator="lessThan">
      <formula>0</formula>
    </cfRule>
  </conditionalFormatting>
  <conditionalFormatting sqref="T6">
    <cfRule type="cellIs" dxfId="471" priority="25" operator="equal">
      <formula>1</formula>
    </cfRule>
    <cfRule type="cellIs" dxfId="470" priority="26" operator="greaterThanOrEqual">
      <formula>0</formula>
    </cfRule>
    <cfRule type="cellIs" dxfId="469" priority="27" operator="lessThan">
      <formula>-0.3</formula>
    </cfRule>
    <cfRule type="cellIs" dxfId="468" priority="28" operator="lessThan">
      <formula>0</formula>
    </cfRule>
    <cfRule type="beginsWith" priority="29" operator="beginsWith" text="#">
      <formula>LEFT(T6,LEN("#"))="#"</formula>
    </cfRule>
    <cfRule type="cellIs" dxfId="467" priority="30" operator="equal">
      <formula>1</formula>
    </cfRule>
  </conditionalFormatting>
  <conditionalFormatting sqref="T20">
    <cfRule type="cellIs" dxfId="466" priority="21" operator="greaterThan">
      <formula>0</formula>
    </cfRule>
  </conditionalFormatting>
  <conditionalFormatting sqref="T20:AA20">
    <cfRule type="cellIs" dxfId="465" priority="18" operator="lessThan">
      <formula>-0.3</formula>
    </cfRule>
    <cfRule type="cellIs" dxfId="464" priority="19" operator="lessThan">
      <formula>0</formula>
    </cfRule>
    <cfRule type="beginsWith" priority="20" operator="beginsWith" text="#">
      <formula>LEFT(T20,LEN("#"))="#"</formula>
    </cfRule>
    <cfRule type="cellIs" dxfId="463" priority="22" operator="equal">
      <formula>1</formula>
    </cfRule>
  </conditionalFormatting>
  <conditionalFormatting sqref="U20:AA20">
    <cfRule type="cellIs" dxfId="462" priority="15" operator="equal">
      <formula>1</formula>
    </cfRule>
    <cfRule type="cellIs" dxfId="461" priority="17" operator="greaterThanOrEqual">
      <formula>0</formula>
    </cfRule>
  </conditionalFormatting>
  <conditionalFormatting sqref="AF20">
    <cfRule type="beginsWith" priority="3" operator="beginsWith" text="#">
      <formula>LEFT(AF20,LEN("#"))="#"</formula>
    </cfRule>
    <cfRule type="cellIs" dxfId="460" priority="4" operator="lessThan">
      <formula>-0.3</formula>
    </cfRule>
    <cfRule type="cellIs" dxfId="459" priority="5" operator="greaterThan">
      <formula>0</formula>
    </cfRule>
    <cfRule type="cellIs" dxfId="458" priority="6" operator="equal">
      <formula>1</formula>
    </cfRule>
  </conditionalFormatting>
  <conditionalFormatting sqref="AF20:AH20">
    <cfRule type="cellIs" dxfId="457" priority="2" operator="lessThan">
      <formula>0</formula>
    </cfRule>
  </conditionalFormatting>
  <conditionalFormatting sqref="AG20:AH20">
    <cfRule type="cellIs" dxfId="456" priority="13" operator="greaterThan">
      <formula>0.7</formula>
    </cfRule>
    <cfRule type="cellIs" dxfId="455" priority="14" operator="equal">
      <formula>1</formula>
    </cfRule>
    <cfRule type="cellIs" dxfId="454" priority="16" operator="equal">
      <formula>1</formula>
    </cfRule>
    <cfRule type="colorScale" priority="23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I20">
    <cfRule type="colorScale" priority="24">
      <colorScale>
        <cfvo type="min"/>
        <cfvo type="max"/>
        <color theme="0"/>
        <color theme="5" tint="0.39997558519241921"/>
      </colorScale>
    </cfRule>
  </conditionalFormatting>
  <conditionalFormatting sqref="AJ20:AK20">
    <cfRule type="cellIs" dxfId="453" priority="7" operator="equal">
      <formula>1</formula>
    </cfRule>
    <cfRule type="cellIs" dxfId="452" priority="8" operator="greaterThanOrEqual">
      <formula>0</formula>
    </cfRule>
    <cfRule type="cellIs" dxfId="451" priority="9" operator="lessThan">
      <formula>0</formula>
    </cfRule>
    <cfRule type="beginsWith" priority="10" operator="beginsWith" text="#">
      <formula>LEFT(AJ20,LEN("#"))="#"</formula>
    </cfRule>
    <cfRule type="cellIs" dxfId="450" priority="11" operator="equal">
      <formula>1</formula>
    </cfRule>
    <cfRule type="cellIs" dxfId="449" priority="12" operator="lessThan">
      <formula>-0.3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266B3-2987-4132-A7EF-3E61E74F3F14}">
  <sheetPr codeName="Hoja5"/>
  <dimension ref="A1:V132"/>
  <sheetViews>
    <sheetView zoomScale="85" zoomScaleNormal="85" workbookViewId="0">
      <selection activeCell="E21" sqref="E21"/>
    </sheetView>
  </sheetViews>
  <sheetFormatPr baseColWidth="10" defaultColWidth="11.44140625" defaultRowHeight="14.4" x14ac:dyDescent="0.3"/>
  <cols>
    <col min="1" max="1" width="13.109375" bestFit="1" customWidth="1"/>
    <col min="2" max="2" width="28" bestFit="1" customWidth="1"/>
    <col min="3" max="3" width="17.44140625" bestFit="1" customWidth="1"/>
    <col min="4" max="4" width="21.33203125" bestFit="1" customWidth="1"/>
    <col min="5" max="6" width="11" bestFit="1" customWidth="1"/>
    <col min="7" max="7" width="7.88671875" bestFit="1" customWidth="1"/>
    <col min="8" max="8" width="8.6640625" bestFit="1" customWidth="1"/>
    <col min="9" max="9" width="13.33203125" bestFit="1" customWidth="1"/>
    <col min="10" max="10" width="8.6640625" bestFit="1" customWidth="1"/>
    <col min="11" max="11" width="8.5546875" bestFit="1" customWidth="1"/>
    <col min="12" max="13" width="7.88671875" bestFit="1" customWidth="1"/>
    <col min="14" max="14" width="8.6640625" bestFit="1" customWidth="1"/>
    <col min="15" max="15" width="8.44140625" bestFit="1" customWidth="1"/>
    <col min="16" max="16" width="18" bestFit="1" customWidth="1"/>
    <col min="17" max="17" width="17.6640625" bestFit="1" customWidth="1"/>
    <col min="18" max="18" width="7.88671875" bestFit="1" customWidth="1"/>
    <col min="19" max="19" width="10.33203125" bestFit="1" customWidth="1"/>
    <col min="20" max="22" width="7.88671875" bestFit="1" customWidth="1"/>
  </cols>
  <sheetData>
    <row r="1" spans="1:22" x14ac:dyDescent="0.3">
      <c r="A1" s="1098" t="s">
        <v>1246</v>
      </c>
    </row>
    <row r="3" spans="1:22" ht="15" customHeight="1" x14ac:dyDescent="0.3"/>
    <row r="4" spans="1:22" ht="15" customHeight="1" x14ac:dyDescent="0.3">
      <c r="E4" s="1235" t="s">
        <v>1247</v>
      </c>
      <c r="F4" s="1236"/>
      <c r="G4" s="1237"/>
      <c r="H4" s="1238" t="s">
        <v>1248</v>
      </c>
      <c r="I4" s="1239"/>
      <c r="J4" s="1239"/>
      <c r="K4" s="1239"/>
      <c r="L4" s="1239"/>
      <c r="M4" s="1239"/>
      <c r="N4" s="1239"/>
      <c r="O4" s="1240"/>
      <c r="P4" s="1241" t="s">
        <v>1249</v>
      </c>
      <c r="Q4" s="1242"/>
      <c r="R4" s="1243" t="s">
        <v>25</v>
      </c>
      <c r="S4" s="1244"/>
      <c r="T4" s="1244"/>
      <c r="U4" s="1244"/>
      <c r="V4" s="1245"/>
    </row>
    <row r="5" spans="1:22" ht="15" customHeight="1" x14ac:dyDescent="0.3">
      <c r="A5" s="1216" t="s">
        <v>1250</v>
      </c>
      <c r="B5" t="s">
        <v>506</v>
      </c>
      <c r="C5" t="s">
        <v>507</v>
      </c>
      <c r="D5" t="s">
        <v>508</v>
      </c>
      <c r="E5" s="1186" t="s">
        <v>1251</v>
      </c>
      <c r="F5" s="1187" t="s">
        <v>1252</v>
      </c>
      <c r="G5" s="1188" t="s">
        <v>1253</v>
      </c>
      <c r="H5" s="1189" t="s">
        <v>1254</v>
      </c>
      <c r="I5" s="1190" t="s">
        <v>1255</v>
      </c>
      <c r="J5" s="1190" t="s">
        <v>1256</v>
      </c>
      <c r="K5" s="1190" t="s">
        <v>1257</v>
      </c>
      <c r="L5" s="1190" t="s">
        <v>1258</v>
      </c>
      <c r="M5" s="1190" t="s">
        <v>1259</v>
      </c>
      <c r="N5" s="1190" t="s">
        <v>1260</v>
      </c>
      <c r="O5" s="1191" t="s">
        <v>1261</v>
      </c>
      <c r="P5" s="1192" t="s">
        <v>1262</v>
      </c>
      <c r="Q5" s="1193" t="s">
        <v>1263</v>
      </c>
      <c r="R5" s="1194" t="s">
        <v>42</v>
      </c>
      <c r="S5" s="1195" t="s">
        <v>43</v>
      </c>
      <c r="T5" s="1195" t="s">
        <v>1264</v>
      </c>
      <c r="U5" s="1195" t="s">
        <v>41</v>
      </c>
      <c r="V5" s="1196" t="s">
        <v>40</v>
      </c>
    </row>
    <row r="6" spans="1:22" ht="15" customHeight="1" x14ac:dyDescent="0.3">
      <c r="A6">
        <v>88</v>
      </c>
      <c r="B6" t="s">
        <v>59</v>
      </c>
      <c r="C6" t="s">
        <v>544</v>
      </c>
      <c r="D6" t="s">
        <v>545</v>
      </c>
      <c r="E6" s="1218"/>
      <c r="F6" s="1218"/>
      <c r="G6" s="1218"/>
      <c r="H6" s="1218"/>
      <c r="I6" s="1218"/>
      <c r="J6" s="1218"/>
      <c r="K6" s="1218"/>
      <c r="L6" s="1218"/>
      <c r="M6" s="1218"/>
      <c r="N6" s="1218"/>
      <c r="O6" s="1218"/>
      <c r="P6" s="1218">
        <v>5656.1085999999996</v>
      </c>
      <c r="Q6" s="1218"/>
      <c r="R6" s="1218">
        <v>11300</v>
      </c>
      <c r="S6" s="1218">
        <v>13500</v>
      </c>
      <c r="T6" s="1218">
        <v>16000</v>
      </c>
      <c r="U6" s="1218">
        <v>8500</v>
      </c>
      <c r="V6" s="1218">
        <v>9950</v>
      </c>
    </row>
    <row r="7" spans="1:22" x14ac:dyDescent="0.3">
      <c r="A7">
        <v>89</v>
      </c>
      <c r="B7" t="s">
        <v>61</v>
      </c>
      <c r="C7" t="s">
        <v>544</v>
      </c>
      <c r="D7" t="s">
        <v>545</v>
      </c>
      <c r="E7" s="1218"/>
      <c r="F7" s="1218"/>
      <c r="G7" s="1218">
        <v>7200</v>
      </c>
      <c r="H7" s="1218">
        <v>11081</v>
      </c>
      <c r="I7" s="1218">
        <v>8000</v>
      </c>
      <c r="J7" s="1218"/>
      <c r="K7" s="1218">
        <v>7999</v>
      </c>
      <c r="L7" s="1218">
        <v>6000</v>
      </c>
      <c r="M7" s="1218">
        <v>5650</v>
      </c>
      <c r="N7" s="1218">
        <v>4058</v>
      </c>
      <c r="O7" s="1218">
        <v>8999</v>
      </c>
      <c r="P7" s="1218"/>
      <c r="Q7" s="1218"/>
      <c r="R7" s="1218">
        <v>7180</v>
      </c>
      <c r="S7" s="1218">
        <v>8150</v>
      </c>
      <c r="T7" s="1218">
        <v>6590</v>
      </c>
      <c r="U7" s="1218">
        <v>6250</v>
      </c>
      <c r="V7" s="1218">
        <v>5990</v>
      </c>
    </row>
    <row r="8" spans="1:22" x14ac:dyDescent="0.3">
      <c r="A8">
        <v>90</v>
      </c>
      <c r="B8" t="s">
        <v>62</v>
      </c>
      <c r="C8" t="s">
        <v>544</v>
      </c>
      <c r="D8" t="s">
        <v>545</v>
      </c>
      <c r="E8" s="1218"/>
      <c r="F8" s="1218">
        <v>6500</v>
      </c>
      <c r="G8" s="1218">
        <v>7250</v>
      </c>
      <c r="H8" s="1218">
        <v>9990</v>
      </c>
      <c r="I8" s="1218">
        <v>8500</v>
      </c>
      <c r="J8" s="1218"/>
      <c r="K8" s="1218">
        <v>11999</v>
      </c>
      <c r="L8" s="1218">
        <v>8900</v>
      </c>
      <c r="M8" s="1218">
        <v>8950</v>
      </c>
      <c r="N8" s="1218">
        <v>8500</v>
      </c>
      <c r="O8" s="1218">
        <v>6999</v>
      </c>
      <c r="P8" s="1218">
        <v>5565.6108999999997</v>
      </c>
      <c r="Q8" s="1218"/>
      <c r="R8" s="1218">
        <v>11000</v>
      </c>
      <c r="S8" s="1218">
        <v>12031</v>
      </c>
      <c r="T8" s="1218">
        <v>12490</v>
      </c>
      <c r="U8" s="1218">
        <v>8000</v>
      </c>
      <c r="V8" s="1218">
        <v>9950</v>
      </c>
    </row>
    <row r="9" spans="1:22" x14ac:dyDescent="0.3">
      <c r="A9">
        <v>91</v>
      </c>
      <c r="B9" t="s">
        <v>63</v>
      </c>
      <c r="C9" t="s">
        <v>544</v>
      </c>
      <c r="D9" t="s">
        <v>545</v>
      </c>
      <c r="E9" s="1218"/>
      <c r="F9" s="1218"/>
      <c r="G9" s="1218"/>
      <c r="H9" s="1218"/>
      <c r="I9" s="1218"/>
      <c r="J9" s="1218"/>
      <c r="K9" s="1218"/>
      <c r="L9" s="1218"/>
      <c r="M9" s="1218"/>
      <c r="N9" s="1218"/>
      <c r="O9" s="1218"/>
      <c r="P9" s="1218">
        <v>3846.1538</v>
      </c>
      <c r="Q9" s="1218"/>
      <c r="R9" s="1218"/>
      <c r="S9" s="1218"/>
      <c r="T9" s="1218">
        <v>6690</v>
      </c>
      <c r="U9" s="1218">
        <v>5300</v>
      </c>
      <c r="V9" s="1218"/>
    </row>
    <row r="10" spans="1:22" x14ac:dyDescent="0.3">
      <c r="A10">
        <v>154</v>
      </c>
      <c r="B10" t="s">
        <v>65</v>
      </c>
      <c r="C10" t="s">
        <v>64</v>
      </c>
      <c r="D10" t="s">
        <v>545</v>
      </c>
      <c r="E10" s="1218"/>
      <c r="F10" s="1218">
        <v>15500</v>
      </c>
      <c r="G10" s="1218">
        <v>18500</v>
      </c>
      <c r="H10" s="1218">
        <v>13899</v>
      </c>
      <c r="I10" s="1218">
        <v>13800</v>
      </c>
      <c r="J10" s="1218"/>
      <c r="K10" s="1218">
        <v>15999</v>
      </c>
      <c r="L10" s="1218">
        <v>15600</v>
      </c>
      <c r="M10" s="1218">
        <v>15850</v>
      </c>
      <c r="N10" s="1218">
        <v>13279</v>
      </c>
      <c r="O10" s="1218">
        <v>13500</v>
      </c>
      <c r="P10" s="1218">
        <v>9457.0136000000002</v>
      </c>
      <c r="Q10" s="1218">
        <v>8817</v>
      </c>
      <c r="R10" s="1218">
        <v>18010</v>
      </c>
      <c r="S10" s="1218">
        <v>15890</v>
      </c>
      <c r="T10" s="1218">
        <v>17990</v>
      </c>
      <c r="U10" s="1218">
        <v>13500</v>
      </c>
      <c r="V10" s="1218">
        <v>15900</v>
      </c>
    </row>
    <row r="11" spans="1:22" x14ac:dyDescent="0.3">
      <c r="A11">
        <v>157</v>
      </c>
      <c r="B11" t="s">
        <v>569</v>
      </c>
      <c r="C11" t="s">
        <v>570</v>
      </c>
      <c r="D11" t="s">
        <v>545</v>
      </c>
      <c r="E11" s="1218">
        <v>19500</v>
      </c>
      <c r="F11" s="1218">
        <v>15500</v>
      </c>
      <c r="G11" s="1218">
        <v>14000</v>
      </c>
      <c r="H11" s="1218">
        <v>11700</v>
      </c>
      <c r="I11" s="1218"/>
      <c r="J11" s="1218"/>
      <c r="K11" s="1218">
        <v>23999</v>
      </c>
      <c r="L11" s="1218">
        <v>12000</v>
      </c>
      <c r="M11" s="1218"/>
      <c r="N11" s="1218"/>
      <c r="O11" s="1218">
        <v>10999</v>
      </c>
      <c r="P11" s="1218"/>
      <c r="Q11" s="1218"/>
      <c r="R11" s="1218"/>
      <c r="S11" s="1218">
        <v>12490</v>
      </c>
      <c r="T11" s="1218"/>
      <c r="U11" s="1218"/>
      <c r="V11" s="1218">
        <v>17100</v>
      </c>
    </row>
    <row r="12" spans="1:22" ht="15" hidden="1" customHeight="1" x14ac:dyDescent="0.3">
      <c r="A12">
        <v>159</v>
      </c>
      <c r="B12" t="s">
        <v>66</v>
      </c>
      <c r="C12" t="s">
        <v>64</v>
      </c>
      <c r="D12" t="s">
        <v>545</v>
      </c>
      <c r="E12" s="1218"/>
      <c r="F12" s="1218">
        <v>7900</v>
      </c>
      <c r="G12" s="1218">
        <v>7500</v>
      </c>
      <c r="H12" s="1218">
        <v>6999</v>
      </c>
      <c r="I12" s="1218">
        <v>10500</v>
      </c>
      <c r="J12" s="1218"/>
      <c r="K12" s="1218">
        <v>10999</v>
      </c>
      <c r="L12" s="1218">
        <v>9500</v>
      </c>
      <c r="M12" s="1218">
        <v>13350</v>
      </c>
      <c r="N12" s="1218">
        <v>10743</v>
      </c>
      <c r="O12" s="1218">
        <v>11090</v>
      </c>
      <c r="P12" s="1218">
        <v>6289.5928000000004</v>
      </c>
      <c r="Q12" s="1218"/>
      <c r="R12" s="1218">
        <v>10920</v>
      </c>
      <c r="S12" s="1218"/>
      <c r="T12" s="1218">
        <v>11990</v>
      </c>
      <c r="U12" s="1218">
        <v>8650</v>
      </c>
      <c r="V12" s="1218">
        <v>8950</v>
      </c>
    </row>
    <row r="13" spans="1:22" x14ac:dyDescent="0.3">
      <c r="A13">
        <v>180</v>
      </c>
      <c r="B13" t="s">
        <v>576</v>
      </c>
      <c r="C13" t="s">
        <v>570</v>
      </c>
      <c r="D13" t="s">
        <v>545</v>
      </c>
      <c r="E13" s="1218">
        <v>15000</v>
      </c>
      <c r="F13" s="1218">
        <v>12000</v>
      </c>
      <c r="G13" s="1218">
        <v>11500</v>
      </c>
      <c r="H13" s="1218">
        <v>6999</v>
      </c>
      <c r="I13" s="1218"/>
      <c r="J13" s="1218"/>
      <c r="K13" s="1218">
        <v>11999</v>
      </c>
      <c r="L13" s="1218">
        <v>8000</v>
      </c>
      <c r="M13" s="1218"/>
      <c r="N13" s="1218"/>
      <c r="O13" s="1218"/>
      <c r="P13" s="1218"/>
      <c r="Q13" s="1218"/>
      <c r="R13" s="1218">
        <v>13900</v>
      </c>
      <c r="S13" s="1218">
        <v>7940</v>
      </c>
      <c r="T13" s="1218">
        <v>11990</v>
      </c>
      <c r="U13" s="1218"/>
      <c r="V13" s="1218">
        <v>12900</v>
      </c>
    </row>
    <row r="14" spans="1:22" x14ac:dyDescent="0.3">
      <c r="A14">
        <v>182</v>
      </c>
      <c r="B14" t="s">
        <v>577</v>
      </c>
      <c r="C14" t="s">
        <v>570</v>
      </c>
      <c r="D14" t="s">
        <v>545</v>
      </c>
      <c r="E14" s="1218"/>
      <c r="F14" s="1218"/>
      <c r="G14" s="1218"/>
      <c r="H14" s="1218"/>
      <c r="I14" s="1218"/>
      <c r="J14" s="1218"/>
      <c r="K14" s="1218"/>
      <c r="L14" s="1218"/>
      <c r="M14" s="1218"/>
      <c r="N14" s="1218"/>
      <c r="O14" s="1218"/>
      <c r="P14" s="1218"/>
      <c r="Q14" s="1218"/>
      <c r="R14" s="1218">
        <v>19500</v>
      </c>
      <c r="S14" s="1218"/>
      <c r="T14" s="1218">
        <v>20900</v>
      </c>
      <c r="U14" s="1218"/>
      <c r="V14" s="1218">
        <v>17100</v>
      </c>
    </row>
    <row r="15" spans="1:22" x14ac:dyDescent="0.3">
      <c r="A15">
        <v>184</v>
      </c>
      <c r="B15" t="s">
        <v>154</v>
      </c>
      <c r="C15" t="s">
        <v>570</v>
      </c>
      <c r="D15" t="s">
        <v>545</v>
      </c>
      <c r="E15" s="1218"/>
      <c r="F15" s="1218"/>
      <c r="G15" s="1218"/>
      <c r="H15" s="1218"/>
      <c r="I15" s="1218"/>
      <c r="J15" s="1218"/>
      <c r="K15" s="1218"/>
      <c r="L15" s="1218"/>
      <c r="M15" s="1218"/>
      <c r="N15" s="1218"/>
      <c r="O15" s="1218"/>
      <c r="P15" s="1218"/>
      <c r="Q15" s="1218"/>
      <c r="R15" s="1218">
        <v>1300</v>
      </c>
      <c r="S15" s="1218"/>
      <c r="T15" s="1218">
        <v>5295</v>
      </c>
      <c r="U15" s="1218"/>
      <c r="V15" s="1218">
        <v>4500</v>
      </c>
    </row>
    <row r="16" spans="1:22" x14ac:dyDescent="0.3">
      <c r="A16">
        <v>185</v>
      </c>
      <c r="B16" t="s">
        <v>578</v>
      </c>
      <c r="C16" t="s">
        <v>579</v>
      </c>
      <c r="D16" t="s">
        <v>545</v>
      </c>
      <c r="E16" s="1218"/>
      <c r="F16" s="1218"/>
      <c r="G16" s="1218"/>
      <c r="H16" s="1218"/>
      <c r="I16" s="1218"/>
      <c r="J16" s="1218"/>
      <c r="K16" s="1218"/>
      <c r="L16" s="1218">
        <v>13000</v>
      </c>
      <c r="M16" s="1218"/>
      <c r="N16" s="1218"/>
      <c r="O16" s="1218"/>
      <c r="P16" s="1218"/>
      <c r="Q16" s="1218"/>
      <c r="R16" s="1218"/>
      <c r="S16" s="1218"/>
      <c r="T16" s="1218"/>
      <c r="U16" s="1218"/>
      <c r="V16" s="1218">
        <v>4990</v>
      </c>
    </row>
    <row r="17" spans="1:22" x14ac:dyDescent="0.3">
      <c r="A17">
        <v>186</v>
      </c>
      <c r="B17" t="s">
        <v>493</v>
      </c>
      <c r="C17" t="s">
        <v>570</v>
      </c>
      <c r="D17" t="s">
        <v>545</v>
      </c>
      <c r="E17" s="1218">
        <v>12000</v>
      </c>
      <c r="F17" s="1218">
        <v>9900</v>
      </c>
      <c r="G17" s="1218">
        <v>10000</v>
      </c>
      <c r="H17" s="1218">
        <v>5200</v>
      </c>
      <c r="I17" s="1218"/>
      <c r="J17" s="1218"/>
      <c r="K17" s="1218">
        <v>9699</v>
      </c>
      <c r="L17" s="1218">
        <v>10100</v>
      </c>
      <c r="M17" s="1218"/>
      <c r="N17" s="1218"/>
      <c r="O17" s="1218">
        <v>13799</v>
      </c>
      <c r="P17" s="1218"/>
      <c r="Q17" s="1218"/>
      <c r="R17" s="1218">
        <v>13900</v>
      </c>
      <c r="S17" s="1218">
        <v>12400</v>
      </c>
      <c r="T17" s="1218">
        <v>9900</v>
      </c>
      <c r="U17" s="1218"/>
      <c r="V17" s="1218">
        <v>12990</v>
      </c>
    </row>
    <row r="18" spans="1:22" x14ac:dyDescent="0.3">
      <c r="A18">
        <v>193</v>
      </c>
      <c r="B18" t="s">
        <v>67</v>
      </c>
      <c r="C18" t="s">
        <v>64</v>
      </c>
      <c r="D18" t="s">
        <v>545</v>
      </c>
      <c r="E18" s="1218"/>
      <c r="F18" s="1218"/>
      <c r="G18" s="1218"/>
      <c r="H18" s="1218"/>
      <c r="I18" s="1218"/>
      <c r="J18" s="1218"/>
      <c r="K18" s="1218"/>
      <c r="L18" s="1218"/>
      <c r="M18" s="1218"/>
      <c r="N18" s="1218"/>
      <c r="O18" s="1218"/>
      <c r="P18" s="1218">
        <v>5837.1040999999996</v>
      </c>
      <c r="Q18" s="1218"/>
      <c r="R18" s="1218">
        <v>9890</v>
      </c>
      <c r="S18" s="1218"/>
      <c r="T18" s="1218"/>
      <c r="U18" s="1218">
        <v>8000</v>
      </c>
      <c r="V18" s="1218">
        <v>8900</v>
      </c>
    </row>
    <row r="19" spans="1:22" x14ac:dyDescent="0.3">
      <c r="A19">
        <v>196</v>
      </c>
      <c r="B19" t="s">
        <v>69</v>
      </c>
      <c r="C19" t="s">
        <v>64</v>
      </c>
      <c r="D19" t="s">
        <v>545</v>
      </c>
      <c r="E19" s="1218"/>
      <c r="F19" s="1218">
        <v>7900</v>
      </c>
      <c r="G19" s="1218">
        <v>8500</v>
      </c>
      <c r="H19" s="1218">
        <v>6499</v>
      </c>
      <c r="I19" s="1218">
        <v>6800</v>
      </c>
      <c r="J19" s="1218"/>
      <c r="K19" s="1218">
        <v>7199</v>
      </c>
      <c r="L19" s="1218">
        <v>7000</v>
      </c>
      <c r="M19" s="1218">
        <v>6800</v>
      </c>
      <c r="N19" s="1218">
        <v>6700</v>
      </c>
      <c r="O19" s="1218">
        <v>7299</v>
      </c>
      <c r="P19" s="1218">
        <v>4660.6334999999999</v>
      </c>
      <c r="Q19" s="1218">
        <v>4500</v>
      </c>
      <c r="R19" s="1218">
        <v>8140</v>
      </c>
      <c r="S19" s="1218">
        <v>7490</v>
      </c>
      <c r="T19" s="1218">
        <v>7990</v>
      </c>
      <c r="U19" s="1218">
        <v>6550</v>
      </c>
      <c r="V19" s="1218">
        <v>7350</v>
      </c>
    </row>
    <row r="20" spans="1:22" x14ac:dyDescent="0.3">
      <c r="A20">
        <v>197</v>
      </c>
      <c r="B20" t="s">
        <v>70</v>
      </c>
      <c r="C20" t="s">
        <v>64</v>
      </c>
      <c r="D20" t="s">
        <v>545</v>
      </c>
      <c r="E20" s="1218"/>
      <c r="F20" s="1218">
        <v>7900</v>
      </c>
      <c r="G20" s="1218">
        <v>7100</v>
      </c>
      <c r="H20" s="1218">
        <v>6799</v>
      </c>
      <c r="I20" s="1218">
        <v>8200</v>
      </c>
      <c r="J20" s="1218"/>
      <c r="K20" s="1218">
        <v>7999</v>
      </c>
      <c r="L20" s="1218">
        <v>7900</v>
      </c>
      <c r="M20" s="1218">
        <v>8550</v>
      </c>
      <c r="N20" s="1218">
        <v>7999</v>
      </c>
      <c r="O20" s="1218">
        <v>7290</v>
      </c>
      <c r="P20" s="1218">
        <v>5475.1130999999996</v>
      </c>
      <c r="Q20" s="1218">
        <v>4500</v>
      </c>
      <c r="R20" s="1218">
        <v>8500</v>
      </c>
      <c r="S20" s="1218">
        <v>7790</v>
      </c>
      <c r="T20" s="1218">
        <v>7690</v>
      </c>
      <c r="U20" s="1218">
        <v>6500</v>
      </c>
      <c r="V20" s="1218">
        <v>7100</v>
      </c>
    </row>
    <row r="21" spans="1:22" x14ac:dyDescent="0.3">
      <c r="A21">
        <v>198</v>
      </c>
      <c r="B21" t="s">
        <v>71</v>
      </c>
      <c r="C21" t="s">
        <v>579</v>
      </c>
      <c r="D21" t="s">
        <v>545</v>
      </c>
      <c r="E21" s="1218"/>
      <c r="F21" s="1218"/>
      <c r="G21" s="1218"/>
      <c r="H21" s="1218"/>
      <c r="I21" s="1218"/>
      <c r="J21" s="1218"/>
      <c r="K21" s="1218"/>
      <c r="L21" s="1218"/>
      <c r="M21" s="1218"/>
      <c r="N21" s="1218"/>
      <c r="O21" s="1218"/>
      <c r="P21" s="1218"/>
      <c r="Q21" s="1218"/>
      <c r="R21" s="1218"/>
      <c r="S21" s="1218"/>
      <c r="T21" s="1218"/>
      <c r="U21" s="1218"/>
      <c r="V21" s="1218">
        <v>2600</v>
      </c>
    </row>
    <row r="22" spans="1:22" ht="15" customHeight="1" x14ac:dyDescent="0.3">
      <c r="A22">
        <v>199</v>
      </c>
      <c r="B22" t="s">
        <v>72</v>
      </c>
      <c r="C22" t="s">
        <v>579</v>
      </c>
      <c r="D22" t="s">
        <v>545</v>
      </c>
      <c r="E22" s="1218"/>
      <c r="F22" s="1218"/>
      <c r="G22" s="1218"/>
      <c r="H22" s="1218"/>
      <c r="I22" s="1218"/>
      <c r="J22" s="1218"/>
      <c r="K22" s="1218"/>
      <c r="L22" s="1218"/>
      <c r="M22" s="1218"/>
      <c r="N22" s="1218"/>
      <c r="O22" s="1218"/>
      <c r="P22" s="1218">
        <v>1050</v>
      </c>
      <c r="Q22" s="1218">
        <v>1540</v>
      </c>
      <c r="R22" s="1218">
        <v>3120</v>
      </c>
      <c r="S22" s="1218"/>
      <c r="T22" s="1218">
        <v>1500</v>
      </c>
      <c r="U22" s="1218">
        <v>1200</v>
      </c>
      <c r="V22" s="1218">
        <v>2700</v>
      </c>
    </row>
    <row r="23" spans="1:22" ht="15" customHeight="1" x14ac:dyDescent="0.3">
      <c r="A23">
        <v>201</v>
      </c>
      <c r="B23" t="s">
        <v>74</v>
      </c>
      <c r="C23" t="s">
        <v>579</v>
      </c>
      <c r="D23" t="s">
        <v>545</v>
      </c>
      <c r="E23" s="1218"/>
      <c r="F23" s="1218"/>
      <c r="G23" s="1218"/>
      <c r="H23" s="1218"/>
      <c r="I23" s="1218"/>
      <c r="J23" s="1218"/>
      <c r="K23" s="1218"/>
      <c r="L23" s="1218"/>
      <c r="M23" s="1218"/>
      <c r="N23" s="1218"/>
      <c r="O23" s="1218"/>
      <c r="P23" s="1218"/>
      <c r="Q23" s="1218"/>
      <c r="R23" s="1218">
        <v>3400</v>
      </c>
      <c r="S23" s="1218"/>
      <c r="T23" s="1218"/>
      <c r="U23" s="1218">
        <v>1300</v>
      </c>
      <c r="V23" s="1218">
        <v>2900</v>
      </c>
    </row>
    <row r="24" spans="1:22" ht="15" customHeight="1" x14ac:dyDescent="0.3">
      <c r="A24">
        <v>202</v>
      </c>
      <c r="B24" t="s">
        <v>75</v>
      </c>
      <c r="C24" t="s">
        <v>64</v>
      </c>
      <c r="D24" t="s">
        <v>545</v>
      </c>
      <c r="E24" s="1218"/>
      <c r="F24" s="1218"/>
      <c r="G24" s="1218"/>
      <c r="H24" s="1218"/>
      <c r="I24" s="1218"/>
      <c r="J24" s="1218"/>
      <c r="K24" s="1218"/>
      <c r="L24" s="1218"/>
      <c r="M24" s="1218"/>
      <c r="N24" s="1218"/>
      <c r="O24" s="1218"/>
      <c r="P24" s="1218"/>
      <c r="Q24" s="1218"/>
      <c r="R24" s="1218">
        <v>20520</v>
      </c>
      <c r="S24" s="1218"/>
      <c r="T24" s="1218"/>
      <c r="U24" s="1218">
        <v>11700</v>
      </c>
      <c r="V24" s="1218">
        <v>9000</v>
      </c>
    </row>
    <row r="25" spans="1:22" ht="15" customHeight="1" x14ac:dyDescent="0.3">
      <c r="A25">
        <v>208</v>
      </c>
      <c r="B25" t="s">
        <v>76</v>
      </c>
      <c r="C25" t="s">
        <v>64</v>
      </c>
      <c r="D25" t="s">
        <v>545</v>
      </c>
      <c r="E25" s="1218"/>
      <c r="F25" s="1218"/>
      <c r="G25" s="1218"/>
      <c r="H25" s="1218"/>
      <c r="I25" s="1218"/>
      <c r="J25" s="1218"/>
      <c r="K25" s="1218"/>
      <c r="L25" s="1218"/>
      <c r="M25" s="1218"/>
      <c r="N25" s="1218"/>
      <c r="O25" s="1218"/>
      <c r="P25" s="1218"/>
      <c r="Q25" s="1218">
        <v>4128</v>
      </c>
      <c r="R25" s="1218"/>
      <c r="S25" s="1218"/>
      <c r="T25" s="1218"/>
      <c r="U25" s="1218">
        <v>5850</v>
      </c>
      <c r="V25" s="1218">
        <v>7950</v>
      </c>
    </row>
    <row r="26" spans="1:22" ht="15" customHeight="1" x14ac:dyDescent="0.3">
      <c r="A26">
        <v>215</v>
      </c>
      <c r="B26" t="s">
        <v>77</v>
      </c>
      <c r="C26" t="s">
        <v>64</v>
      </c>
      <c r="D26" t="s">
        <v>545</v>
      </c>
      <c r="E26" s="1218"/>
      <c r="F26" s="1218"/>
      <c r="G26" s="1218"/>
      <c r="H26" s="1218"/>
      <c r="I26" s="1218"/>
      <c r="J26" s="1218"/>
      <c r="K26" s="1218"/>
      <c r="L26" s="1218"/>
      <c r="M26" s="1218"/>
      <c r="N26" s="1218"/>
      <c r="O26" s="1218"/>
      <c r="P26" s="1218">
        <v>6018.0995000000003</v>
      </c>
      <c r="Q26" s="1218">
        <v>5545</v>
      </c>
      <c r="R26" s="1218"/>
      <c r="S26" s="1218"/>
      <c r="T26" s="1218"/>
      <c r="U26" s="1218">
        <v>7500</v>
      </c>
      <c r="V26" s="1218"/>
    </row>
    <row r="27" spans="1:22" ht="15" customHeight="1" x14ac:dyDescent="0.3">
      <c r="A27">
        <v>216</v>
      </c>
      <c r="B27" t="s">
        <v>581</v>
      </c>
      <c r="D27" t="s">
        <v>545</v>
      </c>
      <c r="E27" s="1218">
        <v>22000</v>
      </c>
      <c r="F27" s="1218">
        <v>20500</v>
      </c>
      <c r="G27" s="1218">
        <v>20000</v>
      </c>
      <c r="H27" s="1218">
        <v>16600</v>
      </c>
      <c r="I27" s="1218"/>
      <c r="J27" s="1218"/>
      <c r="K27" s="1218">
        <v>21999</v>
      </c>
      <c r="L27" s="1218">
        <v>13410</v>
      </c>
      <c r="M27" s="1218"/>
      <c r="N27" s="1218"/>
      <c r="O27" s="1218">
        <v>18999</v>
      </c>
      <c r="P27" s="1218"/>
      <c r="Q27" s="1218"/>
      <c r="R27" s="1218">
        <v>19500</v>
      </c>
      <c r="S27" s="1218"/>
      <c r="T27" s="1218">
        <v>15990</v>
      </c>
      <c r="U27" s="1218"/>
      <c r="V27" s="1218">
        <v>12990</v>
      </c>
    </row>
    <row r="28" spans="1:22" x14ac:dyDescent="0.3">
      <c r="A28">
        <v>221</v>
      </c>
      <c r="B28" t="s">
        <v>582</v>
      </c>
      <c r="C28" t="s">
        <v>64</v>
      </c>
      <c r="D28" t="s">
        <v>545</v>
      </c>
      <c r="E28" s="1218"/>
      <c r="F28" s="1218"/>
      <c r="G28" s="1218"/>
      <c r="H28" s="1218"/>
      <c r="I28" s="1218"/>
      <c r="J28" s="1218"/>
      <c r="K28" s="1218"/>
      <c r="L28" s="1218"/>
      <c r="M28" s="1218"/>
      <c r="N28" s="1218"/>
      <c r="O28" s="1218"/>
      <c r="P28" s="1218">
        <v>4932.1266999999998</v>
      </c>
      <c r="Q28" s="1218"/>
      <c r="R28" s="1218">
        <v>6980</v>
      </c>
      <c r="S28" s="1218"/>
      <c r="T28" s="1218"/>
      <c r="U28" s="1218">
        <v>7150</v>
      </c>
      <c r="V28" s="1218">
        <v>3990</v>
      </c>
    </row>
    <row r="29" spans="1:22" x14ac:dyDescent="0.3">
      <c r="A29">
        <v>223</v>
      </c>
      <c r="B29" t="s">
        <v>583</v>
      </c>
      <c r="D29" t="s">
        <v>545</v>
      </c>
      <c r="E29" s="1218">
        <v>22000</v>
      </c>
      <c r="F29" s="1218">
        <v>20500</v>
      </c>
      <c r="G29" s="1218">
        <v>19000</v>
      </c>
      <c r="H29" s="1218">
        <v>19600</v>
      </c>
      <c r="I29" s="1218"/>
      <c r="J29" s="1218"/>
      <c r="K29" s="1218"/>
      <c r="L29" s="1218">
        <v>19400</v>
      </c>
      <c r="M29" s="1218"/>
      <c r="N29" s="1218"/>
      <c r="O29" s="1218">
        <v>19099</v>
      </c>
      <c r="P29" s="1218"/>
      <c r="Q29" s="1218"/>
      <c r="R29" s="1218">
        <v>19500</v>
      </c>
      <c r="S29" s="1218">
        <v>20490</v>
      </c>
      <c r="T29" s="1218">
        <v>19950</v>
      </c>
      <c r="U29" s="1218"/>
      <c r="V29" s="1218">
        <v>18100</v>
      </c>
    </row>
    <row r="30" spans="1:22" x14ac:dyDescent="0.3">
      <c r="A30">
        <v>224</v>
      </c>
      <c r="B30" t="s">
        <v>584</v>
      </c>
      <c r="D30" t="s">
        <v>545</v>
      </c>
      <c r="E30" s="1218">
        <v>25000</v>
      </c>
      <c r="F30" s="1218">
        <v>21900</v>
      </c>
      <c r="G30" s="1218">
        <v>21000</v>
      </c>
      <c r="H30" s="1218">
        <v>21700</v>
      </c>
      <c r="I30" s="1218"/>
      <c r="J30" s="1218"/>
      <c r="K30" s="1218">
        <v>23999</v>
      </c>
      <c r="L30" s="1218">
        <v>19000</v>
      </c>
      <c r="M30" s="1218"/>
      <c r="N30" s="1218"/>
      <c r="O30" s="1218">
        <v>23599</v>
      </c>
      <c r="P30" s="1218"/>
      <c r="Q30" s="1218"/>
      <c r="R30" s="1218">
        <v>22500</v>
      </c>
      <c r="S30" s="1218">
        <v>28130</v>
      </c>
      <c r="T30" s="1218">
        <v>25350</v>
      </c>
      <c r="U30" s="1218"/>
      <c r="V30" s="1218">
        <v>22250</v>
      </c>
    </row>
    <row r="31" spans="1:22" x14ac:dyDescent="0.3">
      <c r="A31">
        <v>227</v>
      </c>
      <c r="B31" t="s">
        <v>585</v>
      </c>
      <c r="D31" t="s">
        <v>545</v>
      </c>
      <c r="E31" s="1218">
        <v>25000</v>
      </c>
      <c r="F31" s="1218">
        <v>21900</v>
      </c>
      <c r="G31" s="1218">
        <v>21000</v>
      </c>
      <c r="H31" s="1218">
        <v>14800</v>
      </c>
      <c r="I31" s="1218"/>
      <c r="J31" s="1218"/>
      <c r="K31" s="1218">
        <v>21599</v>
      </c>
      <c r="L31" s="1218">
        <v>17500</v>
      </c>
      <c r="M31" s="1218"/>
      <c r="N31" s="1218"/>
      <c r="O31" s="1218">
        <v>22699</v>
      </c>
      <c r="P31" s="1218"/>
      <c r="Q31" s="1218"/>
      <c r="R31" s="1218">
        <v>15900</v>
      </c>
      <c r="S31" s="1218"/>
      <c r="T31" s="1218">
        <v>23800</v>
      </c>
      <c r="U31" s="1218"/>
      <c r="V31" s="1218">
        <v>22250</v>
      </c>
    </row>
    <row r="32" spans="1:22" x14ac:dyDescent="0.3">
      <c r="A32">
        <v>228</v>
      </c>
      <c r="B32" t="s">
        <v>586</v>
      </c>
      <c r="D32" t="s">
        <v>545</v>
      </c>
      <c r="E32" s="1218">
        <v>25000</v>
      </c>
      <c r="F32" s="1218">
        <v>21900</v>
      </c>
      <c r="G32" s="1218">
        <v>21000</v>
      </c>
      <c r="H32" s="1218">
        <v>13800</v>
      </c>
      <c r="I32" s="1218"/>
      <c r="J32" s="1218"/>
      <c r="K32" s="1218"/>
      <c r="L32" s="1218"/>
      <c r="M32" s="1218"/>
      <c r="N32" s="1218"/>
      <c r="O32" s="1218"/>
      <c r="P32" s="1218"/>
      <c r="Q32" s="1218"/>
      <c r="R32" s="1218">
        <v>15900</v>
      </c>
      <c r="S32" s="1218"/>
      <c r="T32" s="1218">
        <v>24140</v>
      </c>
      <c r="U32" s="1218"/>
      <c r="V32" s="1218"/>
    </row>
    <row r="33" spans="1:22" x14ac:dyDescent="0.3">
      <c r="A33">
        <v>234</v>
      </c>
      <c r="B33" t="s">
        <v>587</v>
      </c>
      <c r="D33" t="s">
        <v>545</v>
      </c>
      <c r="E33" s="1218">
        <v>22000</v>
      </c>
      <c r="F33" s="1218">
        <v>20500</v>
      </c>
      <c r="G33" s="1218">
        <v>19000</v>
      </c>
      <c r="H33" s="1218">
        <v>17800</v>
      </c>
      <c r="I33" s="1218"/>
      <c r="J33" s="1218"/>
      <c r="K33" s="1218"/>
      <c r="L33" s="1218"/>
      <c r="M33" s="1218"/>
      <c r="N33" s="1218"/>
      <c r="O33" s="1218">
        <v>20999</v>
      </c>
      <c r="P33" s="1218"/>
      <c r="Q33" s="1218"/>
      <c r="R33" s="1218"/>
      <c r="S33" s="1218">
        <v>20340</v>
      </c>
      <c r="T33" s="1218"/>
      <c r="U33" s="1218"/>
      <c r="V33" s="1218">
        <v>11200</v>
      </c>
    </row>
    <row r="34" spans="1:22" ht="15" hidden="1" customHeight="1" x14ac:dyDescent="0.3">
      <c r="A34">
        <v>240</v>
      </c>
      <c r="B34" t="s">
        <v>588</v>
      </c>
      <c r="D34" t="s">
        <v>545</v>
      </c>
      <c r="E34" s="1218">
        <v>13500</v>
      </c>
      <c r="F34" s="1218">
        <v>10900</v>
      </c>
      <c r="G34" s="1218">
        <v>10500</v>
      </c>
      <c r="H34" s="1218"/>
      <c r="I34" s="1218"/>
      <c r="J34" s="1218"/>
      <c r="K34" s="1218"/>
      <c r="L34" s="1218">
        <v>12200</v>
      </c>
      <c r="M34" s="1218"/>
      <c r="N34" s="1218"/>
      <c r="O34" s="1218"/>
      <c r="P34" s="1218"/>
      <c r="Q34" s="1218"/>
      <c r="R34" s="1218"/>
      <c r="S34" s="1218">
        <v>19260</v>
      </c>
      <c r="T34" s="1218"/>
      <c r="U34" s="1218"/>
      <c r="V34" s="1218"/>
    </row>
    <row r="35" spans="1:22" ht="15" hidden="1" customHeight="1" x14ac:dyDescent="0.3">
      <c r="A35">
        <v>241</v>
      </c>
      <c r="B35" t="s">
        <v>589</v>
      </c>
      <c r="D35" t="s">
        <v>545</v>
      </c>
      <c r="E35" s="1218">
        <v>22000</v>
      </c>
      <c r="F35" s="1218">
        <v>20500</v>
      </c>
      <c r="G35" s="1218">
        <v>20000</v>
      </c>
      <c r="H35" s="1218">
        <v>18950</v>
      </c>
      <c r="I35" s="1218"/>
      <c r="J35" s="1218"/>
      <c r="K35" s="1218">
        <v>23999</v>
      </c>
      <c r="L35" s="1218">
        <v>17000</v>
      </c>
      <c r="M35" s="1218"/>
      <c r="N35" s="1218"/>
      <c r="O35" s="1218">
        <v>13899</v>
      </c>
      <c r="P35" s="1218"/>
      <c r="Q35" s="1218"/>
      <c r="R35" s="1218">
        <v>2050</v>
      </c>
      <c r="S35" s="1218">
        <v>20490</v>
      </c>
      <c r="T35" s="1218">
        <v>23300</v>
      </c>
      <c r="U35" s="1218"/>
      <c r="V35" s="1218">
        <v>21500</v>
      </c>
    </row>
    <row r="36" spans="1:22" ht="15" hidden="1" customHeight="1" x14ac:dyDescent="0.3">
      <c r="A36">
        <v>243</v>
      </c>
      <c r="B36" t="s">
        <v>79</v>
      </c>
      <c r="C36" t="s">
        <v>64</v>
      </c>
      <c r="D36" t="s">
        <v>545</v>
      </c>
      <c r="E36" s="1218"/>
      <c r="F36" s="1218"/>
      <c r="G36" s="1218"/>
      <c r="H36" s="1218"/>
      <c r="I36" s="1218"/>
      <c r="J36" s="1218"/>
      <c r="K36" s="1218"/>
      <c r="L36" s="1218"/>
      <c r="M36" s="1218"/>
      <c r="N36" s="1218"/>
      <c r="O36" s="1218"/>
      <c r="P36" s="1218"/>
      <c r="Q36" s="1218"/>
      <c r="R36" s="1218">
        <v>8940</v>
      </c>
      <c r="S36" s="1218"/>
      <c r="T36" s="1218"/>
      <c r="U36" s="1218">
        <v>7600</v>
      </c>
      <c r="V36" s="1218">
        <v>9850</v>
      </c>
    </row>
    <row r="37" spans="1:22" ht="15" hidden="1" customHeight="1" x14ac:dyDescent="0.3">
      <c r="A37">
        <v>245</v>
      </c>
      <c r="B37" t="s">
        <v>590</v>
      </c>
      <c r="D37" t="s">
        <v>545</v>
      </c>
      <c r="E37" s="1218">
        <v>22000</v>
      </c>
      <c r="F37" s="1218">
        <v>20500</v>
      </c>
      <c r="G37" s="1218">
        <v>19000</v>
      </c>
      <c r="H37" s="1218"/>
      <c r="I37" s="1218"/>
      <c r="J37" s="1218"/>
      <c r="K37" s="1218"/>
      <c r="L37" s="1218">
        <v>15500</v>
      </c>
      <c r="M37" s="1218"/>
      <c r="N37" s="1218"/>
      <c r="O37" s="1218">
        <v>13999</v>
      </c>
      <c r="P37" s="1218"/>
      <c r="Q37" s="1218"/>
      <c r="R37" s="1218">
        <v>18500</v>
      </c>
      <c r="S37" s="1218"/>
      <c r="T37" s="1218">
        <v>18890</v>
      </c>
      <c r="U37" s="1218"/>
      <c r="V37" s="1218">
        <v>18100</v>
      </c>
    </row>
    <row r="38" spans="1:22" ht="15" hidden="1" customHeight="1" x14ac:dyDescent="0.3">
      <c r="A38">
        <v>246</v>
      </c>
      <c r="B38" t="s">
        <v>591</v>
      </c>
      <c r="C38" t="s">
        <v>570</v>
      </c>
      <c r="D38" t="s">
        <v>545</v>
      </c>
      <c r="E38" s="1218">
        <v>22000</v>
      </c>
      <c r="F38" s="1218">
        <v>20500</v>
      </c>
      <c r="G38" s="1218">
        <v>19000</v>
      </c>
      <c r="H38" s="1218">
        <v>15600</v>
      </c>
      <c r="I38" s="1218"/>
      <c r="J38" s="1218"/>
      <c r="K38" s="1218"/>
      <c r="L38" s="1218">
        <v>15400</v>
      </c>
      <c r="M38" s="1218"/>
      <c r="N38" s="1218"/>
      <c r="O38" s="1218">
        <v>15199</v>
      </c>
      <c r="P38" s="1218"/>
      <c r="Q38" s="1218"/>
      <c r="R38" s="1218"/>
      <c r="S38" s="1218"/>
      <c r="T38" s="1218"/>
      <c r="U38" s="1218"/>
      <c r="V38" s="1218">
        <v>19000</v>
      </c>
    </row>
    <row r="39" spans="1:22" ht="15" hidden="1" customHeight="1" x14ac:dyDescent="0.3">
      <c r="A39">
        <v>251</v>
      </c>
      <c r="B39" t="s">
        <v>592</v>
      </c>
      <c r="D39" t="s">
        <v>545</v>
      </c>
      <c r="E39" s="1218">
        <v>22000</v>
      </c>
      <c r="F39" s="1218">
        <v>20500</v>
      </c>
      <c r="G39" s="1218">
        <v>19000</v>
      </c>
      <c r="H39" s="1218">
        <v>14600</v>
      </c>
      <c r="I39" s="1218"/>
      <c r="J39" s="1218"/>
      <c r="K39" s="1218"/>
      <c r="L39" s="1218">
        <v>15500</v>
      </c>
      <c r="M39" s="1218"/>
      <c r="N39" s="1218"/>
      <c r="O39" s="1218">
        <v>14200</v>
      </c>
      <c r="P39" s="1218"/>
      <c r="Q39" s="1218"/>
      <c r="R39" s="1218">
        <v>18500</v>
      </c>
      <c r="S39" s="1218"/>
      <c r="T39" s="1218">
        <v>18890</v>
      </c>
      <c r="U39" s="1218"/>
      <c r="V39" s="1218">
        <v>18100</v>
      </c>
    </row>
    <row r="40" spans="1:22" ht="15" hidden="1" customHeight="1" x14ac:dyDescent="0.3">
      <c r="A40">
        <v>260</v>
      </c>
      <c r="B40" t="s">
        <v>593</v>
      </c>
      <c r="D40" t="s">
        <v>545</v>
      </c>
      <c r="E40" s="1218">
        <v>19000</v>
      </c>
      <c r="F40" s="1218">
        <v>18500</v>
      </c>
      <c r="G40" s="1218">
        <v>15500</v>
      </c>
      <c r="H40" s="1218">
        <v>13700</v>
      </c>
      <c r="I40" s="1218"/>
      <c r="J40" s="1218"/>
      <c r="K40" s="1218">
        <v>14999</v>
      </c>
      <c r="L40" s="1218">
        <v>13000</v>
      </c>
      <c r="M40" s="1218"/>
      <c r="N40" s="1218"/>
      <c r="O40" s="1218">
        <v>14999</v>
      </c>
      <c r="P40" s="1218"/>
      <c r="Q40" s="1218"/>
      <c r="R40" s="1218">
        <v>20500</v>
      </c>
      <c r="S40" s="1218">
        <v>12290</v>
      </c>
      <c r="T40" s="1218">
        <v>19550</v>
      </c>
      <c r="U40" s="1218"/>
      <c r="V40" s="1218">
        <v>19150</v>
      </c>
    </row>
    <row r="41" spans="1:22" ht="15" hidden="1" customHeight="1" x14ac:dyDescent="0.3">
      <c r="A41">
        <v>266</v>
      </c>
      <c r="B41" t="s">
        <v>80</v>
      </c>
      <c r="C41" t="s">
        <v>64</v>
      </c>
      <c r="D41" t="s">
        <v>545</v>
      </c>
      <c r="E41" s="1218"/>
      <c r="F41" s="1218"/>
      <c r="G41" s="1218">
        <v>9000</v>
      </c>
      <c r="H41" s="1218">
        <v>10299</v>
      </c>
      <c r="I41" s="1218">
        <v>12300</v>
      </c>
      <c r="J41" s="1218"/>
      <c r="K41" s="1218">
        <v>9.5990000000000002</v>
      </c>
      <c r="L41" s="1218"/>
      <c r="M41" s="1218">
        <v>12800</v>
      </c>
      <c r="N41" s="1218">
        <v>10650</v>
      </c>
      <c r="O41" s="1218"/>
      <c r="P41" s="1218">
        <v>7375.5655999999999</v>
      </c>
      <c r="Q41" s="1218">
        <v>6800</v>
      </c>
      <c r="R41" s="1218">
        <v>11420</v>
      </c>
      <c r="S41" s="1218">
        <v>12990</v>
      </c>
      <c r="T41" s="1218">
        <v>12490</v>
      </c>
      <c r="U41" s="1218">
        <v>9850</v>
      </c>
      <c r="V41" s="1218">
        <v>8900</v>
      </c>
    </row>
    <row r="42" spans="1:22" ht="15" hidden="1" customHeight="1" x14ac:dyDescent="0.3">
      <c r="A42">
        <v>275</v>
      </c>
      <c r="B42" t="s">
        <v>595</v>
      </c>
      <c r="C42" t="s">
        <v>579</v>
      </c>
      <c r="D42" t="s">
        <v>545</v>
      </c>
      <c r="E42" s="1218">
        <v>7500</v>
      </c>
      <c r="F42" s="1218"/>
      <c r="G42" s="1218">
        <v>5500</v>
      </c>
      <c r="H42" s="1218">
        <v>3200</v>
      </c>
      <c r="I42" s="1218"/>
      <c r="J42" s="1218"/>
      <c r="K42" s="1218">
        <v>1899</v>
      </c>
      <c r="L42" s="1218">
        <v>3900</v>
      </c>
      <c r="M42" s="1218"/>
      <c r="N42" s="1218"/>
      <c r="O42" s="1218"/>
      <c r="P42" s="1218"/>
      <c r="Q42" s="1218"/>
      <c r="R42" s="1218"/>
      <c r="S42" s="1218"/>
      <c r="T42" s="1218">
        <v>2990</v>
      </c>
      <c r="U42" s="1218"/>
      <c r="V42" s="1218">
        <v>990</v>
      </c>
    </row>
    <row r="43" spans="1:22" ht="15" hidden="1" customHeight="1" x14ac:dyDescent="0.3">
      <c r="A43">
        <v>276</v>
      </c>
      <c r="B43" t="s">
        <v>596</v>
      </c>
      <c r="C43" t="s">
        <v>579</v>
      </c>
      <c r="D43" t="s">
        <v>545</v>
      </c>
      <c r="E43" s="1218">
        <v>15000</v>
      </c>
      <c r="F43" s="1218"/>
      <c r="G43" s="1218">
        <v>12500</v>
      </c>
      <c r="H43" s="1218"/>
      <c r="I43" s="1218"/>
      <c r="J43" s="1218"/>
      <c r="K43" s="1218">
        <v>7999</v>
      </c>
      <c r="L43" s="1218"/>
      <c r="M43" s="1218"/>
      <c r="N43" s="1218"/>
      <c r="O43" s="1218"/>
      <c r="P43" s="1218"/>
      <c r="Q43" s="1218"/>
      <c r="R43" s="1218"/>
      <c r="S43" s="1218"/>
      <c r="T43" s="1218">
        <v>15240</v>
      </c>
      <c r="U43" s="1218"/>
      <c r="V43" s="1218">
        <v>9990</v>
      </c>
    </row>
    <row r="44" spans="1:22" ht="15" hidden="1" customHeight="1" x14ac:dyDescent="0.3">
      <c r="A44">
        <v>277</v>
      </c>
      <c r="B44" t="s">
        <v>597</v>
      </c>
      <c r="C44" t="s">
        <v>579</v>
      </c>
      <c r="D44" t="s">
        <v>545</v>
      </c>
      <c r="E44" s="1218">
        <v>7500</v>
      </c>
      <c r="F44" s="1218"/>
      <c r="G44" s="1218">
        <v>7500</v>
      </c>
      <c r="H44" s="1218"/>
      <c r="I44" s="1218"/>
      <c r="J44" s="1218"/>
      <c r="K44" s="1218">
        <v>7999</v>
      </c>
      <c r="L44" s="1218">
        <v>8500</v>
      </c>
      <c r="M44" s="1218"/>
      <c r="N44" s="1218"/>
      <c r="O44" s="1218">
        <v>6999</v>
      </c>
      <c r="P44" s="1218"/>
      <c r="Q44" s="1218"/>
      <c r="R44" s="1218"/>
      <c r="S44" s="1218"/>
      <c r="T44" s="1218">
        <v>3990</v>
      </c>
      <c r="U44" s="1218"/>
      <c r="V44" s="1218">
        <v>3950</v>
      </c>
    </row>
    <row r="45" spans="1:22" ht="15" hidden="1" customHeight="1" x14ac:dyDescent="0.3">
      <c r="A45">
        <v>279</v>
      </c>
      <c r="B45" t="s">
        <v>598</v>
      </c>
      <c r="C45" t="s">
        <v>579</v>
      </c>
      <c r="D45" t="s">
        <v>545</v>
      </c>
      <c r="E45" s="1218"/>
      <c r="F45" s="1218"/>
      <c r="G45" s="1218"/>
      <c r="H45" s="1218"/>
      <c r="I45" s="1218"/>
      <c r="J45" s="1218"/>
      <c r="K45" s="1218"/>
      <c r="L45" s="1218">
        <v>4000</v>
      </c>
      <c r="M45" s="1218"/>
      <c r="N45" s="1218"/>
      <c r="O45" s="1218"/>
      <c r="P45" s="1218"/>
      <c r="Q45" s="1218"/>
      <c r="R45" s="1218"/>
      <c r="S45" s="1218"/>
      <c r="T45" s="1218">
        <v>5200</v>
      </c>
      <c r="U45" s="1218"/>
      <c r="V45" s="1218">
        <v>3999</v>
      </c>
    </row>
    <row r="46" spans="1:22" x14ac:dyDescent="0.3">
      <c r="A46">
        <v>280</v>
      </c>
      <c r="B46" t="s">
        <v>599</v>
      </c>
      <c r="C46" t="s">
        <v>579</v>
      </c>
      <c r="D46" t="s">
        <v>545</v>
      </c>
      <c r="E46" s="1218">
        <v>26000</v>
      </c>
      <c r="F46" s="1218"/>
      <c r="G46" s="1218"/>
      <c r="H46" s="1218"/>
      <c r="I46" s="1218"/>
      <c r="J46" s="1218"/>
      <c r="K46" s="1218"/>
      <c r="L46" s="1218">
        <v>35000</v>
      </c>
      <c r="M46" s="1218"/>
      <c r="N46" s="1218"/>
      <c r="O46" s="1218"/>
      <c r="P46" s="1218"/>
      <c r="Q46" s="1218"/>
      <c r="R46" s="1218"/>
      <c r="S46" s="1218"/>
      <c r="T46" s="1218"/>
      <c r="U46" s="1218"/>
      <c r="V46" s="1218"/>
    </row>
    <row r="47" spans="1:22" x14ac:dyDescent="0.3">
      <c r="A47">
        <v>281</v>
      </c>
      <c r="B47" t="s">
        <v>600</v>
      </c>
      <c r="C47" t="s">
        <v>579</v>
      </c>
      <c r="D47" t="s">
        <v>545</v>
      </c>
      <c r="E47" s="1218"/>
      <c r="F47" s="1218"/>
      <c r="G47" s="1218"/>
      <c r="H47" s="1218"/>
      <c r="I47" s="1218"/>
      <c r="J47" s="1218"/>
      <c r="K47" s="1218"/>
      <c r="L47" s="1218"/>
      <c r="M47" s="1218"/>
      <c r="N47" s="1218"/>
      <c r="O47" s="1218"/>
      <c r="P47" s="1218"/>
      <c r="Q47" s="1218"/>
      <c r="R47" s="1218"/>
      <c r="S47" s="1218"/>
      <c r="T47" s="1218"/>
      <c r="U47" s="1218"/>
      <c r="V47" s="1218">
        <v>3950</v>
      </c>
    </row>
    <row r="48" spans="1:22" x14ac:dyDescent="0.3">
      <c r="A48">
        <v>282</v>
      </c>
      <c r="B48" t="s">
        <v>133</v>
      </c>
      <c r="C48" t="s">
        <v>579</v>
      </c>
      <c r="D48" t="s">
        <v>545</v>
      </c>
      <c r="E48" s="1218">
        <v>7500</v>
      </c>
      <c r="F48" s="1218"/>
      <c r="G48" s="1218">
        <v>5500</v>
      </c>
      <c r="H48" s="1218">
        <v>5400</v>
      </c>
      <c r="I48" s="1218"/>
      <c r="J48" s="1218"/>
      <c r="K48" s="1218">
        <v>5999</v>
      </c>
      <c r="L48" s="1218">
        <v>5900</v>
      </c>
      <c r="M48" s="1218"/>
      <c r="N48" s="1218"/>
      <c r="O48" s="1218">
        <v>6300</v>
      </c>
      <c r="P48" s="1218"/>
      <c r="Q48" s="1218"/>
      <c r="R48" s="1218"/>
      <c r="S48" s="1218"/>
      <c r="T48" s="1218">
        <v>14490</v>
      </c>
      <c r="U48" s="1218"/>
      <c r="V48" s="1218">
        <v>5650</v>
      </c>
    </row>
    <row r="49" spans="1:22" x14ac:dyDescent="0.3">
      <c r="A49">
        <v>283</v>
      </c>
      <c r="B49" t="s">
        <v>134</v>
      </c>
      <c r="C49" t="s">
        <v>579</v>
      </c>
      <c r="D49" t="s">
        <v>545</v>
      </c>
      <c r="E49" s="1218">
        <v>7500</v>
      </c>
      <c r="F49" s="1218"/>
      <c r="G49" s="1218">
        <v>5500</v>
      </c>
      <c r="H49" s="1218"/>
      <c r="I49" s="1218"/>
      <c r="J49" s="1218"/>
      <c r="K49" s="1218"/>
      <c r="L49" s="1218">
        <v>4500</v>
      </c>
      <c r="M49" s="1218"/>
      <c r="N49" s="1218"/>
      <c r="O49" s="1218"/>
      <c r="P49" s="1218"/>
      <c r="Q49" s="1218"/>
      <c r="R49" s="1218"/>
      <c r="S49" s="1218"/>
      <c r="T49" s="1218">
        <v>3990</v>
      </c>
      <c r="U49" s="1218"/>
      <c r="V49" s="1218">
        <v>4350</v>
      </c>
    </row>
    <row r="50" spans="1:22" x14ac:dyDescent="0.3">
      <c r="A50">
        <v>286</v>
      </c>
      <c r="B50" t="s">
        <v>601</v>
      </c>
      <c r="D50" t="s">
        <v>545</v>
      </c>
      <c r="E50" s="1218">
        <v>19000</v>
      </c>
      <c r="F50" s="1218">
        <v>18500</v>
      </c>
      <c r="G50" s="1218">
        <v>15000</v>
      </c>
      <c r="H50" s="1218">
        <v>13800</v>
      </c>
      <c r="I50" s="1218"/>
      <c r="J50" s="1218"/>
      <c r="K50" s="1218"/>
      <c r="L50" s="1218">
        <v>12075</v>
      </c>
      <c r="M50" s="1218"/>
      <c r="N50" s="1218"/>
      <c r="O50" s="1218">
        <v>12999</v>
      </c>
      <c r="P50" s="1218"/>
      <c r="Q50" s="1218"/>
      <c r="R50" s="1218">
        <v>14800</v>
      </c>
      <c r="S50" s="1218"/>
      <c r="T50" s="1218">
        <v>15330</v>
      </c>
      <c r="U50" s="1218"/>
      <c r="V50" s="1218">
        <v>17200</v>
      </c>
    </row>
    <row r="51" spans="1:22" x14ac:dyDescent="0.3">
      <c r="A51">
        <v>291</v>
      </c>
      <c r="B51" t="s">
        <v>602</v>
      </c>
      <c r="C51" t="s">
        <v>579</v>
      </c>
      <c r="D51" t="s">
        <v>545</v>
      </c>
      <c r="E51" s="1218">
        <v>7500</v>
      </c>
      <c r="F51" s="1218"/>
      <c r="G51" s="1218">
        <v>5500</v>
      </c>
      <c r="H51" s="1218">
        <v>3900</v>
      </c>
      <c r="I51" s="1218"/>
      <c r="J51" s="1218"/>
      <c r="K51" s="1218">
        <v>4999</v>
      </c>
      <c r="L51" s="1218">
        <v>4500</v>
      </c>
      <c r="M51" s="1218"/>
      <c r="N51" s="1218"/>
      <c r="O51" s="1218">
        <v>4719</v>
      </c>
      <c r="P51" s="1218"/>
      <c r="Q51" s="1218"/>
      <c r="R51" s="1218"/>
      <c r="S51" s="1218"/>
      <c r="T51" s="1218">
        <v>12120</v>
      </c>
      <c r="U51" s="1218"/>
      <c r="V51" s="1218">
        <v>5970</v>
      </c>
    </row>
    <row r="52" spans="1:22" x14ac:dyDescent="0.3">
      <c r="A52">
        <v>416</v>
      </c>
      <c r="B52" t="s">
        <v>81</v>
      </c>
      <c r="C52" t="s">
        <v>64</v>
      </c>
      <c r="D52" t="s">
        <v>545</v>
      </c>
      <c r="E52" s="1218"/>
      <c r="F52" s="1218">
        <v>8900</v>
      </c>
      <c r="G52" s="1218">
        <v>8600</v>
      </c>
      <c r="H52" s="1218">
        <v>9699</v>
      </c>
      <c r="I52" s="1218">
        <v>9300</v>
      </c>
      <c r="J52" s="1218"/>
      <c r="K52" s="1218">
        <v>9.9990000000000006</v>
      </c>
      <c r="L52" s="1218">
        <v>8100</v>
      </c>
      <c r="M52" s="1218">
        <v>10200</v>
      </c>
      <c r="N52" s="1218">
        <v>7900</v>
      </c>
      <c r="O52" s="1218">
        <v>6999</v>
      </c>
      <c r="P52" s="1218">
        <v>6651.5837000000001</v>
      </c>
      <c r="Q52" s="1218">
        <v>7663</v>
      </c>
      <c r="R52" s="1218">
        <v>9710</v>
      </c>
      <c r="S52" s="1218">
        <v>9990</v>
      </c>
      <c r="T52" s="1218">
        <v>10490</v>
      </c>
      <c r="U52" s="1218">
        <v>9100</v>
      </c>
      <c r="V52" s="1218">
        <v>8390</v>
      </c>
    </row>
    <row r="53" spans="1:22" x14ac:dyDescent="0.3">
      <c r="A53">
        <v>468</v>
      </c>
      <c r="B53" t="s">
        <v>82</v>
      </c>
      <c r="C53" t="s">
        <v>579</v>
      </c>
      <c r="D53" t="s">
        <v>545</v>
      </c>
      <c r="E53" s="1218"/>
      <c r="F53" s="1218"/>
      <c r="G53" s="1218"/>
      <c r="H53" s="1218"/>
      <c r="I53" s="1218"/>
      <c r="J53" s="1218"/>
      <c r="K53" s="1218"/>
      <c r="L53" s="1218"/>
      <c r="M53" s="1218"/>
      <c r="N53" s="1218"/>
      <c r="O53" s="1218"/>
      <c r="P53" s="1218">
        <v>1764.7058999999999</v>
      </c>
      <c r="Q53" s="1218"/>
      <c r="R53" s="1218">
        <v>3120</v>
      </c>
      <c r="S53" s="1218"/>
      <c r="T53" s="1218"/>
      <c r="U53" s="1218">
        <v>1800</v>
      </c>
      <c r="V53" s="1218">
        <v>3150</v>
      </c>
    </row>
    <row r="54" spans="1:22" x14ac:dyDescent="0.3">
      <c r="A54">
        <v>513</v>
      </c>
      <c r="B54" t="s">
        <v>622</v>
      </c>
      <c r="D54" t="s">
        <v>545</v>
      </c>
      <c r="E54" s="1218"/>
      <c r="F54" s="1218"/>
      <c r="G54" s="1218"/>
      <c r="H54" s="1218"/>
      <c r="I54" s="1218"/>
      <c r="J54" s="1218"/>
      <c r="K54" s="1218"/>
      <c r="L54" s="1218"/>
      <c r="M54" s="1218"/>
      <c r="N54" s="1218"/>
      <c r="O54" s="1218"/>
      <c r="P54" s="1218"/>
      <c r="Q54" s="1218"/>
      <c r="R54" s="1218"/>
      <c r="S54" s="1218">
        <v>10690</v>
      </c>
      <c r="T54" s="1218"/>
      <c r="U54" s="1218"/>
      <c r="V54" s="1218"/>
    </row>
    <row r="55" spans="1:22" x14ac:dyDescent="0.3">
      <c r="A55">
        <v>514</v>
      </c>
      <c r="B55" t="s">
        <v>623</v>
      </c>
      <c r="D55" t="s">
        <v>545</v>
      </c>
      <c r="E55" s="1218">
        <v>11500</v>
      </c>
      <c r="F55" s="1218">
        <v>9500</v>
      </c>
      <c r="G55" s="1218">
        <v>9500</v>
      </c>
      <c r="H55" s="1218">
        <v>13100</v>
      </c>
      <c r="I55" s="1218"/>
      <c r="J55" s="1218"/>
      <c r="K55" s="1218">
        <v>14490</v>
      </c>
      <c r="L55" s="1218"/>
      <c r="M55" s="1218"/>
      <c r="N55" s="1218"/>
      <c r="O55" s="1218"/>
      <c r="P55" s="1218"/>
      <c r="Q55" s="1218"/>
      <c r="R55" s="1218">
        <v>21100</v>
      </c>
      <c r="S55" s="1218">
        <v>19090</v>
      </c>
      <c r="T55" s="1218"/>
      <c r="U55" s="1218"/>
      <c r="V55" s="1218">
        <v>12100</v>
      </c>
    </row>
    <row r="56" spans="1:22" x14ac:dyDescent="0.3">
      <c r="A56">
        <v>632</v>
      </c>
      <c r="B56" t="s">
        <v>651</v>
      </c>
      <c r="D56" t="s">
        <v>545</v>
      </c>
      <c r="E56" s="1218"/>
      <c r="F56" s="1218"/>
      <c r="G56" s="1218"/>
      <c r="H56" s="1218"/>
      <c r="I56" s="1218"/>
      <c r="J56" s="1218">
        <v>10699.9</v>
      </c>
      <c r="K56" s="1218">
        <v>12999</v>
      </c>
      <c r="L56" s="1218">
        <v>11025</v>
      </c>
      <c r="M56" s="1218"/>
      <c r="N56" s="1218"/>
      <c r="O56" s="1218"/>
      <c r="P56" s="1218"/>
      <c r="Q56" s="1218"/>
      <c r="R56" s="1218">
        <v>19200</v>
      </c>
      <c r="S56" s="1218"/>
      <c r="T56" s="1218">
        <v>14550</v>
      </c>
      <c r="U56" s="1218"/>
      <c r="V56" s="1218">
        <v>16300</v>
      </c>
    </row>
    <row r="57" spans="1:22" x14ac:dyDescent="0.3">
      <c r="A57">
        <v>637</v>
      </c>
      <c r="B57" t="s">
        <v>652</v>
      </c>
      <c r="C57" t="s">
        <v>570</v>
      </c>
      <c r="D57" t="s">
        <v>545</v>
      </c>
      <c r="E57" s="1218">
        <v>19000</v>
      </c>
      <c r="F57" s="1218"/>
      <c r="G57" s="1218">
        <v>15000</v>
      </c>
      <c r="H57" s="1218">
        <v>13800</v>
      </c>
      <c r="I57" s="1218"/>
      <c r="J57" s="1218"/>
      <c r="K57" s="1218">
        <v>16999</v>
      </c>
      <c r="L57" s="1218">
        <v>13350</v>
      </c>
      <c r="M57" s="1218"/>
      <c r="N57" s="1218"/>
      <c r="O57" s="1218">
        <v>15399</v>
      </c>
      <c r="P57" s="1218"/>
      <c r="Q57" s="1218"/>
      <c r="R57" s="1218">
        <v>18500</v>
      </c>
      <c r="S57" s="1218">
        <v>11790</v>
      </c>
      <c r="T57" s="1218">
        <v>18790</v>
      </c>
      <c r="U57" s="1218"/>
      <c r="V57" s="1218">
        <v>18048</v>
      </c>
    </row>
    <row r="58" spans="1:22" x14ac:dyDescent="0.3">
      <c r="A58">
        <v>638</v>
      </c>
      <c r="B58" t="s">
        <v>653</v>
      </c>
      <c r="C58" t="s">
        <v>570</v>
      </c>
      <c r="D58" t="s">
        <v>545</v>
      </c>
      <c r="E58" s="1218">
        <v>19500</v>
      </c>
      <c r="F58" s="1218">
        <v>18000</v>
      </c>
      <c r="G58" s="1218">
        <v>14000</v>
      </c>
      <c r="H58" s="1218">
        <v>16500</v>
      </c>
      <c r="I58" s="1218"/>
      <c r="J58" s="1218"/>
      <c r="K58" s="1218">
        <v>23999</v>
      </c>
      <c r="L58" s="1218">
        <v>16000</v>
      </c>
      <c r="M58" s="1218"/>
      <c r="N58" s="1218"/>
      <c r="O58" s="1218">
        <v>13899</v>
      </c>
      <c r="P58" s="1218"/>
      <c r="Q58" s="1218"/>
      <c r="R58" s="1218">
        <v>20500</v>
      </c>
      <c r="S58" s="1218">
        <v>11990</v>
      </c>
      <c r="T58" s="1218">
        <v>22490</v>
      </c>
      <c r="U58" s="1218"/>
      <c r="V58" s="1218">
        <v>18590</v>
      </c>
    </row>
    <row r="59" spans="1:22" x14ac:dyDescent="0.3">
      <c r="A59">
        <v>639</v>
      </c>
      <c r="B59" t="s">
        <v>654</v>
      </c>
      <c r="C59" t="s">
        <v>570</v>
      </c>
      <c r="D59" t="s">
        <v>545</v>
      </c>
      <c r="E59" s="1218">
        <v>19500</v>
      </c>
      <c r="F59" s="1218">
        <v>18000</v>
      </c>
      <c r="G59" s="1218">
        <v>14000</v>
      </c>
      <c r="H59" s="1218">
        <v>14100</v>
      </c>
      <c r="I59" s="1218"/>
      <c r="J59" s="1218"/>
      <c r="K59" s="1218">
        <v>19999</v>
      </c>
      <c r="L59" s="1218">
        <v>15000</v>
      </c>
      <c r="M59" s="1218"/>
      <c r="N59" s="1218"/>
      <c r="O59" s="1218">
        <v>15199</v>
      </c>
      <c r="P59" s="1218"/>
      <c r="Q59" s="1218"/>
      <c r="R59" s="1218">
        <v>20500</v>
      </c>
      <c r="S59" s="1218">
        <v>14990</v>
      </c>
      <c r="T59" s="1218">
        <v>22490</v>
      </c>
      <c r="U59" s="1218"/>
      <c r="V59" s="1218">
        <v>17700</v>
      </c>
    </row>
    <row r="60" spans="1:22" x14ac:dyDescent="0.3">
      <c r="A60">
        <v>665</v>
      </c>
      <c r="B60" t="s">
        <v>655</v>
      </c>
      <c r="C60" t="s">
        <v>64</v>
      </c>
      <c r="D60" t="s">
        <v>545</v>
      </c>
      <c r="E60" s="1218"/>
      <c r="F60" s="1218"/>
      <c r="G60" s="1218"/>
      <c r="H60" s="1218"/>
      <c r="I60" s="1218"/>
      <c r="J60" s="1218"/>
      <c r="K60" s="1218"/>
      <c r="L60" s="1218"/>
      <c r="M60" s="1218"/>
      <c r="N60" s="1218"/>
      <c r="O60" s="1218"/>
      <c r="P60" s="1218"/>
      <c r="Q60" s="1218"/>
      <c r="R60" s="1218">
        <v>10120</v>
      </c>
      <c r="S60" s="1218"/>
      <c r="T60" s="1218"/>
      <c r="U60" s="1218"/>
      <c r="V60" s="1218"/>
    </row>
    <row r="61" spans="1:22" ht="15" hidden="1" customHeight="1" x14ac:dyDescent="0.3">
      <c r="A61">
        <v>736</v>
      </c>
      <c r="B61" t="s">
        <v>115</v>
      </c>
      <c r="C61" t="s">
        <v>570</v>
      </c>
      <c r="D61" t="s">
        <v>545</v>
      </c>
      <c r="E61" s="1218"/>
      <c r="F61" s="1218"/>
      <c r="G61" s="1218"/>
      <c r="H61" s="1218"/>
      <c r="I61" s="1218"/>
      <c r="J61" s="1218"/>
      <c r="K61" s="1218"/>
      <c r="L61" s="1218"/>
      <c r="M61" s="1218"/>
      <c r="N61" s="1218"/>
      <c r="O61" s="1218"/>
      <c r="P61" s="1218"/>
      <c r="Q61" s="1218"/>
      <c r="R61" s="1218"/>
      <c r="S61" s="1218"/>
      <c r="T61" s="1218">
        <v>11400</v>
      </c>
      <c r="U61" s="1218"/>
      <c r="V61" s="1218"/>
    </row>
    <row r="62" spans="1:22" x14ac:dyDescent="0.3">
      <c r="A62">
        <v>787</v>
      </c>
      <c r="B62" t="s">
        <v>160</v>
      </c>
      <c r="C62" t="s">
        <v>570</v>
      </c>
      <c r="D62" t="s">
        <v>545</v>
      </c>
      <c r="E62" s="1218">
        <v>14000</v>
      </c>
      <c r="F62" s="1218">
        <v>10000</v>
      </c>
      <c r="G62" s="1218">
        <v>10000</v>
      </c>
      <c r="H62" s="1218">
        <v>13800</v>
      </c>
      <c r="I62" s="1218"/>
      <c r="J62" s="1218">
        <v>13249.9</v>
      </c>
      <c r="K62" s="1218">
        <v>13299</v>
      </c>
      <c r="L62" s="1218">
        <v>9800</v>
      </c>
      <c r="M62" s="1218"/>
      <c r="N62" s="1218"/>
      <c r="O62" s="1218">
        <v>12999</v>
      </c>
      <c r="P62" s="1218"/>
      <c r="Q62" s="1218"/>
      <c r="R62" s="1218"/>
      <c r="S62" s="1218">
        <v>8290</v>
      </c>
      <c r="T62" s="1218"/>
      <c r="U62" s="1218"/>
      <c r="V62" s="1218"/>
    </row>
    <row r="63" spans="1:22" x14ac:dyDescent="0.3">
      <c r="A63">
        <v>788</v>
      </c>
      <c r="B63" t="s">
        <v>161</v>
      </c>
      <c r="C63" t="s">
        <v>570</v>
      </c>
      <c r="D63" t="s">
        <v>545</v>
      </c>
      <c r="E63" s="1218"/>
      <c r="F63" s="1218">
        <v>12000</v>
      </c>
      <c r="G63" s="1218"/>
      <c r="H63" s="1218"/>
      <c r="I63" s="1218"/>
      <c r="J63" s="1218"/>
      <c r="K63" s="1218">
        <v>13999</v>
      </c>
      <c r="L63" s="1218"/>
      <c r="M63" s="1218"/>
      <c r="N63" s="1218"/>
      <c r="O63" s="1218">
        <v>12990</v>
      </c>
      <c r="P63" s="1218"/>
      <c r="Q63" s="1218"/>
      <c r="R63" s="1218">
        <v>18400</v>
      </c>
      <c r="S63" s="1218"/>
      <c r="T63" s="1218">
        <v>16900</v>
      </c>
      <c r="U63" s="1218"/>
      <c r="V63" s="1218">
        <v>9800</v>
      </c>
    </row>
    <row r="64" spans="1:22" x14ac:dyDescent="0.3">
      <c r="A64">
        <v>789</v>
      </c>
      <c r="B64" t="s">
        <v>162</v>
      </c>
      <c r="C64" t="s">
        <v>570</v>
      </c>
      <c r="D64" t="s">
        <v>545</v>
      </c>
      <c r="E64" s="1218"/>
      <c r="F64" s="1218">
        <v>12000</v>
      </c>
      <c r="G64" s="1218"/>
      <c r="H64" s="1218">
        <v>14700</v>
      </c>
      <c r="I64" s="1218"/>
      <c r="J64" s="1218"/>
      <c r="K64" s="1218"/>
      <c r="L64" s="1218"/>
      <c r="M64" s="1218"/>
      <c r="N64" s="1218"/>
      <c r="O64" s="1218"/>
      <c r="P64" s="1218"/>
      <c r="Q64" s="1218"/>
      <c r="R64" s="1218"/>
      <c r="S64" s="1218"/>
      <c r="T64" s="1218"/>
      <c r="U64" s="1218"/>
      <c r="V64" s="1218"/>
    </row>
    <row r="65" spans="1:22" x14ac:dyDescent="0.3">
      <c r="A65">
        <v>790</v>
      </c>
      <c r="B65" t="s">
        <v>671</v>
      </c>
      <c r="C65" t="s">
        <v>570</v>
      </c>
      <c r="D65" t="s">
        <v>545</v>
      </c>
      <c r="E65" s="1218"/>
      <c r="F65" s="1218"/>
      <c r="G65" s="1218"/>
      <c r="H65" s="1218">
        <v>13100</v>
      </c>
      <c r="I65" s="1218"/>
      <c r="J65" s="1218"/>
      <c r="K65" s="1218"/>
      <c r="L65" s="1218"/>
      <c r="M65" s="1218"/>
      <c r="N65" s="1218"/>
      <c r="O65" s="1218"/>
      <c r="P65" s="1218"/>
      <c r="Q65" s="1218"/>
      <c r="R65" s="1218"/>
      <c r="S65" s="1218"/>
      <c r="T65" s="1218"/>
      <c r="U65" s="1218"/>
      <c r="V65" s="1218"/>
    </row>
    <row r="66" spans="1:22" x14ac:dyDescent="0.3">
      <c r="A66">
        <v>911</v>
      </c>
      <c r="B66" t="s">
        <v>673</v>
      </c>
      <c r="D66" t="s">
        <v>545</v>
      </c>
      <c r="E66" s="1218"/>
      <c r="F66" s="1218"/>
      <c r="G66" s="1218"/>
      <c r="H66" s="1218"/>
      <c r="I66" s="1218"/>
      <c r="J66" s="1218"/>
      <c r="K66" s="1218"/>
      <c r="L66" s="1218"/>
      <c r="M66" s="1218"/>
      <c r="N66" s="1218"/>
      <c r="O66" s="1218"/>
      <c r="P66" s="1218">
        <v>14660</v>
      </c>
      <c r="Q66" s="1218"/>
      <c r="R66" s="1218"/>
      <c r="S66" s="1218"/>
      <c r="T66" s="1218"/>
      <c r="U66" s="1218"/>
      <c r="V66" s="1218"/>
    </row>
    <row r="67" spans="1:22" x14ac:dyDescent="0.3">
      <c r="A67">
        <v>914</v>
      </c>
      <c r="B67" t="s">
        <v>676</v>
      </c>
      <c r="D67" t="s">
        <v>545</v>
      </c>
      <c r="E67" s="1218"/>
      <c r="F67" s="1218"/>
      <c r="G67" s="1218"/>
      <c r="H67" s="1218"/>
      <c r="I67" s="1218"/>
      <c r="J67" s="1218"/>
      <c r="K67" s="1218"/>
      <c r="L67" s="1218"/>
      <c r="M67" s="1218"/>
      <c r="N67" s="1218"/>
      <c r="O67" s="1218"/>
      <c r="P67" s="1218">
        <v>15250</v>
      </c>
      <c r="Q67" s="1218"/>
      <c r="R67" s="1218"/>
      <c r="S67" s="1218"/>
      <c r="T67" s="1218"/>
      <c r="U67" s="1218"/>
      <c r="V67" s="1218"/>
    </row>
    <row r="68" spans="1:22" x14ac:dyDescent="0.3">
      <c r="A68">
        <v>915</v>
      </c>
      <c r="B68" t="s">
        <v>677</v>
      </c>
      <c r="D68" t="s">
        <v>545</v>
      </c>
      <c r="E68" s="1218"/>
      <c r="F68" s="1218"/>
      <c r="G68" s="1218"/>
      <c r="H68" s="1218"/>
      <c r="I68" s="1218"/>
      <c r="J68" s="1218"/>
      <c r="K68" s="1218"/>
      <c r="L68" s="1218"/>
      <c r="M68" s="1218"/>
      <c r="N68" s="1218"/>
      <c r="O68" s="1218"/>
      <c r="P68" s="1218">
        <v>14600</v>
      </c>
      <c r="Q68" s="1218"/>
      <c r="R68" s="1218"/>
      <c r="S68" s="1218"/>
      <c r="T68" s="1218"/>
      <c r="U68" s="1218"/>
      <c r="V68" s="1218"/>
    </row>
    <row r="69" spans="1:22" x14ac:dyDescent="0.3">
      <c r="A69">
        <v>916</v>
      </c>
      <c r="B69" t="s">
        <v>678</v>
      </c>
      <c r="D69" t="s">
        <v>545</v>
      </c>
      <c r="E69" s="1218"/>
      <c r="F69" s="1218"/>
      <c r="G69" s="1218"/>
      <c r="H69" s="1218"/>
      <c r="I69" s="1218"/>
      <c r="J69" s="1218"/>
      <c r="K69" s="1218"/>
      <c r="L69" s="1218"/>
      <c r="M69" s="1218"/>
      <c r="N69" s="1218"/>
      <c r="O69" s="1218"/>
      <c r="P69" s="1218">
        <v>16000</v>
      </c>
      <c r="Q69" s="1218"/>
      <c r="R69" s="1218"/>
      <c r="S69" s="1218"/>
      <c r="T69" s="1218"/>
      <c r="U69" s="1218"/>
      <c r="V69" s="1218"/>
    </row>
    <row r="70" spans="1:22" x14ac:dyDescent="0.3">
      <c r="A70">
        <v>917</v>
      </c>
      <c r="B70" t="s">
        <v>679</v>
      </c>
      <c r="D70" t="s">
        <v>545</v>
      </c>
      <c r="E70" s="1218"/>
      <c r="F70" s="1218"/>
      <c r="G70" s="1218"/>
      <c r="H70" s="1218"/>
      <c r="I70" s="1218"/>
      <c r="J70" s="1218"/>
      <c r="K70" s="1218"/>
      <c r="L70" s="1218"/>
      <c r="M70" s="1218"/>
      <c r="N70" s="1218"/>
      <c r="O70" s="1218"/>
      <c r="P70" s="1218">
        <v>16000</v>
      </c>
      <c r="Q70" s="1218"/>
      <c r="R70" s="1218"/>
      <c r="S70" s="1218"/>
      <c r="T70" s="1218"/>
      <c r="U70" s="1218"/>
      <c r="V70" s="1218"/>
    </row>
    <row r="71" spans="1:22" x14ac:dyDescent="0.3">
      <c r="A71">
        <v>918</v>
      </c>
      <c r="B71" t="s">
        <v>680</v>
      </c>
      <c r="D71" t="s">
        <v>545</v>
      </c>
      <c r="E71" s="1218"/>
      <c r="F71" s="1218"/>
      <c r="G71" s="1218"/>
      <c r="H71" s="1218"/>
      <c r="I71" s="1218"/>
      <c r="J71" s="1218"/>
      <c r="K71" s="1218"/>
      <c r="L71" s="1218"/>
      <c r="M71" s="1218"/>
      <c r="N71" s="1218"/>
      <c r="O71" s="1218"/>
      <c r="P71" s="1218">
        <v>12600</v>
      </c>
      <c r="Q71" s="1218"/>
      <c r="R71" s="1218"/>
      <c r="S71" s="1218"/>
      <c r="T71" s="1218"/>
      <c r="U71" s="1218"/>
      <c r="V71" s="1218"/>
    </row>
    <row r="72" spans="1:22" x14ac:dyDescent="0.3">
      <c r="A72">
        <v>919</v>
      </c>
      <c r="B72" t="s">
        <v>681</v>
      </c>
      <c r="D72" t="s">
        <v>545</v>
      </c>
      <c r="E72" s="1218"/>
      <c r="F72" s="1218"/>
      <c r="G72" s="1218"/>
      <c r="H72" s="1218"/>
      <c r="I72" s="1218"/>
      <c r="J72" s="1218"/>
      <c r="K72" s="1218"/>
      <c r="L72" s="1218"/>
      <c r="M72" s="1218"/>
      <c r="N72" s="1218"/>
      <c r="O72" s="1218"/>
      <c r="P72" s="1218">
        <v>15250</v>
      </c>
      <c r="Q72" s="1218"/>
      <c r="R72" s="1218"/>
      <c r="S72" s="1218"/>
      <c r="T72" s="1218"/>
      <c r="U72" s="1218"/>
      <c r="V72" s="1218"/>
    </row>
    <row r="73" spans="1:22" x14ac:dyDescent="0.3">
      <c r="A73">
        <v>921</v>
      </c>
      <c r="B73" t="s">
        <v>683</v>
      </c>
      <c r="D73" t="s">
        <v>545</v>
      </c>
      <c r="E73" s="1218"/>
      <c r="F73" s="1218"/>
      <c r="G73" s="1218"/>
      <c r="H73" s="1218"/>
      <c r="I73" s="1218"/>
      <c r="J73" s="1218"/>
      <c r="K73" s="1218"/>
      <c r="L73" s="1218"/>
      <c r="M73" s="1218"/>
      <c r="N73" s="1218"/>
      <c r="O73" s="1218"/>
      <c r="P73" s="1218">
        <v>15250</v>
      </c>
      <c r="Q73" s="1218"/>
      <c r="R73" s="1218"/>
      <c r="S73" s="1218"/>
      <c r="T73" s="1218"/>
      <c r="U73" s="1218"/>
      <c r="V73" s="1218"/>
    </row>
    <row r="74" spans="1:22" x14ac:dyDescent="0.3">
      <c r="A74">
        <v>922</v>
      </c>
      <c r="B74" t="s">
        <v>684</v>
      </c>
      <c r="D74" t="s">
        <v>545</v>
      </c>
      <c r="E74" s="1218"/>
      <c r="F74" s="1218"/>
      <c r="G74" s="1218"/>
      <c r="H74" s="1218"/>
      <c r="I74" s="1218"/>
      <c r="J74" s="1218"/>
      <c r="K74" s="1218"/>
      <c r="L74" s="1218"/>
      <c r="M74" s="1218"/>
      <c r="N74" s="1218"/>
      <c r="O74" s="1218"/>
      <c r="P74" s="1218">
        <v>14150</v>
      </c>
      <c r="Q74" s="1218"/>
      <c r="R74" s="1218"/>
      <c r="S74" s="1218"/>
      <c r="T74" s="1218"/>
      <c r="U74" s="1218"/>
      <c r="V74" s="1218"/>
    </row>
    <row r="75" spans="1:22" x14ac:dyDescent="0.3">
      <c r="A75">
        <v>924</v>
      </c>
      <c r="B75" t="s">
        <v>686</v>
      </c>
      <c r="D75" t="s">
        <v>545</v>
      </c>
      <c r="E75" s="1218"/>
      <c r="F75" s="1218"/>
      <c r="G75" s="1218"/>
      <c r="H75" s="1218"/>
      <c r="I75" s="1218"/>
      <c r="J75" s="1218"/>
      <c r="K75" s="1218"/>
      <c r="L75" s="1218"/>
      <c r="M75" s="1218"/>
      <c r="N75" s="1218"/>
      <c r="O75" s="1218"/>
      <c r="P75" s="1218">
        <v>15100</v>
      </c>
      <c r="Q75" s="1218"/>
      <c r="R75" s="1218"/>
      <c r="S75" s="1218"/>
      <c r="T75" s="1218"/>
      <c r="U75" s="1218"/>
      <c r="V75" s="1218"/>
    </row>
    <row r="76" spans="1:22" x14ac:dyDescent="0.3">
      <c r="A76">
        <v>925</v>
      </c>
      <c r="B76" t="s">
        <v>687</v>
      </c>
      <c r="D76" t="s">
        <v>545</v>
      </c>
      <c r="E76" s="1218"/>
      <c r="F76" s="1218"/>
      <c r="G76" s="1218"/>
      <c r="H76" s="1218"/>
      <c r="I76" s="1218"/>
      <c r="J76" s="1218"/>
      <c r="K76" s="1218"/>
      <c r="L76" s="1218"/>
      <c r="M76" s="1218"/>
      <c r="N76" s="1218"/>
      <c r="O76" s="1218"/>
      <c r="P76" s="1218">
        <v>9110</v>
      </c>
      <c r="Q76" s="1218"/>
      <c r="R76" s="1218"/>
      <c r="S76" s="1218"/>
      <c r="T76" s="1218"/>
      <c r="U76" s="1218"/>
      <c r="V76" s="1218"/>
    </row>
    <row r="77" spans="1:22" x14ac:dyDescent="0.3">
      <c r="A77">
        <v>926</v>
      </c>
      <c r="B77" t="s">
        <v>688</v>
      </c>
      <c r="D77" t="s">
        <v>545</v>
      </c>
      <c r="E77" s="1218"/>
      <c r="F77" s="1218"/>
      <c r="G77" s="1218"/>
      <c r="H77" s="1218"/>
      <c r="I77" s="1218"/>
      <c r="J77" s="1218"/>
      <c r="K77" s="1218"/>
      <c r="L77" s="1218"/>
      <c r="M77" s="1218"/>
      <c r="N77" s="1218"/>
      <c r="O77" s="1218"/>
      <c r="P77" s="1218">
        <v>10100</v>
      </c>
      <c r="Q77" s="1218"/>
      <c r="R77" s="1218"/>
      <c r="S77" s="1218"/>
      <c r="T77" s="1218"/>
      <c r="U77" s="1218"/>
      <c r="V77" s="1218"/>
    </row>
    <row r="78" spans="1:22" ht="15" hidden="1" customHeight="1" x14ac:dyDescent="0.3">
      <c r="A78">
        <v>927</v>
      </c>
      <c r="B78" t="s">
        <v>689</v>
      </c>
      <c r="D78" t="s">
        <v>545</v>
      </c>
      <c r="E78" s="1218"/>
      <c r="F78" s="1218"/>
      <c r="G78" s="1218"/>
      <c r="H78" s="1218"/>
      <c r="I78" s="1218"/>
      <c r="J78" s="1218"/>
      <c r="K78" s="1218"/>
      <c r="L78" s="1218"/>
      <c r="M78" s="1218"/>
      <c r="N78" s="1218"/>
      <c r="O78" s="1218"/>
      <c r="P78" s="1218">
        <v>8580</v>
      </c>
      <c r="Q78" s="1218"/>
      <c r="R78" s="1218"/>
      <c r="S78" s="1218"/>
      <c r="T78" s="1218"/>
      <c r="U78" s="1218"/>
      <c r="V78" s="1218"/>
    </row>
    <row r="79" spans="1:22" ht="15" hidden="1" customHeight="1" x14ac:dyDescent="0.3">
      <c r="A79">
        <v>938</v>
      </c>
      <c r="B79" t="s">
        <v>217</v>
      </c>
      <c r="D79" t="s">
        <v>638</v>
      </c>
      <c r="E79" s="1218"/>
      <c r="F79" s="1218"/>
      <c r="G79" s="1218">
        <v>15900</v>
      </c>
      <c r="H79" s="1218"/>
      <c r="I79" s="1218"/>
      <c r="J79" s="1218"/>
      <c r="K79" s="1218"/>
      <c r="L79" s="1218"/>
      <c r="M79" s="1218"/>
      <c r="N79" s="1218"/>
      <c r="O79" s="1218"/>
      <c r="P79" s="1218"/>
      <c r="Q79" s="1218"/>
      <c r="R79" s="1218"/>
      <c r="S79" s="1218"/>
      <c r="T79" s="1218"/>
      <c r="U79" s="1218"/>
      <c r="V79" s="1218"/>
    </row>
    <row r="80" spans="1:22" x14ac:dyDescent="0.3">
      <c r="A80">
        <v>941</v>
      </c>
      <c r="B80" t="s">
        <v>220</v>
      </c>
      <c r="D80" t="s">
        <v>638</v>
      </c>
      <c r="E80" s="1218"/>
      <c r="F80" s="1218"/>
      <c r="G80" s="1218"/>
      <c r="H80" s="1218"/>
      <c r="I80" s="1218"/>
      <c r="J80" s="1218"/>
      <c r="K80" s="1218"/>
      <c r="L80" s="1218"/>
      <c r="M80" s="1218"/>
      <c r="N80" s="1218"/>
      <c r="O80" s="1218"/>
      <c r="P80" s="1218"/>
      <c r="Q80" s="1218"/>
      <c r="R80" s="1218"/>
      <c r="S80" s="1218"/>
      <c r="T80" s="1218">
        <v>24917</v>
      </c>
      <c r="U80" s="1218"/>
      <c r="V80" s="1218"/>
    </row>
    <row r="81" spans="1:22" x14ac:dyDescent="0.3">
      <c r="A81">
        <v>944</v>
      </c>
      <c r="B81" t="s">
        <v>221</v>
      </c>
      <c r="D81" t="s">
        <v>638</v>
      </c>
      <c r="E81" s="1218">
        <v>26000</v>
      </c>
      <c r="F81" s="1218"/>
      <c r="G81" s="1218"/>
      <c r="H81" s="1218"/>
      <c r="I81" s="1218"/>
      <c r="J81" s="1218"/>
      <c r="K81" s="1218"/>
      <c r="L81" s="1218"/>
      <c r="M81" s="1218"/>
      <c r="N81" s="1218"/>
      <c r="O81" s="1218"/>
      <c r="P81" s="1218"/>
      <c r="Q81" s="1218"/>
      <c r="R81" s="1218"/>
      <c r="S81" s="1218"/>
      <c r="T81" s="1218">
        <v>21257</v>
      </c>
      <c r="U81" s="1218"/>
      <c r="V81" s="1218"/>
    </row>
    <row r="82" spans="1:22" x14ac:dyDescent="0.3">
      <c r="A82">
        <v>945</v>
      </c>
      <c r="B82" t="s">
        <v>225</v>
      </c>
      <c r="D82" t="s">
        <v>638</v>
      </c>
      <c r="E82" s="1218"/>
      <c r="F82" s="1218"/>
      <c r="G82" s="1218"/>
      <c r="H82" s="1218"/>
      <c r="I82" s="1218"/>
      <c r="J82" s="1218"/>
      <c r="K82" s="1218"/>
      <c r="L82" s="1218"/>
      <c r="M82" s="1218"/>
      <c r="N82" s="1218"/>
      <c r="O82" s="1218"/>
      <c r="P82" s="1218"/>
      <c r="Q82" s="1218"/>
      <c r="R82" s="1218"/>
      <c r="S82" s="1218"/>
      <c r="T82" s="1218">
        <v>23342</v>
      </c>
      <c r="U82" s="1218"/>
      <c r="V82" s="1218"/>
    </row>
    <row r="83" spans="1:22" x14ac:dyDescent="0.3">
      <c r="A83">
        <v>946</v>
      </c>
      <c r="B83" t="s">
        <v>694</v>
      </c>
      <c r="D83" t="s">
        <v>638</v>
      </c>
      <c r="E83" s="1218">
        <v>11700</v>
      </c>
      <c r="F83" s="1218"/>
      <c r="G83" s="1218">
        <v>10500</v>
      </c>
      <c r="H83" s="1218"/>
      <c r="I83" s="1218"/>
      <c r="J83" s="1218"/>
      <c r="K83" s="1218"/>
      <c r="L83" s="1218"/>
      <c r="M83" s="1218"/>
      <c r="N83" s="1218"/>
      <c r="O83" s="1218"/>
      <c r="P83" s="1218"/>
      <c r="Q83" s="1218"/>
      <c r="R83" s="1218"/>
      <c r="S83" s="1218"/>
      <c r="T83" s="1218">
        <v>8700</v>
      </c>
      <c r="U83" s="1218"/>
      <c r="V83" s="1218"/>
    </row>
    <row r="84" spans="1:22" x14ac:dyDescent="0.3">
      <c r="A84">
        <v>947</v>
      </c>
      <c r="B84" t="s">
        <v>223</v>
      </c>
      <c r="D84" t="s">
        <v>638</v>
      </c>
      <c r="E84" s="1218"/>
      <c r="F84" s="1218"/>
      <c r="G84" s="1218">
        <v>11300</v>
      </c>
      <c r="H84" s="1218"/>
      <c r="I84" s="1218"/>
      <c r="J84" s="1218"/>
      <c r="K84" s="1218"/>
      <c r="L84" s="1218"/>
      <c r="M84" s="1218"/>
      <c r="N84" s="1218"/>
      <c r="O84" s="1218"/>
      <c r="P84" s="1218"/>
      <c r="Q84" s="1218"/>
      <c r="R84" s="1218"/>
      <c r="S84" s="1218"/>
      <c r="T84" s="1218">
        <v>19494</v>
      </c>
      <c r="U84" s="1218"/>
      <c r="V84" s="1218"/>
    </row>
    <row r="85" spans="1:22" x14ac:dyDescent="0.3">
      <c r="A85">
        <v>983</v>
      </c>
      <c r="B85" t="s">
        <v>224</v>
      </c>
      <c r="D85" t="s">
        <v>638</v>
      </c>
      <c r="E85" s="1218">
        <v>23800</v>
      </c>
      <c r="F85" s="1218"/>
      <c r="G85" s="1218">
        <v>17000</v>
      </c>
      <c r="H85" s="1218"/>
      <c r="I85" s="1218"/>
      <c r="J85" s="1218"/>
      <c r="K85" s="1218"/>
      <c r="L85" s="1218"/>
      <c r="M85" s="1218"/>
      <c r="N85" s="1218"/>
      <c r="O85" s="1218"/>
      <c r="P85" s="1218"/>
      <c r="Q85" s="1218"/>
      <c r="R85" s="1218"/>
      <c r="S85" s="1218"/>
      <c r="T85" s="1218">
        <v>20498</v>
      </c>
      <c r="U85" s="1218"/>
      <c r="V85" s="1218"/>
    </row>
    <row r="86" spans="1:22" x14ac:dyDescent="0.3">
      <c r="A86">
        <v>1033</v>
      </c>
      <c r="B86" t="s">
        <v>707</v>
      </c>
      <c r="D86" t="s">
        <v>638</v>
      </c>
      <c r="E86" s="1218"/>
      <c r="F86" s="1218"/>
      <c r="G86" s="1218"/>
      <c r="H86" s="1218"/>
      <c r="I86" s="1218"/>
      <c r="J86" s="1218"/>
      <c r="K86" s="1218"/>
      <c r="L86" s="1218"/>
      <c r="M86" s="1218"/>
      <c r="N86" s="1218"/>
      <c r="O86" s="1218"/>
      <c r="P86" s="1218"/>
      <c r="Q86" s="1218"/>
      <c r="R86" s="1218"/>
      <c r="S86" s="1218"/>
      <c r="T86" s="1218">
        <v>1710</v>
      </c>
      <c r="U86" s="1218"/>
      <c r="V86" s="1218"/>
    </row>
    <row r="87" spans="1:22" x14ac:dyDescent="0.3">
      <c r="A87">
        <v>1038</v>
      </c>
      <c r="B87" t="s">
        <v>710</v>
      </c>
      <c r="D87" t="s">
        <v>638</v>
      </c>
      <c r="E87" s="1218"/>
      <c r="F87" s="1218"/>
      <c r="G87" s="1218"/>
      <c r="H87" s="1218"/>
      <c r="I87" s="1218"/>
      <c r="J87" s="1218"/>
      <c r="K87" s="1218"/>
      <c r="L87" s="1218"/>
      <c r="M87" s="1218"/>
      <c r="N87" s="1218"/>
      <c r="O87" s="1218"/>
      <c r="P87" s="1218"/>
      <c r="Q87" s="1218"/>
      <c r="R87" s="1218"/>
      <c r="S87" s="1218"/>
      <c r="T87" s="1218">
        <v>2260</v>
      </c>
      <c r="U87" s="1218"/>
      <c r="V87" s="1218"/>
    </row>
    <row r="88" spans="1:22" x14ac:dyDescent="0.3">
      <c r="A88">
        <v>1039</v>
      </c>
      <c r="B88" t="s">
        <v>711</v>
      </c>
      <c r="D88" t="s">
        <v>638</v>
      </c>
      <c r="E88" s="1218"/>
      <c r="F88" s="1218"/>
      <c r="G88" s="1218"/>
      <c r="H88" s="1218"/>
      <c r="I88" s="1218"/>
      <c r="J88" s="1218"/>
      <c r="K88" s="1218"/>
      <c r="L88" s="1218"/>
      <c r="M88" s="1218"/>
      <c r="N88" s="1218"/>
      <c r="O88" s="1218"/>
      <c r="P88" s="1218"/>
      <c r="Q88" s="1218"/>
      <c r="R88" s="1218"/>
      <c r="S88" s="1218"/>
      <c r="T88" s="1218">
        <v>900</v>
      </c>
      <c r="U88" s="1218"/>
      <c r="V88" s="1218"/>
    </row>
    <row r="89" spans="1:22" x14ac:dyDescent="0.3">
      <c r="A89">
        <v>1065</v>
      </c>
      <c r="B89" t="s">
        <v>716</v>
      </c>
      <c r="D89" t="s">
        <v>545</v>
      </c>
      <c r="E89" s="1218"/>
      <c r="F89" s="1218"/>
      <c r="G89" s="1218"/>
      <c r="H89" s="1218"/>
      <c r="I89" s="1218"/>
      <c r="J89" s="1218"/>
      <c r="K89" s="1218"/>
      <c r="L89" s="1218"/>
      <c r="M89" s="1218"/>
      <c r="N89" s="1218"/>
      <c r="O89" s="1218"/>
      <c r="P89" s="1218">
        <v>14600</v>
      </c>
      <c r="Q89" s="1218"/>
      <c r="R89" s="1218"/>
      <c r="S89" s="1218"/>
      <c r="T89" s="1218"/>
      <c r="U89" s="1218"/>
      <c r="V89" s="1218"/>
    </row>
    <row r="90" spans="1:22" x14ac:dyDescent="0.3">
      <c r="A90">
        <v>1066</v>
      </c>
      <c r="B90" t="s">
        <v>717</v>
      </c>
      <c r="D90" t="s">
        <v>545</v>
      </c>
      <c r="E90" s="1218"/>
      <c r="F90" s="1218"/>
      <c r="G90" s="1218"/>
      <c r="H90" s="1218"/>
      <c r="I90" s="1218"/>
      <c r="J90" s="1218"/>
      <c r="K90" s="1218"/>
      <c r="L90" s="1218"/>
      <c r="M90" s="1218"/>
      <c r="N90" s="1218"/>
      <c r="O90" s="1218"/>
      <c r="P90" s="1218">
        <v>14600</v>
      </c>
      <c r="Q90" s="1218"/>
      <c r="R90" s="1218"/>
      <c r="S90" s="1218"/>
      <c r="T90" s="1218"/>
      <c r="U90" s="1218"/>
      <c r="V90" s="1218"/>
    </row>
    <row r="91" spans="1:22" x14ac:dyDescent="0.3">
      <c r="A91">
        <v>1069</v>
      </c>
      <c r="B91" t="s">
        <v>720</v>
      </c>
      <c r="D91" t="s">
        <v>545</v>
      </c>
      <c r="E91" s="1218"/>
      <c r="F91" s="1218"/>
      <c r="G91" s="1218"/>
      <c r="H91" s="1218"/>
      <c r="I91" s="1218"/>
      <c r="J91" s="1218"/>
      <c r="K91" s="1218"/>
      <c r="L91" s="1218"/>
      <c r="M91" s="1218"/>
      <c r="N91" s="1218"/>
      <c r="O91" s="1218"/>
      <c r="P91" s="1218">
        <v>12000</v>
      </c>
      <c r="Q91" s="1218"/>
      <c r="R91" s="1218"/>
      <c r="S91" s="1218"/>
      <c r="T91" s="1218"/>
      <c r="U91" s="1218"/>
      <c r="V91" s="1218"/>
    </row>
    <row r="92" spans="1:22" x14ac:dyDescent="0.3">
      <c r="A92">
        <v>1071</v>
      </c>
      <c r="B92" t="s">
        <v>722</v>
      </c>
      <c r="D92" t="s">
        <v>545</v>
      </c>
      <c r="E92" s="1218"/>
      <c r="F92" s="1218"/>
      <c r="G92" s="1218"/>
      <c r="H92" s="1218"/>
      <c r="I92" s="1218"/>
      <c r="J92" s="1218"/>
      <c r="K92" s="1218"/>
      <c r="L92" s="1218"/>
      <c r="M92" s="1218"/>
      <c r="N92" s="1218"/>
      <c r="O92" s="1218"/>
      <c r="P92" s="1218">
        <v>14600</v>
      </c>
      <c r="Q92" s="1218"/>
      <c r="R92" s="1218"/>
      <c r="S92" s="1218"/>
      <c r="T92" s="1218"/>
      <c r="U92" s="1218"/>
      <c r="V92" s="1218"/>
    </row>
    <row r="93" spans="1:22" x14ac:dyDescent="0.3">
      <c r="A93">
        <v>1091</v>
      </c>
      <c r="B93" t="s">
        <v>733</v>
      </c>
      <c r="D93" t="s">
        <v>545</v>
      </c>
      <c r="E93" s="1218"/>
      <c r="F93" s="1218"/>
      <c r="G93" s="1218"/>
      <c r="H93" s="1218"/>
      <c r="I93" s="1218"/>
      <c r="J93" s="1218"/>
      <c r="K93" s="1218"/>
      <c r="L93" s="1218"/>
      <c r="M93" s="1218"/>
      <c r="N93" s="1218"/>
      <c r="O93" s="1218"/>
      <c r="P93" s="1218"/>
      <c r="Q93" s="1218"/>
      <c r="R93" s="1218"/>
      <c r="S93" s="1218"/>
      <c r="T93" s="1218"/>
      <c r="U93" s="1218"/>
      <c r="V93" s="1218">
        <v>19990</v>
      </c>
    </row>
    <row r="94" spans="1:22" x14ac:dyDescent="0.3">
      <c r="A94">
        <v>1110</v>
      </c>
      <c r="B94" t="s">
        <v>741</v>
      </c>
      <c r="D94" t="s">
        <v>638</v>
      </c>
      <c r="E94" s="1218"/>
      <c r="F94" s="1218"/>
      <c r="G94" s="1218"/>
      <c r="H94" s="1218"/>
      <c r="I94" s="1218"/>
      <c r="J94" s="1218"/>
      <c r="K94" s="1218"/>
      <c r="L94" s="1218"/>
      <c r="M94" s="1218"/>
      <c r="N94" s="1218"/>
      <c r="O94" s="1218"/>
      <c r="P94" s="1218"/>
      <c r="Q94" s="1218"/>
      <c r="R94" s="1218"/>
      <c r="S94" s="1218"/>
      <c r="T94" s="1218">
        <v>1500</v>
      </c>
      <c r="U94" s="1218"/>
      <c r="V94" s="1218"/>
    </row>
    <row r="95" spans="1:22" x14ac:dyDescent="0.3">
      <c r="A95">
        <v>1121</v>
      </c>
      <c r="B95" t="s">
        <v>744</v>
      </c>
      <c r="D95" t="s">
        <v>638</v>
      </c>
      <c r="E95" s="1218"/>
      <c r="F95" s="1218">
        <v>5900</v>
      </c>
      <c r="G95" s="1218">
        <v>6000</v>
      </c>
      <c r="H95" s="1218"/>
      <c r="I95" s="1218"/>
      <c r="J95" s="1218"/>
      <c r="K95" s="1218"/>
      <c r="L95" s="1218"/>
      <c r="M95" s="1218"/>
      <c r="N95" s="1218"/>
      <c r="O95" s="1218"/>
      <c r="P95" s="1218"/>
      <c r="Q95" s="1218"/>
      <c r="R95" s="1218"/>
      <c r="S95" s="1218">
        <v>7280</v>
      </c>
      <c r="T95" s="1218"/>
      <c r="U95" s="1218"/>
      <c r="V95" s="1218"/>
    </row>
    <row r="96" spans="1:22" x14ac:dyDescent="0.3">
      <c r="A96">
        <v>1147</v>
      </c>
      <c r="B96" t="s">
        <v>747</v>
      </c>
      <c r="D96" t="s">
        <v>638</v>
      </c>
      <c r="E96" s="1218"/>
      <c r="F96" s="1218">
        <v>5900</v>
      </c>
      <c r="G96" s="1218">
        <v>5500</v>
      </c>
      <c r="H96" s="1218"/>
      <c r="I96" s="1218"/>
      <c r="J96" s="1218"/>
      <c r="K96" s="1218"/>
      <c r="L96" s="1218"/>
      <c r="M96" s="1218"/>
      <c r="N96" s="1218"/>
      <c r="O96" s="1218"/>
      <c r="P96" s="1218"/>
      <c r="Q96" s="1218"/>
      <c r="R96" s="1218"/>
      <c r="S96" s="1218"/>
      <c r="T96" s="1218"/>
      <c r="U96" s="1218"/>
      <c r="V96" s="1218"/>
    </row>
    <row r="97" spans="1:22" x14ac:dyDescent="0.3">
      <c r="A97">
        <v>1154</v>
      </c>
      <c r="B97" t="s">
        <v>748</v>
      </c>
      <c r="D97" t="s">
        <v>638</v>
      </c>
      <c r="E97" s="1218"/>
      <c r="F97" s="1218">
        <v>5900</v>
      </c>
      <c r="G97" s="1218">
        <v>5500</v>
      </c>
      <c r="H97" s="1218"/>
      <c r="I97" s="1218"/>
      <c r="J97" s="1218"/>
      <c r="K97" s="1218"/>
      <c r="L97" s="1218"/>
      <c r="M97" s="1218"/>
      <c r="N97" s="1218"/>
      <c r="O97" s="1218"/>
      <c r="P97" s="1218"/>
      <c r="Q97" s="1218"/>
      <c r="R97" s="1218"/>
      <c r="S97" s="1218"/>
      <c r="T97" s="1218"/>
      <c r="U97" s="1218"/>
      <c r="V97" s="1218"/>
    </row>
    <row r="98" spans="1:22" x14ac:dyDescent="0.3">
      <c r="A98">
        <v>1161</v>
      </c>
      <c r="B98" t="s">
        <v>750</v>
      </c>
      <c r="D98" t="s">
        <v>638</v>
      </c>
      <c r="E98" s="1218"/>
      <c r="F98" s="1218"/>
      <c r="G98" s="1218"/>
      <c r="H98" s="1218"/>
      <c r="I98" s="1218"/>
      <c r="J98" s="1218"/>
      <c r="K98" s="1218"/>
      <c r="L98" s="1218"/>
      <c r="M98" s="1218"/>
      <c r="N98" s="1218"/>
      <c r="O98" s="1218"/>
      <c r="P98" s="1218"/>
      <c r="Q98" s="1218"/>
      <c r="R98" s="1218"/>
      <c r="S98" s="1218"/>
      <c r="T98" s="1218">
        <v>1390</v>
      </c>
      <c r="U98" s="1218"/>
      <c r="V98" s="1218"/>
    </row>
    <row r="99" spans="1:22" x14ac:dyDescent="0.3">
      <c r="A99">
        <v>1174</v>
      </c>
      <c r="B99" t="s">
        <v>752</v>
      </c>
      <c r="D99" t="s">
        <v>638</v>
      </c>
      <c r="E99" s="1218"/>
      <c r="F99" s="1218"/>
      <c r="G99" s="1218"/>
      <c r="H99" s="1218"/>
      <c r="I99" s="1218"/>
      <c r="J99" s="1218"/>
      <c r="K99" s="1218"/>
      <c r="L99" s="1218"/>
      <c r="M99" s="1218"/>
      <c r="N99" s="1218"/>
      <c r="O99" s="1218"/>
      <c r="P99" s="1218"/>
      <c r="Q99" s="1218"/>
      <c r="R99" s="1218"/>
      <c r="S99" s="1218"/>
      <c r="T99" s="1218">
        <v>2090</v>
      </c>
      <c r="U99" s="1218"/>
      <c r="V99" s="1218"/>
    </row>
    <row r="100" spans="1:22" x14ac:dyDescent="0.3">
      <c r="A100">
        <v>1178</v>
      </c>
      <c r="B100" t="s">
        <v>754</v>
      </c>
      <c r="D100" t="s">
        <v>638</v>
      </c>
      <c r="E100" s="1218"/>
      <c r="F100" s="1218"/>
      <c r="G100" s="1218"/>
      <c r="H100" s="1218"/>
      <c r="I100" s="1218"/>
      <c r="J100" s="1218"/>
      <c r="K100" s="1218"/>
      <c r="L100" s="1218"/>
      <c r="M100" s="1218"/>
      <c r="N100" s="1218"/>
      <c r="O100" s="1218"/>
      <c r="P100" s="1218"/>
      <c r="Q100" s="1218"/>
      <c r="R100" s="1218"/>
      <c r="S100" s="1218"/>
      <c r="T100" s="1218">
        <v>16000</v>
      </c>
      <c r="U100" s="1218"/>
      <c r="V100" s="1218"/>
    </row>
    <row r="101" spans="1:22" x14ac:dyDescent="0.3">
      <c r="A101">
        <v>1183</v>
      </c>
      <c r="B101" t="s">
        <v>755</v>
      </c>
      <c r="D101" t="s">
        <v>638</v>
      </c>
      <c r="E101" s="1218"/>
      <c r="F101" s="1218"/>
      <c r="G101" s="1218"/>
      <c r="H101" s="1218"/>
      <c r="I101" s="1218"/>
      <c r="J101" s="1218"/>
      <c r="K101" s="1218"/>
      <c r="L101" s="1218"/>
      <c r="M101" s="1218"/>
      <c r="N101" s="1218"/>
      <c r="O101" s="1218"/>
      <c r="P101" s="1218"/>
      <c r="Q101" s="1218"/>
      <c r="R101" s="1218"/>
      <c r="S101" s="1218"/>
      <c r="T101" s="1218">
        <v>1370</v>
      </c>
      <c r="U101" s="1218"/>
      <c r="V101" s="1218"/>
    </row>
    <row r="102" spans="1:22" x14ac:dyDescent="0.3">
      <c r="A102">
        <v>1184</v>
      </c>
      <c r="B102" t="s">
        <v>756</v>
      </c>
      <c r="D102" t="s">
        <v>638</v>
      </c>
      <c r="E102" s="1218"/>
      <c r="F102" s="1218"/>
      <c r="G102" s="1218"/>
      <c r="H102" s="1218"/>
      <c r="I102" s="1218"/>
      <c r="J102" s="1218"/>
      <c r="K102" s="1218"/>
      <c r="L102" s="1218"/>
      <c r="M102" s="1218"/>
      <c r="N102" s="1218"/>
      <c r="O102" s="1218"/>
      <c r="P102" s="1218"/>
      <c r="Q102" s="1218"/>
      <c r="R102" s="1218"/>
      <c r="S102" s="1218"/>
      <c r="T102" s="1218">
        <v>1580</v>
      </c>
      <c r="U102" s="1218"/>
      <c r="V102" s="1218"/>
    </row>
    <row r="103" spans="1:22" x14ac:dyDescent="0.3">
      <c r="A103">
        <v>1185</v>
      </c>
      <c r="B103" t="s">
        <v>757</v>
      </c>
      <c r="D103" t="s">
        <v>638</v>
      </c>
      <c r="E103" s="1218"/>
      <c r="F103" s="1218"/>
      <c r="G103" s="1218"/>
      <c r="H103" s="1218"/>
      <c r="I103" s="1218"/>
      <c r="J103" s="1218"/>
      <c r="K103" s="1218"/>
      <c r="L103" s="1218"/>
      <c r="M103" s="1218"/>
      <c r="N103" s="1218"/>
      <c r="O103" s="1218"/>
      <c r="P103" s="1218"/>
      <c r="Q103" s="1218"/>
      <c r="R103" s="1218"/>
      <c r="S103" s="1218"/>
      <c r="T103" s="1218">
        <v>3250</v>
      </c>
      <c r="U103" s="1218"/>
      <c r="V103" s="1218"/>
    </row>
    <row r="104" spans="1:22" x14ac:dyDescent="0.3">
      <c r="A104">
        <v>1201</v>
      </c>
      <c r="B104" t="s">
        <v>759</v>
      </c>
      <c r="D104" t="s">
        <v>638</v>
      </c>
      <c r="E104" s="1218"/>
      <c r="F104" s="1218"/>
      <c r="G104" s="1218"/>
      <c r="H104" s="1218"/>
      <c r="I104" s="1218"/>
      <c r="J104" s="1218"/>
      <c r="K104" s="1218"/>
      <c r="L104" s="1218"/>
      <c r="M104" s="1218"/>
      <c r="N104" s="1218"/>
      <c r="O104" s="1218"/>
      <c r="P104" s="1218"/>
      <c r="Q104" s="1218"/>
      <c r="R104" s="1218"/>
      <c r="S104" s="1218"/>
      <c r="T104" s="1218">
        <v>2590</v>
      </c>
      <c r="U104" s="1218"/>
      <c r="V104" s="1218"/>
    </row>
    <row r="105" spans="1:22" x14ac:dyDescent="0.3">
      <c r="A105">
        <v>1206</v>
      </c>
      <c r="B105" t="s">
        <v>760</v>
      </c>
      <c r="D105" t="s">
        <v>638</v>
      </c>
      <c r="E105" s="1218"/>
      <c r="F105" s="1218"/>
      <c r="G105" s="1218"/>
      <c r="H105" s="1218"/>
      <c r="I105" s="1218"/>
      <c r="J105" s="1218"/>
      <c r="K105" s="1218"/>
      <c r="L105" s="1218"/>
      <c r="M105" s="1218"/>
      <c r="N105" s="1218"/>
      <c r="O105" s="1218"/>
      <c r="P105" s="1218"/>
      <c r="Q105" s="1218"/>
      <c r="R105" s="1218"/>
      <c r="S105" s="1218"/>
      <c r="T105" s="1218">
        <v>1370</v>
      </c>
      <c r="U105" s="1218"/>
      <c r="V105" s="1218"/>
    </row>
    <row r="106" spans="1:22" x14ac:dyDescent="0.3">
      <c r="A106">
        <v>1208</v>
      </c>
      <c r="B106" t="s">
        <v>762</v>
      </c>
      <c r="D106" t="s">
        <v>638</v>
      </c>
      <c r="E106" s="1218"/>
      <c r="F106" s="1218"/>
      <c r="G106" s="1218"/>
      <c r="H106" s="1218"/>
      <c r="I106" s="1218"/>
      <c r="J106" s="1218"/>
      <c r="K106" s="1218"/>
      <c r="L106" s="1218"/>
      <c r="M106" s="1218"/>
      <c r="N106" s="1218"/>
      <c r="O106" s="1218"/>
      <c r="P106" s="1218"/>
      <c r="Q106" s="1218"/>
      <c r="R106" s="1218"/>
      <c r="S106" s="1218"/>
      <c r="T106" s="1218">
        <v>3750</v>
      </c>
      <c r="U106" s="1218"/>
      <c r="V106" s="1218"/>
    </row>
    <row r="107" spans="1:22" x14ac:dyDescent="0.3">
      <c r="A107">
        <v>1211</v>
      </c>
      <c r="B107" t="s">
        <v>764</v>
      </c>
      <c r="D107" t="s">
        <v>638</v>
      </c>
      <c r="E107" s="1218"/>
      <c r="F107" s="1218"/>
      <c r="G107" s="1218"/>
      <c r="H107" s="1218"/>
      <c r="I107" s="1218"/>
      <c r="J107" s="1218"/>
      <c r="K107" s="1218"/>
      <c r="L107" s="1218"/>
      <c r="M107" s="1218"/>
      <c r="N107" s="1218"/>
      <c r="O107" s="1218"/>
      <c r="P107" s="1218"/>
      <c r="Q107" s="1218"/>
      <c r="R107" s="1218"/>
      <c r="S107" s="1218"/>
      <c r="T107" s="1218">
        <v>1580</v>
      </c>
      <c r="U107" s="1218"/>
      <c r="V107" s="1218"/>
    </row>
    <row r="108" spans="1:22" x14ac:dyDescent="0.3">
      <c r="A108">
        <v>1212</v>
      </c>
      <c r="B108" t="s">
        <v>765</v>
      </c>
      <c r="D108" t="s">
        <v>638</v>
      </c>
      <c r="E108" s="1218"/>
      <c r="F108" s="1218"/>
      <c r="G108" s="1218"/>
      <c r="H108" s="1218"/>
      <c r="I108" s="1218"/>
      <c r="J108" s="1218"/>
      <c r="K108" s="1218"/>
      <c r="L108" s="1218"/>
      <c r="M108" s="1218"/>
      <c r="N108" s="1218"/>
      <c r="O108" s="1218"/>
      <c r="P108" s="1218"/>
      <c r="Q108" s="1218"/>
      <c r="R108" s="1218"/>
      <c r="S108" s="1218"/>
      <c r="T108" s="1218">
        <v>3740</v>
      </c>
      <c r="U108" s="1218"/>
      <c r="V108" s="1218"/>
    </row>
    <row r="109" spans="1:22" x14ac:dyDescent="0.3">
      <c r="A109">
        <v>1213</v>
      </c>
      <c r="B109" t="s">
        <v>766</v>
      </c>
      <c r="D109" t="s">
        <v>638</v>
      </c>
      <c r="E109" s="1218"/>
      <c r="F109" s="1218"/>
      <c r="G109" s="1218"/>
      <c r="H109" s="1218"/>
      <c r="I109" s="1218"/>
      <c r="J109" s="1218"/>
      <c r="K109" s="1218"/>
      <c r="L109" s="1218"/>
      <c r="M109" s="1218"/>
      <c r="N109" s="1218"/>
      <c r="O109" s="1218"/>
      <c r="P109" s="1218"/>
      <c r="Q109" s="1218"/>
      <c r="R109" s="1218"/>
      <c r="S109" s="1218"/>
      <c r="T109" s="1218">
        <v>4870</v>
      </c>
      <c r="U109" s="1218"/>
      <c r="V109" s="1218"/>
    </row>
    <row r="110" spans="1:22" x14ac:dyDescent="0.3">
      <c r="A110">
        <v>1214</v>
      </c>
      <c r="B110" t="s">
        <v>767</v>
      </c>
      <c r="D110" t="s">
        <v>638</v>
      </c>
      <c r="E110" s="1218"/>
      <c r="F110" s="1218"/>
      <c r="G110" s="1218"/>
      <c r="H110" s="1218"/>
      <c r="I110" s="1218"/>
      <c r="J110" s="1218"/>
      <c r="K110" s="1218"/>
      <c r="L110" s="1218"/>
      <c r="M110" s="1218"/>
      <c r="N110" s="1218"/>
      <c r="O110" s="1218"/>
      <c r="P110" s="1218"/>
      <c r="Q110" s="1218"/>
      <c r="R110" s="1218"/>
      <c r="S110" s="1218"/>
      <c r="T110" s="1218">
        <v>1658</v>
      </c>
      <c r="U110" s="1218"/>
      <c r="V110" s="1218"/>
    </row>
    <row r="111" spans="1:22" x14ac:dyDescent="0.3">
      <c r="A111">
        <v>1216</v>
      </c>
      <c r="B111" t="s">
        <v>769</v>
      </c>
      <c r="D111" t="s">
        <v>638</v>
      </c>
      <c r="E111" s="1218"/>
      <c r="F111" s="1218"/>
      <c r="G111" s="1218"/>
      <c r="H111" s="1218"/>
      <c r="I111" s="1218"/>
      <c r="J111" s="1218"/>
      <c r="K111" s="1218"/>
      <c r="L111" s="1218"/>
      <c r="M111" s="1218"/>
      <c r="N111" s="1218"/>
      <c r="O111" s="1218"/>
      <c r="P111" s="1218"/>
      <c r="Q111" s="1218"/>
      <c r="R111" s="1218"/>
      <c r="S111" s="1218"/>
      <c r="T111" s="1218">
        <v>1830</v>
      </c>
      <c r="U111" s="1218"/>
      <c r="V111" s="1218"/>
    </row>
    <row r="112" spans="1:22" x14ac:dyDescent="0.3">
      <c r="A112">
        <v>1218</v>
      </c>
      <c r="B112" t="s">
        <v>771</v>
      </c>
      <c r="D112" t="s">
        <v>638</v>
      </c>
      <c r="E112" s="1218"/>
      <c r="F112" s="1218"/>
      <c r="G112" s="1218"/>
      <c r="H112" s="1218"/>
      <c r="I112" s="1218"/>
      <c r="J112" s="1218"/>
      <c r="K112" s="1218"/>
      <c r="L112" s="1218"/>
      <c r="M112" s="1218"/>
      <c r="N112" s="1218"/>
      <c r="O112" s="1218"/>
      <c r="P112" s="1218"/>
      <c r="Q112" s="1218"/>
      <c r="R112" s="1218"/>
      <c r="S112" s="1218"/>
      <c r="T112" s="1218">
        <v>3200</v>
      </c>
      <c r="U112" s="1218"/>
      <c r="V112" s="1218"/>
    </row>
    <row r="113" spans="1:22" x14ac:dyDescent="0.3">
      <c r="A113">
        <v>1243</v>
      </c>
      <c r="B113" t="s">
        <v>775</v>
      </c>
      <c r="D113" t="s">
        <v>638</v>
      </c>
      <c r="E113" s="1218"/>
      <c r="F113" s="1218"/>
      <c r="G113" s="1218"/>
      <c r="H113" s="1218"/>
      <c r="I113" s="1218"/>
      <c r="J113" s="1218"/>
      <c r="K113" s="1218"/>
      <c r="L113" s="1218"/>
      <c r="M113" s="1218"/>
      <c r="N113" s="1218"/>
      <c r="O113" s="1218"/>
      <c r="P113" s="1218"/>
      <c r="Q113" s="1218"/>
      <c r="R113" s="1218"/>
      <c r="S113" s="1218"/>
      <c r="T113" s="1218">
        <v>2220</v>
      </c>
      <c r="U113" s="1218"/>
      <c r="V113" s="1218"/>
    </row>
    <row r="114" spans="1:22" x14ac:dyDescent="0.3">
      <c r="A114">
        <v>1244</v>
      </c>
      <c r="B114" t="s">
        <v>776</v>
      </c>
      <c r="D114" t="s">
        <v>638</v>
      </c>
      <c r="E114" s="1218"/>
      <c r="F114" s="1218"/>
      <c r="G114" s="1218"/>
      <c r="H114" s="1218"/>
      <c r="I114" s="1218"/>
      <c r="J114" s="1218"/>
      <c r="K114" s="1218"/>
      <c r="L114" s="1218"/>
      <c r="M114" s="1218"/>
      <c r="N114" s="1218"/>
      <c r="O114" s="1218"/>
      <c r="P114" s="1218"/>
      <c r="Q114" s="1218"/>
      <c r="R114" s="1218"/>
      <c r="S114" s="1218"/>
      <c r="T114" s="1218">
        <v>2220</v>
      </c>
      <c r="U114" s="1218"/>
      <c r="V114" s="1218"/>
    </row>
    <row r="115" spans="1:22" x14ac:dyDescent="0.3">
      <c r="A115">
        <v>1245</v>
      </c>
      <c r="B115" t="s">
        <v>777</v>
      </c>
      <c r="D115" t="s">
        <v>638</v>
      </c>
      <c r="E115" s="1218"/>
      <c r="F115" s="1218"/>
      <c r="G115" s="1218"/>
      <c r="H115" s="1218"/>
      <c r="I115" s="1218"/>
      <c r="J115" s="1218"/>
      <c r="K115" s="1218"/>
      <c r="L115" s="1218"/>
      <c r="M115" s="1218"/>
      <c r="N115" s="1218"/>
      <c r="O115" s="1218"/>
      <c r="P115" s="1218"/>
      <c r="Q115" s="1218"/>
      <c r="R115" s="1218"/>
      <c r="S115" s="1218"/>
      <c r="T115" s="1218">
        <v>1660</v>
      </c>
      <c r="U115" s="1218"/>
      <c r="V115" s="1218"/>
    </row>
    <row r="116" spans="1:22" x14ac:dyDescent="0.3">
      <c r="A116">
        <v>1246</v>
      </c>
      <c r="B116" t="s">
        <v>778</v>
      </c>
      <c r="D116" t="s">
        <v>638</v>
      </c>
      <c r="E116" s="1218"/>
      <c r="F116" s="1218"/>
      <c r="G116" s="1218"/>
      <c r="H116" s="1218"/>
      <c r="I116" s="1218"/>
      <c r="J116" s="1218"/>
      <c r="K116" s="1218"/>
      <c r="L116" s="1218"/>
      <c r="M116" s="1218"/>
      <c r="N116" s="1218"/>
      <c r="O116" s="1218"/>
      <c r="P116" s="1218"/>
      <c r="Q116" s="1218"/>
      <c r="R116" s="1218"/>
      <c r="S116" s="1218"/>
      <c r="T116" s="1218">
        <v>1390</v>
      </c>
      <c r="U116" s="1218"/>
      <c r="V116" s="1218"/>
    </row>
    <row r="117" spans="1:22" x14ac:dyDescent="0.3">
      <c r="A117">
        <v>1247</v>
      </c>
      <c r="B117" t="s">
        <v>779</v>
      </c>
      <c r="D117" t="s">
        <v>638</v>
      </c>
      <c r="E117" s="1218"/>
      <c r="F117" s="1218"/>
      <c r="G117" s="1218"/>
      <c r="H117" s="1218"/>
      <c r="I117" s="1218"/>
      <c r="J117" s="1218"/>
      <c r="K117" s="1218"/>
      <c r="L117" s="1218"/>
      <c r="M117" s="1218"/>
      <c r="N117" s="1218"/>
      <c r="O117" s="1218"/>
      <c r="P117" s="1218"/>
      <c r="Q117" s="1218"/>
      <c r="R117" s="1218"/>
      <c r="S117" s="1218"/>
      <c r="T117" s="1218">
        <v>1260</v>
      </c>
      <c r="U117" s="1218"/>
      <c r="V117" s="1218"/>
    </row>
    <row r="118" spans="1:22" x14ac:dyDescent="0.3">
      <c r="A118">
        <v>1248</v>
      </c>
      <c r="B118" t="s">
        <v>780</v>
      </c>
      <c r="D118" t="s">
        <v>638</v>
      </c>
      <c r="E118" s="1218"/>
      <c r="F118" s="1218"/>
      <c r="G118" s="1218"/>
      <c r="H118" s="1218"/>
      <c r="I118" s="1218"/>
      <c r="J118" s="1218"/>
      <c r="K118" s="1218"/>
      <c r="L118" s="1218"/>
      <c r="M118" s="1218"/>
      <c r="N118" s="1218"/>
      <c r="O118" s="1218"/>
      <c r="P118" s="1218"/>
      <c r="Q118" s="1218"/>
      <c r="R118" s="1218"/>
      <c r="S118" s="1218"/>
      <c r="T118" s="1218">
        <v>1310</v>
      </c>
      <c r="U118" s="1218"/>
      <c r="V118" s="1218"/>
    </row>
    <row r="119" spans="1:22" x14ac:dyDescent="0.3">
      <c r="A119">
        <v>1249</v>
      </c>
      <c r="B119" t="s">
        <v>781</v>
      </c>
      <c r="D119" t="s">
        <v>638</v>
      </c>
      <c r="E119" s="1218"/>
      <c r="F119" s="1218"/>
      <c r="G119" s="1218"/>
      <c r="H119" s="1218"/>
      <c r="I119" s="1218"/>
      <c r="J119" s="1218"/>
      <c r="K119" s="1218"/>
      <c r="L119" s="1218"/>
      <c r="M119" s="1218"/>
      <c r="N119" s="1218"/>
      <c r="O119" s="1218"/>
      <c r="P119" s="1218"/>
      <c r="Q119" s="1218"/>
      <c r="R119" s="1218"/>
      <c r="S119" s="1218"/>
      <c r="T119" s="1218">
        <v>1309</v>
      </c>
      <c r="U119" s="1218"/>
      <c r="V119" s="1218"/>
    </row>
    <row r="120" spans="1:22" x14ac:dyDescent="0.3">
      <c r="A120">
        <v>1257</v>
      </c>
      <c r="B120" t="s">
        <v>1265</v>
      </c>
      <c r="D120" t="s">
        <v>638</v>
      </c>
      <c r="E120" s="1218"/>
      <c r="F120" s="1218"/>
      <c r="G120" s="1218"/>
      <c r="H120" s="1218"/>
      <c r="I120" s="1218"/>
      <c r="J120" s="1218"/>
      <c r="K120" s="1218"/>
      <c r="L120" s="1218"/>
      <c r="M120" s="1218"/>
      <c r="N120" s="1218"/>
      <c r="O120" s="1218"/>
      <c r="P120" s="1218"/>
      <c r="Q120" s="1218"/>
      <c r="R120" s="1218"/>
      <c r="S120" s="1218"/>
      <c r="T120" s="1218">
        <v>2240</v>
      </c>
      <c r="U120" s="1218"/>
      <c r="V120" s="1218"/>
    </row>
    <row r="121" spans="1:22" x14ac:dyDescent="0.3">
      <c r="A121">
        <v>1259</v>
      </c>
      <c r="B121" t="s">
        <v>782</v>
      </c>
      <c r="D121" t="s">
        <v>638</v>
      </c>
      <c r="E121" s="1218"/>
      <c r="F121" s="1218"/>
      <c r="G121" s="1218"/>
      <c r="H121" s="1218"/>
      <c r="I121" s="1218"/>
      <c r="J121" s="1218"/>
      <c r="K121" s="1218"/>
      <c r="L121" s="1218"/>
      <c r="M121" s="1218"/>
      <c r="N121" s="1218"/>
      <c r="O121" s="1218"/>
      <c r="P121" s="1218"/>
      <c r="Q121" s="1218"/>
      <c r="R121" s="1218"/>
      <c r="S121" s="1218"/>
      <c r="T121" s="1218">
        <v>1200</v>
      </c>
      <c r="U121" s="1218"/>
      <c r="V121" s="1218"/>
    </row>
    <row r="122" spans="1:22" x14ac:dyDescent="0.3">
      <c r="A122">
        <v>1274</v>
      </c>
      <c r="B122" t="s">
        <v>783</v>
      </c>
      <c r="D122" t="s">
        <v>638</v>
      </c>
      <c r="E122" s="1218"/>
      <c r="F122" s="1218"/>
      <c r="G122" s="1218"/>
      <c r="H122" s="1218"/>
      <c r="I122" s="1218"/>
      <c r="J122" s="1218"/>
      <c r="K122" s="1218"/>
      <c r="L122" s="1218"/>
      <c r="M122" s="1218"/>
      <c r="N122" s="1218"/>
      <c r="O122" s="1218"/>
      <c r="P122" s="1218"/>
      <c r="Q122" s="1218"/>
      <c r="R122" s="1218"/>
      <c r="S122" s="1218"/>
      <c r="T122" s="1218">
        <v>1640</v>
      </c>
      <c r="U122" s="1218"/>
      <c r="V122" s="1218"/>
    </row>
    <row r="123" spans="1:22" x14ac:dyDescent="0.3">
      <c r="A123">
        <v>1303</v>
      </c>
      <c r="B123" t="s">
        <v>787</v>
      </c>
      <c r="D123" t="s">
        <v>638</v>
      </c>
      <c r="E123" s="1218"/>
      <c r="F123" s="1218"/>
      <c r="G123" s="1218"/>
      <c r="H123" s="1218"/>
      <c r="I123" s="1218"/>
      <c r="J123" s="1218"/>
      <c r="K123" s="1218"/>
      <c r="L123" s="1218"/>
      <c r="M123" s="1218"/>
      <c r="N123" s="1218"/>
      <c r="O123" s="1218"/>
      <c r="P123" s="1218"/>
      <c r="Q123" s="1218"/>
      <c r="R123" s="1218"/>
      <c r="S123" s="1218"/>
      <c r="T123" s="1218">
        <v>1800</v>
      </c>
      <c r="U123" s="1218"/>
      <c r="V123" s="1218"/>
    </row>
    <row r="124" spans="1:22" x14ac:dyDescent="0.3">
      <c r="A124">
        <v>1304</v>
      </c>
      <c r="B124" t="s">
        <v>788</v>
      </c>
      <c r="D124" t="s">
        <v>638</v>
      </c>
      <c r="E124" s="1218"/>
      <c r="F124" s="1218"/>
      <c r="G124" s="1218"/>
      <c r="H124" s="1218"/>
      <c r="I124" s="1218"/>
      <c r="J124" s="1218"/>
      <c r="K124" s="1218"/>
      <c r="L124" s="1218"/>
      <c r="M124" s="1218"/>
      <c r="N124" s="1218"/>
      <c r="O124" s="1218"/>
      <c r="P124" s="1218"/>
      <c r="Q124" s="1218"/>
      <c r="R124" s="1218"/>
      <c r="S124" s="1218"/>
      <c r="T124" s="1218">
        <v>1590</v>
      </c>
      <c r="U124" s="1218"/>
      <c r="V124" s="1218"/>
    </row>
    <row r="125" spans="1:22" x14ac:dyDescent="0.3">
      <c r="A125">
        <v>1305</v>
      </c>
      <c r="B125" t="s">
        <v>789</v>
      </c>
      <c r="D125" t="s">
        <v>638</v>
      </c>
      <c r="E125" s="1218"/>
      <c r="F125" s="1218"/>
      <c r="G125" s="1218"/>
      <c r="H125" s="1218"/>
      <c r="I125" s="1218"/>
      <c r="J125" s="1218"/>
      <c r="K125" s="1218"/>
      <c r="L125" s="1218"/>
      <c r="M125" s="1218"/>
      <c r="N125" s="1218"/>
      <c r="O125" s="1218"/>
      <c r="P125" s="1218"/>
      <c r="Q125" s="1218"/>
      <c r="R125" s="1218"/>
      <c r="S125" s="1218"/>
      <c r="T125" s="1218">
        <v>1690</v>
      </c>
      <c r="U125" s="1218"/>
      <c r="V125" s="1218"/>
    </row>
    <row r="126" spans="1:22" x14ac:dyDescent="0.3">
      <c r="A126">
        <v>1306</v>
      </c>
      <c r="B126" t="s">
        <v>790</v>
      </c>
      <c r="D126" t="s">
        <v>638</v>
      </c>
      <c r="E126" s="1218"/>
      <c r="F126" s="1218"/>
      <c r="G126" s="1218"/>
      <c r="H126" s="1218"/>
      <c r="I126" s="1218"/>
      <c r="J126" s="1218"/>
      <c r="K126" s="1218"/>
      <c r="L126" s="1218"/>
      <c r="M126" s="1218"/>
      <c r="N126" s="1218"/>
      <c r="O126" s="1218"/>
      <c r="P126" s="1218"/>
      <c r="Q126" s="1218"/>
      <c r="R126" s="1218"/>
      <c r="S126" s="1218"/>
      <c r="T126" s="1218">
        <v>1310</v>
      </c>
      <c r="U126" s="1218"/>
      <c r="V126" s="1218"/>
    </row>
    <row r="127" spans="1:22" x14ac:dyDescent="0.3">
      <c r="A127">
        <v>1307</v>
      </c>
      <c r="B127" t="s">
        <v>791</v>
      </c>
      <c r="D127" t="s">
        <v>638</v>
      </c>
      <c r="E127" s="1218"/>
      <c r="F127" s="1218"/>
      <c r="G127" s="1218"/>
      <c r="H127" s="1218"/>
      <c r="I127" s="1218"/>
      <c r="J127" s="1218"/>
      <c r="K127" s="1218"/>
      <c r="L127" s="1218"/>
      <c r="M127" s="1218"/>
      <c r="N127" s="1218"/>
      <c r="O127" s="1218"/>
      <c r="P127" s="1218"/>
      <c r="Q127" s="1218"/>
      <c r="R127" s="1218"/>
      <c r="S127" s="1218"/>
      <c r="T127" s="1218">
        <v>1690</v>
      </c>
      <c r="U127" s="1218"/>
      <c r="V127" s="1218"/>
    </row>
    <row r="128" spans="1:22" x14ac:dyDescent="0.3">
      <c r="A128">
        <v>1340</v>
      </c>
      <c r="B128" t="s">
        <v>798</v>
      </c>
      <c r="D128" t="s">
        <v>638</v>
      </c>
      <c r="E128" s="1218"/>
      <c r="F128" s="1218"/>
      <c r="G128" s="1218"/>
      <c r="H128" s="1218"/>
      <c r="I128" s="1218"/>
      <c r="J128" s="1218"/>
      <c r="K128" s="1218"/>
      <c r="L128" s="1218"/>
      <c r="M128" s="1218"/>
      <c r="N128" s="1218"/>
      <c r="O128" s="1218"/>
      <c r="P128" s="1218"/>
      <c r="Q128" s="1218"/>
      <c r="R128" s="1218"/>
      <c r="S128" s="1218"/>
      <c r="T128" s="1218">
        <v>2290</v>
      </c>
      <c r="U128" s="1218"/>
      <c r="V128" s="1218"/>
    </row>
    <row r="129" spans="1:22" x14ac:dyDescent="0.3">
      <c r="A129">
        <v>1341</v>
      </c>
      <c r="B129" t="s">
        <v>799</v>
      </c>
      <c r="D129" t="s">
        <v>638</v>
      </c>
      <c r="E129" s="1218"/>
      <c r="F129" s="1218"/>
      <c r="G129" s="1218">
        <v>14500</v>
      </c>
      <c r="H129" s="1218"/>
      <c r="I129" s="1218"/>
      <c r="J129" s="1218"/>
      <c r="K129" s="1218"/>
      <c r="L129" s="1218"/>
      <c r="M129" s="1218"/>
      <c r="N129" s="1218"/>
      <c r="O129" s="1218"/>
      <c r="P129" s="1218"/>
      <c r="Q129" s="1218"/>
      <c r="R129" s="1218"/>
      <c r="S129" s="1218"/>
      <c r="T129" s="1218"/>
      <c r="U129" s="1218"/>
      <c r="V129" s="1218"/>
    </row>
    <row r="130" spans="1:22" x14ac:dyDescent="0.3">
      <c r="A130">
        <v>1503</v>
      </c>
      <c r="B130" t="s">
        <v>822</v>
      </c>
      <c r="D130" t="s">
        <v>545</v>
      </c>
      <c r="E130" s="1218">
        <v>22000</v>
      </c>
      <c r="F130" s="1218">
        <v>18000</v>
      </c>
      <c r="G130" s="1218">
        <v>19000</v>
      </c>
      <c r="H130" s="1218"/>
      <c r="I130" s="1218"/>
      <c r="J130" s="1218"/>
      <c r="K130" s="1218"/>
      <c r="L130" s="1218"/>
      <c r="M130" s="1218"/>
      <c r="N130" s="1218"/>
      <c r="O130" s="1218"/>
      <c r="P130" s="1218"/>
      <c r="Q130" s="1218"/>
      <c r="R130" s="1218"/>
      <c r="S130" s="1218">
        <v>26890</v>
      </c>
      <c r="T130" s="1218"/>
      <c r="U130" s="1218"/>
      <c r="V130" s="1218">
        <v>15990</v>
      </c>
    </row>
    <row r="131" spans="1:22" x14ac:dyDescent="0.3">
      <c r="A131">
        <v>7224</v>
      </c>
      <c r="B131" t="s">
        <v>859</v>
      </c>
      <c r="C131" t="s">
        <v>570</v>
      </c>
      <c r="D131" t="s">
        <v>545</v>
      </c>
      <c r="E131" s="1218"/>
      <c r="F131" s="1218"/>
      <c r="G131" s="1218"/>
      <c r="H131" s="1218">
        <v>17600</v>
      </c>
      <c r="I131" s="1218"/>
      <c r="J131" s="1218"/>
      <c r="K131" s="1218">
        <v>21999</v>
      </c>
      <c r="L131" s="1218"/>
      <c r="M131" s="1218"/>
      <c r="N131" s="1218"/>
      <c r="O131" s="1218">
        <v>14500</v>
      </c>
      <c r="P131" s="1218"/>
      <c r="Q131" s="1218"/>
      <c r="R131" s="1218">
        <v>19500</v>
      </c>
      <c r="S131" s="1218"/>
      <c r="T131" s="1218">
        <v>19415</v>
      </c>
      <c r="U131" s="1218"/>
      <c r="V131" s="1218">
        <v>14900</v>
      </c>
    </row>
    <row r="132" spans="1:22" x14ac:dyDescent="0.3">
      <c r="A132">
        <v>99999</v>
      </c>
      <c r="E132" s="1218"/>
      <c r="F132" s="1218"/>
      <c r="G132" s="1218"/>
      <c r="H132" s="1218"/>
      <c r="I132" s="1218"/>
      <c r="J132" s="1218"/>
      <c r="K132" s="1218"/>
      <c r="L132" s="1218"/>
      <c r="M132" s="1218"/>
      <c r="N132" s="1218"/>
      <c r="O132" s="1218"/>
      <c r="P132" s="1218"/>
      <c r="Q132" s="1218"/>
      <c r="R132" s="1218"/>
      <c r="S132" s="1218"/>
      <c r="T132" s="1218">
        <v>3000</v>
      </c>
      <c r="U132" s="1218"/>
      <c r="V132" s="1218"/>
    </row>
  </sheetData>
  <mergeCells count="4">
    <mergeCell ref="E4:G4"/>
    <mergeCell ref="H4:O4"/>
    <mergeCell ref="P4:Q4"/>
    <mergeCell ref="R4:V4"/>
  </mergeCells>
  <pageMargins left="0.7" right="0.7" top="0.75" bottom="0.75" header="0.3" footer="0.3"/>
  <pageSetup paperSize="9" orientation="portrait" horizontalDpi="4294967295" verticalDpi="4294967295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0E50F-6C3A-484D-9FCF-D189E12B4999}">
  <sheetPr codeName="Hoja9" filterMode="1"/>
  <dimension ref="A1:AB117"/>
  <sheetViews>
    <sheetView zoomScale="95" zoomScaleNormal="100" workbookViewId="0">
      <selection activeCell="N131" sqref="N131"/>
    </sheetView>
  </sheetViews>
  <sheetFormatPr baseColWidth="10" defaultColWidth="11.33203125" defaultRowHeight="10.199999999999999" x14ac:dyDescent="0.2"/>
  <cols>
    <col min="1" max="1" width="24.44140625" style="238" bestFit="1" customWidth="1"/>
    <col min="2" max="2" width="6.88671875" style="240" customWidth="1"/>
    <col min="3" max="3" width="37.33203125" style="240" bestFit="1" customWidth="1"/>
    <col min="4" max="4" width="10.44140625" style="899" hidden="1" customWidth="1"/>
    <col min="5" max="7" width="10.44140625" style="907" hidden="1" customWidth="1"/>
    <col min="8" max="9" width="10.44140625" style="902" hidden="1" customWidth="1"/>
    <col min="10" max="10" width="10.44140625" style="905" hidden="1" customWidth="1"/>
    <col min="11" max="11" width="10.44140625" style="712" customWidth="1"/>
    <col min="12" max="12" width="10.44140625" style="238" customWidth="1"/>
    <col min="13" max="13" width="6.44140625" style="712" bestFit="1" customWidth="1"/>
    <col min="14" max="14" width="10.44140625" style="238" customWidth="1"/>
    <col min="15" max="15" width="6.44140625" style="712" bestFit="1" customWidth="1"/>
    <col min="16" max="16" width="10.44140625" style="238" customWidth="1"/>
    <col min="17" max="17" width="6.44140625" style="712" bestFit="1" customWidth="1"/>
    <col min="18" max="18" width="10.44140625" style="238" customWidth="1"/>
    <col min="19" max="19" width="6.44140625" style="712" bestFit="1" customWidth="1"/>
    <col min="20" max="20" width="10.44140625" style="238" customWidth="1"/>
    <col min="21" max="21" width="6.44140625" style="712" bestFit="1" customWidth="1"/>
    <col min="22" max="22" width="10.44140625" style="238" customWidth="1"/>
    <col min="23" max="23" width="6.44140625" style="712" bestFit="1" customWidth="1"/>
    <col min="24" max="24" width="10.44140625" style="238" customWidth="1"/>
    <col min="25" max="25" width="6.44140625" style="712" bestFit="1" customWidth="1"/>
    <col min="26" max="26" width="10.44140625" style="238" customWidth="1"/>
    <col min="27" max="27" width="6.44140625" style="712" bestFit="1" customWidth="1"/>
    <col min="28" max="28" width="10.44140625" style="238" customWidth="1"/>
    <col min="29" max="16384" width="11.33203125" style="238"/>
  </cols>
  <sheetData>
    <row r="1" spans="1:28" x14ac:dyDescent="0.2">
      <c r="A1" s="238" t="s">
        <v>1266</v>
      </c>
      <c r="B1" s="898" t="s">
        <v>1267</v>
      </c>
      <c r="C1" s="538" t="s">
        <v>1268</v>
      </c>
      <c r="D1" s="899" t="s">
        <v>1269</v>
      </c>
      <c r="E1" s="900">
        <v>0.54545454545454541</v>
      </c>
      <c r="F1" s="901">
        <v>45611</v>
      </c>
      <c r="G1" s="901">
        <v>45643</v>
      </c>
      <c r="J1" s="903">
        <v>45691</v>
      </c>
      <c r="L1" s="684">
        <v>45694</v>
      </c>
      <c r="N1" s="437"/>
      <c r="P1" s="437"/>
      <c r="R1" s="437"/>
      <c r="T1" s="437"/>
      <c r="V1" s="437"/>
      <c r="X1" s="437"/>
      <c r="Z1" s="437"/>
      <c r="AB1" s="437"/>
    </row>
    <row r="2" spans="1:28" hidden="1" x14ac:dyDescent="0.2">
      <c r="A2" s="534" t="s">
        <v>439</v>
      </c>
      <c r="B2" s="914">
        <v>1</v>
      </c>
      <c r="C2" s="218" t="s">
        <v>321</v>
      </c>
      <c r="D2" s="904"/>
      <c r="E2" s="905"/>
      <c r="F2" s="905">
        <v>2084</v>
      </c>
      <c r="G2" s="905"/>
      <c r="H2" s="906" t="e">
        <v>#N/A</v>
      </c>
      <c r="I2" s="906"/>
      <c r="J2" s="905">
        <v>2084</v>
      </c>
      <c r="K2" s="712">
        <f>(L2-J2)/J2</f>
        <v>1.1971886596391663E-3</v>
      </c>
      <c r="L2" s="434">
        <v>2086.494941166688</v>
      </c>
      <c r="M2" s="712">
        <f>(N2-L2)/L2</f>
        <v>-1</v>
      </c>
      <c r="N2" s="434">
        <v>0</v>
      </c>
      <c r="O2" s="712" t="e">
        <f>(P2-N2)/N2</f>
        <v>#DIV/0!</v>
      </c>
      <c r="P2" s="913">
        <v>0</v>
      </c>
      <c r="Q2" s="712" t="e">
        <f>(R2-P2)/P2</f>
        <v>#DIV/0!</v>
      </c>
      <c r="R2" s="913">
        <v>0</v>
      </c>
      <c r="S2" s="712" t="e">
        <f>(T2-R2)/R2</f>
        <v>#N/A</v>
      </c>
      <c r="T2" s="913" t="e">
        <v>#N/A</v>
      </c>
      <c r="U2" s="712" t="e">
        <f>(V2-T2)/T2</f>
        <v>#VALUE!</v>
      </c>
      <c r="V2" s="913" t="s">
        <v>502</v>
      </c>
      <c r="W2" s="712" t="e">
        <f>(X2-V2)/V2</f>
        <v>#VALUE!</v>
      </c>
      <c r="X2" s="913" t="s">
        <v>502</v>
      </c>
      <c r="Y2" s="712" t="e">
        <f>(Z2-X2)/X2</f>
        <v>#VALUE!</v>
      </c>
      <c r="Z2" s="913" t="s">
        <v>502</v>
      </c>
      <c r="AA2" s="712" t="e">
        <f>(AB2-Z2)/Z2</f>
        <v>#VALUE!</v>
      </c>
      <c r="AB2" s="913" t="s">
        <v>502</v>
      </c>
    </row>
    <row r="3" spans="1:28" hidden="1" x14ac:dyDescent="0.2">
      <c r="A3" s="534" t="s">
        <v>439</v>
      </c>
      <c r="B3" s="914">
        <v>3</v>
      </c>
      <c r="C3" s="218" t="s">
        <v>322</v>
      </c>
      <c r="D3" s="905">
        <v>1879.058</v>
      </c>
      <c r="E3" s="905">
        <v>1967</v>
      </c>
      <c r="F3" s="905">
        <v>2090</v>
      </c>
      <c r="G3" s="905">
        <v>1955.7299975538201</v>
      </c>
      <c r="H3" s="906">
        <v>1955</v>
      </c>
      <c r="I3" s="902">
        <f>(J3-H3)/H3</f>
        <v>4.7045009155094575E-2</v>
      </c>
      <c r="J3" s="908">
        <v>2046.9729928982099</v>
      </c>
      <c r="K3" s="712">
        <f t="shared" ref="K3:S66" si="0">(L3-J3)/J3</f>
        <v>2.3279596309380392E-2</v>
      </c>
      <c r="L3" s="434">
        <v>2094.6256978290844</v>
      </c>
      <c r="M3" s="712">
        <f t="shared" si="0"/>
        <v>-2.7062447428117892E-2</v>
      </c>
      <c r="N3" s="434">
        <v>2037.94</v>
      </c>
      <c r="O3" s="712">
        <f>(P3-N3)/N3</f>
        <v>5.2969665794243066E-2</v>
      </c>
      <c r="P3" s="913">
        <v>2145.8890007087198</v>
      </c>
      <c r="Q3" s="712">
        <f>(R3-P3)/P3</f>
        <v>-1.1470298107814756E-2</v>
      </c>
      <c r="R3" s="913">
        <v>2121.2750141643101</v>
      </c>
      <c r="S3" s="712">
        <f>(T3-R3)/R3</f>
        <v>5.6107285772532538E-2</v>
      </c>
      <c r="T3" s="913">
        <v>2240.29399758616</v>
      </c>
      <c r="U3" s="712">
        <f>(V3-T3)/T3</f>
        <v>1.5144457400134276E-2</v>
      </c>
      <c r="V3" s="913">
        <v>2274.2220345963801</v>
      </c>
      <c r="W3" s="712">
        <f>(X3-V3)/V3</f>
        <v>4.7760492929573212E-2</v>
      </c>
      <c r="X3" s="913">
        <v>2382.84</v>
      </c>
      <c r="Y3" s="712">
        <f>(Z3-X3)/X3</f>
        <v>-2.8531921373344496E-2</v>
      </c>
      <c r="Z3" s="913">
        <v>2314.8529964747399</v>
      </c>
      <c r="AA3" s="712">
        <f>(AB3-Z3)/Z3</f>
        <v>6.9249755101439936E-2</v>
      </c>
      <c r="AB3" s="913">
        <v>2475.1559995764501</v>
      </c>
    </row>
    <row r="4" spans="1:28" hidden="1" x14ac:dyDescent="0.2">
      <c r="A4" s="534" t="s">
        <v>439</v>
      </c>
      <c r="B4" s="914">
        <v>5</v>
      </c>
      <c r="C4" s="218" t="s">
        <v>323</v>
      </c>
      <c r="D4" s="904"/>
      <c r="E4" s="905"/>
      <c r="F4" s="905"/>
      <c r="G4" s="905">
        <v>1993.028</v>
      </c>
      <c r="H4" s="906">
        <v>1994</v>
      </c>
      <c r="I4" s="902">
        <f t="shared" ref="I4:I69" si="1">(J4-H4)/H4</f>
        <v>0</v>
      </c>
      <c r="J4" s="909">
        <v>1994</v>
      </c>
      <c r="K4" s="712">
        <f t="shared" si="0"/>
        <v>6.9854997429749183E-2</v>
      </c>
      <c r="L4" s="434">
        <v>2133.2908648749199</v>
      </c>
      <c r="M4" s="712">
        <f t="shared" si="0"/>
        <v>-1</v>
      </c>
      <c r="N4" s="434">
        <v>0</v>
      </c>
      <c r="O4" s="712" t="e">
        <f t="shared" si="0"/>
        <v>#DIV/0!</v>
      </c>
      <c r="P4" s="913">
        <v>0</v>
      </c>
      <c r="Q4" s="712" t="e">
        <f t="shared" si="0"/>
        <v>#DIV/0!</v>
      </c>
      <c r="R4" s="913">
        <v>0</v>
      </c>
      <c r="S4" s="712" t="e">
        <f t="shared" si="0"/>
        <v>#N/A</v>
      </c>
      <c r="T4" s="913" t="e">
        <v>#N/A</v>
      </c>
      <c r="U4" s="712" t="e">
        <f t="shared" ref="U4:AA4" si="2">(V4-T4)/T4</f>
        <v>#N/A</v>
      </c>
      <c r="V4" s="913">
        <v>2312.1170194384399</v>
      </c>
      <c r="W4" s="712">
        <f t="shared" si="2"/>
        <v>4.7464284739452446E-2</v>
      </c>
      <c r="X4" s="913">
        <v>2421.86</v>
      </c>
      <c r="Y4" s="712" t="e">
        <f t="shared" si="2"/>
        <v>#VALUE!</v>
      </c>
      <c r="Z4" s="913" t="s">
        <v>502</v>
      </c>
      <c r="AA4" s="712" t="e">
        <f t="shared" si="2"/>
        <v>#N/A</v>
      </c>
      <c r="AB4" s="913" t="e">
        <v>#N/A</v>
      </c>
    </row>
    <row r="5" spans="1:28" hidden="1" x14ac:dyDescent="0.2">
      <c r="A5" s="534" t="s">
        <v>439</v>
      </c>
      <c r="B5" s="915">
        <v>687</v>
      </c>
      <c r="C5" s="220" t="s">
        <v>324</v>
      </c>
      <c r="D5" s="905">
        <v>1906.231</v>
      </c>
      <c r="E5" s="905"/>
      <c r="F5" s="905">
        <v>2057</v>
      </c>
      <c r="G5" s="905">
        <v>1944.192</v>
      </c>
      <c r="H5" s="906">
        <v>1943</v>
      </c>
      <c r="I5" s="902">
        <f t="shared" si="1"/>
        <v>6.4444158517756117E-2</v>
      </c>
      <c r="J5" s="908">
        <v>2068.2150000000001</v>
      </c>
      <c r="K5" s="712">
        <f t="shared" si="0"/>
        <v>2.0948834406080145E-2</v>
      </c>
      <c r="L5" s="434">
        <v>2111.5416935511712</v>
      </c>
      <c r="M5" s="712">
        <f t="shared" si="0"/>
        <v>-1.4794258454179214E-2</v>
      </c>
      <c r="N5" s="434">
        <v>2080.3029999999999</v>
      </c>
      <c r="O5" s="712">
        <f t="shared" si="0"/>
        <v>4.7207546208412977E-2</v>
      </c>
      <c r="P5" s="913">
        <v>2178.509</v>
      </c>
      <c r="Q5" s="712">
        <f t="shared" si="0"/>
        <v>-1.3436712907773131E-2</v>
      </c>
      <c r="R5" s="913">
        <v>2149.2370000000001</v>
      </c>
      <c r="S5" s="712">
        <f t="shared" ref="S5:AA66" si="3">(T5-R5)/R5</f>
        <v>5.7662323885174054E-2</v>
      </c>
      <c r="T5" s="913">
        <v>2273.1669999999999</v>
      </c>
      <c r="U5" s="712">
        <f t="shared" si="3"/>
        <v>5.2679807510842402E-3</v>
      </c>
      <c r="V5" s="913">
        <v>2285.1419999999998</v>
      </c>
      <c r="W5" s="712">
        <f t="shared" si="3"/>
        <v>3.7826095708713113E-2</v>
      </c>
      <c r="X5" s="913">
        <v>2371.58</v>
      </c>
      <c r="Y5" s="712">
        <f t="shared" si="3"/>
        <v>-4.4240548495094976E-3</v>
      </c>
      <c r="Z5" s="913">
        <v>2361.0880000000002</v>
      </c>
      <c r="AA5" s="712">
        <f t="shared" si="3"/>
        <v>5.2234393635474949E-3</v>
      </c>
      <c r="AB5" s="913">
        <v>2373.4209999999998</v>
      </c>
    </row>
    <row r="6" spans="1:28" hidden="1" x14ac:dyDescent="0.2">
      <c r="A6" s="535" t="s">
        <v>447</v>
      </c>
      <c r="B6" s="914">
        <v>27</v>
      </c>
      <c r="C6" s="218" t="s">
        <v>325</v>
      </c>
      <c r="D6" s="905">
        <v>3651.1260000000002</v>
      </c>
      <c r="E6" s="905">
        <v>3748</v>
      </c>
      <c r="F6" s="905">
        <v>4135</v>
      </c>
      <c r="G6" s="905">
        <v>3889.3029929577501</v>
      </c>
      <c r="H6" s="906">
        <v>3915</v>
      </c>
      <c r="I6" s="902">
        <f t="shared" si="1"/>
        <v>1.7287865220219658E-2</v>
      </c>
      <c r="J6" s="908">
        <v>3982.68199233716</v>
      </c>
      <c r="K6" s="712">
        <f t="shared" si="0"/>
        <v>2.8944542258452971E-2</v>
      </c>
      <c r="L6" s="434">
        <v>4097.9588995663426</v>
      </c>
      <c r="M6" s="712">
        <f t="shared" si="0"/>
        <v>-2.3865758137135554E-2</v>
      </c>
      <c r="N6" s="434">
        <v>4000.1580036133701</v>
      </c>
      <c r="O6" s="712">
        <f t="shared" si="0"/>
        <v>5.4952820280532244E-3</v>
      </c>
      <c r="P6" s="913">
        <v>4022.14</v>
      </c>
      <c r="Q6" s="712">
        <f t="shared" si="0"/>
        <v>-1</v>
      </c>
      <c r="R6" s="913">
        <v>0</v>
      </c>
      <c r="S6" s="712" t="e">
        <f t="shared" si="3"/>
        <v>#DIV/0!</v>
      </c>
      <c r="T6" s="913">
        <v>4315.4190103092797</v>
      </c>
      <c r="U6" s="712">
        <f t="shared" si="3"/>
        <v>1.5237453038797187E-2</v>
      </c>
      <c r="V6" s="913">
        <v>4381.1750048215999</v>
      </c>
      <c r="W6" s="712">
        <f t="shared" si="3"/>
        <v>7.8795080265474757E-2</v>
      </c>
      <c r="X6" s="913">
        <v>4726.3900409836097</v>
      </c>
      <c r="Y6" s="712">
        <f t="shared" si="3"/>
        <v>-1.195077817072307E-2</v>
      </c>
      <c r="Z6" s="913">
        <v>4669.9060020554998</v>
      </c>
      <c r="AA6" s="712">
        <f t="shared" si="3"/>
        <v>2.7763299235882496E-2</v>
      </c>
      <c r="AB6" s="913">
        <v>4799.5579997940104</v>
      </c>
    </row>
    <row r="7" spans="1:28" hidden="1" x14ac:dyDescent="0.2">
      <c r="A7" s="535" t="s">
        <v>447</v>
      </c>
      <c r="B7" s="914">
        <v>1026</v>
      </c>
      <c r="C7" s="218" t="s">
        <v>326</v>
      </c>
      <c r="D7" s="904"/>
      <c r="E7" s="905"/>
      <c r="F7" s="905"/>
      <c r="G7" s="905"/>
      <c r="H7" s="906" t="e">
        <v>#N/A</v>
      </c>
      <c r="I7" s="902" t="e">
        <f t="shared" si="1"/>
        <v>#N/A</v>
      </c>
      <c r="J7" s="908" t="e">
        <v>#N/A</v>
      </c>
      <c r="K7" s="712" t="e">
        <f t="shared" si="0"/>
        <v>#N/A</v>
      </c>
      <c r="L7" s="434">
        <v>4528.3630967139397</v>
      </c>
      <c r="M7" s="712" t="e">
        <f t="shared" si="0"/>
        <v>#N/A</v>
      </c>
      <c r="N7" s="434" t="e">
        <v>#N/A</v>
      </c>
      <c r="O7" s="712" t="e">
        <f t="shared" si="0"/>
        <v>#N/A</v>
      </c>
      <c r="P7" s="913" t="e">
        <v>#N/A</v>
      </c>
      <c r="Q7" s="712" t="e">
        <f t="shared" si="0"/>
        <v>#N/A</v>
      </c>
      <c r="R7" s="913" t="e">
        <v>#N/A</v>
      </c>
      <c r="S7" s="712" t="e">
        <f t="shared" si="3"/>
        <v>#N/A</v>
      </c>
      <c r="T7" s="913" t="e">
        <v>#N/A</v>
      </c>
      <c r="U7" s="712" t="e">
        <f t="shared" si="3"/>
        <v>#N/A</v>
      </c>
      <c r="V7" s="913" t="e">
        <v>#N/A</v>
      </c>
      <c r="W7" s="712" t="e">
        <f t="shared" si="3"/>
        <v>#N/A</v>
      </c>
      <c r="X7" s="913" t="e">
        <v>#N/A</v>
      </c>
      <c r="Y7" s="712" t="e">
        <f t="shared" si="3"/>
        <v>#N/A</v>
      </c>
      <c r="Z7" s="913" t="e">
        <v>#N/A</v>
      </c>
      <c r="AA7" s="712" t="e">
        <f t="shared" si="3"/>
        <v>#N/A</v>
      </c>
      <c r="AB7" s="913" t="e">
        <v>#N/A</v>
      </c>
    </row>
    <row r="8" spans="1:28" hidden="1" x14ac:dyDescent="0.2">
      <c r="A8" s="535" t="s">
        <v>447</v>
      </c>
      <c r="B8" s="914">
        <v>33</v>
      </c>
      <c r="C8" s="218" t="s">
        <v>327</v>
      </c>
      <c r="D8" s="905">
        <v>4604.8680000000004</v>
      </c>
      <c r="E8" s="905">
        <v>5095</v>
      </c>
      <c r="F8" s="905">
        <v>5324</v>
      </c>
      <c r="G8" s="905">
        <v>5385.27600666945</v>
      </c>
      <c r="H8" s="906">
        <v>5416</v>
      </c>
      <c r="I8" s="902">
        <f t="shared" si="1"/>
        <v>-2.3944054714859754E-2</v>
      </c>
      <c r="J8" s="908">
        <v>5286.3189996643196</v>
      </c>
      <c r="K8" s="712">
        <f t="shared" si="0"/>
        <v>6.5308094894578381E-2</v>
      </c>
      <c r="L8" s="434">
        <v>5631.5584225374096</v>
      </c>
      <c r="M8" s="712">
        <f t="shared" si="0"/>
        <v>-5.1416218265865975E-2</v>
      </c>
      <c r="N8" s="434">
        <v>5342.0049855072502</v>
      </c>
      <c r="O8" s="712">
        <f t="shared" si="0"/>
        <v>2.1207957848587096E-2</v>
      </c>
      <c r="P8" s="913">
        <v>5455.2980020668301</v>
      </c>
      <c r="Q8" s="712">
        <f t="shared" si="0"/>
        <v>5.1815872819769855E-2</v>
      </c>
      <c r="R8" s="913">
        <v>5737.9690295358696</v>
      </c>
      <c r="S8" s="712">
        <f t="shared" si="3"/>
        <v>2.2284186926453869E-2</v>
      </c>
      <c r="T8" s="913">
        <v>5865.83500396825</v>
      </c>
      <c r="U8" s="712">
        <f t="shared" si="3"/>
        <v>1.5085321414621716E-2</v>
      </c>
      <c r="V8" s="913">
        <v>5954.3230103682499</v>
      </c>
      <c r="W8" s="712">
        <f t="shared" si="3"/>
        <v>5.7975859884633683E-2</v>
      </c>
      <c r="X8" s="913">
        <v>6299.5300069252098</v>
      </c>
      <c r="Y8" s="712">
        <f t="shared" si="3"/>
        <v>-4.7670233957449494E-3</v>
      </c>
      <c r="Z8" s="913">
        <v>6269.5</v>
      </c>
      <c r="AA8" s="712">
        <f t="shared" si="3"/>
        <v>0.10887582725208395</v>
      </c>
      <c r="AB8" s="913">
        <v>6952.0969989569403</v>
      </c>
    </row>
    <row r="9" spans="1:28" hidden="1" x14ac:dyDescent="0.2">
      <c r="A9" s="535" t="s">
        <v>447</v>
      </c>
      <c r="B9" s="914">
        <v>34</v>
      </c>
      <c r="C9" s="218" t="s">
        <v>328</v>
      </c>
      <c r="D9" s="904"/>
      <c r="E9" s="905"/>
      <c r="F9" s="905"/>
      <c r="G9" s="905"/>
      <c r="H9" s="906" t="e">
        <v>#N/A</v>
      </c>
      <c r="I9" s="902" t="e">
        <f t="shared" si="1"/>
        <v>#N/A</v>
      </c>
      <c r="J9" s="908" t="e">
        <v>#N/A</v>
      </c>
      <c r="K9" s="712" t="e">
        <f t="shared" si="0"/>
        <v>#N/A</v>
      </c>
      <c r="L9" s="434">
        <v>5131.2473128529646</v>
      </c>
      <c r="M9" s="712" t="e">
        <f t="shared" si="0"/>
        <v>#N/A</v>
      </c>
      <c r="N9" s="434" t="e">
        <v>#N/A</v>
      </c>
      <c r="O9" s="712" t="e">
        <f t="shared" si="0"/>
        <v>#N/A</v>
      </c>
      <c r="P9" s="913" t="e">
        <v>#N/A</v>
      </c>
      <c r="Q9" s="712" t="e">
        <f t="shared" si="0"/>
        <v>#N/A</v>
      </c>
      <c r="R9" s="913" t="e">
        <v>#N/A</v>
      </c>
      <c r="S9" s="712" t="e">
        <f t="shared" si="3"/>
        <v>#N/A</v>
      </c>
      <c r="T9" s="913" t="e">
        <v>#N/A</v>
      </c>
      <c r="U9" s="712" t="e">
        <f t="shared" si="3"/>
        <v>#N/A</v>
      </c>
      <c r="V9" s="913" t="e">
        <v>#N/A</v>
      </c>
      <c r="W9" s="712" t="e">
        <f t="shared" si="3"/>
        <v>#N/A</v>
      </c>
      <c r="X9" s="913" t="e">
        <v>#N/A</v>
      </c>
      <c r="Y9" s="712" t="e">
        <f t="shared" si="3"/>
        <v>#N/A</v>
      </c>
      <c r="Z9" s="913" t="e">
        <v>#N/A</v>
      </c>
      <c r="AA9" s="712" t="e">
        <f t="shared" si="3"/>
        <v>#N/A</v>
      </c>
      <c r="AB9" s="913" t="e">
        <v>#N/A</v>
      </c>
    </row>
    <row r="10" spans="1:28" hidden="1" x14ac:dyDescent="0.2">
      <c r="A10" s="535" t="s">
        <v>447</v>
      </c>
      <c r="B10" s="914">
        <v>35</v>
      </c>
      <c r="C10" s="218" t="s">
        <v>329</v>
      </c>
      <c r="D10" s="904"/>
      <c r="E10" s="905">
        <v>4334</v>
      </c>
      <c r="F10" s="905">
        <v>4469</v>
      </c>
      <c r="G10" s="905"/>
      <c r="H10" s="906" t="e">
        <v>#N/A</v>
      </c>
      <c r="I10" s="902" t="e">
        <f t="shared" si="1"/>
        <v>#N/A</v>
      </c>
      <c r="J10" s="908">
        <v>0</v>
      </c>
      <c r="K10" s="712" t="e">
        <f t="shared" si="0"/>
        <v>#DIV/0!</v>
      </c>
      <c r="L10" s="434">
        <v>4492.9240584270774</v>
      </c>
      <c r="M10" s="712">
        <f t="shared" si="0"/>
        <v>-1</v>
      </c>
      <c r="N10" s="434">
        <v>0</v>
      </c>
      <c r="O10" s="712" t="e">
        <f t="shared" si="0"/>
        <v>#DIV/0!</v>
      </c>
      <c r="P10" s="913">
        <v>0</v>
      </c>
      <c r="Q10" s="712" t="e">
        <f t="shared" si="0"/>
        <v>#DIV/0!</v>
      </c>
      <c r="R10" s="913">
        <v>0</v>
      </c>
      <c r="S10" s="712" t="e">
        <f t="shared" si="3"/>
        <v>#N/A</v>
      </c>
      <c r="T10" s="913" t="e">
        <v>#N/A</v>
      </c>
      <c r="U10" s="712" t="e">
        <f t="shared" si="3"/>
        <v>#N/A</v>
      </c>
      <c r="V10" s="913" t="e">
        <v>#N/A</v>
      </c>
      <c r="W10" s="712" t="e">
        <f t="shared" si="3"/>
        <v>#N/A</v>
      </c>
      <c r="X10" s="913" t="e">
        <v>#N/A</v>
      </c>
      <c r="Y10" s="712" t="e">
        <f t="shared" si="3"/>
        <v>#N/A</v>
      </c>
      <c r="Z10" s="913" t="e">
        <v>#N/A</v>
      </c>
      <c r="AA10" s="712" t="e">
        <f t="shared" si="3"/>
        <v>#N/A</v>
      </c>
      <c r="AB10" s="913" t="e">
        <v>#N/A</v>
      </c>
    </row>
    <row r="11" spans="1:28" hidden="1" x14ac:dyDescent="0.2">
      <c r="A11" s="535" t="s">
        <v>447</v>
      </c>
      <c r="B11" s="914">
        <v>50</v>
      </c>
      <c r="C11" s="218" t="s">
        <v>330</v>
      </c>
      <c r="D11" s="905">
        <v>4438.0140000000001</v>
      </c>
      <c r="E11" s="905">
        <v>4741</v>
      </c>
      <c r="F11" s="905">
        <v>5318</v>
      </c>
      <c r="G11" s="905">
        <v>4838.49200268817</v>
      </c>
      <c r="H11" s="906">
        <v>4863</v>
      </c>
      <c r="I11" s="902">
        <f t="shared" si="1"/>
        <v>3.4400165691256403E-2</v>
      </c>
      <c r="J11" s="908">
        <v>5030.2880057565799</v>
      </c>
      <c r="K11" s="712">
        <f t="shared" si="0"/>
        <v>1.9783121818553018E-2</v>
      </c>
      <c r="L11" s="434">
        <v>5129.8028061568684</v>
      </c>
      <c r="M11" s="712">
        <f t="shared" si="0"/>
        <v>-1.9574009261475702E-2</v>
      </c>
      <c r="N11" s="434">
        <v>5029.3919985196098</v>
      </c>
      <c r="O11" s="712">
        <f t="shared" si="0"/>
        <v>2.8377582965346433E-2</v>
      </c>
      <c r="P11" s="913">
        <v>5172.1139872228496</v>
      </c>
      <c r="Q11" s="712">
        <f t="shared" si="0"/>
        <v>3.5103244777617053E-2</v>
      </c>
      <c r="R11" s="913">
        <v>5353.6719705340702</v>
      </c>
      <c r="S11" s="712">
        <f t="shared" si="3"/>
        <v>2.6322872674080074E-2</v>
      </c>
      <c r="T11" s="913">
        <v>5494.5959961532299</v>
      </c>
      <c r="U11" s="712">
        <f t="shared" si="3"/>
        <v>3.19690482264752E-2</v>
      </c>
      <c r="V11" s="913">
        <v>5670.25300053925</v>
      </c>
      <c r="W11" s="712">
        <f t="shared" si="3"/>
        <v>8.1080509003218601E-2</v>
      </c>
      <c r="X11" s="913">
        <v>6130</v>
      </c>
      <c r="Y11" s="712">
        <f t="shared" si="3"/>
        <v>-2.2417126446593841E-2</v>
      </c>
      <c r="Z11" s="913">
        <v>5992.5830148823798</v>
      </c>
      <c r="AA11" s="712">
        <f t="shared" si="3"/>
        <v>7.5695232483902353E-3</v>
      </c>
      <c r="AB11" s="913">
        <v>6037.9440113314404</v>
      </c>
    </row>
    <row r="12" spans="1:28" hidden="1" x14ac:dyDescent="0.2">
      <c r="A12" s="535" t="s">
        <v>447</v>
      </c>
      <c r="B12" s="914">
        <v>40</v>
      </c>
      <c r="C12" s="218" t="s">
        <v>331</v>
      </c>
      <c r="D12" s="905">
        <v>4081.6219999999998</v>
      </c>
      <c r="E12" s="905">
        <v>4600</v>
      </c>
      <c r="F12" s="905">
        <v>4746</v>
      </c>
      <c r="G12" s="905">
        <v>4524.6330011918999</v>
      </c>
      <c r="H12" s="906">
        <v>4563</v>
      </c>
      <c r="I12" s="902">
        <f t="shared" si="1"/>
        <v>2.3483891998459364E-2</v>
      </c>
      <c r="J12" s="908">
        <v>4670.1569991889701</v>
      </c>
      <c r="K12" s="712">
        <f t="shared" si="0"/>
        <v>1.6736488588555788E-2</v>
      </c>
      <c r="L12" s="434">
        <v>4748.3190285126602</v>
      </c>
      <c r="M12" s="712">
        <f t="shared" si="0"/>
        <v>-1.3062102931337291E-2</v>
      </c>
      <c r="N12" s="434">
        <v>4686.2959966114004</v>
      </c>
      <c r="O12" s="712">
        <f t="shared" si="0"/>
        <v>1.9251451578298755E-2</v>
      </c>
      <c r="P12" s="913">
        <v>4776.5139970717401</v>
      </c>
      <c r="Q12" s="712">
        <f t="shared" si="0"/>
        <v>3.5651735407788585E-2</v>
      </c>
      <c r="R12" s="913">
        <v>4946.8050102669404</v>
      </c>
      <c r="S12" s="712">
        <f t="shared" si="3"/>
        <v>2.892149281586278E-2</v>
      </c>
      <c r="T12" s="913">
        <v>5089.8739958328497</v>
      </c>
      <c r="U12" s="712">
        <f t="shared" si="3"/>
        <v>3.421086788567701E-2</v>
      </c>
      <c r="V12" s="913">
        <v>5264.0030026590302</v>
      </c>
      <c r="W12" s="712">
        <f t="shared" si="3"/>
        <v>7.9980387003635814E-2</v>
      </c>
      <c r="X12" s="913">
        <v>5685.02</v>
      </c>
      <c r="Y12" s="712">
        <f t="shared" si="3"/>
        <v>-1.741260440737602E-2</v>
      </c>
      <c r="Z12" s="913">
        <v>5586.0289956919796</v>
      </c>
      <c r="AA12" s="712">
        <f t="shared" ref="AA12:AA75" si="4">(AB12-Z12)/Z12</f>
        <v>1.3705629372717536E-3</v>
      </c>
      <c r="AB12" s="913">
        <v>5593.6850000000004</v>
      </c>
    </row>
    <row r="13" spans="1:28" hidden="1" x14ac:dyDescent="0.2">
      <c r="A13" s="535" t="s">
        <v>447</v>
      </c>
      <c r="B13" s="914">
        <v>38</v>
      </c>
      <c r="C13" s="218" t="s">
        <v>332</v>
      </c>
      <c r="D13" s="905">
        <v>4074.5770000000002</v>
      </c>
      <c r="E13" s="905">
        <v>4199</v>
      </c>
      <c r="F13" s="905">
        <v>4424</v>
      </c>
      <c r="G13" s="905">
        <v>4349.1930016155102</v>
      </c>
      <c r="H13" s="906">
        <v>4382</v>
      </c>
      <c r="I13" s="902">
        <f t="shared" si="1"/>
        <v>-4.4418091493175901E-3</v>
      </c>
      <c r="J13" s="908">
        <v>4362.5359923076903</v>
      </c>
      <c r="K13" s="712">
        <f t="shared" si="0"/>
        <v>1.4575666538501513E-2</v>
      </c>
      <c r="L13" s="434">
        <v>4426.122862193778</v>
      </c>
      <c r="M13" s="712">
        <f t="shared" si="0"/>
        <v>-3.8446428516907714E-3</v>
      </c>
      <c r="N13" s="434">
        <v>4409.1060005709396</v>
      </c>
      <c r="O13" s="712">
        <f t="shared" si="0"/>
        <v>1.117369501140166E-2</v>
      </c>
      <c r="P13" s="913">
        <v>4458.3720062942602</v>
      </c>
      <c r="Q13" s="712">
        <f t="shared" si="0"/>
        <v>4.5168281272545047E-2</v>
      </c>
      <c r="R13" s="913">
        <v>4659.7490070922004</v>
      </c>
      <c r="S13" s="712">
        <f t="shared" si="3"/>
        <v>3.7831647095066735E-2</v>
      </c>
      <c r="T13" s="913">
        <v>4836.0349870801001</v>
      </c>
      <c r="U13" s="712">
        <f t="shared" si="3"/>
        <v>1.052102014598328E-2</v>
      </c>
      <c r="V13" s="913">
        <v>4886.9150086058498</v>
      </c>
      <c r="W13" s="712">
        <f t="shared" si="3"/>
        <v>8.2089619051630563E-2</v>
      </c>
      <c r="X13" s="913">
        <v>5288.08</v>
      </c>
      <c r="Y13" s="712">
        <f t="shared" si="3"/>
        <v>-1.3835837093844946E-2</v>
      </c>
      <c r="Z13" s="913">
        <v>5214.9149865807804</v>
      </c>
      <c r="AA13" s="712">
        <f t="shared" si="4"/>
        <v>2.1963353239128625E-2</v>
      </c>
      <c r="AB13" s="913">
        <v>5329.4520065430797</v>
      </c>
    </row>
    <row r="14" spans="1:28" hidden="1" x14ac:dyDescent="0.2">
      <c r="A14" s="535" t="s">
        <v>447</v>
      </c>
      <c r="B14" s="914">
        <v>41</v>
      </c>
      <c r="C14" s="218" t="s">
        <v>333</v>
      </c>
      <c r="D14" s="905">
        <v>3743.8470000000002</v>
      </c>
      <c r="E14" s="905">
        <v>4211</v>
      </c>
      <c r="F14" s="905">
        <v>4384</v>
      </c>
      <c r="G14" s="905">
        <v>4180.0950000000003</v>
      </c>
      <c r="H14" s="906">
        <v>4212</v>
      </c>
      <c r="I14" s="902">
        <f t="shared" si="1"/>
        <v>2.5397909597780165E-2</v>
      </c>
      <c r="J14" s="908">
        <v>4318.9759952258501</v>
      </c>
      <c r="K14" s="712">
        <f t="shared" si="0"/>
        <v>1.6648929815805822E-2</v>
      </c>
      <c r="L14" s="434">
        <v>4390.8823234465153</v>
      </c>
      <c r="M14" s="712">
        <f t="shared" si="0"/>
        <v>-1.3444751207647515E-2</v>
      </c>
      <c r="N14" s="434">
        <v>4331.8480030257197</v>
      </c>
      <c r="O14" s="712">
        <f t="shared" si="0"/>
        <v>1.8693632354876883E-2</v>
      </c>
      <c r="P14" s="913">
        <v>4412.8259770114901</v>
      </c>
      <c r="Q14" s="712">
        <f t="shared" si="0"/>
        <v>3.7581818057738872E-2</v>
      </c>
      <c r="R14" s="913">
        <v>4578.6679999999997</v>
      </c>
      <c r="S14" s="712">
        <f t="shared" si="3"/>
        <v>2.8664886211596911E-2</v>
      </c>
      <c r="T14" s="913">
        <v>4709.9149972206797</v>
      </c>
      <c r="U14" s="712">
        <f t="shared" si="3"/>
        <v>3.3516951054699387E-2</v>
      </c>
      <c r="V14" s="913">
        <v>4867.7769876543198</v>
      </c>
      <c r="W14" s="712">
        <f t="shared" si="3"/>
        <v>8.0745894714721558E-2</v>
      </c>
      <c r="X14" s="913">
        <v>5260.8299957941999</v>
      </c>
      <c r="Y14" s="712">
        <f t="shared" si="3"/>
        <v>-1.707886141170117E-2</v>
      </c>
      <c r="Z14" s="913">
        <v>5170.9810093855103</v>
      </c>
      <c r="AA14" s="712">
        <f t="shared" si="4"/>
        <v>1.7097302637339141E-3</v>
      </c>
      <c r="AB14" s="913">
        <v>5179.8219921104501</v>
      </c>
    </row>
    <row r="15" spans="1:28" hidden="1" x14ac:dyDescent="0.2">
      <c r="A15" s="535" t="s">
        <v>447</v>
      </c>
      <c r="B15" s="914">
        <v>39</v>
      </c>
      <c r="C15" s="218" t="s">
        <v>334</v>
      </c>
      <c r="D15" s="904"/>
      <c r="E15" s="905"/>
      <c r="F15" s="905"/>
      <c r="G15" s="905"/>
      <c r="H15" s="906" t="e">
        <v>#N/A</v>
      </c>
      <c r="I15" s="902" t="e">
        <f t="shared" si="1"/>
        <v>#N/A</v>
      </c>
      <c r="J15" s="908" t="e">
        <v>#N/A</v>
      </c>
      <c r="K15" s="712" t="e">
        <f t="shared" si="0"/>
        <v>#N/A</v>
      </c>
      <c r="L15" s="434">
        <v>4058.2645246130196</v>
      </c>
      <c r="M15" s="712" t="e">
        <f t="shared" si="0"/>
        <v>#N/A</v>
      </c>
      <c r="N15" s="434" t="e">
        <v>#N/A</v>
      </c>
      <c r="O15" s="712" t="e">
        <f t="shared" si="0"/>
        <v>#N/A</v>
      </c>
      <c r="P15" s="913" t="e">
        <v>#N/A</v>
      </c>
      <c r="Q15" s="712" t="e">
        <f t="shared" si="0"/>
        <v>#N/A</v>
      </c>
      <c r="R15" s="913" t="e">
        <v>#N/A</v>
      </c>
      <c r="S15" s="712" t="e">
        <f t="shared" si="3"/>
        <v>#N/A</v>
      </c>
      <c r="T15" s="913" t="e">
        <v>#N/A</v>
      </c>
      <c r="U15" s="712" t="e">
        <f t="shared" si="3"/>
        <v>#N/A</v>
      </c>
      <c r="V15" s="913" t="e">
        <v>#N/A</v>
      </c>
      <c r="W15" s="712" t="e">
        <f t="shared" si="3"/>
        <v>#N/A</v>
      </c>
      <c r="X15" s="913" t="e">
        <v>#N/A</v>
      </c>
      <c r="Y15" s="712" t="e">
        <f t="shared" si="3"/>
        <v>#N/A</v>
      </c>
      <c r="Z15" s="913" t="e">
        <v>#N/A</v>
      </c>
      <c r="AA15" s="712" t="e">
        <f t="shared" si="4"/>
        <v>#N/A</v>
      </c>
      <c r="AB15" s="913" t="e">
        <v>#N/A</v>
      </c>
    </row>
    <row r="16" spans="1:28" hidden="1" x14ac:dyDescent="0.2">
      <c r="A16" s="535" t="s">
        <v>447</v>
      </c>
      <c r="B16" s="914">
        <v>59</v>
      </c>
      <c r="C16" s="218" t="s">
        <v>335</v>
      </c>
      <c r="D16" s="905">
        <v>4622.482</v>
      </c>
      <c r="E16" s="905">
        <v>5035</v>
      </c>
      <c r="F16" s="905">
        <v>5087</v>
      </c>
      <c r="G16" s="905">
        <v>5036.9579821958496</v>
      </c>
      <c r="H16" s="906">
        <v>5062</v>
      </c>
      <c r="I16" s="902">
        <f t="shared" si="1"/>
        <v>7.3168395350889318E-3</v>
      </c>
      <c r="J16" s="908">
        <v>5099.0378417266202</v>
      </c>
      <c r="K16" s="712">
        <f t="shared" si="0"/>
        <v>1.4435986151170936E-2</v>
      </c>
      <c r="L16" s="434">
        <v>5172.6474813940822</v>
      </c>
      <c r="M16" s="712">
        <f t="shared" si="0"/>
        <v>-9.9659770503090425E-3</v>
      </c>
      <c r="N16" s="434">
        <v>5121.0969953051699</v>
      </c>
      <c r="O16" s="712">
        <f t="shared" si="0"/>
        <v>1.0314158224937602E-2</v>
      </c>
      <c r="P16" s="913">
        <v>5173.9168</v>
      </c>
      <c r="Q16" s="712">
        <f t="shared" si="0"/>
        <v>3.4141484455258331E-2</v>
      </c>
      <c r="R16" s="913">
        <v>5350.5619999999999</v>
      </c>
      <c r="S16" s="712">
        <f t="shared" si="3"/>
        <v>3.1292789917834761E-2</v>
      </c>
      <c r="T16" s="913">
        <v>5517.9960126083497</v>
      </c>
      <c r="U16" s="712">
        <f t="shared" si="3"/>
        <v>2.2053658497987381E-2</v>
      </c>
      <c r="V16" s="913">
        <v>5639.6880122636703</v>
      </c>
      <c r="W16" s="712">
        <f t="shared" si="3"/>
        <v>6.8165470660854058E-2</v>
      </c>
      <c r="X16" s="913">
        <v>6024.12</v>
      </c>
      <c r="Y16" s="712">
        <f t="shared" si="3"/>
        <v>-1.2863953573301942E-2</v>
      </c>
      <c r="Z16" s="913">
        <v>5946.6260000000002</v>
      </c>
      <c r="AA16" s="712">
        <f t="shared" si="4"/>
        <v>1.6319005030388592E-2</v>
      </c>
      <c r="AB16" s="913">
        <v>6043.6690196078398</v>
      </c>
    </row>
    <row r="17" spans="1:28" hidden="1" x14ac:dyDescent="0.2">
      <c r="A17" s="535" t="s">
        <v>447</v>
      </c>
      <c r="B17" s="914">
        <v>61</v>
      </c>
      <c r="C17" s="218" t="s">
        <v>336</v>
      </c>
      <c r="D17" s="904"/>
      <c r="E17" s="905"/>
      <c r="F17" s="905"/>
      <c r="G17" s="905"/>
      <c r="H17" s="906" t="e">
        <v>#N/A</v>
      </c>
      <c r="I17" s="902" t="e">
        <f t="shared" si="1"/>
        <v>#N/A</v>
      </c>
      <c r="J17" s="908" t="e">
        <v>#N/A</v>
      </c>
      <c r="K17" s="712" t="e">
        <f t="shared" si="0"/>
        <v>#N/A</v>
      </c>
      <c r="L17" s="434">
        <v>4838.1769637238503</v>
      </c>
      <c r="M17" s="712" t="e">
        <f t="shared" si="0"/>
        <v>#N/A</v>
      </c>
      <c r="N17" s="434" t="e">
        <v>#N/A</v>
      </c>
      <c r="O17" s="712" t="e">
        <f t="shared" si="0"/>
        <v>#N/A</v>
      </c>
      <c r="P17" s="913" t="e">
        <v>#N/A</v>
      </c>
      <c r="Q17" s="712" t="e">
        <f t="shared" si="0"/>
        <v>#N/A</v>
      </c>
      <c r="R17" s="913" t="e">
        <v>#N/A</v>
      </c>
      <c r="S17" s="712" t="e">
        <f t="shared" si="3"/>
        <v>#N/A</v>
      </c>
      <c r="T17" s="913" t="e">
        <v>#N/A</v>
      </c>
      <c r="U17" s="712" t="e">
        <f t="shared" si="3"/>
        <v>#N/A</v>
      </c>
      <c r="V17" s="913" t="e">
        <v>#N/A</v>
      </c>
      <c r="W17" s="712" t="e">
        <f t="shared" si="3"/>
        <v>#N/A</v>
      </c>
      <c r="X17" s="913" t="e">
        <v>#N/A</v>
      </c>
      <c r="Y17" s="712" t="e">
        <f t="shared" si="3"/>
        <v>#N/A</v>
      </c>
      <c r="Z17" s="913" t="e">
        <v>#N/A</v>
      </c>
      <c r="AA17" s="712" t="e">
        <f t="shared" si="4"/>
        <v>#N/A</v>
      </c>
      <c r="AB17" s="913" t="e">
        <v>#N/A</v>
      </c>
    </row>
    <row r="18" spans="1:28" hidden="1" x14ac:dyDescent="0.2">
      <c r="A18" s="535" t="s">
        <v>447</v>
      </c>
      <c r="B18" s="914">
        <v>58</v>
      </c>
      <c r="C18" s="218" t="s">
        <v>337</v>
      </c>
      <c r="D18" s="905">
        <v>3863.2510000000002</v>
      </c>
      <c r="E18" s="905">
        <v>4275</v>
      </c>
      <c r="F18" s="905"/>
      <c r="G18" s="905">
        <v>4338.0270182555796</v>
      </c>
      <c r="H18" s="906">
        <v>4375</v>
      </c>
      <c r="I18" s="902">
        <f t="shared" si="1"/>
        <v>-4.4159435626061168E-4</v>
      </c>
      <c r="J18" s="908">
        <v>4373.0680246913598</v>
      </c>
      <c r="K18" s="712">
        <f t="shared" si="0"/>
        <v>1.5666765177333945E-2</v>
      </c>
      <c r="L18" s="434">
        <v>4441.579854538707</v>
      </c>
      <c r="M18" s="712">
        <f t="shared" si="0"/>
        <v>-5.8787423270292736E-3</v>
      </c>
      <c r="N18" s="434">
        <v>4415.4689510489497</v>
      </c>
      <c r="O18" s="712">
        <f t="shared" si="0"/>
        <v>1.1200394990371693E-2</v>
      </c>
      <c r="P18" s="913">
        <v>4464.9239473684202</v>
      </c>
      <c r="Q18" s="712">
        <f t="shared" si="0"/>
        <v>-1</v>
      </c>
      <c r="R18" s="913">
        <v>0</v>
      </c>
      <c r="S18" s="712" t="e">
        <f t="shared" si="3"/>
        <v>#DIV/0!</v>
      </c>
      <c r="T18" s="913">
        <v>4746.8599999999997</v>
      </c>
      <c r="U18" s="712" t="e">
        <f t="shared" si="3"/>
        <v>#VALUE!</v>
      </c>
      <c r="V18" s="913" t="s">
        <v>502</v>
      </c>
      <c r="W18" s="712" t="e">
        <f t="shared" si="3"/>
        <v>#VALUE!</v>
      </c>
      <c r="X18" s="913">
        <v>5202.7300163666096</v>
      </c>
      <c r="Y18" s="712">
        <f t="shared" si="3"/>
        <v>-1.8636750177650815E-2</v>
      </c>
      <c r="Z18" s="913">
        <v>5105.7680368098199</v>
      </c>
      <c r="AA18" s="712">
        <f t="shared" si="4"/>
        <v>1.5384751623038879E-2</v>
      </c>
      <c r="AB18" s="913">
        <v>5184.3190099009898</v>
      </c>
    </row>
    <row r="19" spans="1:28" hidden="1" x14ac:dyDescent="0.2">
      <c r="A19" s="535" t="s">
        <v>447</v>
      </c>
      <c r="B19" s="916">
        <v>587</v>
      </c>
      <c r="C19" s="223" t="s">
        <v>338</v>
      </c>
      <c r="D19" s="905">
        <v>7381.0810000000001</v>
      </c>
      <c r="E19" s="905">
        <v>7845</v>
      </c>
      <c r="F19" s="905">
        <v>8105</v>
      </c>
      <c r="G19" s="905">
        <v>8165.5079848573096</v>
      </c>
      <c r="H19" s="906">
        <v>8108</v>
      </c>
      <c r="I19" s="902">
        <f t="shared" si="1"/>
        <v>8.0920153220525053E-4</v>
      </c>
      <c r="J19" s="908">
        <v>8114.5610060231202</v>
      </c>
      <c r="K19" s="712">
        <f t="shared" si="0"/>
        <v>2.1770748345152316E-2</v>
      </c>
      <c r="L19" s="434">
        <v>8291.2210716166355</v>
      </c>
      <c r="M19" s="712">
        <f t="shared" si="0"/>
        <v>6.7640123712681115E-3</v>
      </c>
      <c r="N19" s="434">
        <v>8347.3029935179693</v>
      </c>
      <c r="O19" s="712">
        <f t="shared" si="0"/>
        <v>5.8600938075287759E-3</v>
      </c>
      <c r="P19" s="913">
        <v>8396.2189720998504</v>
      </c>
      <c r="Q19" s="712">
        <f t="shared" si="0"/>
        <v>-7.3597372721564691E-3</v>
      </c>
      <c r="R19" s="913">
        <v>8334.4250063856998</v>
      </c>
      <c r="S19" s="712">
        <f t="shared" si="3"/>
        <v>7.8265025595028195E-2</v>
      </c>
      <c r="T19" s="913">
        <v>8986.7189928303196</v>
      </c>
      <c r="U19" s="712">
        <f t="shared" si="3"/>
        <v>-3.9349956037543446E-2</v>
      </c>
      <c r="V19" s="913">
        <v>8633.0919955406898</v>
      </c>
      <c r="W19" s="712">
        <f t="shared" si="3"/>
        <v>5.4229470125088025E-2</v>
      </c>
      <c r="X19" s="913">
        <v>9101.26</v>
      </c>
      <c r="Y19" s="712">
        <f t="shared" si="3"/>
        <v>-1.582561164529429E-2</v>
      </c>
      <c r="Z19" s="913">
        <v>8957.2269937571491</v>
      </c>
      <c r="AA19" s="712">
        <f t="shared" si="4"/>
        <v>0.12636332884280121</v>
      </c>
      <c r="AB19" s="913">
        <v>10089.0920138889</v>
      </c>
    </row>
    <row r="20" spans="1:28" hidden="1" x14ac:dyDescent="0.2">
      <c r="A20" s="534" t="s">
        <v>452</v>
      </c>
      <c r="B20" s="914">
        <v>66</v>
      </c>
      <c r="C20" s="218" t="s">
        <v>339</v>
      </c>
      <c r="D20" s="905">
        <v>978.28599999999994</v>
      </c>
      <c r="E20" s="905">
        <v>1019</v>
      </c>
      <c r="F20" s="905">
        <v>1004</v>
      </c>
      <c r="G20" s="905"/>
      <c r="H20" s="906">
        <v>1068</v>
      </c>
      <c r="I20" s="902">
        <f t="shared" si="1"/>
        <v>5.2115172059363384E-2</v>
      </c>
      <c r="J20" s="908">
        <v>1123.6590037594001</v>
      </c>
      <c r="K20" s="712">
        <f t="shared" si="0"/>
        <v>0.11054109226969519</v>
      </c>
      <c r="L20" s="434">
        <v>1247.8694973736417</v>
      </c>
      <c r="M20" s="712">
        <f t="shared" si="0"/>
        <v>-0.21047671220792075</v>
      </c>
      <c r="N20" s="434">
        <v>985.22202830188701</v>
      </c>
      <c r="O20" s="712">
        <f t="shared" si="0"/>
        <v>8.7321370316561633E-2</v>
      </c>
      <c r="P20" s="913">
        <v>1071.2529658792701</v>
      </c>
      <c r="Q20" s="712">
        <f t="shared" si="0"/>
        <v>-1</v>
      </c>
      <c r="R20" s="913">
        <v>0</v>
      </c>
      <c r="S20" s="712" t="e">
        <f t="shared" si="3"/>
        <v>#DIV/0!</v>
      </c>
      <c r="T20" s="913">
        <v>1175.5930024813899</v>
      </c>
      <c r="U20" s="712">
        <f t="shared" si="3"/>
        <v>-5.0243570639580175E-2</v>
      </c>
      <c r="V20" s="913">
        <v>1116.5270124178201</v>
      </c>
      <c r="W20" s="712">
        <f t="shared" si="3"/>
        <v>2.5214784119924866E-2</v>
      </c>
      <c r="X20" s="913">
        <v>1144.68</v>
      </c>
      <c r="Y20" s="712">
        <f t="shared" si="3"/>
        <v>6.4300072442813688E-2</v>
      </c>
      <c r="Z20" s="913">
        <v>1218.28300692384</v>
      </c>
      <c r="AA20" s="712">
        <f t="shared" si="4"/>
        <v>-2.1499091501903652E-2</v>
      </c>
      <c r="AB20" s="913">
        <v>1192.0910290827701</v>
      </c>
    </row>
    <row r="21" spans="1:28" hidden="1" x14ac:dyDescent="0.2">
      <c r="A21" s="534" t="s">
        <v>452</v>
      </c>
      <c r="B21" s="914">
        <v>87</v>
      </c>
      <c r="C21" s="218" t="s">
        <v>340</v>
      </c>
      <c r="D21" s="904"/>
      <c r="E21" s="905"/>
      <c r="F21" s="905"/>
      <c r="G21" s="905"/>
      <c r="H21" s="906" t="e">
        <v>#N/A</v>
      </c>
      <c r="I21" s="902" t="e">
        <f t="shared" si="1"/>
        <v>#N/A</v>
      </c>
      <c r="J21" s="908">
        <v>0</v>
      </c>
      <c r="K21" s="712" t="e">
        <f t="shared" si="0"/>
        <v>#DIV/0!</v>
      </c>
      <c r="L21" s="434">
        <v>2425.0320745987283</v>
      </c>
      <c r="M21" s="712" t="e">
        <f t="shared" si="0"/>
        <v>#N/A</v>
      </c>
      <c r="N21" s="434" t="e">
        <v>#N/A</v>
      </c>
      <c r="O21" s="712" t="e">
        <f t="shared" si="0"/>
        <v>#N/A</v>
      </c>
      <c r="P21" s="913" t="e">
        <v>#N/A</v>
      </c>
      <c r="Q21" s="712" t="e">
        <f t="shared" si="0"/>
        <v>#N/A</v>
      </c>
      <c r="R21" s="913" t="e">
        <v>#N/A</v>
      </c>
      <c r="S21" s="712" t="e">
        <f t="shared" si="3"/>
        <v>#N/A</v>
      </c>
      <c r="T21" s="913" t="e">
        <v>#N/A</v>
      </c>
      <c r="U21" s="712" t="e">
        <f t="shared" si="3"/>
        <v>#N/A</v>
      </c>
      <c r="V21" s="913" t="e">
        <v>#N/A</v>
      </c>
      <c r="W21" s="712" t="e">
        <f t="shared" si="3"/>
        <v>#N/A</v>
      </c>
      <c r="X21" s="913" t="e">
        <v>#N/A</v>
      </c>
      <c r="Y21" s="712" t="e">
        <f t="shared" si="3"/>
        <v>#N/A</v>
      </c>
      <c r="Z21" s="913" t="e">
        <v>#N/A</v>
      </c>
      <c r="AA21" s="712" t="e">
        <f t="shared" si="4"/>
        <v>#N/A</v>
      </c>
      <c r="AB21" s="913" t="e">
        <v>#N/A</v>
      </c>
    </row>
    <row r="22" spans="1:28" hidden="1" x14ac:dyDescent="0.2">
      <c r="A22" s="534" t="s">
        <v>452</v>
      </c>
      <c r="B22" s="914">
        <v>94</v>
      </c>
      <c r="C22" s="218" t="s">
        <v>1270</v>
      </c>
      <c r="D22" s="905">
        <v>2028.049</v>
      </c>
      <c r="E22" s="905">
        <v>2304</v>
      </c>
      <c r="F22" s="905">
        <v>2398</v>
      </c>
      <c r="G22" s="905">
        <v>2330.9</v>
      </c>
      <c r="H22" s="906">
        <v>2347</v>
      </c>
      <c r="I22" s="902">
        <f t="shared" si="1"/>
        <v>2.3396249668342545E-2</v>
      </c>
      <c r="J22" s="908">
        <v>2401.9109979716</v>
      </c>
      <c r="K22" s="712">
        <f t="shared" si="0"/>
        <v>1.6817305994971117E-2</v>
      </c>
      <c r="L22" s="434">
        <v>2442.3046701971748</v>
      </c>
      <c r="M22" s="712">
        <f t="shared" si="0"/>
        <v>-0.13632069254874571</v>
      </c>
      <c r="N22" s="434">
        <v>2109.36800614086</v>
      </c>
      <c r="O22" s="712">
        <f t="shared" si="0"/>
        <v>3.4495631803116975E-2</v>
      </c>
      <c r="P22" s="913">
        <v>2182.13198821797</v>
      </c>
      <c r="Q22" s="712">
        <f t="shared" si="0"/>
        <v>-3.9681331270486299E-3</v>
      </c>
      <c r="R22" s="913">
        <v>2173.4729979879298</v>
      </c>
      <c r="S22" s="712">
        <f t="shared" si="3"/>
        <v>6.9288644674934341E-2</v>
      </c>
      <c r="T22" s="913">
        <v>2324.0699962560798</v>
      </c>
      <c r="U22" s="712">
        <f t="shared" si="3"/>
        <v>-6.1697795886987726E-2</v>
      </c>
      <c r="V22" s="913">
        <v>2180.6799999999998</v>
      </c>
      <c r="W22" s="712">
        <f t="shared" si="3"/>
        <v>5.3785975627176068E-2</v>
      </c>
      <c r="X22" s="913">
        <v>2297.9700013306701</v>
      </c>
      <c r="Y22" s="712">
        <f t="shared" si="3"/>
        <v>-3.5580535782401071E-2</v>
      </c>
      <c r="Z22" s="913">
        <v>2216.20699747144</v>
      </c>
      <c r="AA22" s="712">
        <f t="shared" si="4"/>
        <v>1.0737263634317384E-2</v>
      </c>
      <c r="AB22" s="913">
        <v>2240.0029962715098</v>
      </c>
    </row>
    <row r="23" spans="1:28" hidden="1" x14ac:dyDescent="0.2">
      <c r="A23" s="534" t="s">
        <v>452</v>
      </c>
      <c r="B23" s="915">
        <v>92</v>
      </c>
      <c r="C23" s="221" t="s">
        <v>1271</v>
      </c>
      <c r="D23" s="910"/>
      <c r="E23" s="905"/>
      <c r="F23" s="905"/>
      <c r="G23" s="905"/>
      <c r="H23" s="906">
        <v>0</v>
      </c>
      <c r="I23" s="902" t="e">
        <f t="shared" si="1"/>
        <v>#DIV/0!</v>
      </c>
      <c r="J23" s="908">
        <v>0</v>
      </c>
      <c r="K23" s="712" t="e">
        <f t="shared" si="0"/>
        <v>#DIV/0!</v>
      </c>
      <c r="L23" s="434">
        <v>4433.4704647521021</v>
      </c>
      <c r="M23" s="712">
        <f t="shared" si="0"/>
        <v>-1</v>
      </c>
      <c r="N23" s="434">
        <v>0</v>
      </c>
      <c r="O23" s="712" t="e">
        <f t="shared" si="0"/>
        <v>#DIV/0!</v>
      </c>
      <c r="P23" s="913">
        <v>0</v>
      </c>
      <c r="Q23" s="712" t="e">
        <f t="shared" si="0"/>
        <v>#DIV/0!</v>
      </c>
      <c r="R23" s="913">
        <v>0</v>
      </c>
      <c r="S23" s="712" t="e">
        <f t="shared" si="3"/>
        <v>#N/A</v>
      </c>
      <c r="T23" s="913" t="e">
        <v>#N/A</v>
      </c>
      <c r="U23" s="712" t="e">
        <f t="shared" si="3"/>
        <v>#VALUE!</v>
      </c>
      <c r="V23" s="913" t="s">
        <v>502</v>
      </c>
      <c r="W23" s="712" t="e">
        <f t="shared" si="3"/>
        <v>#VALUE!</v>
      </c>
      <c r="X23" s="913" t="s">
        <v>502</v>
      </c>
      <c r="Y23" s="712" t="e">
        <f t="shared" si="3"/>
        <v>#VALUE!</v>
      </c>
      <c r="Z23" s="913" t="s">
        <v>502</v>
      </c>
      <c r="AA23" s="712" t="e">
        <f t="shared" si="4"/>
        <v>#VALUE!</v>
      </c>
      <c r="AB23" s="913">
        <v>4484.4809922179002</v>
      </c>
    </row>
    <row r="24" spans="1:28" hidden="1" x14ac:dyDescent="0.2">
      <c r="A24" s="534" t="s">
        <v>452</v>
      </c>
      <c r="B24" s="914">
        <v>93</v>
      </c>
      <c r="C24" s="218" t="s">
        <v>343</v>
      </c>
      <c r="D24" s="904"/>
      <c r="E24" s="905"/>
      <c r="F24" s="905"/>
      <c r="G24" s="905">
        <v>3768.09100459619</v>
      </c>
      <c r="H24" s="906">
        <v>3753</v>
      </c>
      <c r="I24" s="902">
        <f t="shared" si="1"/>
        <v>6.4990659241694643E-2</v>
      </c>
      <c r="J24" s="908">
        <v>3996.90994413408</v>
      </c>
      <c r="K24" s="712">
        <f t="shared" si="0"/>
        <v>1.643960824482529E-2</v>
      </c>
      <c r="L24" s="434">
        <v>4062.6175778054908</v>
      </c>
      <c r="M24" s="712">
        <f t="shared" si="0"/>
        <v>-5.0013709129924151E-2</v>
      </c>
      <c r="N24" s="434">
        <v>3859.43100396301</v>
      </c>
      <c r="O24" s="712">
        <f t="shared" si="0"/>
        <v>8.1138933249472363E-3</v>
      </c>
      <c r="P24" s="913">
        <v>3890.7460154241599</v>
      </c>
      <c r="Q24" s="712">
        <f t="shared" si="0"/>
        <v>-1</v>
      </c>
      <c r="R24" s="913">
        <v>0</v>
      </c>
      <c r="S24" s="712" t="e">
        <f t="shared" si="3"/>
        <v>#N/A</v>
      </c>
      <c r="T24" s="913" t="e">
        <v>#N/A</v>
      </c>
      <c r="U24" s="712" t="e">
        <f t="shared" si="3"/>
        <v>#VALUE!</v>
      </c>
      <c r="V24" s="913" t="s">
        <v>502</v>
      </c>
      <c r="W24" s="712" t="e">
        <f t="shared" si="3"/>
        <v>#VALUE!</v>
      </c>
      <c r="X24" s="913" t="s">
        <v>502</v>
      </c>
      <c r="Y24" s="712" t="e">
        <f t="shared" si="3"/>
        <v>#VALUE!</v>
      </c>
      <c r="Z24" s="913" t="s">
        <v>502</v>
      </c>
      <c r="AA24" s="712" t="e">
        <f t="shared" si="4"/>
        <v>#VALUE!</v>
      </c>
      <c r="AB24" s="913">
        <v>4179.2759999999998</v>
      </c>
    </row>
    <row r="25" spans="1:28" hidden="1" x14ac:dyDescent="0.2">
      <c r="A25" s="534" t="s">
        <v>452</v>
      </c>
      <c r="B25" s="916">
        <v>81</v>
      </c>
      <c r="C25" s="223" t="s">
        <v>344</v>
      </c>
      <c r="D25" s="904"/>
      <c r="E25" s="905"/>
      <c r="F25" s="905"/>
      <c r="G25" s="905">
        <v>3616.2668656716401</v>
      </c>
      <c r="H25" s="906">
        <v>3596</v>
      </c>
      <c r="I25" s="902">
        <f t="shared" si="1"/>
        <v>4.2472191323692995E-2</v>
      </c>
      <c r="J25" s="908">
        <v>3748.73</v>
      </c>
      <c r="K25" s="712">
        <f t="shared" si="0"/>
        <v>1.7033772524575927E-2</v>
      </c>
      <c r="L25" s="434">
        <v>3812.5850140760535</v>
      </c>
      <c r="M25" s="712">
        <f t="shared" si="0"/>
        <v>-1</v>
      </c>
      <c r="N25" s="434">
        <v>0</v>
      </c>
      <c r="O25" s="712" t="e">
        <f t="shared" si="0"/>
        <v>#DIV/0!</v>
      </c>
      <c r="P25" s="913">
        <v>3721.9720300751901</v>
      </c>
      <c r="Q25" s="712">
        <f t="shared" si="0"/>
        <v>-1</v>
      </c>
      <c r="R25" s="913">
        <v>0</v>
      </c>
      <c r="S25" s="712" t="e">
        <f t="shared" si="3"/>
        <v>#DIV/0!</v>
      </c>
      <c r="T25" s="913">
        <v>3903.5190047393398</v>
      </c>
      <c r="U25" s="712">
        <f t="shared" si="3"/>
        <v>4.5059597518830388E-2</v>
      </c>
      <c r="V25" s="913">
        <v>4079.41</v>
      </c>
      <c r="W25" s="712">
        <f t="shared" si="3"/>
        <v>3.7358338852042469E-2</v>
      </c>
      <c r="X25" s="913">
        <v>4231.8099810964104</v>
      </c>
      <c r="Y25" s="712">
        <f t="shared" si="3"/>
        <v>-5.2161124912525128E-2</v>
      </c>
      <c r="Z25" s="913">
        <v>4011.07401206637</v>
      </c>
      <c r="AA25" s="712">
        <f t="shared" si="4"/>
        <v>4.7342179832309761E-2</v>
      </c>
      <c r="AB25" s="913">
        <v>4200.9669992663203</v>
      </c>
    </row>
    <row r="26" spans="1:28" hidden="1" x14ac:dyDescent="0.2">
      <c r="A26" s="534" t="s">
        <v>452</v>
      </c>
      <c r="B26" s="914">
        <v>73</v>
      </c>
      <c r="C26" s="218" t="s">
        <v>345</v>
      </c>
      <c r="D26" s="905">
        <v>1261.4659999999999</v>
      </c>
      <c r="E26" s="905">
        <v>1343</v>
      </c>
      <c r="F26" s="905"/>
      <c r="G26" s="905">
        <v>1396.69300531915</v>
      </c>
      <c r="H26" s="906">
        <v>1347</v>
      </c>
      <c r="I26" s="902">
        <f t="shared" si="1"/>
        <v>0.11222122955436524</v>
      </c>
      <c r="J26" s="908">
        <v>1498.16199620973</v>
      </c>
      <c r="K26" s="712">
        <f t="shared" si="0"/>
        <v>2.3452020258077515E-2</v>
      </c>
      <c r="L26" s="434">
        <v>1533.2969216947224</v>
      </c>
      <c r="M26" s="712">
        <f t="shared" si="0"/>
        <v>-0.15148398250357739</v>
      </c>
      <c r="N26" s="434">
        <v>1301.02699763593</v>
      </c>
      <c r="O26" s="712">
        <f t="shared" si="0"/>
        <v>7.4081483834911893E-2</v>
      </c>
      <c r="P26" s="913">
        <v>1397.4090081300801</v>
      </c>
      <c r="Q26" s="712">
        <f t="shared" si="0"/>
        <v>-1</v>
      </c>
      <c r="R26" s="913">
        <v>0</v>
      </c>
      <c r="S26" s="712" t="e">
        <f t="shared" si="3"/>
        <v>#DIV/0!</v>
      </c>
      <c r="T26" s="913">
        <v>1369.18</v>
      </c>
      <c r="U26" s="712">
        <f t="shared" si="3"/>
        <v>1.7503190324924339E-2</v>
      </c>
      <c r="V26" s="913">
        <v>1393.14501812908</v>
      </c>
      <c r="W26" s="712" t="e">
        <f t="shared" si="3"/>
        <v>#VALUE!</v>
      </c>
      <c r="X26" s="913" t="s">
        <v>502</v>
      </c>
      <c r="Y26" s="712" t="e">
        <f t="shared" si="3"/>
        <v>#VALUE!</v>
      </c>
      <c r="Z26" s="913">
        <v>1513.6950058207201</v>
      </c>
      <c r="AA26" s="712">
        <f t="shared" si="4"/>
        <v>3.6480925131505741E-2</v>
      </c>
      <c r="AB26" s="913">
        <v>1568.9159999999999</v>
      </c>
    </row>
    <row r="27" spans="1:28" hidden="1" x14ac:dyDescent="0.2">
      <c r="A27" s="534" t="s">
        <v>452</v>
      </c>
      <c r="B27" s="914">
        <v>78</v>
      </c>
      <c r="C27" s="218" t="s">
        <v>346</v>
      </c>
      <c r="D27" s="905">
        <v>1592.6379999999999</v>
      </c>
      <c r="E27" s="905">
        <v>1630</v>
      </c>
      <c r="F27" s="905">
        <v>1620</v>
      </c>
      <c r="G27" s="905">
        <v>1644.00499823259</v>
      </c>
      <c r="H27" s="906">
        <v>1617</v>
      </c>
      <c r="I27" s="902">
        <f t="shared" si="1"/>
        <v>8.9018543774774278E-2</v>
      </c>
      <c r="J27" s="908">
        <v>1760.94298528381</v>
      </c>
      <c r="K27" s="712">
        <f t="shared" si="0"/>
        <v>-9.1845648188501137E-3</v>
      </c>
      <c r="L27" s="434">
        <v>1744.7694902931714</v>
      </c>
      <c r="M27" s="712">
        <f t="shared" si="0"/>
        <v>-5.3322204209726946E-3</v>
      </c>
      <c r="N27" s="434">
        <v>1735.4659947871401</v>
      </c>
      <c r="O27" s="712">
        <f t="shared" si="0"/>
        <v>-1.827578450649521E-2</v>
      </c>
      <c r="P27" s="913">
        <v>1703.7489922480599</v>
      </c>
      <c r="Q27" s="712">
        <f t="shared" si="0"/>
        <v>3.2524177799268326E-2</v>
      </c>
      <c r="R27" s="913">
        <v>1759.1620273972601</v>
      </c>
      <c r="S27" s="712">
        <f t="shared" si="3"/>
        <v>2.1572759380316029E-2</v>
      </c>
      <c r="T27" s="913">
        <v>1797.1120065252901</v>
      </c>
      <c r="U27" s="712">
        <f t="shared" si="3"/>
        <v>2.4081425413848188E-2</v>
      </c>
      <c r="V27" s="913">
        <v>1840.3890252707599</v>
      </c>
      <c r="W27" s="712">
        <f t="shared" si="3"/>
        <v>5.1864564186475268E-2</v>
      </c>
      <c r="X27" s="913">
        <v>1935.84</v>
      </c>
      <c r="Y27" s="712">
        <f t="shared" si="3"/>
        <v>-6.5366562296108287E-3</v>
      </c>
      <c r="Z27" s="913">
        <v>1923.1860794044701</v>
      </c>
      <c r="AA27" s="712">
        <f t="shared" si="4"/>
        <v>8.9975541713874212E-3</v>
      </c>
      <c r="AB27" s="913">
        <v>1940.49005033557</v>
      </c>
    </row>
    <row r="28" spans="1:28" hidden="1" x14ac:dyDescent="0.2">
      <c r="A28" s="534" t="s">
        <v>452</v>
      </c>
      <c r="B28" s="914">
        <v>84</v>
      </c>
      <c r="C28" s="218" t="s">
        <v>347</v>
      </c>
      <c r="D28" s="905">
        <v>1772.2639999999999</v>
      </c>
      <c r="E28" s="905">
        <v>1815</v>
      </c>
      <c r="F28" s="905">
        <v>1781</v>
      </c>
      <c r="G28" s="905">
        <v>1824.0679874033799</v>
      </c>
      <c r="H28" s="906">
        <v>1837</v>
      </c>
      <c r="I28" s="902">
        <f t="shared" si="1"/>
        <v>5.632826503041917E-2</v>
      </c>
      <c r="J28" s="908">
        <v>1940.47502286088</v>
      </c>
      <c r="K28" s="712">
        <f t="shared" si="0"/>
        <v>7.2117083852715896E-3</v>
      </c>
      <c r="L28" s="434">
        <v>1954.4691628546559</v>
      </c>
      <c r="M28" s="712">
        <f t="shared" si="0"/>
        <v>7.8946586943012247E-3</v>
      </c>
      <c r="N28" s="434">
        <v>1969.8990298239301</v>
      </c>
      <c r="O28" s="712">
        <f t="shared" si="0"/>
        <v>-1.2574765817329303E-2</v>
      </c>
      <c r="P28" s="913">
        <v>1945.1280108401099</v>
      </c>
      <c r="Q28" s="712">
        <f t="shared" si="0"/>
        <v>3.767412037691012E-2</v>
      </c>
      <c r="R28" s="913">
        <v>2018.408997669</v>
      </c>
      <c r="S28" s="712">
        <f t="shared" si="3"/>
        <v>1.1747880632425991E-2</v>
      </c>
      <c r="T28" s="913">
        <v>2042.12102564103</v>
      </c>
      <c r="U28" s="712">
        <f t="shared" si="3"/>
        <v>-1.5028017274106758E-2</v>
      </c>
      <c r="V28" s="913">
        <v>2011.43199559188</v>
      </c>
      <c r="W28" s="712">
        <f t="shared" si="3"/>
        <v>5.2578465300826577E-2</v>
      </c>
      <c r="X28" s="913">
        <v>2117.19000297708</v>
      </c>
      <c r="Y28" s="712">
        <f t="shared" si="3"/>
        <v>-1.8898171201969911E-2</v>
      </c>
      <c r="Z28" s="913">
        <v>2077.1789838337199</v>
      </c>
      <c r="AA28" s="712">
        <f t="shared" si="4"/>
        <v>2.0893248248728749E-2</v>
      </c>
      <c r="AB28" s="913">
        <v>2120.578</v>
      </c>
    </row>
    <row r="29" spans="1:28" hidden="1" x14ac:dyDescent="0.2">
      <c r="A29" s="534" t="s">
        <v>452</v>
      </c>
      <c r="B29" s="915">
        <v>689</v>
      </c>
      <c r="C29" s="221" t="s">
        <v>348</v>
      </c>
      <c r="D29" s="905">
        <v>1758.6559999999999</v>
      </c>
      <c r="E29" s="905">
        <v>1769</v>
      </c>
      <c r="F29" s="905">
        <v>1754</v>
      </c>
      <c r="G29" s="905">
        <v>1783.162</v>
      </c>
      <c r="H29" s="906">
        <v>1762</v>
      </c>
      <c r="I29" s="902">
        <f t="shared" si="1"/>
        <v>9.5839954597048749E-2</v>
      </c>
      <c r="J29" s="908">
        <v>1930.87</v>
      </c>
      <c r="K29" s="712">
        <f t="shared" si="0"/>
        <v>-1.4117370314893136E-2</v>
      </c>
      <c r="L29" s="434">
        <v>1903.6111931800822</v>
      </c>
      <c r="M29" s="712">
        <f t="shared" si="0"/>
        <v>2.5730402388508898E-4</v>
      </c>
      <c r="N29" s="434">
        <v>1904.1010000000001</v>
      </c>
      <c r="O29" s="712">
        <f t="shared" si="0"/>
        <v>-1.6441354739060606E-2</v>
      </c>
      <c r="P29" s="913">
        <v>1872.7950000000001</v>
      </c>
      <c r="Q29" s="712">
        <f t="shared" si="0"/>
        <v>2.3188336149978991E-2</v>
      </c>
      <c r="R29" s="913">
        <v>1916.222</v>
      </c>
      <c r="S29" s="712">
        <f t="shared" si="3"/>
        <v>2.5946367383319912E-2</v>
      </c>
      <c r="T29" s="913">
        <v>1965.941</v>
      </c>
      <c r="U29" s="712">
        <f t="shared" si="3"/>
        <v>4.9177467685957476E-3</v>
      </c>
      <c r="V29" s="913">
        <v>1975.6089999999999</v>
      </c>
      <c r="W29" s="712">
        <f t="shared" si="3"/>
        <v>3.9198545866110275E-2</v>
      </c>
      <c r="X29" s="913">
        <v>2053.0500000000002</v>
      </c>
      <c r="Y29" s="712">
        <f t="shared" si="3"/>
        <v>6.5283358905042698E-3</v>
      </c>
      <c r="Z29" s="913">
        <v>2066.453</v>
      </c>
      <c r="AA29" s="712">
        <f t="shared" si="4"/>
        <v>-7.6459517830791571E-4</v>
      </c>
      <c r="AB29" s="913">
        <v>2064.873</v>
      </c>
    </row>
    <row r="30" spans="1:28" hidden="1" x14ac:dyDescent="0.2">
      <c r="A30" s="534" t="s">
        <v>452</v>
      </c>
      <c r="B30" s="915">
        <v>688</v>
      </c>
      <c r="C30" s="221" t="s">
        <v>349</v>
      </c>
      <c r="D30" s="905">
        <v>1993.8119999999999</v>
      </c>
      <c r="E30" s="905">
        <v>1965</v>
      </c>
      <c r="F30" s="905">
        <v>1926</v>
      </c>
      <c r="G30" s="905">
        <v>1985.857</v>
      </c>
      <c r="H30" s="906">
        <v>2005</v>
      </c>
      <c r="I30" s="902">
        <f t="shared" si="1"/>
        <v>5.3298254364089692E-2</v>
      </c>
      <c r="J30" s="908">
        <v>2111.8629999999998</v>
      </c>
      <c r="K30" s="712">
        <f t="shared" si="0"/>
        <v>3.5942458691284704E-3</v>
      </c>
      <c r="L30" s="434">
        <v>2119.4535548639151</v>
      </c>
      <c r="M30" s="712">
        <f t="shared" si="0"/>
        <v>1.0733165199058E-2</v>
      </c>
      <c r="N30" s="434">
        <v>2142.2020000000002</v>
      </c>
      <c r="O30" s="712">
        <f t="shared" si="0"/>
        <v>-1.1418157578043544E-2</v>
      </c>
      <c r="P30" s="913">
        <v>2117.7420000000002</v>
      </c>
      <c r="Q30" s="712">
        <f t="shared" si="0"/>
        <v>2.7364050956159822E-2</v>
      </c>
      <c r="R30" s="913">
        <v>2175.692</v>
      </c>
      <c r="S30" s="712">
        <f t="shared" si="3"/>
        <v>1.6116251748868798E-2</v>
      </c>
      <c r="T30" s="913">
        <v>2210.7559999999999</v>
      </c>
      <c r="U30" s="712">
        <f t="shared" si="3"/>
        <v>3.6738563640674499E-3</v>
      </c>
      <c r="V30" s="913">
        <v>2218.8780000000002</v>
      </c>
      <c r="W30" s="712">
        <f t="shared" si="3"/>
        <v>2.3684042114978685E-2</v>
      </c>
      <c r="X30" s="913">
        <v>2271.4299999999998</v>
      </c>
      <c r="Y30" s="712">
        <f t="shared" si="3"/>
        <v>-7.5445864499455043E-3</v>
      </c>
      <c r="Z30" s="913">
        <v>2254.2930000000001</v>
      </c>
      <c r="AA30" s="712">
        <f t="shared" si="4"/>
        <v>-2.6043642064275114E-3</v>
      </c>
      <c r="AB30" s="913">
        <v>2248.422</v>
      </c>
    </row>
    <row r="31" spans="1:28" hidden="1" x14ac:dyDescent="0.2">
      <c r="A31" s="535" t="s">
        <v>453</v>
      </c>
      <c r="B31" s="914">
        <v>99</v>
      </c>
      <c r="C31" s="218" t="s">
        <v>350</v>
      </c>
      <c r="D31" s="904"/>
      <c r="E31" s="905"/>
      <c r="F31" s="905"/>
      <c r="G31" s="905"/>
      <c r="H31" s="906" t="e">
        <v>#N/A</v>
      </c>
      <c r="I31" s="902" t="e">
        <f t="shared" si="1"/>
        <v>#N/A</v>
      </c>
      <c r="J31" s="908" t="e">
        <v>#N/A</v>
      </c>
      <c r="K31" s="712" t="e">
        <f t="shared" si="0"/>
        <v>#N/A</v>
      </c>
      <c r="L31" s="434">
        <v>7423.2544285588183</v>
      </c>
      <c r="M31" s="712" t="e">
        <f t="shared" si="0"/>
        <v>#N/A</v>
      </c>
      <c r="N31" s="434" t="e">
        <v>#N/A</v>
      </c>
      <c r="O31" s="712" t="e">
        <f t="shared" si="0"/>
        <v>#N/A</v>
      </c>
      <c r="P31" s="913" t="e">
        <v>#N/A</v>
      </c>
      <c r="Q31" s="712" t="e">
        <f t="shared" si="0"/>
        <v>#N/A</v>
      </c>
      <c r="R31" s="913" t="e">
        <v>#N/A</v>
      </c>
      <c r="S31" s="712" t="e">
        <f t="shared" si="3"/>
        <v>#N/A</v>
      </c>
      <c r="T31" s="913" t="e">
        <v>#N/A</v>
      </c>
      <c r="U31" s="712" t="e">
        <f t="shared" si="3"/>
        <v>#N/A</v>
      </c>
      <c r="V31" s="913" t="e">
        <v>#N/A</v>
      </c>
      <c r="W31" s="712" t="e">
        <f t="shared" si="3"/>
        <v>#N/A</v>
      </c>
      <c r="X31" s="913" t="e">
        <v>#N/A</v>
      </c>
      <c r="Y31" s="712" t="e">
        <f t="shared" si="3"/>
        <v>#N/A</v>
      </c>
      <c r="Z31" s="913" t="e">
        <v>#N/A</v>
      </c>
      <c r="AA31" s="712" t="e">
        <f t="shared" si="4"/>
        <v>#N/A</v>
      </c>
      <c r="AB31" s="913" t="e">
        <v>#N/A</v>
      </c>
    </row>
    <row r="32" spans="1:28" s="239" customFormat="1" hidden="1" x14ac:dyDescent="0.2">
      <c r="A32" s="535" t="s">
        <v>453</v>
      </c>
      <c r="B32" s="914">
        <v>98</v>
      </c>
      <c r="C32" s="218" t="s">
        <v>351</v>
      </c>
      <c r="D32" s="904"/>
      <c r="E32" s="905"/>
      <c r="F32" s="905"/>
      <c r="G32" s="905"/>
      <c r="H32" s="906" t="e">
        <v>#N/A</v>
      </c>
      <c r="I32" s="902" t="e">
        <f t="shared" si="1"/>
        <v>#N/A</v>
      </c>
      <c r="J32" s="908" t="e">
        <v>#N/A</v>
      </c>
      <c r="K32" s="712" t="e">
        <f t="shared" si="0"/>
        <v>#N/A</v>
      </c>
      <c r="L32" s="434">
        <v>13337.903798604608</v>
      </c>
      <c r="M32" s="712" t="e">
        <f t="shared" si="0"/>
        <v>#N/A</v>
      </c>
      <c r="N32" s="434" t="e">
        <v>#N/A</v>
      </c>
      <c r="O32" s="712" t="e">
        <f t="shared" si="0"/>
        <v>#N/A</v>
      </c>
      <c r="P32" s="913" t="e">
        <v>#N/A</v>
      </c>
      <c r="Q32" s="712" t="e">
        <f t="shared" si="0"/>
        <v>#N/A</v>
      </c>
      <c r="R32" s="913" t="e">
        <v>#N/A</v>
      </c>
      <c r="S32" s="712" t="e">
        <f t="shared" si="3"/>
        <v>#N/A</v>
      </c>
      <c r="T32" s="913" t="e">
        <v>#N/A</v>
      </c>
      <c r="U32" s="712" t="e">
        <f t="shared" si="3"/>
        <v>#N/A</v>
      </c>
      <c r="V32" s="913" t="e">
        <v>#N/A</v>
      </c>
      <c r="W32" s="712" t="e">
        <f t="shared" si="3"/>
        <v>#N/A</v>
      </c>
      <c r="X32" s="913" t="e">
        <v>#N/A</v>
      </c>
      <c r="Y32" s="712" t="e">
        <f t="shared" si="3"/>
        <v>#N/A</v>
      </c>
      <c r="Z32" s="913" t="e">
        <v>#N/A</v>
      </c>
      <c r="AA32" s="712" t="e">
        <f t="shared" si="4"/>
        <v>#N/A</v>
      </c>
      <c r="AB32" s="913" t="e">
        <v>#N/A</v>
      </c>
    </row>
    <row r="33" spans="1:28" s="239" customFormat="1" hidden="1" x14ac:dyDescent="0.2">
      <c r="A33" s="535" t="s">
        <v>453</v>
      </c>
      <c r="B33" s="914">
        <v>100</v>
      </c>
      <c r="C33" s="218" t="s">
        <v>352</v>
      </c>
      <c r="D33" s="904"/>
      <c r="E33" s="905"/>
      <c r="F33" s="905"/>
      <c r="G33" s="905"/>
      <c r="H33" s="906" t="e">
        <v>#N/A</v>
      </c>
      <c r="I33" s="902" t="e">
        <f t="shared" si="1"/>
        <v>#N/A</v>
      </c>
      <c r="J33" s="908" t="e">
        <v>#N/A</v>
      </c>
      <c r="K33" s="712" t="e">
        <f t="shared" si="0"/>
        <v>#N/A</v>
      </c>
      <c r="L33" s="434">
        <v>13186.103259821508</v>
      </c>
      <c r="M33" s="712" t="e">
        <f t="shared" si="0"/>
        <v>#N/A</v>
      </c>
      <c r="N33" s="434" t="e">
        <v>#N/A</v>
      </c>
      <c r="O33" s="712" t="e">
        <f t="shared" si="0"/>
        <v>#N/A</v>
      </c>
      <c r="P33" s="913" t="e">
        <v>#N/A</v>
      </c>
      <c r="Q33" s="712" t="e">
        <f t="shared" si="0"/>
        <v>#N/A</v>
      </c>
      <c r="R33" s="913" t="e">
        <v>#N/A</v>
      </c>
      <c r="S33" s="712" t="e">
        <f t="shared" si="3"/>
        <v>#N/A</v>
      </c>
      <c r="T33" s="913" t="e">
        <v>#N/A</v>
      </c>
      <c r="U33" s="712" t="e">
        <f t="shared" si="3"/>
        <v>#N/A</v>
      </c>
      <c r="V33" s="913" t="e">
        <v>#N/A</v>
      </c>
      <c r="W33" s="712" t="e">
        <f t="shared" si="3"/>
        <v>#N/A</v>
      </c>
      <c r="X33" s="913" t="e">
        <v>#N/A</v>
      </c>
      <c r="Y33" s="712" t="e">
        <f t="shared" si="3"/>
        <v>#N/A</v>
      </c>
      <c r="Z33" s="913" t="e">
        <v>#N/A</v>
      </c>
      <c r="AA33" s="712" t="e">
        <f t="shared" si="4"/>
        <v>#N/A</v>
      </c>
      <c r="AB33" s="913" t="e">
        <v>#N/A</v>
      </c>
    </row>
    <row r="34" spans="1:28" s="239" customFormat="1" hidden="1" x14ac:dyDescent="0.2">
      <c r="A34" s="534" t="s">
        <v>454</v>
      </c>
      <c r="B34" s="914">
        <v>116</v>
      </c>
      <c r="C34" s="218" t="s">
        <v>353</v>
      </c>
      <c r="D34" s="904"/>
      <c r="E34" s="905"/>
      <c r="F34" s="905"/>
      <c r="G34" s="905"/>
      <c r="H34" s="906" t="e">
        <v>#N/A</v>
      </c>
      <c r="I34" s="902" t="e">
        <f t="shared" si="1"/>
        <v>#N/A</v>
      </c>
      <c r="J34" s="908" t="e">
        <v>#N/A</v>
      </c>
      <c r="K34" s="712" t="e">
        <f t="shared" si="0"/>
        <v>#N/A</v>
      </c>
      <c r="L34" s="434">
        <v>3530.1139947352144</v>
      </c>
      <c r="M34" s="712" t="e">
        <f t="shared" si="0"/>
        <v>#N/A</v>
      </c>
      <c r="N34" s="434" t="e">
        <v>#N/A</v>
      </c>
      <c r="O34" s="712" t="e">
        <f t="shared" si="0"/>
        <v>#N/A</v>
      </c>
      <c r="P34" s="913" t="e">
        <v>#N/A</v>
      </c>
      <c r="Q34" s="712" t="e">
        <f t="shared" si="0"/>
        <v>#N/A</v>
      </c>
      <c r="R34" s="913" t="e">
        <v>#N/A</v>
      </c>
      <c r="S34" s="712" t="e">
        <f t="shared" si="3"/>
        <v>#N/A</v>
      </c>
      <c r="T34" s="913" t="e">
        <v>#N/A</v>
      </c>
      <c r="U34" s="712" t="e">
        <f t="shared" si="3"/>
        <v>#N/A</v>
      </c>
      <c r="V34" s="913" t="e">
        <v>#N/A</v>
      </c>
      <c r="W34" s="712" t="e">
        <f t="shared" si="3"/>
        <v>#N/A</v>
      </c>
      <c r="X34" s="913" t="e">
        <v>#N/A</v>
      </c>
      <c r="Y34" s="712" t="e">
        <f t="shared" si="3"/>
        <v>#N/A</v>
      </c>
      <c r="Z34" s="913" t="e">
        <v>#N/A</v>
      </c>
      <c r="AA34" s="712" t="e">
        <f t="shared" si="4"/>
        <v>#N/A</v>
      </c>
      <c r="AB34" s="913" t="e">
        <v>#N/A</v>
      </c>
    </row>
    <row r="35" spans="1:28" hidden="1" x14ac:dyDescent="0.2">
      <c r="A35" s="534" t="s">
        <v>454</v>
      </c>
      <c r="B35" s="914">
        <v>119</v>
      </c>
      <c r="C35" s="218" t="s">
        <v>354</v>
      </c>
      <c r="D35" s="905">
        <v>2999.0889999999999</v>
      </c>
      <c r="E35" s="905">
        <v>3162</v>
      </c>
      <c r="F35" s="905">
        <v>3269</v>
      </c>
      <c r="G35" s="905">
        <v>3144.0259984038298</v>
      </c>
      <c r="H35" s="906">
        <v>3200</v>
      </c>
      <c r="I35" s="902">
        <f t="shared" si="1"/>
        <v>6.3433437500000023E-2</v>
      </c>
      <c r="J35" s="908">
        <v>3402.9870000000001</v>
      </c>
      <c r="K35" s="712">
        <f t="shared" si="0"/>
        <v>3.9808649643641586E-2</v>
      </c>
      <c r="L35" s="434">
        <v>3538.455317224867</v>
      </c>
      <c r="M35" s="712">
        <f t="shared" si="0"/>
        <v>-2.2501998778188044E-2</v>
      </c>
      <c r="N35" s="434">
        <v>3458.8330000000001</v>
      </c>
      <c r="O35" s="712">
        <f t="shared" si="0"/>
        <v>-6.5923970143542216E-3</v>
      </c>
      <c r="P35" s="913">
        <v>3436.0309996576502</v>
      </c>
      <c r="Q35" s="712">
        <f t="shared" si="0"/>
        <v>6.0444740878121527E-3</v>
      </c>
      <c r="R35" s="913">
        <v>3456.8</v>
      </c>
      <c r="S35" s="712">
        <f t="shared" si="3"/>
        <v>5.0587537978390426E-2</v>
      </c>
      <c r="T35" s="913">
        <v>3631.6710012837002</v>
      </c>
      <c r="U35" s="712">
        <f t="shared" si="3"/>
        <v>3.0142322165996282E-2</v>
      </c>
      <c r="V35" s="913">
        <v>3741.1379986052998</v>
      </c>
      <c r="W35" s="712">
        <f t="shared" si="3"/>
        <v>5.2866801884462328E-2</v>
      </c>
      <c r="X35" s="913">
        <v>3938.92</v>
      </c>
      <c r="Y35" s="712">
        <f t="shared" si="3"/>
        <v>-3.4411970794024825E-2</v>
      </c>
      <c r="Z35" s="913">
        <v>3803.3739999999998</v>
      </c>
      <c r="AA35" s="712">
        <f t="shared" si="4"/>
        <v>3.4834596860576959E-2</v>
      </c>
      <c r="AB35" s="913">
        <v>3935.8629999999998</v>
      </c>
    </row>
    <row r="36" spans="1:28" hidden="1" x14ac:dyDescent="0.2">
      <c r="A36" s="534" t="s">
        <v>454</v>
      </c>
      <c r="B36" s="914">
        <v>118</v>
      </c>
      <c r="C36" s="218" t="s">
        <v>355</v>
      </c>
      <c r="D36" s="904"/>
      <c r="E36" s="905"/>
      <c r="F36" s="905"/>
      <c r="G36" s="905"/>
      <c r="H36" s="906" t="e">
        <v>#N/A</v>
      </c>
      <c r="I36" s="902" t="e">
        <f t="shared" si="1"/>
        <v>#N/A</v>
      </c>
      <c r="J36" s="908" t="e">
        <v>#N/A</v>
      </c>
      <c r="K36" s="712" t="e">
        <f t="shared" si="0"/>
        <v>#N/A</v>
      </c>
      <c r="L36" s="434">
        <v>3544.506540659183</v>
      </c>
      <c r="M36" s="712" t="e">
        <f t="shared" si="0"/>
        <v>#N/A</v>
      </c>
      <c r="N36" s="434" t="e">
        <v>#N/A</v>
      </c>
      <c r="O36" s="712" t="e">
        <f t="shared" si="0"/>
        <v>#N/A</v>
      </c>
      <c r="P36" s="913" t="e">
        <v>#N/A</v>
      </c>
      <c r="Q36" s="712" t="e">
        <f t="shared" si="0"/>
        <v>#N/A</v>
      </c>
      <c r="R36" s="913" t="e">
        <v>#N/A</v>
      </c>
      <c r="S36" s="712" t="e">
        <f t="shared" si="3"/>
        <v>#N/A</v>
      </c>
      <c r="T36" s="913" t="e">
        <v>#N/A</v>
      </c>
      <c r="U36" s="712" t="e">
        <f t="shared" si="3"/>
        <v>#N/A</v>
      </c>
      <c r="V36" s="913" t="e">
        <v>#N/A</v>
      </c>
      <c r="W36" s="712" t="e">
        <f t="shared" si="3"/>
        <v>#N/A</v>
      </c>
      <c r="X36" s="913" t="e">
        <v>#N/A</v>
      </c>
      <c r="Y36" s="712" t="e">
        <f t="shared" si="3"/>
        <v>#N/A</v>
      </c>
      <c r="Z36" s="913" t="e">
        <v>#N/A</v>
      </c>
      <c r="AA36" s="712" t="e">
        <f t="shared" si="4"/>
        <v>#N/A</v>
      </c>
      <c r="AB36" s="913" t="e">
        <v>#N/A</v>
      </c>
    </row>
    <row r="37" spans="1:28" hidden="1" x14ac:dyDescent="0.2">
      <c r="A37" s="534" t="s">
        <v>454</v>
      </c>
      <c r="B37" s="915">
        <v>699</v>
      </c>
      <c r="C37" s="221" t="s">
        <v>356</v>
      </c>
      <c r="D37" s="905">
        <v>3284.1709999999998</v>
      </c>
      <c r="E37" s="905">
        <v>3514</v>
      </c>
      <c r="F37" s="905">
        <v>3548</v>
      </c>
      <c r="G37" s="905">
        <v>3436.8820000000001</v>
      </c>
      <c r="H37" s="906">
        <v>3483</v>
      </c>
      <c r="I37" s="902">
        <f t="shared" si="1"/>
        <v>6.3008900373241472E-2</v>
      </c>
      <c r="J37" s="908">
        <v>3702.46</v>
      </c>
      <c r="K37" s="712">
        <f t="shared" si="0"/>
        <v>3.6520986132740692E-2</v>
      </c>
      <c r="L37" s="434">
        <v>3837.6774903170272</v>
      </c>
      <c r="M37" s="712">
        <f t="shared" si="0"/>
        <v>-2.2836074823418144E-2</v>
      </c>
      <c r="N37" s="434">
        <v>3750.04</v>
      </c>
      <c r="O37" s="712">
        <f t="shared" si="0"/>
        <v>-6.0852684238035231E-3</v>
      </c>
      <c r="P37" s="913">
        <v>3727.22</v>
      </c>
      <c r="Q37" s="712">
        <f t="shared" si="0"/>
        <v>6.9030000912208749E-3</v>
      </c>
      <c r="R37" s="913">
        <v>3752.9490000000001</v>
      </c>
      <c r="S37" s="712">
        <f t="shared" si="3"/>
        <v>4.984640079041839E-2</v>
      </c>
      <c r="T37" s="913">
        <v>3940.02</v>
      </c>
      <c r="U37" s="712">
        <f t="shared" si="3"/>
        <v>2.7668641275932576E-2</v>
      </c>
      <c r="V37" s="913">
        <v>4049.0349999999999</v>
      </c>
      <c r="W37" s="712">
        <f t="shared" si="3"/>
        <v>4.650120337314937E-2</v>
      </c>
      <c r="X37" s="913">
        <v>4237.32</v>
      </c>
      <c r="Y37" s="712">
        <f t="shared" si="3"/>
        <v>-2.9375643095163963E-2</v>
      </c>
      <c r="Z37" s="913">
        <v>4112.8459999999995</v>
      </c>
      <c r="AA37" s="712">
        <f t="shared" si="4"/>
        <v>3.480412347070623E-2</v>
      </c>
      <c r="AB37" s="913">
        <v>4255.99</v>
      </c>
    </row>
    <row r="38" spans="1:28" hidden="1" x14ac:dyDescent="0.2">
      <c r="A38" s="534" t="s">
        <v>454</v>
      </c>
      <c r="B38" s="914">
        <v>107</v>
      </c>
      <c r="C38" s="218" t="s">
        <v>357</v>
      </c>
      <c r="D38" s="904"/>
      <c r="E38" s="905"/>
      <c r="F38" s="905"/>
      <c r="G38" s="905"/>
      <c r="H38" s="906" t="e">
        <v>#N/A</v>
      </c>
      <c r="I38" s="902" t="e">
        <f t="shared" si="1"/>
        <v>#N/A</v>
      </c>
      <c r="J38" s="908" t="e">
        <v>#N/A</v>
      </c>
      <c r="K38" s="712" t="e">
        <f t="shared" si="0"/>
        <v>#N/A</v>
      </c>
      <c r="L38" s="434">
        <v>2512.2079774080107</v>
      </c>
      <c r="M38" s="712" t="e">
        <f t="shared" si="0"/>
        <v>#N/A</v>
      </c>
      <c r="N38" s="434" t="e">
        <v>#N/A</v>
      </c>
      <c r="O38" s="712" t="e">
        <f t="shared" si="0"/>
        <v>#N/A</v>
      </c>
      <c r="P38" s="913" t="e">
        <v>#N/A</v>
      </c>
      <c r="Q38" s="712" t="e">
        <f t="shared" si="0"/>
        <v>#N/A</v>
      </c>
      <c r="R38" s="913" t="e">
        <v>#N/A</v>
      </c>
      <c r="S38" s="712" t="e">
        <f t="shared" si="3"/>
        <v>#N/A</v>
      </c>
      <c r="T38" s="913" t="e">
        <v>#N/A</v>
      </c>
      <c r="U38" s="712" t="e">
        <f t="shared" si="3"/>
        <v>#N/A</v>
      </c>
      <c r="V38" s="913" t="e">
        <v>#N/A</v>
      </c>
      <c r="W38" s="712" t="e">
        <f t="shared" si="3"/>
        <v>#N/A</v>
      </c>
      <c r="X38" s="913" t="e">
        <v>#N/A</v>
      </c>
      <c r="Y38" s="712" t="e">
        <f t="shared" si="3"/>
        <v>#N/A</v>
      </c>
      <c r="Z38" s="913" t="e">
        <v>#N/A</v>
      </c>
      <c r="AA38" s="712" t="e">
        <f t="shared" si="4"/>
        <v>#N/A</v>
      </c>
      <c r="AB38" s="913">
        <v>2819.8560000000002</v>
      </c>
    </row>
    <row r="39" spans="1:28" hidden="1" x14ac:dyDescent="0.2">
      <c r="A39" s="534" t="s">
        <v>454</v>
      </c>
      <c r="B39" s="914">
        <v>110</v>
      </c>
      <c r="C39" s="218" t="s">
        <v>359</v>
      </c>
      <c r="D39" s="905">
        <v>2152.7539999999999</v>
      </c>
      <c r="E39" s="905"/>
      <c r="F39" s="905"/>
      <c r="G39" s="905">
        <v>2288.8470000000002</v>
      </c>
      <c r="H39" s="906">
        <v>0</v>
      </c>
      <c r="I39" s="902" t="e">
        <f t="shared" si="1"/>
        <v>#DIV/0!</v>
      </c>
      <c r="J39" s="908">
        <v>0</v>
      </c>
      <c r="K39" s="712" t="e">
        <f t="shared" si="0"/>
        <v>#DIV/0!</v>
      </c>
      <c r="L39" s="434">
        <v>2523.7821297147057</v>
      </c>
      <c r="M39" s="712">
        <f t="shared" si="0"/>
        <v>-1</v>
      </c>
      <c r="N39" s="434">
        <v>0</v>
      </c>
      <c r="O39" s="712" t="e">
        <f t="shared" si="0"/>
        <v>#DIV/0!</v>
      </c>
      <c r="P39" s="913">
        <v>0</v>
      </c>
      <c r="Q39" s="712" t="e">
        <f t="shared" si="0"/>
        <v>#DIV/0!</v>
      </c>
      <c r="R39" s="913">
        <v>0</v>
      </c>
      <c r="S39" s="712" t="e">
        <f t="shared" si="3"/>
        <v>#N/A</v>
      </c>
      <c r="T39" s="913" t="e">
        <v>#N/A</v>
      </c>
      <c r="U39" s="712" t="e">
        <f t="shared" si="3"/>
        <v>#VALUE!</v>
      </c>
      <c r="V39" s="913" t="s">
        <v>502</v>
      </c>
      <c r="W39" s="712" t="e">
        <f t="shared" si="3"/>
        <v>#VALUE!</v>
      </c>
      <c r="X39" s="913" t="s">
        <v>502</v>
      </c>
      <c r="Y39" s="712" t="e">
        <f t="shared" si="3"/>
        <v>#N/A</v>
      </c>
      <c r="Z39" s="913" t="e">
        <v>#N/A</v>
      </c>
      <c r="AA39" s="712" t="e">
        <f t="shared" si="4"/>
        <v>#N/A</v>
      </c>
      <c r="AB39" s="913">
        <v>2836.8539999999998</v>
      </c>
    </row>
    <row r="40" spans="1:28" hidden="1" x14ac:dyDescent="0.2">
      <c r="A40" s="534" t="s">
        <v>454</v>
      </c>
      <c r="B40" s="914">
        <v>108</v>
      </c>
      <c r="C40" s="218" t="s">
        <v>358</v>
      </c>
      <c r="D40" s="904"/>
      <c r="E40" s="905"/>
      <c r="F40" s="905"/>
      <c r="G40" s="905"/>
      <c r="H40" s="906" t="e">
        <v>#N/A</v>
      </c>
      <c r="I40" s="902" t="e">
        <f t="shared" si="1"/>
        <v>#N/A</v>
      </c>
      <c r="J40" s="908" t="e">
        <v>#N/A</v>
      </c>
      <c r="K40" s="712" t="e">
        <f t="shared" si="0"/>
        <v>#N/A</v>
      </c>
      <c r="L40" s="434">
        <v>2501.8611283651662</v>
      </c>
      <c r="M40" s="712" t="e">
        <f t="shared" si="0"/>
        <v>#N/A</v>
      </c>
      <c r="N40" s="434" t="e">
        <v>#N/A</v>
      </c>
      <c r="O40" s="712" t="e">
        <f t="shared" si="0"/>
        <v>#N/A</v>
      </c>
      <c r="P40" s="913" t="e">
        <v>#N/A</v>
      </c>
      <c r="Q40" s="712" t="e">
        <f t="shared" si="0"/>
        <v>#N/A</v>
      </c>
      <c r="R40" s="913" t="e">
        <v>#N/A</v>
      </c>
      <c r="S40" s="712" t="e">
        <f t="shared" si="3"/>
        <v>#N/A</v>
      </c>
      <c r="T40" s="913" t="e">
        <v>#N/A</v>
      </c>
      <c r="U40" s="712" t="e">
        <f t="shared" si="3"/>
        <v>#N/A</v>
      </c>
      <c r="V40" s="913" t="e">
        <v>#N/A</v>
      </c>
      <c r="W40" s="712" t="e">
        <f t="shared" si="3"/>
        <v>#N/A</v>
      </c>
      <c r="X40" s="913" t="e">
        <v>#N/A</v>
      </c>
      <c r="Y40" s="712" t="e">
        <f t="shared" si="3"/>
        <v>#N/A</v>
      </c>
      <c r="Z40" s="913" t="e">
        <v>#N/A</v>
      </c>
      <c r="AA40" s="712" t="e">
        <f t="shared" si="4"/>
        <v>#N/A</v>
      </c>
      <c r="AB40" s="913" t="e">
        <v>#N/A</v>
      </c>
    </row>
    <row r="41" spans="1:28" hidden="1" x14ac:dyDescent="0.2">
      <c r="A41" s="534" t="s">
        <v>454</v>
      </c>
      <c r="B41" s="914">
        <v>106</v>
      </c>
      <c r="C41" s="218" t="s">
        <v>360</v>
      </c>
      <c r="D41" s="904"/>
      <c r="E41" s="905"/>
      <c r="F41" s="905"/>
      <c r="G41" s="905"/>
      <c r="H41" s="906" t="e">
        <v>#N/A</v>
      </c>
      <c r="I41" s="902" t="e">
        <f t="shared" si="1"/>
        <v>#N/A</v>
      </c>
      <c r="J41" s="908" t="e">
        <v>#N/A</v>
      </c>
      <c r="K41" s="712" t="e">
        <f t="shared" si="0"/>
        <v>#N/A</v>
      </c>
      <c r="L41" s="434">
        <v>3097.0081691965934</v>
      </c>
      <c r="M41" s="712" t="e">
        <f t="shared" si="0"/>
        <v>#N/A</v>
      </c>
      <c r="N41" s="434" t="e">
        <v>#N/A</v>
      </c>
      <c r="O41" s="712" t="e">
        <f t="shared" si="0"/>
        <v>#N/A</v>
      </c>
      <c r="P41" s="913" t="e">
        <v>#N/A</v>
      </c>
      <c r="Q41" s="712" t="e">
        <f t="shared" si="0"/>
        <v>#N/A</v>
      </c>
      <c r="R41" s="913" t="e">
        <v>#N/A</v>
      </c>
      <c r="S41" s="712" t="e">
        <f t="shared" si="3"/>
        <v>#N/A</v>
      </c>
      <c r="T41" s="913" t="e">
        <v>#N/A</v>
      </c>
      <c r="U41" s="712" t="e">
        <f t="shared" si="3"/>
        <v>#N/A</v>
      </c>
      <c r="V41" s="913" t="e">
        <v>#N/A</v>
      </c>
      <c r="W41" s="712" t="e">
        <f t="shared" si="3"/>
        <v>#N/A</v>
      </c>
      <c r="X41" s="913" t="e">
        <v>#N/A</v>
      </c>
      <c r="Y41" s="712" t="e">
        <f t="shared" si="3"/>
        <v>#N/A</v>
      </c>
      <c r="Z41" s="913" t="e">
        <v>#N/A</v>
      </c>
      <c r="AA41" s="712" t="e">
        <f t="shared" si="4"/>
        <v>#N/A</v>
      </c>
      <c r="AB41" s="913" t="e">
        <v>#N/A</v>
      </c>
    </row>
    <row r="42" spans="1:28" hidden="1" x14ac:dyDescent="0.2">
      <c r="A42" s="534" t="s">
        <v>454</v>
      </c>
      <c r="B42" s="914">
        <v>448</v>
      </c>
      <c r="C42" s="218" t="s">
        <v>361</v>
      </c>
      <c r="D42" s="905">
        <v>2560.4850000000001</v>
      </c>
      <c r="E42" s="905">
        <v>2907</v>
      </c>
      <c r="F42" s="905">
        <v>2606</v>
      </c>
      <c r="G42" s="905">
        <v>3208.5289999390602</v>
      </c>
      <c r="H42" s="906">
        <v>3130</v>
      </c>
      <c r="I42" s="902">
        <f t="shared" si="1"/>
        <v>-1.8665175718849847E-2</v>
      </c>
      <c r="J42" s="908">
        <v>3071.578</v>
      </c>
      <c r="K42" s="712">
        <f t="shared" si="0"/>
        <v>7.5267900320108525E-3</v>
      </c>
      <c r="L42" s="434">
        <v>3094.6971226729438</v>
      </c>
      <c r="M42" s="712">
        <f t="shared" si="0"/>
        <v>-1</v>
      </c>
      <c r="N42" s="434">
        <v>0</v>
      </c>
      <c r="O42" s="712" t="e">
        <f t="shared" si="0"/>
        <v>#DIV/0!</v>
      </c>
      <c r="P42" s="913">
        <v>3324.0670034843201</v>
      </c>
      <c r="Q42" s="712">
        <f t="shared" si="0"/>
        <v>-1</v>
      </c>
      <c r="R42" s="913">
        <v>0</v>
      </c>
      <c r="S42" s="712" t="e">
        <f t="shared" si="3"/>
        <v>#DIV/0!</v>
      </c>
      <c r="T42" s="913">
        <v>3351.82</v>
      </c>
      <c r="U42" s="712">
        <f t="shared" si="3"/>
        <v>-2.7824585185436582E-2</v>
      </c>
      <c r="V42" s="913">
        <v>3258.5569988837501</v>
      </c>
      <c r="W42" s="712">
        <f t="shared" si="3"/>
        <v>8.7524324789760966E-2</v>
      </c>
      <c r="X42" s="913">
        <v>3543.76</v>
      </c>
      <c r="Y42" s="712">
        <f t="shared" si="3"/>
        <v>-2.3452491139355231E-3</v>
      </c>
      <c r="Z42" s="913">
        <v>3535.4490000000001</v>
      </c>
      <c r="AA42" s="712">
        <f t="shared" si="4"/>
        <v>1.000523521690448E-2</v>
      </c>
      <c r="AB42" s="913">
        <v>3570.8219988423698</v>
      </c>
    </row>
    <row r="43" spans="1:28" hidden="1" x14ac:dyDescent="0.2">
      <c r="A43" s="534" t="s">
        <v>454</v>
      </c>
      <c r="B43" s="914">
        <v>121</v>
      </c>
      <c r="C43" s="218" t="s">
        <v>362</v>
      </c>
      <c r="D43" s="904"/>
      <c r="E43" s="905"/>
      <c r="F43" s="905"/>
      <c r="G43" s="905"/>
      <c r="H43" s="906" t="e">
        <v>#N/A</v>
      </c>
      <c r="I43" s="902" t="e">
        <f t="shared" si="1"/>
        <v>#N/A</v>
      </c>
      <c r="J43" s="908" t="e">
        <v>#N/A</v>
      </c>
      <c r="K43" s="712" t="e">
        <f t="shared" si="0"/>
        <v>#N/A</v>
      </c>
      <c r="L43" s="434">
        <v>6130.3420483164191</v>
      </c>
      <c r="M43" s="712" t="e">
        <f t="shared" si="0"/>
        <v>#N/A</v>
      </c>
      <c r="N43" s="434" t="e">
        <v>#N/A</v>
      </c>
      <c r="O43" s="712" t="e">
        <f t="shared" si="0"/>
        <v>#N/A</v>
      </c>
      <c r="P43" s="913" t="e">
        <v>#N/A</v>
      </c>
      <c r="Q43" s="712" t="e">
        <f t="shared" si="0"/>
        <v>#N/A</v>
      </c>
      <c r="R43" s="913" t="e">
        <v>#N/A</v>
      </c>
      <c r="S43" s="712" t="e">
        <f t="shared" si="3"/>
        <v>#N/A</v>
      </c>
      <c r="T43" s="913" t="e">
        <v>#N/A</v>
      </c>
      <c r="U43" s="712" t="e">
        <f t="shared" si="3"/>
        <v>#N/A</v>
      </c>
      <c r="V43" s="913" t="e">
        <v>#N/A</v>
      </c>
      <c r="W43" s="712" t="e">
        <f t="shared" si="3"/>
        <v>#N/A</v>
      </c>
      <c r="X43" s="913" t="e">
        <v>#N/A</v>
      </c>
      <c r="Y43" s="712" t="e">
        <f t="shared" si="3"/>
        <v>#N/A</v>
      </c>
      <c r="Z43" s="913" t="e">
        <v>#N/A</v>
      </c>
      <c r="AA43" s="712" t="e">
        <f t="shared" si="4"/>
        <v>#N/A</v>
      </c>
      <c r="AB43" s="913" t="e">
        <v>#N/A</v>
      </c>
    </row>
    <row r="44" spans="1:28" hidden="1" x14ac:dyDescent="0.2">
      <c r="A44" s="535" t="s">
        <v>455</v>
      </c>
      <c r="B44" s="914">
        <v>115</v>
      </c>
      <c r="C44" s="218" t="s">
        <v>363</v>
      </c>
      <c r="D44" s="905">
        <v>5809.2939999999999</v>
      </c>
      <c r="E44" s="905">
        <v>6610</v>
      </c>
      <c r="F44" s="905">
        <v>7072</v>
      </c>
      <c r="G44" s="905">
        <v>8219.2970058269802</v>
      </c>
      <c r="H44" s="906">
        <v>8030</v>
      </c>
      <c r="I44" s="902">
        <f t="shared" si="1"/>
        <v>-6.6036087497970408E-3</v>
      </c>
      <c r="J44" s="908">
        <v>7976.9730217391298</v>
      </c>
      <c r="K44" s="712">
        <f t="shared" si="0"/>
        <v>-6.2449508002177037E-2</v>
      </c>
      <c r="L44" s="434">
        <v>7478.8149811848816</v>
      </c>
      <c r="M44" s="712">
        <f t="shared" si="0"/>
        <v>-4.6413233992401444E-2</v>
      </c>
      <c r="N44" s="434">
        <v>7131.6989914772703</v>
      </c>
      <c r="O44" s="712">
        <f t="shared" si="0"/>
        <v>-1.2019295200732315E-2</v>
      </c>
      <c r="P44" s="913">
        <v>7045.98099601594</v>
      </c>
      <c r="Q44" s="712">
        <f t="shared" si="0"/>
        <v>5.2181666115970908E-2</v>
      </c>
      <c r="R44" s="913">
        <v>7413.65202380952</v>
      </c>
      <c r="S44" s="712">
        <f t="shared" si="3"/>
        <v>7.62432569180337E-2</v>
      </c>
      <c r="T44" s="913">
        <v>7978.8929997617297</v>
      </c>
      <c r="U44" s="712">
        <f t="shared" si="3"/>
        <v>-7.5460592898509857E-2</v>
      </c>
      <c r="V44" s="913">
        <v>7376.8010033259397</v>
      </c>
      <c r="W44" s="712">
        <f t="shared" si="3"/>
        <v>-6.8718270032956941E-2</v>
      </c>
      <c r="X44" s="913">
        <v>6869.88</v>
      </c>
      <c r="Y44" s="712">
        <f t="shared" si="3"/>
        <v>-6.6471329890012212E-3</v>
      </c>
      <c r="Z44" s="913">
        <v>6824.2149940215204</v>
      </c>
      <c r="AA44" s="712">
        <f t="shared" si="4"/>
        <v>8.006343220138136E-3</v>
      </c>
      <c r="AB44" s="913">
        <v>6878.8520014716696</v>
      </c>
    </row>
    <row r="45" spans="1:28" hidden="1" x14ac:dyDescent="0.2">
      <c r="A45" s="535" t="s">
        <v>455</v>
      </c>
      <c r="B45" s="914">
        <v>450</v>
      </c>
      <c r="C45" s="218" t="s">
        <v>364</v>
      </c>
      <c r="D45" s="904"/>
      <c r="E45" s="905"/>
      <c r="F45" s="905"/>
      <c r="G45" s="905"/>
      <c r="H45" s="906" t="e">
        <v>#N/A</v>
      </c>
      <c r="I45" s="902" t="e">
        <f t="shared" si="1"/>
        <v>#N/A</v>
      </c>
      <c r="J45" s="908" t="e">
        <v>#N/A</v>
      </c>
      <c r="K45" s="712" t="e">
        <f t="shared" si="0"/>
        <v>#N/A</v>
      </c>
      <c r="L45" s="434">
        <v>7110.7917815971905</v>
      </c>
      <c r="M45" s="712" t="e">
        <f t="shared" si="0"/>
        <v>#N/A</v>
      </c>
      <c r="N45" s="434" t="e">
        <v>#N/A</v>
      </c>
      <c r="O45" s="712" t="e">
        <f t="shared" si="0"/>
        <v>#N/A</v>
      </c>
      <c r="P45" s="913" t="e">
        <v>#N/A</v>
      </c>
      <c r="Q45" s="712" t="e">
        <f t="shared" si="0"/>
        <v>#N/A</v>
      </c>
      <c r="R45" s="913" t="e">
        <v>#N/A</v>
      </c>
      <c r="S45" s="712" t="e">
        <f t="shared" si="3"/>
        <v>#N/A</v>
      </c>
      <c r="T45" s="913" t="e">
        <v>#N/A</v>
      </c>
      <c r="U45" s="712" t="e">
        <f t="shared" si="3"/>
        <v>#N/A</v>
      </c>
      <c r="V45" s="913" t="e">
        <v>#N/A</v>
      </c>
      <c r="W45" s="712" t="e">
        <f t="shared" si="3"/>
        <v>#N/A</v>
      </c>
      <c r="X45" s="913" t="e">
        <v>#N/A</v>
      </c>
      <c r="Y45" s="712" t="e">
        <f t="shared" si="3"/>
        <v>#N/A</v>
      </c>
      <c r="Z45" s="913" t="e">
        <v>#N/A</v>
      </c>
      <c r="AA45" s="712" t="e">
        <f t="shared" si="4"/>
        <v>#N/A</v>
      </c>
      <c r="AB45" s="913" t="e">
        <v>#N/A</v>
      </c>
    </row>
    <row r="46" spans="1:28" hidden="1" x14ac:dyDescent="0.2">
      <c r="A46" s="535" t="s">
        <v>455</v>
      </c>
      <c r="B46" s="914">
        <v>265</v>
      </c>
      <c r="C46" s="218" t="s">
        <v>365</v>
      </c>
      <c r="D46" s="905">
        <v>5974.1120000000001</v>
      </c>
      <c r="E46" s="905"/>
      <c r="F46" s="905">
        <v>6998</v>
      </c>
      <c r="G46" s="905">
        <v>8092.9089931034496</v>
      </c>
      <c r="H46" s="906">
        <v>7721</v>
      </c>
      <c r="I46" s="902">
        <f t="shared" si="1"/>
        <v>-8.2827743388743713E-2</v>
      </c>
      <c r="J46" s="908">
        <v>7081.4869932955098</v>
      </c>
      <c r="K46" s="712">
        <f t="shared" si="0"/>
        <v>5.2755152573714138E-3</v>
      </c>
      <c r="L46" s="434">
        <v>7118.8454859735175</v>
      </c>
      <c r="M46" s="712">
        <f t="shared" si="0"/>
        <v>-8.1517500897801701E-2</v>
      </c>
      <c r="N46" s="434">
        <v>6538.5349926793597</v>
      </c>
      <c r="O46" s="712">
        <f t="shared" si="0"/>
        <v>1.5531158840844031E-2</v>
      </c>
      <c r="P46" s="913">
        <v>6640.0860182370798</v>
      </c>
      <c r="Q46" s="712">
        <f t="shared" si="0"/>
        <v>-1</v>
      </c>
      <c r="R46" s="913">
        <v>0</v>
      </c>
      <c r="S46" s="712" t="e">
        <f t="shared" si="3"/>
        <v>#DIV/0!</v>
      </c>
      <c r="T46" s="913">
        <v>7071.52601239669</v>
      </c>
      <c r="U46" s="712">
        <f t="shared" si="3"/>
        <v>-6.9668696697964369E-2</v>
      </c>
      <c r="V46" s="913">
        <v>6578.8620114472596</v>
      </c>
      <c r="W46" s="712">
        <f t="shared" si="3"/>
        <v>-5.2895472019591161E-2</v>
      </c>
      <c r="X46" s="913">
        <v>6230.87</v>
      </c>
      <c r="Y46" s="712">
        <f t="shared" si="3"/>
        <v>1.5091472520545298E-2</v>
      </c>
      <c r="Z46" s="913">
        <v>6324.90300338409</v>
      </c>
      <c r="AA46" s="712">
        <f t="shared" si="4"/>
        <v>5.9898149293454647E-2</v>
      </c>
      <c r="AB46" s="913">
        <v>6703.7529877474099</v>
      </c>
    </row>
    <row r="47" spans="1:28" hidden="1" x14ac:dyDescent="0.2">
      <c r="A47" s="535" t="s">
        <v>455</v>
      </c>
      <c r="B47" s="914">
        <v>122</v>
      </c>
      <c r="C47" s="218" t="s">
        <v>366</v>
      </c>
      <c r="D47" s="905">
        <v>5142.7860000000001</v>
      </c>
      <c r="E47" s="905">
        <v>5906</v>
      </c>
      <c r="F47" s="905">
        <v>6134</v>
      </c>
      <c r="G47" s="905"/>
      <c r="H47" s="906">
        <v>0</v>
      </c>
      <c r="I47" s="902" t="e">
        <f t="shared" si="1"/>
        <v>#DIV/0!</v>
      </c>
      <c r="J47" s="908">
        <v>0</v>
      </c>
      <c r="K47" s="712" t="e">
        <f t="shared" si="0"/>
        <v>#DIV/0!</v>
      </c>
      <c r="L47" s="434">
        <v>6569.5737930754512</v>
      </c>
      <c r="M47" s="712">
        <f t="shared" si="0"/>
        <v>1.4078571409205697E-2</v>
      </c>
      <c r="N47" s="434">
        <v>6662.0640068493103</v>
      </c>
      <c r="O47" s="712">
        <f t="shared" si="0"/>
        <v>-1.2599401455732436E-2</v>
      </c>
      <c r="P47" s="913">
        <v>6578.1259879032305</v>
      </c>
      <c r="Q47" s="712">
        <f t="shared" si="0"/>
        <v>2.8187361026186766E-2</v>
      </c>
      <c r="R47" s="913">
        <v>6763.5460000000003</v>
      </c>
      <c r="S47" s="712">
        <f t="shared" si="3"/>
        <v>3.4669978007310032E-2</v>
      </c>
      <c r="T47" s="913">
        <v>6998.03799107143</v>
      </c>
      <c r="U47" s="712">
        <f t="shared" si="3"/>
        <v>-1.8302280548150413E-3</v>
      </c>
      <c r="V47" s="913">
        <v>6985.2299856115096</v>
      </c>
      <c r="W47" s="712">
        <f t="shared" si="3"/>
        <v>6.3818945876764135E-2</v>
      </c>
      <c r="X47" s="913">
        <v>7431.02</v>
      </c>
      <c r="Y47" s="712">
        <f t="shared" si="3"/>
        <v>-1.8424792613573986E-2</v>
      </c>
      <c r="Z47" s="913">
        <v>7294.1049975926799</v>
      </c>
      <c r="AA47" s="712">
        <f t="shared" si="4"/>
        <v>-1.6564058532016731E-3</v>
      </c>
      <c r="AB47" s="913">
        <v>7282.0229993807998</v>
      </c>
    </row>
    <row r="48" spans="1:28" hidden="1" x14ac:dyDescent="0.2">
      <c r="A48" s="535" t="s">
        <v>455</v>
      </c>
      <c r="B48" s="914">
        <v>124</v>
      </c>
      <c r="C48" s="218" t="s">
        <v>367</v>
      </c>
      <c r="D48" s="905">
        <v>5203.7359999999999</v>
      </c>
      <c r="E48" s="905">
        <v>5914</v>
      </c>
      <c r="F48" s="905">
        <v>6216</v>
      </c>
      <c r="G48" s="905">
        <v>5877.7069988479298</v>
      </c>
      <c r="H48" s="906">
        <v>6181</v>
      </c>
      <c r="I48" s="902">
        <f t="shared" si="1"/>
        <v>-1</v>
      </c>
      <c r="J48" s="908">
        <v>0</v>
      </c>
      <c r="K48" s="712" t="e">
        <f t="shared" si="0"/>
        <v>#DIV/0!</v>
      </c>
      <c r="L48" s="434">
        <v>6655.2843681967324</v>
      </c>
      <c r="M48" s="712">
        <f t="shared" si="0"/>
        <v>-1</v>
      </c>
      <c r="N48" s="434">
        <v>0</v>
      </c>
      <c r="O48" s="712" t="e">
        <f t="shared" si="0"/>
        <v>#DIV/0!</v>
      </c>
      <c r="P48" s="913">
        <v>0</v>
      </c>
      <c r="Q48" s="712" t="e">
        <f t="shared" si="0"/>
        <v>#DIV/0!</v>
      </c>
      <c r="R48" s="913">
        <v>6876.7210273972596</v>
      </c>
      <c r="S48" s="712" t="e">
        <f t="shared" si="3"/>
        <v>#VALUE!</v>
      </c>
      <c r="T48" s="913" t="s">
        <v>502</v>
      </c>
      <c r="U48" s="712" t="e">
        <f t="shared" si="3"/>
        <v>#VALUE!</v>
      </c>
      <c r="V48" s="913" t="s">
        <v>502</v>
      </c>
      <c r="W48" s="712" t="e">
        <f t="shared" si="3"/>
        <v>#VALUE!</v>
      </c>
      <c r="X48" s="913" t="s">
        <v>502</v>
      </c>
      <c r="Y48" s="712" t="e">
        <f t="shared" si="3"/>
        <v>#VALUE!</v>
      </c>
      <c r="Z48" s="913" t="s">
        <v>502</v>
      </c>
      <c r="AA48" s="712" t="e">
        <f t="shared" si="4"/>
        <v>#VALUE!</v>
      </c>
      <c r="AB48" s="913" t="s">
        <v>502</v>
      </c>
    </row>
    <row r="49" spans="1:28" x14ac:dyDescent="0.2">
      <c r="A49" s="534" t="s">
        <v>456</v>
      </c>
      <c r="B49" s="915">
        <v>11</v>
      </c>
      <c r="C49" s="220" t="s">
        <v>1272</v>
      </c>
      <c r="D49" s="905">
        <v>2098.0169999999998</v>
      </c>
      <c r="E49" s="905"/>
      <c r="F49" s="905">
        <v>2301</v>
      </c>
      <c r="G49" s="905">
        <v>2205.4090000000001</v>
      </c>
      <c r="H49" s="906">
        <v>2239</v>
      </c>
      <c r="I49" s="902">
        <f t="shared" si="1"/>
        <v>2.043948191156772E-2</v>
      </c>
      <c r="J49" s="908">
        <v>2284.7640000000001</v>
      </c>
      <c r="K49" s="712">
        <f t="shared" si="0"/>
        <v>1.0447948176996994E-2</v>
      </c>
      <c r="L49" s="434">
        <v>2308.6350958686685</v>
      </c>
      <c r="M49" s="712">
        <f t="shared" si="0"/>
        <v>5.3212844911331271E-3</v>
      </c>
      <c r="N49" s="434">
        <v>2320.92</v>
      </c>
      <c r="O49" s="712">
        <f t="shared" si="0"/>
        <v>9.3842097099424981E-3</v>
      </c>
      <c r="P49" s="913">
        <v>2342.6999999999998</v>
      </c>
      <c r="Q49" s="712">
        <f t="shared" si="0"/>
        <v>2.3911725786485694E-2</v>
      </c>
      <c r="R49" s="913">
        <v>2398.7179999999998</v>
      </c>
      <c r="S49" s="712">
        <f t="shared" si="3"/>
        <v>3.0004360662654057E-2</v>
      </c>
      <c r="T49" s="913">
        <v>2470.69</v>
      </c>
      <c r="U49" s="712">
        <f t="shared" si="3"/>
        <v>1.5641379533652536E-2</v>
      </c>
      <c r="V49" s="913">
        <v>2509.335</v>
      </c>
      <c r="W49" s="712">
        <f t="shared" si="3"/>
        <v>6.4353703271982463E-2</v>
      </c>
      <c r="X49" s="913">
        <v>2670.82</v>
      </c>
      <c r="Y49" s="712">
        <f t="shared" si="3"/>
        <v>-1.413086617593098E-2</v>
      </c>
      <c r="Z49" s="913">
        <v>2633.0790000000002</v>
      </c>
      <c r="AA49" s="712">
        <f t="shared" si="4"/>
        <v>-2.2354057740006914E-3</v>
      </c>
      <c r="AB49" s="913">
        <v>2627.1930000000002</v>
      </c>
    </row>
    <row r="50" spans="1:28" x14ac:dyDescent="0.2">
      <c r="A50" s="534" t="s">
        <v>456</v>
      </c>
      <c r="B50" s="915">
        <v>10</v>
      </c>
      <c r="C50" s="220" t="s">
        <v>1273</v>
      </c>
      <c r="D50" s="905">
        <v>2115.1210000000001</v>
      </c>
      <c r="E50" s="905">
        <v>2246</v>
      </c>
      <c r="F50" s="905">
        <v>2318</v>
      </c>
      <c r="G50" s="905">
        <v>2219.2919999999999</v>
      </c>
      <c r="H50" s="906">
        <v>2243</v>
      </c>
      <c r="I50" s="902">
        <f t="shared" si="1"/>
        <v>2.4744538564422627E-2</v>
      </c>
      <c r="J50" s="908">
        <v>2298.502</v>
      </c>
      <c r="K50" s="712">
        <f t="shared" si="0"/>
        <v>9.7859659194967745E-3</v>
      </c>
      <c r="L50" s="434">
        <v>2320.9950622378951</v>
      </c>
      <c r="M50" s="712">
        <f t="shared" si="0"/>
        <v>5.3045945518873858E-3</v>
      </c>
      <c r="N50" s="434">
        <v>2333.3069999999998</v>
      </c>
      <c r="O50" s="712">
        <f t="shared" si="0"/>
        <v>9.3283909918412278E-3</v>
      </c>
      <c r="P50" s="913">
        <v>2355.0729999999999</v>
      </c>
      <c r="Q50" s="712">
        <f t="shared" si="0"/>
        <v>2.4308800618919352E-2</v>
      </c>
      <c r="R50" s="913">
        <v>2412.3220000000001</v>
      </c>
      <c r="S50" s="712">
        <f t="shared" si="3"/>
        <v>2.727164947299739E-2</v>
      </c>
      <c r="T50" s="913">
        <v>2478.11</v>
      </c>
      <c r="U50" s="712">
        <f t="shared" si="3"/>
        <v>1.4798778101052727E-2</v>
      </c>
      <c r="V50" s="913">
        <v>2514.7829999999999</v>
      </c>
      <c r="W50" s="712">
        <f t="shared" si="3"/>
        <v>6.4720097121699988E-2</v>
      </c>
      <c r="X50" s="913">
        <v>2677.54</v>
      </c>
      <c r="Y50" s="712">
        <f t="shared" si="3"/>
        <v>-1.3937793646406762E-2</v>
      </c>
      <c r="Z50" s="913">
        <v>2640.221</v>
      </c>
      <c r="AA50" s="712">
        <f t="shared" si="4"/>
        <v>-2.0130890558025462E-3</v>
      </c>
      <c r="AB50" s="913">
        <v>2634.9059999999999</v>
      </c>
    </row>
    <row r="51" spans="1:28" hidden="1" x14ac:dyDescent="0.2">
      <c r="A51" s="534" t="s">
        <v>456</v>
      </c>
      <c r="B51" s="917">
        <v>1040</v>
      </c>
      <c r="C51" s="437" t="s">
        <v>712</v>
      </c>
      <c r="D51" s="904"/>
      <c r="E51" s="905">
        <v>1298.0754923862019</v>
      </c>
      <c r="F51" s="905">
        <v>1338</v>
      </c>
      <c r="G51" s="905">
        <v>1351.4629907539099</v>
      </c>
      <c r="H51" s="906">
        <v>1343</v>
      </c>
      <c r="I51" s="902">
        <f t="shared" si="1"/>
        <v>-1.2886820700014893E-2</v>
      </c>
      <c r="J51" s="908">
        <v>1325.69299979988</v>
      </c>
      <c r="K51" s="712">
        <f t="shared" si="0"/>
        <v>-7.1888095472667311E-3</v>
      </c>
      <c r="L51" s="434">
        <v>1316.1628453061739</v>
      </c>
      <c r="M51" s="712">
        <f t="shared" si="0"/>
        <v>-6.7764015698142874E-3</v>
      </c>
      <c r="N51" s="434">
        <v>1307.24399733511</v>
      </c>
      <c r="O51" s="712">
        <f t="shared" si="0"/>
        <v>7.1034961214739229E-3</v>
      </c>
      <c r="P51" s="913">
        <v>1316.53</v>
      </c>
      <c r="Q51" s="712">
        <f t="shared" si="0"/>
        <v>4.4671990311166442E-2</v>
      </c>
      <c r="R51" s="913">
        <v>1375.3420154043599</v>
      </c>
      <c r="S51" s="712">
        <f t="shared" si="3"/>
        <v>7.2003774696569583E-3</v>
      </c>
      <c r="T51" s="913">
        <v>1385.2449970651501</v>
      </c>
      <c r="U51" s="712">
        <f t="shared" si="3"/>
        <v>-9.8473414259214135E-3</v>
      </c>
      <c r="V51" s="913">
        <v>1371.6040166205</v>
      </c>
      <c r="W51" s="712">
        <f t="shared" si="3"/>
        <v>2.9021483531069085E-2</v>
      </c>
      <c r="X51" s="913">
        <v>1411.41</v>
      </c>
      <c r="Y51" s="712">
        <f t="shared" si="3"/>
        <v>8.7449436890598753E-2</v>
      </c>
      <c r="Z51" s="913">
        <v>1534.8370097217601</v>
      </c>
      <c r="AA51" s="712">
        <f t="shared" si="4"/>
        <v>2.3570574321711276E-2</v>
      </c>
      <c r="AB51" s="913">
        <v>1571.0139995311199</v>
      </c>
    </row>
    <row r="52" spans="1:28" hidden="1" x14ac:dyDescent="0.2">
      <c r="A52" s="534" t="s">
        <v>456</v>
      </c>
      <c r="B52" s="918">
        <v>140</v>
      </c>
      <c r="C52" s="228" t="s">
        <v>1274</v>
      </c>
      <c r="D52" s="905">
        <v>1295.856</v>
      </c>
      <c r="E52" s="905">
        <v>1277</v>
      </c>
      <c r="F52" s="905">
        <v>1316</v>
      </c>
      <c r="G52" s="905">
        <v>1331.067</v>
      </c>
      <c r="H52" s="906">
        <v>0</v>
      </c>
      <c r="I52" s="902" t="e">
        <f t="shared" si="1"/>
        <v>#DIV/0!</v>
      </c>
      <c r="J52" s="908">
        <v>0</v>
      </c>
      <c r="K52" s="712" t="e">
        <f t="shared" si="0"/>
        <v>#DIV/0!</v>
      </c>
      <c r="L52" s="434">
        <v>1293.9423396172156</v>
      </c>
      <c r="M52" s="712">
        <f t="shared" si="0"/>
        <v>-1</v>
      </c>
      <c r="N52" s="434">
        <v>0</v>
      </c>
      <c r="O52" s="712" t="e">
        <f t="shared" si="0"/>
        <v>#DIV/0!</v>
      </c>
      <c r="P52" s="913">
        <v>0</v>
      </c>
      <c r="Q52" s="712" t="e">
        <f t="shared" si="0"/>
        <v>#DIV/0!</v>
      </c>
      <c r="R52" s="913">
        <v>0</v>
      </c>
      <c r="S52" s="712" t="e">
        <f t="shared" si="3"/>
        <v>#N/A</v>
      </c>
      <c r="T52" s="913" t="e">
        <v>#N/A</v>
      </c>
      <c r="U52" s="712" t="e">
        <f t="shared" si="3"/>
        <v>#VALUE!</v>
      </c>
      <c r="V52" s="913" t="s">
        <v>502</v>
      </c>
      <c r="W52" s="712" t="e">
        <f t="shared" si="3"/>
        <v>#VALUE!</v>
      </c>
      <c r="X52" s="913" t="s">
        <v>502</v>
      </c>
      <c r="Y52" s="712" t="e">
        <f t="shared" si="3"/>
        <v>#VALUE!</v>
      </c>
      <c r="Z52" s="913" t="s">
        <v>502</v>
      </c>
      <c r="AA52" s="712" t="e">
        <f t="shared" si="4"/>
        <v>#N/A</v>
      </c>
      <c r="AB52" s="913" t="e">
        <v>#N/A</v>
      </c>
    </row>
    <row r="53" spans="1:28" hidden="1" x14ac:dyDescent="0.2">
      <c r="A53" s="534" t="s">
        <v>458</v>
      </c>
      <c r="B53" s="918">
        <v>298</v>
      </c>
      <c r="C53" s="225" t="s">
        <v>372</v>
      </c>
      <c r="D53" s="910">
        <v>1695.367</v>
      </c>
      <c r="E53" s="905">
        <v>1723</v>
      </c>
      <c r="F53" s="905">
        <v>1726</v>
      </c>
      <c r="G53" s="905">
        <v>1732.4559999999999</v>
      </c>
      <c r="H53" s="906">
        <v>1777</v>
      </c>
      <c r="I53" s="902">
        <f t="shared" si="1"/>
        <v>1.7500844119302156E-2</v>
      </c>
      <c r="J53" s="908">
        <v>1808.0989999999999</v>
      </c>
      <c r="K53" s="712">
        <f t="shared" si="0"/>
        <v>-9.5723041724280118E-8</v>
      </c>
      <c r="L53" s="434">
        <v>1808.0988269232639</v>
      </c>
      <c r="M53" s="712">
        <f t="shared" si="0"/>
        <v>7.8777869304364756E-2</v>
      </c>
      <c r="N53" s="434">
        <v>1950.537</v>
      </c>
      <c r="O53" s="712">
        <f t="shared" si="0"/>
        <v>2.2786032769437307E-2</v>
      </c>
      <c r="P53" s="913">
        <v>1994.982</v>
      </c>
      <c r="Q53" s="712">
        <f t="shared" si="0"/>
        <v>5.0070627203654136E-3</v>
      </c>
      <c r="R53" s="913">
        <v>2004.971</v>
      </c>
      <c r="S53" s="712">
        <f t="shared" si="3"/>
        <v>4.4443036831954164E-2</v>
      </c>
      <c r="T53" s="913">
        <v>2094.078</v>
      </c>
      <c r="U53" s="712">
        <f t="shared" si="3"/>
        <v>3.0763897046814887E-2</v>
      </c>
      <c r="V53" s="913">
        <v>2158.5</v>
      </c>
      <c r="W53" s="712">
        <f t="shared" si="3"/>
        <v>2.131109566828774E-3</v>
      </c>
      <c r="X53" s="913">
        <v>2163.1</v>
      </c>
      <c r="Y53" s="712">
        <f t="shared" si="3"/>
        <v>4.7940455827285046E-2</v>
      </c>
      <c r="Z53" s="913">
        <v>2266.8000000000002</v>
      </c>
      <c r="AA53" s="712">
        <f t="shared" si="4"/>
        <v>-6.806952532204517E-4</v>
      </c>
      <c r="AB53" s="913">
        <v>2265.2570000000001</v>
      </c>
    </row>
    <row r="54" spans="1:28" hidden="1" x14ac:dyDescent="0.2">
      <c r="A54" s="534" t="s">
        <v>458</v>
      </c>
      <c r="B54" s="918">
        <v>301</v>
      </c>
      <c r="C54" s="225" t="s">
        <v>373</v>
      </c>
      <c r="D54" s="910">
        <v>1642.9359999999999</v>
      </c>
      <c r="E54" s="905">
        <v>1754</v>
      </c>
      <c r="F54" s="905">
        <v>1761</v>
      </c>
      <c r="G54" s="905">
        <v>1767.1310000000001</v>
      </c>
      <c r="H54" s="906">
        <v>1812</v>
      </c>
      <c r="I54" s="902">
        <f t="shared" si="1"/>
        <v>1.698344370860921E-2</v>
      </c>
      <c r="J54" s="908">
        <v>1842.7739999999999</v>
      </c>
      <c r="K54" s="712">
        <f t="shared" si="0"/>
        <v>3.5719513881461612E-8</v>
      </c>
      <c r="L54" s="434">
        <v>1842.7740658229914</v>
      </c>
      <c r="M54" s="712">
        <f t="shared" si="0"/>
        <v>7.7295386786005796E-2</v>
      </c>
      <c r="N54" s="434">
        <v>1985.212</v>
      </c>
      <c r="O54" s="712">
        <f t="shared" si="0"/>
        <v>2.238803714666239E-2</v>
      </c>
      <c r="P54" s="913">
        <v>2029.6569999999999</v>
      </c>
      <c r="Q54" s="712">
        <f t="shared" si="0"/>
        <v>4.9259554693231655E-3</v>
      </c>
      <c r="R54" s="913">
        <v>2039.655</v>
      </c>
      <c r="S54" s="712">
        <f t="shared" si="3"/>
        <v>4.3687290252518295E-2</v>
      </c>
      <c r="T54" s="913">
        <v>2128.7620000000002</v>
      </c>
      <c r="U54" s="712">
        <f t="shared" si="3"/>
        <v>3.0260780679098771E-2</v>
      </c>
      <c r="V54" s="913">
        <v>2193.1799999999998</v>
      </c>
      <c r="W54" s="712">
        <f t="shared" si="3"/>
        <v>2.0974110652114118E-3</v>
      </c>
      <c r="X54" s="913">
        <v>2197.7800000000002</v>
      </c>
      <c r="Y54" s="712">
        <f t="shared" si="3"/>
        <v>4.7185796576545293E-2</v>
      </c>
      <c r="Z54" s="913">
        <v>2301.4839999999999</v>
      </c>
      <c r="AA54" s="712">
        <f t="shared" si="4"/>
        <v>-6.7434750795579488E-4</v>
      </c>
      <c r="AB54" s="913">
        <v>2299.9319999999998</v>
      </c>
    </row>
    <row r="55" spans="1:28" hidden="1" x14ac:dyDescent="0.2">
      <c r="A55" s="536" t="s">
        <v>459</v>
      </c>
      <c r="B55" s="918">
        <v>64</v>
      </c>
      <c r="C55" s="225" t="s">
        <v>374</v>
      </c>
      <c r="D55" s="905">
        <v>1904.673</v>
      </c>
      <c r="E55" s="905">
        <v>2089</v>
      </c>
      <c r="F55" s="905">
        <v>2082</v>
      </c>
      <c r="G55" s="905">
        <v>2089.6239999999998</v>
      </c>
      <c r="H55" s="906">
        <v>2062</v>
      </c>
      <c r="I55" s="902">
        <f t="shared" si="1"/>
        <v>3.3775460717749749E-2</v>
      </c>
      <c r="J55" s="908">
        <v>2131.645</v>
      </c>
      <c r="K55" s="712">
        <f t="shared" si="0"/>
        <v>3.7934560870665032E-2</v>
      </c>
      <c r="L55" s="434">
        <v>2212.5080170071487</v>
      </c>
      <c r="M55" s="712">
        <f t="shared" si="0"/>
        <v>-1.2780074372520298E-2</v>
      </c>
      <c r="N55" s="434">
        <v>2184.232</v>
      </c>
      <c r="O55" s="712">
        <f t="shared" si="0"/>
        <v>-3.8885063491424079E-2</v>
      </c>
      <c r="P55" s="913">
        <v>2099.2979999999998</v>
      </c>
      <c r="Q55" s="712">
        <f t="shared" si="0"/>
        <v>7.2677152076551482E-2</v>
      </c>
      <c r="R55" s="913">
        <v>2251.8690000000001</v>
      </c>
      <c r="S55" s="712">
        <f t="shared" si="3"/>
        <v>3.2451710112799528E-2</v>
      </c>
      <c r="T55" s="913">
        <v>2324.9459999999999</v>
      </c>
      <c r="U55" s="712">
        <f t="shared" si="3"/>
        <v>-6.869750953355469E-2</v>
      </c>
      <c r="V55" s="913">
        <v>2165.2280000000001</v>
      </c>
      <c r="W55" s="712">
        <f t="shared" si="3"/>
        <v>4.8448477481355334E-2</v>
      </c>
      <c r="X55" s="913">
        <v>2270.13</v>
      </c>
      <c r="Y55" s="712">
        <f t="shared" si="3"/>
        <v>6.8780642518269916E-2</v>
      </c>
      <c r="Z55" s="913">
        <v>2426.2710000000002</v>
      </c>
      <c r="AA55" s="712">
        <f t="shared" si="4"/>
        <v>4.0305472884108948E-2</v>
      </c>
      <c r="AB55" s="913">
        <v>2524.0630000000001</v>
      </c>
    </row>
    <row r="56" spans="1:28" s="239" customFormat="1" hidden="1" x14ac:dyDescent="0.2">
      <c r="A56" s="536" t="s">
        <v>459</v>
      </c>
      <c r="B56" s="916">
        <v>684</v>
      </c>
      <c r="C56" s="226" t="s">
        <v>375</v>
      </c>
      <c r="D56" s="905">
        <v>3187.752</v>
      </c>
      <c r="E56" s="905">
        <v>3609</v>
      </c>
      <c r="F56" s="905">
        <v>3805</v>
      </c>
      <c r="G56" s="905">
        <v>3575.14299462503</v>
      </c>
      <c r="H56" s="906">
        <v>3621</v>
      </c>
      <c r="I56" s="902">
        <f t="shared" si="1"/>
        <v>0.22560452454556745</v>
      </c>
      <c r="J56" s="908">
        <v>4437.9139833794998</v>
      </c>
      <c r="K56" s="712">
        <f t="shared" si="0"/>
        <v>1.9366877704153879E-2</v>
      </c>
      <c r="L56" s="434">
        <v>4523.8625207571649</v>
      </c>
      <c r="M56" s="712">
        <f t="shared" si="0"/>
        <v>-2.607804799257462E-2</v>
      </c>
      <c r="N56" s="434">
        <v>4405.88901682905</v>
      </c>
      <c r="O56" s="712">
        <f t="shared" si="0"/>
        <v>3.0214779760639472E-2</v>
      </c>
      <c r="P56" s="913">
        <v>4539.0119831223601</v>
      </c>
      <c r="Q56" s="712">
        <f t="shared" si="0"/>
        <v>-1</v>
      </c>
      <c r="R56" s="913">
        <v>0</v>
      </c>
      <c r="S56" s="712" t="e">
        <f t="shared" si="3"/>
        <v>#N/A</v>
      </c>
      <c r="T56" s="913" t="e">
        <v>#N/A</v>
      </c>
      <c r="U56" s="712" t="e">
        <f t="shared" si="3"/>
        <v>#VALUE!</v>
      </c>
      <c r="V56" s="913" t="s">
        <v>502</v>
      </c>
      <c r="W56" s="712" t="e">
        <f t="shared" si="3"/>
        <v>#VALUE!</v>
      </c>
      <c r="X56" s="913" t="s">
        <v>502</v>
      </c>
      <c r="Y56" s="712" t="e">
        <f t="shared" si="3"/>
        <v>#VALUE!</v>
      </c>
      <c r="Z56" s="913" t="s">
        <v>502</v>
      </c>
      <c r="AA56" s="712" t="e">
        <f t="shared" si="4"/>
        <v>#VALUE!</v>
      </c>
      <c r="AB56" s="913" t="s">
        <v>502</v>
      </c>
    </row>
    <row r="57" spans="1:28" s="239" customFormat="1" hidden="1" x14ac:dyDescent="0.2">
      <c r="A57" s="536" t="s">
        <v>459</v>
      </c>
      <c r="B57" s="919">
        <v>521</v>
      </c>
      <c r="C57" s="223" t="s">
        <v>376</v>
      </c>
      <c r="D57" s="905">
        <v>6271.7879999999996</v>
      </c>
      <c r="E57" s="905">
        <v>6573</v>
      </c>
      <c r="F57" s="905">
        <v>6828</v>
      </c>
      <c r="G57" s="905">
        <v>6907.3239865894502</v>
      </c>
      <c r="H57" s="906">
        <v>6816</v>
      </c>
      <c r="I57" s="902">
        <f t="shared" si="1"/>
        <v>-4.2227699944815095E-2</v>
      </c>
      <c r="J57" s="908">
        <v>6528.1759971761403</v>
      </c>
      <c r="K57" s="712">
        <f t="shared" si="0"/>
        <v>5.945625061827034E-2</v>
      </c>
      <c r="L57" s="434">
        <v>6916.3168653444218</v>
      </c>
      <c r="M57" s="712">
        <f t="shared" si="0"/>
        <v>-3.5289718242081589E-2</v>
      </c>
      <c r="N57" s="434">
        <v>6672.2419918934602</v>
      </c>
      <c r="O57" s="712">
        <f t="shared" si="0"/>
        <v>2.5855777554750024E-2</v>
      </c>
      <c r="P57" s="913">
        <v>6844.7579966273197</v>
      </c>
      <c r="Q57" s="712">
        <f t="shared" si="0"/>
        <v>3.0116332435025935E-2</v>
      </c>
      <c r="R57" s="913">
        <v>7050.8970038910502</v>
      </c>
      <c r="S57" s="712">
        <f t="shared" si="3"/>
        <v>6.0975645140381451E-2</v>
      </c>
      <c r="T57" s="913">
        <v>7480.8299975216896</v>
      </c>
      <c r="U57" s="712">
        <f t="shared" si="3"/>
        <v>-1.0546021027940149E-2</v>
      </c>
      <c r="V57" s="913">
        <v>7401.9370070613804</v>
      </c>
      <c r="W57" s="712">
        <f t="shared" si="3"/>
        <v>7.9717375651225469E-2</v>
      </c>
      <c r="X57" s="913">
        <v>7992</v>
      </c>
      <c r="Y57" s="712">
        <f t="shared" si="3"/>
        <v>6.9081361096847175E-4</v>
      </c>
      <c r="Z57" s="913">
        <v>7997.52098237886</v>
      </c>
      <c r="AA57" s="712">
        <f t="shared" si="4"/>
        <v>0.11287160219982995</v>
      </c>
      <c r="AB57" s="913">
        <v>8900.2139892867199</v>
      </c>
    </row>
    <row r="58" spans="1:28" s="239" customFormat="1" hidden="1" x14ac:dyDescent="0.2">
      <c r="A58" s="536" t="s">
        <v>459</v>
      </c>
      <c r="B58" s="919">
        <v>522</v>
      </c>
      <c r="C58" s="223" t="s">
        <v>377</v>
      </c>
      <c r="D58" s="905">
        <v>7042.0230000000001</v>
      </c>
      <c r="E58" s="905">
        <v>7296</v>
      </c>
      <c r="F58" s="905">
        <v>7568</v>
      </c>
      <c r="G58" s="905">
        <v>7665.3819819819801</v>
      </c>
      <c r="H58" s="906">
        <v>7572</v>
      </c>
      <c r="I58" s="902">
        <f t="shared" si="1"/>
        <v>-3.2233492905648399E-2</v>
      </c>
      <c r="J58" s="908">
        <v>7327.9279917184303</v>
      </c>
      <c r="K58" s="712">
        <f t="shared" si="0"/>
        <v>5.2967335760339761E-2</v>
      </c>
      <c r="L58" s="434">
        <v>7716.0688140833727</v>
      </c>
      <c r="M58" s="712">
        <f t="shared" si="0"/>
        <v>-2.880817533119797E-2</v>
      </c>
      <c r="N58" s="434">
        <v>7493.7829508196701</v>
      </c>
      <c r="O58" s="712">
        <f t="shared" si="0"/>
        <v>2.3021233365791597E-2</v>
      </c>
      <c r="P58" s="913">
        <v>7666.2990769230801</v>
      </c>
      <c r="Q58" s="712">
        <f t="shared" si="0"/>
        <v>1.5838271095164901E-2</v>
      </c>
      <c r="R58" s="913">
        <v>7787.72</v>
      </c>
      <c r="S58" s="712">
        <f t="shared" si="3"/>
        <v>5.431589933770091E-2</v>
      </c>
      <c r="T58" s="913">
        <v>8210.7170155902004</v>
      </c>
      <c r="U58" s="712">
        <f t="shared" si="3"/>
        <v>-6.9220589096341103E-3</v>
      </c>
      <c r="V58" s="913">
        <v>8153.8819487179499</v>
      </c>
      <c r="W58" s="712">
        <f t="shared" si="3"/>
        <v>6.8488619133828157E-2</v>
      </c>
      <c r="X58" s="913">
        <v>8712.3300639658901</v>
      </c>
      <c r="Y58" s="712">
        <f t="shared" si="3"/>
        <v>1.6275768959276026E-4</v>
      </c>
      <c r="Z58" s="913">
        <v>8713.7480626780707</v>
      </c>
      <c r="AA58" s="712">
        <f t="shared" si="4"/>
        <v>0.11267148438840291</v>
      </c>
      <c r="AB58" s="913">
        <v>9695.5389914865791</v>
      </c>
    </row>
    <row r="59" spans="1:28" s="239" customFormat="1" hidden="1" x14ac:dyDescent="0.2">
      <c r="A59" s="536" t="s">
        <v>459</v>
      </c>
      <c r="B59" s="918">
        <v>528</v>
      </c>
      <c r="C59" s="228" t="s">
        <v>378</v>
      </c>
      <c r="D59" s="905">
        <v>6565.85</v>
      </c>
      <c r="E59" s="905">
        <v>6762</v>
      </c>
      <c r="F59" s="905">
        <v>6910</v>
      </c>
      <c r="G59" s="905">
        <v>6859.8909333333304</v>
      </c>
      <c r="H59" s="906">
        <v>6926</v>
      </c>
      <c r="I59" s="902">
        <f t="shared" si="1"/>
        <v>1.1996949898931544E-2</v>
      </c>
      <c r="J59" s="908">
        <v>7009.0908749999999</v>
      </c>
      <c r="K59" s="712">
        <f t="shared" si="0"/>
        <v>2.3743829690503399E-2</v>
      </c>
      <c r="L59" s="434">
        <v>7175.5135350212613</v>
      </c>
      <c r="M59" s="712">
        <f t="shared" si="0"/>
        <v>-6.5032839057689281E-3</v>
      </c>
      <c r="N59" s="434">
        <v>7128.8491333333304</v>
      </c>
      <c r="O59" s="712">
        <f t="shared" si="0"/>
        <v>-6.232581515237581E-3</v>
      </c>
      <c r="P59" s="913">
        <v>7084.4179999999997</v>
      </c>
      <c r="Q59" s="712">
        <f t="shared" si="0"/>
        <v>4.6759392702878426E-2</v>
      </c>
      <c r="R59" s="913">
        <v>7415.6810833333402</v>
      </c>
      <c r="S59" s="712">
        <f t="shared" si="3"/>
        <v>5.5667835769590571E-2</v>
      </c>
      <c r="T59" s="913">
        <v>7828.4960000000001</v>
      </c>
      <c r="U59" s="712">
        <f t="shared" si="3"/>
        <v>-2.5096774655055103E-2</v>
      </c>
      <c r="V59" s="913">
        <v>7632.0259999999998</v>
      </c>
      <c r="W59" s="712">
        <f t="shared" si="3"/>
        <v>8.1694428189841156E-2</v>
      </c>
      <c r="X59" s="913">
        <v>8255.52</v>
      </c>
      <c r="Y59" s="712">
        <f t="shared" si="3"/>
        <v>-3.9222241603194007E-2</v>
      </c>
      <c r="Z59" s="913">
        <v>7931.72</v>
      </c>
      <c r="AA59" s="712">
        <f t="shared" si="4"/>
        <v>5.2638635335925839E-2</v>
      </c>
      <c r="AB59" s="913">
        <v>8349.23491666667</v>
      </c>
    </row>
    <row r="60" spans="1:28" s="239" customFormat="1" hidden="1" x14ac:dyDescent="0.2">
      <c r="A60" s="536" t="s">
        <v>459</v>
      </c>
      <c r="B60" s="918">
        <v>529</v>
      </c>
      <c r="C60" s="228" t="s">
        <v>379</v>
      </c>
      <c r="D60" s="905">
        <v>9220.6650000000009</v>
      </c>
      <c r="E60" s="905">
        <v>9509</v>
      </c>
      <c r="F60" s="905">
        <v>9758</v>
      </c>
      <c r="G60" s="905">
        <v>9503.5667619047599</v>
      </c>
      <c r="H60" s="906">
        <v>9548</v>
      </c>
      <c r="I60" s="902">
        <f t="shared" si="1"/>
        <v>1.0959153749476418E-2</v>
      </c>
      <c r="J60" s="908">
        <v>9652.6380000000008</v>
      </c>
      <c r="K60" s="712">
        <f t="shared" si="0"/>
        <v>1.991975605884011E-2</v>
      </c>
      <c r="L60" s="434">
        <v>9844.9161942842911</v>
      </c>
      <c r="M60" s="712">
        <f t="shared" si="0"/>
        <v>2.3186050477130497E-3</v>
      </c>
      <c r="N60" s="434">
        <v>9867.7426666666706</v>
      </c>
      <c r="O60" s="712">
        <f t="shared" si="0"/>
        <v>-3.8449877830890648E-2</v>
      </c>
      <c r="P60" s="913">
        <v>9488.3291666666701</v>
      </c>
      <c r="Q60" s="712">
        <f t="shared" si="0"/>
        <v>-1</v>
      </c>
      <c r="R60" s="913">
        <v>0</v>
      </c>
      <c r="S60" s="712" t="e">
        <f t="shared" si="3"/>
        <v>#DIV/0!</v>
      </c>
      <c r="T60" s="913">
        <v>10733.008</v>
      </c>
      <c r="U60" s="712">
        <f t="shared" si="3"/>
        <v>-1.6656281258711353E-2</v>
      </c>
      <c r="V60" s="913">
        <v>10554.236000000001</v>
      </c>
      <c r="W60" s="712">
        <f t="shared" si="3"/>
        <v>6.534854820377331E-2</v>
      </c>
      <c r="X60" s="913">
        <v>11243.94</v>
      </c>
      <c r="Y60" s="712">
        <f t="shared" si="3"/>
        <v>-1.951583598710949E-2</v>
      </c>
      <c r="Z60" s="913">
        <v>11024.505111111101</v>
      </c>
      <c r="AA60" s="712">
        <f t="shared" si="4"/>
        <v>2.2218220810839955E-2</v>
      </c>
      <c r="AB60" s="913">
        <v>11269.45</v>
      </c>
    </row>
    <row r="61" spans="1:28" hidden="1" x14ac:dyDescent="0.2">
      <c r="A61" s="536" t="s">
        <v>459</v>
      </c>
      <c r="B61" s="918">
        <v>686</v>
      </c>
      <c r="C61" s="228" t="s">
        <v>380</v>
      </c>
      <c r="D61" s="911"/>
      <c r="E61" s="905">
        <v>9949</v>
      </c>
      <c r="F61" s="905">
        <v>10247</v>
      </c>
      <c r="G61" s="905">
        <v>10088.2293333333</v>
      </c>
      <c r="H61" s="906">
        <v>10146</v>
      </c>
      <c r="I61" s="902">
        <f t="shared" si="1"/>
        <v>9.9705236874955569E-2</v>
      </c>
      <c r="J61" s="908">
        <v>11157.609333333299</v>
      </c>
      <c r="K61" s="712">
        <f t="shared" si="0"/>
        <v>2.4843418303034978E-2</v>
      </c>
      <c r="L61" s="434">
        <v>11434.802489263146</v>
      </c>
      <c r="M61" s="712">
        <f t="shared" si="0"/>
        <v>-9.9122967831121993E-3</v>
      </c>
      <c r="N61" s="434">
        <v>11321.457333333299</v>
      </c>
      <c r="O61" s="712">
        <f t="shared" si="0"/>
        <v>-8.9743452344649942E-3</v>
      </c>
      <c r="P61" s="913">
        <v>11219.854666666701</v>
      </c>
      <c r="Q61" s="712">
        <f t="shared" si="0"/>
        <v>-1</v>
      </c>
      <c r="R61" s="913">
        <v>0</v>
      </c>
      <c r="S61" s="712" t="e">
        <f t="shared" si="3"/>
        <v>#VALUE!</v>
      </c>
      <c r="T61" s="913" t="s">
        <v>502</v>
      </c>
      <c r="U61" s="712" t="e">
        <f t="shared" si="3"/>
        <v>#VALUE!</v>
      </c>
      <c r="V61" s="913">
        <v>12356.3013333333</v>
      </c>
      <c r="W61" s="712">
        <f t="shared" si="3"/>
        <v>4.6078405771050143E-2</v>
      </c>
      <c r="X61" s="913">
        <v>12925.66</v>
      </c>
      <c r="Y61" s="712">
        <f t="shared" si="3"/>
        <v>-2.5152861311012284E-2</v>
      </c>
      <c r="Z61" s="913">
        <v>12600.542666666701</v>
      </c>
      <c r="AA61" s="712">
        <f t="shared" si="4"/>
        <v>1.0881771194261701E-2</v>
      </c>
      <c r="AB61" s="913">
        <v>12737.6588888889</v>
      </c>
    </row>
    <row r="62" spans="1:28" s="239" customFormat="1" hidden="1" x14ac:dyDescent="0.2">
      <c r="A62" s="536" t="s">
        <v>459</v>
      </c>
      <c r="B62" s="918">
        <v>995</v>
      </c>
      <c r="C62" s="225"/>
      <c r="D62" s="905"/>
      <c r="E62" s="905"/>
      <c r="F62" s="905"/>
      <c r="G62" s="905"/>
      <c r="H62" s="906"/>
      <c r="I62" s="902"/>
      <c r="J62" s="908"/>
      <c r="K62" s="712" t="e">
        <f t="shared" si="0"/>
        <v>#DIV/0!</v>
      </c>
      <c r="L62" s="434">
        <v>9564.8874367873432</v>
      </c>
      <c r="M62" s="712">
        <f t="shared" si="0"/>
        <v>-4.5771206371288987E-2</v>
      </c>
      <c r="N62" s="434">
        <v>9127.0910000000003</v>
      </c>
      <c r="O62" s="712">
        <f t="shared" si="0"/>
        <v>5.781030077715783E-3</v>
      </c>
      <c r="P62" s="913">
        <v>9179.8549875930494</v>
      </c>
      <c r="Q62" s="712">
        <f t="shared" si="0"/>
        <v>3.6112883972135815E-2</v>
      </c>
      <c r="R62" s="913">
        <v>9511.3660256410294</v>
      </c>
      <c r="S62" s="712">
        <f t="shared" si="3"/>
        <v>3.5717361367448276E-2</v>
      </c>
      <c r="T62" s="913">
        <v>9851.0869230769204</v>
      </c>
      <c r="U62" s="712">
        <f t="shared" si="3"/>
        <v>2.3247141881188866E-3</v>
      </c>
      <c r="V62" s="913">
        <v>9873.9878846153897</v>
      </c>
      <c r="W62" s="712">
        <f t="shared" si="3"/>
        <v>3.4846317354784967E-2</v>
      </c>
      <c r="X62" s="913">
        <v>10218.06</v>
      </c>
      <c r="Y62" s="712">
        <f t="shared" si="3"/>
        <v>5.6179563816028807E-3</v>
      </c>
      <c r="Z62" s="913">
        <v>10275.464615384601</v>
      </c>
      <c r="AA62" s="712">
        <f t="shared" si="4"/>
        <v>0.10119847909427876</v>
      </c>
      <c r="AB62" s="913">
        <v>11315.3260064486</v>
      </c>
    </row>
    <row r="63" spans="1:28" s="239" customFormat="1" hidden="1" x14ac:dyDescent="0.2">
      <c r="A63" s="536" t="s">
        <v>459</v>
      </c>
      <c r="B63" s="918">
        <v>996</v>
      </c>
      <c r="C63" s="225"/>
      <c r="D63" s="905"/>
      <c r="E63" s="905"/>
      <c r="F63" s="905"/>
      <c r="G63" s="905"/>
      <c r="H63" s="906"/>
      <c r="I63" s="902"/>
      <c r="J63" s="908"/>
      <c r="K63" s="712" t="e">
        <f t="shared" si="0"/>
        <v>#DIV/0!</v>
      </c>
      <c r="L63" s="434">
        <v>9490.3379178808555</v>
      </c>
      <c r="M63" s="712">
        <f t="shared" si="0"/>
        <v>-4.6459980845372409E-2</v>
      </c>
      <c r="N63" s="434">
        <v>9049.4169999999995</v>
      </c>
      <c r="O63" s="712">
        <f t="shared" si="0"/>
        <v>7.1562607684284669E-3</v>
      </c>
      <c r="P63" s="913">
        <v>9114.1769878542491</v>
      </c>
      <c r="Q63" s="712">
        <f t="shared" si="0"/>
        <v>1.9970528931490785E-2</v>
      </c>
      <c r="R63" s="913">
        <v>9296.1919230769199</v>
      </c>
      <c r="S63" s="712">
        <f t="shared" si="3"/>
        <v>4.3864520372878836E-2</v>
      </c>
      <c r="T63" s="913">
        <v>9703.9649230769191</v>
      </c>
      <c r="U63" s="712">
        <f t="shared" si="3"/>
        <v>7.680478185968038E-3</v>
      </c>
      <c r="V63" s="913">
        <v>9778.4960139860104</v>
      </c>
      <c r="W63" s="712" t="e">
        <f t="shared" si="3"/>
        <v>#VALUE!</v>
      </c>
      <c r="X63" s="913" t="s">
        <v>502</v>
      </c>
      <c r="Y63" s="712" t="e">
        <f t="shared" si="3"/>
        <v>#VALUE!</v>
      </c>
      <c r="Z63" s="913">
        <v>10141.68</v>
      </c>
      <c r="AA63" s="712">
        <f t="shared" si="4"/>
        <v>8.1692283513500705E-2</v>
      </c>
      <c r="AB63" s="913">
        <v>10970.1769978632</v>
      </c>
    </row>
    <row r="64" spans="1:28" hidden="1" x14ac:dyDescent="0.2">
      <c r="A64" s="536" t="s">
        <v>459</v>
      </c>
      <c r="B64" s="916">
        <v>541</v>
      </c>
      <c r="C64" s="223" t="s">
        <v>383</v>
      </c>
      <c r="D64" s="905">
        <v>3705.0970000000002</v>
      </c>
      <c r="E64" s="905">
        <v>4176</v>
      </c>
      <c r="F64" s="905">
        <v>4387</v>
      </c>
      <c r="G64" s="905">
        <v>4238.6909961089495</v>
      </c>
      <c r="H64" s="906">
        <v>4263</v>
      </c>
      <c r="I64" s="902">
        <f t="shared" si="1"/>
        <v>9.8919305366176505E-2</v>
      </c>
      <c r="J64" s="908">
        <v>4684.6929987760104</v>
      </c>
      <c r="K64" s="712">
        <f t="shared" si="0"/>
        <v>3.637303856173834E-2</v>
      </c>
      <c r="L64" s="434">
        <v>4855.0895178703959</v>
      </c>
      <c r="M64" s="712">
        <f t="shared" si="0"/>
        <v>-5.0040371208723233E-2</v>
      </c>
      <c r="N64" s="434">
        <v>4612.1390361445801</v>
      </c>
      <c r="O64" s="712">
        <f t="shared" si="0"/>
        <v>4.491496584995968E-2</v>
      </c>
      <c r="P64" s="913">
        <v>4819.2931034482799</v>
      </c>
      <c r="Q64" s="712">
        <f t="shared" si="0"/>
        <v>2.603861476514703E-4</v>
      </c>
      <c r="R64" s="913">
        <v>4820.5479806138901</v>
      </c>
      <c r="S64" s="712">
        <f t="shared" si="3"/>
        <v>2.365063809376514E-2</v>
      </c>
      <c r="T64" s="913">
        <v>4934.5570163170196</v>
      </c>
      <c r="U64" s="712">
        <f t="shared" si="3"/>
        <v>1.5692591003610618E-2</v>
      </c>
      <c r="V64" s="913">
        <v>5011.9930013580797</v>
      </c>
      <c r="W64" s="712">
        <f t="shared" si="3"/>
        <v>6.8973954796023917E-2</v>
      </c>
      <c r="X64" s="913">
        <v>5357.6899800717401</v>
      </c>
      <c r="Y64" s="712">
        <f t="shared" si="3"/>
        <v>-5.0882746311515729E-2</v>
      </c>
      <c r="Z64" s="913">
        <v>5085.076</v>
      </c>
      <c r="AA64" s="712">
        <f t="shared" si="4"/>
        <v>1.5797599910976824E-2</v>
      </c>
      <c r="AB64" s="913">
        <v>5165.4079961649104</v>
      </c>
    </row>
    <row r="65" spans="1:28" hidden="1" x14ac:dyDescent="0.2">
      <c r="A65" s="536" t="s">
        <v>459</v>
      </c>
      <c r="B65" s="916">
        <v>998</v>
      </c>
      <c r="C65" s="223" t="s">
        <v>384</v>
      </c>
      <c r="D65" s="905">
        <v>6043.7790000000005</v>
      </c>
      <c r="E65" s="905">
        <v>6959</v>
      </c>
      <c r="F65" s="905">
        <v>6829</v>
      </c>
      <c r="G65" s="905">
        <v>8612.6550287907903</v>
      </c>
      <c r="H65" s="906">
        <v>8627</v>
      </c>
      <c r="I65" s="902">
        <f t="shared" si="1"/>
        <v>-6.4820098261007347E-2</v>
      </c>
      <c r="J65" s="908">
        <v>8067.7970123022897</v>
      </c>
      <c r="K65" s="712">
        <f t="shared" si="0"/>
        <v>-9.5954968576384636E-2</v>
      </c>
      <c r="L65" s="434">
        <v>7293.6518035061736</v>
      </c>
      <c r="M65" s="712">
        <f t="shared" si="0"/>
        <v>-2.6515361891537765E-2</v>
      </c>
      <c r="N65" s="434">
        <v>7100.2579864253403</v>
      </c>
      <c r="O65" s="712">
        <f t="shared" si="0"/>
        <v>2.9874687882303477E-2</v>
      </c>
      <c r="P65" s="913">
        <v>7312.3759776536299</v>
      </c>
      <c r="Q65" s="712">
        <f t="shared" si="0"/>
        <v>-6.5409660471901082E-2</v>
      </c>
      <c r="R65" s="913">
        <v>6834.0759477124202</v>
      </c>
      <c r="S65" s="712">
        <f t="shared" si="3"/>
        <v>-4.2793490772222692E-2</v>
      </c>
      <c r="T65" s="913">
        <v>6541.6219817073197</v>
      </c>
      <c r="U65" s="712">
        <f t="shared" si="3"/>
        <v>-2.3900801042719858E-2</v>
      </c>
      <c r="V65" s="913">
        <v>6385.2719762258503</v>
      </c>
      <c r="W65" s="712">
        <f t="shared" si="3"/>
        <v>-0.18419919260056569</v>
      </c>
      <c r="X65" s="913">
        <v>5209.1100336700301</v>
      </c>
      <c r="Y65" s="712">
        <f t="shared" si="3"/>
        <v>0.11652620496579814</v>
      </c>
      <c r="Z65" s="913">
        <v>5816.1078571428598</v>
      </c>
      <c r="AA65" s="712">
        <f t="shared" si="4"/>
        <v>0.11842836477167848</v>
      </c>
      <c r="AB65" s="913">
        <v>6504.9</v>
      </c>
    </row>
    <row r="66" spans="1:28" hidden="1" x14ac:dyDescent="0.2">
      <c r="A66" s="536" t="s">
        <v>459</v>
      </c>
      <c r="B66" s="919">
        <v>545</v>
      </c>
      <c r="C66" s="223" t="s">
        <v>385</v>
      </c>
      <c r="D66" s="905">
        <v>5273.84</v>
      </c>
      <c r="E66" s="905">
        <v>5924</v>
      </c>
      <c r="F66" s="905">
        <v>5896</v>
      </c>
      <c r="G66" s="905">
        <v>7885.5890028490003</v>
      </c>
      <c r="H66" s="906">
        <v>7745</v>
      </c>
      <c r="I66" s="902">
        <f t="shared" si="1"/>
        <v>-0.10663111928572366</v>
      </c>
      <c r="J66" s="908">
        <v>6919.1419811320702</v>
      </c>
      <c r="K66" s="712">
        <f t="shared" si="0"/>
        <v>-0.1084381169801449</v>
      </c>
      <c r="L66" s="434">
        <v>6168.8432535798393</v>
      </c>
      <c r="M66" s="712">
        <f t="shared" si="0"/>
        <v>5.5525608588237053E-2</v>
      </c>
      <c r="N66" s="434">
        <v>6511.3720295203002</v>
      </c>
      <c r="O66" s="712">
        <f t="shared" si="0"/>
        <v>-1</v>
      </c>
      <c r="P66" s="913">
        <v>0</v>
      </c>
      <c r="Q66" s="712" t="e">
        <f t="shared" si="0"/>
        <v>#DIV/0!</v>
      </c>
      <c r="R66" s="913">
        <v>0</v>
      </c>
      <c r="S66" s="712" t="e">
        <f t="shared" si="3"/>
        <v>#DIV/0!</v>
      </c>
      <c r="T66" s="913">
        <v>5857.0009850107099</v>
      </c>
      <c r="U66" s="712" t="e">
        <f t="shared" si="3"/>
        <v>#VALUE!</v>
      </c>
      <c r="V66" s="913" t="s">
        <v>502</v>
      </c>
      <c r="W66" s="712" t="e">
        <f t="shared" si="3"/>
        <v>#VALUE!</v>
      </c>
      <c r="X66" s="913">
        <v>4671.9399999999996</v>
      </c>
      <c r="Y66" s="712">
        <f t="shared" si="3"/>
        <v>0.12159661766007912</v>
      </c>
      <c r="Z66" s="913">
        <v>5240.0321019108296</v>
      </c>
      <c r="AA66" s="712">
        <f t="shared" si="4"/>
        <v>6.0595024557165172E-2</v>
      </c>
      <c r="AB66" s="913">
        <v>5557.5519758064502</v>
      </c>
    </row>
    <row r="67" spans="1:28" hidden="1" x14ac:dyDescent="0.2">
      <c r="A67" s="536" t="s">
        <v>459</v>
      </c>
      <c r="B67" s="919">
        <v>547</v>
      </c>
      <c r="C67" s="223" t="s">
        <v>386</v>
      </c>
      <c r="D67" s="904"/>
      <c r="E67" s="905"/>
      <c r="F67" s="905"/>
      <c r="G67" s="905"/>
      <c r="H67" s="906" t="e">
        <v>#N/A</v>
      </c>
      <c r="I67" s="902" t="e">
        <f t="shared" si="1"/>
        <v>#N/A</v>
      </c>
      <c r="J67" s="908" t="e">
        <v>#N/A</v>
      </c>
      <c r="K67" s="712" t="e">
        <f t="shared" ref="K67:W107" si="5">(L67-J67)/J67</f>
        <v>#N/A</v>
      </c>
      <c r="L67" s="434">
        <v>6498.7050308769249</v>
      </c>
      <c r="M67" s="712" t="e">
        <f t="shared" si="5"/>
        <v>#N/A</v>
      </c>
      <c r="N67" s="434" t="e">
        <v>#N/A</v>
      </c>
      <c r="O67" s="712" t="e">
        <f t="shared" si="5"/>
        <v>#N/A</v>
      </c>
      <c r="P67" s="913" t="e">
        <v>#N/A</v>
      </c>
      <c r="Q67" s="712" t="e">
        <f t="shared" si="5"/>
        <v>#N/A</v>
      </c>
      <c r="R67" s="913" t="e">
        <v>#N/A</v>
      </c>
      <c r="S67" s="712" t="e">
        <f t="shared" si="5"/>
        <v>#N/A</v>
      </c>
      <c r="T67" s="913" t="e">
        <v>#N/A</v>
      </c>
      <c r="U67" s="712" t="e">
        <f t="shared" si="5"/>
        <v>#N/A</v>
      </c>
      <c r="V67" s="913" t="e">
        <v>#N/A</v>
      </c>
      <c r="W67" s="712" t="e">
        <f t="shared" si="5"/>
        <v>#N/A</v>
      </c>
      <c r="X67" s="913" t="e">
        <v>#N/A</v>
      </c>
      <c r="Y67" s="712" t="e">
        <f t="shared" ref="Y67:Y75" si="6">(Z67-X67)/X67</f>
        <v>#N/A</v>
      </c>
      <c r="Z67" s="913" t="e">
        <v>#N/A</v>
      </c>
      <c r="AA67" s="712" t="e">
        <f t="shared" si="4"/>
        <v>#N/A</v>
      </c>
      <c r="AB67" s="913" t="e">
        <v>#N/A</v>
      </c>
    </row>
    <row r="68" spans="1:28" hidden="1" x14ac:dyDescent="0.2">
      <c r="A68" s="536" t="s">
        <v>459</v>
      </c>
      <c r="B68" s="919">
        <v>566</v>
      </c>
      <c r="C68" s="223" t="s">
        <v>387</v>
      </c>
      <c r="D68" s="905">
        <v>15319.620999999999</v>
      </c>
      <c r="E68" s="905">
        <v>15202</v>
      </c>
      <c r="F68" s="905">
        <v>15285</v>
      </c>
      <c r="G68" s="905">
        <v>20243.5660082305</v>
      </c>
      <c r="H68" s="906">
        <v>0</v>
      </c>
      <c r="I68" s="902" t="e">
        <f t="shared" si="1"/>
        <v>#DIV/0!</v>
      </c>
      <c r="J68" s="908">
        <v>20096.236042216398</v>
      </c>
      <c r="K68" s="712">
        <f t="shared" si="5"/>
        <v>3.7281562069265826E-2</v>
      </c>
      <c r="L68" s="434">
        <v>20845.455113582906</v>
      </c>
      <c r="M68" s="712">
        <f t="shared" si="5"/>
        <v>-3.4773580602257076E-2</v>
      </c>
      <c r="N68" s="434">
        <v>20120.583999999999</v>
      </c>
      <c r="O68" s="712">
        <f t="shared" si="5"/>
        <v>-1.1629881120765599E-5</v>
      </c>
      <c r="P68" s="913">
        <v>20120.349999999999</v>
      </c>
      <c r="Q68" s="712">
        <f t="shared" si="5"/>
        <v>-1</v>
      </c>
      <c r="R68" s="913">
        <v>0</v>
      </c>
      <c r="S68" s="712" t="e">
        <f t="shared" si="5"/>
        <v>#N/A</v>
      </c>
      <c r="T68" s="913" t="e">
        <v>#N/A</v>
      </c>
      <c r="U68" s="712" t="e">
        <f t="shared" si="5"/>
        <v>#VALUE!</v>
      </c>
      <c r="V68" s="913" t="s">
        <v>502</v>
      </c>
      <c r="W68" s="712" t="e">
        <f t="shared" si="5"/>
        <v>#VALUE!</v>
      </c>
      <c r="X68" s="913" t="s">
        <v>502</v>
      </c>
      <c r="Y68" s="712" t="e">
        <f t="shared" si="6"/>
        <v>#VALUE!</v>
      </c>
      <c r="Z68" s="913" t="s">
        <v>502</v>
      </c>
      <c r="AA68" s="712" t="e">
        <f t="shared" si="4"/>
        <v>#VALUE!</v>
      </c>
      <c r="AB68" s="913" t="s">
        <v>502</v>
      </c>
    </row>
    <row r="69" spans="1:28" hidden="1" x14ac:dyDescent="0.2">
      <c r="A69" s="536" t="s">
        <v>459</v>
      </c>
      <c r="B69" s="919">
        <v>568</v>
      </c>
      <c r="C69" s="223" t="s">
        <v>388</v>
      </c>
      <c r="D69" s="904"/>
      <c r="E69" s="905">
        <v>15385</v>
      </c>
      <c r="F69" s="905">
        <v>15467</v>
      </c>
      <c r="G69" s="905"/>
      <c r="H69" s="906">
        <v>20364</v>
      </c>
      <c r="I69" s="902">
        <f t="shared" si="1"/>
        <v>-1</v>
      </c>
      <c r="J69" s="908">
        <v>0</v>
      </c>
      <c r="K69" s="712" t="e">
        <f t="shared" si="5"/>
        <v>#DIV/0!</v>
      </c>
      <c r="L69" s="434">
        <v>21027.958201226564</v>
      </c>
      <c r="M69" s="712">
        <f t="shared" si="5"/>
        <v>-3.3541309049383801E-2</v>
      </c>
      <c r="N69" s="434">
        <v>20322.652956521699</v>
      </c>
      <c r="O69" s="712">
        <f t="shared" si="5"/>
        <v>-1.1607994301000476E-5</v>
      </c>
      <c r="P69" s="913">
        <v>20322.417051281998</v>
      </c>
      <c r="Q69" s="712">
        <f t="shared" si="5"/>
        <v>-3.73410540582878E-3</v>
      </c>
      <c r="R69" s="913">
        <v>20246.531003911299</v>
      </c>
      <c r="S69" s="712">
        <f t="shared" si="5"/>
        <v>1.6567626485593932E-2</v>
      </c>
      <c r="T69" s="913">
        <v>20581.967967213099</v>
      </c>
      <c r="U69" s="712">
        <f t="shared" si="5"/>
        <v>1.6953193422653639E-3</v>
      </c>
      <c r="V69" s="913">
        <v>20616.860975609801</v>
      </c>
      <c r="W69" s="712">
        <f t="shared" si="5"/>
        <v>7.5806411351899573E-3</v>
      </c>
      <c r="X69" s="913">
        <v>20773.150000000001</v>
      </c>
      <c r="Y69" s="712">
        <f t="shared" si="6"/>
        <v>-2.8963343287272876E-3</v>
      </c>
      <c r="Z69" s="913">
        <v>20712.9840125392</v>
      </c>
      <c r="AA69" s="712">
        <f t="shared" si="4"/>
        <v>-2.2237271689350348E-3</v>
      </c>
      <c r="AB69" s="913">
        <v>20666.9239872408</v>
      </c>
    </row>
    <row r="70" spans="1:28" hidden="1" x14ac:dyDescent="0.2">
      <c r="A70" s="537" t="s">
        <v>460</v>
      </c>
      <c r="B70" s="918">
        <v>30</v>
      </c>
      <c r="C70" s="228" t="s">
        <v>523</v>
      </c>
      <c r="D70" s="905">
        <v>4999.6090000000004</v>
      </c>
      <c r="E70" s="905">
        <v>5046</v>
      </c>
      <c r="F70" s="905"/>
      <c r="G70" s="905">
        <v>5341.7549629629602</v>
      </c>
      <c r="H70" s="906">
        <v>5361</v>
      </c>
      <c r="I70" s="902">
        <f t="shared" ref="I70:I107" si="7">(J70-H70)/H70</f>
        <v>-4.3400413240925638E-3</v>
      </c>
      <c r="J70" s="908">
        <v>5337.7330384615398</v>
      </c>
      <c r="K70" s="712">
        <f t="shared" si="5"/>
        <v>2.4574776435986444E-2</v>
      </c>
      <c r="L70" s="434">
        <v>5468.9066345567107</v>
      </c>
      <c r="M70" s="712">
        <f t="shared" si="5"/>
        <v>-1.4754070593719547E-2</v>
      </c>
      <c r="N70" s="434">
        <v>5388.2179999999998</v>
      </c>
      <c r="O70" s="712">
        <f t="shared" si="5"/>
        <v>5.3075061179781438E-3</v>
      </c>
      <c r="P70" s="913">
        <v>5416.8159999999998</v>
      </c>
      <c r="Q70" s="712">
        <f t="shared" si="5"/>
        <v>2.0388730206084168E-2</v>
      </c>
      <c r="R70" s="913">
        <v>5527.2579999999998</v>
      </c>
      <c r="S70" s="712">
        <f t="shared" si="5"/>
        <v>5.7671820879960714E-2</v>
      </c>
      <c r="T70" s="913">
        <v>5846.0250333333297</v>
      </c>
      <c r="U70" s="712">
        <f t="shared" si="5"/>
        <v>2.1666853279697151E-2</v>
      </c>
      <c r="V70" s="913">
        <v>5972.69</v>
      </c>
      <c r="W70" s="712">
        <f t="shared" si="5"/>
        <v>4.8063770260971292E-2</v>
      </c>
      <c r="X70" s="913">
        <v>6259.76</v>
      </c>
      <c r="Y70" s="712">
        <f t="shared" si="6"/>
        <v>-2.5087692736441933E-2</v>
      </c>
      <c r="Z70" s="913">
        <v>6102.7170645161304</v>
      </c>
      <c r="AA70" s="712">
        <f t="shared" si="4"/>
        <v>2.7790397898336254E-2</v>
      </c>
      <c r="AB70" s="913">
        <v>6272.3140000000003</v>
      </c>
    </row>
    <row r="71" spans="1:28" hidden="1" x14ac:dyDescent="0.2">
      <c r="A71" s="537" t="s">
        <v>460</v>
      </c>
      <c r="B71" s="918">
        <v>102</v>
      </c>
      <c r="C71" s="228" t="s">
        <v>551</v>
      </c>
      <c r="D71" s="905">
        <v>7743.8530000000001</v>
      </c>
      <c r="E71" s="905">
        <v>8202</v>
      </c>
      <c r="F71" s="905">
        <v>8730</v>
      </c>
      <c r="G71" s="905">
        <v>8530.3169117646994</v>
      </c>
      <c r="H71" s="906">
        <v>8652</v>
      </c>
      <c r="I71" s="902">
        <f t="shared" si="7"/>
        <v>7.8449018462563552E-2</v>
      </c>
      <c r="J71" s="908">
        <v>9330.7409077380998</v>
      </c>
      <c r="K71" s="712">
        <f t="shared" si="5"/>
        <v>3.0675459152763832E-2</v>
      </c>
      <c r="L71" s="434">
        <v>9616.9656693184425</v>
      </c>
      <c r="M71" s="712">
        <f t="shared" si="5"/>
        <v>-3.4198655849867914E-3</v>
      </c>
      <c r="N71" s="434">
        <v>9584.0769393939408</v>
      </c>
      <c r="O71" s="712">
        <f t="shared" si="5"/>
        <v>-5.3814315456175259E-3</v>
      </c>
      <c r="P71" s="913">
        <v>9532.5008854166608</v>
      </c>
      <c r="Q71" s="712">
        <f t="shared" si="5"/>
        <v>3.5676137520256885E-3</v>
      </c>
      <c r="R71" s="913">
        <v>9566.5091666666704</v>
      </c>
      <c r="S71" s="712">
        <f t="shared" si="5"/>
        <v>4.4509008031577847E-2</v>
      </c>
      <c r="T71" s="913">
        <v>9992.3050000000003</v>
      </c>
      <c r="U71" s="712">
        <f t="shared" si="5"/>
        <v>-3.4619956723365569E-2</v>
      </c>
      <c r="V71" s="913">
        <v>9646.3718333333309</v>
      </c>
      <c r="W71" s="712">
        <f t="shared" si="5"/>
        <v>8.4996533498061133E-2</v>
      </c>
      <c r="X71" s="913">
        <v>10466.280000000001</v>
      </c>
      <c r="Y71" s="712">
        <f t="shared" si="6"/>
        <v>-7.6097715711790706E-2</v>
      </c>
      <c r="Z71" s="913">
        <v>9669.82</v>
      </c>
      <c r="AA71" s="712">
        <f t="shared" si="4"/>
        <v>3.4260105330202573E-2</v>
      </c>
      <c r="AB71" s="913">
        <v>10001.109051724099</v>
      </c>
    </row>
    <row r="72" spans="1:28" hidden="1" x14ac:dyDescent="0.2">
      <c r="A72" s="537" t="s">
        <v>460</v>
      </c>
      <c r="B72" s="918">
        <v>117</v>
      </c>
      <c r="C72" s="228" t="s">
        <v>560</v>
      </c>
      <c r="D72" s="905">
        <v>4328.1869999999999</v>
      </c>
      <c r="E72" s="905">
        <v>4510</v>
      </c>
      <c r="F72" s="905">
        <v>4730</v>
      </c>
      <c r="G72" s="905">
        <v>4605.3989986504703</v>
      </c>
      <c r="H72" s="906">
        <v>4649</v>
      </c>
      <c r="I72" s="902">
        <f t="shared" si="7"/>
        <v>4.326005592600559E-2</v>
      </c>
      <c r="J72" s="908">
        <v>4850.116</v>
      </c>
      <c r="K72" s="712">
        <f t="shared" si="5"/>
        <v>3.2767354285811068E-2</v>
      </c>
      <c r="L72" s="434">
        <v>5009.0414692992808</v>
      </c>
      <c r="M72" s="712">
        <f t="shared" si="5"/>
        <v>-3.0080098622433306E-2</v>
      </c>
      <c r="N72" s="434">
        <v>4858.3690078989002</v>
      </c>
      <c r="O72" s="712">
        <f t="shared" si="5"/>
        <v>-4.1553051795916668E-3</v>
      </c>
      <c r="P72" s="913">
        <v>4838.1810019960103</v>
      </c>
      <c r="Q72" s="712">
        <f t="shared" si="5"/>
        <v>1.2987318576561416E-2</v>
      </c>
      <c r="R72" s="913">
        <v>4901.0159999999996</v>
      </c>
      <c r="S72" s="712">
        <f t="shared" si="5"/>
        <v>6.7761051994117139E-2</v>
      </c>
      <c r="T72" s="913">
        <v>5233.1139999999996</v>
      </c>
      <c r="U72" s="712">
        <f t="shared" si="5"/>
        <v>2.5420810630152651E-2</v>
      </c>
      <c r="V72" s="913">
        <v>5366.1440000000002</v>
      </c>
      <c r="W72" s="712">
        <f t="shared" si="5"/>
        <v>3.2083745795863879E-2</v>
      </c>
      <c r="X72" s="913">
        <v>5538.31</v>
      </c>
      <c r="Y72" s="712">
        <f t="shared" si="6"/>
        <v>-4.4723029424113263E-2</v>
      </c>
      <c r="Z72" s="913">
        <v>5290.6199989101397</v>
      </c>
      <c r="AA72" s="712">
        <f t="shared" si="4"/>
        <v>3.0969527413349032E-2</v>
      </c>
      <c r="AB72" s="913">
        <v>5454.4679999999998</v>
      </c>
    </row>
    <row r="73" spans="1:28" hidden="1" x14ac:dyDescent="0.2">
      <c r="A73" s="537" t="s">
        <v>460</v>
      </c>
      <c r="B73" s="918">
        <v>530</v>
      </c>
      <c r="C73" s="228" t="s">
        <v>629</v>
      </c>
      <c r="D73" s="905">
        <v>3557.5830000000001</v>
      </c>
      <c r="E73" s="905">
        <v>3730</v>
      </c>
      <c r="F73" s="905">
        <v>3970</v>
      </c>
      <c r="G73" s="905">
        <v>3851.6030006733999</v>
      </c>
      <c r="H73" s="906">
        <v>3920</v>
      </c>
      <c r="I73" s="902">
        <f t="shared" si="7"/>
        <v>3.6265306122448944E-2</v>
      </c>
      <c r="J73" s="908">
        <v>4062.16</v>
      </c>
      <c r="K73" s="712">
        <f t="shared" si="5"/>
        <v>3.2032104460992847E-2</v>
      </c>
      <c r="L73" s="434">
        <v>4192.2795334572666</v>
      </c>
      <c r="M73" s="712">
        <f t="shared" si="5"/>
        <v>-4.8884033572127138E-2</v>
      </c>
      <c r="N73" s="434">
        <v>3987.3440000000001</v>
      </c>
      <c r="O73" s="712">
        <f t="shared" si="5"/>
        <v>1.3335192549225756E-2</v>
      </c>
      <c r="P73" s="913">
        <v>4040.5160000000001</v>
      </c>
      <c r="Q73" s="712">
        <f t="shared" si="5"/>
        <v>1.7219333518934152E-2</v>
      </c>
      <c r="R73" s="913">
        <v>4110.0909925925898</v>
      </c>
      <c r="S73" s="712">
        <f t="shared" si="5"/>
        <v>6.2597399393613209E-2</v>
      </c>
      <c r="T73" s="913">
        <v>4367.3720000000003</v>
      </c>
      <c r="U73" s="712">
        <f t="shared" si="5"/>
        <v>2.2635805775198348E-2</v>
      </c>
      <c r="V73" s="913">
        <v>4466.2309843400399</v>
      </c>
      <c r="W73" s="712">
        <f t="shared" si="5"/>
        <v>4.2281515739353091E-2</v>
      </c>
      <c r="X73" s="913">
        <v>4655.07</v>
      </c>
      <c r="Y73" s="712">
        <f t="shared" si="6"/>
        <v>-6.0607681517141486E-2</v>
      </c>
      <c r="Z73" s="913">
        <v>4372.9369999999999</v>
      </c>
      <c r="AA73" s="712">
        <f t="shared" si="4"/>
        <v>2.3572486866378393E-2</v>
      </c>
      <c r="AB73" s="913">
        <v>4476.018</v>
      </c>
    </row>
    <row r="74" spans="1:28" hidden="1" x14ac:dyDescent="0.2">
      <c r="A74" s="537" t="s">
        <v>460</v>
      </c>
      <c r="B74" s="918">
        <v>531</v>
      </c>
      <c r="C74" s="228" t="s">
        <v>630</v>
      </c>
      <c r="D74" s="905">
        <v>3284.6990000000001</v>
      </c>
      <c r="E74" s="905">
        <v>3318</v>
      </c>
      <c r="F74" s="905">
        <v>3534</v>
      </c>
      <c r="G74" s="905">
        <v>3551.0610429042899</v>
      </c>
      <c r="H74" s="906">
        <v>3537</v>
      </c>
      <c r="I74" s="902">
        <f t="shared" si="7"/>
        <v>6.3177834322872498E-3</v>
      </c>
      <c r="J74" s="908">
        <v>3559.346</v>
      </c>
      <c r="K74" s="712">
        <f t="shared" si="5"/>
        <v>5.923938609503349E-3</v>
      </c>
      <c r="L74" s="434">
        <v>3580.4313471939813</v>
      </c>
      <c r="M74" s="712">
        <f t="shared" si="5"/>
        <v>-2.1781837234815766E-2</v>
      </c>
      <c r="N74" s="434">
        <v>3502.4429743589699</v>
      </c>
      <c r="O74" s="712">
        <f t="shared" si="5"/>
        <v>4.0603117894342851E-2</v>
      </c>
      <c r="P74" s="913">
        <v>3644.65307936508</v>
      </c>
      <c r="Q74" s="712">
        <f t="shared" si="5"/>
        <v>4.4703625503248884E-3</v>
      </c>
      <c r="R74" s="913">
        <v>3660.9459999999999</v>
      </c>
      <c r="S74" s="712">
        <f t="shared" si="5"/>
        <v>6.8541026886894854E-2</v>
      </c>
      <c r="T74" s="913">
        <v>3911.8709982174701</v>
      </c>
      <c r="U74" s="712">
        <f t="shared" si="5"/>
        <v>1.7499299392470503E-2</v>
      </c>
      <c r="V74" s="913">
        <v>3980.326</v>
      </c>
      <c r="W74" s="712">
        <f t="shared" si="5"/>
        <v>3.3855015895682891E-2</v>
      </c>
      <c r="X74" s="913">
        <v>4115.08</v>
      </c>
      <c r="Y74" s="712">
        <f t="shared" si="6"/>
        <v>-5.480865499577163E-2</v>
      </c>
      <c r="Z74" s="913">
        <v>3889.538</v>
      </c>
      <c r="AA74" s="712">
        <f t="shared" si="4"/>
        <v>6.6002183292720187E-2</v>
      </c>
      <c r="AB74" s="913">
        <v>4146.2560000000003</v>
      </c>
    </row>
    <row r="75" spans="1:28" hidden="1" x14ac:dyDescent="0.2">
      <c r="A75" s="537" t="s">
        <v>460</v>
      </c>
      <c r="B75" s="918">
        <v>533</v>
      </c>
      <c r="C75" s="228" t="s">
        <v>631</v>
      </c>
      <c r="D75" s="905">
        <v>7476.1760000000004</v>
      </c>
      <c r="E75" s="905">
        <v>8288</v>
      </c>
      <c r="F75" s="905">
        <v>8783</v>
      </c>
      <c r="G75" s="905">
        <v>8399.1209912280701</v>
      </c>
      <c r="H75" s="906">
        <v>8659</v>
      </c>
      <c r="I75" s="902">
        <f t="shared" si="7"/>
        <v>5.5887627785223493E-2</v>
      </c>
      <c r="J75" s="908">
        <v>9142.9309689922502</v>
      </c>
      <c r="K75" s="712">
        <f t="shared" si="5"/>
        <v>1.367490434357045E-2</v>
      </c>
      <c r="L75" s="434">
        <v>9267.9596754130871</v>
      </c>
      <c r="M75" s="712">
        <f t="shared" si="5"/>
        <v>5.2222227523205994E-3</v>
      </c>
      <c r="N75" s="434">
        <v>9316.3590252976192</v>
      </c>
      <c r="O75" s="712">
        <f t="shared" si="5"/>
        <v>-1.0542745279962117E-2</v>
      </c>
      <c r="P75" s="913">
        <v>9218.1390251572302</v>
      </c>
      <c r="Q75" s="712">
        <f t="shared" si="5"/>
        <v>2.4894397087962754E-2</v>
      </c>
      <c r="R75" s="913">
        <v>9447.6190384615402</v>
      </c>
      <c r="S75" s="712">
        <f t="shared" si="5"/>
        <v>4.8737572066863445E-2</v>
      </c>
      <c r="T75" s="913">
        <v>9908.0730522088306</v>
      </c>
      <c r="U75" s="712">
        <f t="shared" si="5"/>
        <v>4.5065287016454163E-3</v>
      </c>
      <c r="V75" s="913">
        <v>9952.7240677966092</v>
      </c>
      <c r="W75" s="712">
        <f t="shared" si="5"/>
        <v>5.0062267255611463E-2</v>
      </c>
      <c r="X75" s="913">
        <v>10450.98</v>
      </c>
      <c r="Y75" s="712">
        <f t="shared" si="6"/>
        <v>-2.7258505635088706E-2</v>
      </c>
      <c r="Z75" s="913">
        <v>10166.1019027778</v>
      </c>
      <c r="AA75" s="712">
        <f t="shared" si="4"/>
        <v>5.333715689726121E-3</v>
      </c>
      <c r="AB75" s="913">
        <v>10220.325000000001</v>
      </c>
    </row>
    <row r="76" spans="1:28" hidden="1" x14ac:dyDescent="0.2">
      <c r="A76" s="537" t="s">
        <v>460</v>
      </c>
      <c r="B76" s="918">
        <v>534</v>
      </c>
      <c r="C76" s="228" t="s">
        <v>632</v>
      </c>
      <c r="D76" s="905">
        <v>7383.7929999999997</v>
      </c>
      <c r="E76" s="905">
        <v>8237</v>
      </c>
      <c r="F76" s="905">
        <v>8205</v>
      </c>
      <c r="G76" s="905">
        <v>10658.648006802699</v>
      </c>
      <c r="H76" s="906">
        <v>10435</v>
      </c>
      <c r="I76" s="902">
        <f t="shared" si="7"/>
        <v>-9.6717105757115548E-2</v>
      </c>
      <c r="J76" s="908">
        <v>9425.7570014244993</v>
      </c>
      <c r="K76" s="712">
        <f t="shared" si="5"/>
        <v>-9.0697129849659011E-2</v>
      </c>
      <c r="L76" s="434">
        <v>8570.867894734969</v>
      </c>
      <c r="M76" s="712">
        <f t="shared" si="5"/>
        <v>0.10817854867172019</v>
      </c>
      <c r="N76" s="434">
        <v>9498.0519444444399</v>
      </c>
      <c r="O76" s="712">
        <f t="shared" si="5"/>
        <v>-3.960127539418614E-2</v>
      </c>
      <c r="P76" s="913">
        <v>9121.9169736842105</v>
      </c>
      <c r="Q76" s="712">
        <f t="shared" si="5"/>
        <v>-6.7329722702225384E-2</v>
      </c>
      <c r="R76" s="913">
        <v>8507.7408333333296</v>
      </c>
      <c r="S76" s="712">
        <f t="shared" si="5"/>
        <v>-2.8482158696230487E-2</v>
      </c>
      <c r="T76" s="913">
        <v>8265.4220087719295</v>
      </c>
      <c r="U76" s="712">
        <f t="shared" si="5"/>
        <v>-1.4763901461967537E-3</v>
      </c>
      <c r="V76" s="913">
        <v>8253.2190211640209</v>
      </c>
      <c r="W76" s="712">
        <f t="shared" ref="W76:AA107" si="8">(X76-V76)/V76</f>
        <v>-0.1865174082035824</v>
      </c>
      <c r="X76" s="913">
        <v>6713.85</v>
      </c>
      <c r="Y76" s="712">
        <f t="shared" si="8"/>
        <v>0.11256551677378403</v>
      </c>
      <c r="Z76" s="913">
        <v>7469.5979947916703</v>
      </c>
      <c r="AA76" s="712">
        <f t="shared" si="8"/>
        <v>3.2651825557619217E-2</v>
      </c>
      <c r="AB76" s="913">
        <v>7713.4940055031502</v>
      </c>
    </row>
    <row r="77" spans="1:28" hidden="1" x14ac:dyDescent="0.2">
      <c r="A77" s="537" t="s">
        <v>460</v>
      </c>
      <c r="B77" s="918">
        <v>535</v>
      </c>
      <c r="C77" s="228" t="s">
        <v>633</v>
      </c>
      <c r="D77" s="905">
        <v>9341.1659999999993</v>
      </c>
      <c r="E77" s="905">
        <v>10648</v>
      </c>
      <c r="F77" s="905">
        <v>11310</v>
      </c>
      <c r="G77" s="905">
        <v>13604.4371538462</v>
      </c>
      <c r="H77" s="906">
        <v>12908</v>
      </c>
      <c r="I77" s="902">
        <f t="shared" si="7"/>
        <v>-3.6810741831081503E-2</v>
      </c>
      <c r="J77" s="908">
        <v>12432.8469444444</v>
      </c>
      <c r="K77" s="712">
        <f t="shared" si="5"/>
        <v>-5.4904188578420249E-2</v>
      </c>
      <c r="L77" s="434">
        <v>11750.231571239989</v>
      </c>
      <c r="M77" s="712">
        <f t="shared" si="5"/>
        <v>-8.6283635478155707E-2</v>
      </c>
      <c r="N77" s="434">
        <v>10736.378873563201</v>
      </c>
      <c r="O77" s="712">
        <f t="shared" si="5"/>
        <v>3.6030316272586613E-2</v>
      </c>
      <c r="P77" s="913">
        <v>11123.214</v>
      </c>
      <c r="Q77" s="712">
        <f t="shared" si="5"/>
        <v>2.2065564862817574E-2</v>
      </c>
      <c r="R77" s="913">
        <v>11368.654</v>
      </c>
      <c r="S77" s="712">
        <f t="shared" si="5"/>
        <v>9.3329078358792505E-2</v>
      </c>
      <c r="T77" s="913">
        <v>12429.68</v>
      </c>
      <c r="U77" s="712">
        <f t="shared" si="5"/>
        <v>-4.9767560962381961E-2</v>
      </c>
      <c r="V77" s="913">
        <v>11811.0851428571</v>
      </c>
      <c r="W77" s="712">
        <f t="shared" si="8"/>
        <v>-0.12762461066235811</v>
      </c>
      <c r="X77" s="913">
        <v>10303.700000000001</v>
      </c>
      <c r="Y77" s="712">
        <f t="shared" si="8"/>
        <v>-7.4480896136728363E-3</v>
      </c>
      <c r="Z77" s="913">
        <v>10226.9571190476</v>
      </c>
      <c r="AA77" s="712">
        <f t="shared" si="8"/>
        <v>3.6689483046961638E-2</v>
      </c>
      <c r="AB77" s="913">
        <v>10602.1788888889</v>
      </c>
    </row>
    <row r="78" spans="1:28" hidden="1" x14ac:dyDescent="0.2">
      <c r="A78" s="537" t="s">
        <v>460</v>
      </c>
      <c r="B78" s="918">
        <v>1027</v>
      </c>
      <c r="C78" s="228" t="s">
        <v>397</v>
      </c>
      <c r="D78" s="238"/>
      <c r="E78" s="912"/>
      <c r="F78" s="912"/>
      <c r="G78" s="905">
        <v>4788.0280000000002</v>
      </c>
      <c r="H78" s="906">
        <v>4919</v>
      </c>
      <c r="I78" s="902">
        <f t="shared" si="7"/>
        <v>0.14286338686724942</v>
      </c>
      <c r="J78" s="908">
        <v>5621.7449999999999</v>
      </c>
      <c r="K78" s="712">
        <f t="shared" si="5"/>
        <v>1.6709845061260841E-2</v>
      </c>
      <c r="L78" s="434">
        <v>5715.6834879239177</v>
      </c>
      <c r="M78" s="712">
        <f t="shared" si="5"/>
        <v>-2.7507031880980543E-2</v>
      </c>
      <c r="N78" s="434">
        <v>5558.4620000000004</v>
      </c>
      <c r="O78" s="712">
        <f t="shared" si="5"/>
        <v>2.483798575937007E-2</v>
      </c>
      <c r="P78" s="913">
        <v>5696.5230000000001</v>
      </c>
      <c r="Q78" s="712">
        <f t="shared" si="5"/>
        <v>3.7119133899748192E-3</v>
      </c>
      <c r="R78" s="913">
        <v>5717.6679999999997</v>
      </c>
      <c r="S78" s="712">
        <f t="shared" si="5"/>
        <v>-4.381996296392162E-2</v>
      </c>
      <c r="T78" s="913">
        <v>5467.12</v>
      </c>
      <c r="U78" s="712">
        <f t="shared" si="5"/>
        <v>2.3424764775603939E-2</v>
      </c>
      <c r="V78" s="913">
        <v>5595.1859999999997</v>
      </c>
      <c r="W78" s="712">
        <f t="shared" si="8"/>
        <v>5.7333929560161159E-2</v>
      </c>
      <c r="X78" s="913">
        <v>5915.98</v>
      </c>
      <c r="Y78" s="712">
        <f t="shared" si="8"/>
        <v>-4.4078411353655665E-2</v>
      </c>
      <c r="Z78" s="913">
        <v>5655.2129999999997</v>
      </c>
      <c r="AA78" s="712">
        <f t="shared" si="8"/>
        <v>5.6696007736578735E-2</v>
      </c>
      <c r="AB78" s="913">
        <v>5975.8410000000003</v>
      </c>
    </row>
    <row r="79" spans="1:28" hidden="1" x14ac:dyDescent="0.2">
      <c r="A79" s="537" t="s">
        <v>460</v>
      </c>
      <c r="B79" s="918">
        <v>1028</v>
      </c>
      <c r="C79" s="228" t="s">
        <v>398</v>
      </c>
      <c r="D79" s="238"/>
      <c r="E79" s="912"/>
      <c r="F79" s="912"/>
      <c r="G79" s="905">
        <v>6303.5890789473697</v>
      </c>
      <c r="H79" s="906">
        <v>6438</v>
      </c>
      <c r="I79" s="902">
        <f t="shared" si="7"/>
        <v>5.0903540422994692E-2</v>
      </c>
      <c r="J79" s="908">
        <v>6765.7169932432398</v>
      </c>
      <c r="K79" s="712">
        <f t="shared" si="5"/>
        <v>3.0946376079518122E-2</v>
      </c>
      <c r="L79" s="434">
        <v>6975.0914157637317</v>
      </c>
      <c r="M79" s="712">
        <f t="shared" si="5"/>
        <v>-5.150332807093784E-2</v>
      </c>
      <c r="N79" s="434">
        <v>6615.8509942528699</v>
      </c>
      <c r="O79" s="712">
        <f t="shared" si="5"/>
        <v>3.7687065881573292E-2</v>
      </c>
      <c r="P79" s="913">
        <v>6865.18300653595</v>
      </c>
      <c r="Q79" s="712">
        <f t="shared" si="5"/>
        <v>1.4821234932736577E-3</v>
      </c>
      <c r="R79" s="913">
        <v>6875.35805555556</v>
      </c>
      <c r="S79" s="712">
        <f t="shared" si="5"/>
        <v>4.3977337162923603E-2</v>
      </c>
      <c r="T79" s="913">
        <v>7177.7179948805497</v>
      </c>
      <c r="U79" s="712">
        <f t="shared" si="5"/>
        <v>1.5248725195830365E-2</v>
      </c>
      <c r="V79" s="913">
        <v>7287.1690441176497</v>
      </c>
      <c r="W79" s="712">
        <f t="shared" si="8"/>
        <v>4.8446928257734341E-2</v>
      </c>
      <c r="X79" s="913">
        <v>7640.21</v>
      </c>
      <c r="Y79" s="712">
        <f t="shared" si="8"/>
        <v>-5.7907308285155785E-2</v>
      </c>
      <c r="Z79" s="913">
        <v>7197.78600416667</v>
      </c>
      <c r="AA79" s="712">
        <f t="shared" si="8"/>
        <v>1.3722830294781193E-2</v>
      </c>
      <c r="AB79" s="913">
        <v>7296.56</v>
      </c>
    </row>
    <row r="80" spans="1:28" hidden="1" x14ac:dyDescent="0.2">
      <c r="A80" s="537" t="s">
        <v>460</v>
      </c>
      <c r="B80" s="918">
        <v>1030</v>
      </c>
      <c r="C80" s="228" t="s">
        <v>400</v>
      </c>
      <c r="D80" s="238"/>
      <c r="E80" s="912"/>
      <c r="F80" s="912"/>
      <c r="G80" s="905">
        <v>11388.421</v>
      </c>
      <c r="H80" s="906">
        <v>10767</v>
      </c>
      <c r="I80" s="902">
        <f t="shared" si="7"/>
        <v>-1</v>
      </c>
      <c r="J80" s="908">
        <v>0</v>
      </c>
      <c r="K80" s="712" t="e">
        <f t="shared" si="5"/>
        <v>#DIV/0!</v>
      </c>
      <c r="L80" s="434">
        <v>9576.1662754916651</v>
      </c>
      <c r="M80" s="712">
        <f t="shared" si="5"/>
        <v>-1.5009793204983281E-2</v>
      </c>
      <c r="N80" s="434">
        <v>9432.43</v>
      </c>
      <c r="O80" s="712">
        <f t="shared" si="5"/>
        <v>2.7370783562666128E-2</v>
      </c>
      <c r="P80" s="913">
        <v>9690.6029999999992</v>
      </c>
      <c r="Q80" s="712">
        <f t="shared" si="5"/>
        <v>-5.6683159964348959E-2</v>
      </c>
      <c r="R80" s="913">
        <v>9141.3089999999993</v>
      </c>
      <c r="S80" s="712">
        <f t="shared" si="5"/>
        <v>-2.944184470736071E-2</v>
      </c>
      <c r="T80" s="913">
        <v>8872.1720000000005</v>
      </c>
      <c r="U80" s="712">
        <f t="shared" si="5"/>
        <v>-7.9731321710173764E-3</v>
      </c>
      <c r="V80" s="913">
        <v>8801.4330000000009</v>
      </c>
      <c r="W80" s="712">
        <f t="shared" si="8"/>
        <v>-0.16971247750224316</v>
      </c>
      <c r="X80" s="913">
        <v>7307.72</v>
      </c>
      <c r="Y80" s="712">
        <f t="shared" si="8"/>
        <v>9.1179601845719258E-2</v>
      </c>
      <c r="Z80" s="913">
        <v>7974.0349999999999</v>
      </c>
      <c r="AA80" s="712">
        <f t="shared" si="8"/>
        <v>0.10185746613853591</v>
      </c>
      <c r="AB80" s="913">
        <v>8786.25</v>
      </c>
    </row>
    <row r="81" spans="1:28" hidden="1" x14ac:dyDescent="0.2">
      <c r="A81" s="537" t="s">
        <v>460</v>
      </c>
      <c r="B81" s="918">
        <v>567</v>
      </c>
      <c r="C81" s="228" t="s">
        <v>1275</v>
      </c>
      <c r="D81" s="905">
        <v>19251.873</v>
      </c>
      <c r="E81" s="905">
        <v>19225</v>
      </c>
      <c r="F81" s="905"/>
      <c r="G81" s="905">
        <v>25429.619055555599</v>
      </c>
      <c r="H81" s="906">
        <v>23628</v>
      </c>
      <c r="I81" s="902">
        <f t="shared" si="7"/>
        <v>6.5588201485161646E-2</v>
      </c>
      <c r="J81" s="908">
        <v>25177.718024691399</v>
      </c>
      <c r="K81" s="712">
        <f t="shared" si="5"/>
        <v>3.6077846571515942E-2</v>
      </c>
      <c r="L81" s="434">
        <v>26086.075872607107</v>
      </c>
      <c r="M81" s="712">
        <f t="shared" si="5"/>
        <v>-3.6874270086464031E-2</v>
      </c>
      <c r="N81" s="434">
        <v>25124.1708653846</v>
      </c>
      <c r="O81" s="712">
        <f t="shared" si="5"/>
        <v>2.0252613745395625E-4</v>
      </c>
      <c r="P81" s="913">
        <v>25129.259166666699</v>
      </c>
      <c r="Q81" s="712">
        <f t="shared" si="5"/>
        <v>-8.7655124201266278E-4</v>
      </c>
      <c r="R81" s="913">
        <v>25107.2320833333</v>
      </c>
      <c r="S81" s="712">
        <f t="shared" si="5"/>
        <v>2.1938852213516193E-2</v>
      </c>
      <c r="T81" s="913">
        <v>25658.055937500001</v>
      </c>
      <c r="U81" s="712">
        <f t="shared" si="5"/>
        <v>8.5330169025006879E-4</v>
      </c>
      <c r="V81" s="913">
        <v>25679.95</v>
      </c>
      <c r="W81" s="712">
        <f t="shared" si="8"/>
        <v>3.2702555885038547E-3</v>
      </c>
      <c r="X81" s="913">
        <v>25763.93</v>
      </c>
      <c r="Y81" s="712">
        <f t="shared" si="8"/>
        <v>-1.4635031094506963E-2</v>
      </c>
      <c r="Z81" s="913">
        <v>25386.874083333299</v>
      </c>
      <c r="AA81" s="712">
        <f t="shared" si="8"/>
        <v>-8.0215546309458322E-3</v>
      </c>
      <c r="AB81" s="913">
        <v>25183.231885964899</v>
      </c>
    </row>
    <row r="82" spans="1:28" hidden="1" x14ac:dyDescent="0.2">
      <c r="A82" s="536" t="s">
        <v>461</v>
      </c>
      <c r="B82" s="918">
        <v>1103</v>
      </c>
      <c r="C82" s="228" t="s">
        <v>1276</v>
      </c>
      <c r="D82" s="905">
        <v>3839.7020000000002</v>
      </c>
      <c r="E82" s="905">
        <v>3948</v>
      </c>
      <c r="F82" s="905"/>
      <c r="G82" s="905">
        <v>0</v>
      </c>
      <c r="H82" s="906" t="e">
        <v>#N/A</v>
      </c>
      <c r="I82" s="902" t="e">
        <f t="shared" si="7"/>
        <v>#N/A</v>
      </c>
      <c r="J82" s="908">
        <v>0</v>
      </c>
      <c r="K82" s="712" t="e">
        <f t="shared" si="5"/>
        <v>#DIV/0!</v>
      </c>
      <c r="L82" s="434">
        <v>4239.4175829034539</v>
      </c>
      <c r="M82" s="712">
        <f t="shared" si="5"/>
        <v>-1</v>
      </c>
      <c r="N82" s="434">
        <v>0</v>
      </c>
      <c r="O82" s="712" t="e">
        <f t="shared" si="5"/>
        <v>#DIV/0!</v>
      </c>
      <c r="P82" s="913">
        <v>0</v>
      </c>
      <c r="Q82" s="712" t="e">
        <f t="shared" si="5"/>
        <v>#DIV/0!</v>
      </c>
      <c r="R82" s="913">
        <v>0</v>
      </c>
      <c r="S82" s="712" t="e">
        <f t="shared" si="5"/>
        <v>#N/A</v>
      </c>
      <c r="T82" s="913" t="e">
        <v>#N/A</v>
      </c>
      <c r="U82" s="712" t="e">
        <f t="shared" si="5"/>
        <v>#VALUE!</v>
      </c>
      <c r="V82" s="913" t="s">
        <v>502</v>
      </c>
      <c r="W82" s="712" t="e">
        <f t="shared" si="8"/>
        <v>#N/A</v>
      </c>
      <c r="X82" s="913" t="e">
        <v>#N/A</v>
      </c>
      <c r="Y82" s="712" t="e">
        <f t="shared" si="8"/>
        <v>#N/A</v>
      </c>
      <c r="Z82" s="913" t="e">
        <v>#N/A</v>
      </c>
      <c r="AA82" s="712" t="e">
        <f t="shared" si="8"/>
        <v>#N/A</v>
      </c>
      <c r="AB82" s="913" t="e">
        <v>#N/A</v>
      </c>
    </row>
    <row r="83" spans="1:28" hidden="1" x14ac:dyDescent="0.2">
      <c r="A83" s="536" t="s">
        <v>461</v>
      </c>
      <c r="B83" s="918">
        <v>1104</v>
      </c>
      <c r="C83" s="228" t="s">
        <v>1277</v>
      </c>
      <c r="D83" s="905">
        <v>2768.877</v>
      </c>
      <c r="E83" s="905">
        <v>2874</v>
      </c>
      <c r="F83" s="905"/>
      <c r="G83" s="905">
        <v>0</v>
      </c>
      <c r="H83" s="906" t="e">
        <v>#N/A</v>
      </c>
      <c r="I83" s="902" t="e">
        <f t="shared" si="7"/>
        <v>#N/A</v>
      </c>
      <c r="J83" s="908">
        <v>0</v>
      </c>
      <c r="K83" s="712" t="e">
        <f t="shared" si="5"/>
        <v>#DIV/0!</v>
      </c>
      <c r="L83" s="434">
        <v>2623.3379739055567</v>
      </c>
      <c r="M83" s="712">
        <f t="shared" si="5"/>
        <v>-1</v>
      </c>
      <c r="N83" s="434">
        <v>0</v>
      </c>
      <c r="O83" s="712" t="e">
        <f t="shared" si="5"/>
        <v>#DIV/0!</v>
      </c>
      <c r="P83" s="913">
        <v>0</v>
      </c>
      <c r="Q83" s="712" t="e">
        <f t="shared" si="5"/>
        <v>#DIV/0!</v>
      </c>
      <c r="R83" s="913">
        <v>0</v>
      </c>
      <c r="S83" s="712" t="e">
        <f t="shared" si="5"/>
        <v>#N/A</v>
      </c>
      <c r="T83" s="913" t="e">
        <v>#N/A</v>
      </c>
      <c r="U83" s="712" t="e">
        <f t="shared" si="5"/>
        <v>#VALUE!</v>
      </c>
      <c r="V83" s="913" t="s">
        <v>502</v>
      </c>
      <c r="W83" s="712" t="e">
        <f t="shared" si="8"/>
        <v>#N/A</v>
      </c>
      <c r="X83" s="913" t="e">
        <v>#N/A</v>
      </c>
      <c r="Y83" s="712" t="e">
        <f t="shared" si="8"/>
        <v>#N/A</v>
      </c>
      <c r="Z83" s="913" t="e">
        <v>#N/A</v>
      </c>
      <c r="AA83" s="712" t="e">
        <f t="shared" si="8"/>
        <v>#N/A</v>
      </c>
      <c r="AB83" s="913" t="e">
        <v>#N/A</v>
      </c>
    </row>
    <row r="84" spans="1:28" hidden="1" x14ac:dyDescent="0.2">
      <c r="A84" s="536" t="s">
        <v>461</v>
      </c>
      <c r="B84" s="916">
        <v>18</v>
      </c>
      <c r="C84" s="228"/>
      <c r="D84" s="905"/>
      <c r="E84" s="905"/>
      <c r="F84" s="905"/>
      <c r="G84" s="905">
        <v>0</v>
      </c>
      <c r="H84" s="906">
        <v>0</v>
      </c>
      <c r="I84" s="902" t="e">
        <f t="shared" si="7"/>
        <v>#DIV/0!</v>
      </c>
      <c r="J84" s="908">
        <v>0</v>
      </c>
      <c r="K84" s="712" t="e">
        <f t="shared" si="5"/>
        <v>#DIV/0!</v>
      </c>
      <c r="L84" s="434">
        <v>1518.5136885717636</v>
      </c>
      <c r="M84" s="712">
        <f t="shared" si="5"/>
        <v>-7.4735658501818153E-3</v>
      </c>
      <c r="N84" s="434">
        <v>1507.1649765258201</v>
      </c>
      <c r="O84" s="712">
        <f t="shared" si="5"/>
        <v>-1</v>
      </c>
      <c r="P84" s="913">
        <v>0</v>
      </c>
      <c r="Q84" s="712" t="e">
        <f t="shared" si="5"/>
        <v>#DIV/0!</v>
      </c>
      <c r="R84" s="913">
        <v>0</v>
      </c>
      <c r="S84" s="712" t="e">
        <f t="shared" si="5"/>
        <v>#DIV/0!</v>
      </c>
      <c r="T84" s="913">
        <v>1586.05701828411</v>
      </c>
      <c r="U84" s="712" t="e">
        <f t="shared" si="5"/>
        <v>#VALUE!</v>
      </c>
      <c r="V84" s="913" t="s">
        <v>502</v>
      </c>
      <c r="W84" s="712" t="e">
        <f t="shared" si="8"/>
        <v>#VALUE!</v>
      </c>
      <c r="X84" s="913" t="s">
        <v>502</v>
      </c>
      <c r="Y84" s="712" t="e">
        <f t="shared" si="8"/>
        <v>#VALUE!</v>
      </c>
      <c r="Z84" s="913" t="s">
        <v>502</v>
      </c>
      <c r="AA84" s="712" t="e">
        <f t="shared" si="8"/>
        <v>#VALUE!</v>
      </c>
      <c r="AB84" s="913" t="s">
        <v>502</v>
      </c>
    </row>
    <row r="85" spans="1:28" hidden="1" x14ac:dyDescent="0.2">
      <c r="A85" s="536" t="s">
        <v>461</v>
      </c>
      <c r="B85" s="916">
        <v>20</v>
      </c>
      <c r="C85" s="228"/>
      <c r="D85" s="905"/>
      <c r="E85" s="905"/>
      <c r="F85" s="905"/>
      <c r="G85" s="905">
        <v>0</v>
      </c>
      <c r="H85" s="906">
        <v>0</v>
      </c>
      <c r="I85" s="902" t="e">
        <f t="shared" si="7"/>
        <v>#DIV/0!</v>
      </c>
      <c r="J85" s="908">
        <v>0</v>
      </c>
      <c r="K85" s="712" t="e">
        <f t="shared" si="5"/>
        <v>#DIV/0!</v>
      </c>
      <c r="L85" s="434">
        <v>1525.7549678966614</v>
      </c>
      <c r="M85" s="712">
        <f t="shared" si="5"/>
        <v>-1</v>
      </c>
      <c r="N85" s="434">
        <v>0</v>
      </c>
      <c r="O85" s="712" t="e">
        <f t="shared" si="5"/>
        <v>#DIV/0!</v>
      </c>
      <c r="P85" s="913">
        <v>0</v>
      </c>
      <c r="Q85" s="712" t="e">
        <f t="shared" si="5"/>
        <v>#DIV/0!</v>
      </c>
      <c r="R85" s="913">
        <v>0</v>
      </c>
      <c r="S85" s="712" t="e">
        <f t="shared" si="5"/>
        <v>#N/A</v>
      </c>
      <c r="T85" s="913" t="e">
        <v>#N/A</v>
      </c>
      <c r="U85" s="712" t="e">
        <f t="shared" si="5"/>
        <v>#VALUE!</v>
      </c>
      <c r="V85" s="913" t="s">
        <v>502</v>
      </c>
      <c r="W85" s="712" t="e">
        <f t="shared" si="8"/>
        <v>#VALUE!</v>
      </c>
      <c r="X85" s="913" t="s">
        <v>502</v>
      </c>
      <c r="Y85" s="712" t="e">
        <f t="shared" si="8"/>
        <v>#VALUE!</v>
      </c>
      <c r="Z85" s="913" t="s">
        <v>502</v>
      </c>
      <c r="AA85" s="712" t="e">
        <f t="shared" si="8"/>
        <v>#VALUE!</v>
      </c>
      <c r="AB85" s="913" t="s">
        <v>502</v>
      </c>
    </row>
    <row r="86" spans="1:28" hidden="1" x14ac:dyDescent="0.2">
      <c r="A86" s="536" t="s">
        <v>461</v>
      </c>
      <c r="B86" s="916">
        <v>42</v>
      </c>
      <c r="C86" s="228"/>
      <c r="D86" s="905"/>
      <c r="E86" s="905"/>
      <c r="F86" s="905"/>
      <c r="G86" s="905">
        <v>0</v>
      </c>
      <c r="H86" s="906">
        <v>0</v>
      </c>
      <c r="I86" s="902" t="e">
        <f t="shared" si="7"/>
        <v>#DIV/0!</v>
      </c>
      <c r="J86" s="908">
        <v>0</v>
      </c>
      <c r="K86" s="712" t="e">
        <f t="shared" si="5"/>
        <v>#DIV/0!</v>
      </c>
      <c r="L86" s="434">
        <v>2689.7396788986985</v>
      </c>
      <c r="M86" s="712" t="e">
        <f t="shared" si="5"/>
        <v>#N/A</v>
      </c>
      <c r="N86" s="434" t="e">
        <v>#N/A</v>
      </c>
      <c r="O86" s="712" t="e">
        <f t="shared" si="5"/>
        <v>#N/A</v>
      </c>
      <c r="P86" s="913" t="e">
        <v>#N/A</v>
      </c>
      <c r="Q86" s="712" t="e">
        <f t="shared" si="5"/>
        <v>#N/A</v>
      </c>
      <c r="R86" s="913" t="e">
        <v>#N/A</v>
      </c>
      <c r="S86" s="712" t="e">
        <f t="shared" si="5"/>
        <v>#N/A</v>
      </c>
      <c r="T86" s="913" t="e">
        <v>#N/A</v>
      </c>
      <c r="U86" s="712" t="e">
        <f t="shared" si="5"/>
        <v>#N/A</v>
      </c>
      <c r="V86" s="913" t="e">
        <v>#N/A</v>
      </c>
      <c r="W86" s="712" t="e">
        <f t="shared" si="8"/>
        <v>#N/A</v>
      </c>
      <c r="X86" s="913" t="e">
        <v>#N/A</v>
      </c>
      <c r="Y86" s="712" t="e">
        <f t="shared" si="8"/>
        <v>#N/A</v>
      </c>
      <c r="Z86" s="913" t="e">
        <v>#N/A</v>
      </c>
      <c r="AA86" s="712" t="e">
        <f t="shared" si="8"/>
        <v>#N/A</v>
      </c>
      <c r="AB86" s="913" t="e">
        <v>#N/A</v>
      </c>
    </row>
    <row r="87" spans="1:28" hidden="1" x14ac:dyDescent="0.2">
      <c r="A87" s="536" t="s">
        <v>461</v>
      </c>
      <c r="B87" s="916">
        <v>43</v>
      </c>
      <c r="C87" s="228"/>
      <c r="D87" s="905"/>
      <c r="E87" s="905"/>
      <c r="F87" s="905"/>
      <c r="G87" s="905">
        <v>0</v>
      </c>
      <c r="H87" s="906">
        <v>0</v>
      </c>
      <c r="I87" s="902" t="e">
        <f t="shared" si="7"/>
        <v>#DIV/0!</v>
      </c>
      <c r="J87" s="908">
        <v>0</v>
      </c>
      <c r="K87" s="712" t="e">
        <f t="shared" si="5"/>
        <v>#DIV/0!</v>
      </c>
      <c r="L87" s="434">
        <v>2636.981352203099</v>
      </c>
      <c r="M87" s="712" t="e">
        <f t="shared" si="5"/>
        <v>#N/A</v>
      </c>
      <c r="N87" s="434" t="e">
        <v>#N/A</v>
      </c>
      <c r="O87" s="712" t="e">
        <f t="shared" si="5"/>
        <v>#N/A</v>
      </c>
      <c r="P87" s="913" t="e">
        <v>#N/A</v>
      </c>
      <c r="Q87" s="712" t="e">
        <f t="shared" si="5"/>
        <v>#N/A</v>
      </c>
      <c r="R87" s="913" t="e">
        <v>#N/A</v>
      </c>
      <c r="S87" s="712" t="e">
        <f t="shared" si="5"/>
        <v>#N/A</v>
      </c>
      <c r="T87" s="913" t="e">
        <v>#N/A</v>
      </c>
      <c r="U87" s="712" t="e">
        <f t="shared" si="5"/>
        <v>#N/A</v>
      </c>
      <c r="V87" s="913" t="e">
        <v>#N/A</v>
      </c>
      <c r="W87" s="712" t="e">
        <f t="shared" si="8"/>
        <v>#N/A</v>
      </c>
      <c r="X87" s="913" t="e">
        <v>#N/A</v>
      </c>
      <c r="Y87" s="712" t="e">
        <f t="shared" si="8"/>
        <v>#N/A</v>
      </c>
      <c r="Z87" s="913" t="e">
        <v>#N/A</v>
      </c>
      <c r="AA87" s="712" t="e">
        <f t="shared" si="8"/>
        <v>#N/A</v>
      </c>
      <c r="AB87" s="913" t="e">
        <v>#N/A</v>
      </c>
    </row>
    <row r="88" spans="1:28" hidden="1" x14ac:dyDescent="0.2">
      <c r="A88" s="536" t="s">
        <v>461</v>
      </c>
      <c r="B88" s="916">
        <v>44</v>
      </c>
      <c r="C88" s="228"/>
      <c r="D88" s="905"/>
      <c r="E88" s="905"/>
      <c r="F88" s="905"/>
      <c r="G88" s="905">
        <v>0</v>
      </c>
      <c r="H88" s="906">
        <v>0</v>
      </c>
      <c r="I88" s="902" t="e">
        <f t="shared" si="7"/>
        <v>#DIV/0!</v>
      </c>
      <c r="J88" s="908">
        <v>0</v>
      </c>
      <c r="K88" s="712" t="e">
        <f t="shared" si="5"/>
        <v>#DIV/0!</v>
      </c>
      <c r="L88" s="434">
        <v>2559.4398552293178</v>
      </c>
      <c r="M88" s="712" t="e">
        <f t="shared" si="5"/>
        <v>#N/A</v>
      </c>
      <c r="N88" s="434" t="e">
        <v>#N/A</v>
      </c>
      <c r="O88" s="712" t="e">
        <f t="shared" si="5"/>
        <v>#N/A</v>
      </c>
      <c r="P88" s="913" t="e">
        <v>#N/A</v>
      </c>
      <c r="Q88" s="712" t="e">
        <f t="shared" si="5"/>
        <v>#N/A</v>
      </c>
      <c r="R88" s="913" t="e">
        <v>#N/A</v>
      </c>
      <c r="S88" s="712" t="e">
        <f t="shared" si="5"/>
        <v>#N/A</v>
      </c>
      <c r="T88" s="913" t="e">
        <v>#N/A</v>
      </c>
      <c r="U88" s="712" t="e">
        <f t="shared" si="5"/>
        <v>#N/A</v>
      </c>
      <c r="V88" s="913" t="e">
        <v>#N/A</v>
      </c>
      <c r="W88" s="712" t="e">
        <f t="shared" si="8"/>
        <v>#N/A</v>
      </c>
      <c r="X88" s="913" t="e">
        <v>#N/A</v>
      </c>
      <c r="Y88" s="712" t="e">
        <f t="shared" si="8"/>
        <v>#N/A</v>
      </c>
      <c r="Z88" s="913" t="e">
        <v>#N/A</v>
      </c>
      <c r="AA88" s="712" t="e">
        <f t="shared" si="8"/>
        <v>#N/A</v>
      </c>
      <c r="AB88" s="913" t="e">
        <v>#N/A</v>
      </c>
    </row>
    <row r="89" spans="1:28" hidden="1" x14ac:dyDescent="0.2">
      <c r="A89" s="536" t="s">
        <v>461</v>
      </c>
      <c r="B89" s="916">
        <v>2044</v>
      </c>
      <c r="C89" s="228"/>
      <c r="D89" s="905"/>
      <c r="E89" s="905"/>
      <c r="F89" s="905"/>
      <c r="G89" s="905">
        <v>0</v>
      </c>
      <c r="H89" s="906">
        <v>0</v>
      </c>
      <c r="I89" s="902" t="e">
        <f t="shared" si="7"/>
        <v>#DIV/0!</v>
      </c>
      <c r="J89" s="908">
        <v>0</v>
      </c>
      <c r="K89" s="712" t="e">
        <f t="shared" si="5"/>
        <v>#DIV/0!</v>
      </c>
      <c r="L89" s="434">
        <v>2687.216383788691</v>
      </c>
      <c r="M89" s="712" t="e">
        <f t="shared" si="5"/>
        <v>#N/A</v>
      </c>
      <c r="N89" s="434" t="e">
        <v>#N/A</v>
      </c>
      <c r="O89" s="712" t="e">
        <f t="shared" si="5"/>
        <v>#N/A</v>
      </c>
      <c r="P89" s="913" t="e">
        <v>#N/A</v>
      </c>
      <c r="Q89" s="712" t="e">
        <f t="shared" si="5"/>
        <v>#N/A</v>
      </c>
      <c r="R89" s="913" t="e">
        <v>#N/A</v>
      </c>
      <c r="S89" s="712" t="e">
        <f t="shared" si="5"/>
        <v>#N/A</v>
      </c>
      <c r="T89" s="913" t="e">
        <v>#N/A</v>
      </c>
      <c r="U89" s="712" t="e">
        <f t="shared" si="5"/>
        <v>#N/A</v>
      </c>
      <c r="V89" s="913" t="e">
        <v>#N/A</v>
      </c>
      <c r="W89" s="712" t="e">
        <f t="shared" si="8"/>
        <v>#N/A</v>
      </c>
      <c r="X89" s="913" t="e">
        <v>#N/A</v>
      </c>
      <c r="Y89" s="712" t="e">
        <f t="shared" si="8"/>
        <v>#N/A</v>
      </c>
      <c r="Z89" s="913" t="e">
        <v>#N/A</v>
      </c>
      <c r="AA89" s="712" t="e">
        <f t="shared" si="8"/>
        <v>#N/A</v>
      </c>
      <c r="AB89" s="913" t="e">
        <v>#N/A</v>
      </c>
    </row>
    <row r="90" spans="1:28" hidden="1" x14ac:dyDescent="0.2">
      <c r="A90" s="536" t="s">
        <v>461</v>
      </c>
      <c r="B90" s="916">
        <v>68</v>
      </c>
      <c r="C90" s="228"/>
      <c r="D90" s="905"/>
      <c r="E90" s="905"/>
      <c r="F90" s="905"/>
      <c r="G90" s="905">
        <v>0</v>
      </c>
      <c r="H90" s="906">
        <v>0</v>
      </c>
      <c r="I90" s="902" t="e">
        <f t="shared" si="7"/>
        <v>#DIV/0!</v>
      </c>
      <c r="J90" s="908">
        <v>0</v>
      </c>
      <c r="K90" s="712" t="e">
        <f t="shared" si="5"/>
        <v>#DIV/0!</v>
      </c>
      <c r="L90" s="434">
        <v>3701.7726743738776</v>
      </c>
      <c r="M90" s="712" t="e">
        <f t="shared" si="5"/>
        <v>#N/A</v>
      </c>
      <c r="N90" s="434" t="e">
        <v>#N/A</v>
      </c>
      <c r="O90" s="712" t="e">
        <f t="shared" si="5"/>
        <v>#N/A</v>
      </c>
      <c r="P90" s="913" t="e">
        <v>#N/A</v>
      </c>
      <c r="Q90" s="712" t="e">
        <f t="shared" si="5"/>
        <v>#N/A</v>
      </c>
      <c r="R90" s="913" t="e">
        <v>#N/A</v>
      </c>
      <c r="S90" s="712" t="e">
        <f t="shared" si="5"/>
        <v>#N/A</v>
      </c>
      <c r="T90" s="913">
        <v>3941.6761904761902</v>
      </c>
      <c r="U90" s="712" t="e">
        <f t="shared" si="5"/>
        <v>#VALUE!</v>
      </c>
      <c r="V90" s="913" t="s">
        <v>502</v>
      </c>
      <c r="W90" s="712" t="e">
        <f t="shared" si="8"/>
        <v>#VALUE!</v>
      </c>
      <c r="X90" s="913" t="s">
        <v>502</v>
      </c>
      <c r="Y90" s="712" t="e">
        <f t="shared" si="8"/>
        <v>#VALUE!</v>
      </c>
      <c r="Z90" s="913" t="s">
        <v>502</v>
      </c>
      <c r="AA90" s="712" t="e">
        <f t="shared" si="8"/>
        <v>#VALUE!</v>
      </c>
      <c r="AB90" s="913" t="s">
        <v>502</v>
      </c>
    </row>
    <row r="91" spans="1:28" hidden="1" x14ac:dyDescent="0.2">
      <c r="A91" s="536" t="s">
        <v>461</v>
      </c>
      <c r="B91" s="916">
        <v>69</v>
      </c>
      <c r="C91" s="228"/>
      <c r="D91" s="905"/>
      <c r="E91" s="905"/>
      <c r="F91" s="905"/>
      <c r="G91" s="905">
        <v>0</v>
      </c>
      <c r="H91" s="906">
        <v>0</v>
      </c>
      <c r="I91" s="902" t="e">
        <f t="shared" si="7"/>
        <v>#DIV/0!</v>
      </c>
      <c r="J91" s="908">
        <v>0</v>
      </c>
      <c r="K91" s="712" t="e">
        <f t="shared" si="5"/>
        <v>#DIV/0!</v>
      </c>
      <c r="L91" s="434">
        <v>3181.2918381150275</v>
      </c>
      <c r="M91" s="712" t="e">
        <f t="shared" si="5"/>
        <v>#N/A</v>
      </c>
      <c r="N91" s="434" t="e">
        <v>#N/A</v>
      </c>
      <c r="O91" s="712" t="e">
        <f t="shared" si="5"/>
        <v>#N/A</v>
      </c>
      <c r="P91" s="913" t="e">
        <v>#N/A</v>
      </c>
      <c r="Q91" s="712" t="e">
        <f t="shared" si="5"/>
        <v>#N/A</v>
      </c>
      <c r="R91" s="913" t="e">
        <v>#N/A</v>
      </c>
      <c r="S91" s="712" t="e">
        <f t="shared" si="5"/>
        <v>#N/A</v>
      </c>
      <c r="T91" s="913" t="e">
        <v>#N/A</v>
      </c>
      <c r="U91" s="712" t="e">
        <f t="shared" si="5"/>
        <v>#N/A</v>
      </c>
      <c r="V91" s="913" t="e">
        <v>#N/A</v>
      </c>
      <c r="W91" s="712" t="e">
        <f t="shared" si="8"/>
        <v>#N/A</v>
      </c>
      <c r="X91" s="913" t="e">
        <v>#N/A</v>
      </c>
      <c r="Y91" s="712" t="e">
        <f t="shared" si="8"/>
        <v>#N/A</v>
      </c>
      <c r="Z91" s="913" t="e">
        <v>#N/A</v>
      </c>
      <c r="AA91" s="712" t="e">
        <f t="shared" si="8"/>
        <v>#N/A</v>
      </c>
      <c r="AB91" s="913" t="e">
        <v>#N/A</v>
      </c>
    </row>
    <row r="92" spans="1:28" hidden="1" x14ac:dyDescent="0.2">
      <c r="A92" s="536" t="s">
        <v>461</v>
      </c>
      <c r="B92" s="916">
        <v>48</v>
      </c>
      <c r="C92" s="228"/>
      <c r="D92" s="905"/>
      <c r="E92" s="905"/>
      <c r="F92" s="905"/>
      <c r="G92" s="905">
        <v>0</v>
      </c>
      <c r="H92" s="906">
        <v>0</v>
      </c>
      <c r="I92" s="902" t="e">
        <f t="shared" si="7"/>
        <v>#DIV/0!</v>
      </c>
      <c r="J92" s="908">
        <v>0</v>
      </c>
      <c r="K92" s="712" t="e">
        <f t="shared" si="5"/>
        <v>#DIV/0!</v>
      </c>
      <c r="L92" s="434">
        <v>4124.3594525970248</v>
      </c>
      <c r="M92" s="712">
        <f t="shared" si="5"/>
        <v>-6.7902478113639449E-3</v>
      </c>
      <c r="N92" s="434">
        <v>4096.3540298507496</v>
      </c>
      <c r="O92" s="712">
        <f t="shared" si="5"/>
        <v>1.2431291284436615E-2</v>
      </c>
      <c r="P92" s="913">
        <v>4147.277</v>
      </c>
      <c r="Q92" s="712">
        <f t="shared" si="5"/>
        <v>2.9828270113510517E-2</v>
      </c>
      <c r="R92" s="913">
        <v>4270.9830985915496</v>
      </c>
      <c r="S92" s="712">
        <f t="shared" si="5"/>
        <v>1.9134890355171522E-2</v>
      </c>
      <c r="T92" s="913">
        <v>4352.7078918918896</v>
      </c>
      <c r="U92" s="712">
        <f t="shared" si="5"/>
        <v>4.0223740765498929E-2</v>
      </c>
      <c r="V92" s="913">
        <v>4527.7900857632903</v>
      </c>
      <c r="W92" s="712">
        <f t="shared" si="8"/>
        <v>7.8137437366880058E-2</v>
      </c>
      <c r="X92" s="913">
        <v>4881.58</v>
      </c>
      <c r="Y92" s="712">
        <f t="shared" si="8"/>
        <v>-2.7235060621047932E-3</v>
      </c>
      <c r="Z92" s="913">
        <v>4868.2849872773504</v>
      </c>
      <c r="AA92" s="712">
        <f t="shared" si="8"/>
        <v>-7.8579886357771581E-3</v>
      </c>
      <c r="AB92" s="913">
        <v>4830.0300591716004</v>
      </c>
    </row>
    <row r="93" spans="1:28" hidden="1" x14ac:dyDescent="0.2">
      <c r="A93" s="536" t="s">
        <v>461</v>
      </c>
      <c r="B93" s="916">
        <v>49</v>
      </c>
      <c r="C93" s="228"/>
      <c r="D93" s="905"/>
      <c r="E93" s="905"/>
      <c r="F93" s="905"/>
      <c r="G93" s="905">
        <v>0</v>
      </c>
      <c r="H93" s="906">
        <v>0</v>
      </c>
      <c r="I93" s="902" t="e">
        <f t="shared" si="7"/>
        <v>#DIV/0!</v>
      </c>
      <c r="J93" s="908">
        <v>0</v>
      </c>
      <c r="K93" s="712" t="e">
        <f t="shared" si="5"/>
        <v>#DIV/0!</v>
      </c>
      <c r="L93" s="434">
        <v>3649.7831166779547</v>
      </c>
      <c r="M93" s="712" t="e">
        <f t="shared" si="5"/>
        <v>#N/A</v>
      </c>
      <c r="N93" s="434" t="e">
        <v>#N/A</v>
      </c>
      <c r="O93" s="712" t="e">
        <f t="shared" si="5"/>
        <v>#N/A</v>
      </c>
      <c r="P93" s="913" t="e">
        <v>#N/A</v>
      </c>
      <c r="Q93" s="712" t="e">
        <f t="shared" si="5"/>
        <v>#N/A</v>
      </c>
      <c r="R93" s="913" t="e">
        <v>#N/A</v>
      </c>
      <c r="S93" s="712" t="e">
        <f t="shared" si="5"/>
        <v>#N/A</v>
      </c>
      <c r="T93" s="913" t="e">
        <v>#N/A</v>
      </c>
      <c r="U93" s="712" t="e">
        <f t="shared" si="5"/>
        <v>#N/A</v>
      </c>
      <c r="V93" s="913" t="e">
        <v>#N/A</v>
      </c>
      <c r="W93" s="712" t="e">
        <f t="shared" si="8"/>
        <v>#N/A</v>
      </c>
      <c r="X93" s="913" t="e">
        <v>#N/A</v>
      </c>
      <c r="Y93" s="712" t="e">
        <f t="shared" si="8"/>
        <v>#N/A</v>
      </c>
      <c r="Z93" s="913" t="e">
        <v>#N/A</v>
      </c>
      <c r="AA93" s="712" t="e">
        <f t="shared" si="8"/>
        <v>#N/A</v>
      </c>
      <c r="AB93" s="913" t="e">
        <v>#N/A</v>
      </c>
    </row>
    <row r="94" spans="1:28" hidden="1" x14ac:dyDescent="0.2">
      <c r="A94" s="536" t="s">
        <v>461</v>
      </c>
      <c r="B94" s="916">
        <v>112</v>
      </c>
      <c r="C94" s="228"/>
      <c r="D94" s="905"/>
      <c r="E94" s="905"/>
      <c r="F94" s="905"/>
      <c r="G94" s="905">
        <v>0</v>
      </c>
      <c r="H94" s="906">
        <v>0</v>
      </c>
      <c r="I94" s="902" t="e">
        <f t="shared" si="7"/>
        <v>#DIV/0!</v>
      </c>
      <c r="J94" s="908">
        <v>0</v>
      </c>
      <c r="K94" s="712" t="e">
        <f t="shared" si="5"/>
        <v>#DIV/0!</v>
      </c>
      <c r="L94" s="434">
        <v>1872.685473403327</v>
      </c>
      <c r="M94" s="712">
        <f t="shared" si="5"/>
        <v>-1</v>
      </c>
      <c r="N94" s="434">
        <v>0</v>
      </c>
      <c r="O94" s="712" t="e">
        <f t="shared" si="5"/>
        <v>#DIV/0!</v>
      </c>
      <c r="P94" s="913">
        <v>0</v>
      </c>
      <c r="Q94" s="712" t="e">
        <f t="shared" si="5"/>
        <v>#DIV/0!</v>
      </c>
      <c r="R94" s="913">
        <v>0</v>
      </c>
      <c r="S94" s="712" t="e">
        <f t="shared" si="5"/>
        <v>#N/A</v>
      </c>
      <c r="T94" s="913" t="e">
        <v>#N/A</v>
      </c>
      <c r="U94" s="712" t="e">
        <f t="shared" si="5"/>
        <v>#VALUE!</v>
      </c>
      <c r="V94" s="913" t="s">
        <v>502</v>
      </c>
      <c r="W94" s="712" t="e">
        <f t="shared" si="8"/>
        <v>#VALUE!</v>
      </c>
      <c r="X94" s="913" t="s">
        <v>502</v>
      </c>
      <c r="Y94" s="712" t="e">
        <f t="shared" si="8"/>
        <v>#N/A</v>
      </c>
      <c r="Z94" s="913" t="e">
        <v>#N/A</v>
      </c>
      <c r="AA94" s="712" t="e">
        <f t="shared" si="8"/>
        <v>#N/A</v>
      </c>
      <c r="AB94" s="913" t="e">
        <v>#N/A</v>
      </c>
    </row>
    <row r="95" spans="1:28" hidden="1" x14ac:dyDescent="0.2">
      <c r="A95" s="536" t="s">
        <v>461</v>
      </c>
      <c r="B95" s="916">
        <v>109</v>
      </c>
      <c r="C95" s="228"/>
      <c r="D95" s="905"/>
      <c r="E95" s="905"/>
      <c r="F95" s="905"/>
      <c r="G95" s="905">
        <v>0</v>
      </c>
      <c r="H95" s="906">
        <v>0</v>
      </c>
      <c r="I95" s="902" t="e">
        <f t="shared" si="7"/>
        <v>#DIV/0!</v>
      </c>
      <c r="J95" s="908">
        <v>0</v>
      </c>
      <c r="K95" s="712" t="e">
        <f t="shared" si="5"/>
        <v>#DIV/0!</v>
      </c>
      <c r="L95" s="434">
        <v>1617.1293904671954</v>
      </c>
      <c r="M95" s="712">
        <f t="shared" si="5"/>
        <v>-1</v>
      </c>
      <c r="N95" s="434">
        <v>0</v>
      </c>
      <c r="O95" s="712" t="e">
        <f t="shared" si="5"/>
        <v>#DIV/0!</v>
      </c>
      <c r="P95" s="913">
        <v>0</v>
      </c>
      <c r="Q95" s="712" t="e">
        <f t="shared" si="5"/>
        <v>#DIV/0!</v>
      </c>
      <c r="R95" s="913">
        <v>0</v>
      </c>
      <c r="S95" s="712" t="e">
        <f t="shared" si="5"/>
        <v>#N/A</v>
      </c>
      <c r="T95" s="913" t="e">
        <v>#N/A</v>
      </c>
      <c r="U95" s="712" t="e">
        <f t="shared" si="5"/>
        <v>#N/A</v>
      </c>
      <c r="V95" s="913" t="e">
        <v>#N/A</v>
      </c>
      <c r="W95" s="712" t="e">
        <f t="shared" si="8"/>
        <v>#N/A</v>
      </c>
      <c r="X95" s="913" t="e">
        <v>#N/A</v>
      </c>
      <c r="Y95" s="712" t="e">
        <f t="shared" si="8"/>
        <v>#N/A</v>
      </c>
      <c r="Z95" s="913" t="e">
        <v>#N/A</v>
      </c>
      <c r="AA95" s="712" t="e">
        <f t="shared" si="8"/>
        <v>#N/A</v>
      </c>
      <c r="AB95" s="913" t="e">
        <v>#N/A</v>
      </c>
    </row>
    <row r="96" spans="1:28" hidden="1" x14ac:dyDescent="0.2">
      <c r="A96" s="536" t="s">
        <v>461</v>
      </c>
      <c r="B96" s="916">
        <v>111</v>
      </c>
      <c r="C96" s="437"/>
      <c r="D96" s="238"/>
      <c r="E96" s="912"/>
      <c r="F96" s="912"/>
      <c r="G96" s="905">
        <v>0</v>
      </c>
      <c r="H96" s="906">
        <v>0</v>
      </c>
      <c r="I96" s="902" t="e">
        <f t="shared" si="7"/>
        <v>#DIV/0!</v>
      </c>
      <c r="J96" s="908">
        <v>0</v>
      </c>
      <c r="K96" s="712" t="e">
        <f t="shared" si="5"/>
        <v>#DIV/0!</v>
      </c>
      <c r="L96" s="434">
        <v>1479.4122696606835</v>
      </c>
      <c r="M96" s="712">
        <f t="shared" si="5"/>
        <v>-1</v>
      </c>
      <c r="N96" s="434">
        <v>0</v>
      </c>
      <c r="O96" s="712" t="e">
        <f t="shared" si="5"/>
        <v>#DIV/0!</v>
      </c>
      <c r="P96" s="913">
        <v>0</v>
      </c>
      <c r="Q96" s="712" t="e">
        <f t="shared" si="5"/>
        <v>#DIV/0!</v>
      </c>
      <c r="R96" s="913">
        <v>0</v>
      </c>
      <c r="S96" s="712" t="e">
        <f t="shared" si="5"/>
        <v>#N/A</v>
      </c>
      <c r="T96" s="913" t="e">
        <v>#N/A</v>
      </c>
      <c r="U96" s="712" t="e">
        <f t="shared" si="5"/>
        <v>#N/A</v>
      </c>
      <c r="V96" s="913" t="e">
        <v>#N/A</v>
      </c>
      <c r="W96" s="712" t="e">
        <f t="shared" si="8"/>
        <v>#N/A</v>
      </c>
      <c r="X96" s="913" t="e">
        <v>#N/A</v>
      </c>
      <c r="Y96" s="712" t="e">
        <f t="shared" si="8"/>
        <v>#N/A</v>
      </c>
      <c r="Z96" s="913" t="e">
        <v>#N/A</v>
      </c>
      <c r="AA96" s="712" t="e">
        <f t="shared" si="8"/>
        <v>#N/A</v>
      </c>
      <c r="AB96" s="913" t="e">
        <v>#N/A</v>
      </c>
    </row>
    <row r="97" spans="1:28" hidden="1" x14ac:dyDescent="0.2">
      <c r="A97" s="536" t="s">
        <v>461</v>
      </c>
      <c r="B97" s="916">
        <v>441</v>
      </c>
      <c r="C97" s="437"/>
      <c r="D97" s="238"/>
      <c r="E97" s="912"/>
      <c r="F97" s="912"/>
      <c r="G97" s="905">
        <v>0</v>
      </c>
      <c r="H97" s="906">
        <v>0</v>
      </c>
      <c r="I97" s="902" t="e">
        <f t="shared" si="7"/>
        <v>#DIV/0!</v>
      </c>
      <c r="J97" s="908">
        <v>0</v>
      </c>
      <c r="K97" s="712" t="e">
        <f t="shared" si="5"/>
        <v>#DIV/0!</v>
      </c>
      <c r="L97" s="434">
        <v>1647.0274424301144</v>
      </c>
      <c r="M97" s="712" t="e">
        <f t="shared" si="5"/>
        <v>#N/A</v>
      </c>
      <c r="N97" s="434" t="e">
        <v>#N/A</v>
      </c>
      <c r="O97" s="712" t="e">
        <f t="shared" si="5"/>
        <v>#N/A</v>
      </c>
      <c r="P97" s="913" t="e">
        <v>#N/A</v>
      </c>
      <c r="Q97" s="712" t="e">
        <f t="shared" si="5"/>
        <v>#N/A</v>
      </c>
      <c r="R97" s="913" t="e">
        <v>#N/A</v>
      </c>
      <c r="S97" s="712" t="e">
        <f t="shared" si="5"/>
        <v>#N/A</v>
      </c>
      <c r="T97" s="913" t="e">
        <v>#N/A</v>
      </c>
      <c r="U97" s="712" t="e">
        <f t="shared" si="5"/>
        <v>#N/A</v>
      </c>
      <c r="V97" s="913" t="e">
        <v>#N/A</v>
      </c>
      <c r="W97" s="712" t="e">
        <f t="shared" si="8"/>
        <v>#N/A</v>
      </c>
      <c r="X97" s="913" t="e">
        <v>#N/A</v>
      </c>
      <c r="Y97" s="712" t="e">
        <f t="shared" si="8"/>
        <v>#N/A</v>
      </c>
      <c r="Z97" s="913" t="e">
        <v>#N/A</v>
      </c>
      <c r="AA97" s="712" t="e">
        <f t="shared" si="8"/>
        <v>#N/A</v>
      </c>
      <c r="AB97" s="913" t="e">
        <v>#N/A</v>
      </c>
    </row>
    <row r="98" spans="1:28" hidden="1" x14ac:dyDescent="0.2">
      <c r="A98" s="537" t="s">
        <v>462</v>
      </c>
      <c r="B98" s="918">
        <v>571</v>
      </c>
      <c r="C98" s="225" t="s">
        <v>418</v>
      </c>
      <c r="D98" s="905">
        <v>11314.9</v>
      </c>
      <c r="E98" s="905">
        <v>11571</v>
      </c>
      <c r="F98" s="905">
        <v>11752</v>
      </c>
      <c r="G98" s="905">
        <v>11823.16</v>
      </c>
      <c r="H98" s="906">
        <v>11774</v>
      </c>
      <c r="I98" s="902">
        <f t="shared" si="7"/>
        <v>-2.0237812128418606E-2</v>
      </c>
      <c r="J98" s="908">
        <v>11535.72</v>
      </c>
      <c r="K98" s="712">
        <f t="shared" si="5"/>
        <v>2.7057643192190235E-2</v>
      </c>
      <c r="L98" s="434">
        <v>11847.849395725012</v>
      </c>
      <c r="M98" s="712">
        <f t="shared" si="5"/>
        <v>-1.5826956391990547E-2</v>
      </c>
      <c r="N98" s="434">
        <v>11660.334000000001</v>
      </c>
      <c r="O98" s="712">
        <f t="shared" si="5"/>
        <v>1.1897686635734428E-2</v>
      </c>
      <c r="P98" s="913">
        <v>11799.065000000001</v>
      </c>
      <c r="Q98" s="712">
        <f t="shared" si="5"/>
        <v>-1</v>
      </c>
      <c r="R98" s="913">
        <v>0</v>
      </c>
      <c r="S98" s="712" t="e">
        <f t="shared" si="5"/>
        <v>#VALUE!</v>
      </c>
      <c r="T98" s="913" t="s">
        <v>502</v>
      </c>
      <c r="U98" s="712" t="e">
        <f t="shared" si="5"/>
        <v>#VALUE!</v>
      </c>
      <c r="V98" s="913">
        <v>12211.673000000001</v>
      </c>
      <c r="W98" s="712">
        <f t="shared" si="8"/>
        <v>3.7816030612676792E-2</v>
      </c>
      <c r="X98" s="913">
        <v>12673.47</v>
      </c>
      <c r="Y98" s="712">
        <f t="shared" si="8"/>
        <v>7.4091783860324406E-5</v>
      </c>
      <c r="Z98" s="913">
        <v>12674.409</v>
      </c>
      <c r="AA98" s="712" t="e">
        <f t="shared" si="8"/>
        <v>#VALUE!</v>
      </c>
      <c r="AB98" s="913" t="s">
        <v>502</v>
      </c>
    </row>
    <row r="99" spans="1:28" hidden="1" x14ac:dyDescent="0.2">
      <c r="A99" s="537" t="s">
        <v>462</v>
      </c>
      <c r="B99" s="918">
        <v>2146</v>
      </c>
      <c r="C99" s="225" t="s">
        <v>419</v>
      </c>
      <c r="D99" s="905">
        <v>8188.8940000000002</v>
      </c>
      <c r="E99" s="905">
        <v>8540</v>
      </c>
      <c r="F99" s="905">
        <v>8965</v>
      </c>
      <c r="G99" s="905" t="e">
        <v>#N/A</v>
      </c>
      <c r="H99" s="906">
        <v>16328</v>
      </c>
      <c r="I99" s="902">
        <f t="shared" si="7"/>
        <v>4.5823859951867933E-2</v>
      </c>
      <c r="J99" s="908">
        <v>17076.2119852941</v>
      </c>
      <c r="K99" s="712">
        <f t="shared" si="5"/>
        <v>2.7700323551291494E-2</v>
      </c>
      <c r="L99" s="434">
        <v>17549.228582317188</v>
      </c>
      <c r="M99" s="712">
        <f t="shared" si="5"/>
        <v>-1</v>
      </c>
      <c r="N99" s="434">
        <v>0</v>
      </c>
      <c r="O99" s="712" t="e">
        <f t="shared" si="5"/>
        <v>#DIV/0!</v>
      </c>
      <c r="P99" s="913">
        <v>0</v>
      </c>
      <c r="Q99" s="712" t="e">
        <f t="shared" si="5"/>
        <v>#DIV/0!</v>
      </c>
      <c r="R99" s="913">
        <v>0</v>
      </c>
      <c r="S99" s="712" t="e">
        <f t="shared" si="5"/>
        <v>#DIV/0!</v>
      </c>
      <c r="T99" s="913">
        <v>17933.623982843099</v>
      </c>
      <c r="U99" s="712">
        <f t="shared" si="5"/>
        <v>-2.1650933357555053E-3</v>
      </c>
      <c r="V99" s="913">
        <v>17894.7960130719</v>
      </c>
      <c r="W99" s="712">
        <f t="shared" si="8"/>
        <v>2.6106695297718779E-2</v>
      </c>
      <c r="X99" s="913">
        <v>18361.97</v>
      </c>
      <c r="Y99" s="712">
        <f t="shared" si="8"/>
        <v>-6.2376204731845134E-3</v>
      </c>
      <c r="Z99" s="913">
        <v>18247.435000000001</v>
      </c>
      <c r="AA99" s="712">
        <f t="shared" si="8"/>
        <v>3.1900317528912876E-2</v>
      </c>
      <c r="AB99" s="913">
        <v>18829.5339705882</v>
      </c>
    </row>
    <row r="100" spans="1:28" hidden="1" x14ac:dyDescent="0.2">
      <c r="A100" s="536" t="s">
        <v>463</v>
      </c>
      <c r="B100" s="916">
        <v>481</v>
      </c>
      <c r="C100" s="223" t="s">
        <v>420</v>
      </c>
      <c r="D100" s="905">
        <v>1944.874</v>
      </c>
      <c r="E100" s="905">
        <v>2062</v>
      </c>
      <c r="F100" s="905">
        <v>2154</v>
      </c>
      <c r="G100" s="905">
        <v>2023.6779985481701</v>
      </c>
      <c r="H100" s="906">
        <v>2017</v>
      </c>
      <c r="I100" s="902">
        <f t="shared" si="7"/>
        <v>5.058800198314331E-2</v>
      </c>
      <c r="J100" s="908">
        <v>2119.0360000000001</v>
      </c>
      <c r="K100" s="712">
        <f t="shared" si="5"/>
        <v>2.243498404895318E-2</v>
      </c>
      <c r="L100" s="434">
        <v>2166.5765388591576</v>
      </c>
      <c r="M100" s="712">
        <f t="shared" si="5"/>
        <v>-2.4473882482881803E-2</v>
      </c>
      <c r="N100" s="434">
        <v>2113.5519992569498</v>
      </c>
      <c r="O100" s="712">
        <f t="shared" si="5"/>
        <v>5.1957557967027751E-2</v>
      </c>
      <c r="P100" s="913">
        <v>2223.3669997746701</v>
      </c>
      <c r="Q100" s="712">
        <f t="shared" si="5"/>
        <v>-9.708701427073323E-3</v>
      </c>
      <c r="R100" s="913">
        <v>2201.7809934110501</v>
      </c>
      <c r="S100" s="712">
        <f t="shared" si="5"/>
        <v>5.8252390665907268E-2</v>
      </c>
      <c r="T100" s="913">
        <v>2330.04</v>
      </c>
      <c r="U100" s="712">
        <f t="shared" si="5"/>
        <v>1.4136666298389812E-2</v>
      </c>
      <c r="V100" s="913">
        <v>2362.9789979419002</v>
      </c>
      <c r="W100" s="712">
        <f t="shared" si="8"/>
        <v>5.1139261992319739E-2</v>
      </c>
      <c r="X100" s="913">
        <v>2483.8200000000002</v>
      </c>
      <c r="Y100" s="712">
        <f t="shared" si="8"/>
        <v>-3.1881939856688468E-2</v>
      </c>
      <c r="Z100" s="913">
        <v>2404.6310001451602</v>
      </c>
      <c r="AA100" s="712">
        <f t="shared" si="8"/>
        <v>-0.1765368577379415</v>
      </c>
      <c r="AB100" s="913">
        <v>1980.1249993602901</v>
      </c>
    </row>
    <row r="101" spans="1:28" hidden="1" x14ac:dyDescent="0.2">
      <c r="A101" s="536" t="s">
        <v>463</v>
      </c>
      <c r="B101" s="916">
        <v>483</v>
      </c>
      <c r="C101" s="223" t="s">
        <v>421</v>
      </c>
      <c r="D101" s="904"/>
      <c r="E101" s="905"/>
      <c r="F101" s="905"/>
      <c r="G101" s="905" t="e">
        <v>#N/A</v>
      </c>
      <c r="H101" s="906" t="e">
        <v>#N/A</v>
      </c>
      <c r="I101" s="902" t="e">
        <f t="shared" si="7"/>
        <v>#N/A</v>
      </c>
      <c r="J101" s="908" t="e">
        <v>#N/A</v>
      </c>
      <c r="K101" s="712" t="e">
        <f t="shared" si="5"/>
        <v>#N/A</v>
      </c>
      <c r="L101" s="434">
        <v>4935.0746028638714</v>
      </c>
      <c r="M101" s="712" t="e">
        <f t="shared" si="5"/>
        <v>#N/A</v>
      </c>
      <c r="N101" s="434" t="e">
        <v>#N/A</v>
      </c>
      <c r="O101" s="712" t="e">
        <f t="shared" si="5"/>
        <v>#N/A</v>
      </c>
      <c r="P101" s="913" t="e">
        <v>#N/A</v>
      </c>
      <c r="Q101" s="712" t="e">
        <f t="shared" si="5"/>
        <v>#N/A</v>
      </c>
      <c r="R101" s="913" t="e">
        <v>#N/A</v>
      </c>
      <c r="S101" s="712" t="e">
        <f t="shared" si="5"/>
        <v>#N/A</v>
      </c>
      <c r="T101" s="913" t="e">
        <v>#N/A</v>
      </c>
      <c r="U101" s="712" t="e">
        <f t="shared" si="5"/>
        <v>#N/A</v>
      </c>
      <c r="V101" s="913" t="e">
        <v>#N/A</v>
      </c>
      <c r="W101" s="712" t="e">
        <f t="shared" si="8"/>
        <v>#N/A</v>
      </c>
      <c r="X101" s="913" t="e">
        <v>#N/A</v>
      </c>
      <c r="Y101" s="712" t="e">
        <f t="shared" si="8"/>
        <v>#N/A</v>
      </c>
      <c r="Z101" s="913" t="e">
        <v>#N/A</v>
      </c>
      <c r="AA101" s="712" t="e">
        <f t="shared" si="8"/>
        <v>#N/A</v>
      </c>
      <c r="AB101" s="913" t="e">
        <v>#N/A</v>
      </c>
    </row>
    <row r="102" spans="1:28" hidden="1" x14ac:dyDescent="0.2">
      <c r="A102" s="536" t="s">
        <v>463</v>
      </c>
      <c r="B102" s="916">
        <v>485</v>
      </c>
      <c r="C102" s="223" t="s">
        <v>422</v>
      </c>
      <c r="D102" s="905">
        <v>1714.971</v>
      </c>
      <c r="E102" s="905">
        <v>1845</v>
      </c>
      <c r="F102" s="905"/>
      <c r="G102" s="905">
        <v>1821.521</v>
      </c>
      <c r="H102" s="906">
        <v>0</v>
      </c>
      <c r="I102" s="902" t="e">
        <f t="shared" si="7"/>
        <v>#DIV/0!</v>
      </c>
      <c r="J102" s="908">
        <v>1954.90500020892</v>
      </c>
      <c r="K102" s="712">
        <f t="shared" si="5"/>
        <v>2.8063451529166734E-2</v>
      </c>
      <c r="L102" s="434">
        <v>2009.7663819264087</v>
      </c>
      <c r="M102" s="712">
        <f t="shared" si="5"/>
        <v>-1.3845580350357146E-2</v>
      </c>
      <c r="N102" s="434">
        <v>1981.94</v>
      </c>
      <c r="O102" s="712">
        <f t="shared" si="5"/>
        <v>-5.207019385047057E-3</v>
      </c>
      <c r="P102" s="913">
        <v>1971.62</v>
      </c>
      <c r="Q102" s="712">
        <f t="shared" si="5"/>
        <v>1.6061412588800172E-2</v>
      </c>
      <c r="R102" s="913">
        <v>2003.2870022883301</v>
      </c>
      <c r="S102" s="712">
        <f t="shared" si="5"/>
        <v>3.3795455951041872E-2</v>
      </c>
      <c r="T102" s="913">
        <v>2070.9889999314601</v>
      </c>
      <c r="U102" s="712">
        <f t="shared" si="5"/>
        <v>2.677947456463322E-2</v>
      </c>
      <c r="V102" s="913">
        <v>2126.4489971787598</v>
      </c>
      <c r="W102" s="712">
        <f t="shared" si="8"/>
        <v>7.3587940754210102E-2</v>
      </c>
      <c r="X102" s="913">
        <v>2282.9299999999998</v>
      </c>
      <c r="Y102" s="712">
        <f t="shared" si="8"/>
        <v>-4.8245888580753515E-2</v>
      </c>
      <c r="Z102" s="913">
        <v>2172.7880135823402</v>
      </c>
      <c r="AA102" s="712">
        <f t="shared" si="8"/>
        <v>3.8244403802911907E-2</v>
      </c>
      <c r="AB102" s="913">
        <v>2255.8849957519101</v>
      </c>
    </row>
    <row r="103" spans="1:28" hidden="1" x14ac:dyDescent="0.2">
      <c r="A103" s="536" t="s">
        <v>463</v>
      </c>
      <c r="B103" s="916">
        <v>486</v>
      </c>
      <c r="C103" s="223" t="s">
        <v>423</v>
      </c>
      <c r="D103" s="905">
        <v>3607.3980000000001</v>
      </c>
      <c r="E103" s="905">
        <v>3897</v>
      </c>
      <c r="F103" s="905">
        <v>4045</v>
      </c>
      <c r="G103" s="905">
        <v>3910.4220000524001</v>
      </c>
      <c r="H103" s="906">
        <v>3934</v>
      </c>
      <c r="I103" s="902">
        <f t="shared" si="7"/>
        <v>1.274072172859427E-2</v>
      </c>
      <c r="J103" s="908">
        <v>3984.1219992802899</v>
      </c>
      <c r="K103" s="712">
        <f t="shared" si="5"/>
        <v>1.510068130995601E-2</v>
      </c>
      <c r="L103" s="434">
        <v>4044.2849558914063</v>
      </c>
      <c r="M103" s="712">
        <f t="shared" si="5"/>
        <v>-4.6937730610681783E-3</v>
      </c>
      <c r="N103" s="434">
        <v>4025.3020001141599</v>
      </c>
      <c r="O103" s="712">
        <f t="shared" si="5"/>
        <v>1.5141472524978611E-2</v>
      </c>
      <c r="P103" s="913">
        <v>4086.2509997536299</v>
      </c>
      <c r="Q103" s="712">
        <f t="shared" si="5"/>
        <v>3.1388674612962575E-2</v>
      </c>
      <c r="R103" s="913">
        <v>4214.5130027717896</v>
      </c>
      <c r="S103" s="712">
        <f t="shared" si="5"/>
        <v>3.197949529957797E-2</v>
      </c>
      <c r="T103" s="913">
        <v>4349.2910015339403</v>
      </c>
      <c r="U103" s="712">
        <f t="shared" si="5"/>
        <v>3.5946547762504229E-2</v>
      </c>
      <c r="V103" s="913">
        <v>4505.6329982536099</v>
      </c>
      <c r="W103" s="712">
        <f t="shared" si="8"/>
        <v>7.3409663898930999E-2</v>
      </c>
      <c r="X103" s="913">
        <v>4836.3900023073402</v>
      </c>
      <c r="Y103" s="712">
        <f t="shared" si="8"/>
        <v>-1.1687022819022837E-2</v>
      </c>
      <c r="Z103" s="913">
        <v>4779.8670019886804</v>
      </c>
      <c r="AA103" s="712">
        <f t="shared" si="8"/>
        <v>6.1892929080037667E-3</v>
      </c>
      <c r="AB103" s="913">
        <v>4809.4509989252902</v>
      </c>
    </row>
    <row r="104" spans="1:28" hidden="1" x14ac:dyDescent="0.2">
      <c r="A104" s="536" t="s">
        <v>463</v>
      </c>
      <c r="B104" s="916">
        <v>487</v>
      </c>
      <c r="C104" s="223" t="s">
        <v>424</v>
      </c>
      <c r="D104" s="905">
        <v>2392.9470000000001</v>
      </c>
      <c r="E104" s="905">
        <v>2513</v>
      </c>
      <c r="F104" s="905"/>
      <c r="G104" s="905">
        <v>2505.0010005806098</v>
      </c>
      <c r="H104" s="906">
        <v>2552</v>
      </c>
      <c r="I104" s="902">
        <f t="shared" si="7"/>
        <v>6.4132053071900549E-2</v>
      </c>
      <c r="J104" s="908">
        <v>2715.6649994394902</v>
      </c>
      <c r="K104" s="712">
        <f t="shared" si="5"/>
        <v>3.9926204583798273E-2</v>
      </c>
      <c r="L104" s="434">
        <v>2824.0911957881717</v>
      </c>
      <c r="M104" s="712">
        <f t="shared" si="5"/>
        <v>-2.3607663335685893E-2</v>
      </c>
      <c r="N104" s="434">
        <v>2757.42100160873</v>
      </c>
      <c r="O104" s="712">
        <f t="shared" si="5"/>
        <v>-4.9361298952206017E-3</v>
      </c>
      <c r="P104" s="913">
        <v>2743.81001336898</v>
      </c>
      <c r="Q104" s="712">
        <f t="shared" si="5"/>
        <v>6.2795844271536089E-3</v>
      </c>
      <c r="R104" s="913">
        <v>2761.04</v>
      </c>
      <c r="S104" s="712">
        <f t="shared" si="5"/>
        <v>4.9972473827550511E-2</v>
      </c>
      <c r="T104" s="913">
        <v>2899.01599913682</v>
      </c>
      <c r="U104" s="712">
        <f t="shared" si="5"/>
        <v>3.1380302587642447E-2</v>
      </c>
      <c r="V104" s="913">
        <v>2989.98799839615</v>
      </c>
      <c r="W104" s="712">
        <f t="shared" si="8"/>
        <v>5.3188173895398844E-2</v>
      </c>
      <c r="X104" s="913">
        <v>3149.02</v>
      </c>
      <c r="Y104" s="712">
        <f t="shared" si="8"/>
        <v>-3.4444366001873575E-2</v>
      </c>
      <c r="Z104" s="913">
        <v>3040.5540025727801</v>
      </c>
      <c r="AA104" s="712">
        <f t="shared" si="8"/>
        <v>3.4751562196554307E-2</v>
      </c>
      <c r="AB104" s="913">
        <v>3146.2180041051702</v>
      </c>
    </row>
    <row r="105" spans="1:28" hidden="1" x14ac:dyDescent="0.2">
      <c r="A105" s="536" t="s">
        <v>463</v>
      </c>
      <c r="B105" s="916">
        <v>494</v>
      </c>
      <c r="C105" s="223" t="s">
        <v>425</v>
      </c>
      <c r="D105" s="904"/>
      <c r="E105" s="905"/>
      <c r="F105" s="905"/>
      <c r="G105" s="905" t="e">
        <v>#N/A</v>
      </c>
      <c r="H105" s="906" t="e">
        <v>#N/A</v>
      </c>
      <c r="I105" s="902" t="e">
        <f t="shared" si="7"/>
        <v>#N/A</v>
      </c>
      <c r="J105" s="908" t="e">
        <v>#N/A</v>
      </c>
      <c r="K105" s="712" t="e">
        <f t="shared" si="5"/>
        <v>#N/A</v>
      </c>
      <c r="L105" s="434">
        <v>5255.659034460361</v>
      </c>
      <c r="M105" s="712" t="e">
        <f t="shared" si="5"/>
        <v>#N/A</v>
      </c>
      <c r="N105" s="434" t="e">
        <v>#N/A</v>
      </c>
      <c r="O105" s="712" t="e">
        <f t="shared" si="5"/>
        <v>#N/A</v>
      </c>
      <c r="P105" s="913" t="e">
        <v>#N/A</v>
      </c>
      <c r="Q105" s="712" t="e">
        <f t="shared" si="5"/>
        <v>#N/A</v>
      </c>
      <c r="R105" s="913" t="e">
        <v>#N/A</v>
      </c>
      <c r="S105" s="712" t="e">
        <f t="shared" si="5"/>
        <v>#N/A</v>
      </c>
      <c r="T105" s="913" t="e">
        <v>#N/A</v>
      </c>
      <c r="U105" s="712" t="e">
        <f t="shared" si="5"/>
        <v>#N/A</v>
      </c>
      <c r="V105" s="913" t="e">
        <v>#N/A</v>
      </c>
      <c r="W105" s="712" t="e">
        <f t="shared" si="8"/>
        <v>#N/A</v>
      </c>
      <c r="X105" s="913" t="e">
        <v>#N/A</v>
      </c>
      <c r="Y105" s="712" t="e">
        <f t="shared" si="8"/>
        <v>#N/A</v>
      </c>
      <c r="Z105" s="913" t="e">
        <v>#N/A</v>
      </c>
      <c r="AA105" s="712" t="e">
        <f t="shared" si="8"/>
        <v>#N/A</v>
      </c>
      <c r="AB105" s="913" t="e">
        <v>#N/A</v>
      </c>
    </row>
    <row r="106" spans="1:28" hidden="1" x14ac:dyDescent="0.2">
      <c r="A106" s="536" t="s">
        <v>463</v>
      </c>
      <c r="B106" s="916">
        <v>495</v>
      </c>
      <c r="C106" s="223" t="s">
        <v>426</v>
      </c>
      <c r="D106" s="905">
        <v>9289.5669999999991</v>
      </c>
      <c r="E106" s="905">
        <v>9633</v>
      </c>
      <c r="F106" s="905">
        <v>10017</v>
      </c>
      <c r="G106" s="905">
        <v>0</v>
      </c>
      <c r="H106" s="906">
        <v>10442</v>
      </c>
      <c r="I106" s="902">
        <f t="shared" si="7"/>
        <v>1.0235871509002079E-2</v>
      </c>
      <c r="J106" s="908">
        <v>10548.882970297</v>
      </c>
      <c r="K106" s="712">
        <f t="shared" si="5"/>
        <v>-3.4358120506048208E-8</v>
      </c>
      <c r="L106" s="434">
        <v>10548.882607857207</v>
      </c>
      <c r="M106" s="712">
        <f t="shared" si="5"/>
        <v>-1.1321534516020932E-2</v>
      </c>
      <c r="N106" s="434">
        <v>10429.453069306899</v>
      </c>
      <c r="O106" s="712">
        <f t="shared" si="5"/>
        <v>-1</v>
      </c>
      <c r="P106" s="913">
        <v>0</v>
      </c>
      <c r="Q106" s="712" t="e">
        <f t="shared" si="5"/>
        <v>#DIV/0!</v>
      </c>
      <c r="R106" s="913">
        <v>0</v>
      </c>
      <c r="S106" s="712" t="e">
        <f t="shared" si="5"/>
        <v>#DIV/0!</v>
      </c>
      <c r="T106" s="913">
        <v>10953.0730434783</v>
      </c>
      <c r="U106" s="712">
        <f t="shared" si="5"/>
        <v>4.6215424004353155E-2</v>
      </c>
      <c r="V106" s="913">
        <v>11459.2739583333</v>
      </c>
      <c r="W106" s="712">
        <f t="shared" si="8"/>
        <v>-1.0419837849174465E-2</v>
      </c>
      <c r="X106" s="913">
        <v>11339.8701818182</v>
      </c>
      <c r="Y106" s="712">
        <f t="shared" si="8"/>
        <v>-4.2625887527619971E-3</v>
      </c>
      <c r="Z106" s="913">
        <v>11291.5329787234</v>
      </c>
      <c r="AA106" s="712">
        <f t="shared" si="8"/>
        <v>8.0519544653341532E-3</v>
      </c>
      <c r="AB106" s="913">
        <v>11382.4518881119</v>
      </c>
    </row>
    <row r="107" spans="1:28" hidden="1" x14ac:dyDescent="0.2">
      <c r="A107" s="536" t="s">
        <v>463</v>
      </c>
      <c r="B107" s="916">
        <v>502</v>
      </c>
      <c r="C107" s="223" t="s">
        <v>427</v>
      </c>
      <c r="D107" s="904"/>
      <c r="E107" s="905"/>
      <c r="F107" s="905"/>
      <c r="G107" s="905" t="e">
        <v>#N/A</v>
      </c>
      <c r="H107" s="906" t="e">
        <v>#N/A</v>
      </c>
      <c r="I107" s="902" t="e">
        <f t="shared" si="7"/>
        <v>#N/A</v>
      </c>
      <c r="J107" s="908" t="e">
        <v>#N/A</v>
      </c>
      <c r="K107" s="712" t="e">
        <f t="shared" si="5"/>
        <v>#N/A</v>
      </c>
      <c r="L107" s="434">
        <v>5983.051984947906</v>
      </c>
      <c r="M107" s="712" t="e">
        <f t="shared" si="5"/>
        <v>#N/A</v>
      </c>
      <c r="N107" s="434" t="e">
        <v>#N/A</v>
      </c>
      <c r="O107" s="712" t="e">
        <f t="shared" si="5"/>
        <v>#N/A</v>
      </c>
      <c r="P107" s="913" t="e">
        <v>#N/A</v>
      </c>
      <c r="Q107" s="712" t="e">
        <f t="shared" si="5"/>
        <v>#N/A</v>
      </c>
      <c r="R107" s="913" t="e">
        <v>#N/A</v>
      </c>
      <c r="S107" s="712" t="e">
        <f t="shared" si="5"/>
        <v>#N/A</v>
      </c>
      <c r="T107" s="913" t="e">
        <v>#N/A</v>
      </c>
      <c r="U107" s="712" t="e">
        <f t="shared" si="5"/>
        <v>#N/A</v>
      </c>
      <c r="V107" s="913" t="e">
        <v>#N/A</v>
      </c>
      <c r="W107" s="712" t="e">
        <f t="shared" si="8"/>
        <v>#N/A</v>
      </c>
      <c r="X107" s="913" t="e">
        <v>#N/A</v>
      </c>
      <c r="Y107" s="712" t="e">
        <f t="shared" si="8"/>
        <v>#N/A</v>
      </c>
      <c r="Z107" s="913" t="e">
        <v>#N/A</v>
      </c>
      <c r="AA107" s="712" t="e">
        <f t="shared" si="8"/>
        <v>#N/A</v>
      </c>
      <c r="AB107" s="913" t="e">
        <v>#N/A</v>
      </c>
    </row>
    <row r="108" spans="1:28" hidden="1" x14ac:dyDescent="0.2">
      <c r="A108" s="536"/>
      <c r="B108" s="916">
        <v>1519</v>
      </c>
      <c r="C108" s="223" t="s">
        <v>1278</v>
      </c>
      <c r="D108" s="238"/>
      <c r="E108" s="238"/>
      <c r="F108" s="238"/>
      <c r="G108" s="238"/>
      <c r="L108" s="905"/>
      <c r="Z108" s="913">
        <v>3797</v>
      </c>
      <c r="AB108" s="913">
        <v>3797.48</v>
      </c>
    </row>
    <row r="109" spans="1:28" x14ac:dyDescent="0.2">
      <c r="B109" s="238"/>
      <c r="C109" s="238"/>
      <c r="D109" s="238"/>
      <c r="E109" s="238"/>
      <c r="F109" s="238"/>
      <c r="G109" s="238"/>
    </row>
    <row r="110" spans="1:28" ht="13.8" x14ac:dyDescent="0.2">
      <c r="A110" s="999"/>
      <c r="B110" s="999" t="s">
        <v>1279</v>
      </c>
    </row>
    <row r="111" spans="1:28" ht="13.8" x14ac:dyDescent="0.2">
      <c r="A111" s="999" t="s">
        <v>1280</v>
      </c>
      <c r="B111" s="999">
        <v>0.15</v>
      </c>
      <c r="C111" s="1000">
        <f>'L41.old'!AV151*B111</f>
        <v>934.34999999999991</v>
      </c>
      <c r="K111" s="1000"/>
    </row>
    <row r="112" spans="1:28" ht="13.8" x14ac:dyDescent="0.2">
      <c r="A112" s="999" t="s">
        <v>1281</v>
      </c>
      <c r="B112" s="999">
        <v>0.2</v>
      </c>
      <c r="C112" s="1000">
        <f>AB104*B112</f>
        <v>629.24360082103408</v>
      </c>
      <c r="K112" s="1000"/>
    </row>
    <row r="113" spans="1:11" ht="13.8" x14ac:dyDescent="0.2">
      <c r="A113" s="999" t="s">
        <v>1282</v>
      </c>
      <c r="B113" s="999">
        <v>0.15</v>
      </c>
      <c r="C113" s="1000">
        <f>AB103*B113</f>
        <v>721.41764983879352</v>
      </c>
      <c r="K113" s="1000"/>
    </row>
    <row r="114" spans="1:11" ht="13.8" x14ac:dyDescent="0.2">
      <c r="A114" s="999" t="s">
        <v>1283</v>
      </c>
      <c r="B114" s="999">
        <v>0.2</v>
      </c>
      <c r="C114" s="1000">
        <f>AB100*B114</f>
        <v>396.02499987205806</v>
      </c>
      <c r="K114" s="1000"/>
    </row>
    <row r="115" spans="1:11" ht="13.8" x14ac:dyDescent="0.2">
      <c r="A115" s="999" t="s">
        <v>1284</v>
      </c>
      <c r="B115" s="999">
        <f>SUM(B111:B114)</f>
        <v>0.7</v>
      </c>
      <c r="C115" s="1000">
        <f>SUM(C111:C114)</f>
        <v>2681.0362505318853</v>
      </c>
      <c r="D115" s="1000">
        <f t="shared" ref="D115:J115" si="9">SUM(D111:D114)</f>
        <v>0</v>
      </c>
      <c r="E115" s="1000">
        <f t="shared" si="9"/>
        <v>0</v>
      </c>
      <c r="F115" s="1000">
        <f t="shared" si="9"/>
        <v>0</v>
      </c>
      <c r="G115" s="1000">
        <f t="shared" si="9"/>
        <v>0</v>
      </c>
      <c r="H115" s="1000">
        <f t="shared" si="9"/>
        <v>0</v>
      </c>
      <c r="I115" s="1000">
        <f t="shared" si="9"/>
        <v>0</v>
      </c>
      <c r="J115" s="1000">
        <f t="shared" si="9"/>
        <v>0</v>
      </c>
      <c r="K115" s="1000"/>
    </row>
    <row r="117" spans="1:11" x14ac:dyDescent="0.2">
      <c r="C117" s="1000">
        <f>(C115/7)*10</f>
        <v>3830.0517864741223</v>
      </c>
    </row>
  </sheetData>
  <autoFilter ref="A1:AD108" xr:uid="{9770E50F-6C3A-484D-9FCF-D189E12B4999}">
    <filterColumn colId="1">
      <filters>
        <filter val="10"/>
        <filter val="11"/>
      </filters>
    </filterColumn>
  </autoFilter>
  <sortState xmlns:xlrd2="http://schemas.microsoft.com/office/spreadsheetml/2017/richdata2" ref="A21:E108">
    <sortCondition ref="A21:A108"/>
  </sortState>
  <phoneticPr fontId="21" type="noConversion"/>
  <conditionalFormatting sqref="H2:I108">
    <cfRule type="cellIs" dxfId="448" priority="14" operator="equal">
      <formula>-1</formula>
    </cfRule>
  </conditionalFormatting>
  <conditionalFormatting sqref="J4">
    <cfRule type="cellIs" dxfId="447" priority="13" operator="equal">
      <formula>-1</formula>
    </cfRule>
  </conditionalFormatting>
  <conditionalFormatting sqref="O1:O1048576">
    <cfRule type="cellIs" dxfId="446" priority="12" operator="greaterThan">
      <formula>0.02</formula>
    </cfRule>
  </conditionalFormatting>
  <conditionalFormatting sqref="Q1:Q1048576">
    <cfRule type="cellIs" dxfId="445" priority="10" operator="greaterThan">
      <formula>0.02</formula>
    </cfRule>
  </conditionalFormatting>
  <conditionalFormatting sqref="S1:S1048576">
    <cfRule type="cellIs" dxfId="444" priority="8" operator="greaterThan">
      <formula>0.02</formula>
    </cfRule>
  </conditionalFormatting>
  <conditionalFormatting sqref="U1:U1048576">
    <cfRule type="cellIs" dxfId="443" priority="6" operator="greaterThan">
      <formula>0.02</formula>
    </cfRule>
  </conditionalFormatting>
  <conditionalFormatting sqref="W1:W1048576">
    <cfRule type="cellIs" dxfId="442" priority="4" operator="greaterThan">
      <formula>0.02</formula>
    </cfRule>
  </conditionalFormatting>
  <conditionalFormatting sqref="Y1:Y1048576">
    <cfRule type="cellIs" dxfId="441" priority="2" operator="greaterThan">
      <formula>0.02</formula>
    </cfRule>
  </conditionalFormatting>
  <conditionalFormatting sqref="AA1:AA1048576">
    <cfRule type="cellIs" dxfId="440" priority="1" operator="greaterThan">
      <formula>0.02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93B12-08AE-40D4-A720-D0BDF594D748}">
  <sheetPr codeName="Hoja10">
    <pageSetUpPr fitToPage="1"/>
  </sheetPr>
  <dimension ref="A1:BU465"/>
  <sheetViews>
    <sheetView zoomScale="71" zoomScaleNormal="85" workbookViewId="0">
      <selection activeCell="D36" sqref="D36"/>
    </sheetView>
  </sheetViews>
  <sheetFormatPr baseColWidth="10" defaultColWidth="11.44140625" defaultRowHeight="14.4" x14ac:dyDescent="0.3"/>
  <cols>
    <col min="1" max="1" width="26" bestFit="1" customWidth="1"/>
    <col min="2" max="2" width="38" bestFit="1" customWidth="1"/>
    <col min="3" max="3" width="28.6640625" bestFit="1" customWidth="1"/>
    <col min="4" max="4" width="29.88671875" bestFit="1" customWidth="1"/>
    <col min="5" max="5" width="7.6640625" bestFit="1" customWidth="1"/>
    <col min="6" max="6" width="14.5546875" hidden="1" customWidth="1"/>
    <col min="7" max="7" width="9.6640625" bestFit="1" customWidth="1"/>
    <col min="8" max="8" width="14.5546875" hidden="1" customWidth="1"/>
    <col min="9" max="9" width="9.33203125" bestFit="1" customWidth="1"/>
    <col min="10" max="10" width="8.33203125" bestFit="1" customWidth="1"/>
    <col min="11" max="11" width="9.33203125" bestFit="1" customWidth="1"/>
    <col min="12" max="12" width="14.5546875" hidden="1" customWidth="1"/>
    <col min="13" max="13" width="9.5546875" bestFit="1" customWidth="1"/>
    <col min="14" max="14" width="12.33203125" bestFit="1" customWidth="1"/>
    <col min="15" max="15" width="3.6640625" bestFit="1" customWidth="1"/>
    <col min="16" max="16" width="9.88671875" bestFit="1" customWidth="1"/>
    <col min="17" max="17" width="3.6640625" bestFit="1" customWidth="1"/>
    <col min="18" max="18" width="12.33203125" bestFit="1" customWidth="1"/>
    <col min="19" max="19" width="3.6640625" bestFit="1" customWidth="1"/>
    <col min="20" max="20" width="9.88671875" bestFit="1" customWidth="1"/>
    <col min="21" max="21" width="3.6640625" bestFit="1" customWidth="1"/>
    <col min="22" max="22" width="9.88671875" bestFit="1" customWidth="1"/>
    <col min="23" max="23" width="15" hidden="1" customWidth="1"/>
    <col min="24" max="24" width="6.44140625" customWidth="1"/>
    <col min="25" max="26" width="13.33203125" customWidth="1"/>
    <col min="27" max="27" width="6.44140625" customWidth="1"/>
    <col min="28" max="29" width="11.109375" customWidth="1"/>
    <col min="30" max="30" width="6.44140625" customWidth="1"/>
    <col min="31" max="32" width="11.109375" customWidth="1"/>
    <col min="33" max="33" width="6.44140625" customWidth="1"/>
    <col min="34" max="35" width="11.109375" customWidth="1"/>
    <col min="36" max="36" width="6.44140625" customWidth="1"/>
    <col min="37" max="38" width="13.33203125" customWidth="1"/>
    <col min="39" max="39" width="6.44140625" customWidth="1"/>
    <col min="40" max="41" width="14.6640625" customWidth="1"/>
    <col min="42" max="42" width="6.44140625" customWidth="1"/>
    <col min="43" max="44" width="14.6640625" customWidth="1"/>
    <col min="45" max="45" width="6.44140625" customWidth="1"/>
    <col min="46" max="46" width="8.88671875" customWidth="1"/>
    <col min="47" max="47" width="11.44140625" bestFit="1" customWidth="1"/>
    <col min="48" max="48" width="6.44140625" customWidth="1"/>
    <col min="49" max="49" width="7.44140625" bestFit="1" customWidth="1"/>
    <col min="50" max="50" width="11.44140625" bestFit="1" customWidth="1"/>
    <col min="51" max="51" width="5.33203125" bestFit="1" customWidth="1"/>
    <col min="52" max="52" width="7.44140625" bestFit="1" customWidth="1"/>
    <col min="53" max="53" width="11.44140625" bestFit="1" customWidth="1"/>
    <col min="54" max="54" width="5.33203125" bestFit="1" customWidth="1"/>
    <col min="55" max="55" width="9.5546875" bestFit="1" customWidth="1"/>
    <col min="56" max="56" width="11.44140625" bestFit="1" customWidth="1"/>
    <col min="57" max="57" width="4.6640625" bestFit="1" customWidth="1"/>
    <col min="58" max="58" width="9.5546875" bestFit="1" customWidth="1"/>
    <col min="59" max="59" width="11.44140625" bestFit="1" customWidth="1"/>
    <col min="60" max="60" width="5.33203125" bestFit="1" customWidth="1"/>
    <col min="61" max="61" width="9.5546875" bestFit="1" customWidth="1"/>
    <col min="62" max="62" width="11.44140625" bestFit="1" customWidth="1"/>
    <col min="63" max="63" width="6.44140625" customWidth="1"/>
    <col min="64" max="64" width="10.5546875" hidden="1" customWidth="1"/>
    <col min="65" max="65" width="12" customWidth="1"/>
    <col min="66" max="66" width="6.44140625" customWidth="1"/>
    <col min="67" max="67" width="10.5546875" hidden="1" customWidth="1"/>
    <col min="68" max="68" width="12" customWidth="1"/>
    <col min="69" max="69" width="6.44140625" customWidth="1"/>
    <col min="70" max="70" width="10.5546875" hidden="1" customWidth="1"/>
    <col min="71" max="71" width="12" customWidth="1"/>
    <col min="72" max="72" width="6.44140625" customWidth="1"/>
    <col min="73" max="73" width="10.5546875" hidden="1" customWidth="1"/>
    <col min="74" max="74" width="12" bestFit="1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6" x14ac:dyDescent="0.3">
      <c r="A1" s="1098" t="s">
        <v>1285</v>
      </c>
    </row>
    <row r="2" spans="1:6" x14ac:dyDescent="0.3">
      <c r="A2" s="1098" t="s">
        <v>936</v>
      </c>
    </row>
    <row r="3" spans="1:6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3">
      <c r="A4">
        <v>1</v>
      </c>
      <c r="B4" t="s">
        <v>510</v>
      </c>
      <c r="C4" t="s">
        <v>439</v>
      </c>
      <c r="D4" t="s">
        <v>511</v>
      </c>
      <c r="E4">
        <v>9840</v>
      </c>
      <c r="F4" t="s">
        <v>937</v>
      </c>
    </row>
    <row r="5" spans="1:6" x14ac:dyDescent="0.3">
      <c r="A5">
        <v>3</v>
      </c>
      <c r="B5" t="s">
        <v>512</v>
      </c>
      <c r="C5" t="s">
        <v>439</v>
      </c>
      <c r="D5" t="s">
        <v>511</v>
      </c>
      <c r="E5">
        <v>9840</v>
      </c>
      <c r="F5" t="s">
        <v>937</v>
      </c>
    </row>
    <row r="6" spans="1:6" x14ac:dyDescent="0.3">
      <c r="A6">
        <v>5</v>
      </c>
      <c r="B6" t="s">
        <v>513</v>
      </c>
      <c r="C6" t="s">
        <v>439</v>
      </c>
      <c r="D6" t="s">
        <v>511</v>
      </c>
      <c r="E6">
        <v>9840</v>
      </c>
      <c r="F6" t="s">
        <v>937</v>
      </c>
    </row>
    <row r="7" spans="1:6" x14ac:dyDescent="0.3">
      <c r="A7" s="1097">
        <v>9</v>
      </c>
      <c r="B7" s="1097" t="s">
        <v>514</v>
      </c>
      <c r="C7" s="1097" t="s">
        <v>439</v>
      </c>
      <c r="D7" s="1097" t="s">
        <v>511</v>
      </c>
      <c r="E7">
        <v>1591</v>
      </c>
      <c r="F7" t="s">
        <v>942</v>
      </c>
    </row>
    <row r="8" spans="1:6" x14ac:dyDescent="0.3">
      <c r="A8" s="1097">
        <v>10</v>
      </c>
      <c r="B8" s="1097" t="s">
        <v>515</v>
      </c>
      <c r="C8" s="1097" t="s">
        <v>456</v>
      </c>
      <c r="D8" s="1097" t="s">
        <v>511</v>
      </c>
      <c r="E8">
        <v>1569</v>
      </c>
      <c r="F8" t="s">
        <v>942</v>
      </c>
    </row>
    <row r="9" spans="1:6" x14ac:dyDescent="0.3">
      <c r="A9" s="1097">
        <v>11</v>
      </c>
      <c r="B9" s="1097" t="s">
        <v>516</v>
      </c>
      <c r="C9" s="1097" t="s">
        <v>456</v>
      </c>
      <c r="D9" s="1097" t="s">
        <v>511</v>
      </c>
      <c r="E9">
        <v>3241</v>
      </c>
      <c r="F9" t="s">
        <v>942</v>
      </c>
    </row>
    <row r="10" spans="1:6" x14ac:dyDescent="0.3">
      <c r="A10" s="1097">
        <v>13</v>
      </c>
      <c r="B10" s="1097" t="s">
        <v>517</v>
      </c>
      <c r="C10" s="1097" t="s">
        <v>518</v>
      </c>
      <c r="D10" s="1097" t="s">
        <v>511</v>
      </c>
      <c r="E10">
        <v>694</v>
      </c>
      <c r="F10" t="s">
        <v>942</v>
      </c>
    </row>
    <row r="11" spans="1:6" x14ac:dyDescent="0.3">
      <c r="A11">
        <v>18</v>
      </c>
      <c r="B11" t="s">
        <v>519</v>
      </c>
      <c r="C11" t="s">
        <v>439</v>
      </c>
      <c r="D11" t="s">
        <v>511</v>
      </c>
      <c r="E11">
        <v>6208</v>
      </c>
      <c r="F11" t="s">
        <v>937</v>
      </c>
    </row>
    <row r="12" spans="1:6" x14ac:dyDescent="0.3">
      <c r="A12">
        <v>20</v>
      </c>
      <c r="B12" t="s">
        <v>520</v>
      </c>
      <c r="C12" t="s">
        <v>439</v>
      </c>
      <c r="D12" t="s">
        <v>511</v>
      </c>
      <c r="E12">
        <v>6206</v>
      </c>
      <c r="F12" t="s">
        <v>937</v>
      </c>
    </row>
    <row r="13" spans="1:6" x14ac:dyDescent="0.3">
      <c r="A13">
        <v>27</v>
      </c>
      <c r="B13" t="s">
        <v>521</v>
      </c>
      <c r="C13" t="s">
        <v>522</v>
      </c>
      <c r="D13" t="s">
        <v>511</v>
      </c>
      <c r="E13">
        <v>21583</v>
      </c>
      <c r="F13" t="s">
        <v>937</v>
      </c>
    </row>
    <row r="14" spans="1:6" x14ac:dyDescent="0.3">
      <c r="A14" s="1097">
        <v>30</v>
      </c>
      <c r="B14" s="1097" t="s">
        <v>523</v>
      </c>
      <c r="C14" s="1097" t="s">
        <v>522</v>
      </c>
      <c r="D14" s="1097" t="s">
        <v>511</v>
      </c>
      <c r="E14">
        <v>4075</v>
      </c>
      <c r="F14" t="s">
        <v>942</v>
      </c>
    </row>
    <row r="15" spans="1:6" x14ac:dyDescent="0.3">
      <c r="A15">
        <v>33</v>
      </c>
      <c r="B15" t="s">
        <v>327</v>
      </c>
      <c r="C15" t="s">
        <v>522</v>
      </c>
      <c r="D15" t="s">
        <v>511</v>
      </c>
      <c r="E15">
        <v>26731</v>
      </c>
      <c r="F15" t="s">
        <v>937</v>
      </c>
    </row>
    <row r="16" spans="1:6" x14ac:dyDescent="0.3">
      <c r="A16">
        <v>34</v>
      </c>
      <c r="B16" t="s">
        <v>328</v>
      </c>
      <c r="C16" t="s">
        <v>522</v>
      </c>
      <c r="D16" t="s">
        <v>511</v>
      </c>
      <c r="E16">
        <v>23747</v>
      </c>
      <c r="F16" t="s">
        <v>937</v>
      </c>
    </row>
    <row r="17" spans="1:6" x14ac:dyDescent="0.3">
      <c r="A17">
        <v>35</v>
      </c>
      <c r="B17" t="s">
        <v>329</v>
      </c>
      <c r="C17" t="s">
        <v>522</v>
      </c>
      <c r="D17" t="s">
        <v>511</v>
      </c>
      <c r="E17">
        <v>23747</v>
      </c>
      <c r="F17" t="s">
        <v>937</v>
      </c>
    </row>
    <row r="18" spans="1:6" x14ac:dyDescent="0.3">
      <c r="A18" s="1097">
        <v>36</v>
      </c>
      <c r="B18" s="1097" t="s">
        <v>524</v>
      </c>
      <c r="C18" s="1097" t="s">
        <v>518</v>
      </c>
      <c r="D18" s="1097" t="s">
        <v>511</v>
      </c>
      <c r="E18">
        <v>281</v>
      </c>
      <c r="F18" t="s">
        <v>942</v>
      </c>
    </row>
    <row r="19" spans="1:6" x14ac:dyDescent="0.3">
      <c r="A19">
        <v>38</v>
      </c>
      <c r="B19" t="s">
        <v>525</v>
      </c>
      <c r="C19" t="s">
        <v>522</v>
      </c>
      <c r="D19" t="s">
        <v>511</v>
      </c>
      <c r="E19">
        <v>23917</v>
      </c>
      <c r="F19" t="s">
        <v>937</v>
      </c>
    </row>
    <row r="20" spans="1:6" x14ac:dyDescent="0.3">
      <c r="A20">
        <v>39</v>
      </c>
      <c r="B20" t="s">
        <v>526</v>
      </c>
      <c r="C20" t="s">
        <v>522</v>
      </c>
      <c r="D20" t="s">
        <v>511</v>
      </c>
      <c r="E20">
        <v>23917</v>
      </c>
      <c r="F20" t="s">
        <v>937</v>
      </c>
    </row>
    <row r="21" spans="1:6" x14ac:dyDescent="0.3">
      <c r="A21">
        <v>40</v>
      </c>
      <c r="B21" t="s">
        <v>527</v>
      </c>
      <c r="C21" t="s">
        <v>522</v>
      </c>
      <c r="D21" t="s">
        <v>511</v>
      </c>
      <c r="E21">
        <v>23917</v>
      </c>
      <c r="F21" t="s">
        <v>937</v>
      </c>
    </row>
    <row r="22" spans="1:6" x14ac:dyDescent="0.3">
      <c r="A22">
        <v>41</v>
      </c>
      <c r="B22" t="s">
        <v>528</v>
      </c>
      <c r="C22" t="s">
        <v>522</v>
      </c>
      <c r="D22" t="s">
        <v>511</v>
      </c>
      <c r="E22">
        <v>23917</v>
      </c>
      <c r="F22" t="s">
        <v>937</v>
      </c>
    </row>
    <row r="23" spans="1:6" x14ac:dyDescent="0.3">
      <c r="A23">
        <v>42</v>
      </c>
      <c r="B23" t="s">
        <v>1286</v>
      </c>
      <c r="C23" t="s">
        <v>522</v>
      </c>
      <c r="D23" t="s">
        <v>511</v>
      </c>
      <c r="E23">
        <v>11128</v>
      </c>
      <c r="F23" t="s">
        <v>937</v>
      </c>
    </row>
    <row r="24" spans="1:6" x14ac:dyDescent="0.3">
      <c r="A24">
        <v>43</v>
      </c>
      <c r="B24" t="s">
        <v>1287</v>
      </c>
      <c r="C24" t="s">
        <v>522</v>
      </c>
      <c r="D24" t="s">
        <v>511</v>
      </c>
      <c r="E24">
        <v>11128</v>
      </c>
      <c r="F24" t="s">
        <v>937</v>
      </c>
    </row>
    <row r="25" spans="1:6" x14ac:dyDescent="0.3">
      <c r="A25">
        <v>44</v>
      </c>
      <c r="B25" t="s">
        <v>1288</v>
      </c>
      <c r="C25" t="s">
        <v>522</v>
      </c>
      <c r="D25" t="s">
        <v>511</v>
      </c>
      <c r="E25">
        <v>11128</v>
      </c>
      <c r="F25" t="s">
        <v>937</v>
      </c>
    </row>
    <row r="26" spans="1:6" x14ac:dyDescent="0.3">
      <c r="A26">
        <v>45</v>
      </c>
      <c r="B26" t="s">
        <v>1289</v>
      </c>
      <c r="C26" t="s">
        <v>522</v>
      </c>
      <c r="D26" t="s">
        <v>511</v>
      </c>
      <c r="E26">
        <v>296</v>
      </c>
      <c r="F26" t="s">
        <v>937</v>
      </c>
    </row>
    <row r="27" spans="1:6" x14ac:dyDescent="0.3">
      <c r="A27">
        <v>48</v>
      </c>
      <c r="B27" t="s">
        <v>529</v>
      </c>
      <c r="C27" t="s">
        <v>522</v>
      </c>
      <c r="D27" t="s">
        <v>511</v>
      </c>
      <c r="E27">
        <v>14057</v>
      </c>
      <c r="F27" t="s">
        <v>937</v>
      </c>
    </row>
    <row r="28" spans="1:6" x14ac:dyDescent="0.3">
      <c r="A28">
        <v>49</v>
      </c>
      <c r="B28" t="s">
        <v>530</v>
      </c>
      <c r="C28" t="s">
        <v>522</v>
      </c>
      <c r="D28" t="s">
        <v>511</v>
      </c>
      <c r="E28">
        <v>14057</v>
      </c>
      <c r="F28" t="s">
        <v>937</v>
      </c>
    </row>
    <row r="29" spans="1:6" x14ac:dyDescent="0.3">
      <c r="A29">
        <v>50</v>
      </c>
      <c r="B29" t="s">
        <v>330</v>
      </c>
      <c r="C29" t="s">
        <v>522</v>
      </c>
      <c r="D29" t="s">
        <v>511</v>
      </c>
      <c r="E29">
        <v>26731</v>
      </c>
      <c r="F29" t="s">
        <v>937</v>
      </c>
    </row>
    <row r="30" spans="1:6" x14ac:dyDescent="0.3">
      <c r="A30">
        <v>58</v>
      </c>
      <c r="B30" t="s">
        <v>531</v>
      </c>
      <c r="C30" t="s">
        <v>522</v>
      </c>
      <c r="D30" t="s">
        <v>511</v>
      </c>
      <c r="E30">
        <v>26735</v>
      </c>
      <c r="F30" t="s">
        <v>937</v>
      </c>
    </row>
    <row r="31" spans="1:6" x14ac:dyDescent="0.3">
      <c r="A31">
        <v>59</v>
      </c>
      <c r="B31" t="s">
        <v>532</v>
      </c>
      <c r="C31" t="s">
        <v>522</v>
      </c>
      <c r="D31" t="s">
        <v>511</v>
      </c>
      <c r="E31">
        <v>26731</v>
      </c>
      <c r="F31" t="s">
        <v>937</v>
      </c>
    </row>
    <row r="32" spans="1:6" x14ac:dyDescent="0.3">
      <c r="A32">
        <v>61</v>
      </c>
      <c r="B32" t="s">
        <v>533</v>
      </c>
      <c r="C32" t="s">
        <v>522</v>
      </c>
      <c r="D32" t="s">
        <v>511</v>
      </c>
      <c r="E32">
        <v>26731</v>
      </c>
      <c r="F32" t="s">
        <v>937</v>
      </c>
    </row>
    <row r="33" spans="1:6" x14ac:dyDescent="0.3">
      <c r="A33" s="1097">
        <v>64</v>
      </c>
      <c r="B33" s="1097" t="s">
        <v>534</v>
      </c>
      <c r="C33" s="1097" t="s">
        <v>452</v>
      </c>
      <c r="D33" s="1097" t="s">
        <v>511</v>
      </c>
      <c r="E33">
        <v>1633</v>
      </c>
      <c r="F33" t="s">
        <v>942</v>
      </c>
    </row>
    <row r="34" spans="1:6" x14ac:dyDescent="0.3">
      <c r="A34">
        <v>66</v>
      </c>
      <c r="B34" t="s">
        <v>535</v>
      </c>
      <c r="C34" t="s">
        <v>452</v>
      </c>
      <c r="D34" t="s">
        <v>511</v>
      </c>
      <c r="E34">
        <v>7661</v>
      </c>
      <c r="F34" t="s">
        <v>937</v>
      </c>
    </row>
    <row r="35" spans="1:6" x14ac:dyDescent="0.3">
      <c r="A35">
        <v>68</v>
      </c>
      <c r="B35" t="s">
        <v>536</v>
      </c>
      <c r="C35" t="s">
        <v>522</v>
      </c>
      <c r="D35" t="s">
        <v>511</v>
      </c>
      <c r="E35">
        <v>17571</v>
      </c>
      <c r="F35" t="s">
        <v>937</v>
      </c>
    </row>
    <row r="36" spans="1:6" x14ac:dyDescent="0.3">
      <c r="A36">
        <v>69</v>
      </c>
      <c r="B36" t="s">
        <v>1290</v>
      </c>
      <c r="C36" t="s">
        <v>522</v>
      </c>
      <c r="D36" t="s">
        <v>511</v>
      </c>
      <c r="E36">
        <v>16693</v>
      </c>
      <c r="F36" t="s">
        <v>937</v>
      </c>
    </row>
    <row r="37" spans="1:6" x14ac:dyDescent="0.3">
      <c r="A37">
        <v>73</v>
      </c>
      <c r="B37" t="s">
        <v>537</v>
      </c>
      <c r="C37" t="s">
        <v>452</v>
      </c>
      <c r="D37" t="s">
        <v>511</v>
      </c>
      <c r="E37">
        <v>8561</v>
      </c>
      <c r="F37" t="s">
        <v>937</v>
      </c>
    </row>
    <row r="38" spans="1:6" x14ac:dyDescent="0.3">
      <c r="A38" s="1097">
        <v>77</v>
      </c>
      <c r="B38" s="1097" t="s">
        <v>538</v>
      </c>
      <c r="C38" s="1097" t="s">
        <v>452</v>
      </c>
      <c r="D38" s="1097" t="s">
        <v>511</v>
      </c>
      <c r="E38">
        <v>1153</v>
      </c>
      <c r="F38" t="s">
        <v>942</v>
      </c>
    </row>
    <row r="39" spans="1:6" x14ac:dyDescent="0.3">
      <c r="A39">
        <v>78</v>
      </c>
      <c r="B39" t="s">
        <v>539</v>
      </c>
      <c r="C39" t="s">
        <v>452</v>
      </c>
      <c r="D39" t="s">
        <v>511</v>
      </c>
      <c r="E39">
        <v>9543</v>
      </c>
      <c r="F39" t="s">
        <v>937</v>
      </c>
    </row>
    <row r="40" spans="1:6" x14ac:dyDescent="0.3">
      <c r="A40">
        <v>81</v>
      </c>
      <c r="B40" t="s">
        <v>540</v>
      </c>
      <c r="C40" t="s">
        <v>518</v>
      </c>
      <c r="D40" t="s">
        <v>511</v>
      </c>
      <c r="E40">
        <v>11074</v>
      </c>
      <c r="F40" t="s">
        <v>937</v>
      </c>
    </row>
    <row r="41" spans="1:6" x14ac:dyDescent="0.3">
      <c r="A41">
        <v>84</v>
      </c>
      <c r="B41" t="s">
        <v>541</v>
      </c>
      <c r="C41" t="s">
        <v>452</v>
      </c>
      <c r="D41" t="s">
        <v>511</v>
      </c>
      <c r="E41">
        <v>9543</v>
      </c>
      <c r="F41" t="s">
        <v>937</v>
      </c>
    </row>
    <row r="42" spans="1:6" x14ac:dyDescent="0.3">
      <c r="A42" s="1097">
        <v>85</v>
      </c>
      <c r="B42" s="1097" t="s">
        <v>542</v>
      </c>
      <c r="C42" s="1097" t="s">
        <v>452</v>
      </c>
      <c r="D42" s="1097" t="s">
        <v>511</v>
      </c>
      <c r="E42">
        <v>579</v>
      </c>
      <c r="F42" t="s">
        <v>942</v>
      </c>
    </row>
    <row r="43" spans="1:6" x14ac:dyDescent="0.3">
      <c r="A43">
        <v>87</v>
      </c>
      <c r="B43" t="s">
        <v>543</v>
      </c>
      <c r="C43" t="s">
        <v>518</v>
      </c>
      <c r="D43" t="s">
        <v>511</v>
      </c>
      <c r="E43">
        <v>6300</v>
      </c>
      <c r="F43" t="s">
        <v>937</v>
      </c>
    </row>
    <row r="44" spans="1:6" x14ac:dyDescent="0.3">
      <c r="A44">
        <v>88</v>
      </c>
      <c r="B44" t="s">
        <v>59</v>
      </c>
      <c r="C44" t="s">
        <v>544</v>
      </c>
      <c r="D44" t="s">
        <v>545</v>
      </c>
      <c r="E44">
        <v>9083</v>
      </c>
      <c r="F44" t="s">
        <v>937</v>
      </c>
    </row>
    <row r="45" spans="1:6" x14ac:dyDescent="0.3">
      <c r="A45">
        <v>89</v>
      </c>
      <c r="B45" t="s">
        <v>61</v>
      </c>
      <c r="C45" t="s">
        <v>544</v>
      </c>
      <c r="D45" t="s">
        <v>545</v>
      </c>
      <c r="E45">
        <v>5364</v>
      </c>
      <c r="F45" t="s">
        <v>937</v>
      </c>
    </row>
    <row r="46" spans="1:6" x14ac:dyDescent="0.3">
      <c r="A46">
        <v>90</v>
      </c>
      <c r="B46" t="s">
        <v>62</v>
      </c>
      <c r="C46" t="s">
        <v>544</v>
      </c>
      <c r="D46" t="s">
        <v>545</v>
      </c>
      <c r="E46">
        <v>8677</v>
      </c>
      <c r="F46" t="s">
        <v>937</v>
      </c>
    </row>
    <row r="47" spans="1:6" x14ac:dyDescent="0.3">
      <c r="A47">
        <v>91</v>
      </c>
      <c r="B47" t="s">
        <v>63</v>
      </c>
      <c r="C47" t="s">
        <v>544</v>
      </c>
      <c r="D47" t="s">
        <v>545</v>
      </c>
      <c r="E47">
        <v>5364</v>
      </c>
      <c r="F47" t="s">
        <v>937</v>
      </c>
    </row>
    <row r="48" spans="1:6" x14ac:dyDescent="0.3">
      <c r="A48">
        <v>92</v>
      </c>
      <c r="B48" t="s">
        <v>546</v>
      </c>
      <c r="C48" t="s">
        <v>518</v>
      </c>
      <c r="D48" t="s">
        <v>511</v>
      </c>
      <c r="E48">
        <v>4793</v>
      </c>
      <c r="F48" t="s">
        <v>937</v>
      </c>
    </row>
    <row r="49" spans="1:6" x14ac:dyDescent="0.3">
      <c r="A49">
        <v>93</v>
      </c>
      <c r="B49" t="s">
        <v>547</v>
      </c>
      <c r="C49" t="s">
        <v>518</v>
      </c>
      <c r="D49" t="s">
        <v>511</v>
      </c>
      <c r="E49">
        <v>10579</v>
      </c>
      <c r="F49" t="s">
        <v>937</v>
      </c>
    </row>
    <row r="50" spans="1:6" x14ac:dyDescent="0.3">
      <c r="A50">
        <v>94</v>
      </c>
      <c r="B50" t="s">
        <v>548</v>
      </c>
      <c r="C50" t="s">
        <v>518</v>
      </c>
      <c r="D50" t="s">
        <v>511</v>
      </c>
      <c r="E50">
        <v>6300</v>
      </c>
      <c r="F50" t="s">
        <v>937</v>
      </c>
    </row>
    <row r="51" spans="1:6" x14ac:dyDescent="0.3">
      <c r="A51">
        <v>98</v>
      </c>
      <c r="B51" t="s">
        <v>549</v>
      </c>
      <c r="C51" t="s">
        <v>453</v>
      </c>
      <c r="D51" t="s">
        <v>511</v>
      </c>
      <c r="E51">
        <v>48906</v>
      </c>
      <c r="F51" t="s">
        <v>937</v>
      </c>
    </row>
    <row r="52" spans="1:6" x14ac:dyDescent="0.3">
      <c r="A52">
        <v>99</v>
      </c>
      <c r="B52" t="s">
        <v>1291</v>
      </c>
      <c r="C52" t="s">
        <v>453</v>
      </c>
      <c r="D52" t="s">
        <v>511</v>
      </c>
      <c r="E52">
        <v>48906</v>
      </c>
      <c r="F52" t="s">
        <v>937</v>
      </c>
    </row>
    <row r="53" spans="1:6" x14ac:dyDescent="0.3">
      <c r="A53">
        <v>100</v>
      </c>
      <c r="B53" t="s">
        <v>550</v>
      </c>
      <c r="C53" t="s">
        <v>453</v>
      </c>
      <c r="D53" t="s">
        <v>511</v>
      </c>
      <c r="E53">
        <v>48906</v>
      </c>
      <c r="F53" t="s">
        <v>937</v>
      </c>
    </row>
    <row r="54" spans="1:6" x14ac:dyDescent="0.3">
      <c r="A54" s="1097">
        <v>102</v>
      </c>
      <c r="B54" s="1097" t="s">
        <v>551</v>
      </c>
      <c r="C54" s="1097" t="s">
        <v>453</v>
      </c>
      <c r="D54" s="1097" t="s">
        <v>511</v>
      </c>
      <c r="E54">
        <v>6118</v>
      </c>
      <c r="F54" t="s">
        <v>942</v>
      </c>
    </row>
    <row r="55" spans="1:6" x14ac:dyDescent="0.3">
      <c r="A55">
        <v>106</v>
      </c>
      <c r="B55" t="s">
        <v>552</v>
      </c>
      <c r="C55" t="s">
        <v>553</v>
      </c>
      <c r="D55" t="s">
        <v>511</v>
      </c>
      <c r="E55">
        <v>11597</v>
      </c>
      <c r="F55" t="s">
        <v>937</v>
      </c>
    </row>
    <row r="56" spans="1:6" x14ac:dyDescent="0.3">
      <c r="A56">
        <v>107</v>
      </c>
      <c r="B56" t="s">
        <v>554</v>
      </c>
      <c r="C56" t="s">
        <v>553</v>
      </c>
      <c r="D56" t="s">
        <v>511</v>
      </c>
      <c r="E56">
        <v>11597</v>
      </c>
      <c r="F56" t="s">
        <v>937</v>
      </c>
    </row>
    <row r="57" spans="1:6" x14ac:dyDescent="0.3">
      <c r="A57">
        <v>108</v>
      </c>
      <c r="B57" t="s">
        <v>554</v>
      </c>
      <c r="C57" t="s">
        <v>553</v>
      </c>
      <c r="D57" t="s">
        <v>511</v>
      </c>
      <c r="E57">
        <v>11597</v>
      </c>
      <c r="F57" t="s">
        <v>937</v>
      </c>
    </row>
    <row r="58" spans="1:6" x14ac:dyDescent="0.3">
      <c r="A58">
        <v>109</v>
      </c>
      <c r="B58" t="s">
        <v>555</v>
      </c>
      <c r="C58" t="s">
        <v>553</v>
      </c>
      <c r="D58" t="s">
        <v>511</v>
      </c>
      <c r="E58">
        <v>7175</v>
      </c>
      <c r="F58" t="s">
        <v>937</v>
      </c>
    </row>
    <row r="59" spans="1:6" x14ac:dyDescent="0.3">
      <c r="A59">
        <v>110</v>
      </c>
      <c r="B59" t="s">
        <v>554</v>
      </c>
      <c r="C59" t="s">
        <v>553</v>
      </c>
      <c r="D59" t="s">
        <v>511</v>
      </c>
      <c r="E59">
        <v>11597</v>
      </c>
      <c r="F59" t="s">
        <v>937</v>
      </c>
    </row>
    <row r="60" spans="1:6" x14ac:dyDescent="0.3">
      <c r="A60">
        <v>111</v>
      </c>
      <c r="B60" t="s">
        <v>556</v>
      </c>
      <c r="C60" t="s">
        <v>553</v>
      </c>
      <c r="D60" t="s">
        <v>511</v>
      </c>
      <c r="E60">
        <v>7175</v>
      </c>
      <c r="F60" t="s">
        <v>937</v>
      </c>
    </row>
    <row r="61" spans="1:6" x14ac:dyDescent="0.3">
      <c r="A61">
        <v>112</v>
      </c>
      <c r="B61" t="s">
        <v>557</v>
      </c>
      <c r="C61" t="s">
        <v>553</v>
      </c>
      <c r="D61" t="s">
        <v>511</v>
      </c>
      <c r="E61">
        <v>7570</v>
      </c>
      <c r="F61" t="s">
        <v>937</v>
      </c>
    </row>
    <row r="62" spans="1:6" x14ac:dyDescent="0.3">
      <c r="A62">
        <v>115</v>
      </c>
      <c r="B62" t="s">
        <v>558</v>
      </c>
      <c r="C62" t="s">
        <v>559</v>
      </c>
      <c r="D62" t="s">
        <v>511</v>
      </c>
      <c r="E62">
        <v>26538</v>
      </c>
      <c r="F62" t="s">
        <v>937</v>
      </c>
    </row>
    <row r="63" spans="1:6" x14ac:dyDescent="0.3">
      <c r="A63">
        <v>116</v>
      </c>
      <c r="B63" t="s">
        <v>1292</v>
      </c>
      <c r="C63" t="s">
        <v>553</v>
      </c>
      <c r="D63" t="s">
        <v>511</v>
      </c>
      <c r="E63">
        <v>14299</v>
      </c>
      <c r="F63" t="s">
        <v>937</v>
      </c>
    </row>
    <row r="64" spans="1:6" x14ac:dyDescent="0.3">
      <c r="A64" s="1097">
        <v>117</v>
      </c>
      <c r="B64" s="1097" t="s">
        <v>560</v>
      </c>
      <c r="C64" s="1097" t="s">
        <v>553</v>
      </c>
      <c r="D64" s="1097" t="s">
        <v>511</v>
      </c>
      <c r="E64">
        <v>3462</v>
      </c>
      <c r="F64" t="s">
        <v>942</v>
      </c>
    </row>
    <row r="65" spans="1:6" x14ac:dyDescent="0.3">
      <c r="A65">
        <v>118</v>
      </c>
      <c r="B65" t="s">
        <v>1293</v>
      </c>
      <c r="C65" t="s">
        <v>553</v>
      </c>
      <c r="D65" t="s">
        <v>511</v>
      </c>
      <c r="E65">
        <v>14299</v>
      </c>
      <c r="F65" t="s">
        <v>937</v>
      </c>
    </row>
    <row r="66" spans="1:6" x14ac:dyDescent="0.3">
      <c r="A66">
        <v>119</v>
      </c>
      <c r="B66" t="s">
        <v>561</v>
      </c>
      <c r="C66" t="s">
        <v>553</v>
      </c>
      <c r="D66" t="s">
        <v>511</v>
      </c>
      <c r="E66">
        <v>14299</v>
      </c>
      <c r="F66" t="s">
        <v>937</v>
      </c>
    </row>
    <row r="67" spans="1:6" x14ac:dyDescent="0.3">
      <c r="A67">
        <v>121</v>
      </c>
      <c r="B67" t="s">
        <v>562</v>
      </c>
      <c r="C67" t="s">
        <v>553</v>
      </c>
      <c r="D67" t="s">
        <v>511</v>
      </c>
      <c r="E67">
        <v>21085</v>
      </c>
      <c r="F67" t="s">
        <v>937</v>
      </c>
    </row>
    <row r="68" spans="1:6" x14ac:dyDescent="0.3">
      <c r="A68">
        <v>122</v>
      </c>
      <c r="B68" t="s">
        <v>563</v>
      </c>
      <c r="C68" t="s">
        <v>564</v>
      </c>
      <c r="D68" t="s">
        <v>511</v>
      </c>
      <c r="E68">
        <v>25771</v>
      </c>
      <c r="F68" t="s">
        <v>937</v>
      </c>
    </row>
    <row r="69" spans="1:6" x14ac:dyDescent="0.3">
      <c r="A69">
        <v>124</v>
      </c>
      <c r="B69" t="s">
        <v>565</v>
      </c>
      <c r="C69" t="s">
        <v>564</v>
      </c>
      <c r="D69" t="s">
        <v>511</v>
      </c>
      <c r="E69">
        <v>25771</v>
      </c>
      <c r="F69" t="s">
        <v>937</v>
      </c>
    </row>
    <row r="70" spans="1:6" x14ac:dyDescent="0.3">
      <c r="A70" s="1097">
        <v>140</v>
      </c>
      <c r="B70" s="1097" t="s">
        <v>566</v>
      </c>
      <c r="C70" s="1097" t="s">
        <v>456</v>
      </c>
      <c r="D70" s="1097" t="s">
        <v>511</v>
      </c>
      <c r="E70">
        <v>1150</v>
      </c>
      <c r="F70" t="s">
        <v>942</v>
      </c>
    </row>
    <row r="71" spans="1:6" x14ac:dyDescent="0.3">
      <c r="A71" s="1097">
        <v>143</v>
      </c>
      <c r="B71" s="1097" t="s">
        <v>567</v>
      </c>
      <c r="C71" s="1097" t="s">
        <v>456</v>
      </c>
      <c r="D71" s="1097" t="s">
        <v>511</v>
      </c>
      <c r="E71">
        <v>0</v>
      </c>
      <c r="F71" t="s">
        <v>942</v>
      </c>
    </row>
    <row r="72" spans="1:6" x14ac:dyDescent="0.3">
      <c r="A72" s="1097">
        <v>146</v>
      </c>
      <c r="B72" s="1097" t="s">
        <v>568</v>
      </c>
      <c r="C72" s="1097" t="s">
        <v>153</v>
      </c>
      <c r="D72" s="1097" t="s">
        <v>511</v>
      </c>
      <c r="E72">
        <v>45364</v>
      </c>
      <c r="F72" t="s">
        <v>942</v>
      </c>
    </row>
    <row r="73" spans="1:6" x14ac:dyDescent="0.3">
      <c r="A73">
        <v>148</v>
      </c>
      <c r="B73" t="s">
        <v>555</v>
      </c>
      <c r="C73" t="s">
        <v>553</v>
      </c>
      <c r="D73" t="s">
        <v>511</v>
      </c>
      <c r="E73">
        <v>71</v>
      </c>
      <c r="F73" t="s">
        <v>937</v>
      </c>
    </row>
    <row r="74" spans="1:6" x14ac:dyDescent="0.3">
      <c r="A74">
        <v>153</v>
      </c>
      <c r="B74" t="s">
        <v>1294</v>
      </c>
      <c r="C74" t="s">
        <v>559</v>
      </c>
      <c r="D74" t="s">
        <v>511</v>
      </c>
      <c r="E74">
        <v>0</v>
      </c>
      <c r="F74" t="s">
        <v>937</v>
      </c>
    </row>
    <row r="75" spans="1:6" x14ac:dyDescent="0.3">
      <c r="A75">
        <v>154</v>
      </c>
      <c r="B75" t="s">
        <v>65</v>
      </c>
      <c r="C75" t="s">
        <v>64</v>
      </c>
      <c r="D75" t="s">
        <v>545</v>
      </c>
      <c r="E75">
        <v>14652</v>
      </c>
      <c r="F75" t="s">
        <v>937</v>
      </c>
    </row>
    <row r="76" spans="1:6" x14ac:dyDescent="0.3">
      <c r="A76">
        <v>157</v>
      </c>
      <c r="B76" t="s">
        <v>569</v>
      </c>
      <c r="C76" t="s">
        <v>570</v>
      </c>
      <c r="D76" t="s">
        <v>545</v>
      </c>
      <c r="E76">
        <v>11764</v>
      </c>
      <c r="F76" t="s">
        <v>937</v>
      </c>
    </row>
    <row r="77" spans="1:6" x14ac:dyDescent="0.3">
      <c r="A77">
        <v>159</v>
      </c>
      <c r="B77" t="s">
        <v>66</v>
      </c>
      <c r="C77" t="s">
        <v>64</v>
      </c>
      <c r="D77" t="s">
        <v>545</v>
      </c>
      <c r="E77">
        <v>10579</v>
      </c>
      <c r="F77" t="s">
        <v>937</v>
      </c>
    </row>
    <row r="78" spans="1:6" x14ac:dyDescent="0.3">
      <c r="A78">
        <v>162</v>
      </c>
      <c r="B78" t="s">
        <v>571</v>
      </c>
      <c r="C78" t="s">
        <v>570</v>
      </c>
      <c r="D78" t="s">
        <v>545</v>
      </c>
      <c r="E78">
        <v>5747</v>
      </c>
      <c r="F78" t="s">
        <v>937</v>
      </c>
    </row>
    <row r="79" spans="1:6" x14ac:dyDescent="0.3">
      <c r="A79">
        <v>163</v>
      </c>
      <c r="B79" t="s">
        <v>572</v>
      </c>
      <c r="C79" t="s">
        <v>570</v>
      </c>
      <c r="D79" t="s">
        <v>545</v>
      </c>
      <c r="E79">
        <v>5249</v>
      </c>
      <c r="F79" t="s">
        <v>937</v>
      </c>
    </row>
    <row r="80" spans="1:6" x14ac:dyDescent="0.3">
      <c r="A80">
        <v>170</v>
      </c>
      <c r="B80" t="s">
        <v>573</v>
      </c>
      <c r="C80" t="s">
        <v>570</v>
      </c>
      <c r="D80" t="s">
        <v>545</v>
      </c>
      <c r="E80">
        <v>4434</v>
      </c>
      <c r="F80" t="s">
        <v>937</v>
      </c>
    </row>
    <row r="81" spans="1:6" x14ac:dyDescent="0.3">
      <c r="A81">
        <v>171</v>
      </c>
      <c r="B81" t="s">
        <v>574</v>
      </c>
      <c r="C81" t="s">
        <v>570</v>
      </c>
      <c r="D81" t="s">
        <v>545</v>
      </c>
      <c r="E81">
        <v>5339</v>
      </c>
      <c r="F81" t="s">
        <v>937</v>
      </c>
    </row>
    <row r="82" spans="1:6" x14ac:dyDescent="0.3">
      <c r="A82">
        <v>172</v>
      </c>
      <c r="B82" t="s">
        <v>575</v>
      </c>
      <c r="C82" t="s">
        <v>570</v>
      </c>
      <c r="D82" t="s">
        <v>545</v>
      </c>
      <c r="E82">
        <v>4977</v>
      </c>
      <c r="F82" t="s">
        <v>937</v>
      </c>
    </row>
    <row r="83" spans="1:6" x14ac:dyDescent="0.3">
      <c r="A83">
        <v>180</v>
      </c>
      <c r="B83" t="s">
        <v>576</v>
      </c>
      <c r="C83" t="s">
        <v>570</v>
      </c>
      <c r="D83" t="s">
        <v>545</v>
      </c>
      <c r="E83">
        <v>9049</v>
      </c>
      <c r="F83" t="s">
        <v>937</v>
      </c>
    </row>
    <row r="84" spans="1:6" x14ac:dyDescent="0.3">
      <c r="A84">
        <v>181</v>
      </c>
      <c r="B84" t="s">
        <v>499</v>
      </c>
      <c r="C84" t="s">
        <v>570</v>
      </c>
      <c r="D84" t="s">
        <v>545</v>
      </c>
      <c r="E84">
        <v>9946</v>
      </c>
      <c r="F84" t="s">
        <v>937</v>
      </c>
    </row>
    <row r="85" spans="1:6" x14ac:dyDescent="0.3">
      <c r="A85">
        <v>182</v>
      </c>
      <c r="B85" t="s">
        <v>577</v>
      </c>
      <c r="C85" t="s">
        <v>570</v>
      </c>
      <c r="D85" t="s">
        <v>545</v>
      </c>
      <c r="E85">
        <v>15828</v>
      </c>
      <c r="F85" t="s">
        <v>937</v>
      </c>
    </row>
    <row r="86" spans="1:6" x14ac:dyDescent="0.3">
      <c r="A86">
        <v>184</v>
      </c>
      <c r="B86" t="s">
        <v>154</v>
      </c>
      <c r="C86" t="s">
        <v>570</v>
      </c>
      <c r="D86" t="s">
        <v>545</v>
      </c>
      <c r="E86">
        <v>2706</v>
      </c>
      <c r="F86" t="s">
        <v>937</v>
      </c>
    </row>
    <row r="87" spans="1:6" x14ac:dyDescent="0.3">
      <c r="A87">
        <v>185</v>
      </c>
      <c r="B87" t="s">
        <v>578</v>
      </c>
      <c r="C87" t="s">
        <v>579</v>
      </c>
      <c r="D87" t="s">
        <v>545</v>
      </c>
      <c r="E87">
        <v>7593</v>
      </c>
      <c r="F87" t="s">
        <v>937</v>
      </c>
    </row>
    <row r="88" spans="1:6" x14ac:dyDescent="0.3">
      <c r="A88">
        <v>186</v>
      </c>
      <c r="B88" t="s">
        <v>493</v>
      </c>
      <c r="C88" t="s">
        <v>570</v>
      </c>
      <c r="D88" t="s">
        <v>545</v>
      </c>
      <c r="E88">
        <v>9946</v>
      </c>
      <c r="F88" t="s">
        <v>937</v>
      </c>
    </row>
    <row r="89" spans="1:6" x14ac:dyDescent="0.3">
      <c r="A89">
        <v>193</v>
      </c>
      <c r="B89" t="s">
        <v>67</v>
      </c>
      <c r="C89" t="s">
        <v>64</v>
      </c>
      <c r="D89" t="s">
        <v>545</v>
      </c>
      <c r="E89">
        <v>9584</v>
      </c>
      <c r="F89" t="s">
        <v>937</v>
      </c>
    </row>
    <row r="90" spans="1:6" x14ac:dyDescent="0.3">
      <c r="A90">
        <v>195</v>
      </c>
      <c r="B90" t="s">
        <v>580</v>
      </c>
      <c r="C90" t="s">
        <v>64</v>
      </c>
      <c r="D90" t="s">
        <v>545</v>
      </c>
      <c r="E90">
        <v>11122</v>
      </c>
      <c r="F90" t="s">
        <v>937</v>
      </c>
    </row>
    <row r="91" spans="1:6" x14ac:dyDescent="0.3">
      <c r="A91">
        <v>196</v>
      </c>
      <c r="B91" t="s">
        <v>69</v>
      </c>
      <c r="C91" t="s">
        <v>64</v>
      </c>
      <c r="D91" t="s">
        <v>545</v>
      </c>
      <c r="E91">
        <v>7239</v>
      </c>
      <c r="F91" t="s">
        <v>937</v>
      </c>
    </row>
    <row r="92" spans="1:6" x14ac:dyDescent="0.3">
      <c r="A92">
        <v>197</v>
      </c>
      <c r="B92" t="s">
        <v>70</v>
      </c>
      <c r="C92" t="s">
        <v>64</v>
      </c>
      <c r="D92" t="s">
        <v>545</v>
      </c>
      <c r="E92">
        <v>7502</v>
      </c>
      <c r="F92" t="s">
        <v>937</v>
      </c>
    </row>
    <row r="93" spans="1:6" x14ac:dyDescent="0.3">
      <c r="A93">
        <v>198</v>
      </c>
      <c r="B93" t="s">
        <v>71</v>
      </c>
      <c r="C93" t="s">
        <v>579</v>
      </c>
      <c r="D93" t="s">
        <v>545</v>
      </c>
      <c r="E93">
        <v>1529</v>
      </c>
      <c r="F93" t="s">
        <v>937</v>
      </c>
    </row>
    <row r="94" spans="1:6" x14ac:dyDescent="0.3">
      <c r="A94">
        <v>199</v>
      </c>
      <c r="B94" t="s">
        <v>72</v>
      </c>
      <c r="C94" t="s">
        <v>579</v>
      </c>
      <c r="D94" t="s">
        <v>545</v>
      </c>
      <c r="E94">
        <v>1620</v>
      </c>
      <c r="F94" t="s">
        <v>937</v>
      </c>
    </row>
    <row r="95" spans="1:6" x14ac:dyDescent="0.3">
      <c r="A95">
        <v>200</v>
      </c>
      <c r="B95" t="s">
        <v>73</v>
      </c>
      <c r="D95" t="s">
        <v>545</v>
      </c>
      <c r="E95">
        <v>1982</v>
      </c>
      <c r="F95" t="s">
        <v>937</v>
      </c>
    </row>
    <row r="96" spans="1:6" x14ac:dyDescent="0.3">
      <c r="A96">
        <v>201</v>
      </c>
      <c r="B96" t="s">
        <v>74</v>
      </c>
      <c r="C96" t="s">
        <v>579</v>
      </c>
      <c r="D96" t="s">
        <v>545</v>
      </c>
      <c r="E96">
        <v>2344</v>
      </c>
      <c r="F96" t="s">
        <v>937</v>
      </c>
    </row>
    <row r="97" spans="1:6" x14ac:dyDescent="0.3">
      <c r="A97">
        <v>202</v>
      </c>
      <c r="B97" t="s">
        <v>75</v>
      </c>
      <c r="C97" t="s">
        <v>64</v>
      </c>
      <c r="D97" t="s">
        <v>545</v>
      </c>
      <c r="E97">
        <v>12027</v>
      </c>
      <c r="F97" t="s">
        <v>937</v>
      </c>
    </row>
    <row r="98" spans="1:6" x14ac:dyDescent="0.3">
      <c r="A98">
        <v>208</v>
      </c>
      <c r="B98" t="s">
        <v>76</v>
      </c>
      <c r="C98" t="s">
        <v>64</v>
      </c>
      <c r="D98" t="s">
        <v>545</v>
      </c>
      <c r="E98">
        <v>8679</v>
      </c>
      <c r="F98" t="s">
        <v>937</v>
      </c>
    </row>
    <row r="99" spans="1:6" x14ac:dyDescent="0.3">
      <c r="A99">
        <v>215</v>
      </c>
      <c r="B99" t="s">
        <v>77</v>
      </c>
      <c r="C99" t="s">
        <v>64</v>
      </c>
      <c r="D99" t="s">
        <v>545</v>
      </c>
      <c r="E99">
        <v>9855</v>
      </c>
      <c r="F99" t="s">
        <v>937</v>
      </c>
    </row>
    <row r="100" spans="1:6" x14ac:dyDescent="0.3">
      <c r="A100">
        <v>216</v>
      </c>
      <c r="B100" t="s">
        <v>581</v>
      </c>
      <c r="D100" t="s">
        <v>545</v>
      </c>
      <c r="E100">
        <v>15647</v>
      </c>
      <c r="F100" t="s">
        <v>937</v>
      </c>
    </row>
    <row r="101" spans="1:6" x14ac:dyDescent="0.3">
      <c r="A101">
        <v>221</v>
      </c>
      <c r="B101" t="s">
        <v>582</v>
      </c>
      <c r="C101" t="s">
        <v>64</v>
      </c>
      <c r="D101" t="s">
        <v>545</v>
      </c>
      <c r="E101">
        <v>7412</v>
      </c>
      <c r="F101" t="s">
        <v>937</v>
      </c>
    </row>
    <row r="102" spans="1:6" x14ac:dyDescent="0.3">
      <c r="A102">
        <v>223</v>
      </c>
      <c r="B102" t="s">
        <v>583</v>
      </c>
      <c r="D102" t="s">
        <v>545</v>
      </c>
      <c r="E102">
        <v>16462</v>
      </c>
      <c r="F102" t="s">
        <v>937</v>
      </c>
    </row>
    <row r="103" spans="1:6" x14ac:dyDescent="0.3">
      <c r="A103">
        <v>224</v>
      </c>
      <c r="B103" t="s">
        <v>584</v>
      </c>
      <c r="D103" t="s">
        <v>545</v>
      </c>
      <c r="E103">
        <v>22977</v>
      </c>
      <c r="F103" t="s">
        <v>937</v>
      </c>
    </row>
    <row r="104" spans="1:6" x14ac:dyDescent="0.3">
      <c r="A104">
        <v>227</v>
      </c>
      <c r="B104" t="s">
        <v>585</v>
      </c>
      <c r="D104" t="s">
        <v>545</v>
      </c>
      <c r="E104">
        <v>18905</v>
      </c>
      <c r="F104" t="s">
        <v>937</v>
      </c>
    </row>
    <row r="105" spans="1:6" x14ac:dyDescent="0.3">
      <c r="A105">
        <v>228</v>
      </c>
      <c r="B105" t="s">
        <v>586</v>
      </c>
      <c r="D105" t="s">
        <v>545</v>
      </c>
      <c r="E105">
        <v>20805</v>
      </c>
      <c r="F105" t="s">
        <v>937</v>
      </c>
    </row>
    <row r="106" spans="1:6" x14ac:dyDescent="0.3">
      <c r="A106">
        <v>234</v>
      </c>
      <c r="B106" t="s">
        <v>587</v>
      </c>
      <c r="D106" t="s">
        <v>545</v>
      </c>
      <c r="E106">
        <v>17457</v>
      </c>
      <c r="F106" t="s">
        <v>937</v>
      </c>
    </row>
    <row r="107" spans="1:6" x14ac:dyDescent="0.3">
      <c r="A107">
        <v>240</v>
      </c>
      <c r="B107" t="s">
        <v>588</v>
      </c>
      <c r="D107" t="s">
        <v>545</v>
      </c>
      <c r="E107">
        <v>13928</v>
      </c>
      <c r="F107" t="s">
        <v>937</v>
      </c>
    </row>
    <row r="108" spans="1:6" x14ac:dyDescent="0.3">
      <c r="A108">
        <v>241</v>
      </c>
      <c r="B108" t="s">
        <v>589</v>
      </c>
      <c r="D108" t="s">
        <v>545</v>
      </c>
      <c r="E108">
        <v>18271</v>
      </c>
      <c r="F108" t="s">
        <v>937</v>
      </c>
    </row>
    <row r="109" spans="1:6" x14ac:dyDescent="0.3">
      <c r="A109">
        <v>243</v>
      </c>
      <c r="B109" t="s">
        <v>79</v>
      </c>
      <c r="C109" t="s">
        <v>64</v>
      </c>
      <c r="D109" t="s">
        <v>545</v>
      </c>
      <c r="E109">
        <v>11122</v>
      </c>
      <c r="F109" t="s">
        <v>937</v>
      </c>
    </row>
    <row r="110" spans="1:6" x14ac:dyDescent="0.3">
      <c r="A110">
        <v>245</v>
      </c>
      <c r="B110" t="s">
        <v>590</v>
      </c>
      <c r="D110" t="s">
        <v>545</v>
      </c>
      <c r="E110">
        <v>15195</v>
      </c>
      <c r="F110" t="s">
        <v>937</v>
      </c>
    </row>
    <row r="111" spans="1:6" x14ac:dyDescent="0.3">
      <c r="A111">
        <v>246</v>
      </c>
      <c r="B111" t="s">
        <v>591</v>
      </c>
      <c r="C111" t="s">
        <v>570</v>
      </c>
      <c r="D111" t="s">
        <v>545</v>
      </c>
      <c r="E111">
        <v>16643</v>
      </c>
      <c r="F111" t="s">
        <v>937</v>
      </c>
    </row>
    <row r="112" spans="1:6" x14ac:dyDescent="0.3">
      <c r="A112">
        <v>251</v>
      </c>
      <c r="B112" t="s">
        <v>592</v>
      </c>
      <c r="D112" t="s">
        <v>545</v>
      </c>
      <c r="E112">
        <v>14742</v>
      </c>
      <c r="F112" t="s">
        <v>937</v>
      </c>
    </row>
    <row r="113" spans="1:6" x14ac:dyDescent="0.3">
      <c r="A113">
        <v>260</v>
      </c>
      <c r="B113" t="s">
        <v>593</v>
      </c>
      <c r="D113" t="s">
        <v>545</v>
      </c>
      <c r="E113">
        <v>13574</v>
      </c>
      <c r="F113" t="s">
        <v>937</v>
      </c>
    </row>
    <row r="114" spans="1:6" x14ac:dyDescent="0.3">
      <c r="A114">
        <v>265</v>
      </c>
      <c r="B114" t="s">
        <v>594</v>
      </c>
      <c r="C114" t="s">
        <v>559</v>
      </c>
      <c r="D114" t="s">
        <v>511</v>
      </c>
      <c r="E114">
        <v>24495</v>
      </c>
      <c r="F114" t="s">
        <v>937</v>
      </c>
    </row>
    <row r="115" spans="1:6" x14ac:dyDescent="0.3">
      <c r="A115">
        <v>266</v>
      </c>
      <c r="B115" t="s">
        <v>80</v>
      </c>
      <c r="C115" t="s">
        <v>64</v>
      </c>
      <c r="D115" t="s">
        <v>545</v>
      </c>
      <c r="E115">
        <v>9041</v>
      </c>
      <c r="F115" t="s">
        <v>937</v>
      </c>
    </row>
    <row r="116" spans="1:6" x14ac:dyDescent="0.3">
      <c r="A116">
        <v>275</v>
      </c>
      <c r="B116" t="s">
        <v>595</v>
      </c>
      <c r="C116" t="s">
        <v>579</v>
      </c>
      <c r="D116" t="s">
        <v>545</v>
      </c>
      <c r="E116">
        <v>4063</v>
      </c>
      <c r="F116" t="s">
        <v>937</v>
      </c>
    </row>
    <row r="117" spans="1:6" x14ac:dyDescent="0.3">
      <c r="A117">
        <v>276</v>
      </c>
      <c r="B117" t="s">
        <v>596</v>
      </c>
      <c r="C117" t="s">
        <v>579</v>
      </c>
      <c r="D117" t="s">
        <v>545</v>
      </c>
      <c r="E117">
        <v>9946</v>
      </c>
      <c r="F117" t="s">
        <v>937</v>
      </c>
    </row>
    <row r="118" spans="1:6" x14ac:dyDescent="0.3">
      <c r="A118">
        <v>277</v>
      </c>
      <c r="B118" t="s">
        <v>597</v>
      </c>
      <c r="C118" t="s">
        <v>579</v>
      </c>
      <c r="D118" t="s">
        <v>545</v>
      </c>
      <c r="E118">
        <v>6326</v>
      </c>
      <c r="F118" t="s">
        <v>937</v>
      </c>
    </row>
    <row r="119" spans="1:6" x14ac:dyDescent="0.3">
      <c r="A119">
        <v>279</v>
      </c>
      <c r="B119" t="s">
        <v>598</v>
      </c>
      <c r="C119" t="s">
        <v>579</v>
      </c>
      <c r="D119" t="s">
        <v>545</v>
      </c>
      <c r="E119">
        <v>4063</v>
      </c>
      <c r="F119" t="s">
        <v>937</v>
      </c>
    </row>
    <row r="120" spans="1:6" x14ac:dyDescent="0.3">
      <c r="A120">
        <v>280</v>
      </c>
      <c r="B120" t="s">
        <v>599</v>
      </c>
      <c r="C120" t="s">
        <v>579</v>
      </c>
      <c r="D120" t="s">
        <v>545</v>
      </c>
      <c r="E120">
        <v>18090</v>
      </c>
      <c r="F120" t="s">
        <v>937</v>
      </c>
    </row>
    <row r="121" spans="1:6" x14ac:dyDescent="0.3">
      <c r="A121">
        <v>281</v>
      </c>
      <c r="B121" t="s">
        <v>600</v>
      </c>
      <c r="C121" t="s">
        <v>579</v>
      </c>
      <c r="D121" t="s">
        <v>545</v>
      </c>
      <c r="E121">
        <v>3068</v>
      </c>
      <c r="F121" t="s">
        <v>937</v>
      </c>
    </row>
    <row r="122" spans="1:6" x14ac:dyDescent="0.3">
      <c r="A122">
        <v>282</v>
      </c>
      <c r="B122" t="s">
        <v>133</v>
      </c>
      <c r="C122" t="s">
        <v>579</v>
      </c>
      <c r="D122" t="s">
        <v>545</v>
      </c>
      <c r="E122">
        <v>4524</v>
      </c>
      <c r="F122" t="s">
        <v>937</v>
      </c>
    </row>
    <row r="123" spans="1:6" x14ac:dyDescent="0.3">
      <c r="A123">
        <v>283</v>
      </c>
      <c r="B123" t="s">
        <v>134</v>
      </c>
      <c r="C123" t="s">
        <v>579</v>
      </c>
      <c r="D123" t="s">
        <v>545</v>
      </c>
      <c r="E123">
        <v>3339</v>
      </c>
      <c r="F123" t="s">
        <v>937</v>
      </c>
    </row>
    <row r="124" spans="1:6" x14ac:dyDescent="0.3">
      <c r="A124">
        <v>286</v>
      </c>
      <c r="B124" t="s">
        <v>601</v>
      </c>
      <c r="D124" t="s">
        <v>545</v>
      </c>
      <c r="E124">
        <v>12208</v>
      </c>
      <c r="F124" t="s">
        <v>937</v>
      </c>
    </row>
    <row r="125" spans="1:6" x14ac:dyDescent="0.3">
      <c r="A125">
        <v>290</v>
      </c>
      <c r="B125" t="s">
        <v>127</v>
      </c>
      <c r="C125" t="s">
        <v>570</v>
      </c>
      <c r="D125" t="s">
        <v>545</v>
      </c>
      <c r="E125">
        <v>14923</v>
      </c>
      <c r="F125" t="s">
        <v>937</v>
      </c>
    </row>
    <row r="126" spans="1:6" x14ac:dyDescent="0.3">
      <c r="A126">
        <v>291</v>
      </c>
      <c r="B126" t="s">
        <v>602</v>
      </c>
      <c r="C126" t="s">
        <v>579</v>
      </c>
      <c r="D126" t="s">
        <v>545</v>
      </c>
      <c r="E126">
        <v>4787</v>
      </c>
      <c r="F126" t="s">
        <v>937</v>
      </c>
    </row>
    <row r="127" spans="1:6" x14ac:dyDescent="0.3">
      <c r="A127" s="1097">
        <v>295</v>
      </c>
      <c r="B127" s="1097" t="s">
        <v>1295</v>
      </c>
      <c r="C127" s="1097"/>
      <c r="D127" s="1097" t="s">
        <v>638</v>
      </c>
      <c r="E127">
        <v>0</v>
      </c>
      <c r="F127" t="s">
        <v>942</v>
      </c>
    </row>
    <row r="128" spans="1:6" x14ac:dyDescent="0.3">
      <c r="A128" s="1097">
        <v>298</v>
      </c>
      <c r="B128" s="1097" t="s">
        <v>603</v>
      </c>
      <c r="C128" s="1097" t="s">
        <v>458</v>
      </c>
      <c r="D128" s="1097" t="s">
        <v>511</v>
      </c>
      <c r="E128">
        <v>5517</v>
      </c>
      <c r="F128" t="s">
        <v>942</v>
      </c>
    </row>
    <row r="129" spans="1:6" x14ac:dyDescent="0.3">
      <c r="A129" s="1097">
        <v>301</v>
      </c>
      <c r="B129" s="1097" t="s">
        <v>604</v>
      </c>
      <c r="C129" s="1097" t="s">
        <v>458</v>
      </c>
      <c r="D129" s="1097" t="s">
        <v>511</v>
      </c>
      <c r="E129">
        <v>2803</v>
      </c>
      <c r="F129" t="s">
        <v>942</v>
      </c>
    </row>
    <row r="130" spans="1:6" x14ac:dyDescent="0.3">
      <c r="A130">
        <v>318</v>
      </c>
      <c r="B130" t="s">
        <v>605</v>
      </c>
      <c r="C130" t="s">
        <v>570</v>
      </c>
      <c r="D130" t="s">
        <v>545</v>
      </c>
      <c r="E130">
        <v>0</v>
      </c>
      <c r="F130" t="s">
        <v>937</v>
      </c>
    </row>
    <row r="131" spans="1:6" x14ac:dyDescent="0.3">
      <c r="A131">
        <v>324</v>
      </c>
      <c r="B131" t="s">
        <v>606</v>
      </c>
      <c r="C131" t="s">
        <v>570</v>
      </c>
      <c r="D131" t="s">
        <v>545</v>
      </c>
      <c r="E131">
        <v>11764</v>
      </c>
      <c r="F131" t="s">
        <v>937</v>
      </c>
    </row>
    <row r="132" spans="1:6" x14ac:dyDescent="0.3">
      <c r="A132">
        <v>337</v>
      </c>
      <c r="B132" t="s">
        <v>607</v>
      </c>
      <c r="C132" t="s">
        <v>570</v>
      </c>
      <c r="D132" t="s">
        <v>545</v>
      </c>
      <c r="E132">
        <v>0</v>
      </c>
      <c r="F132" t="s">
        <v>937</v>
      </c>
    </row>
    <row r="133" spans="1:6" x14ac:dyDescent="0.3">
      <c r="A133">
        <v>341</v>
      </c>
      <c r="B133" t="s">
        <v>608</v>
      </c>
      <c r="C133" t="s">
        <v>570</v>
      </c>
      <c r="D133" t="s">
        <v>545</v>
      </c>
      <c r="E133">
        <v>127</v>
      </c>
      <c r="F133" t="s">
        <v>937</v>
      </c>
    </row>
    <row r="134" spans="1:6" x14ac:dyDescent="0.3">
      <c r="A134">
        <v>342</v>
      </c>
      <c r="B134" t="s">
        <v>609</v>
      </c>
      <c r="C134" t="s">
        <v>570</v>
      </c>
      <c r="D134" t="s">
        <v>545</v>
      </c>
      <c r="E134">
        <v>9790</v>
      </c>
      <c r="F134" t="s">
        <v>937</v>
      </c>
    </row>
    <row r="135" spans="1:6" x14ac:dyDescent="0.3">
      <c r="A135">
        <v>351</v>
      </c>
      <c r="B135" t="s">
        <v>956</v>
      </c>
      <c r="D135" t="s">
        <v>545</v>
      </c>
      <c r="E135">
        <v>127</v>
      </c>
      <c r="F135" t="s">
        <v>937</v>
      </c>
    </row>
    <row r="136" spans="1:6" x14ac:dyDescent="0.3">
      <c r="A136">
        <v>352</v>
      </c>
      <c r="B136" t="s">
        <v>610</v>
      </c>
      <c r="C136" t="s">
        <v>570</v>
      </c>
      <c r="D136" t="s">
        <v>545</v>
      </c>
      <c r="E136">
        <v>15828</v>
      </c>
      <c r="F136" t="s">
        <v>937</v>
      </c>
    </row>
    <row r="137" spans="1:6" x14ac:dyDescent="0.3">
      <c r="A137">
        <v>398</v>
      </c>
      <c r="B137" t="s">
        <v>1296</v>
      </c>
      <c r="D137" t="s">
        <v>545</v>
      </c>
      <c r="E137">
        <v>0</v>
      </c>
      <c r="F137" t="s">
        <v>937</v>
      </c>
    </row>
    <row r="138" spans="1:6" x14ac:dyDescent="0.3">
      <c r="A138">
        <v>416</v>
      </c>
      <c r="B138" t="s">
        <v>81</v>
      </c>
      <c r="C138" t="s">
        <v>64</v>
      </c>
      <c r="D138" t="s">
        <v>545</v>
      </c>
      <c r="E138">
        <v>10127</v>
      </c>
      <c r="F138" t="s">
        <v>937</v>
      </c>
    </row>
    <row r="139" spans="1:6" x14ac:dyDescent="0.3">
      <c r="A139">
        <v>418</v>
      </c>
      <c r="B139" t="s">
        <v>1297</v>
      </c>
      <c r="C139" t="s">
        <v>553</v>
      </c>
      <c r="D139" t="s">
        <v>511</v>
      </c>
      <c r="E139">
        <v>6465</v>
      </c>
      <c r="F139" t="s">
        <v>937</v>
      </c>
    </row>
    <row r="140" spans="1:6" x14ac:dyDescent="0.3">
      <c r="A140">
        <v>441</v>
      </c>
      <c r="B140" t="s">
        <v>555</v>
      </c>
      <c r="C140" t="s">
        <v>553</v>
      </c>
      <c r="D140" t="s">
        <v>511</v>
      </c>
      <c r="E140">
        <v>7175</v>
      </c>
      <c r="F140" t="s">
        <v>937</v>
      </c>
    </row>
    <row r="141" spans="1:6" x14ac:dyDescent="0.3">
      <c r="A141">
        <v>448</v>
      </c>
      <c r="B141" t="s">
        <v>611</v>
      </c>
      <c r="C141" t="s">
        <v>553</v>
      </c>
      <c r="D141" t="s">
        <v>511</v>
      </c>
      <c r="E141">
        <v>11597</v>
      </c>
      <c r="F141" t="s">
        <v>937</v>
      </c>
    </row>
    <row r="142" spans="1:6" x14ac:dyDescent="0.3">
      <c r="A142">
        <v>450</v>
      </c>
      <c r="B142" t="s">
        <v>1298</v>
      </c>
      <c r="C142" t="s">
        <v>559</v>
      </c>
      <c r="D142" t="s">
        <v>511</v>
      </c>
      <c r="E142">
        <v>26538</v>
      </c>
      <c r="F142" t="s">
        <v>937</v>
      </c>
    </row>
    <row r="143" spans="1:6" x14ac:dyDescent="0.3">
      <c r="A143" s="1097">
        <v>464</v>
      </c>
      <c r="B143" s="1097" t="s">
        <v>1299</v>
      </c>
      <c r="C143" s="1097"/>
      <c r="D143" s="1097" t="s">
        <v>638</v>
      </c>
      <c r="E143">
        <v>0</v>
      </c>
      <c r="F143" t="s">
        <v>942</v>
      </c>
    </row>
    <row r="144" spans="1:6" x14ac:dyDescent="0.3">
      <c r="A144">
        <v>468</v>
      </c>
      <c r="B144" t="s">
        <v>82</v>
      </c>
      <c r="C144" t="s">
        <v>579</v>
      </c>
      <c r="D144" t="s">
        <v>545</v>
      </c>
      <c r="E144">
        <v>1809</v>
      </c>
      <c r="F144" t="s">
        <v>937</v>
      </c>
    </row>
    <row r="145" spans="1:6" x14ac:dyDescent="0.3">
      <c r="A145" s="1097">
        <v>473</v>
      </c>
      <c r="B145" s="1097" t="s">
        <v>1300</v>
      </c>
      <c r="C145" s="1097" t="s">
        <v>439</v>
      </c>
      <c r="D145" s="1097" t="s">
        <v>511</v>
      </c>
      <c r="E145">
        <v>78</v>
      </c>
      <c r="F145" t="s">
        <v>942</v>
      </c>
    </row>
    <row r="146" spans="1:6" x14ac:dyDescent="0.3">
      <c r="A146" s="1097">
        <v>474</v>
      </c>
      <c r="B146" s="1097" t="s">
        <v>1301</v>
      </c>
      <c r="C146" s="1097"/>
      <c r="D146" s="1097" t="s">
        <v>638</v>
      </c>
      <c r="E146">
        <v>0</v>
      </c>
      <c r="F146" t="s">
        <v>942</v>
      </c>
    </row>
    <row r="147" spans="1:6" x14ac:dyDescent="0.3">
      <c r="A147">
        <v>481</v>
      </c>
      <c r="B147" t="s">
        <v>612</v>
      </c>
      <c r="C147" t="s">
        <v>439</v>
      </c>
      <c r="D147" t="s">
        <v>511</v>
      </c>
      <c r="E147">
        <v>5904</v>
      </c>
      <c r="F147" t="s">
        <v>937</v>
      </c>
    </row>
    <row r="148" spans="1:6" x14ac:dyDescent="0.3">
      <c r="A148">
        <v>483</v>
      </c>
      <c r="B148" t="s">
        <v>613</v>
      </c>
      <c r="C148" t="s">
        <v>553</v>
      </c>
      <c r="D148" t="s">
        <v>511</v>
      </c>
      <c r="E148">
        <v>14689</v>
      </c>
      <c r="F148" t="s">
        <v>937</v>
      </c>
    </row>
    <row r="149" spans="1:6" x14ac:dyDescent="0.3">
      <c r="A149">
        <v>484</v>
      </c>
      <c r="B149" t="s">
        <v>1302</v>
      </c>
      <c r="C149" t="s">
        <v>522</v>
      </c>
      <c r="D149" t="s">
        <v>511</v>
      </c>
      <c r="E149">
        <v>0</v>
      </c>
      <c r="F149" t="s">
        <v>937</v>
      </c>
    </row>
    <row r="150" spans="1:6" x14ac:dyDescent="0.3">
      <c r="A150">
        <v>485</v>
      </c>
      <c r="B150" t="s">
        <v>614</v>
      </c>
      <c r="C150" t="s">
        <v>553</v>
      </c>
      <c r="D150" t="s">
        <v>511</v>
      </c>
      <c r="E150">
        <v>6958</v>
      </c>
      <c r="F150" t="s">
        <v>937</v>
      </c>
    </row>
    <row r="151" spans="1:6" x14ac:dyDescent="0.3">
      <c r="A151">
        <v>486</v>
      </c>
      <c r="B151" t="s">
        <v>615</v>
      </c>
      <c r="C151" t="s">
        <v>522</v>
      </c>
      <c r="D151" t="s">
        <v>511</v>
      </c>
      <c r="E151">
        <v>12103</v>
      </c>
      <c r="F151" t="s">
        <v>937</v>
      </c>
    </row>
    <row r="152" spans="1:6" x14ac:dyDescent="0.3">
      <c r="A152">
        <v>487</v>
      </c>
      <c r="B152" t="s">
        <v>616</v>
      </c>
      <c r="C152" t="s">
        <v>553</v>
      </c>
      <c r="D152" t="s">
        <v>511</v>
      </c>
      <c r="E152">
        <v>8867</v>
      </c>
      <c r="F152" t="s">
        <v>937</v>
      </c>
    </row>
    <row r="153" spans="1:6" x14ac:dyDescent="0.3">
      <c r="A153">
        <v>494</v>
      </c>
      <c r="B153" t="s">
        <v>617</v>
      </c>
      <c r="C153" t="s">
        <v>564</v>
      </c>
      <c r="D153" t="s">
        <v>511</v>
      </c>
      <c r="E153">
        <v>15463</v>
      </c>
      <c r="F153" t="s">
        <v>937</v>
      </c>
    </row>
    <row r="154" spans="1:6" x14ac:dyDescent="0.3">
      <c r="A154">
        <v>495</v>
      </c>
      <c r="B154" t="s">
        <v>618</v>
      </c>
      <c r="C154" t="s">
        <v>453</v>
      </c>
      <c r="D154" t="s">
        <v>511</v>
      </c>
      <c r="E154">
        <v>29344</v>
      </c>
      <c r="F154" t="s">
        <v>937</v>
      </c>
    </row>
    <row r="155" spans="1:6" x14ac:dyDescent="0.3">
      <c r="A155">
        <v>502</v>
      </c>
      <c r="B155" t="s">
        <v>619</v>
      </c>
      <c r="C155" t="s">
        <v>559</v>
      </c>
      <c r="D155" t="s">
        <v>511</v>
      </c>
      <c r="E155">
        <v>15923</v>
      </c>
      <c r="F155" t="s">
        <v>937</v>
      </c>
    </row>
    <row r="156" spans="1:6" x14ac:dyDescent="0.3">
      <c r="A156">
        <v>505</v>
      </c>
      <c r="B156" t="s">
        <v>620</v>
      </c>
      <c r="C156" t="s">
        <v>439</v>
      </c>
      <c r="D156" t="s">
        <v>511</v>
      </c>
      <c r="E156">
        <v>7811</v>
      </c>
      <c r="F156" t="s">
        <v>937</v>
      </c>
    </row>
    <row r="157" spans="1:6" x14ac:dyDescent="0.3">
      <c r="A157">
        <v>507</v>
      </c>
      <c r="B157" t="s">
        <v>1303</v>
      </c>
      <c r="C157" t="s">
        <v>439</v>
      </c>
      <c r="D157" t="s">
        <v>511</v>
      </c>
      <c r="E157">
        <v>7811</v>
      </c>
      <c r="F157" t="s">
        <v>937</v>
      </c>
    </row>
    <row r="158" spans="1:6" x14ac:dyDescent="0.3">
      <c r="A158">
        <v>511</v>
      </c>
      <c r="B158" t="s">
        <v>621</v>
      </c>
      <c r="C158" t="s">
        <v>570</v>
      </c>
      <c r="D158" t="s">
        <v>545</v>
      </c>
      <c r="E158">
        <v>5198</v>
      </c>
      <c r="F158" t="s">
        <v>937</v>
      </c>
    </row>
    <row r="159" spans="1:6" x14ac:dyDescent="0.3">
      <c r="A159">
        <v>513</v>
      </c>
      <c r="B159" t="s">
        <v>622</v>
      </c>
      <c r="D159" t="s">
        <v>545</v>
      </c>
      <c r="E159">
        <v>10851</v>
      </c>
      <c r="F159" t="s">
        <v>937</v>
      </c>
    </row>
    <row r="160" spans="1:6" x14ac:dyDescent="0.3">
      <c r="A160">
        <v>514</v>
      </c>
      <c r="B160" t="s">
        <v>623</v>
      </c>
      <c r="D160" t="s">
        <v>545</v>
      </c>
      <c r="E160">
        <v>13023</v>
      </c>
      <c r="F160" t="s">
        <v>937</v>
      </c>
    </row>
    <row r="161" spans="1:6" x14ac:dyDescent="0.3">
      <c r="A161">
        <v>520</v>
      </c>
      <c r="B161" t="s">
        <v>624</v>
      </c>
      <c r="C161" t="s">
        <v>553</v>
      </c>
      <c r="D161" t="s">
        <v>511</v>
      </c>
      <c r="E161">
        <v>2666</v>
      </c>
      <c r="F161" t="s">
        <v>937</v>
      </c>
    </row>
    <row r="162" spans="1:6" x14ac:dyDescent="0.3">
      <c r="A162">
        <v>521</v>
      </c>
      <c r="B162" t="s">
        <v>625</v>
      </c>
      <c r="C162" t="s">
        <v>522</v>
      </c>
      <c r="D162" t="s">
        <v>511</v>
      </c>
      <c r="E162">
        <v>28656</v>
      </c>
      <c r="F162" t="s">
        <v>937</v>
      </c>
    </row>
    <row r="163" spans="1:6" x14ac:dyDescent="0.3">
      <c r="A163">
        <v>522</v>
      </c>
      <c r="B163" t="s">
        <v>626</v>
      </c>
      <c r="C163" t="s">
        <v>522</v>
      </c>
      <c r="D163" t="s">
        <v>511</v>
      </c>
      <c r="E163">
        <v>32954</v>
      </c>
      <c r="F163" t="s">
        <v>937</v>
      </c>
    </row>
    <row r="164" spans="1:6" x14ac:dyDescent="0.3">
      <c r="A164" s="1097">
        <v>528</v>
      </c>
      <c r="B164" s="1097" t="s">
        <v>627</v>
      </c>
      <c r="C164" s="1097" t="s">
        <v>522</v>
      </c>
      <c r="D164" s="1097" t="s">
        <v>511</v>
      </c>
      <c r="E164">
        <v>4790</v>
      </c>
      <c r="F164" t="s">
        <v>942</v>
      </c>
    </row>
    <row r="165" spans="1:6" x14ac:dyDescent="0.3">
      <c r="A165" s="1097">
        <v>529</v>
      </c>
      <c r="B165" s="1097" t="s">
        <v>628</v>
      </c>
      <c r="C165" s="1097" t="s">
        <v>522</v>
      </c>
      <c r="D165" s="1097" t="s">
        <v>511</v>
      </c>
      <c r="E165">
        <v>5914</v>
      </c>
      <c r="F165" t="s">
        <v>942</v>
      </c>
    </row>
    <row r="166" spans="1:6" x14ac:dyDescent="0.3">
      <c r="A166" s="1097">
        <v>530</v>
      </c>
      <c r="B166" s="1097" t="s">
        <v>629</v>
      </c>
      <c r="C166" s="1097" t="s">
        <v>553</v>
      </c>
      <c r="D166" s="1097" t="s">
        <v>511</v>
      </c>
      <c r="E166">
        <v>1591</v>
      </c>
      <c r="F166" t="s">
        <v>942</v>
      </c>
    </row>
    <row r="167" spans="1:6" x14ac:dyDescent="0.3">
      <c r="A167" s="1097">
        <v>531</v>
      </c>
      <c r="B167" s="1097" t="s">
        <v>630</v>
      </c>
      <c r="C167" s="1097" t="s">
        <v>439</v>
      </c>
      <c r="D167" s="1097" t="s">
        <v>511</v>
      </c>
      <c r="E167">
        <v>2543</v>
      </c>
      <c r="F167" t="s">
        <v>942</v>
      </c>
    </row>
    <row r="168" spans="1:6" x14ac:dyDescent="0.3">
      <c r="A168" s="1097">
        <v>533</v>
      </c>
      <c r="B168" s="1097" t="s">
        <v>631</v>
      </c>
      <c r="C168" s="1097" t="s">
        <v>564</v>
      </c>
      <c r="D168" s="1097" t="s">
        <v>511</v>
      </c>
      <c r="E168">
        <v>4075</v>
      </c>
      <c r="F168" t="s">
        <v>942</v>
      </c>
    </row>
    <row r="169" spans="1:6" x14ac:dyDescent="0.3">
      <c r="A169" s="1097">
        <v>534</v>
      </c>
      <c r="B169" s="1097" t="s">
        <v>632</v>
      </c>
      <c r="C169" s="1097" t="s">
        <v>553</v>
      </c>
      <c r="D169" s="1097" t="s">
        <v>511</v>
      </c>
      <c r="E169">
        <v>4075</v>
      </c>
      <c r="F169" t="s">
        <v>942</v>
      </c>
    </row>
    <row r="170" spans="1:6" x14ac:dyDescent="0.3">
      <c r="A170" s="1097">
        <v>535</v>
      </c>
      <c r="B170" s="1097" t="s">
        <v>633</v>
      </c>
      <c r="C170" s="1097" t="s">
        <v>559</v>
      </c>
      <c r="D170" s="1097" t="s">
        <v>511</v>
      </c>
      <c r="E170">
        <v>5607</v>
      </c>
      <c r="F170" t="s">
        <v>942</v>
      </c>
    </row>
    <row r="171" spans="1:6" x14ac:dyDescent="0.3">
      <c r="A171" s="1097">
        <v>537</v>
      </c>
      <c r="B171" s="1097" t="s">
        <v>1304</v>
      </c>
      <c r="C171" s="1097" t="s">
        <v>522</v>
      </c>
      <c r="D171" s="1097" t="s">
        <v>511</v>
      </c>
      <c r="E171">
        <v>0</v>
      </c>
      <c r="F171" t="s">
        <v>942</v>
      </c>
    </row>
    <row r="172" spans="1:6" x14ac:dyDescent="0.3">
      <c r="A172">
        <v>541</v>
      </c>
      <c r="B172" t="s">
        <v>634</v>
      </c>
      <c r="C172" t="s">
        <v>553</v>
      </c>
      <c r="D172" t="s">
        <v>511</v>
      </c>
      <c r="E172">
        <v>26902</v>
      </c>
      <c r="F172" t="s">
        <v>937</v>
      </c>
    </row>
    <row r="173" spans="1:6" x14ac:dyDescent="0.3">
      <c r="A173">
        <v>545</v>
      </c>
      <c r="B173" t="s">
        <v>635</v>
      </c>
      <c r="C173" t="s">
        <v>553</v>
      </c>
      <c r="D173" t="s">
        <v>511</v>
      </c>
      <c r="E173">
        <v>24482</v>
      </c>
      <c r="F173" t="s">
        <v>937</v>
      </c>
    </row>
    <row r="174" spans="1:6" x14ac:dyDescent="0.3">
      <c r="A174">
        <v>547</v>
      </c>
      <c r="B174" t="s">
        <v>636</v>
      </c>
      <c r="C174" t="s">
        <v>553</v>
      </c>
      <c r="D174" t="s">
        <v>511</v>
      </c>
      <c r="E174">
        <v>24482</v>
      </c>
      <c r="F174" t="s">
        <v>937</v>
      </c>
    </row>
    <row r="175" spans="1:6" x14ac:dyDescent="0.3">
      <c r="A175">
        <v>552</v>
      </c>
      <c r="B175" t="s">
        <v>637</v>
      </c>
      <c r="D175" t="s">
        <v>638</v>
      </c>
      <c r="E175">
        <v>0</v>
      </c>
    </row>
    <row r="176" spans="1:6" x14ac:dyDescent="0.3">
      <c r="A176">
        <v>553</v>
      </c>
      <c r="B176" t="s">
        <v>639</v>
      </c>
      <c r="D176" t="s">
        <v>638</v>
      </c>
      <c r="E176">
        <v>4132</v>
      </c>
    </row>
    <row r="177" spans="1:6" x14ac:dyDescent="0.3">
      <c r="A177">
        <v>554</v>
      </c>
      <c r="B177" t="s">
        <v>640</v>
      </c>
      <c r="D177" t="s">
        <v>638</v>
      </c>
      <c r="E177">
        <v>4132</v>
      </c>
    </row>
    <row r="178" spans="1:6" x14ac:dyDescent="0.3">
      <c r="A178">
        <v>566</v>
      </c>
      <c r="B178" t="s">
        <v>641</v>
      </c>
      <c r="C178" t="s">
        <v>453</v>
      </c>
      <c r="D178" t="s">
        <v>511</v>
      </c>
      <c r="E178">
        <v>55642</v>
      </c>
      <c r="F178" t="s">
        <v>937</v>
      </c>
    </row>
    <row r="179" spans="1:6" x14ac:dyDescent="0.3">
      <c r="A179" s="1097">
        <v>567</v>
      </c>
      <c r="B179" s="1097" t="s">
        <v>642</v>
      </c>
      <c r="C179" s="1097" t="s">
        <v>453</v>
      </c>
      <c r="D179" s="1097" t="s">
        <v>511</v>
      </c>
      <c r="E179">
        <v>8264</v>
      </c>
      <c r="F179" t="s">
        <v>942</v>
      </c>
    </row>
    <row r="180" spans="1:6" x14ac:dyDescent="0.3">
      <c r="A180">
        <v>568</v>
      </c>
      <c r="B180" t="s">
        <v>643</v>
      </c>
      <c r="C180" t="s">
        <v>453</v>
      </c>
      <c r="D180" t="s">
        <v>511</v>
      </c>
      <c r="E180">
        <v>55642</v>
      </c>
      <c r="F180" t="s">
        <v>937</v>
      </c>
    </row>
    <row r="181" spans="1:6" x14ac:dyDescent="0.3">
      <c r="A181" s="1097">
        <v>569</v>
      </c>
      <c r="B181" s="1097" t="s">
        <v>1305</v>
      </c>
      <c r="C181" s="1097"/>
      <c r="D181" s="1097" t="s">
        <v>638</v>
      </c>
      <c r="E181">
        <v>0</v>
      </c>
      <c r="F181" t="s">
        <v>942</v>
      </c>
    </row>
    <row r="182" spans="1:6" x14ac:dyDescent="0.3">
      <c r="A182" s="1097">
        <v>571</v>
      </c>
      <c r="B182" s="1097" t="s">
        <v>644</v>
      </c>
      <c r="C182" s="1097" t="s">
        <v>153</v>
      </c>
      <c r="D182" s="1097" t="s">
        <v>511</v>
      </c>
      <c r="E182">
        <v>28221</v>
      </c>
      <c r="F182" t="s">
        <v>942</v>
      </c>
    </row>
    <row r="183" spans="1:6" x14ac:dyDescent="0.3">
      <c r="A183" s="1097">
        <v>574</v>
      </c>
      <c r="B183" s="1097" t="s">
        <v>1306</v>
      </c>
      <c r="C183" s="1097"/>
      <c r="D183" s="1097" t="s">
        <v>638</v>
      </c>
      <c r="E183">
        <v>0</v>
      </c>
      <c r="F183" t="s">
        <v>942</v>
      </c>
    </row>
    <row r="184" spans="1:6" x14ac:dyDescent="0.3">
      <c r="A184">
        <v>585</v>
      </c>
      <c r="B184" t="s">
        <v>645</v>
      </c>
      <c r="C184" t="s">
        <v>559</v>
      </c>
      <c r="D184" t="s">
        <v>511</v>
      </c>
      <c r="E184">
        <v>2687</v>
      </c>
      <c r="F184" t="s">
        <v>937</v>
      </c>
    </row>
    <row r="185" spans="1:6" x14ac:dyDescent="0.3">
      <c r="A185">
        <v>586</v>
      </c>
      <c r="B185" t="s">
        <v>646</v>
      </c>
      <c r="C185" t="s">
        <v>559</v>
      </c>
      <c r="D185" t="s">
        <v>511</v>
      </c>
      <c r="E185">
        <v>2150</v>
      </c>
      <c r="F185" t="s">
        <v>937</v>
      </c>
    </row>
    <row r="186" spans="1:6" x14ac:dyDescent="0.3">
      <c r="A186">
        <v>587</v>
      </c>
      <c r="B186" t="s">
        <v>647</v>
      </c>
      <c r="C186" t="s">
        <v>522</v>
      </c>
      <c r="D186" t="s">
        <v>511</v>
      </c>
      <c r="E186">
        <v>23747</v>
      </c>
      <c r="F186" t="s">
        <v>937</v>
      </c>
    </row>
    <row r="187" spans="1:6" x14ac:dyDescent="0.3">
      <c r="A187">
        <v>609</v>
      </c>
      <c r="B187" t="s">
        <v>976</v>
      </c>
      <c r="C187" t="s">
        <v>570</v>
      </c>
      <c r="D187" t="s">
        <v>545</v>
      </c>
      <c r="E187">
        <v>0</v>
      </c>
      <c r="F187" t="s">
        <v>937</v>
      </c>
    </row>
    <row r="188" spans="1:6" x14ac:dyDescent="0.3">
      <c r="A188">
        <v>612</v>
      </c>
      <c r="B188" t="s">
        <v>648</v>
      </c>
      <c r="D188" t="s">
        <v>638</v>
      </c>
      <c r="E188">
        <v>124</v>
      </c>
    </row>
    <row r="189" spans="1:6" x14ac:dyDescent="0.3">
      <c r="A189">
        <v>614</v>
      </c>
      <c r="B189" t="s">
        <v>978</v>
      </c>
      <c r="C189" t="s">
        <v>570</v>
      </c>
      <c r="D189" t="s">
        <v>545</v>
      </c>
      <c r="E189">
        <v>0</v>
      </c>
      <c r="F189" t="s">
        <v>937</v>
      </c>
    </row>
    <row r="190" spans="1:6" x14ac:dyDescent="0.3">
      <c r="A190">
        <v>617</v>
      </c>
      <c r="B190" t="s">
        <v>649</v>
      </c>
      <c r="D190" t="s">
        <v>638</v>
      </c>
      <c r="E190">
        <v>570</v>
      </c>
    </row>
    <row r="191" spans="1:6" x14ac:dyDescent="0.3">
      <c r="A191">
        <v>618</v>
      </c>
      <c r="B191" t="s">
        <v>650</v>
      </c>
      <c r="D191" t="s">
        <v>638</v>
      </c>
      <c r="E191">
        <v>405</v>
      </c>
    </row>
    <row r="192" spans="1:6" x14ac:dyDescent="0.3">
      <c r="A192">
        <v>632</v>
      </c>
      <c r="B192" t="s">
        <v>651</v>
      </c>
      <c r="D192" t="s">
        <v>545</v>
      </c>
      <c r="E192">
        <v>13928</v>
      </c>
      <c r="F192" t="s">
        <v>937</v>
      </c>
    </row>
    <row r="193" spans="1:6" x14ac:dyDescent="0.3">
      <c r="A193">
        <v>637</v>
      </c>
      <c r="B193" t="s">
        <v>652</v>
      </c>
      <c r="C193" t="s">
        <v>570</v>
      </c>
      <c r="D193" t="s">
        <v>545</v>
      </c>
      <c r="E193">
        <v>12661</v>
      </c>
      <c r="F193" t="s">
        <v>937</v>
      </c>
    </row>
    <row r="194" spans="1:6" x14ac:dyDescent="0.3">
      <c r="A194">
        <v>638</v>
      </c>
      <c r="B194" t="s">
        <v>653</v>
      </c>
      <c r="C194" t="s">
        <v>570</v>
      </c>
      <c r="D194" t="s">
        <v>545</v>
      </c>
      <c r="E194">
        <v>15384</v>
      </c>
      <c r="F194" t="s">
        <v>937</v>
      </c>
    </row>
    <row r="195" spans="1:6" x14ac:dyDescent="0.3">
      <c r="A195">
        <v>639</v>
      </c>
      <c r="B195" t="s">
        <v>654</v>
      </c>
      <c r="C195" t="s">
        <v>570</v>
      </c>
      <c r="D195" t="s">
        <v>545</v>
      </c>
      <c r="E195">
        <v>12669</v>
      </c>
      <c r="F195" t="s">
        <v>937</v>
      </c>
    </row>
    <row r="196" spans="1:6" x14ac:dyDescent="0.3">
      <c r="A196">
        <v>665</v>
      </c>
      <c r="B196" t="s">
        <v>655</v>
      </c>
      <c r="C196" t="s">
        <v>64</v>
      </c>
      <c r="D196" t="s">
        <v>545</v>
      </c>
      <c r="E196">
        <v>11756</v>
      </c>
      <c r="F196" t="s">
        <v>937</v>
      </c>
    </row>
    <row r="197" spans="1:6" x14ac:dyDescent="0.3">
      <c r="A197">
        <v>684</v>
      </c>
      <c r="B197" t="s">
        <v>656</v>
      </c>
      <c r="C197" t="s">
        <v>439</v>
      </c>
      <c r="D197" t="s">
        <v>511</v>
      </c>
      <c r="E197">
        <v>19037</v>
      </c>
      <c r="F197" t="s">
        <v>937</v>
      </c>
    </row>
    <row r="198" spans="1:6" x14ac:dyDescent="0.3">
      <c r="A198" s="1097">
        <v>686</v>
      </c>
      <c r="B198" s="1097" t="s">
        <v>657</v>
      </c>
      <c r="C198" s="1097" t="s">
        <v>522</v>
      </c>
      <c r="D198" s="1097" t="s">
        <v>511</v>
      </c>
      <c r="E198">
        <v>5914</v>
      </c>
      <c r="F198" t="s">
        <v>942</v>
      </c>
    </row>
    <row r="199" spans="1:6" x14ac:dyDescent="0.3">
      <c r="A199" s="1097">
        <v>687</v>
      </c>
      <c r="B199" s="1097" t="s">
        <v>658</v>
      </c>
      <c r="C199" s="1097" t="s">
        <v>439</v>
      </c>
      <c r="D199" s="1097" t="s">
        <v>511</v>
      </c>
      <c r="E199">
        <v>3461</v>
      </c>
      <c r="F199" t="s">
        <v>942</v>
      </c>
    </row>
    <row r="200" spans="1:6" x14ac:dyDescent="0.3">
      <c r="A200" s="1097">
        <v>688</v>
      </c>
      <c r="B200" s="1097" t="s">
        <v>659</v>
      </c>
      <c r="C200" s="1097" t="s">
        <v>452</v>
      </c>
      <c r="D200" s="1097" t="s">
        <v>511</v>
      </c>
      <c r="E200">
        <v>3053</v>
      </c>
      <c r="F200" t="s">
        <v>942</v>
      </c>
    </row>
    <row r="201" spans="1:6" x14ac:dyDescent="0.3">
      <c r="A201" s="1097">
        <v>689</v>
      </c>
      <c r="B201" s="1097" t="s">
        <v>660</v>
      </c>
      <c r="C201" s="1097" t="s">
        <v>452</v>
      </c>
      <c r="D201" s="1097" t="s">
        <v>511</v>
      </c>
      <c r="E201">
        <v>3053</v>
      </c>
      <c r="F201" t="s">
        <v>942</v>
      </c>
    </row>
    <row r="202" spans="1:6" x14ac:dyDescent="0.3">
      <c r="A202">
        <v>690</v>
      </c>
      <c r="B202" t="s">
        <v>1307</v>
      </c>
      <c r="D202" t="s">
        <v>511</v>
      </c>
      <c r="E202">
        <v>358</v>
      </c>
      <c r="F202" t="s">
        <v>937</v>
      </c>
    </row>
    <row r="203" spans="1:6" x14ac:dyDescent="0.3">
      <c r="A203">
        <v>691</v>
      </c>
      <c r="B203" t="s">
        <v>1308</v>
      </c>
      <c r="D203" t="s">
        <v>511</v>
      </c>
      <c r="E203">
        <v>222</v>
      </c>
      <c r="F203" t="s">
        <v>937</v>
      </c>
    </row>
    <row r="204" spans="1:6" x14ac:dyDescent="0.3">
      <c r="A204">
        <v>695</v>
      </c>
      <c r="B204" t="s">
        <v>661</v>
      </c>
      <c r="C204" t="s">
        <v>553</v>
      </c>
      <c r="D204" t="s">
        <v>511</v>
      </c>
      <c r="E204">
        <v>120</v>
      </c>
      <c r="F204" t="s">
        <v>937</v>
      </c>
    </row>
    <row r="205" spans="1:6" x14ac:dyDescent="0.3">
      <c r="A205" s="1097">
        <v>699</v>
      </c>
      <c r="B205" s="1097" t="s">
        <v>662</v>
      </c>
      <c r="C205" s="1097" t="s">
        <v>553</v>
      </c>
      <c r="D205" s="1097" t="s">
        <v>511</v>
      </c>
      <c r="E205">
        <v>4882</v>
      </c>
      <c r="F205" t="s">
        <v>942</v>
      </c>
    </row>
    <row r="206" spans="1:6" x14ac:dyDescent="0.3">
      <c r="A206">
        <v>700</v>
      </c>
      <c r="B206" t="s">
        <v>995</v>
      </c>
      <c r="C206" t="s">
        <v>570</v>
      </c>
      <c r="D206" t="s">
        <v>545</v>
      </c>
      <c r="E206">
        <v>0</v>
      </c>
      <c r="F206" t="s">
        <v>937</v>
      </c>
    </row>
    <row r="207" spans="1:6" x14ac:dyDescent="0.3">
      <c r="A207">
        <v>701</v>
      </c>
      <c r="B207" t="s">
        <v>996</v>
      </c>
      <c r="C207" t="s">
        <v>570</v>
      </c>
      <c r="D207" t="s">
        <v>545</v>
      </c>
      <c r="E207">
        <v>0</v>
      </c>
      <c r="F207" t="s">
        <v>937</v>
      </c>
    </row>
    <row r="208" spans="1:6" x14ac:dyDescent="0.3">
      <c r="A208">
        <v>702</v>
      </c>
      <c r="B208" t="s">
        <v>997</v>
      </c>
      <c r="C208" t="s">
        <v>570</v>
      </c>
      <c r="D208" t="s">
        <v>545</v>
      </c>
      <c r="E208">
        <v>0</v>
      </c>
      <c r="F208" t="s">
        <v>937</v>
      </c>
    </row>
    <row r="209" spans="1:6" x14ac:dyDescent="0.3">
      <c r="A209">
        <v>703</v>
      </c>
      <c r="B209" t="s">
        <v>998</v>
      </c>
      <c r="C209" t="s">
        <v>570</v>
      </c>
      <c r="D209" t="s">
        <v>545</v>
      </c>
      <c r="E209">
        <v>0</v>
      </c>
      <c r="F209" t="s">
        <v>937</v>
      </c>
    </row>
    <row r="210" spans="1:6" x14ac:dyDescent="0.3">
      <c r="A210">
        <v>704</v>
      </c>
      <c r="B210" t="s">
        <v>999</v>
      </c>
      <c r="C210" t="s">
        <v>570</v>
      </c>
      <c r="D210" t="s">
        <v>545</v>
      </c>
      <c r="E210">
        <v>1</v>
      </c>
      <c r="F210" t="s">
        <v>937</v>
      </c>
    </row>
    <row r="211" spans="1:6" x14ac:dyDescent="0.3">
      <c r="A211">
        <v>705</v>
      </c>
      <c r="B211" t="s">
        <v>1000</v>
      </c>
      <c r="C211" t="s">
        <v>570</v>
      </c>
      <c r="D211" t="s">
        <v>545</v>
      </c>
      <c r="E211">
        <v>0</v>
      </c>
      <c r="F211" t="s">
        <v>937</v>
      </c>
    </row>
    <row r="212" spans="1:6" x14ac:dyDescent="0.3">
      <c r="A212">
        <v>707</v>
      </c>
      <c r="B212" t="s">
        <v>663</v>
      </c>
      <c r="C212" t="s">
        <v>570</v>
      </c>
      <c r="D212" t="s">
        <v>545</v>
      </c>
      <c r="E212">
        <v>0</v>
      </c>
      <c r="F212" t="s">
        <v>937</v>
      </c>
    </row>
    <row r="213" spans="1:6" x14ac:dyDescent="0.3">
      <c r="A213">
        <v>708</v>
      </c>
      <c r="B213" t="s">
        <v>664</v>
      </c>
      <c r="C213" t="s">
        <v>570</v>
      </c>
      <c r="D213" t="s">
        <v>545</v>
      </c>
      <c r="E213">
        <v>0</v>
      </c>
      <c r="F213" t="s">
        <v>937</v>
      </c>
    </row>
    <row r="214" spans="1:6" x14ac:dyDescent="0.3">
      <c r="A214">
        <v>709</v>
      </c>
      <c r="B214" t="s">
        <v>1002</v>
      </c>
      <c r="C214" t="s">
        <v>570</v>
      </c>
      <c r="D214" t="s">
        <v>545</v>
      </c>
      <c r="E214">
        <v>0</v>
      </c>
      <c r="F214" t="s">
        <v>937</v>
      </c>
    </row>
    <row r="215" spans="1:6" x14ac:dyDescent="0.3">
      <c r="A215">
        <v>710</v>
      </c>
      <c r="B215" t="s">
        <v>1003</v>
      </c>
      <c r="C215" t="s">
        <v>570</v>
      </c>
      <c r="D215" t="s">
        <v>545</v>
      </c>
      <c r="E215">
        <v>0</v>
      </c>
      <c r="F215" t="s">
        <v>937</v>
      </c>
    </row>
    <row r="216" spans="1:6" x14ac:dyDescent="0.3">
      <c r="A216">
        <v>712</v>
      </c>
      <c r="B216" t="s">
        <v>1005</v>
      </c>
      <c r="C216" t="s">
        <v>570</v>
      </c>
      <c r="D216" t="s">
        <v>545</v>
      </c>
      <c r="E216">
        <v>0</v>
      </c>
      <c r="F216" t="s">
        <v>937</v>
      </c>
    </row>
    <row r="217" spans="1:6" x14ac:dyDescent="0.3">
      <c r="A217">
        <v>714</v>
      </c>
      <c r="B217" t="s">
        <v>1007</v>
      </c>
      <c r="C217" t="s">
        <v>570</v>
      </c>
      <c r="D217" t="s">
        <v>545</v>
      </c>
      <c r="E217">
        <v>0</v>
      </c>
      <c r="F217" t="s">
        <v>937</v>
      </c>
    </row>
    <row r="218" spans="1:6" x14ac:dyDescent="0.3">
      <c r="A218">
        <v>716</v>
      </c>
      <c r="B218" t="s">
        <v>665</v>
      </c>
      <c r="C218" t="s">
        <v>570</v>
      </c>
      <c r="D218" t="s">
        <v>545</v>
      </c>
      <c r="E218">
        <v>0</v>
      </c>
      <c r="F218" t="s">
        <v>937</v>
      </c>
    </row>
    <row r="219" spans="1:6" x14ac:dyDescent="0.3">
      <c r="A219">
        <v>717</v>
      </c>
      <c r="B219" t="s">
        <v>1009</v>
      </c>
      <c r="C219" t="s">
        <v>570</v>
      </c>
      <c r="D219" t="s">
        <v>545</v>
      </c>
      <c r="E219">
        <v>0</v>
      </c>
      <c r="F219" t="s">
        <v>937</v>
      </c>
    </row>
    <row r="220" spans="1:6" x14ac:dyDescent="0.3">
      <c r="A220">
        <v>725</v>
      </c>
      <c r="B220" t="s">
        <v>1013</v>
      </c>
      <c r="C220" t="s">
        <v>570</v>
      </c>
      <c r="D220" t="s">
        <v>545</v>
      </c>
      <c r="E220">
        <v>0</v>
      </c>
      <c r="F220" t="s">
        <v>937</v>
      </c>
    </row>
    <row r="221" spans="1:6" x14ac:dyDescent="0.3">
      <c r="A221">
        <v>727</v>
      </c>
      <c r="B221" t="s">
        <v>1015</v>
      </c>
      <c r="C221" t="s">
        <v>570</v>
      </c>
      <c r="D221" t="s">
        <v>545</v>
      </c>
      <c r="E221">
        <v>244</v>
      </c>
      <c r="F221" t="s">
        <v>937</v>
      </c>
    </row>
    <row r="222" spans="1:6" x14ac:dyDescent="0.3">
      <c r="A222">
        <v>731</v>
      </c>
      <c r="B222" t="s">
        <v>666</v>
      </c>
      <c r="C222" t="s">
        <v>570</v>
      </c>
      <c r="D222" t="s">
        <v>545</v>
      </c>
      <c r="E222">
        <v>2353</v>
      </c>
      <c r="F222" t="s">
        <v>937</v>
      </c>
    </row>
    <row r="223" spans="1:6" x14ac:dyDescent="0.3">
      <c r="A223">
        <v>736</v>
      </c>
      <c r="B223" t="s">
        <v>115</v>
      </c>
      <c r="C223" t="s">
        <v>570</v>
      </c>
      <c r="D223" t="s">
        <v>545</v>
      </c>
      <c r="E223">
        <v>11032</v>
      </c>
      <c r="F223" t="s">
        <v>937</v>
      </c>
    </row>
    <row r="224" spans="1:6" x14ac:dyDescent="0.3">
      <c r="A224">
        <v>738</v>
      </c>
      <c r="B224" t="s">
        <v>667</v>
      </c>
      <c r="C224" t="s">
        <v>570</v>
      </c>
      <c r="D224" t="s">
        <v>545</v>
      </c>
      <c r="E224">
        <v>9955</v>
      </c>
      <c r="F224" t="s">
        <v>937</v>
      </c>
    </row>
    <row r="225" spans="1:6" x14ac:dyDescent="0.3">
      <c r="A225">
        <v>739</v>
      </c>
      <c r="B225" t="s">
        <v>668</v>
      </c>
      <c r="C225" t="s">
        <v>570</v>
      </c>
      <c r="D225" t="s">
        <v>545</v>
      </c>
      <c r="E225">
        <v>104</v>
      </c>
      <c r="F225" t="s">
        <v>937</v>
      </c>
    </row>
    <row r="226" spans="1:6" x14ac:dyDescent="0.3">
      <c r="A226">
        <v>740</v>
      </c>
      <c r="B226" t="s">
        <v>1019</v>
      </c>
      <c r="C226" t="s">
        <v>570</v>
      </c>
      <c r="D226" t="s">
        <v>545</v>
      </c>
      <c r="E226">
        <v>14471</v>
      </c>
      <c r="F226" t="s">
        <v>937</v>
      </c>
    </row>
    <row r="227" spans="1:6" x14ac:dyDescent="0.3">
      <c r="A227">
        <v>745</v>
      </c>
      <c r="B227" t="s">
        <v>1022</v>
      </c>
      <c r="C227" t="s">
        <v>570</v>
      </c>
      <c r="D227" t="s">
        <v>545</v>
      </c>
      <c r="E227">
        <v>0</v>
      </c>
      <c r="F227" t="s">
        <v>937</v>
      </c>
    </row>
    <row r="228" spans="1:6" x14ac:dyDescent="0.3">
      <c r="A228">
        <v>746</v>
      </c>
      <c r="B228" t="s">
        <v>1023</v>
      </c>
      <c r="C228" t="s">
        <v>570</v>
      </c>
      <c r="D228" t="s">
        <v>545</v>
      </c>
      <c r="E228">
        <v>0</v>
      </c>
      <c r="F228" t="s">
        <v>937</v>
      </c>
    </row>
    <row r="229" spans="1:6" x14ac:dyDescent="0.3">
      <c r="A229">
        <v>747</v>
      </c>
      <c r="B229" t="s">
        <v>123</v>
      </c>
      <c r="C229" t="s">
        <v>570</v>
      </c>
      <c r="D229" t="s">
        <v>545</v>
      </c>
      <c r="E229">
        <v>8588</v>
      </c>
      <c r="F229" t="s">
        <v>937</v>
      </c>
    </row>
    <row r="230" spans="1:6" x14ac:dyDescent="0.3">
      <c r="A230">
        <v>748</v>
      </c>
      <c r="B230" t="s">
        <v>124</v>
      </c>
      <c r="C230" t="s">
        <v>570</v>
      </c>
      <c r="D230" t="s">
        <v>545</v>
      </c>
      <c r="E230">
        <v>9946</v>
      </c>
      <c r="F230" t="s">
        <v>937</v>
      </c>
    </row>
    <row r="231" spans="1:6" x14ac:dyDescent="0.3">
      <c r="A231">
        <v>753</v>
      </c>
      <c r="B231" t="s">
        <v>669</v>
      </c>
      <c r="C231" t="s">
        <v>570</v>
      </c>
      <c r="D231" t="s">
        <v>545</v>
      </c>
      <c r="E231">
        <v>17548</v>
      </c>
      <c r="F231" t="s">
        <v>937</v>
      </c>
    </row>
    <row r="232" spans="1:6" x14ac:dyDescent="0.3">
      <c r="A232">
        <v>754</v>
      </c>
      <c r="B232" t="s">
        <v>670</v>
      </c>
      <c r="C232" t="s">
        <v>570</v>
      </c>
      <c r="D232" t="s">
        <v>545</v>
      </c>
      <c r="E232">
        <v>7466</v>
      </c>
      <c r="F232" t="s">
        <v>937</v>
      </c>
    </row>
    <row r="233" spans="1:6" x14ac:dyDescent="0.3">
      <c r="A233">
        <v>755</v>
      </c>
      <c r="B233" t="s">
        <v>1025</v>
      </c>
      <c r="C233" t="s">
        <v>570</v>
      </c>
      <c r="D233" t="s">
        <v>545</v>
      </c>
      <c r="E233">
        <v>14742</v>
      </c>
      <c r="F233" t="s">
        <v>937</v>
      </c>
    </row>
    <row r="234" spans="1:6" x14ac:dyDescent="0.3">
      <c r="A234" s="1097">
        <v>762</v>
      </c>
      <c r="B234" s="1097" t="s">
        <v>1029</v>
      </c>
      <c r="C234" s="1097" t="s">
        <v>570</v>
      </c>
      <c r="D234" s="1097" t="s">
        <v>545</v>
      </c>
      <c r="E234">
        <v>0</v>
      </c>
      <c r="F234" t="s">
        <v>942</v>
      </c>
    </row>
    <row r="235" spans="1:6" x14ac:dyDescent="0.3">
      <c r="A235">
        <v>787</v>
      </c>
      <c r="B235" t="s">
        <v>160</v>
      </c>
      <c r="C235" t="s">
        <v>570</v>
      </c>
      <c r="D235" t="s">
        <v>545</v>
      </c>
      <c r="E235">
        <v>9744</v>
      </c>
      <c r="F235" t="s">
        <v>937</v>
      </c>
    </row>
    <row r="236" spans="1:6" x14ac:dyDescent="0.3">
      <c r="A236">
        <v>788</v>
      </c>
      <c r="B236" t="s">
        <v>161</v>
      </c>
      <c r="C236" t="s">
        <v>570</v>
      </c>
      <c r="D236" t="s">
        <v>545</v>
      </c>
      <c r="E236">
        <v>10405</v>
      </c>
      <c r="F236" t="s">
        <v>937</v>
      </c>
    </row>
    <row r="237" spans="1:6" x14ac:dyDescent="0.3">
      <c r="A237">
        <v>789</v>
      </c>
      <c r="B237" t="s">
        <v>162</v>
      </c>
      <c r="C237" t="s">
        <v>570</v>
      </c>
      <c r="D237" t="s">
        <v>545</v>
      </c>
      <c r="E237">
        <v>9331</v>
      </c>
      <c r="F237" t="s">
        <v>937</v>
      </c>
    </row>
    <row r="238" spans="1:6" x14ac:dyDescent="0.3">
      <c r="A238">
        <v>790</v>
      </c>
      <c r="B238" t="s">
        <v>671</v>
      </c>
      <c r="C238" t="s">
        <v>570</v>
      </c>
      <c r="D238" t="s">
        <v>545</v>
      </c>
      <c r="E238">
        <v>8587</v>
      </c>
      <c r="F238" t="s">
        <v>937</v>
      </c>
    </row>
    <row r="239" spans="1:6" x14ac:dyDescent="0.3">
      <c r="A239">
        <v>815</v>
      </c>
      <c r="B239" t="s">
        <v>672</v>
      </c>
      <c r="C239" t="s">
        <v>64</v>
      </c>
      <c r="D239" t="s">
        <v>545</v>
      </c>
      <c r="E239">
        <v>4434</v>
      </c>
      <c r="F239" t="s">
        <v>937</v>
      </c>
    </row>
    <row r="240" spans="1:6" x14ac:dyDescent="0.3">
      <c r="A240">
        <v>850</v>
      </c>
      <c r="B240" t="s">
        <v>1045</v>
      </c>
      <c r="C240" t="s">
        <v>570</v>
      </c>
      <c r="D240" t="s">
        <v>545</v>
      </c>
      <c r="E240">
        <v>0</v>
      </c>
      <c r="F240" t="s">
        <v>937</v>
      </c>
    </row>
    <row r="241" spans="1:6" x14ac:dyDescent="0.3">
      <c r="A241">
        <v>911</v>
      </c>
      <c r="B241" t="s">
        <v>673</v>
      </c>
      <c r="D241" t="s">
        <v>545</v>
      </c>
      <c r="E241">
        <v>26054</v>
      </c>
      <c r="F241" t="s">
        <v>937</v>
      </c>
    </row>
    <row r="242" spans="1:6" x14ac:dyDescent="0.3">
      <c r="A242">
        <v>912</v>
      </c>
      <c r="B242" t="s">
        <v>674</v>
      </c>
      <c r="D242" t="s">
        <v>545</v>
      </c>
      <c r="E242">
        <v>28950</v>
      </c>
      <c r="F242" t="s">
        <v>937</v>
      </c>
    </row>
    <row r="243" spans="1:6" x14ac:dyDescent="0.3">
      <c r="A243">
        <v>913</v>
      </c>
      <c r="B243" t="s">
        <v>675</v>
      </c>
      <c r="D243" t="s">
        <v>545</v>
      </c>
      <c r="E243">
        <v>26054</v>
      </c>
      <c r="F243" t="s">
        <v>937</v>
      </c>
    </row>
    <row r="244" spans="1:6" x14ac:dyDescent="0.3">
      <c r="A244">
        <v>914</v>
      </c>
      <c r="B244" t="s">
        <v>676</v>
      </c>
      <c r="D244" t="s">
        <v>545</v>
      </c>
      <c r="E244">
        <v>25330</v>
      </c>
      <c r="F244" t="s">
        <v>937</v>
      </c>
    </row>
    <row r="245" spans="1:6" x14ac:dyDescent="0.3">
      <c r="A245">
        <v>915</v>
      </c>
      <c r="B245" t="s">
        <v>677</v>
      </c>
      <c r="D245" t="s">
        <v>545</v>
      </c>
      <c r="E245">
        <v>30760</v>
      </c>
      <c r="F245" t="s">
        <v>937</v>
      </c>
    </row>
    <row r="246" spans="1:6" x14ac:dyDescent="0.3">
      <c r="A246">
        <v>916</v>
      </c>
      <c r="B246" t="s">
        <v>678</v>
      </c>
      <c r="D246" t="s">
        <v>545</v>
      </c>
      <c r="E246">
        <v>29855</v>
      </c>
      <c r="F246" t="s">
        <v>937</v>
      </c>
    </row>
    <row r="247" spans="1:6" x14ac:dyDescent="0.3">
      <c r="A247">
        <v>917</v>
      </c>
      <c r="B247" t="s">
        <v>679</v>
      </c>
      <c r="D247" t="s">
        <v>545</v>
      </c>
      <c r="E247">
        <v>29855</v>
      </c>
      <c r="F247" t="s">
        <v>937</v>
      </c>
    </row>
    <row r="248" spans="1:6" x14ac:dyDescent="0.3">
      <c r="A248">
        <v>918</v>
      </c>
      <c r="B248" t="s">
        <v>680</v>
      </c>
      <c r="D248" t="s">
        <v>545</v>
      </c>
      <c r="E248">
        <v>15376</v>
      </c>
      <c r="F248" t="s">
        <v>937</v>
      </c>
    </row>
    <row r="249" spans="1:6" x14ac:dyDescent="0.3">
      <c r="A249">
        <v>919</v>
      </c>
      <c r="B249" t="s">
        <v>681</v>
      </c>
      <c r="D249" t="s">
        <v>545</v>
      </c>
      <c r="E249">
        <v>26778</v>
      </c>
      <c r="F249" t="s">
        <v>937</v>
      </c>
    </row>
    <row r="250" spans="1:6" x14ac:dyDescent="0.3">
      <c r="A250">
        <v>920</v>
      </c>
      <c r="B250" t="s">
        <v>682</v>
      </c>
      <c r="D250" t="s">
        <v>545</v>
      </c>
      <c r="E250">
        <v>29855</v>
      </c>
      <c r="F250" t="s">
        <v>937</v>
      </c>
    </row>
    <row r="251" spans="1:6" x14ac:dyDescent="0.3">
      <c r="A251">
        <v>921</v>
      </c>
      <c r="B251" t="s">
        <v>683</v>
      </c>
      <c r="D251" t="s">
        <v>545</v>
      </c>
      <c r="E251">
        <v>26778</v>
      </c>
      <c r="F251" t="s">
        <v>937</v>
      </c>
    </row>
    <row r="252" spans="1:6" x14ac:dyDescent="0.3">
      <c r="A252">
        <v>922</v>
      </c>
      <c r="B252" t="s">
        <v>684</v>
      </c>
      <c r="D252" t="s">
        <v>545</v>
      </c>
      <c r="E252">
        <v>24425</v>
      </c>
      <c r="F252" t="s">
        <v>937</v>
      </c>
    </row>
    <row r="253" spans="1:6" x14ac:dyDescent="0.3">
      <c r="A253">
        <v>923</v>
      </c>
      <c r="B253" t="s">
        <v>685</v>
      </c>
      <c r="D253" t="s">
        <v>545</v>
      </c>
      <c r="E253">
        <v>25330</v>
      </c>
      <c r="F253" t="s">
        <v>937</v>
      </c>
    </row>
    <row r="254" spans="1:6" x14ac:dyDescent="0.3">
      <c r="A254">
        <v>924</v>
      </c>
      <c r="B254" t="s">
        <v>686</v>
      </c>
      <c r="D254" t="s">
        <v>545</v>
      </c>
      <c r="E254">
        <v>23520</v>
      </c>
      <c r="F254" t="s">
        <v>937</v>
      </c>
    </row>
    <row r="255" spans="1:6" x14ac:dyDescent="0.3">
      <c r="A255">
        <v>925</v>
      </c>
      <c r="B255" t="s">
        <v>687</v>
      </c>
      <c r="D255" t="s">
        <v>545</v>
      </c>
      <c r="E255">
        <v>11575</v>
      </c>
      <c r="F255" t="s">
        <v>937</v>
      </c>
    </row>
    <row r="256" spans="1:6" x14ac:dyDescent="0.3">
      <c r="A256">
        <v>926</v>
      </c>
      <c r="B256" t="s">
        <v>688</v>
      </c>
      <c r="D256" t="s">
        <v>545</v>
      </c>
      <c r="E256">
        <v>12480</v>
      </c>
      <c r="F256" t="s">
        <v>937</v>
      </c>
    </row>
    <row r="257" spans="1:6" x14ac:dyDescent="0.3">
      <c r="A257">
        <v>927</v>
      </c>
      <c r="B257" t="s">
        <v>689</v>
      </c>
      <c r="D257" t="s">
        <v>545</v>
      </c>
      <c r="E257">
        <v>12480</v>
      </c>
      <c r="F257" t="s">
        <v>937</v>
      </c>
    </row>
    <row r="258" spans="1:6" x14ac:dyDescent="0.3">
      <c r="A258">
        <v>928</v>
      </c>
      <c r="B258" t="s">
        <v>690</v>
      </c>
      <c r="D258" t="s">
        <v>545</v>
      </c>
      <c r="E258">
        <v>17186</v>
      </c>
      <c r="F258" t="s">
        <v>937</v>
      </c>
    </row>
    <row r="259" spans="1:6" x14ac:dyDescent="0.3">
      <c r="A259">
        <v>929</v>
      </c>
      <c r="B259" t="s">
        <v>691</v>
      </c>
      <c r="D259" t="s">
        <v>545</v>
      </c>
      <c r="E259">
        <v>9584</v>
      </c>
      <c r="F259" t="s">
        <v>937</v>
      </c>
    </row>
    <row r="260" spans="1:6" x14ac:dyDescent="0.3">
      <c r="A260">
        <v>933</v>
      </c>
      <c r="B260" t="s">
        <v>1309</v>
      </c>
      <c r="D260" t="s">
        <v>638</v>
      </c>
      <c r="E260">
        <v>17</v>
      </c>
      <c r="F260" t="s">
        <v>937</v>
      </c>
    </row>
    <row r="261" spans="1:6" x14ac:dyDescent="0.3">
      <c r="A261">
        <v>936</v>
      </c>
      <c r="B261" t="s">
        <v>692</v>
      </c>
      <c r="D261" t="s">
        <v>638</v>
      </c>
      <c r="E261">
        <v>12719</v>
      </c>
    </row>
    <row r="262" spans="1:6" x14ac:dyDescent="0.3">
      <c r="A262">
        <v>938</v>
      </c>
      <c r="B262" t="s">
        <v>217</v>
      </c>
      <c r="D262" t="s">
        <v>638</v>
      </c>
      <c r="E262">
        <v>14785</v>
      </c>
    </row>
    <row r="263" spans="1:6" x14ac:dyDescent="0.3">
      <c r="A263">
        <v>939</v>
      </c>
      <c r="B263" t="s">
        <v>218</v>
      </c>
      <c r="D263" t="s">
        <v>638</v>
      </c>
      <c r="E263">
        <v>10405</v>
      </c>
    </row>
    <row r="264" spans="1:6" x14ac:dyDescent="0.3">
      <c r="A264">
        <v>940</v>
      </c>
      <c r="B264" t="s">
        <v>693</v>
      </c>
      <c r="D264" t="s">
        <v>638</v>
      </c>
      <c r="E264">
        <v>13545</v>
      </c>
    </row>
    <row r="265" spans="1:6" x14ac:dyDescent="0.3">
      <c r="A265">
        <v>941</v>
      </c>
      <c r="B265" t="s">
        <v>220</v>
      </c>
      <c r="D265" t="s">
        <v>638</v>
      </c>
      <c r="E265">
        <v>20653</v>
      </c>
    </row>
    <row r="266" spans="1:6" x14ac:dyDescent="0.3">
      <c r="A266">
        <v>944</v>
      </c>
      <c r="B266" t="s">
        <v>221</v>
      </c>
      <c r="D266" t="s">
        <v>638</v>
      </c>
      <c r="E266">
        <v>16934</v>
      </c>
    </row>
    <row r="267" spans="1:6" x14ac:dyDescent="0.3">
      <c r="A267">
        <v>945</v>
      </c>
      <c r="B267" t="s">
        <v>225</v>
      </c>
      <c r="D267" t="s">
        <v>638</v>
      </c>
      <c r="E267">
        <v>19992</v>
      </c>
    </row>
    <row r="268" spans="1:6" x14ac:dyDescent="0.3">
      <c r="A268">
        <v>946</v>
      </c>
      <c r="B268" t="s">
        <v>694</v>
      </c>
      <c r="D268" t="s">
        <v>638</v>
      </c>
      <c r="E268">
        <v>9579</v>
      </c>
    </row>
    <row r="269" spans="1:6" x14ac:dyDescent="0.3">
      <c r="A269">
        <v>947</v>
      </c>
      <c r="B269" t="s">
        <v>223</v>
      </c>
      <c r="D269" t="s">
        <v>638</v>
      </c>
      <c r="E269">
        <v>10818</v>
      </c>
    </row>
    <row r="270" spans="1:6" x14ac:dyDescent="0.3">
      <c r="A270">
        <v>983</v>
      </c>
      <c r="B270" t="s">
        <v>224</v>
      </c>
      <c r="D270" t="s">
        <v>638</v>
      </c>
      <c r="E270">
        <v>13876</v>
      </c>
    </row>
    <row r="271" spans="1:6" x14ac:dyDescent="0.3">
      <c r="A271" s="1097">
        <v>995</v>
      </c>
      <c r="B271" s="1097" t="s">
        <v>695</v>
      </c>
      <c r="C271" s="1097" t="s">
        <v>522</v>
      </c>
      <c r="D271" s="1097" t="s">
        <v>511</v>
      </c>
      <c r="E271">
        <v>5097</v>
      </c>
      <c r="F271" t="s">
        <v>942</v>
      </c>
    </row>
    <row r="272" spans="1:6" x14ac:dyDescent="0.3">
      <c r="A272" s="1097">
        <v>996</v>
      </c>
      <c r="B272" s="1097" t="s">
        <v>696</v>
      </c>
      <c r="C272" s="1097" t="s">
        <v>522</v>
      </c>
      <c r="D272" s="1097" t="s">
        <v>511</v>
      </c>
      <c r="E272">
        <v>5097</v>
      </c>
      <c r="F272" t="s">
        <v>942</v>
      </c>
    </row>
    <row r="273" spans="1:6" x14ac:dyDescent="0.3">
      <c r="A273">
        <v>998</v>
      </c>
      <c r="B273" t="s">
        <v>697</v>
      </c>
      <c r="C273" t="s">
        <v>553</v>
      </c>
      <c r="D273" t="s">
        <v>511</v>
      </c>
      <c r="E273">
        <v>26196</v>
      </c>
      <c r="F273" t="s">
        <v>937</v>
      </c>
    </row>
    <row r="274" spans="1:6" x14ac:dyDescent="0.3">
      <c r="A274">
        <v>1017</v>
      </c>
      <c r="B274" t="s">
        <v>698</v>
      </c>
      <c r="C274" t="s">
        <v>518</v>
      </c>
      <c r="D274" t="s">
        <v>511</v>
      </c>
      <c r="E274">
        <v>9083</v>
      </c>
      <c r="F274" t="s">
        <v>937</v>
      </c>
    </row>
    <row r="275" spans="1:6" x14ac:dyDescent="0.3">
      <c r="A275">
        <v>1019</v>
      </c>
      <c r="B275" t="s">
        <v>699</v>
      </c>
      <c r="D275" t="s">
        <v>638</v>
      </c>
      <c r="E275">
        <v>6190</v>
      </c>
    </row>
    <row r="276" spans="1:6" x14ac:dyDescent="0.3">
      <c r="A276">
        <v>1020</v>
      </c>
      <c r="B276" t="s">
        <v>700</v>
      </c>
      <c r="D276" t="s">
        <v>638</v>
      </c>
      <c r="E276">
        <v>6190</v>
      </c>
    </row>
    <row r="277" spans="1:6" x14ac:dyDescent="0.3">
      <c r="A277">
        <v>1026</v>
      </c>
      <c r="B277" t="s">
        <v>701</v>
      </c>
      <c r="C277" t="s">
        <v>522</v>
      </c>
      <c r="D277" t="s">
        <v>511</v>
      </c>
      <c r="E277">
        <v>21583</v>
      </c>
      <c r="F277" t="s">
        <v>937</v>
      </c>
    </row>
    <row r="278" spans="1:6" x14ac:dyDescent="0.3">
      <c r="A278" s="1097">
        <v>1027</v>
      </c>
      <c r="B278" s="1097" t="s">
        <v>702</v>
      </c>
      <c r="C278" s="1097" t="s">
        <v>439</v>
      </c>
      <c r="D278" s="1097" t="s">
        <v>511</v>
      </c>
      <c r="E278">
        <v>2543</v>
      </c>
      <c r="F278" t="s">
        <v>942</v>
      </c>
    </row>
    <row r="279" spans="1:6" x14ac:dyDescent="0.3">
      <c r="A279" s="1097">
        <v>1028</v>
      </c>
      <c r="B279" s="1097" t="s">
        <v>703</v>
      </c>
      <c r="C279" s="1097" t="s">
        <v>553</v>
      </c>
      <c r="D279" s="1097" t="s">
        <v>511</v>
      </c>
      <c r="E279">
        <v>4075</v>
      </c>
      <c r="F279" t="s">
        <v>942</v>
      </c>
    </row>
    <row r="280" spans="1:6" x14ac:dyDescent="0.3">
      <c r="A280" s="1097">
        <v>1029</v>
      </c>
      <c r="B280" s="1097" t="s">
        <v>704</v>
      </c>
      <c r="C280" s="1097" t="s">
        <v>553</v>
      </c>
      <c r="D280" s="1097" t="s">
        <v>511</v>
      </c>
      <c r="E280">
        <v>4075</v>
      </c>
      <c r="F280" t="s">
        <v>942</v>
      </c>
    </row>
    <row r="281" spans="1:6" x14ac:dyDescent="0.3">
      <c r="A281" s="1097">
        <v>1030</v>
      </c>
      <c r="B281" s="1097" t="s">
        <v>705</v>
      </c>
      <c r="C281" s="1097" t="s">
        <v>553</v>
      </c>
      <c r="D281" s="1097" t="s">
        <v>511</v>
      </c>
      <c r="E281">
        <v>4075</v>
      </c>
      <c r="F281" t="s">
        <v>942</v>
      </c>
    </row>
    <row r="282" spans="1:6" x14ac:dyDescent="0.3">
      <c r="A282">
        <v>1032</v>
      </c>
      <c r="B282" t="s">
        <v>706</v>
      </c>
      <c r="D282" t="s">
        <v>638</v>
      </c>
      <c r="E282">
        <v>2471</v>
      </c>
    </row>
    <row r="283" spans="1:6" x14ac:dyDescent="0.3">
      <c r="A283">
        <v>1033</v>
      </c>
      <c r="B283" t="s">
        <v>707</v>
      </c>
      <c r="D283" t="s">
        <v>638</v>
      </c>
      <c r="E283">
        <v>1645</v>
      </c>
    </row>
    <row r="284" spans="1:6" x14ac:dyDescent="0.3">
      <c r="A284">
        <v>1036</v>
      </c>
      <c r="B284" t="s">
        <v>708</v>
      </c>
      <c r="D284" t="s">
        <v>638</v>
      </c>
      <c r="E284">
        <v>818</v>
      </c>
    </row>
    <row r="285" spans="1:6" x14ac:dyDescent="0.3">
      <c r="A285">
        <v>1037</v>
      </c>
      <c r="B285" t="s">
        <v>709</v>
      </c>
      <c r="D285" t="s">
        <v>638</v>
      </c>
      <c r="E285">
        <v>818</v>
      </c>
    </row>
    <row r="286" spans="1:6" x14ac:dyDescent="0.3">
      <c r="A286">
        <v>1038</v>
      </c>
      <c r="B286" t="s">
        <v>710</v>
      </c>
      <c r="D286" t="s">
        <v>638</v>
      </c>
      <c r="E286">
        <v>1975</v>
      </c>
    </row>
    <row r="287" spans="1:6" x14ac:dyDescent="0.3">
      <c r="A287">
        <v>1039</v>
      </c>
      <c r="B287" t="s">
        <v>711</v>
      </c>
      <c r="D287" t="s">
        <v>638</v>
      </c>
      <c r="E287">
        <v>1149</v>
      </c>
    </row>
    <row r="288" spans="1:6" x14ac:dyDescent="0.3">
      <c r="A288" s="1097">
        <v>1040</v>
      </c>
      <c r="B288" s="1097" t="s">
        <v>712</v>
      </c>
      <c r="C288" s="1097" t="s">
        <v>456</v>
      </c>
      <c r="D288" s="1097" t="s">
        <v>511</v>
      </c>
      <c r="E288">
        <v>1150</v>
      </c>
      <c r="F288" t="s">
        <v>942</v>
      </c>
    </row>
    <row r="289" spans="1:6" x14ac:dyDescent="0.3">
      <c r="A289" s="1097">
        <v>1045</v>
      </c>
      <c r="B289" s="1097" t="s">
        <v>1310</v>
      </c>
      <c r="C289" s="1097"/>
      <c r="D289" s="1097" t="s">
        <v>638</v>
      </c>
      <c r="E289">
        <v>11397</v>
      </c>
      <c r="F289" t="s">
        <v>942</v>
      </c>
    </row>
    <row r="290" spans="1:6" x14ac:dyDescent="0.3">
      <c r="A290">
        <v>1046</v>
      </c>
      <c r="B290" t="s">
        <v>713</v>
      </c>
      <c r="C290" t="s">
        <v>518</v>
      </c>
      <c r="D290" t="s">
        <v>511</v>
      </c>
      <c r="E290">
        <v>8256</v>
      </c>
      <c r="F290" t="s">
        <v>937</v>
      </c>
    </row>
    <row r="291" spans="1:6" x14ac:dyDescent="0.3">
      <c r="A291">
        <v>1047</v>
      </c>
      <c r="B291" t="s">
        <v>714</v>
      </c>
      <c r="C291" t="s">
        <v>518</v>
      </c>
      <c r="D291" t="s">
        <v>511</v>
      </c>
      <c r="E291">
        <v>12719</v>
      </c>
      <c r="F291" t="s">
        <v>937</v>
      </c>
    </row>
    <row r="292" spans="1:6" x14ac:dyDescent="0.3">
      <c r="A292">
        <v>1048</v>
      </c>
      <c r="B292" t="s">
        <v>715</v>
      </c>
      <c r="C292" t="s">
        <v>518</v>
      </c>
      <c r="D292" t="s">
        <v>511</v>
      </c>
      <c r="E292">
        <v>11893</v>
      </c>
      <c r="F292" t="s">
        <v>937</v>
      </c>
    </row>
    <row r="293" spans="1:6" x14ac:dyDescent="0.3">
      <c r="A293">
        <v>1065</v>
      </c>
      <c r="B293" t="s">
        <v>716</v>
      </c>
      <c r="D293" t="s">
        <v>545</v>
      </c>
      <c r="E293">
        <v>22615</v>
      </c>
      <c r="F293" t="s">
        <v>937</v>
      </c>
    </row>
    <row r="294" spans="1:6" x14ac:dyDescent="0.3">
      <c r="A294">
        <v>1066</v>
      </c>
      <c r="B294" t="s">
        <v>717</v>
      </c>
      <c r="D294" t="s">
        <v>545</v>
      </c>
      <c r="E294">
        <v>22615</v>
      </c>
      <c r="F294" t="s">
        <v>937</v>
      </c>
    </row>
    <row r="295" spans="1:6" x14ac:dyDescent="0.3">
      <c r="A295">
        <v>1067</v>
      </c>
      <c r="B295" t="s">
        <v>718</v>
      </c>
      <c r="D295" t="s">
        <v>545</v>
      </c>
      <c r="E295">
        <v>19137</v>
      </c>
      <c r="F295" t="s">
        <v>937</v>
      </c>
    </row>
    <row r="296" spans="1:6" x14ac:dyDescent="0.3">
      <c r="A296">
        <v>1068</v>
      </c>
      <c r="B296" t="s">
        <v>719</v>
      </c>
      <c r="D296" t="s">
        <v>545</v>
      </c>
      <c r="E296">
        <v>22615</v>
      </c>
      <c r="F296" t="s">
        <v>937</v>
      </c>
    </row>
    <row r="297" spans="1:6" x14ac:dyDescent="0.3">
      <c r="A297">
        <v>1069</v>
      </c>
      <c r="B297" t="s">
        <v>720</v>
      </c>
      <c r="D297" t="s">
        <v>545</v>
      </c>
      <c r="E297">
        <v>22615</v>
      </c>
      <c r="F297" t="s">
        <v>937</v>
      </c>
    </row>
    <row r="298" spans="1:6" x14ac:dyDescent="0.3">
      <c r="A298">
        <v>1070</v>
      </c>
      <c r="B298" t="s">
        <v>721</v>
      </c>
      <c r="D298" t="s">
        <v>545</v>
      </c>
      <c r="E298">
        <v>22615</v>
      </c>
      <c r="F298" t="s">
        <v>937</v>
      </c>
    </row>
    <row r="299" spans="1:6" x14ac:dyDescent="0.3">
      <c r="A299">
        <v>1071</v>
      </c>
      <c r="B299" t="s">
        <v>722</v>
      </c>
      <c r="D299" t="s">
        <v>545</v>
      </c>
      <c r="E299">
        <v>22615</v>
      </c>
      <c r="F299" t="s">
        <v>937</v>
      </c>
    </row>
    <row r="300" spans="1:6" x14ac:dyDescent="0.3">
      <c r="A300">
        <v>1072</v>
      </c>
      <c r="B300" t="s">
        <v>723</v>
      </c>
      <c r="D300" t="s">
        <v>545</v>
      </c>
      <c r="E300">
        <v>22615</v>
      </c>
      <c r="F300" t="s">
        <v>937</v>
      </c>
    </row>
    <row r="301" spans="1:6" x14ac:dyDescent="0.3">
      <c r="A301">
        <v>1073</v>
      </c>
      <c r="B301" t="s">
        <v>724</v>
      </c>
      <c r="D301" t="s">
        <v>545</v>
      </c>
      <c r="E301">
        <v>22615</v>
      </c>
      <c r="F301" t="s">
        <v>937</v>
      </c>
    </row>
    <row r="302" spans="1:6" x14ac:dyDescent="0.3">
      <c r="A302">
        <v>1074</v>
      </c>
      <c r="B302" t="s">
        <v>725</v>
      </c>
      <c r="D302" t="s">
        <v>545</v>
      </c>
      <c r="E302">
        <v>23520</v>
      </c>
      <c r="F302" t="s">
        <v>937</v>
      </c>
    </row>
    <row r="303" spans="1:6" x14ac:dyDescent="0.3">
      <c r="A303">
        <v>1082</v>
      </c>
      <c r="B303" t="s">
        <v>726</v>
      </c>
      <c r="D303" t="s">
        <v>545</v>
      </c>
      <c r="E303">
        <v>5429</v>
      </c>
      <c r="F303" t="s">
        <v>937</v>
      </c>
    </row>
    <row r="304" spans="1:6" x14ac:dyDescent="0.3">
      <c r="A304">
        <v>1083</v>
      </c>
      <c r="B304" t="s">
        <v>727</v>
      </c>
      <c r="D304" t="s">
        <v>545</v>
      </c>
      <c r="E304">
        <v>4063</v>
      </c>
      <c r="F304" t="s">
        <v>937</v>
      </c>
    </row>
    <row r="305" spans="1:6" x14ac:dyDescent="0.3">
      <c r="A305">
        <v>1084</v>
      </c>
      <c r="B305" t="s">
        <v>728</v>
      </c>
      <c r="D305" t="s">
        <v>545</v>
      </c>
      <c r="E305">
        <v>4063</v>
      </c>
      <c r="F305" t="s">
        <v>937</v>
      </c>
    </row>
    <row r="306" spans="1:6" x14ac:dyDescent="0.3">
      <c r="A306">
        <v>1085</v>
      </c>
      <c r="B306" t="s">
        <v>729</v>
      </c>
      <c r="D306" t="s">
        <v>545</v>
      </c>
      <c r="E306">
        <v>9946</v>
      </c>
      <c r="F306" t="s">
        <v>937</v>
      </c>
    </row>
    <row r="307" spans="1:6" x14ac:dyDescent="0.3">
      <c r="A307">
        <v>1086</v>
      </c>
      <c r="B307" t="s">
        <v>730</v>
      </c>
      <c r="D307" t="s">
        <v>545</v>
      </c>
      <c r="E307">
        <v>18090</v>
      </c>
      <c r="F307" t="s">
        <v>937</v>
      </c>
    </row>
    <row r="308" spans="1:6" x14ac:dyDescent="0.3">
      <c r="A308">
        <v>1087</v>
      </c>
      <c r="B308" t="s">
        <v>731</v>
      </c>
      <c r="D308" t="s">
        <v>545</v>
      </c>
      <c r="E308">
        <v>6326</v>
      </c>
      <c r="F308" t="s">
        <v>937</v>
      </c>
    </row>
    <row r="309" spans="1:6" x14ac:dyDescent="0.3">
      <c r="A309">
        <v>1088</v>
      </c>
      <c r="B309" t="s">
        <v>732</v>
      </c>
      <c r="D309" t="s">
        <v>545</v>
      </c>
      <c r="E309">
        <v>7593</v>
      </c>
      <c r="F309" t="s">
        <v>937</v>
      </c>
    </row>
    <row r="310" spans="1:6" x14ac:dyDescent="0.3">
      <c r="A310">
        <v>1091</v>
      </c>
      <c r="B310" t="s">
        <v>733</v>
      </c>
      <c r="D310" t="s">
        <v>545</v>
      </c>
      <c r="E310">
        <v>18995</v>
      </c>
      <c r="F310" t="s">
        <v>937</v>
      </c>
    </row>
    <row r="311" spans="1:6" x14ac:dyDescent="0.3">
      <c r="A311">
        <v>1092</v>
      </c>
      <c r="B311" t="s">
        <v>734</v>
      </c>
      <c r="D311" t="s">
        <v>545</v>
      </c>
      <c r="E311">
        <v>4787</v>
      </c>
      <c r="F311" t="s">
        <v>937</v>
      </c>
    </row>
    <row r="312" spans="1:6" x14ac:dyDescent="0.3">
      <c r="A312">
        <v>1093</v>
      </c>
      <c r="B312" t="s">
        <v>735</v>
      </c>
      <c r="D312" t="s">
        <v>545</v>
      </c>
      <c r="E312">
        <v>3068</v>
      </c>
      <c r="F312" t="s">
        <v>937</v>
      </c>
    </row>
    <row r="313" spans="1:6" x14ac:dyDescent="0.3">
      <c r="A313">
        <v>1094</v>
      </c>
      <c r="B313" t="s">
        <v>736</v>
      </c>
      <c r="D313" t="s">
        <v>545</v>
      </c>
      <c r="E313">
        <v>3339</v>
      </c>
      <c r="F313" t="s">
        <v>937</v>
      </c>
    </row>
    <row r="314" spans="1:6" x14ac:dyDescent="0.3">
      <c r="A314">
        <v>1095</v>
      </c>
      <c r="B314" t="s">
        <v>737</v>
      </c>
      <c r="D314" t="s">
        <v>545</v>
      </c>
      <c r="E314">
        <v>9946</v>
      </c>
      <c r="F314" t="s">
        <v>937</v>
      </c>
    </row>
    <row r="315" spans="1:6" x14ac:dyDescent="0.3">
      <c r="A315">
        <v>1097</v>
      </c>
      <c r="B315" t="s">
        <v>738</v>
      </c>
      <c r="D315" t="s">
        <v>638</v>
      </c>
      <c r="E315">
        <v>2140</v>
      </c>
    </row>
    <row r="316" spans="1:6" x14ac:dyDescent="0.3">
      <c r="A316" s="1097">
        <v>1103</v>
      </c>
      <c r="B316" s="1097" t="s">
        <v>739</v>
      </c>
      <c r="C316" s="1097" t="s">
        <v>522</v>
      </c>
      <c r="D316" s="1097" t="s">
        <v>511</v>
      </c>
      <c r="E316">
        <v>1706</v>
      </c>
      <c r="F316" t="s">
        <v>942</v>
      </c>
    </row>
    <row r="317" spans="1:6" x14ac:dyDescent="0.3">
      <c r="A317" s="1097">
        <v>1104</v>
      </c>
      <c r="B317" s="1097" t="s">
        <v>740</v>
      </c>
      <c r="C317" s="1097" t="s">
        <v>553</v>
      </c>
      <c r="D317" s="1097" t="s">
        <v>511</v>
      </c>
      <c r="E317">
        <v>2604</v>
      </c>
      <c r="F317" t="s">
        <v>942</v>
      </c>
    </row>
    <row r="318" spans="1:6" x14ac:dyDescent="0.3">
      <c r="A318">
        <v>1110</v>
      </c>
      <c r="B318" t="s">
        <v>741</v>
      </c>
      <c r="D318" t="s">
        <v>638</v>
      </c>
      <c r="E318">
        <v>1066</v>
      </c>
    </row>
    <row r="319" spans="1:6" x14ac:dyDescent="0.3">
      <c r="A319">
        <v>1112</v>
      </c>
      <c r="B319" t="s">
        <v>742</v>
      </c>
      <c r="D319" t="s">
        <v>638</v>
      </c>
      <c r="E319">
        <v>12140</v>
      </c>
      <c r="F319" t="s">
        <v>937</v>
      </c>
    </row>
    <row r="320" spans="1:6" x14ac:dyDescent="0.3">
      <c r="A320" s="1097">
        <v>1116</v>
      </c>
      <c r="B320" s="1097" t="s">
        <v>1311</v>
      </c>
      <c r="C320" s="1097"/>
      <c r="D320" s="1097" t="s">
        <v>638</v>
      </c>
      <c r="E320">
        <v>3132</v>
      </c>
      <c r="F320" t="s">
        <v>942</v>
      </c>
    </row>
    <row r="321" spans="1:6" x14ac:dyDescent="0.3">
      <c r="A321">
        <v>1117</v>
      </c>
      <c r="B321" t="s">
        <v>743</v>
      </c>
      <c r="D321" t="s">
        <v>638</v>
      </c>
      <c r="E321">
        <v>2471</v>
      </c>
    </row>
    <row r="322" spans="1:6" x14ac:dyDescent="0.3">
      <c r="A322">
        <v>1121</v>
      </c>
      <c r="B322" t="s">
        <v>744</v>
      </c>
      <c r="D322" t="s">
        <v>638</v>
      </c>
      <c r="E322">
        <v>6603</v>
      </c>
    </row>
    <row r="323" spans="1:6" x14ac:dyDescent="0.3">
      <c r="A323">
        <v>1129</v>
      </c>
      <c r="B323" t="s">
        <v>745</v>
      </c>
      <c r="D323" t="s">
        <v>638</v>
      </c>
      <c r="E323">
        <v>6769</v>
      </c>
    </row>
    <row r="324" spans="1:6" x14ac:dyDescent="0.3">
      <c r="A324">
        <v>1133</v>
      </c>
      <c r="B324" t="s">
        <v>746</v>
      </c>
      <c r="D324" t="s">
        <v>638</v>
      </c>
      <c r="E324">
        <v>2471</v>
      </c>
    </row>
    <row r="325" spans="1:6" x14ac:dyDescent="0.3">
      <c r="A325" s="1097">
        <v>1146</v>
      </c>
      <c r="B325" s="1097" t="s">
        <v>1312</v>
      </c>
      <c r="C325" s="1097" t="s">
        <v>153</v>
      </c>
      <c r="D325" s="1097" t="s">
        <v>511</v>
      </c>
      <c r="E325">
        <v>1499</v>
      </c>
      <c r="F325" t="s">
        <v>942</v>
      </c>
    </row>
    <row r="326" spans="1:6" x14ac:dyDescent="0.3">
      <c r="A326">
        <v>1147</v>
      </c>
      <c r="B326" t="s">
        <v>747</v>
      </c>
      <c r="D326" t="s">
        <v>638</v>
      </c>
      <c r="E326">
        <v>4950</v>
      </c>
    </row>
    <row r="327" spans="1:6" x14ac:dyDescent="0.3">
      <c r="A327">
        <v>1154</v>
      </c>
      <c r="B327" t="s">
        <v>748</v>
      </c>
      <c r="D327" t="s">
        <v>638</v>
      </c>
      <c r="E327">
        <v>4950</v>
      </c>
    </row>
    <row r="328" spans="1:6" x14ac:dyDescent="0.3">
      <c r="A328" s="1097">
        <v>1155</v>
      </c>
      <c r="B328" s="1097" t="s">
        <v>749</v>
      </c>
      <c r="C328" s="1097"/>
      <c r="D328" s="1097" t="s">
        <v>638</v>
      </c>
      <c r="E328">
        <v>1479</v>
      </c>
      <c r="F328" t="s">
        <v>942</v>
      </c>
    </row>
    <row r="329" spans="1:6" x14ac:dyDescent="0.3">
      <c r="A329">
        <v>1161</v>
      </c>
      <c r="B329" t="s">
        <v>750</v>
      </c>
      <c r="D329" t="s">
        <v>638</v>
      </c>
      <c r="E329">
        <v>1562</v>
      </c>
    </row>
    <row r="330" spans="1:6" x14ac:dyDescent="0.3">
      <c r="A330" s="1097">
        <v>1173</v>
      </c>
      <c r="B330" s="1097" t="s">
        <v>751</v>
      </c>
      <c r="C330" s="1097"/>
      <c r="D330" s="1097" t="s">
        <v>638</v>
      </c>
      <c r="E330">
        <v>1975</v>
      </c>
      <c r="F330" t="s">
        <v>942</v>
      </c>
    </row>
    <row r="331" spans="1:6" x14ac:dyDescent="0.3">
      <c r="A331">
        <v>1174</v>
      </c>
      <c r="B331" t="s">
        <v>752</v>
      </c>
      <c r="D331" t="s">
        <v>638</v>
      </c>
      <c r="E331">
        <v>2140</v>
      </c>
    </row>
    <row r="332" spans="1:6" x14ac:dyDescent="0.3">
      <c r="A332">
        <v>1175</v>
      </c>
      <c r="B332" t="s">
        <v>753</v>
      </c>
      <c r="D332" t="s">
        <v>638</v>
      </c>
      <c r="E332">
        <v>2058</v>
      </c>
    </row>
    <row r="333" spans="1:6" x14ac:dyDescent="0.3">
      <c r="A333">
        <v>1178</v>
      </c>
      <c r="B333" t="s">
        <v>754</v>
      </c>
      <c r="D333" t="s">
        <v>638</v>
      </c>
      <c r="E333">
        <v>15694</v>
      </c>
    </row>
    <row r="334" spans="1:6" x14ac:dyDescent="0.3">
      <c r="A334">
        <v>1183</v>
      </c>
      <c r="B334" t="s">
        <v>755</v>
      </c>
      <c r="D334" t="s">
        <v>638</v>
      </c>
      <c r="E334">
        <v>1231</v>
      </c>
    </row>
    <row r="335" spans="1:6" x14ac:dyDescent="0.3">
      <c r="A335">
        <v>1184</v>
      </c>
      <c r="B335" t="s">
        <v>756</v>
      </c>
      <c r="D335" t="s">
        <v>638</v>
      </c>
      <c r="E335">
        <v>1562</v>
      </c>
    </row>
    <row r="336" spans="1:6" x14ac:dyDescent="0.3">
      <c r="A336">
        <v>1185</v>
      </c>
      <c r="B336" t="s">
        <v>757</v>
      </c>
      <c r="D336" t="s">
        <v>638</v>
      </c>
      <c r="E336">
        <v>3463</v>
      </c>
    </row>
    <row r="337" spans="1:6" x14ac:dyDescent="0.3">
      <c r="A337">
        <v>1186</v>
      </c>
      <c r="B337" t="s">
        <v>758</v>
      </c>
      <c r="D337" t="s">
        <v>638</v>
      </c>
      <c r="E337">
        <v>4455</v>
      </c>
    </row>
    <row r="338" spans="1:6" x14ac:dyDescent="0.3">
      <c r="A338">
        <v>1200</v>
      </c>
      <c r="B338" t="s">
        <v>1313</v>
      </c>
      <c r="D338" t="s">
        <v>638</v>
      </c>
      <c r="E338">
        <v>2636</v>
      </c>
    </row>
    <row r="339" spans="1:6" x14ac:dyDescent="0.3">
      <c r="A339" s="1097">
        <v>1201</v>
      </c>
      <c r="B339" s="1097" t="s">
        <v>759</v>
      </c>
      <c r="C339" s="1097"/>
      <c r="D339" s="1097" t="s">
        <v>638</v>
      </c>
      <c r="E339">
        <v>1652</v>
      </c>
      <c r="F339" t="s">
        <v>942</v>
      </c>
    </row>
    <row r="340" spans="1:6" x14ac:dyDescent="0.3">
      <c r="A340" s="1097">
        <v>1205</v>
      </c>
      <c r="B340" s="1097" t="s">
        <v>1314</v>
      </c>
      <c r="C340" s="1097"/>
      <c r="D340" s="1097" t="s">
        <v>638</v>
      </c>
      <c r="E340">
        <v>4537</v>
      </c>
      <c r="F340" t="s">
        <v>942</v>
      </c>
    </row>
    <row r="341" spans="1:6" x14ac:dyDescent="0.3">
      <c r="A341">
        <v>1206</v>
      </c>
      <c r="B341" t="s">
        <v>760</v>
      </c>
      <c r="D341" t="s">
        <v>638</v>
      </c>
      <c r="E341">
        <v>1231</v>
      </c>
    </row>
    <row r="342" spans="1:6" x14ac:dyDescent="0.3">
      <c r="A342">
        <v>1207</v>
      </c>
      <c r="B342" t="s">
        <v>761</v>
      </c>
      <c r="D342" t="s">
        <v>638</v>
      </c>
      <c r="E342">
        <v>1562</v>
      </c>
    </row>
    <row r="343" spans="1:6" x14ac:dyDescent="0.3">
      <c r="A343">
        <v>1208</v>
      </c>
      <c r="B343" t="s">
        <v>762</v>
      </c>
      <c r="D343" t="s">
        <v>638</v>
      </c>
      <c r="E343">
        <v>3463</v>
      </c>
    </row>
    <row r="344" spans="1:6" x14ac:dyDescent="0.3">
      <c r="A344">
        <v>1210</v>
      </c>
      <c r="B344" t="s">
        <v>763</v>
      </c>
      <c r="D344" t="s">
        <v>638</v>
      </c>
      <c r="E344">
        <v>4455</v>
      </c>
    </row>
    <row r="345" spans="1:6" x14ac:dyDescent="0.3">
      <c r="A345">
        <v>1211</v>
      </c>
      <c r="B345" t="s">
        <v>764</v>
      </c>
      <c r="D345" t="s">
        <v>638</v>
      </c>
      <c r="E345">
        <v>1562</v>
      </c>
    </row>
    <row r="346" spans="1:6" x14ac:dyDescent="0.3">
      <c r="A346">
        <v>1212</v>
      </c>
      <c r="B346" t="s">
        <v>765</v>
      </c>
      <c r="D346" t="s">
        <v>638</v>
      </c>
      <c r="E346">
        <v>3463</v>
      </c>
    </row>
    <row r="347" spans="1:6" x14ac:dyDescent="0.3">
      <c r="A347">
        <v>1213</v>
      </c>
      <c r="B347" t="s">
        <v>766</v>
      </c>
      <c r="D347" t="s">
        <v>638</v>
      </c>
      <c r="E347">
        <v>4455</v>
      </c>
    </row>
    <row r="348" spans="1:6" x14ac:dyDescent="0.3">
      <c r="A348">
        <v>1214</v>
      </c>
      <c r="B348" t="s">
        <v>767</v>
      </c>
      <c r="D348" t="s">
        <v>638</v>
      </c>
      <c r="E348">
        <v>2140</v>
      </c>
    </row>
    <row r="349" spans="1:6" x14ac:dyDescent="0.3">
      <c r="A349" s="1097">
        <v>1215</v>
      </c>
      <c r="B349" s="1097" t="s">
        <v>768</v>
      </c>
      <c r="C349" s="1097"/>
      <c r="D349" s="1097" t="s">
        <v>638</v>
      </c>
      <c r="E349">
        <v>3298</v>
      </c>
      <c r="F349" t="s">
        <v>942</v>
      </c>
    </row>
    <row r="350" spans="1:6" x14ac:dyDescent="0.3">
      <c r="A350">
        <v>1216</v>
      </c>
      <c r="B350" t="s">
        <v>769</v>
      </c>
      <c r="D350" t="s">
        <v>638</v>
      </c>
      <c r="E350">
        <v>2140</v>
      </c>
    </row>
    <row r="351" spans="1:6" x14ac:dyDescent="0.3">
      <c r="A351">
        <v>1217</v>
      </c>
      <c r="B351" t="s">
        <v>770</v>
      </c>
      <c r="D351" t="s">
        <v>638</v>
      </c>
      <c r="E351">
        <v>3298</v>
      </c>
    </row>
    <row r="352" spans="1:6" x14ac:dyDescent="0.3">
      <c r="A352">
        <v>1218</v>
      </c>
      <c r="B352" t="s">
        <v>771</v>
      </c>
      <c r="D352" t="s">
        <v>638</v>
      </c>
      <c r="E352">
        <v>3298</v>
      </c>
    </row>
    <row r="353" spans="1:6" x14ac:dyDescent="0.3">
      <c r="A353" s="1097">
        <v>1221</v>
      </c>
      <c r="B353" s="1097" t="s">
        <v>772</v>
      </c>
      <c r="C353" s="1097"/>
      <c r="D353" s="1097" t="s">
        <v>638</v>
      </c>
      <c r="E353">
        <v>2471</v>
      </c>
      <c r="F353" t="s">
        <v>942</v>
      </c>
    </row>
    <row r="354" spans="1:6" x14ac:dyDescent="0.3">
      <c r="A354">
        <v>1225</v>
      </c>
      <c r="B354" t="s">
        <v>1315</v>
      </c>
      <c r="D354" t="s">
        <v>638</v>
      </c>
      <c r="E354">
        <v>16521</v>
      </c>
      <c r="F354" t="s">
        <v>937</v>
      </c>
    </row>
    <row r="355" spans="1:6" x14ac:dyDescent="0.3">
      <c r="A355">
        <v>1232</v>
      </c>
      <c r="B355" t="s">
        <v>773</v>
      </c>
      <c r="D355" t="s">
        <v>638</v>
      </c>
      <c r="E355">
        <v>1645</v>
      </c>
    </row>
    <row r="356" spans="1:6" x14ac:dyDescent="0.3">
      <c r="A356" s="1097">
        <v>1237</v>
      </c>
      <c r="B356" s="1097" t="s">
        <v>774</v>
      </c>
      <c r="C356" s="1097"/>
      <c r="D356" s="1097" t="s">
        <v>638</v>
      </c>
      <c r="E356">
        <v>2058</v>
      </c>
      <c r="F356" t="s">
        <v>942</v>
      </c>
    </row>
    <row r="357" spans="1:6" x14ac:dyDescent="0.3">
      <c r="A357">
        <v>1243</v>
      </c>
      <c r="B357" t="s">
        <v>775</v>
      </c>
      <c r="D357" t="s">
        <v>638</v>
      </c>
      <c r="E357">
        <v>1893</v>
      </c>
    </row>
    <row r="358" spans="1:6" x14ac:dyDescent="0.3">
      <c r="A358">
        <v>1244</v>
      </c>
      <c r="B358" t="s">
        <v>776</v>
      </c>
      <c r="D358" t="s">
        <v>638</v>
      </c>
      <c r="E358">
        <v>1893</v>
      </c>
    </row>
    <row r="359" spans="1:6" x14ac:dyDescent="0.3">
      <c r="A359">
        <v>1245</v>
      </c>
      <c r="B359" t="s">
        <v>777</v>
      </c>
      <c r="D359" t="s">
        <v>638</v>
      </c>
      <c r="E359">
        <v>1397</v>
      </c>
    </row>
    <row r="360" spans="1:6" x14ac:dyDescent="0.3">
      <c r="A360">
        <v>1246</v>
      </c>
      <c r="B360" t="s">
        <v>778</v>
      </c>
      <c r="D360" t="s">
        <v>638</v>
      </c>
      <c r="E360">
        <v>1149</v>
      </c>
    </row>
    <row r="361" spans="1:6" x14ac:dyDescent="0.3">
      <c r="A361">
        <v>1247</v>
      </c>
      <c r="B361" t="s">
        <v>779</v>
      </c>
      <c r="D361" t="s">
        <v>638</v>
      </c>
      <c r="E361">
        <v>1066</v>
      </c>
    </row>
    <row r="362" spans="1:6" x14ac:dyDescent="0.3">
      <c r="A362">
        <v>1248</v>
      </c>
      <c r="B362" t="s">
        <v>780</v>
      </c>
      <c r="D362" t="s">
        <v>638</v>
      </c>
      <c r="E362">
        <v>1314</v>
      </c>
    </row>
    <row r="363" spans="1:6" x14ac:dyDescent="0.3">
      <c r="A363">
        <v>1249</v>
      </c>
      <c r="B363" t="s">
        <v>781</v>
      </c>
      <c r="D363" t="s">
        <v>638</v>
      </c>
      <c r="E363">
        <v>1149</v>
      </c>
    </row>
    <row r="364" spans="1:6" x14ac:dyDescent="0.3">
      <c r="A364">
        <v>1257</v>
      </c>
      <c r="B364" t="s">
        <v>1265</v>
      </c>
      <c r="D364" t="s">
        <v>638</v>
      </c>
      <c r="E364">
        <v>2388</v>
      </c>
    </row>
    <row r="365" spans="1:6" x14ac:dyDescent="0.3">
      <c r="A365">
        <v>1259</v>
      </c>
      <c r="B365" t="s">
        <v>782</v>
      </c>
      <c r="D365" t="s">
        <v>638</v>
      </c>
      <c r="E365">
        <v>1810</v>
      </c>
    </row>
    <row r="366" spans="1:6" x14ac:dyDescent="0.3">
      <c r="A366">
        <v>1272</v>
      </c>
      <c r="B366" t="s">
        <v>1316</v>
      </c>
      <c r="D366" t="s">
        <v>638</v>
      </c>
      <c r="E366">
        <v>3298</v>
      </c>
    </row>
    <row r="367" spans="1:6" x14ac:dyDescent="0.3">
      <c r="A367">
        <v>1274</v>
      </c>
      <c r="B367" t="s">
        <v>783</v>
      </c>
      <c r="D367" t="s">
        <v>638</v>
      </c>
      <c r="E367">
        <v>1975</v>
      </c>
    </row>
    <row r="368" spans="1:6" x14ac:dyDescent="0.3">
      <c r="A368">
        <v>1275</v>
      </c>
      <c r="B368" t="s">
        <v>784</v>
      </c>
      <c r="D368" t="s">
        <v>638</v>
      </c>
      <c r="E368">
        <v>16521</v>
      </c>
    </row>
    <row r="369" spans="1:6" x14ac:dyDescent="0.3">
      <c r="A369">
        <v>1276</v>
      </c>
      <c r="B369" t="s">
        <v>785</v>
      </c>
      <c r="D369" t="s">
        <v>638</v>
      </c>
      <c r="E369">
        <v>5612</v>
      </c>
    </row>
    <row r="370" spans="1:6" x14ac:dyDescent="0.3">
      <c r="A370">
        <v>1277</v>
      </c>
      <c r="B370" t="s">
        <v>1317</v>
      </c>
      <c r="D370" t="s">
        <v>638</v>
      </c>
      <c r="E370">
        <v>7430</v>
      </c>
    </row>
    <row r="371" spans="1:6" x14ac:dyDescent="0.3">
      <c r="A371">
        <v>1278</v>
      </c>
      <c r="B371" t="s">
        <v>1318</v>
      </c>
      <c r="D371" t="s">
        <v>638</v>
      </c>
      <c r="E371">
        <v>9496</v>
      </c>
    </row>
    <row r="372" spans="1:6" x14ac:dyDescent="0.3">
      <c r="A372">
        <v>1279</v>
      </c>
      <c r="B372" t="s">
        <v>1319</v>
      </c>
      <c r="D372" t="s">
        <v>638</v>
      </c>
      <c r="E372">
        <v>3959</v>
      </c>
    </row>
    <row r="373" spans="1:6" x14ac:dyDescent="0.3">
      <c r="A373">
        <v>1302</v>
      </c>
      <c r="B373" t="s">
        <v>786</v>
      </c>
      <c r="D373" t="s">
        <v>638</v>
      </c>
      <c r="E373">
        <v>5777</v>
      </c>
    </row>
    <row r="374" spans="1:6" x14ac:dyDescent="0.3">
      <c r="A374">
        <v>1303</v>
      </c>
      <c r="B374" t="s">
        <v>787</v>
      </c>
      <c r="D374" t="s">
        <v>638</v>
      </c>
      <c r="E374">
        <v>1562</v>
      </c>
    </row>
    <row r="375" spans="1:6" x14ac:dyDescent="0.3">
      <c r="A375">
        <v>1304</v>
      </c>
      <c r="B375" t="s">
        <v>788</v>
      </c>
      <c r="D375" t="s">
        <v>638</v>
      </c>
      <c r="E375">
        <v>1397</v>
      </c>
    </row>
    <row r="376" spans="1:6" x14ac:dyDescent="0.3">
      <c r="A376">
        <v>1305</v>
      </c>
      <c r="B376" t="s">
        <v>789</v>
      </c>
      <c r="D376" t="s">
        <v>638</v>
      </c>
      <c r="E376">
        <v>1397</v>
      </c>
    </row>
    <row r="377" spans="1:6" x14ac:dyDescent="0.3">
      <c r="A377">
        <v>1306</v>
      </c>
      <c r="B377" t="s">
        <v>790</v>
      </c>
      <c r="D377" t="s">
        <v>638</v>
      </c>
      <c r="E377">
        <v>1149</v>
      </c>
    </row>
    <row r="378" spans="1:6" x14ac:dyDescent="0.3">
      <c r="A378">
        <v>1307</v>
      </c>
      <c r="B378" t="s">
        <v>791</v>
      </c>
      <c r="D378" t="s">
        <v>638</v>
      </c>
      <c r="E378">
        <v>1397</v>
      </c>
    </row>
    <row r="379" spans="1:6" x14ac:dyDescent="0.3">
      <c r="A379">
        <v>1308</v>
      </c>
      <c r="B379" t="s">
        <v>792</v>
      </c>
      <c r="D379" t="s">
        <v>638</v>
      </c>
      <c r="E379">
        <v>4950</v>
      </c>
    </row>
    <row r="380" spans="1:6" x14ac:dyDescent="0.3">
      <c r="A380">
        <v>1309</v>
      </c>
      <c r="B380" t="s">
        <v>793</v>
      </c>
      <c r="D380" t="s">
        <v>638</v>
      </c>
      <c r="E380">
        <v>4950</v>
      </c>
    </row>
    <row r="381" spans="1:6" x14ac:dyDescent="0.3">
      <c r="A381">
        <v>1310</v>
      </c>
      <c r="B381" t="s">
        <v>794</v>
      </c>
      <c r="D381" t="s">
        <v>638</v>
      </c>
      <c r="E381">
        <v>5116</v>
      </c>
    </row>
    <row r="382" spans="1:6" x14ac:dyDescent="0.3">
      <c r="A382">
        <v>1311</v>
      </c>
      <c r="B382" t="s">
        <v>795</v>
      </c>
      <c r="D382" t="s">
        <v>638</v>
      </c>
      <c r="E382">
        <v>983</v>
      </c>
    </row>
    <row r="383" spans="1:6" x14ac:dyDescent="0.3">
      <c r="A383">
        <v>1338</v>
      </c>
      <c r="B383" t="s">
        <v>796</v>
      </c>
      <c r="D383" t="s">
        <v>545</v>
      </c>
      <c r="E383">
        <v>8136</v>
      </c>
      <c r="F383" t="s">
        <v>937</v>
      </c>
    </row>
    <row r="384" spans="1:6" x14ac:dyDescent="0.3">
      <c r="A384">
        <v>1339</v>
      </c>
      <c r="B384" t="s">
        <v>797</v>
      </c>
      <c r="D384" t="s">
        <v>545</v>
      </c>
      <c r="E384">
        <v>4516</v>
      </c>
      <c r="F384" t="s">
        <v>937</v>
      </c>
    </row>
    <row r="385" spans="1:6" x14ac:dyDescent="0.3">
      <c r="A385">
        <v>1340</v>
      </c>
      <c r="B385" t="s">
        <v>798</v>
      </c>
      <c r="D385" t="s">
        <v>638</v>
      </c>
      <c r="E385">
        <v>1562</v>
      </c>
    </row>
    <row r="386" spans="1:6" x14ac:dyDescent="0.3">
      <c r="A386">
        <v>1341</v>
      </c>
      <c r="B386" t="s">
        <v>799</v>
      </c>
      <c r="D386" t="s">
        <v>638</v>
      </c>
      <c r="E386">
        <v>12471</v>
      </c>
    </row>
    <row r="387" spans="1:6" x14ac:dyDescent="0.3">
      <c r="A387">
        <v>1355</v>
      </c>
      <c r="B387" t="s">
        <v>800</v>
      </c>
      <c r="D387" t="s">
        <v>638</v>
      </c>
      <c r="E387">
        <v>23545</v>
      </c>
      <c r="F387" t="s">
        <v>937</v>
      </c>
    </row>
    <row r="388" spans="1:6" x14ac:dyDescent="0.3">
      <c r="A388" s="1097">
        <v>1357</v>
      </c>
      <c r="B388" s="1097" t="s">
        <v>1320</v>
      </c>
      <c r="C388" s="1097"/>
      <c r="D388" s="1097" t="s">
        <v>638</v>
      </c>
      <c r="E388">
        <v>2140</v>
      </c>
      <c r="F388" t="s">
        <v>942</v>
      </c>
    </row>
    <row r="389" spans="1:6" x14ac:dyDescent="0.3">
      <c r="A389" s="1097">
        <v>1358</v>
      </c>
      <c r="B389" s="1097" t="s">
        <v>1321</v>
      </c>
      <c r="C389" s="1097"/>
      <c r="D389" s="1097" t="s">
        <v>638</v>
      </c>
      <c r="E389">
        <v>3298</v>
      </c>
      <c r="F389" t="s">
        <v>942</v>
      </c>
    </row>
    <row r="390" spans="1:6" x14ac:dyDescent="0.3">
      <c r="A390">
        <v>1359</v>
      </c>
      <c r="B390" t="s">
        <v>1322</v>
      </c>
      <c r="D390" t="s">
        <v>638</v>
      </c>
      <c r="E390">
        <v>7926</v>
      </c>
      <c r="F390" t="s">
        <v>937</v>
      </c>
    </row>
    <row r="391" spans="1:6" x14ac:dyDescent="0.3">
      <c r="A391">
        <v>1376</v>
      </c>
      <c r="B391" t="s">
        <v>801</v>
      </c>
      <c r="D391" t="s">
        <v>638</v>
      </c>
      <c r="E391">
        <v>9868</v>
      </c>
    </row>
    <row r="392" spans="1:6" x14ac:dyDescent="0.3">
      <c r="A392">
        <v>1377</v>
      </c>
      <c r="B392" t="s">
        <v>802</v>
      </c>
      <c r="D392" t="s">
        <v>638</v>
      </c>
      <c r="E392">
        <v>7000</v>
      </c>
    </row>
    <row r="393" spans="1:6" x14ac:dyDescent="0.3">
      <c r="A393">
        <v>1393</v>
      </c>
      <c r="B393" t="s">
        <v>803</v>
      </c>
      <c r="D393" t="s">
        <v>545</v>
      </c>
      <c r="E393">
        <v>9041</v>
      </c>
      <c r="F393" t="s">
        <v>937</v>
      </c>
    </row>
    <row r="394" spans="1:6" x14ac:dyDescent="0.3">
      <c r="A394">
        <v>1394</v>
      </c>
      <c r="B394" t="s">
        <v>804</v>
      </c>
      <c r="D394" t="s">
        <v>545</v>
      </c>
      <c r="E394">
        <v>7231</v>
      </c>
      <c r="F394" t="s">
        <v>937</v>
      </c>
    </row>
    <row r="395" spans="1:6" x14ac:dyDescent="0.3">
      <c r="A395">
        <v>1395</v>
      </c>
      <c r="B395" t="s">
        <v>805</v>
      </c>
      <c r="D395" t="s">
        <v>545</v>
      </c>
      <c r="E395">
        <v>21710</v>
      </c>
      <c r="F395" t="s">
        <v>937</v>
      </c>
    </row>
    <row r="396" spans="1:6" x14ac:dyDescent="0.3">
      <c r="A396">
        <v>1408</v>
      </c>
      <c r="B396" t="s">
        <v>1081</v>
      </c>
      <c r="D396" t="s">
        <v>545</v>
      </c>
      <c r="E396">
        <v>22615</v>
      </c>
      <c r="F396" t="s">
        <v>937</v>
      </c>
    </row>
    <row r="397" spans="1:6" x14ac:dyDescent="0.3">
      <c r="A397">
        <v>1409</v>
      </c>
      <c r="B397" t="s">
        <v>811</v>
      </c>
      <c r="D397" t="s">
        <v>545</v>
      </c>
      <c r="E397">
        <v>22615</v>
      </c>
      <c r="F397" t="s">
        <v>937</v>
      </c>
    </row>
    <row r="398" spans="1:6" x14ac:dyDescent="0.3">
      <c r="A398">
        <v>1410</v>
      </c>
      <c r="B398" t="s">
        <v>812</v>
      </c>
      <c r="D398" t="s">
        <v>545</v>
      </c>
      <c r="E398">
        <v>22615</v>
      </c>
      <c r="F398" t="s">
        <v>937</v>
      </c>
    </row>
    <row r="399" spans="1:6" x14ac:dyDescent="0.3">
      <c r="A399">
        <v>1412</v>
      </c>
      <c r="B399" t="s">
        <v>813</v>
      </c>
      <c r="D399" t="s">
        <v>545</v>
      </c>
      <c r="E399">
        <v>22615</v>
      </c>
      <c r="F399" t="s">
        <v>937</v>
      </c>
    </row>
    <row r="400" spans="1:6" x14ac:dyDescent="0.3">
      <c r="A400">
        <v>1413</v>
      </c>
      <c r="B400" t="s">
        <v>814</v>
      </c>
      <c r="D400" t="s">
        <v>545</v>
      </c>
      <c r="E400">
        <v>22615</v>
      </c>
      <c r="F400" t="s">
        <v>937</v>
      </c>
    </row>
    <row r="401" spans="1:6" x14ac:dyDescent="0.3">
      <c r="A401">
        <v>1414</v>
      </c>
      <c r="B401" t="s">
        <v>815</v>
      </c>
      <c r="D401" t="s">
        <v>545</v>
      </c>
      <c r="E401">
        <v>22615</v>
      </c>
      <c r="F401" t="s">
        <v>937</v>
      </c>
    </row>
    <row r="402" spans="1:6" x14ac:dyDescent="0.3">
      <c r="A402">
        <v>1415</v>
      </c>
      <c r="B402" t="s">
        <v>816</v>
      </c>
      <c r="D402" t="s">
        <v>545</v>
      </c>
      <c r="E402">
        <v>22615</v>
      </c>
      <c r="F402" t="s">
        <v>937</v>
      </c>
    </row>
    <row r="403" spans="1:6" x14ac:dyDescent="0.3">
      <c r="A403">
        <v>1416</v>
      </c>
      <c r="B403" t="s">
        <v>817</v>
      </c>
      <c r="D403" t="s">
        <v>545</v>
      </c>
      <c r="E403">
        <v>23520</v>
      </c>
      <c r="F403" t="s">
        <v>937</v>
      </c>
    </row>
    <row r="404" spans="1:6" x14ac:dyDescent="0.3">
      <c r="A404">
        <v>1417</v>
      </c>
      <c r="B404" t="s">
        <v>818</v>
      </c>
      <c r="D404" t="s">
        <v>545</v>
      </c>
      <c r="E404">
        <v>22615</v>
      </c>
      <c r="F404" t="s">
        <v>937</v>
      </c>
    </row>
    <row r="405" spans="1:6" x14ac:dyDescent="0.3">
      <c r="A405">
        <v>1418</v>
      </c>
      <c r="B405" t="s">
        <v>1083</v>
      </c>
      <c r="D405" t="s">
        <v>545</v>
      </c>
      <c r="E405">
        <v>22615</v>
      </c>
      <c r="F405" t="s">
        <v>937</v>
      </c>
    </row>
    <row r="406" spans="1:6" x14ac:dyDescent="0.3">
      <c r="A406">
        <v>1424</v>
      </c>
      <c r="B406" t="s">
        <v>819</v>
      </c>
      <c r="D406" t="s">
        <v>511</v>
      </c>
      <c r="E406">
        <v>12950</v>
      </c>
      <c r="F406" t="s">
        <v>937</v>
      </c>
    </row>
    <row r="407" spans="1:6" x14ac:dyDescent="0.3">
      <c r="A407" s="1097">
        <v>1428</v>
      </c>
      <c r="B407" s="1097" t="s">
        <v>820</v>
      </c>
      <c r="C407" s="1097"/>
      <c r="D407" s="1097" t="s">
        <v>511</v>
      </c>
      <c r="E407">
        <v>15288</v>
      </c>
      <c r="F407" t="s">
        <v>942</v>
      </c>
    </row>
    <row r="408" spans="1:6" x14ac:dyDescent="0.3">
      <c r="A408" s="1097">
        <v>1429</v>
      </c>
      <c r="B408" s="1097" t="s">
        <v>821</v>
      </c>
      <c r="C408" s="1097"/>
      <c r="D408" s="1097" t="s">
        <v>511</v>
      </c>
      <c r="E408">
        <v>29623</v>
      </c>
      <c r="F408" t="s">
        <v>942</v>
      </c>
    </row>
    <row r="409" spans="1:6" x14ac:dyDescent="0.3">
      <c r="A409">
        <v>1503</v>
      </c>
      <c r="B409" t="s">
        <v>822</v>
      </c>
      <c r="D409" t="s">
        <v>545</v>
      </c>
      <c r="E409">
        <v>24425</v>
      </c>
      <c r="F409" t="s">
        <v>937</v>
      </c>
    </row>
    <row r="410" spans="1:6" x14ac:dyDescent="0.3">
      <c r="A410">
        <v>1504</v>
      </c>
      <c r="B410" t="s">
        <v>823</v>
      </c>
      <c r="D410" t="s">
        <v>638</v>
      </c>
      <c r="E410">
        <v>1893</v>
      </c>
    </row>
    <row r="411" spans="1:6" x14ac:dyDescent="0.3">
      <c r="A411">
        <v>1509</v>
      </c>
      <c r="B411" t="s">
        <v>824</v>
      </c>
      <c r="D411" t="s">
        <v>638</v>
      </c>
      <c r="E411">
        <v>2636</v>
      </c>
    </row>
    <row r="412" spans="1:6" x14ac:dyDescent="0.3">
      <c r="A412">
        <v>1510</v>
      </c>
      <c r="B412" t="s">
        <v>825</v>
      </c>
      <c r="D412" t="s">
        <v>638</v>
      </c>
      <c r="E412">
        <v>17264</v>
      </c>
    </row>
    <row r="413" spans="1:6" x14ac:dyDescent="0.3">
      <c r="A413">
        <v>1511</v>
      </c>
      <c r="B413" t="s">
        <v>1323</v>
      </c>
      <c r="D413" t="s">
        <v>638</v>
      </c>
      <c r="E413">
        <v>1893</v>
      </c>
    </row>
    <row r="414" spans="1:6" x14ac:dyDescent="0.3">
      <c r="A414">
        <v>1518</v>
      </c>
      <c r="B414" t="s">
        <v>826</v>
      </c>
      <c r="D414" t="s">
        <v>638</v>
      </c>
      <c r="E414">
        <v>4124</v>
      </c>
    </row>
    <row r="415" spans="1:6" x14ac:dyDescent="0.3">
      <c r="A415">
        <v>1519</v>
      </c>
      <c r="B415" t="s">
        <v>827</v>
      </c>
      <c r="C415" t="s">
        <v>153</v>
      </c>
      <c r="D415" t="s">
        <v>511</v>
      </c>
      <c r="E415">
        <v>14564</v>
      </c>
      <c r="F415" t="s">
        <v>937</v>
      </c>
    </row>
    <row r="416" spans="1:6" x14ac:dyDescent="0.3">
      <c r="A416">
        <v>1672</v>
      </c>
      <c r="E416">
        <v>3132</v>
      </c>
    </row>
    <row r="417" spans="1:6" x14ac:dyDescent="0.3">
      <c r="A417">
        <v>2014</v>
      </c>
      <c r="B417" t="s">
        <v>117</v>
      </c>
      <c r="D417" t="s">
        <v>545</v>
      </c>
      <c r="E417">
        <v>17457</v>
      </c>
      <c r="F417" t="s">
        <v>937</v>
      </c>
    </row>
    <row r="418" spans="1:6" x14ac:dyDescent="0.3">
      <c r="A418">
        <v>2016</v>
      </c>
      <c r="B418" t="s">
        <v>828</v>
      </c>
      <c r="D418" t="s">
        <v>638</v>
      </c>
      <c r="E418">
        <v>41322</v>
      </c>
    </row>
    <row r="419" spans="1:6" x14ac:dyDescent="0.3">
      <c r="A419">
        <v>2044</v>
      </c>
      <c r="B419" t="s">
        <v>1324</v>
      </c>
      <c r="C419" t="s">
        <v>522</v>
      </c>
      <c r="D419" t="s">
        <v>511</v>
      </c>
      <c r="E419">
        <v>11128</v>
      </c>
      <c r="F419" t="s">
        <v>937</v>
      </c>
    </row>
    <row r="420" spans="1:6" x14ac:dyDescent="0.3">
      <c r="A420">
        <v>2070</v>
      </c>
      <c r="B420" t="s">
        <v>829</v>
      </c>
      <c r="D420" t="s">
        <v>545</v>
      </c>
      <c r="E420">
        <v>22615</v>
      </c>
      <c r="F420" t="s">
        <v>937</v>
      </c>
    </row>
    <row r="421" spans="1:6" x14ac:dyDescent="0.3">
      <c r="A421" s="1097">
        <v>2146</v>
      </c>
      <c r="B421" s="1097" t="s">
        <v>830</v>
      </c>
      <c r="C421" s="1097" t="s">
        <v>153</v>
      </c>
      <c r="D421" s="1097" t="s">
        <v>511</v>
      </c>
      <c r="E421">
        <v>49891</v>
      </c>
      <c r="F421" t="s">
        <v>942</v>
      </c>
    </row>
    <row r="422" spans="1:6" x14ac:dyDescent="0.3">
      <c r="A422">
        <v>2230</v>
      </c>
      <c r="E422">
        <v>2140</v>
      </c>
    </row>
    <row r="423" spans="1:6" x14ac:dyDescent="0.3">
      <c r="A423">
        <v>2499</v>
      </c>
      <c r="E423">
        <v>7926</v>
      </c>
    </row>
    <row r="424" spans="1:6" x14ac:dyDescent="0.3">
      <c r="A424">
        <v>3181</v>
      </c>
      <c r="E424">
        <v>12140</v>
      </c>
    </row>
    <row r="425" spans="1:6" x14ac:dyDescent="0.3">
      <c r="A425">
        <v>3720</v>
      </c>
      <c r="E425">
        <v>3298</v>
      </c>
    </row>
    <row r="426" spans="1:6" x14ac:dyDescent="0.3">
      <c r="A426">
        <v>4663</v>
      </c>
      <c r="E426">
        <v>11397</v>
      </c>
    </row>
    <row r="427" spans="1:6" x14ac:dyDescent="0.3">
      <c r="A427">
        <v>4687</v>
      </c>
      <c r="E427">
        <v>16521</v>
      </c>
    </row>
    <row r="428" spans="1:6" x14ac:dyDescent="0.3">
      <c r="A428">
        <v>4704</v>
      </c>
      <c r="E428">
        <v>23545</v>
      </c>
    </row>
    <row r="429" spans="1:6" x14ac:dyDescent="0.3">
      <c r="A429">
        <v>4713</v>
      </c>
      <c r="E429">
        <v>4537</v>
      </c>
    </row>
    <row r="430" spans="1:6" x14ac:dyDescent="0.3">
      <c r="A430">
        <v>6071</v>
      </c>
      <c r="B430" t="s">
        <v>835</v>
      </c>
      <c r="D430" t="s">
        <v>545</v>
      </c>
      <c r="E430">
        <v>11122</v>
      </c>
      <c r="F430" t="s">
        <v>937</v>
      </c>
    </row>
    <row r="431" spans="1:6" x14ac:dyDescent="0.3">
      <c r="A431">
        <v>6072</v>
      </c>
      <c r="B431" t="s">
        <v>836</v>
      </c>
      <c r="D431" t="s">
        <v>545</v>
      </c>
      <c r="E431">
        <v>14652</v>
      </c>
      <c r="F431" t="s">
        <v>937</v>
      </c>
    </row>
    <row r="432" spans="1:6" x14ac:dyDescent="0.3">
      <c r="A432">
        <v>6073</v>
      </c>
      <c r="B432" t="s">
        <v>837</v>
      </c>
      <c r="D432" t="s">
        <v>545</v>
      </c>
      <c r="E432">
        <v>7239</v>
      </c>
      <c r="F432" t="s">
        <v>937</v>
      </c>
    </row>
    <row r="433" spans="1:6" x14ac:dyDescent="0.3">
      <c r="A433">
        <v>6074</v>
      </c>
      <c r="B433" t="s">
        <v>838</v>
      </c>
      <c r="D433" t="s">
        <v>545</v>
      </c>
      <c r="E433">
        <v>7502</v>
      </c>
      <c r="F433" t="s">
        <v>937</v>
      </c>
    </row>
    <row r="434" spans="1:6" x14ac:dyDescent="0.3">
      <c r="A434">
        <v>6075</v>
      </c>
      <c r="B434" t="s">
        <v>839</v>
      </c>
      <c r="D434" t="s">
        <v>545</v>
      </c>
      <c r="E434">
        <v>10127</v>
      </c>
      <c r="F434" t="s">
        <v>937</v>
      </c>
    </row>
    <row r="435" spans="1:6" x14ac:dyDescent="0.3">
      <c r="A435">
        <v>6076</v>
      </c>
      <c r="B435" t="s">
        <v>89</v>
      </c>
      <c r="D435" t="s">
        <v>545</v>
      </c>
      <c r="E435">
        <v>9041</v>
      </c>
      <c r="F435" t="s">
        <v>937</v>
      </c>
    </row>
    <row r="436" spans="1:6" x14ac:dyDescent="0.3">
      <c r="A436">
        <v>6077</v>
      </c>
      <c r="B436" t="s">
        <v>90</v>
      </c>
      <c r="D436" t="s">
        <v>545</v>
      </c>
      <c r="E436">
        <v>1809</v>
      </c>
      <c r="F436" t="s">
        <v>937</v>
      </c>
    </row>
    <row r="437" spans="1:6" x14ac:dyDescent="0.3">
      <c r="A437">
        <v>6078</v>
      </c>
      <c r="B437" t="s">
        <v>840</v>
      </c>
      <c r="D437" t="s">
        <v>545</v>
      </c>
      <c r="E437">
        <v>9855</v>
      </c>
      <c r="F437" t="s">
        <v>937</v>
      </c>
    </row>
    <row r="438" spans="1:6" x14ac:dyDescent="0.3">
      <c r="A438">
        <v>6079</v>
      </c>
      <c r="B438" t="s">
        <v>841</v>
      </c>
      <c r="D438" t="s">
        <v>545</v>
      </c>
      <c r="E438">
        <v>7412</v>
      </c>
      <c r="F438" t="s">
        <v>937</v>
      </c>
    </row>
    <row r="439" spans="1:6" x14ac:dyDescent="0.3">
      <c r="A439">
        <v>6080</v>
      </c>
      <c r="B439" t="s">
        <v>93</v>
      </c>
      <c r="D439" t="s">
        <v>545</v>
      </c>
      <c r="E439">
        <v>10579</v>
      </c>
      <c r="F439" t="s">
        <v>937</v>
      </c>
    </row>
    <row r="440" spans="1:6" x14ac:dyDescent="0.3">
      <c r="A440">
        <v>6081</v>
      </c>
      <c r="B440" t="s">
        <v>94</v>
      </c>
      <c r="D440" t="s">
        <v>545</v>
      </c>
      <c r="E440">
        <v>9584</v>
      </c>
      <c r="F440" t="s">
        <v>937</v>
      </c>
    </row>
    <row r="441" spans="1:6" x14ac:dyDescent="0.3">
      <c r="A441">
        <v>7000</v>
      </c>
      <c r="B441" t="s">
        <v>1325</v>
      </c>
      <c r="D441" t="s">
        <v>545</v>
      </c>
      <c r="E441">
        <v>0</v>
      </c>
      <c r="F441" t="s">
        <v>937</v>
      </c>
    </row>
    <row r="442" spans="1:6" x14ac:dyDescent="0.3">
      <c r="A442">
        <v>7001</v>
      </c>
      <c r="B442" t="s">
        <v>842</v>
      </c>
      <c r="D442" t="s">
        <v>545</v>
      </c>
      <c r="E442">
        <v>0</v>
      </c>
      <c r="F442" t="s">
        <v>937</v>
      </c>
    </row>
    <row r="443" spans="1:6" x14ac:dyDescent="0.3">
      <c r="A443">
        <v>7002</v>
      </c>
      <c r="B443" t="s">
        <v>1326</v>
      </c>
      <c r="D443" t="s">
        <v>545</v>
      </c>
      <c r="E443">
        <v>0</v>
      </c>
      <c r="F443" t="s">
        <v>937</v>
      </c>
    </row>
    <row r="444" spans="1:6" x14ac:dyDescent="0.3">
      <c r="A444">
        <v>7003</v>
      </c>
      <c r="B444" t="s">
        <v>1327</v>
      </c>
      <c r="D444" t="s">
        <v>545</v>
      </c>
      <c r="E444">
        <v>0</v>
      </c>
      <c r="F444" t="s">
        <v>937</v>
      </c>
    </row>
    <row r="445" spans="1:6" x14ac:dyDescent="0.3">
      <c r="A445">
        <v>7004</v>
      </c>
      <c r="B445" t="s">
        <v>1169</v>
      </c>
      <c r="D445" t="s">
        <v>545</v>
      </c>
      <c r="E445">
        <v>0</v>
      </c>
      <c r="F445" t="s">
        <v>937</v>
      </c>
    </row>
    <row r="446" spans="1:6" x14ac:dyDescent="0.3">
      <c r="A446">
        <v>7005</v>
      </c>
      <c r="B446" t="s">
        <v>1328</v>
      </c>
      <c r="D446" t="s">
        <v>545</v>
      </c>
      <c r="E446">
        <v>0</v>
      </c>
      <c r="F446" t="s">
        <v>937</v>
      </c>
    </row>
    <row r="447" spans="1:6" x14ac:dyDescent="0.3">
      <c r="A447">
        <v>7006</v>
      </c>
      <c r="B447" t="s">
        <v>1329</v>
      </c>
      <c r="D447" t="s">
        <v>545</v>
      </c>
      <c r="E447">
        <v>0</v>
      </c>
      <c r="F447" t="s">
        <v>937</v>
      </c>
    </row>
    <row r="448" spans="1:6" x14ac:dyDescent="0.3">
      <c r="A448">
        <v>7007</v>
      </c>
      <c r="B448" t="s">
        <v>1330</v>
      </c>
      <c r="D448" t="s">
        <v>545</v>
      </c>
      <c r="E448">
        <v>0</v>
      </c>
      <c r="F448" t="s">
        <v>937</v>
      </c>
    </row>
    <row r="449" spans="1:6" x14ac:dyDescent="0.3">
      <c r="A449">
        <v>7008</v>
      </c>
      <c r="B449" t="s">
        <v>1331</v>
      </c>
      <c r="D449" t="s">
        <v>545</v>
      </c>
      <c r="E449">
        <v>0</v>
      </c>
      <c r="F449" t="s">
        <v>937</v>
      </c>
    </row>
    <row r="450" spans="1:6" x14ac:dyDescent="0.3">
      <c r="A450">
        <v>7009</v>
      </c>
      <c r="B450" t="s">
        <v>1332</v>
      </c>
      <c r="D450" t="s">
        <v>545</v>
      </c>
      <c r="E450">
        <v>0</v>
      </c>
      <c r="F450" t="s">
        <v>937</v>
      </c>
    </row>
    <row r="451" spans="1:6" x14ac:dyDescent="0.3">
      <c r="A451">
        <v>7010</v>
      </c>
      <c r="B451" t="s">
        <v>1333</v>
      </c>
      <c r="D451" t="s">
        <v>545</v>
      </c>
      <c r="E451">
        <v>0</v>
      </c>
      <c r="F451" t="s">
        <v>937</v>
      </c>
    </row>
    <row r="452" spans="1:6" x14ac:dyDescent="0.3">
      <c r="A452">
        <v>7011</v>
      </c>
      <c r="B452" t="s">
        <v>1334</v>
      </c>
      <c r="D452" t="s">
        <v>545</v>
      </c>
      <c r="E452">
        <v>0</v>
      </c>
      <c r="F452" t="s">
        <v>937</v>
      </c>
    </row>
    <row r="453" spans="1:6" x14ac:dyDescent="0.3">
      <c r="A453">
        <v>7012</v>
      </c>
      <c r="B453" t="s">
        <v>1335</v>
      </c>
      <c r="D453" t="s">
        <v>545</v>
      </c>
      <c r="E453">
        <v>0</v>
      </c>
      <c r="F453" t="s">
        <v>937</v>
      </c>
    </row>
    <row r="454" spans="1:6" x14ac:dyDescent="0.3">
      <c r="A454">
        <v>7013</v>
      </c>
      <c r="B454" t="s">
        <v>1336</v>
      </c>
      <c r="D454" t="s">
        <v>545</v>
      </c>
      <c r="E454">
        <v>0</v>
      </c>
      <c r="F454" t="s">
        <v>937</v>
      </c>
    </row>
    <row r="455" spans="1:6" x14ac:dyDescent="0.3">
      <c r="A455">
        <v>7014</v>
      </c>
      <c r="B455" t="s">
        <v>1337</v>
      </c>
      <c r="D455" t="s">
        <v>545</v>
      </c>
      <c r="E455">
        <v>0</v>
      </c>
      <c r="F455" t="s">
        <v>937</v>
      </c>
    </row>
    <row r="456" spans="1:6" x14ac:dyDescent="0.3">
      <c r="A456">
        <v>7015</v>
      </c>
      <c r="B456" t="s">
        <v>1338</v>
      </c>
      <c r="D456" t="s">
        <v>545</v>
      </c>
      <c r="E456">
        <v>0</v>
      </c>
      <c r="F456" t="s">
        <v>937</v>
      </c>
    </row>
    <row r="457" spans="1:6" x14ac:dyDescent="0.3">
      <c r="A457">
        <v>7016</v>
      </c>
      <c r="B457" t="s">
        <v>1339</v>
      </c>
      <c r="D457" t="s">
        <v>545</v>
      </c>
      <c r="E457">
        <v>0</v>
      </c>
      <c r="F457" t="s">
        <v>937</v>
      </c>
    </row>
    <row r="458" spans="1:6" x14ac:dyDescent="0.3">
      <c r="A458">
        <v>7017</v>
      </c>
      <c r="B458" t="s">
        <v>1340</v>
      </c>
      <c r="D458" t="s">
        <v>545</v>
      </c>
      <c r="E458">
        <v>0</v>
      </c>
      <c r="F458" t="s">
        <v>937</v>
      </c>
    </row>
    <row r="459" spans="1:6" x14ac:dyDescent="0.3">
      <c r="A459">
        <v>7212</v>
      </c>
      <c r="B459" t="s">
        <v>1007</v>
      </c>
      <c r="D459" t="s">
        <v>545</v>
      </c>
      <c r="E459">
        <v>195</v>
      </c>
      <c r="F459" t="s">
        <v>937</v>
      </c>
    </row>
    <row r="460" spans="1:6" x14ac:dyDescent="0.3">
      <c r="A460">
        <v>7217</v>
      </c>
      <c r="B460" t="s">
        <v>856</v>
      </c>
      <c r="D460" t="s">
        <v>545</v>
      </c>
      <c r="E460">
        <v>10851</v>
      </c>
    </row>
    <row r="461" spans="1:6" x14ac:dyDescent="0.3">
      <c r="A461">
        <v>7224</v>
      </c>
      <c r="B461" t="s">
        <v>859</v>
      </c>
      <c r="C461" t="s">
        <v>570</v>
      </c>
      <c r="D461" t="s">
        <v>545</v>
      </c>
      <c r="E461">
        <v>17548</v>
      </c>
      <c r="F461" t="s">
        <v>937</v>
      </c>
    </row>
    <row r="462" spans="1:6" x14ac:dyDescent="0.3">
      <c r="A462">
        <v>7225</v>
      </c>
      <c r="B462" t="s">
        <v>860</v>
      </c>
      <c r="D462" t="s">
        <v>545</v>
      </c>
      <c r="E462">
        <v>13023</v>
      </c>
    </row>
    <row r="463" spans="1:6" x14ac:dyDescent="0.3">
      <c r="A463">
        <v>7229</v>
      </c>
      <c r="B463" t="s">
        <v>861</v>
      </c>
      <c r="D463" t="s">
        <v>545</v>
      </c>
      <c r="E463">
        <v>2489</v>
      </c>
      <c r="F463" t="s">
        <v>937</v>
      </c>
    </row>
    <row r="464" spans="1:6" x14ac:dyDescent="0.3">
      <c r="A464">
        <v>9705</v>
      </c>
      <c r="B464" t="s">
        <v>1207</v>
      </c>
      <c r="D464" t="s">
        <v>545</v>
      </c>
      <c r="E464">
        <v>27</v>
      </c>
      <c r="F464" t="s">
        <v>937</v>
      </c>
    </row>
    <row r="465" spans="1:6" x14ac:dyDescent="0.3">
      <c r="A465">
        <v>9721</v>
      </c>
      <c r="B465" t="s">
        <v>863</v>
      </c>
      <c r="D465" t="s">
        <v>545</v>
      </c>
      <c r="E465">
        <v>1258</v>
      </c>
      <c r="F465" t="s">
        <v>937</v>
      </c>
    </row>
  </sheetData>
  <pageMargins left="0.7" right="0.7" top="0.75" bottom="0.75" header="0.3" footer="0.3"/>
  <pageSetup paperSize="9" scale="16" fitToHeight="0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4613B-2CF5-431D-8F35-DC5378C52C94}">
  <sheetPr codeName="Hoja17">
    <pageSetUpPr fitToPage="1"/>
  </sheetPr>
  <dimension ref="A1:CK256"/>
  <sheetViews>
    <sheetView zoomScale="71" zoomScaleNormal="85" workbookViewId="0">
      <selection activeCell="L5" sqref="L5"/>
    </sheetView>
  </sheetViews>
  <sheetFormatPr baseColWidth="10" defaultColWidth="11.44140625" defaultRowHeight="14.4" x14ac:dyDescent="0.3"/>
  <cols>
    <col min="1" max="1" width="27.33203125" bestFit="1" customWidth="1"/>
    <col min="2" max="2" width="6.109375" style="73" bestFit="1" customWidth="1"/>
    <col min="3" max="3" width="54.33203125" bestFit="1" customWidth="1"/>
    <col min="4" max="5" width="12.88671875" style="1" customWidth="1"/>
    <col min="6" max="6" width="6.44140625" style="63" customWidth="1"/>
    <col min="7" max="7" width="11.88671875" style="1" bestFit="1" customWidth="1"/>
    <col min="8" max="8" width="14" style="1" bestFit="1" customWidth="1"/>
    <col min="9" max="9" width="5.5546875" style="63" bestFit="1" customWidth="1"/>
    <col min="10" max="10" width="11.5546875" style="1" bestFit="1" customWidth="1"/>
    <col min="11" max="11" width="14" style="1" bestFit="1" customWidth="1"/>
    <col min="12" max="12" width="6.5546875" style="63" bestFit="1" customWidth="1"/>
    <col min="13" max="13" width="11.5546875" style="1" bestFit="1" customWidth="1"/>
    <col min="14" max="14" width="14" style="1" bestFit="1" customWidth="1"/>
    <col min="15" max="15" width="8.5546875" style="63" bestFit="1" customWidth="1"/>
    <col min="16" max="16" width="11.5546875" style="1" bestFit="1" customWidth="1"/>
    <col min="17" max="17" width="14" style="1" bestFit="1" customWidth="1"/>
    <col min="18" max="18" width="8.5546875" style="63" bestFit="1" customWidth="1"/>
    <col min="19" max="19" width="11.88671875" style="1" bestFit="1" customWidth="1"/>
    <col min="20" max="20" width="13.5546875" style="1" bestFit="1" customWidth="1"/>
    <col min="21" max="21" width="7.44140625" style="63" bestFit="1" customWidth="1"/>
    <col min="22" max="22" width="11.88671875" style="1" bestFit="1" customWidth="1"/>
    <col min="23" max="23" width="12.5546875" style="1" bestFit="1" customWidth="1"/>
    <col min="24" max="24" width="6.5546875" style="63" bestFit="1" customWidth="1"/>
    <col min="25" max="25" width="12.33203125" bestFit="1" customWidth="1"/>
    <col min="26" max="26" width="12.5546875" style="1" bestFit="1" customWidth="1"/>
    <col min="27" max="27" width="7.44140625" style="63" bestFit="1" customWidth="1"/>
    <col min="28" max="28" width="11.88671875" bestFit="1" customWidth="1"/>
    <col min="29" max="29" width="12.5546875" style="928" bestFit="1" customWidth="1"/>
    <col min="30" max="30" width="6.109375" style="63" bestFit="1" customWidth="1"/>
    <col min="31" max="31" width="12.33203125" bestFit="1" customWidth="1"/>
    <col min="32" max="32" width="12.5546875" style="928" bestFit="1" customWidth="1"/>
    <col min="33" max="33" width="6.109375" style="63" bestFit="1" customWidth="1"/>
    <col min="34" max="34" width="12.33203125" bestFit="1" customWidth="1"/>
    <col min="35" max="35" width="13.5546875" style="928" bestFit="1" customWidth="1"/>
    <col min="36" max="36" width="6.5546875" style="63" bestFit="1" customWidth="1"/>
    <col min="37" max="37" width="12.33203125" bestFit="1" customWidth="1"/>
    <col min="38" max="38" width="13.5546875" style="928" bestFit="1" customWidth="1"/>
    <col min="39" max="39" width="7.109375" style="63" bestFit="1" customWidth="1"/>
    <col min="40" max="40" width="11.88671875" bestFit="1" customWidth="1"/>
    <col min="41" max="41" width="12.5546875" style="928" bestFit="1" customWidth="1"/>
    <col min="42" max="42" width="6.5546875" style="63" bestFit="1" customWidth="1"/>
    <col min="43" max="44" width="11.88671875" bestFit="1" customWidth="1"/>
    <col min="45" max="45" width="5.44140625" style="63" bestFit="1" customWidth="1"/>
    <col min="46" max="47" width="11.88671875" bestFit="1" customWidth="1"/>
    <col min="48" max="48" width="6.109375" style="63" bestFit="1" customWidth="1"/>
    <col min="49" max="49" width="11.44140625" bestFit="1" customWidth="1"/>
    <col min="50" max="50" width="11.5546875" bestFit="1" customWidth="1"/>
    <col min="51" max="51" width="5.5546875" style="63" bestFit="1" customWidth="1"/>
    <col min="52" max="53" width="11.44140625" bestFit="1" customWidth="1"/>
    <col min="54" max="54" width="6.5546875" style="63" bestFit="1" customWidth="1"/>
    <col min="55" max="55" width="11.88671875" style="10" bestFit="1" customWidth="1"/>
    <col min="56" max="56" width="11.88671875" bestFit="1" customWidth="1"/>
    <col min="57" max="57" width="5.5546875" style="63" bestFit="1" customWidth="1"/>
    <col min="58" max="58" width="11" style="10" bestFit="1" customWidth="1"/>
    <col min="59" max="59" width="11.109375" bestFit="1" customWidth="1"/>
    <col min="60" max="60" width="5.5546875" style="63" bestFit="1" customWidth="1"/>
    <col min="61" max="61" width="11.88671875" style="10" bestFit="1" customWidth="1"/>
    <col min="62" max="62" width="11.88671875" bestFit="1" customWidth="1"/>
    <col min="63" max="63" width="6.5546875" style="63" bestFit="1" customWidth="1"/>
    <col min="64" max="65" width="11.44140625" bestFit="1" customWidth="1"/>
    <col min="66" max="66" width="6.5546875" style="63" bestFit="1" customWidth="1"/>
    <col min="67" max="68" width="11.88671875" bestFit="1" customWidth="1"/>
    <col min="69" max="69" width="7.88671875" style="63" bestFit="1" customWidth="1"/>
    <col min="70" max="70" width="11.88671875" style="188" bestFit="1" customWidth="1"/>
    <col min="71" max="71" width="11.88671875" style="15" bestFit="1" customWidth="1"/>
    <col min="72" max="72" width="5.5546875" style="63" bestFit="1" customWidth="1"/>
    <col min="73" max="73" width="12.33203125" style="188" bestFit="1" customWidth="1"/>
    <col min="74" max="74" width="12.33203125" style="15" bestFit="1" customWidth="1"/>
    <col min="75" max="75" width="6.109375" style="63" bestFit="1" customWidth="1"/>
    <col min="76" max="76" width="12.33203125" style="188" bestFit="1" customWidth="1"/>
    <col min="77" max="77" width="12.33203125" style="15" bestFit="1" customWidth="1"/>
    <col min="78" max="78" width="5.109375" style="63" bestFit="1" customWidth="1"/>
    <col min="79" max="79" width="12.33203125" style="188" bestFit="1" customWidth="1"/>
    <col min="80" max="80" width="12.33203125" style="15" bestFit="1" customWidth="1"/>
    <col min="81" max="81" width="6.5546875" style="63" bestFit="1" customWidth="1"/>
    <col min="82" max="82" width="11.88671875" style="188" bestFit="1" customWidth="1"/>
    <col min="83" max="83" width="11.88671875" style="15" bestFit="1" customWidth="1"/>
    <col min="84" max="84" width="6.109375" style="63" bestFit="1" customWidth="1"/>
    <col min="85" max="85" width="11.88671875" style="188" bestFit="1" customWidth="1"/>
    <col min="86" max="86" width="11.88671875" style="15" bestFit="1" customWidth="1"/>
    <col min="87" max="87" width="6" style="63" bestFit="1" customWidth="1"/>
    <col min="88" max="88" width="12.33203125" style="188" bestFit="1" customWidth="1"/>
    <col min="89" max="89" width="12.33203125" style="15" bestFit="1" customWidth="1"/>
  </cols>
  <sheetData>
    <row r="1" spans="1:89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C1" s="928"/>
      <c r="AD1" s="63"/>
      <c r="AF1" s="928"/>
      <c r="AG1" s="63"/>
      <c r="AI1" s="928"/>
      <c r="AJ1" s="63"/>
      <c r="AL1" s="928"/>
      <c r="AM1" s="63"/>
      <c r="AO1" s="928"/>
      <c r="AP1" s="63"/>
      <c r="AS1" s="63"/>
      <c r="AV1" s="63"/>
      <c r="AY1" s="63"/>
      <c r="BB1" s="63"/>
      <c r="BC1" s="10"/>
      <c r="BD1"/>
      <c r="BE1" s="63"/>
      <c r="BF1" s="10"/>
      <c r="BG1"/>
      <c r="BH1" s="63"/>
      <c r="BI1" s="5"/>
      <c r="BK1" s="63"/>
      <c r="BN1" s="63"/>
      <c r="BQ1" s="63"/>
      <c r="BR1" s="190"/>
      <c r="BS1" s="73"/>
      <c r="BT1" s="63"/>
      <c r="BU1" s="190"/>
      <c r="BV1" s="73"/>
      <c r="BW1" s="63"/>
      <c r="BX1" s="190"/>
      <c r="BY1" s="73"/>
      <c r="BZ1" s="63"/>
      <c r="CA1" s="190"/>
      <c r="CB1" s="73"/>
      <c r="CC1" s="63"/>
      <c r="CD1" s="190"/>
      <c r="CE1" s="73"/>
      <c r="CF1" s="63"/>
      <c r="CG1" s="190"/>
      <c r="CH1" s="73"/>
      <c r="CI1" s="63"/>
      <c r="CJ1" s="190"/>
      <c r="CK1" s="73"/>
    </row>
    <row r="2" spans="1:89" s="1" customFormat="1" ht="20.399999999999999" thickBot="1" x14ac:dyDescent="0.45">
      <c r="B2" s="16"/>
      <c r="C2" s="17" t="s">
        <v>1341</v>
      </c>
      <c r="D2" s="765"/>
      <c r="E2" s="12">
        <v>46003</v>
      </c>
      <c r="F2" s="58"/>
      <c r="G2" s="765"/>
      <c r="H2" s="12">
        <v>45995</v>
      </c>
      <c r="I2" s="58"/>
      <c r="J2" s="765"/>
      <c r="K2" s="12">
        <v>45992</v>
      </c>
      <c r="L2" s="58"/>
      <c r="M2" s="765"/>
      <c r="N2" s="12">
        <v>45981</v>
      </c>
      <c r="O2" s="58"/>
      <c r="P2" s="765"/>
      <c r="Q2" s="12">
        <v>45962</v>
      </c>
      <c r="R2" s="58"/>
      <c r="S2" s="765"/>
      <c r="T2" s="12">
        <v>45901</v>
      </c>
      <c r="U2" s="58"/>
      <c r="V2" s="17"/>
      <c r="W2" s="12">
        <v>45870</v>
      </c>
      <c r="X2" s="58"/>
      <c r="Y2" s="17"/>
      <c r="Z2" s="12">
        <v>45810</v>
      </c>
      <c r="AA2" s="58"/>
      <c r="AB2" s="17"/>
      <c r="AC2" s="929">
        <v>45796</v>
      </c>
      <c r="AD2" s="58"/>
      <c r="AE2" s="17"/>
      <c r="AF2" s="929">
        <v>45775</v>
      </c>
      <c r="AG2" s="58"/>
      <c r="AH2" s="17"/>
      <c r="AI2" s="929">
        <v>45755</v>
      </c>
      <c r="AJ2" s="58"/>
      <c r="AK2" s="17"/>
      <c r="AL2" s="929">
        <v>45740</v>
      </c>
      <c r="AM2" s="58"/>
      <c r="AN2" s="17"/>
      <c r="AO2" s="929">
        <v>45726</v>
      </c>
      <c r="AP2" s="58"/>
      <c r="AQ2" s="17"/>
      <c r="AR2" s="40">
        <v>45701</v>
      </c>
      <c r="AS2" s="58"/>
      <c r="AT2" s="17"/>
      <c r="AU2" s="40">
        <v>45686</v>
      </c>
      <c r="AV2" s="58"/>
      <c r="AW2" s="17"/>
      <c r="AX2" s="40">
        <v>45670</v>
      </c>
      <c r="AY2" s="58"/>
      <c r="AZ2" s="17"/>
      <c r="BA2" s="40">
        <v>45638</v>
      </c>
      <c r="BB2" s="58"/>
      <c r="BC2" s="18"/>
      <c r="BD2" s="40">
        <v>45628</v>
      </c>
      <c r="BE2" s="58"/>
      <c r="BF2" s="18"/>
      <c r="BG2" s="40">
        <v>45615</v>
      </c>
      <c r="BH2" s="58"/>
      <c r="BI2" s="18" t="s">
        <v>487</v>
      </c>
      <c r="BJ2" s="40">
        <v>45594</v>
      </c>
      <c r="BK2" s="58"/>
      <c r="BL2" s="18" t="s">
        <v>487</v>
      </c>
      <c r="BM2" s="40">
        <v>45580</v>
      </c>
      <c r="BN2" s="58"/>
      <c r="BO2" s="18" t="s">
        <v>487</v>
      </c>
      <c r="BP2" s="12">
        <v>45567</v>
      </c>
      <c r="BQ2" s="58"/>
      <c r="BR2" s="189" t="s">
        <v>487</v>
      </c>
      <c r="BS2" s="12">
        <v>45552</v>
      </c>
      <c r="BT2" s="58"/>
      <c r="BU2" s="189" t="s">
        <v>487</v>
      </c>
      <c r="BV2" s="12">
        <v>45538</v>
      </c>
      <c r="BW2" s="58"/>
      <c r="BX2" s="189" t="s">
        <v>487</v>
      </c>
      <c r="BY2" s="12">
        <v>45530</v>
      </c>
      <c r="BZ2" s="58"/>
      <c r="CA2" s="189" t="s">
        <v>487</v>
      </c>
      <c r="CB2" s="12">
        <v>45524</v>
      </c>
      <c r="CC2" s="58"/>
      <c r="CD2" s="189" t="s">
        <v>487</v>
      </c>
      <c r="CE2" s="12">
        <v>45490</v>
      </c>
      <c r="CF2" s="58"/>
      <c r="CG2" s="189" t="s">
        <v>487</v>
      </c>
      <c r="CH2" s="12">
        <v>45457</v>
      </c>
      <c r="CI2" s="58"/>
      <c r="CJ2" s="189" t="s">
        <v>487</v>
      </c>
      <c r="CK2" s="12">
        <v>45436</v>
      </c>
    </row>
    <row r="3" spans="1:89" s="1" customFormat="1" ht="15" thickBot="1" x14ac:dyDescent="0.35">
      <c r="B3" s="16"/>
      <c r="D3" s="725"/>
      <c r="E3" s="725"/>
      <c r="F3" s="63"/>
      <c r="G3" s="725"/>
      <c r="H3" s="725"/>
      <c r="I3" s="63"/>
      <c r="J3" s="725"/>
      <c r="K3" s="725"/>
      <c r="L3" s="63"/>
      <c r="M3" s="725"/>
      <c r="N3" s="725"/>
      <c r="O3" s="63"/>
      <c r="P3" s="725"/>
      <c r="Q3" s="725"/>
      <c r="R3" s="63"/>
      <c r="S3" s="725"/>
      <c r="T3" s="725"/>
      <c r="U3" s="63"/>
      <c r="X3" s="63"/>
      <c r="AA3" s="63"/>
      <c r="AC3" s="928"/>
      <c r="AD3" s="63"/>
      <c r="AF3" s="928"/>
      <c r="AG3" s="63"/>
      <c r="AI3" s="928"/>
      <c r="AJ3" s="63"/>
      <c r="AL3" s="928"/>
      <c r="AM3" s="63"/>
      <c r="AO3" s="928"/>
      <c r="AP3" s="63"/>
      <c r="AS3" s="63"/>
      <c r="AV3" s="63"/>
      <c r="AY3" s="63"/>
      <c r="BB3" s="63"/>
      <c r="BC3" s="5"/>
      <c r="BD3"/>
      <c r="BE3" s="63"/>
      <c r="BF3" s="5"/>
      <c r="BG3"/>
      <c r="BH3" s="63"/>
      <c r="BI3" s="5"/>
      <c r="BK3" s="63"/>
      <c r="BL3" s="5"/>
      <c r="BM3"/>
      <c r="BN3" s="63"/>
      <c r="BO3" s="5"/>
      <c r="BQ3" s="63"/>
      <c r="BR3" s="190"/>
      <c r="BT3" s="63"/>
      <c r="BU3" s="190"/>
      <c r="BW3" s="63"/>
      <c r="BX3" s="190"/>
      <c r="BY3" s="73"/>
      <c r="BZ3" s="63"/>
      <c r="CA3" s="190"/>
      <c r="CB3" s="73"/>
      <c r="CC3" s="63"/>
      <c r="CD3" s="190"/>
      <c r="CE3" s="73"/>
      <c r="CF3" s="63"/>
      <c r="CG3" s="190"/>
      <c r="CH3" s="73"/>
      <c r="CI3" s="63"/>
      <c r="CJ3" s="190"/>
      <c r="CK3" s="73"/>
    </row>
    <row r="4" spans="1:89" ht="15" thickBot="1" x14ac:dyDescent="0.35">
      <c r="A4" s="12" t="s">
        <v>1342</v>
      </c>
      <c r="B4" s="12" t="s">
        <v>1250</v>
      </c>
      <c r="C4" s="12" t="s">
        <v>1268</v>
      </c>
      <c r="D4" s="12">
        <v>46003</v>
      </c>
      <c r="E4" s="968" t="s">
        <v>54</v>
      </c>
      <c r="F4" s="560" t="s">
        <v>434</v>
      </c>
      <c r="G4" s="12">
        <v>45995</v>
      </c>
      <c r="H4" s="968" t="s">
        <v>54</v>
      </c>
      <c r="I4" s="560" t="s">
        <v>434</v>
      </c>
      <c r="J4" s="12">
        <v>45992</v>
      </c>
      <c r="K4" s="968" t="s">
        <v>54</v>
      </c>
      <c r="L4" s="560" t="s">
        <v>434</v>
      </c>
      <c r="M4" s="12">
        <v>45981</v>
      </c>
      <c r="N4" s="968" t="s">
        <v>54</v>
      </c>
      <c r="O4" s="560" t="s">
        <v>434</v>
      </c>
      <c r="P4" s="12">
        <v>45962</v>
      </c>
      <c r="Q4" s="968" t="s">
        <v>54</v>
      </c>
      <c r="R4" s="560" t="s">
        <v>434</v>
      </c>
      <c r="S4" s="12">
        <v>45901</v>
      </c>
      <c r="T4" s="968" t="s">
        <v>54</v>
      </c>
      <c r="U4" s="560" t="s">
        <v>434</v>
      </c>
      <c r="V4" s="12">
        <v>45870</v>
      </c>
      <c r="W4" s="971" t="s">
        <v>54</v>
      </c>
      <c r="X4" s="560" t="s">
        <v>434</v>
      </c>
      <c r="Y4" s="12">
        <v>45810</v>
      </c>
      <c r="Z4" s="971" t="s">
        <v>54</v>
      </c>
      <c r="AA4" s="560" t="s">
        <v>434</v>
      </c>
      <c r="AB4" s="929">
        <v>45796</v>
      </c>
      <c r="AC4" s="930" t="s">
        <v>54</v>
      </c>
      <c r="AD4" s="560" t="s">
        <v>434</v>
      </c>
      <c r="AE4" s="929">
        <v>45775</v>
      </c>
      <c r="AF4" s="930" t="s">
        <v>54</v>
      </c>
      <c r="AG4" s="560" t="s">
        <v>434</v>
      </c>
      <c r="AH4" s="929">
        <v>45755</v>
      </c>
      <c r="AI4" s="930" t="s">
        <v>54</v>
      </c>
      <c r="AJ4" s="560" t="s">
        <v>434</v>
      </c>
      <c r="AK4" s="929">
        <v>45740</v>
      </c>
      <c r="AL4" s="930" t="s">
        <v>54</v>
      </c>
      <c r="AM4" s="560" t="s">
        <v>434</v>
      </c>
      <c r="AN4" s="929">
        <v>45726</v>
      </c>
      <c r="AO4" s="930" t="s">
        <v>54</v>
      </c>
      <c r="AP4" s="560" t="s">
        <v>434</v>
      </c>
      <c r="AQ4" s="40">
        <v>45701</v>
      </c>
      <c r="AR4" s="559" t="s">
        <v>54</v>
      </c>
      <c r="AS4" s="560" t="s">
        <v>434</v>
      </c>
      <c r="AT4" s="40">
        <v>45686</v>
      </c>
      <c r="AU4" s="559" t="s">
        <v>54</v>
      </c>
      <c r="AV4" s="560" t="s">
        <v>434</v>
      </c>
      <c r="AW4" s="40">
        <v>45670</v>
      </c>
      <c r="AX4" s="559" t="s">
        <v>54</v>
      </c>
      <c r="AY4" s="560" t="s">
        <v>434</v>
      </c>
      <c r="AZ4" s="40">
        <v>45638</v>
      </c>
      <c r="BA4" s="559" t="s">
        <v>54</v>
      </c>
      <c r="BB4" s="560" t="s">
        <v>434</v>
      </c>
      <c r="BC4" s="40">
        <v>45628</v>
      </c>
      <c r="BD4" s="559" t="s">
        <v>54</v>
      </c>
      <c r="BE4" s="560" t="s">
        <v>434</v>
      </c>
      <c r="BF4" s="40">
        <v>45615</v>
      </c>
      <c r="BG4" s="559" t="s">
        <v>54</v>
      </c>
      <c r="BH4" s="560" t="s">
        <v>434</v>
      </c>
      <c r="BI4" s="40">
        <v>45594</v>
      </c>
      <c r="BJ4" s="561" t="s">
        <v>54</v>
      </c>
      <c r="BK4" s="560" t="s">
        <v>434</v>
      </c>
      <c r="BL4" s="40">
        <v>45580</v>
      </c>
      <c r="BM4" s="562" t="s">
        <v>54</v>
      </c>
      <c r="BN4" s="560" t="s">
        <v>434</v>
      </c>
      <c r="BO4" s="12">
        <v>45567</v>
      </c>
      <c r="BP4" s="562" t="s">
        <v>54</v>
      </c>
      <c r="BQ4" s="560" t="s">
        <v>434</v>
      </c>
      <c r="BR4" s="12">
        <v>45552</v>
      </c>
      <c r="BS4" s="563" t="s">
        <v>54</v>
      </c>
      <c r="BT4" s="564" t="s">
        <v>434</v>
      </c>
      <c r="BU4" s="12">
        <v>45538</v>
      </c>
      <c r="BV4" s="562" t="s">
        <v>54</v>
      </c>
      <c r="BW4" s="560" t="s">
        <v>434</v>
      </c>
      <c r="BX4" s="12">
        <v>45530</v>
      </c>
      <c r="BY4" s="565" t="s">
        <v>54</v>
      </c>
      <c r="BZ4" s="564" t="s">
        <v>434</v>
      </c>
      <c r="CA4" s="12">
        <v>45524</v>
      </c>
      <c r="CB4" s="562" t="s">
        <v>54</v>
      </c>
      <c r="CC4" s="560" t="s">
        <v>434</v>
      </c>
      <c r="CD4" s="12">
        <v>45490</v>
      </c>
      <c r="CE4" s="563" t="s">
        <v>54</v>
      </c>
      <c r="CF4" s="564" t="s">
        <v>434</v>
      </c>
      <c r="CG4" s="12">
        <v>45457</v>
      </c>
      <c r="CH4" s="562" t="s">
        <v>54</v>
      </c>
      <c r="CI4" s="560" t="s">
        <v>434</v>
      </c>
      <c r="CJ4" s="12">
        <v>45436</v>
      </c>
      <c r="CK4" s="562" t="s">
        <v>54</v>
      </c>
    </row>
    <row r="5" spans="1:89" s="479" customFormat="1" x14ac:dyDescent="0.3">
      <c r="A5" s="278" t="s">
        <v>58</v>
      </c>
      <c r="B5" s="261">
        <v>88</v>
      </c>
      <c r="C5" s="418" t="s">
        <v>59</v>
      </c>
      <c r="D5" s="766">
        <v>8669.4214876033056</v>
      </c>
      <c r="E5" s="842">
        <v>10490</v>
      </c>
      <c r="F5" s="323">
        <f>(E5-H5)/H5</f>
        <v>0</v>
      </c>
      <c r="G5" s="766">
        <v>8669.4214876033056</v>
      </c>
      <c r="H5" s="860">
        <v>10490</v>
      </c>
      <c r="I5" s="323">
        <f>(H5-K5)/K5</f>
        <v>0</v>
      </c>
      <c r="J5" s="766">
        <v>8669.4214876033056</v>
      </c>
      <c r="K5" s="879">
        <v>10490</v>
      </c>
      <c r="L5" s="323">
        <f>(K5-N5)/N5</f>
        <v>0.16568507611956884</v>
      </c>
      <c r="M5" s="766">
        <v>7437.1900826446281</v>
      </c>
      <c r="N5" s="879">
        <v>8999</v>
      </c>
      <c r="O5" s="323">
        <f>(N5-Q5)/Q5</f>
        <v>5.8830450641251912E-2</v>
      </c>
      <c r="P5" s="766">
        <v>7023.9669421487606</v>
      </c>
      <c r="Q5" s="860">
        <v>8499</v>
      </c>
      <c r="R5" s="323">
        <f>(Q5-T5)/T5</f>
        <v>1.0600706713780918E-3</v>
      </c>
      <c r="S5" s="766">
        <v>7016.5289256198348</v>
      </c>
      <c r="T5" s="860">
        <v>8490</v>
      </c>
      <c r="U5" s="323">
        <f>(T5-W5)/W5</f>
        <v>0</v>
      </c>
      <c r="V5" s="766">
        <f>W5/1.21</f>
        <v>7016.5289256198348</v>
      </c>
      <c r="W5" s="860">
        <v>8490</v>
      </c>
      <c r="X5" s="323">
        <f>(W5-Z5)/Z5</f>
        <v>0</v>
      </c>
      <c r="Y5" s="766">
        <f>Z5/1.21</f>
        <v>7016.5289256198348</v>
      </c>
      <c r="Z5" s="879">
        <v>8490</v>
      </c>
      <c r="AA5" s="323">
        <f>(Z5-AC5)/AC5</f>
        <v>6.1382672834104264E-2</v>
      </c>
      <c r="AB5" s="766">
        <v>6610.7438016528931</v>
      </c>
      <c r="AC5" s="879">
        <v>7999</v>
      </c>
      <c r="AD5" s="323">
        <f>(AC5-AF5)/AF5</f>
        <v>2.5644313373509423E-2</v>
      </c>
      <c r="AE5" s="766">
        <v>6445.454545454546</v>
      </c>
      <c r="AF5" s="931">
        <v>7799</v>
      </c>
      <c r="AG5" s="323">
        <f>(AF5-AI5)/AI5</f>
        <v>-2.3904881101376722E-2</v>
      </c>
      <c r="AH5" s="463">
        <v>6603.3057851239673</v>
      </c>
      <c r="AI5" s="938">
        <v>7990</v>
      </c>
      <c r="AJ5" s="323">
        <f>(AI5-AL5)/AL5</f>
        <v>0</v>
      </c>
      <c r="AK5" s="766">
        <v>6603.3057851239673</v>
      </c>
      <c r="AL5" s="938">
        <v>7990</v>
      </c>
      <c r="AM5" s="323">
        <f>(AL5-AO5)/AO5</f>
        <v>2.5673940949935817E-2</v>
      </c>
      <c r="AN5" s="766">
        <v>6438.0165289256202</v>
      </c>
      <c r="AO5" s="938">
        <v>7790</v>
      </c>
      <c r="AP5" s="323">
        <f>(AO5-AR5)/AR5</f>
        <v>8.3449235048678724E-2</v>
      </c>
      <c r="AQ5" s="96">
        <v>5942.1487603305786</v>
      </c>
      <c r="AR5" s="91">
        <v>7190</v>
      </c>
      <c r="AS5" s="323">
        <f>(AR5-AU5)/AU5</f>
        <v>0</v>
      </c>
      <c r="AT5" s="463">
        <v>5942.1487603305786</v>
      </c>
      <c r="AU5" s="291">
        <v>7190</v>
      </c>
      <c r="AV5" s="323">
        <f>(AU5-AX5)/AX5</f>
        <v>2.8612303290414878E-2</v>
      </c>
      <c r="AW5" s="463">
        <v>5776.8595041322315</v>
      </c>
      <c r="AX5" s="291">
        <v>6990</v>
      </c>
      <c r="AY5" s="323">
        <f>(AX5-BA5)/BA5</f>
        <v>2.9455081001472753E-2</v>
      </c>
      <c r="AZ5" s="463">
        <v>5611.5702479338843</v>
      </c>
      <c r="BA5" s="291">
        <v>6790</v>
      </c>
      <c r="BB5" s="323">
        <f>(BA5-BD5)/BD5</f>
        <v>0</v>
      </c>
      <c r="BC5" s="96">
        <v>5611.5702479338843</v>
      </c>
      <c r="BD5" s="299">
        <v>6790</v>
      </c>
      <c r="BE5" s="323">
        <f>(BD5-BG5)/BG5</f>
        <v>6.2597809076682318E-2</v>
      </c>
      <c r="BF5" s="96">
        <v>5280.9917355371899</v>
      </c>
      <c r="BG5" s="352">
        <v>6390</v>
      </c>
      <c r="BH5" s="323">
        <f>(BG5-BJ5)/BJ5</f>
        <v>8.4889643463497449E-2</v>
      </c>
      <c r="BI5" s="96">
        <v>4867.7685950413224</v>
      </c>
      <c r="BJ5" s="292">
        <v>5890</v>
      </c>
      <c r="BK5" s="323">
        <f>(BJ5-BM5)/BM5</f>
        <v>0</v>
      </c>
      <c r="BL5" s="96">
        <v>4867.7685950413224</v>
      </c>
      <c r="BM5" s="352">
        <v>5890</v>
      </c>
      <c r="BN5" s="323">
        <f>(BM5-BP5)/BP5</f>
        <v>0</v>
      </c>
      <c r="BO5" s="96">
        <v>4867.7685950413224</v>
      </c>
      <c r="BP5" s="284">
        <v>5890</v>
      </c>
      <c r="BQ5" s="323">
        <f>(BP5-BS5)/BS5</f>
        <v>-1.6694490818030049E-2</v>
      </c>
      <c r="BR5" s="324">
        <f>BS5/1.21</f>
        <v>4950.4132231404956</v>
      </c>
      <c r="BS5" s="309">
        <v>5990</v>
      </c>
      <c r="BT5" s="325">
        <f>(BS5-BV5)/BV5</f>
        <v>3.4542314335060449E-2</v>
      </c>
      <c r="BU5" s="324">
        <f>BV5/1.21</f>
        <v>4785.1239669421493</v>
      </c>
      <c r="BV5" s="284">
        <v>5790</v>
      </c>
      <c r="BW5" s="323">
        <f>(BV5-BY5)/BY5</f>
        <v>-3.3388981636060099E-2</v>
      </c>
      <c r="BX5" s="324">
        <f>BY5/1.21</f>
        <v>4950.4132231404956</v>
      </c>
      <c r="BY5" s="326">
        <v>5990</v>
      </c>
      <c r="BZ5" s="325">
        <f>(BY5-CB5)/CB5</f>
        <v>9.107468123861566E-2</v>
      </c>
      <c r="CA5" s="327">
        <f>CB5/1.21</f>
        <v>4537.1900826446281</v>
      </c>
      <c r="CB5" s="288">
        <v>5490</v>
      </c>
      <c r="CC5" s="323">
        <f>(CB5-CE5)/CE5</f>
        <v>0.22271714922048999</v>
      </c>
      <c r="CD5" s="327">
        <f>CE5/1.21</f>
        <v>3710.7438016528927</v>
      </c>
      <c r="CE5" s="328">
        <v>4490</v>
      </c>
      <c r="CF5" s="329">
        <f>(CE5-CH5)/CH5</f>
        <v>0</v>
      </c>
      <c r="CG5" s="324">
        <f>CH5/1.21</f>
        <v>3710.7438016528927</v>
      </c>
      <c r="CH5" s="330">
        <v>4490</v>
      </c>
      <c r="CI5" s="331">
        <f>(CH5-CK5)/CK5</f>
        <v>0.12531328320802004</v>
      </c>
      <c r="CJ5" s="324">
        <f>CK5/1.21</f>
        <v>3297.5206611570247</v>
      </c>
      <c r="CK5" s="330">
        <v>3990</v>
      </c>
    </row>
    <row r="6" spans="1:89" x14ac:dyDescent="0.3">
      <c r="A6" s="279" t="s">
        <v>58</v>
      </c>
      <c r="B6" s="262">
        <v>1017</v>
      </c>
      <c r="C6" s="419" t="s">
        <v>60</v>
      </c>
      <c r="D6" s="767">
        <v>8669.4214876033056</v>
      </c>
      <c r="E6" s="88">
        <v>10490</v>
      </c>
      <c r="F6" s="256">
        <f>(E6-H6)/H6</f>
        <v>0</v>
      </c>
      <c r="G6" s="767">
        <v>8669.4214876033056</v>
      </c>
      <c r="H6" s="861">
        <v>10490</v>
      </c>
      <c r="I6" s="256">
        <f>(H6-K6)/K6</f>
        <v>0</v>
      </c>
      <c r="J6" s="767">
        <v>8669.4214876033056</v>
      </c>
      <c r="K6" s="876">
        <v>10490</v>
      </c>
      <c r="L6" s="256">
        <f>(K6-N6)/N6</f>
        <v>0.10537407797681771</v>
      </c>
      <c r="M6" s="767">
        <v>7842.9752066115707</v>
      </c>
      <c r="N6" s="876">
        <v>9490</v>
      </c>
      <c r="O6" s="256">
        <f>(N6-Q6)/Q6</f>
        <v>5.5617352614015569E-2</v>
      </c>
      <c r="P6" s="767">
        <v>7429.7520661157023</v>
      </c>
      <c r="Q6" s="861">
        <v>8990</v>
      </c>
      <c r="R6" s="256">
        <f>(Q6-T6)/T6</f>
        <v>5.8892815076560662E-2</v>
      </c>
      <c r="S6" s="767">
        <v>7016.5289256198348</v>
      </c>
      <c r="T6" s="861">
        <v>8490</v>
      </c>
      <c r="U6" s="256">
        <f>(T6-W6)/W6</f>
        <v>0</v>
      </c>
      <c r="V6" s="767">
        <f>W6/1.21</f>
        <v>7016.5289256198348</v>
      </c>
      <c r="W6" s="861">
        <v>8490</v>
      </c>
      <c r="X6" s="256">
        <f>(W6-Z6)/Z6</f>
        <v>0</v>
      </c>
      <c r="Y6" s="767">
        <f>Z6/1.21</f>
        <v>7016.5289256198348</v>
      </c>
      <c r="Z6" s="861">
        <v>8490</v>
      </c>
      <c r="AA6" s="256">
        <f>(Z6-AC6)/AC6</f>
        <v>0</v>
      </c>
      <c r="AB6" s="767">
        <v>7016.5289256198348</v>
      </c>
      <c r="AC6" s="876">
        <v>8490</v>
      </c>
      <c r="AD6" s="256">
        <f>(AC6-AF6)/AF6</f>
        <v>1.1918951132300357E-2</v>
      </c>
      <c r="AE6" s="767">
        <v>6933.8842975206617</v>
      </c>
      <c r="AF6" s="932">
        <v>8390</v>
      </c>
      <c r="AG6" s="256">
        <f>(AF6-AI6)/AI6</f>
        <v>5.0062578222778473E-2</v>
      </c>
      <c r="AH6" s="464">
        <v>6603.3057851239673</v>
      </c>
      <c r="AI6" s="938">
        <v>7990</v>
      </c>
      <c r="AJ6" s="256">
        <f>(AI6-AL6)/AL6</f>
        <v>0</v>
      </c>
      <c r="AK6" s="767">
        <v>6603.3057851239673</v>
      </c>
      <c r="AL6" s="938">
        <v>7990</v>
      </c>
      <c r="AM6" s="256">
        <f>(AL6-AO6)/AO6</f>
        <v>2.5673940949935817E-2</v>
      </c>
      <c r="AN6" s="767">
        <v>6438.0165289256202</v>
      </c>
      <c r="AO6" s="938">
        <v>7790</v>
      </c>
      <c r="AP6" s="256">
        <f>(AO6-AR6)/AR6</f>
        <v>8.3449235048678724E-2</v>
      </c>
      <c r="AQ6" s="93">
        <v>5942.1487603305786</v>
      </c>
      <c r="AR6" s="89">
        <v>7190</v>
      </c>
      <c r="AS6" s="256">
        <f>(AR6-AU6)/AU6</f>
        <v>0</v>
      </c>
      <c r="AT6" s="464">
        <v>5942.1487603305786</v>
      </c>
      <c r="AU6" s="139">
        <v>7190</v>
      </c>
      <c r="AV6" s="256">
        <f>(AU6-AX6)/AX6</f>
        <v>2.8612303290414878E-2</v>
      </c>
      <c r="AW6" s="464">
        <v>5776.8595041322315</v>
      </c>
      <c r="AX6" s="139">
        <v>6990</v>
      </c>
      <c r="AY6" s="256">
        <f>(AX6-BA6)/BA6</f>
        <v>2.9455081001472753E-2</v>
      </c>
      <c r="AZ6" s="464">
        <v>5611.5702479338843</v>
      </c>
      <c r="BA6" s="139">
        <v>6790</v>
      </c>
      <c r="BB6" s="256">
        <f>(BA6-BD6)/BD6</f>
        <v>0</v>
      </c>
      <c r="BC6" s="93">
        <v>5611.5702479338843</v>
      </c>
      <c r="BD6" s="162">
        <v>6790</v>
      </c>
      <c r="BE6" s="256">
        <f>(BD6-BG6)/BG6</f>
        <v>6.2597809076682318E-2</v>
      </c>
      <c r="BF6" s="93">
        <v>5280.9917355371899</v>
      </c>
      <c r="BG6" s="320">
        <v>6390</v>
      </c>
      <c r="BH6" s="256">
        <f>(BG6-BJ6)/BJ6</f>
        <v>8.4889643463497449E-2</v>
      </c>
      <c r="BI6" s="94">
        <v>4867.7685950413224</v>
      </c>
      <c r="BJ6" s="136">
        <v>5890</v>
      </c>
      <c r="BK6" s="256">
        <f>(BJ6-BM6)/BM6</f>
        <v>0</v>
      </c>
      <c r="BL6" s="93">
        <v>4867.7685950413224</v>
      </c>
      <c r="BM6" s="320">
        <v>5890</v>
      </c>
      <c r="BN6" s="256">
        <f>(BM6-BP6)/BP6</f>
        <v>0</v>
      </c>
      <c r="BO6" s="93">
        <v>4867.7685950413224</v>
      </c>
      <c r="BP6" s="235">
        <v>5890</v>
      </c>
      <c r="BQ6" s="256">
        <f>(BP6-BS6)/BS6</f>
        <v>-1.6694490818030049E-2</v>
      </c>
      <c r="BR6" s="211">
        <f>BS6/1.21</f>
        <v>4950.4132231404956</v>
      </c>
      <c r="BS6" s="253">
        <v>5990</v>
      </c>
      <c r="BT6" s="257">
        <f>(BS6-BV6)/BV6</f>
        <v>3.4542314335060449E-2</v>
      </c>
      <c r="BU6" s="211">
        <f>BV6/1.21</f>
        <v>4785.1239669421493</v>
      </c>
      <c r="BV6" s="179">
        <v>5790</v>
      </c>
      <c r="BW6" s="256">
        <f>(BV6-BY6)/BY6</f>
        <v>-3.3388981636060099E-2</v>
      </c>
      <c r="BX6" s="211">
        <f>BY6/1.21</f>
        <v>4950.4132231404956</v>
      </c>
      <c r="BY6" s="205">
        <v>5990</v>
      </c>
      <c r="BZ6" s="257">
        <f>(BY6-CB6)/CB6</f>
        <v>9.107468123861566E-2</v>
      </c>
      <c r="CA6" s="212">
        <f>CB6/1.21</f>
        <v>4537.1900826446281</v>
      </c>
      <c r="CB6" s="125">
        <v>5490</v>
      </c>
      <c r="CC6" s="256"/>
      <c r="CD6" s="212"/>
      <c r="CE6" s="258"/>
      <c r="CF6" s="194"/>
      <c r="CG6" s="211"/>
      <c r="CH6" s="191"/>
      <c r="CI6" s="195"/>
      <c r="CJ6" s="211"/>
      <c r="CK6" s="191"/>
    </row>
    <row r="7" spans="1:89" x14ac:dyDescent="0.3">
      <c r="A7" s="279" t="s">
        <v>58</v>
      </c>
      <c r="B7" s="262">
        <v>89</v>
      </c>
      <c r="C7" s="419" t="s">
        <v>61</v>
      </c>
      <c r="D7" s="768">
        <v>4950.4132231404956</v>
      </c>
      <c r="E7" s="88">
        <v>5990</v>
      </c>
      <c r="F7" s="256">
        <f t="shared" ref="F7:F159" si="0">(E7-H7)/H7</f>
        <v>0</v>
      </c>
      <c r="G7" s="768">
        <v>4950.4132231404956</v>
      </c>
      <c r="H7" s="861">
        <v>5990</v>
      </c>
      <c r="I7" s="256">
        <f t="shared" ref="I7:I159" si="1">(H7-K7)/K7</f>
        <v>0</v>
      </c>
      <c r="J7" s="768">
        <v>4950.4132231404956</v>
      </c>
      <c r="K7" s="876">
        <v>5990</v>
      </c>
      <c r="L7" s="256">
        <f t="shared" ref="L7:L159" si="2">(K7-N7)/N7</f>
        <v>3.4542314335060449E-2</v>
      </c>
      <c r="M7" s="768">
        <v>4785.1239669421493</v>
      </c>
      <c r="N7" s="876">
        <v>5790</v>
      </c>
      <c r="O7" s="256">
        <f t="shared" ref="O7:O159" si="3">(N7-Q7)/Q7</f>
        <v>5.4644808743169397E-2</v>
      </c>
      <c r="P7" s="768">
        <v>4537.1900826446281</v>
      </c>
      <c r="Q7" s="861">
        <v>5490</v>
      </c>
      <c r="R7" s="256">
        <f t="shared" ref="R7:R159" si="4">(Q7-T7)/T7</f>
        <v>0.10020040080160321</v>
      </c>
      <c r="S7" s="768">
        <v>4123.9669421487606</v>
      </c>
      <c r="T7" s="861">
        <v>4990</v>
      </c>
      <c r="U7" s="256">
        <f t="shared" ref="U7:U159" si="5">(T7-W7)/W7</f>
        <v>0</v>
      </c>
      <c r="V7" s="768">
        <f>W7/1.21</f>
        <v>4123.9669421487606</v>
      </c>
      <c r="W7" s="861">
        <v>4990</v>
      </c>
      <c r="X7" s="256">
        <f t="shared" ref="X7:X159" si="6">(W7-Z7)/Z7</f>
        <v>0</v>
      </c>
      <c r="Y7" s="768">
        <f>Z7/1.21</f>
        <v>4123.9669421487606</v>
      </c>
      <c r="Z7" s="861">
        <v>4990</v>
      </c>
      <c r="AA7" s="256">
        <f t="shared" ref="AA7:AA159" si="7">(Z7-AC7)/AC7</f>
        <v>0</v>
      </c>
      <c r="AB7" s="768">
        <v>4123.9669421487606</v>
      </c>
      <c r="AC7" s="876">
        <v>4990</v>
      </c>
      <c r="AD7" s="256">
        <f t="shared" ref="AD7:AD159" si="8">(AC7-AF7)/AF7</f>
        <v>4.1753653444676408E-2</v>
      </c>
      <c r="AE7" s="768">
        <v>3958.6776859504134</v>
      </c>
      <c r="AF7" s="932">
        <v>4790</v>
      </c>
      <c r="AG7" s="256">
        <f t="shared" ref="AG7:AG159" si="9">(AF7-AI7)/AI7</f>
        <v>9.1116173120728935E-2</v>
      </c>
      <c r="AH7" s="465">
        <v>3628.0991735537191</v>
      </c>
      <c r="AI7" s="938">
        <v>4390</v>
      </c>
      <c r="AJ7" s="256">
        <f t="shared" ref="AJ7:AJ159" si="10">(AI7-AL7)/AL7</f>
        <v>0</v>
      </c>
      <c r="AK7" s="768">
        <v>3628.0991735537191</v>
      </c>
      <c r="AL7" s="938">
        <v>4390</v>
      </c>
      <c r="AM7" s="256">
        <f t="shared" ref="AM7:AM159" si="11">(AL7-AO7)/AO7</f>
        <v>0</v>
      </c>
      <c r="AN7" s="768">
        <v>3628.0991735537191</v>
      </c>
      <c r="AO7" s="938">
        <v>4390</v>
      </c>
      <c r="AP7" s="256">
        <f t="shared" ref="AP7:AP159" si="12">(AO7-AR7)/AR7</f>
        <v>4.77326968973747E-2</v>
      </c>
      <c r="AQ7" s="94">
        <v>3462.8099173553719</v>
      </c>
      <c r="AR7" s="89">
        <v>4190</v>
      </c>
      <c r="AS7" s="256">
        <f t="shared" ref="AS7:AS159" si="13">(AR7-AU7)/AU7</f>
        <v>0</v>
      </c>
      <c r="AT7" s="465">
        <v>3462.8099173553719</v>
      </c>
      <c r="AU7" s="135">
        <v>4190</v>
      </c>
      <c r="AV7" s="256">
        <f t="shared" ref="AV7:AV159" si="14">(AU7-AX7)/AX7</f>
        <v>0.13550135501355012</v>
      </c>
      <c r="AW7" s="465">
        <v>3049.5867768595044</v>
      </c>
      <c r="AX7" s="135">
        <v>3690</v>
      </c>
      <c r="AY7" s="256">
        <f t="shared" ref="AY7:AY159" si="15">(AX7-BA7)/BA7</f>
        <v>5.730659025787966E-2</v>
      </c>
      <c r="AZ7" s="465">
        <v>2884.2975206611573</v>
      </c>
      <c r="BA7" s="135">
        <v>3490</v>
      </c>
      <c r="BB7" s="256">
        <f t="shared" ref="BB7:BB159" si="16">(BA7-BD7)/BD7</f>
        <v>0</v>
      </c>
      <c r="BC7" s="94">
        <v>2884.2975206611573</v>
      </c>
      <c r="BD7" s="162">
        <v>3490</v>
      </c>
      <c r="BE7" s="256">
        <f t="shared" ref="BE7:BE159" si="17">(BD7-BG7)/BG7</f>
        <v>0</v>
      </c>
      <c r="BF7" s="94">
        <v>2884.2975206611573</v>
      </c>
      <c r="BG7" s="192">
        <v>3490</v>
      </c>
      <c r="BH7" s="256">
        <f t="shared" ref="BH7:BH159" si="18">(BG7-BJ7)/BJ7</f>
        <v>9.4043887147335428E-2</v>
      </c>
      <c r="BI7" s="94">
        <v>2636.3636363636365</v>
      </c>
      <c r="BJ7" s="136">
        <v>3190</v>
      </c>
      <c r="BK7" s="256">
        <f t="shared" ref="BK7:BK159" si="19">(BJ7-BM7)/BM7</f>
        <v>0</v>
      </c>
      <c r="BL7" s="94">
        <v>2636.3636363636365</v>
      </c>
      <c r="BM7" s="192">
        <v>3190</v>
      </c>
      <c r="BN7" s="256">
        <f t="shared" ref="BN7:BN159" si="20">(BM7-BP7)/BP7</f>
        <v>0</v>
      </c>
      <c r="BO7" s="94">
        <v>2636.3636363636365</v>
      </c>
      <c r="BP7" s="125">
        <v>3190</v>
      </c>
      <c r="BQ7" s="256">
        <f t="shared" ref="BQ7:BQ159" si="21">(BP7-BS7)/BS7</f>
        <v>0</v>
      </c>
      <c r="BR7" s="211">
        <f>BS7/1.21</f>
        <v>2636.3636363636365</v>
      </c>
      <c r="BS7" s="254">
        <v>3190</v>
      </c>
      <c r="BT7" s="257">
        <f t="shared" ref="BT7:BT159" si="22">(BS7-BV7)/BV7</f>
        <v>0</v>
      </c>
      <c r="BU7" s="211">
        <f>BV7/1.21</f>
        <v>2636.3636363636365</v>
      </c>
      <c r="BV7" s="179">
        <v>3190</v>
      </c>
      <c r="BW7" s="256">
        <f t="shared" ref="BW7:BW159" si="23">(BV7-BY7)/BY7</f>
        <v>-3.0395136778115502E-2</v>
      </c>
      <c r="BX7" s="211">
        <f>BY7/1.21</f>
        <v>2719.0082644628101</v>
      </c>
      <c r="BY7" s="205">
        <v>3290</v>
      </c>
      <c r="BZ7" s="257">
        <f t="shared" ref="BZ7:BZ159" si="24">(BY7-CB7)/CB7</f>
        <v>0.10033444816053512</v>
      </c>
      <c r="CA7" s="212">
        <f>CB7/1.21</f>
        <v>2471.0743801652893</v>
      </c>
      <c r="CB7" s="125">
        <v>2990</v>
      </c>
      <c r="CC7" s="256">
        <f t="shared" ref="CC7:CC159" si="25">(CB7-CE7)/CE7</f>
        <v>0.20080321285140562</v>
      </c>
      <c r="CD7" s="212">
        <f>CE7/1.21</f>
        <v>2057.8512396694214</v>
      </c>
      <c r="CE7" s="193">
        <v>2490</v>
      </c>
      <c r="CF7" s="194">
        <f t="shared" ref="CF7:CF159" si="26">(CE7-CH7)/CH7</f>
        <v>0</v>
      </c>
      <c r="CG7" s="211">
        <f>CH7/1.21</f>
        <v>2057.8512396694214</v>
      </c>
      <c r="CH7" s="191">
        <v>2490</v>
      </c>
      <c r="CI7" s="195">
        <f t="shared" ref="CI7:CI159" si="27">(CH7-CK7)/CK7</f>
        <v>0</v>
      </c>
      <c r="CJ7" s="211">
        <f>CK7/1.21</f>
        <v>2057.8512396694214</v>
      </c>
      <c r="CK7" s="191">
        <v>2490</v>
      </c>
    </row>
    <row r="8" spans="1:89" x14ac:dyDescent="0.3">
      <c r="A8" s="279" t="s">
        <v>58</v>
      </c>
      <c r="B8" s="262">
        <v>90</v>
      </c>
      <c r="C8" s="419" t="s">
        <v>62</v>
      </c>
      <c r="D8" s="768">
        <v>8263.636363636364</v>
      </c>
      <c r="E8" s="88">
        <v>9999</v>
      </c>
      <c r="F8" s="256">
        <f t="shared" si="0"/>
        <v>0</v>
      </c>
      <c r="G8" s="768">
        <v>8263.636363636364</v>
      </c>
      <c r="H8" s="861">
        <v>9999</v>
      </c>
      <c r="I8" s="256">
        <f t="shared" si="1"/>
        <v>0</v>
      </c>
      <c r="J8" s="768">
        <v>8263.636363636364</v>
      </c>
      <c r="K8" s="876">
        <v>9999</v>
      </c>
      <c r="L8" s="256">
        <f t="shared" si="2"/>
        <v>-4.680648236415634E-2</v>
      </c>
      <c r="M8" s="768">
        <v>8669.4214876033056</v>
      </c>
      <c r="N8" s="876">
        <v>10490</v>
      </c>
      <c r="O8" s="256">
        <f t="shared" si="3"/>
        <v>5.0050050050050053E-2</v>
      </c>
      <c r="P8" s="769">
        <v>8256.1983471074382</v>
      </c>
      <c r="Q8" s="876">
        <v>9990</v>
      </c>
      <c r="R8" s="256">
        <f t="shared" si="4"/>
        <v>0.17667844522968199</v>
      </c>
      <c r="S8" s="769">
        <v>7016.5289256198348</v>
      </c>
      <c r="T8" s="861">
        <v>8490</v>
      </c>
      <c r="U8" s="256">
        <f t="shared" si="5"/>
        <v>0</v>
      </c>
      <c r="V8" s="769">
        <f>W8/1.21</f>
        <v>7016.5289256198348</v>
      </c>
      <c r="W8" s="876">
        <v>8490</v>
      </c>
      <c r="X8" s="256">
        <f t="shared" si="6"/>
        <v>2.3014821062778648E-2</v>
      </c>
      <c r="Y8" s="769">
        <f>Z8/1.21</f>
        <v>6858.6776859504134</v>
      </c>
      <c r="Z8" s="876">
        <v>8299</v>
      </c>
      <c r="AA8" s="256">
        <f t="shared" si="7"/>
        <v>-2.2497055359246173E-2</v>
      </c>
      <c r="AB8" s="769">
        <v>7016.5289256198348</v>
      </c>
      <c r="AC8" s="876">
        <v>8490</v>
      </c>
      <c r="AD8" s="256">
        <f t="shared" si="8"/>
        <v>6.2578222778473094E-2</v>
      </c>
      <c r="AE8" s="769">
        <v>6603.3057851239673</v>
      </c>
      <c r="AF8" s="932">
        <v>7990</v>
      </c>
      <c r="AG8" s="256">
        <f t="shared" si="9"/>
        <v>3.7797116508637485E-2</v>
      </c>
      <c r="AH8" s="465">
        <v>6362.8099173553719</v>
      </c>
      <c r="AI8" s="938">
        <v>7699</v>
      </c>
      <c r="AJ8" s="256">
        <f t="shared" si="10"/>
        <v>0</v>
      </c>
      <c r="AK8" s="769">
        <v>6362.8099173553719</v>
      </c>
      <c r="AL8" s="938">
        <v>7699</v>
      </c>
      <c r="AM8" s="859">
        <f t="shared" si="11"/>
        <v>-3.6420525657071337E-2</v>
      </c>
      <c r="AN8" s="769">
        <v>6603.3057851239673</v>
      </c>
      <c r="AO8" s="938">
        <v>7990</v>
      </c>
      <c r="AP8" s="256">
        <f t="shared" si="12"/>
        <v>5.2700922266139656E-2</v>
      </c>
      <c r="AQ8" s="447">
        <v>6272.727272727273</v>
      </c>
      <c r="AR8" s="89">
        <v>7590</v>
      </c>
      <c r="AS8" s="256">
        <f t="shared" si="13"/>
        <v>0</v>
      </c>
      <c r="AT8" s="465">
        <v>6272.727272727273</v>
      </c>
      <c r="AU8" s="135">
        <v>7590</v>
      </c>
      <c r="AV8" s="256">
        <f t="shared" si="14"/>
        <v>2.7063599458728011E-2</v>
      </c>
      <c r="AW8" s="465">
        <v>6107.4380165289258</v>
      </c>
      <c r="AX8" s="135">
        <v>7390</v>
      </c>
      <c r="AY8" s="256">
        <f t="shared" si="15"/>
        <v>5.7224606580829757E-2</v>
      </c>
      <c r="AZ8" s="465">
        <v>5776.8595041322315</v>
      </c>
      <c r="BA8" s="135">
        <v>6990</v>
      </c>
      <c r="BB8" s="256">
        <f t="shared" si="16"/>
        <v>0</v>
      </c>
      <c r="BC8" s="447">
        <v>5776.8595041322315</v>
      </c>
      <c r="BD8" s="162">
        <v>6990</v>
      </c>
      <c r="BE8" s="256">
        <f t="shared" si="17"/>
        <v>7.7041602465331274E-2</v>
      </c>
      <c r="BF8" s="94">
        <v>5363.636363636364</v>
      </c>
      <c r="BG8" s="192">
        <v>6490</v>
      </c>
      <c r="BH8" s="256">
        <f t="shared" si="18"/>
        <v>0.10186757215619695</v>
      </c>
      <c r="BI8" s="94">
        <v>4867.7685950413224</v>
      </c>
      <c r="BJ8" s="136">
        <v>5890</v>
      </c>
      <c r="BK8" s="256">
        <f t="shared" si="19"/>
        <v>0</v>
      </c>
      <c r="BL8" s="94">
        <v>4867.7685950413224</v>
      </c>
      <c r="BM8" s="192">
        <v>5890</v>
      </c>
      <c r="BN8" s="256">
        <f t="shared" si="20"/>
        <v>0</v>
      </c>
      <c r="BO8" s="94">
        <v>4867.7685950413224</v>
      </c>
      <c r="BP8" s="179">
        <v>5890</v>
      </c>
      <c r="BQ8" s="256">
        <f t="shared" si="21"/>
        <v>-9.2449922958397532E-2</v>
      </c>
      <c r="BR8" s="211">
        <f>BS8/1.21</f>
        <v>5363.636363636364</v>
      </c>
      <c r="BS8" s="253">
        <v>6490</v>
      </c>
      <c r="BT8" s="257">
        <f t="shared" si="22"/>
        <v>8.347245409015025E-2</v>
      </c>
      <c r="BU8" s="211">
        <f>BV8/1.21</f>
        <v>4950.4132231404956</v>
      </c>
      <c r="BV8" s="179">
        <v>5990</v>
      </c>
      <c r="BW8" s="256">
        <f t="shared" si="23"/>
        <v>-7.7041602465331274E-2</v>
      </c>
      <c r="BX8" s="211">
        <f>BY8/1.21</f>
        <v>5363.636363636364</v>
      </c>
      <c r="BY8" s="205">
        <v>6490</v>
      </c>
      <c r="BZ8" s="257">
        <f t="shared" si="24"/>
        <v>8.347245409015025E-2</v>
      </c>
      <c r="CA8" s="212">
        <f>CB8/1.21</f>
        <v>4950.4132231404956</v>
      </c>
      <c r="CB8" s="125">
        <v>5990</v>
      </c>
      <c r="CC8" s="256">
        <f t="shared" si="25"/>
        <v>0.20040080160320642</v>
      </c>
      <c r="CD8" s="212">
        <f>CE8/1.21</f>
        <v>4123.9669421487606</v>
      </c>
      <c r="CE8" s="193">
        <v>4990</v>
      </c>
      <c r="CF8" s="194">
        <f t="shared" si="26"/>
        <v>4.1753653444676408E-2</v>
      </c>
      <c r="CG8" s="211">
        <f>CH8/1.21</f>
        <v>3958.6776859504134</v>
      </c>
      <c r="CH8" s="191">
        <v>4790</v>
      </c>
      <c r="CI8" s="195">
        <f t="shared" si="27"/>
        <v>6.6815144766147E-2</v>
      </c>
      <c r="CJ8" s="211">
        <f>CK8/1.21</f>
        <v>3710.7438016528927</v>
      </c>
      <c r="CK8" s="191">
        <v>4490</v>
      </c>
    </row>
    <row r="9" spans="1:89" s="481" customFormat="1" ht="15" thickBot="1" x14ac:dyDescent="0.35">
      <c r="A9" s="280" t="s">
        <v>58</v>
      </c>
      <c r="B9" s="263">
        <v>91</v>
      </c>
      <c r="C9" s="425" t="s">
        <v>63</v>
      </c>
      <c r="D9" s="770">
        <v>4950.4132231404956</v>
      </c>
      <c r="E9" s="548">
        <v>5990</v>
      </c>
      <c r="F9" s="332">
        <f t="shared" si="0"/>
        <v>0</v>
      </c>
      <c r="G9" s="770">
        <v>4950.4132231404956</v>
      </c>
      <c r="H9" s="889">
        <v>5990</v>
      </c>
      <c r="I9" s="332">
        <f t="shared" si="1"/>
        <v>0</v>
      </c>
      <c r="J9" s="770">
        <v>4950.4132231404956</v>
      </c>
      <c r="K9" s="877">
        <v>5990</v>
      </c>
      <c r="L9" s="332">
        <f t="shared" si="2"/>
        <v>3.4542314335060449E-2</v>
      </c>
      <c r="M9" s="770">
        <v>4785.1239669421493</v>
      </c>
      <c r="N9" s="877">
        <v>5790</v>
      </c>
      <c r="O9" s="332">
        <f t="shared" si="3"/>
        <v>5.4644808743169397E-2</v>
      </c>
      <c r="P9" s="770">
        <v>4537.1900826446281</v>
      </c>
      <c r="Q9" s="889">
        <v>5490</v>
      </c>
      <c r="R9" s="332">
        <f t="shared" si="4"/>
        <v>0.10020040080160321</v>
      </c>
      <c r="S9" s="770">
        <v>4123.9669421487606</v>
      </c>
      <c r="T9" s="877">
        <v>4990</v>
      </c>
      <c r="U9" s="332">
        <f t="shared" si="5"/>
        <v>0.13434871561718573</v>
      </c>
      <c r="V9" s="770">
        <f>W9/1.21</f>
        <v>3635.5371900826449</v>
      </c>
      <c r="W9" s="889">
        <v>4399</v>
      </c>
      <c r="X9" s="332">
        <f t="shared" si="6"/>
        <v>0</v>
      </c>
      <c r="Y9" s="770">
        <f>Z9/1.21</f>
        <v>3635.5371900826449</v>
      </c>
      <c r="Z9" s="889">
        <v>4399</v>
      </c>
      <c r="AA9" s="332">
        <f t="shared" si="7"/>
        <v>0</v>
      </c>
      <c r="AB9" s="770">
        <v>3635.5371900826449</v>
      </c>
      <c r="AC9" s="889">
        <v>4399</v>
      </c>
      <c r="AD9" s="332">
        <f t="shared" si="8"/>
        <v>0</v>
      </c>
      <c r="AE9" s="770">
        <v>3635.5371900826449</v>
      </c>
      <c r="AF9" s="933">
        <v>4399</v>
      </c>
      <c r="AG9" s="332">
        <f t="shared" si="9"/>
        <v>0.1000250062515629</v>
      </c>
      <c r="AH9" s="467">
        <v>3304.9586776859505</v>
      </c>
      <c r="AI9" s="938">
        <v>3999</v>
      </c>
      <c r="AJ9" s="332">
        <f t="shared" si="10"/>
        <v>-8.9066059225512528E-2</v>
      </c>
      <c r="AK9" s="770">
        <v>3628.0991735537191</v>
      </c>
      <c r="AL9" s="938">
        <v>4390</v>
      </c>
      <c r="AM9" s="332">
        <f t="shared" si="11"/>
        <v>0</v>
      </c>
      <c r="AN9" s="770">
        <v>3628.0991735537191</v>
      </c>
      <c r="AO9" s="938">
        <v>4390</v>
      </c>
      <c r="AP9" s="332">
        <f t="shared" si="12"/>
        <v>4.77326968973747E-2</v>
      </c>
      <c r="AQ9" s="103">
        <v>3462.8099173553719</v>
      </c>
      <c r="AR9" s="92">
        <v>4190</v>
      </c>
      <c r="AS9" s="332">
        <f t="shared" si="13"/>
        <v>0</v>
      </c>
      <c r="AT9" s="467">
        <v>3462.8099173553719</v>
      </c>
      <c r="AU9" s="172">
        <v>4190</v>
      </c>
      <c r="AV9" s="332">
        <f t="shared" si="14"/>
        <v>0.13550135501355012</v>
      </c>
      <c r="AW9" s="467">
        <v>3049.5867768595044</v>
      </c>
      <c r="AX9" s="172">
        <v>3690</v>
      </c>
      <c r="AY9" s="332">
        <f t="shared" si="15"/>
        <v>5.730659025787966E-2</v>
      </c>
      <c r="AZ9" s="467">
        <v>2884.2975206611573</v>
      </c>
      <c r="BA9" s="172">
        <v>3490</v>
      </c>
      <c r="BB9" s="332">
        <f t="shared" si="16"/>
        <v>0</v>
      </c>
      <c r="BC9" s="103">
        <v>2884.2975206611573</v>
      </c>
      <c r="BD9" s="382">
        <v>3490</v>
      </c>
      <c r="BE9" s="332">
        <f t="shared" si="17"/>
        <v>0</v>
      </c>
      <c r="BF9" s="103">
        <v>2884.2975206611573</v>
      </c>
      <c r="BG9" s="381">
        <v>3490</v>
      </c>
      <c r="BH9" s="332">
        <f t="shared" si="18"/>
        <v>9.4043887147335428E-2</v>
      </c>
      <c r="BI9" s="103">
        <v>2636.3636363636365</v>
      </c>
      <c r="BJ9" s="138">
        <v>3190</v>
      </c>
      <c r="BK9" s="332">
        <f t="shared" si="19"/>
        <v>0</v>
      </c>
      <c r="BL9" s="103">
        <v>2636.3636363636365</v>
      </c>
      <c r="BM9" s="381">
        <v>3190</v>
      </c>
      <c r="BN9" s="332">
        <f t="shared" si="20"/>
        <v>0</v>
      </c>
      <c r="BO9" s="103">
        <v>2636.3636363636365</v>
      </c>
      <c r="BP9" s="285">
        <v>3190</v>
      </c>
      <c r="BQ9" s="332">
        <f t="shared" si="21"/>
        <v>0</v>
      </c>
      <c r="BR9" s="333">
        <f>BS9/1.21</f>
        <v>2636.3636363636365</v>
      </c>
      <c r="BS9" s="334">
        <v>3190</v>
      </c>
      <c r="BT9" s="335">
        <f t="shared" si="22"/>
        <v>0</v>
      </c>
      <c r="BU9" s="333">
        <f>BV9/1.21</f>
        <v>2636.3636363636365</v>
      </c>
      <c r="BV9" s="289">
        <v>3190</v>
      </c>
      <c r="BW9" s="332">
        <f t="shared" si="23"/>
        <v>-3.0395136778115502E-2</v>
      </c>
      <c r="BX9" s="333">
        <f>BY9/1.21</f>
        <v>2719.0082644628101</v>
      </c>
      <c r="BY9" s="336">
        <v>3290</v>
      </c>
      <c r="BZ9" s="335">
        <f t="shared" si="24"/>
        <v>0.10033444816053512</v>
      </c>
      <c r="CA9" s="337">
        <f>CB9/1.21</f>
        <v>2471.0743801652893</v>
      </c>
      <c r="CB9" s="285">
        <v>2990</v>
      </c>
      <c r="CC9" s="332">
        <f t="shared" si="25"/>
        <v>0.20080321285140562</v>
      </c>
      <c r="CD9" s="337">
        <f>CE9/1.21</f>
        <v>2057.8512396694214</v>
      </c>
      <c r="CE9" s="260">
        <v>2490</v>
      </c>
      <c r="CF9" s="207">
        <f t="shared" si="26"/>
        <v>0</v>
      </c>
      <c r="CG9" s="333">
        <f>CH9/1.21</f>
        <v>2057.8512396694214</v>
      </c>
      <c r="CH9" s="338">
        <v>2490</v>
      </c>
      <c r="CI9" s="206">
        <f t="shared" si="27"/>
        <v>8.7336244541484712E-2</v>
      </c>
      <c r="CJ9" s="333">
        <f>CK9/1.21</f>
        <v>1892.5619834710744</v>
      </c>
      <c r="CK9" s="338">
        <v>2290</v>
      </c>
    </row>
    <row r="10" spans="1:89" x14ac:dyDescent="0.3">
      <c r="A10" s="286" t="s">
        <v>64</v>
      </c>
      <c r="B10" s="262">
        <v>154</v>
      </c>
      <c r="C10" s="423" t="s">
        <v>65</v>
      </c>
      <c r="D10" s="766">
        <v>11763.800904977375</v>
      </c>
      <c r="E10" s="842">
        <v>12999</v>
      </c>
      <c r="F10" s="315">
        <f t="shared" si="0"/>
        <v>0</v>
      </c>
      <c r="G10" s="766">
        <v>11763.800904977375</v>
      </c>
      <c r="H10" s="860">
        <v>12999</v>
      </c>
      <c r="I10" s="315">
        <f t="shared" si="1"/>
        <v>0</v>
      </c>
      <c r="J10" s="766">
        <v>11763.800904977375</v>
      </c>
      <c r="K10" s="879">
        <v>12999</v>
      </c>
      <c r="L10" s="315">
        <f t="shared" si="2"/>
        <v>2.3623907394283016E-2</v>
      </c>
      <c r="M10" s="766">
        <v>11492.307692307693</v>
      </c>
      <c r="N10" s="879">
        <v>12699</v>
      </c>
      <c r="O10" s="315">
        <f t="shared" si="3"/>
        <v>5.8338194849570799E-2</v>
      </c>
      <c r="P10" s="766">
        <v>10858.823529411766</v>
      </c>
      <c r="Q10" s="860">
        <v>11999</v>
      </c>
      <c r="R10" s="315">
        <f t="shared" si="4"/>
        <v>-7.6289453425712084E-2</v>
      </c>
      <c r="S10" s="766">
        <v>11755.656108597284</v>
      </c>
      <c r="T10" s="879">
        <v>12990</v>
      </c>
      <c r="U10" s="315">
        <f t="shared" si="5"/>
        <v>3.1771247021445591E-2</v>
      </c>
      <c r="V10" s="766">
        <f t="shared" ref="V10:V55" si="28">W10/(1.105)</f>
        <v>11393.665158371041</v>
      </c>
      <c r="W10" s="860">
        <v>12590</v>
      </c>
      <c r="X10" s="315">
        <f t="shared" si="6"/>
        <v>0</v>
      </c>
      <c r="Y10" s="766">
        <f t="shared" ref="Y10:Y64" si="29">Z10/(1.105)</f>
        <v>11393.665158371041</v>
      </c>
      <c r="Z10" s="879">
        <v>12590</v>
      </c>
      <c r="AA10" s="315">
        <f t="shared" si="7"/>
        <v>8.0064051240992789E-3</v>
      </c>
      <c r="AB10" s="766">
        <v>11303.16742081448</v>
      </c>
      <c r="AC10" s="860">
        <v>12490</v>
      </c>
      <c r="AD10" s="315">
        <f t="shared" si="8"/>
        <v>0</v>
      </c>
      <c r="AE10" s="766">
        <v>11303.16742081448</v>
      </c>
      <c r="AF10" s="931">
        <v>12490</v>
      </c>
      <c r="AG10" s="315">
        <f t="shared" si="9"/>
        <v>4.1701417848206836E-2</v>
      </c>
      <c r="AH10" s="464">
        <v>10850.6787330317</v>
      </c>
      <c r="AI10" s="938">
        <v>11990</v>
      </c>
      <c r="AJ10" s="315">
        <f t="shared" si="10"/>
        <v>0</v>
      </c>
      <c r="AK10" s="767">
        <v>10850.678733031675</v>
      </c>
      <c r="AL10" s="938">
        <v>11990</v>
      </c>
      <c r="AM10" s="315">
        <f t="shared" si="11"/>
        <v>0</v>
      </c>
      <c r="AN10" s="767">
        <v>10850.678733031675</v>
      </c>
      <c r="AO10" s="938">
        <v>11990</v>
      </c>
      <c r="AP10" s="315">
        <f t="shared" si="12"/>
        <v>0</v>
      </c>
      <c r="AQ10" s="93">
        <v>10850.678733031675</v>
      </c>
      <c r="AR10" s="89">
        <v>11990</v>
      </c>
      <c r="AS10" s="315">
        <f t="shared" si="13"/>
        <v>0</v>
      </c>
      <c r="AT10" s="464">
        <v>10850.678733031675</v>
      </c>
      <c r="AU10" s="139">
        <v>11990</v>
      </c>
      <c r="AV10" s="315">
        <f t="shared" si="14"/>
        <v>0</v>
      </c>
      <c r="AW10" s="464">
        <v>10850.678733031675</v>
      </c>
      <c r="AX10" s="139">
        <v>11990</v>
      </c>
      <c r="AY10" s="315">
        <f t="shared" si="15"/>
        <v>1.6963528413910092E-2</v>
      </c>
      <c r="AZ10" s="464">
        <v>10669.683257918552</v>
      </c>
      <c r="BA10" s="139">
        <v>11790</v>
      </c>
      <c r="BB10" s="315">
        <f t="shared" si="16"/>
        <v>0</v>
      </c>
      <c r="BC10" s="93">
        <v>10669.683257918552</v>
      </c>
      <c r="BD10" s="162">
        <v>11790</v>
      </c>
      <c r="BE10" s="315">
        <f t="shared" si="17"/>
        <v>7.2793448589626927E-2</v>
      </c>
      <c r="BF10" s="93">
        <v>9945.7013574660632</v>
      </c>
      <c r="BG10" s="162">
        <v>10990</v>
      </c>
      <c r="BH10" s="315">
        <f t="shared" si="18"/>
        <v>0.10010010010010011</v>
      </c>
      <c r="BI10" s="93">
        <f>BJ10/1.105</f>
        <v>9040.7239819004535</v>
      </c>
      <c r="BJ10" s="320">
        <v>9990</v>
      </c>
      <c r="BK10" s="315">
        <f t="shared" si="19"/>
        <v>0.11123470522803114</v>
      </c>
      <c r="BL10" s="93">
        <v>8135.746606334842</v>
      </c>
      <c r="BM10" s="162">
        <v>8990</v>
      </c>
      <c r="BN10" s="315">
        <f t="shared" si="20"/>
        <v>0</v>
      </c>
      <c r="BO10" s="93">
        <v>8135.746606334842</v>
      </c>
      <c r="BP10" s="89">
        <v>8990</v>
      </c>
      <c r="BQ10" s="315">
        <f t="shared" si="21"/>
        <v>0</v>
      </c>
      <c r="BR10" s="316">
        <f>BS10/(1.105)</f>
        <v>8135.746606334842</v>
      </c>
      <c r="BS10" s="317">
        <v>8990</v>
      </c>
      <c r="BT10" s="318">
        <f t="shared" si="22"/>
        <v>9.768009768009768E-2</v>
      </c>
      <c r="BU10" s="316">
        <f>BV10/(1.105)</f>
        <v>7411.7647058823532</v>
      </c>
      <c r="BV10" s="89">
        <v>8190</v>
      </c>
      <c r="BW10" s="315">
        <f t="shared" si="23"/>
        <v>0</v>
      </c>
      <c r="BX10" s="316">
        <f>BY10/(1.105)</f>
        <v>7411.7647058823532</v>
      </c>
      <c r="BY10" s="319">
        <v>8190</v>
      </c>
      <c r="BZ10" s="318">
        <f t="shared" si="24"/>
        <v>0.10825439783491204</v>
      </c>
      <c r="CA10" s="316">
        <f>CB10/(1.105)</f>
        <v>6687.7828054298643</v>
      </c>
      <c r="CB10" s="320">
        <v>7390</v>
      </c>
      <c r="CC10" s="315">
        <f t="shared" si="25"/>
        <v>0.29876977152899825</v>
      </c>
      <c r="CD10" s="316">
        <f>CE10/(1.105)</f>
        <v>5149.3212669683262</v>
      </c>
      <c r="CE10" s="321">
        <v>5690</v>
      </c>
      <c r="CF10" s="318">
        <f t="shared" si="26"/>
        <v>0</v>
      </c>
      <c r="CG10" s="316">
        <f>CH10/(1.105)</f>
        <v>5149.3212669683262</v>
      </c>
      <c r="CH10" s="322">
        <v>5690</v>
      </c>
      <c r="CI10" s="315">
        <f t="shared" si="27"/>
        <v>0</v>
      </c>
      <c r="CJ10" s="316">
        <f>CK10/(1.105)</f>
        <v>5149.3212669683262</v>
      </c>
      <c r="CK10" s="322">
        <v>5690</v>
      </c>
    </row>
    <row r="11" spans="1:89" x14ac:dyDescent="0.3">
      <c r="A11" s="279" t="s">
        <v>64</v>
      </c>
      <c r="B11" s="262">
        <v>159</v>
      </c>
      <c r="C11" s="419" t="s">
        <v>66</v>
      </c>
      <c r="D11" s="768">
        <v>9945.7013574660632</v>
      </c>
      <c r="E11" s="88">
        <v>10990</v>
      </c>
      <c r="F11" s="195">
        <f t="shared" si="0"/>
        <v>0</v>
      </c>
      <c r="G11" s="768">
        <v>9945.7013574660632</v>
      </c>
      <c r="H11" s="861">
        <v>10990</v>
      </c>
      <c r="I11" s="195">
        <f t="shared" si="1"/>
        <v>0</v>
      </c>
      <c r="J11" s="768">
        <v>9945.7013574660632</v>
      </c>
      <c r="K11" s="861">
        <v>10990</v>
      </c>
      <c r="L11" s="195">
        <f t="shared" si="2"/>
        <v>0</v>
      </c>
      <c r="M11" s="768">
        <v>9945.7013574660632</v>
      </c>
      <c r="N11" s="876">
        <v>10990</v>
      </c>
      <c r="O11" s="195">
        <f t="shared" si="3"/>
        <v>4.7664442326024785E-2</v>
      </c>
      <c r="P11" s="768">
        <v>9493.2126696832584</v>
      </c>
      <c r="Q11" s="861">
        <v>10490</v>
      </c>
      <c r="R11" s="195">
        <f t="shared" si="4"/>
        <v>5.0050050050050053E-2</v>
      </c>
      <c r="S11" s="768">
        <v>9040.7239819004535</v>
      </c>
      <c r="T11" s="876">
        <v>9990</v>
      </c>
      <c r="U11" s="195">
        <f t="shared" si="5"/>
        <v>3.0959752321981424E-2</v>
      </c>
      <c r="V11" s="768">
        <f t="shared" si="28"/>
        <v>8769.2307692307695</v>
      </c>
      <c r="W11" s="861">
        <v>9690</v>
      </c>
      <c r="X11" s="195">
        <f t="shared" si="6"/>
        <v>0</v>
      </c>
      <c r="Y11" s="768">
        <f t="shared" si="29"/>
        <v>8769.2307692307695</v>
      </c>
      <c r="Z11" s="876">
        <v>9690</v>
      </c>
      <c r="AA11" s="195">
        <f t="shared" si="7"/>
        <v>1.0427528675703858E-2</v>
      </c>
      <c r="AB11" s="768">
        <v>8678.7330316742082</v>
      </c>
      <c r="AC11" s="861">
        <v>9590</v>
      </c>
      <c r="AD11" s="195">
        <f t="shared" si="8"/>
        <v>0</v>
      </c>
      <c r="AE11" s="768">
        <v>8678.7330316742082</v>
      </c>
      <c r="AF11" s="932">
        <v>9590</v>
      </c>
      <c r="AG11" s="195">
        <f t="shared" si="9"/>
        <v>2.1299254526091587E-2</v>
      </c>
      <c r="AH11" s="465">
        <v>8497.7375565610855</v>
      </c>
      <c r="AI11" s="938">
        <v>9390</v>
      </c>
      <c r="AJ11" s="195">
        <f t="shared" si="10"/>
        <v>0</v>
      </c>
      <c r="AK11" s="768">
        <v>8497.7375565610855</v>
      </c>
      <c r="AL11" s="938">
        <v>9390</v>
      </c>
      <c r="AM11" s="195">
        <f t="shared" si="11"/>
        <v>0</v>
      </c>
      <c r="AN11" s="768">
        <v>8497.7375565610855</v>
      </c>
      <c r="AO11" s="938">
        <v>9390</v>
      </c>
      <c r="AP11" s="195">
        <f t="shared" si="12"/>
        <v>0</v>
      </c>
      <c r="AQ11" s="94">
        <v>8497.7375565610855</v>
      </c>
      <c r="AR11" s="89">
        <v>9390</v>
      </c>
      <c r="AS11" s="195">
        <f t="shared" si="13"/>
        <v>0</v>
      </c>
      <c r="AT11" s="465">
        <v>8497.7375565610855</v>
      </c>
      <c r="AU11" s="135">
        <v>9390</v>
      </c>
      <c r="AV11" s="195">
        <f t="shared" si="14"/>
        <v>0</v>
      </c>
      <c r="AW11" s="465">
        <v>8497.7375565610855</v>
      </c>
      <c r="AX11" s="135">
        <v>9390</v>
      </c>
      <c r="AY11" s="195">
        <f t="shared" si="15"/>
        <v>3.3003300330033E-2</v>
      </c>
      <c r="AZ11" s="465">
        <v>8226.2443438914033</v>
      </c>
      <c r="BA11" s="135">
        <v>9090</v>
      </c>
      <c r="BB11" s="195">
        <f t="shared" si="16"/>
        <v>0</v>
      </c>
      <c r="BC11" s="94">
        <v>8226.2443438914033</v>
      </c>
      <c r="BD11" s="162">
        <v>9090</v>
      </c>
      <c r="BE11" s="195">
        <f t="shared" si="17"/>
        <v>7.0671378091872794E-2</v>
      </c>
      <c r="BF11" s="94">
        <v>7683.2579185520362</v>
      </c>
      <c r="BG11" s="162">
        <v>8490</v>
      </c>
      <c r="BH11" s="195">
        <f t="shared" si="18"/>
        <v>0.10403120936280884</v>
      </c>
      <c r="BI11" s="94">
        <f t="shared" ref="BI11:BI39" si="30">BJ11/1.105</f>
        <v>6959.2760180995474</v>
      </c>
      <c r="BJ11" s="192">
        <v>7690</v>
      </c>
      <c r="BK11" s="195">
        <f t="shared" si="19"/>
        <v>0.10014306151645208</v>
      </c>
      <c r="BL11" s="94">
        <v>6325.7918552036199</v>
      </c>
      <c r="BM11" s="162">
        <v>6990</v>
      </c>
      <c r="BN11" s="195">
        <f t="shared" si="20"/>
        <v>0</v>
      </c>
      <c r="BO11" s="94">
        <v>6325.7918552036199</v>
      </c>
      <c r="BP11" s="236">
        <v>6990</v>
      </c>
      <c r="BQ11" s="195">
        <f t="shared" si="21"/>
        <v>-7.9051383399209488E-2</v>
      </c>
      <c r="BR11" s="211">
        <f t="shared" ref="BR11:BR58" si="31">BS11/(1.105)</f>
        <v>6868.778280542987</v>
      </c>
      <c r="BS11" s="255">
        <v>7590</v>
      </c>
      <c r="BT11" s="194">
        <f t="shared" si="22"/>
        <v>4.1152263374485597E-2</v>
      </c>
      <c r="BU11" s="211">
        <f t="shared" ref="BU11:BU58" si="32">BV11/(1.105)</f>
        <v>6597.285067873303</v>
      </c>
      <c r="BV11" s="52">
        <v>7290</v>
      </c>
      <c r="BW11" s="195">
        <f t="shared" si="23"/>
        <v>0</v>
      </c>
      <c r="BX11" s="211">
        <f t="shared" ref="BX11:BX58" si="33">BY11/(1.105)</f>
        <v>6597.285067873303</v>
      </c>
      <c r="BY11" s="205">
        <v>7290</v>
      </c>
      <c r="BZ11" s="194">
        <f t="shared" si="24"/>
        <v>0.1062215477996965</v>
      </c>
      <c r="CA11" s="211">
        <f t="shared" ref="CA11:CA58" si="34">CB11/(1.105)</f>
        <v>5963.8009049773755</v>
      </c>
      <c r="CB11" s="192">
        <v>6590</v>
      </c>
      <c r="CC11" s="195">
        <f t="shared" si="25"/>
        <v>0.20036429872495445</v>
      </c>
      <c r="CD11" s="211">
        <f t="shared" ref="CD11:CD58" si="35">CE11/(1.105)</f>
        <v>4968.3257918552035</v>
      </c>
      <c r="CE11" s="193">
        <v>5490</v>
      </c>
      <c r="CF11" s="194">
        <f t="shared" si="26"/>
        <v>0</v>
      </c>
      <c r="CG11" s="211">
        <f t="shared" ref="CG11:CG58" si="36">CH11/(1.105)</f>
        <v>4968.3257918552035</v>
      </c>
      <c r="CH11" s="191">
        <v>5490</v>
      </c>
      <c r="CI11" s="195">
        <f t="shared" si="27"/>
        <v>0</v>
      </c>
      <c r="CJ11" s="211">
        <f t="shared" ref="CJ11:CJ58" si="37">CK11/(1.105)</f>
        <v>4968.3257918552035</v>
      </c>
      <c r="CK11" s="191">
        <v>5490</v>
      </c>
    </row>
    <row r="12" spans="1:89" x14ac:dyDescent="0.3">
      <c r="A12" s="279" t="s">
        <v>64</v>
      </c>
      <c r="B12" s="262">
        <v>193</v>
      </c>
      <c r="C12" s="419" t="s">
        <v>67</v>
      </c>
      <c r="D12" s="768">
        <v>9040.7239819004535</v>
      </c>
      <c r="E12" s="1105">
        <v>9990</v>
      </c>
      <c r="F12" s="195">
        <f t="shared" si="0"/>
        <v>0</v>
      </c>
      <c r="G12" s="768">
        <v>9040.7239819004535</v>
      </c>
      <c r="H12" s="866">
        <v>9990</v>
      </c>
      <c r="I12" s="195">
        <f t="shared" si="1"/>
        <v>0</v>
      </c>
      <c r="J12" s="768">
        <v>9040.7239819004535</v>
      </c>
      <c r="K12" s="866">
        <v>9990</v>
      </c>
      <c r="L12" s="195">
        <f t="shared" si="2"/>
        <v>-9.0009000900090005E-4</v>
      </c>
      <c r="M12" s="768">
        <v>9048.8687782805428</v>
      </c>
      <c r="N12" s="882">
        <v>9999</v>
      </c>
      <c r="O12" s="195">
        <f t="shared" si="3"/>
        <v>5.3635405690200214E-2</v>
      </c>
      <c r="P12" s="768">
        <v>8588.2352941176468</v>
      </c>
      <c r="Q12" s="866">
        <v>9490</v>
      </c>
      <c r="R12" s="195">
        <f t="shared" si="4"/>
        <v>5.5617352614015569E-2</v>
      </c>
      <c r="S12" s="768">
        <v>8135.746606334842</v>
      </c>
      <c r="T12" s="866">
        <v>8990</v>
      </c>
      <c r="U12" s="195">
        <f t="shared" si="5"/>
        <v>0</v>
      </c>
      <c r="V12" s="768">
        <f t="shared" si="28"/>
        <v>8135.746606334842</v>
      </c>
      <c r="W12" s="866">
        <v>8990</v>
      </c>
      <c r="X12" s="195">
        <f t="shared" si="6"/>
        <v>0</v>
      </c>
      <c r="Y12" s="768">
        <f t="shared" si="29"/>
        <v>8135.746606334842</v>
      </c>
      <c r="Z12" s="866">
        <v>8990</v>
      </c>
      <c r="AA12" s="195">
        <f t="shared" si="7"/>
        <v>0</v>
      </c>
      <c r="AB12" s="768">
        <v>8135.746606334842</v>
      </c>
      <c r="AC12" s="866">
        <v>8990</v>
      </c>
      <c r="AD12" s="195">
        <f t="shared" si="8"/>
        <v>0</v>
      </c>
      <c r="AE12" s="768">
        <v>8135.746606334842</v>
      </c>
      <c r="AF12" s="934">
        <v>8990</v>
      </c>
      <c r="AG12" s="195">
        <f t="shared" si="9"/>
        <v>0</v>
      </c>
      <c r="AH12" s="465">
        <v>8135.746606334842</v>
      </c>
      <c r="AI12" s="949">
        <v>8990</v>
      </c>
      <c r="AJ12" s="195">
        <f t="shared" si="10"/>
        <v>0</v>
      </c>
      <c r="AK12" s="768">
        <v>8135.746606334842</v>
      </c>
      <c r="AL12" s="949">
        <v>8990</v>
      </c>
      <c r="AM12" s="195">
        <f t="shared" si="11"/>
        <v>0</v>
      </c>
      <c r="AN12" s="768">
        <v>8135.746606334842</v>
      </c>
      <c r="AO12" s="938">
        <v>8990</v>
      </c>
      <c r="AP12" s="195">
        <f t="shared" si="12"/>
        <v>0</v>
      </c>
      <c r="AQ12" s="94">
        <v>8135.746606334842</v>
      </c>
      <c r="AR12" s="89">
        <v>8990</v>
      </c>
      <c r="AS12" s="195">
        <f t="shared" si="13"/>
        <v>0</v>
      </c>
      <c r="AT12" s="465">
        <v>8135.746606334842</v>
      </c>
      <c r="AU12" s="135">
        <v>8990</v>
      </c>
      <c r="AV12" s="195">
        <f t="shared" si="14"/>
        <v>0</v>
      </c>
      <c r="AW12" s="465">
        <v>8135.746606334842</v>
      </c>
      <c r="AX12" s="135">
        <v>8990</v>
      </c>
      <c r="AY12" s="195">
        <f t="shared" si="15"/>
        <v>8.4439083232810616E-2</v>
      </c>
      <c r="AZ12" s="465">
        <v>7502.2624434389145</v>
      </c>
      <c r="BA12" s="135">
        <v>8290</v>
      </c>
      <c r="BB12" s="195">
        <f t="shared" si="16"/>
        <v>0</v>
      </c>
      <c r="BC12" s="94">
        <v>7502.2624434389145</v>
      </c>
      <c r="BD12" s="162">
        <v>8290</v>
      </c>
      <c r="BE12" s="195">
        <f t="shared" si="17"/>
        <v>7.8023407022106639E-2</v>
      </c>
      <c r="BF12" s="94">
        <v>6959.2760180995474</v>
      </c>
      <c r="BG12" s="162">
        <v>7690</v>
      </c>
      <c r="BH12" s="195">
        <f t="shared" si="18"/>
        <v>0.10014306151645208</v>
      </c>
      <c r="BI12" s="94">
        <f t="shared" si="30"/>
        <v>6325.7918552036199</v>
      </c>
      <c r="BJ12" s="192">
        <v>6990</v>
      </c>
      <c r="BK12" s="195">
        <f t="shared" si="19"/>
        <v>0.1669449081803005</v>
      </c>
      <c r="BL12" s="94">
        <v>5420.8144796380093</v>
      </c>
      <c r="BM12" s="162">
        <v>5990</v>
      </c>
      <c r="BN12" s="195">
        <f t="shared" si="20"/>
        <v>0</v>
      </c>
      <c r="BO12" s="94">
        <v>5420.8144796380093</v>
      </c>
      <c r="BP12" s="236">
        <v>5990</v>
      </c>
      <c r="BQ12" s="195">
        <f t="shared" si="21"/>
        <v>-4.7694753577106522E-2</v>
      </c>
      <c r="BR12" s="211">
        <f t="shared" si="31"/>
        <v>5692.3076923076924</v>
      </c>
      <c r="BS12" s="106">
        <v>6290</v>
      </c>
      <c r="BT12" s="194">
        <f t="shared" si="22"/>
        <v>0</v>
      </c>
      <c r="BU12" s="211">
        <f t="shared" si="32"/>
        <v>5692.3076923076924</v>
      </c>
      <c r="BV12" s="52">
        <v>6290</v>
      </c>
      <c r="BW12" s="195">
        <f t="shared" si="23"/>
        <v>0</v>
      </c>
      <c r="BX12" s="211">
        <f t="shared" si="33"/>
        <v>5692.3076923076924</v>
      </c>
      <c r="BY12" s="205">
        <v>6290</v>
      </c>
      <c r="BZ12" s="194">
        <f t="shared" si="24"/>
        <v>0.1054481546572935</v>
      </c>
      <c r="CA12" s="211">
        <f t="shared" si="34"/>
        <v>5149.3212669683262</v>
      </c>
      <c r="CB12" s="192">
        <v>5690</v>
      </c>
      <c r="CC12" s="195">
        <f t="shared" si="25"/>
        <v>0.21321961620469082</v>
      </c>
      <c r="CD12" s="211">
        <f t="shared" si="35"/>
        <v>4244.3438914027147</v>
      </c>
      <c r="CE12" s="193">
        <v>4690</v>
      </c>
      <c r="CF12" s="194">
        <f t="shared" si="26"/>
        <v>0</v>
      </c>
      <c r="CG12" s="211">
        <f t="shared" si="36"/>
        <v>4244.3438914027147</v>
      </c>
      <c r="CH12" s="191">
        <v>4690</v>
      </c>
      <c r="CI12" s="195">
        <f t="shared" si="27"/>
        <v>0</v>
      </c>
      <c r="CJ12" s="211">
        <f t="shared" si="37"/>
        <v>4244.3438914027147</v>
      </c>
      <c r="CK12" s="191">
        <v>4690</v>
      </c>
    </row>
    <row r="13" spans="1:89" x14ac:dyDescent="0.3">
      <c r="A13" s="279" t="s">
        <v>64</v>
      </c>
      <c r="B13" s="262">
        <v>195</v>
      </c>
      <c r="C13" s="419" t="s">
        <v>68</v>
      </c>
      <c r="D13" s="768">
        <v>10488.687782805429</v>
      </c>
      <c r="E13" s="1105">
        <v>11590</v>
      </c>
      <c r="F13" s="195">
        <f t="shared" si="0"/>
        <v>0</v>
      </c>
      <c r="G13" s="768">
        <v>10488.687782805429</v>
      </c>
      <c r="H13" s="866">
        <v>11590</v>
      </c>
      <c r="I13" s="195">
        <f t="shared" si="1"/>
        <v>0</v>
      </c>
      <c r="J13" s="768">
        <v>10488.687782805429</v>
      </c>
      <c r="K13" s="866">
        <v>11590</v>
      </c>
      <c r="L13" s="195">
        <f t="shared" si="2"/>
        <v>0</v>
      </c>
      <c r="M13" s="768">
        <v>10488.687782805429</v>
      </c>
      <c r="N13" s="882">
        <v>11590</v>
      </c>
      <c r="O13" s="195">
        <f t="shared" si="3"/>
        <v>5.3732157468860807E-2</v>
      </c>
      <c r="P13" s="768">
        <v>9953.8461538461543</v>
      </c>
      <c r="Q13" s="866">
        <v>10999</v>
      </c>
      <c r="R13" s="195">
        <f t="shared" si="4"/>
        <v>0</v>
      </c>
      <c r="S13" s="768">
        <v>9953.8461538461543</v>
      </c>
      <c r="T13" s="882">
        <v>10999</v>
      </c>
      <c r="U13" s="195">
        <f t="shared" si="5"/>
        <v>0.22347052280311458</v>
      </c>
      <c r="V13" s="768">
        <f t="shared" si="28"/>
        <v>8135.746606334842</v>
      </c>
      <c r="W13" s="866">
        <v>8990</v>
      </c>
      <c r="X13" s="195">
        <f t="shared" si="6"/>
        <v>0</v>
      </c>
      <c r="Y13" s="768">
        <f t="shared" si="29"/>
        <v>8135.746606334842</v>
      </c>
      <c r="Z13" s="866">
        <v>8990</v>
      </c>
      <c r="AA13" s="195">
        <f t="shared" si="7"/>
        <v>0</v>
      </c>
      <c r="AB13" s="768">
        <v>8135.746606334842</v>
      </c>
      <c r="AC13" s="866">
        <v>8990</v>
      </c>
      <c r="AD13" s="195">
        <f t="shared" si="8"/>
        <v>0</v>
      </c>
      <c r="AE13" s="768">
        <v>8135.746606334842</v>
      </c>
      <c r="AF13" s="934">
        <v>8990</v>
      </c>
      <c r="AG13" s="195">
        <f t="shared" si="9"/>
        <v>9.768009768009768E-2</v>
      </c>
      <c r="AH13" s="465">
        <v>7411.7647058823532</v>
      </c>
      <c r="AI13" s="949">
        <v>8190</v>
      </c>
      <c r="AJ13" s="195">
        <f t="shared" si="10"/>
        <v>0</v>
      </c>
      <c r="AK13" s="768">
        <v>7411.7647058823532</v>
      </c>
      <c r="AL13" s="949">
        <v>8190</v>
      </c>
      <c r="AM13" s="195">
        <f t="shared" si="11"/>
        <v>0</v>
      </c>
      <c r="AN13" s="768">
        <v>7411.7647058823532</v>
      </c>
      <c r="AO13" s="938">
        <v>8190</v>
      </c>
      <c r="AP13" s="195">
        <f t="shared" si="12"/>
        <v>0</v>
      </c>
      <c r="AQ13" s="94">
        <v>7411.7647058823532</v>
      </c>
      <c r="AR13" s="89">
        <v>8190</v>
      </c>
      <c r="AS13" s="195">
        <f t="shared" si="13"/>
        <v>0</v>
      </c>
      <c r="AT13" s="465">
        <v>7411.7647058823532</v>
      </c>
      <c r="AU13" s="135">
        <v>8190</v>
      </c>
      <c r="AV13" s="195">
        <f t="shared" si="14"/>
        <v>0</v>
      </c>
      <c r="AW13" s="465">
        <v>7411.7647058823532</v>
      </c>
      <c r="AX13" s="135">
        <v>8190</v>
      </c>
      <c r="AY13" s="195">
        <f t="shared" si="15"/>
        <v>0</v>
      </c>
      <c r="AZ13" s="465">
        <v>7411.7647058823532</v>
      </c>
      <c r="BA13" s="135">
        <v>8190</v>
      </c>
      <c r="BB13" s="195">
        <f t="shared" si="16"/>
        <v>-6.8259385665529013E-2</v>
      </c>
      <c r="BC13" s="94">
        <v>7954.7511312217193</v>
      </c>
      <c r="BD13" s="162">
        <v>8790</v>
      </c>
      <c r="BE13" s="195">
        <f t="shared" si="17"/>
        <v>7.3260073260073263E-2</v>
      </c>
      <c r="BF13" s="94">
        <v>7411.7647058823532</v>
      </c>
      <c r="BG13" s="162">
        <v>8190</v>
      </c>
      <c r="BH13" s="195">
        <f t="shared" si="18"/>
        <v>0</v>
      </c>
      <c r="BI13" s="94">
        <f t="shared" si="30"/>
        <v>7411.7647058823532</v>
      </c>
      <c r="BJ13" s="192">
        <v>8190</v>
      </c>
      <c r="BK13" s="195">
        <f t="shared" si="19"/>
        <v>0.32310177705977383</v>
      </c>
      <c r="BL13" s="94">
        <v>5601.809954751131</v>
      </c>
      <c r="BM13" s="162">
        <v>6190</v>
      </c>
      <c r="BN13" s="195">
        <f t="shared" si="20"/>
        <v>0</v>
      </c>
      <c r="BO13" s="94">
        <v>5601.809954751131</v>
      </c>
      <c r="BP13" s="89">
        <v>6190</v>
      </c>
      <c r="BQ13" s="195">
        <f t="shared" si="21"/>
        <v>0</v>
      </c>
      <c r="BR13" s="211">
        <f t="shared" si="31"/>
        <v>5601.809954751131</v>
      </c>
      <c r="BS13" s="106">
        <v>6190</v>
      </c>
      <c r="BT13" s="194">
        <f t="shared" si="22"/>
        <v>0</v>
      </c>
      <c r="BU13" s="211">
        <f t="shared" si="32"/>
        <v>5601.809954751131</v>
      </c>
      <c r="BV13" s="52">
        <v>6190</v>
      </c>
      <c r="BW13" s="195">
        <f t="shared" si="23"/>
        <v>0</v>
      </c>
      <c r="BX13" s="211">
        <f t="shared" si="33"/>
        <v>5601.809954751131</v>
      </c>
      <c r="BY13" s="205">
        <v>6190</v>
      </c>
      <c r="BZ13" s="194">
        <f t="shared" si="24"/>
        <v>0.1073345259391771</v>
      </c>
      <c r="CA13" s="211">
        <f t="shared" si="34"/>
        <v>5058.8235294117649</v>
      </c>
      <c r="CB13" s="192">
        <v>5590</v>
      </c>
      <c r="CC13" s="195">
        <f t="shared" si="25"/>
        <v>0.24498886414253898</v>
      </c>
      <c r="CD13" s="211">
        <f t="shared" si="35"/>
        <v>4063.3484162895929</v>
      </c>
      <c r="CE13" s="193">
        <v>4490</v>
      </c>
      <c r="CF13" s="194">
        <f t="shared" si="26"/>
        <v>0</v>
      </c>
      <c r="CG13" s="211">
        <f t="shared" si="36"/>
        <v>4063.3484162895929</v>
      </c>
      <c r="CH13" s="191">
        <v>4490</v>
      </c>
      <c r="CI13" s="195">
        <f t="shared" si="27"/>
        <v>0.15424164524421594</v>
      </c>
      <c r="CJ13" s="211">
        <f t="shared" si="37"/>
        <v>3520.3619909502263</v>
      </c>
      <c r="CK13" s="191">
        <v>3890</v>
      </c>
    </row>
    <row r="14" spans="1:89" x14ac:dyDescent="0.3">
      <c r="A14" s="279" t="s">
        <v>64</v>
      </c>
      <c r="B14" s="262">
        <v>196</v>
      </c>
      <c r="C14" s="419" t="s">
        <v>69</v>
      </c>
      <c r="D14" s="768">
        <v>6959.2760180995474</v>
      </c>
      <c r="E14" s="1105">
        <v>7690</v>
      </c>
      <c r="F14" s="195">
        <f t="shared" si="0"/>
        <v>0</v>
      </c>
      <c r="G14" s="768">
        <v>6959.2760180995474</v>
      </c>
      <c r="H14" s="866">
        <v>7690</v>
      </c>
      <c r="I14" s="195">
        <f t="shared" si="1"/>
        <v>0</v>
      </c>
      <c r="J14" s="768">
        <v>6959.2760180995474</v>
      </c>
      <c r="K14" s="866">
        <v>7690</v>
      </c>
      <c r="L14" s="195">
        <f t="shared" si="2"/>
        <v>0</v>
      </c>
      <c r="M14" s="768">
        <v>6959.2760180995474</v>
      </c>
      <c r="N14" s="882">
        <v>7690</v>
      </c>
      <c r="O14" s="195">
        <f t="shared" si="3"/>
        <v>5.4869684499314127E-2</v>
      </c>
      <c r="P14" s="768">
        <v>6597.285067873303</v>
      </c>
      <c r="Q14" s="866">
        <v>7290</v>
      </c>
      <c r="R14" s="195">
        <f t="shared" si="4"/>
        <v>5.8055152394775038E-2</v>
      </c>
      <c r="S14" s="768">
        <v>6235.2941176470586</v>
      </c>
      <c r="T14" s="882">
        <v>6890</v>
      </c>
      <c r="U14" s="195">
        <f t="shared" si="5"/>
        <v>0</v>
      </c>
      <c r="V14" s="768">
        <f t="shared" si="28"/>
        <v>6235.2941176470586</v>
      </c>
      <c r="W14" s="882">
        <v>6890</v>
      </c>
      <c r="X14" s="195">
        <f t="shared" si="6"/>
        <v>0.5314514336519226</v>
      </c>
      <c r="Y14" s="768">
        <f t="shared" si="29"/>
        <v>4071.4932126696835</v>
      </c>
      <c r="Z14" s="882">
        <v>4499</v>
      </c>
      <c r="AA14" s="195">
        <f t="shared" si="7"/>
        <v>-0.33740795287187042</v>
      </c>
      <c r="AB14" s="768">
        <v>6144.7963800904981</v>
      </c>
      <c r="AC14" s="882">
        <v>6790</v>
      </c>
      <c r="AD14" s="195">
        <f t="shared" si="8"/>
        <v>4.6224961479198766E-2</v>
      </c>
      <c r="AE14" s="768">
        <v>5873.3031674208141</v>
      </c>
      <c r="AF14" s="934">
        <v>6490</v>
      </c>
      <c r="AG14" s="195">
        <f t="shared" si="9"/>
        <v>8.347245409015025E-2</v>
      </c>
      <c r="AH14" s="465">
        <v>5420.8144796380093</v>
      </c>
      <c r="AI14" s="949">
        <v>5990</v>
      </c>
      <c r="AJ14" s="195">
        <f t="shared" si="10"/>
        <v>0</v>
      </c>
      <c r="AK14" s="768">
        <v>5420.8144796380093</v>
      </c>
      <c r="AL14" s="949">
        <v>5990</v>
      </c>
      <c r="AM14" s="195">
        <f t="shared" si="11"/>
        <v>0</v>
      </c>
      <c r="AN14" s="768">
        <v>5420.8144796380093</v>
      </c>
      <c r="AO14" s="938">
        <v>5990</v>
      </c>
      <c r="AP14" s="195">
        <f t="shared" si="12"/>
        <v>0</v>
      </c>
      <c r="AQ14" s="94">
        <v>5420.8144796380093</v>
      </c>
      <c r="AR14" s="89">
        <v>5990</v>
      </c>
      <c r="AS14" s="195">
        <f t="shared" si="13"/>
        <v>-9.1047040971168433E-2</v>
      </c>
      <c r="AT14" s="465">
        <v>5963.8009049773755</v>
      </c>
      <c r="AU14" s="135">
        <v>6590</v>
      </c>
      <c r="AV14" s="195">
        <f t="shared" si="14"/>
        <v>4.7694753577106522E-2</v>
      </c>
      <c r="AW14" s="465">
        <v>5692.3076923076924</v>
      </c>
      <c r="AX14" s="135">
        <v>6290</v>
      </c>
      <c r="AY14" s="195">
        <f t="shared" si="15"/>
        <v>6.7911714770797965E-2</v>
      </c>
      <c r="AZ14" s="465">
        <v>5330.316742081448</v>
      </c>
      <c r="BA14" s="135">
        <v>5890</v>
      </c>
      <c r="BB14" s="195">
        <f t="shared" si="16"/>
        <v>0</v>
      </c>
      <c r="BC14" s="94">
        <v>5330.316742081448</v>
      </c>
      <c r="BD14" s="162">
        <v>5890</v>
      </c>
      <c r="BE14" s="195">
        <f t="shared" si="17"/>
        <v>7.2859744990892539E-2</v>
      </c>
      <c r="BF14" s="94">
        <v>4968.3257918552035</v>
      </c>
      <c r="BG14" s="162">
        <v>5490</v>
      </c>
      <c r="BH14" s="195">
        <f t="shared" si="18"/>
        <v>0.10020040080160321</v>
      </c>
      <c r="BI14" s="94">
        <f t="shared" si="30"/>
        <v>4515.8371040723987</v>
      </c>
      <c r="BJ14" s="192">
        <v>4990</v>
      </c>
      <c r="BK14" s="195">
        <f t="shared" si="19"/>
        <v>0</v>
      </c>
      <c r="BL14" s="94">
        <v>4515.8371040723987</v>
      </c>
      <c r="BM14" s="162">
        <v>4990</v>
      </c>
      <c r="BN14" s="195">
        <f t="shared" si="20"/>
        <v>0</v>
      </c>
      <c r="BO14" s="94">
        <v>4515.8371040723987</v>
      </c>
      <c r="BP14" s="89">
        <v>4990</v>
      </c>
      <c r="BQ14" s="195">
        <f t="shared" si="21"/>
        <v>0</v>
      </c>
      <c r="BR14" s="211">
        <f t="shared" si="31"/>
        <v>4515.8371040723987</v>
      </c>
      <c r="BS14" s="106">
        <v>4990</v>
      </c>
      <c r="BT14" s="194">
        <f t="shared" si="22"/>
        <v>0</v>
      </c>
      <c r="BU14" s="211">
        <f t="shared" si="32"/>
        <v>4515.8371040723987</v>
      </c>
      <c r="BV14" s="52">
        <v>4990</v>
      </c>
      <c r="BW14" s="195">
        <f t="shared" si="23"/>
        <v>0</v>
      </c>
      <c r="BX14" s="211">
        <f t="shared" si="33"/>
        <v>4515.8371040723987</v>
      </c>
      <c r="BY14" s="205">
        <v>4990</v>
      </c>
      <c r="BZ14" s="194">
        <f t="shared" si="24"/>
        <v>0.111358574610245</v>
      </c>
      <c r="CA14" s="211">
        <f t="shared" si="34"/>
        <v>4063.3484162895929</v>
      </c>
      <c r="CB14" s="192">
        <v>4490</v>
      </c>
      <c r="CC14" s="195">
        <f t="shared" si="25"/>
        <v>0.25069637883008355</v>
      </c>
      <c r="CD14" s="211">
        <f t="shared" si="35"/>
        <v>3248.8687782805432</v>
      </c>
      <c r="CE14" s="193">
        <v>3590</v>
      </c>
      <c r="CF14" s="194">
        <f t="shared" si="26"/>
        <v>0</v>
      </c>
      <c r="CG14" s="211">
        <f t="shared" si="36"/>
        <v>3248.8687782805432</v>
      </c>
      <c r="CH14" s="191">
        <v>3590</v>
      </c>
      <c r="CI14" s="195">
        <f t="shared" si="27"/>
        <v>0</v>
      </c>
      <c r="CJ14" s="211">
        <f t="shared" si="37"/>
        <v>3248.8687782805432</v>
      </c>
      <c r="CK14" s="191">
        <v>3590</v>
      </c>
    </row>
    <row r="15" spans="1:89" x14ac:dyDescent="0.3">
      <c r="A15" s="279" t="s">
        <v>64</v>
      </c>
      <c r="B15" s="262">
        <v>197</v>
      </c>
      <c r="C15" s="419" t="s">
        <v>70</v>
      </c>
      <c r="D15" s="768">
        <v>7049.7737556561087</v>
      </c>
      <c r="E15" s="1105">
        <v>7790</v>
      </c>
      <c r="F15" s="195">
        <f t="shared" si="0"/>
        <v>0</v>
      </c>
      <c r="G15" s="768">
        <v>7049.7737556561087</v>
      </c>
      <c r="H15" s="866">
        <v>7790</v>
      </c>
      <c r="I15" s="195">
        <f t="shared" si="1"/>
        <v>0</v>
      </c>
      <c r="J15" s="768">
        <v>7049.7737556561087</v>
      </c>
      <c r="K15" s="866">
        <v>7790</v>
      </c>
      <c r="L15" s="195">
        <f t="shared" si="2"/>
        <v>0</v>
      </c>
      <c r="M15" s="768">
        <v>7049.7737556561087</v>
      </c>
      <c r="N15" s="882">
        <v>7790</v>
      </c>
      <c r="O15" s="195">
        <f t="shared" si="3"/>
        <v>5.4127198917456022E-2</v>
      </c>
      <c r="P15" s="768">
        <v>6687.7828054298643</v>
      </c>
      <c r="Q15" s="866">
        <v>7390</v>
      </c>
      <c r="R15" s="195">
        <f t="shared" si="4"/>
        <v>5.7224606580829757E-2</v>
      </c>
      <c r="S15" s="768">
        <v>6325.7918552036199</v>
      </c>
      <c r="T15" s="866">
        <v>6990</v>
      </c>
      <c r="U15" s="195">
        <f t="shared" si="5"/>
        <v>0</v>
      </c>
      <c r="V15" s="768">
        <f t="shared" si="28"/>
        <v>6325.7918552036199</v>
      </c>
      <c r="W15" s="882">
        <v>6990</v>
      </c>
      <c r="X15" s="195">
        <f t="shared" si="6"/>
        <v>0.1651941990331722</v>
      </c>
      <c r="Y15" s="768">
        <f t="shared" si="29"/>
        <v>5428.9592760180994</v>
      </c>
      <c r="Z15" s="866">
        <v>5999</v>
      </c>
      <c r="AA15" s="195">
        <f t="shared" si="7"/>
        <v>0</v>
      </c>
      <c r="AB15" s="768">
        <v>5428.9592760180994</v>
      </c>
      <c r="AC15" s="866">
        <v>5999</v>
      </c>
      <c r="AD15" s="195">
        <f t="shared" si="8"/>
        <v>0</v>
      </c>
      <c r="AE15" s="768">
        <v>5428.9592760180994</v>
      </c>
      <c r="AF15" s="934">
        <v>5999</v>
      </c>
      <c r="AG15" s="195">
        <f t="shared" si="9"/>
        <v>9.092562284051646E-2</v>
      </c>
      <c r="AH15" s="465">
        <v>4976.4705882352946</v>
      </c>
      <c r="AI15" s="949">
        <v>5499</v>
      </c>
      <c r="AJ15" s="195">
        <f t="shared" si="10"/>
        <v>0.10002000400080016</v>
      </c>
      <c r="AK15" s="768">
        <v>4523.9819004524888</v>
      </c>
      <c r="AL15" s="949">
        <v>4999</v>
      </c>
      <c r="AM15" s="195">
        <f t="shared" si="11"/>
        <v>0.1133630289532294</v>
      </c>
      <c r="AN15" s="768">
        <v>4063.3484162895929</v>
      </c>
      <c r="AO15" s="951">
        <v>4490</v>
      </c>
      <c r="AP15" s="195">
        <f t="shared" si="12"/>
        <v>-0.29733959311424102</v>
      </c>
      <c r="AQ15" s="94">
        <v>5782.8054298642537</v>
      </c>
      <c r="AR15" s="89">
        <v>6390</v>
      </c>
      <c r="AS15" s="195">
        <f t="shared" si="13"/>
        <v>-7.2568940493468792E-2</v>
      </c>
      <c r="AT15" s="465">
        <v>6235.2941176470586</v>
      </c>
      <c r="AU15" s="135">
        <v>6890</v>
      </c>
      <c r="AV15" s="195">
        <f t="shared" si="14"/>
        <v>0</v>
      </c>
      <c r="AW15" s="465">
        <v>6235.2941176470586</v>
      </c>
      <c r="AX15" s="135">
        <v>6890</v>
      </c>
      <c r="AY15" s="195">
        <f t="shared" si="15"/>
        <v>7.82472613458529E-2</v>
      </c>
      <c r="AZ15" s="465">
        <v>5782.8054298642537</v>
      </c>
      <c r="BA15" s="135">
        <v>6390</v>
      </c>
      <c r="BB15" s="195">
        <f t="shared" si="16"/>
        <v>0</v>
      </c>
      <c r="BC15" s="94">
        <v>5782.8054298642537</v>
      </c>
      <c r="BD15" s="162">
        <v>6390</v>
      </c>
      <c r="BE15" s="195">
        <f t="shared" si="17"/>
        <v>6.6777963272120197E-2</v>
      </c>
      <c r="BF15" s="94">
        <v>5420.8144796380093</v>
      </c>
      <c r="BG15" s="162">
        <v>5990</v>
      </c>
      <c r="BH15" s="195">
        <f t="shared" si="18"/>
        <v>9.107468123861566E-2</v>
      </c>
      <c r="BI15" s="94">
        <f t="shared" si="30"/>
        <v>4968.3257918552035</v>
      </c>
      <c r="BJ15" s="192">
        <v>5490</v>
      </c>
      <c r="BK15" s="195">
        <f t="shared" si="19"/>
        <v>0</v>
      </c>
      <c r="BL15" s="94">
        <v>4968.3257918552035</v>
      </c>
      <c r="BM15" s="162">
        <v>5490</v>
      </c>
      <c r="BN15" s="195">
        <f t="shared" si="20"/>
        <v>0</v>
      </c>
      <c r="BO15" s="94">
        <v>4968.3257918552035</v>
      </c>
      <c r="BP15" s="89">
        <v>5490</v>
      </c>
      <c r="BQ15" s="195">
        <f t="shared" si="21"/>
        <v>0</v>
      </c>
      <c r="BR15" s="211">
        <f t="shared" si="31"/>
        <v>4968.3257918552035</v>
      </c>
      <c r="BS15" s="255">
        <v>5490</v>
      </c>
      <c r="BT15" s="194">
        <f t="shared" si="22"/>
        <v>3.780718336483932E-2</v>
      </c>
      <c r="BU15" s="211">
        <f t="shared" si="32"/>
        <v>4787.3303167420818</v>
      </c>
      <c r="BV15" s="52">
        <v>5290</v>
      </c>
      <c r="BW15" s="195">
        <f t="shared" si="23"/>
        <v>0</v>
      </c>
      <c r="BX15" s="211">
        <f t="shared" si="33"/>
        <v>4787.3303167420818</v>
      </c>
      <c r="BY15" s="205">
        <v>5290</v>
      </c>
      <c r="BZ15" s="194">
        <f t="shared" si="24"/>
        <v>0.10438413361169102</v>
      </c>
      <c r="CA15" s="211">
        <f t="shared" si="34"/>
        <v>4334.841628959276</v>
      </c>
      <c r="CB15" s="192">
        <v>4790</v>
      </c>
      <c r="CC15" s="195">
        <f t="shared" si="25"/>
        <v>0.37249283667621774</v>
      </c>
      <c r="CD15" s="211">
        <f t="shared" si="35"/>
        <v>3158.3710407239819</v>
      </c>
      <c r="CE15" s="193">
        <v>3490</v>
      </c>
      <c r="CF15" s="194">
        <f t="shared" si="26"/>
        <v>0</v>
      </c>
      <c r="CG15" s="211">
        <f t="shared" si="36"/>
        <v>3158.3710407239819</v>
      </c>
      <c r="CH15" s="191">
        <v>3490</v>
      </c>
      <c r="CI15" s="195">
        <f t="shared" si="27"/>
        <v>0</v>
      </c>
      <c r="CJ15" s="211">
        <f t="shared" si="37"/>
        <v>3158.3710407239819</v>
      </c>
      <c r="CK15" s="191">
        <v>3490</v>
      </c>
    </row>
    <row r="16" spans="1:89" x14ac:dyDescent="0.3">
      <c r="A16" s="279" t="s">
        <v>64</v>
      </c>
      <c r="B16" s="262">
        <v>198</v>
      </c>
      <c r="C16" s="419" t="s">
        <v>71</v>
      </c>
      <c r="D16" s="768">
        <v>1438.9140271493213</v>
      </c>
      <c r="E16" s="1105">
        <v>1590</v>
      </c>
      <c r="F16" s="195">
        <f t="shared" si="0"/>
        <v>0</v>
      </c>
      <c r="G16" s="768">
        <v>1438.9140271493213</v>
      </c>
      <c r="H16" s="866">
        <v>1590</v>
      </c>
      <c r="I16" s="195">
        <f t="shared" si="1"/>
        <v>0</v>
      </c>
      <c r="J16" s="768">
        <v>1438.9140271493213</v>
      </c>
      <c r="K16" s="866">
        <v>1590</v>
      </c>
      <c r="L16" s="195">
        <f t="shared" si="2"/>
        <v>0</v>
      </c>
      <c r="M16" s="768">
        <v>1438.9140271493213</v>
      </c>
      <c r="N16" s="882">
        <v>1590</v>
      </c>
      <c r="O16" s="195">
        <f t="shared" si="3"/>
        <v>6.7114093959731544E-2</v>
      </c>
      <c r="P16" s="768">
        <v>1348.4162895927602</v>
      </c>
      <c r="Q16" s="866">
        <v>1490</v>
      </c>
      <c r="R16" s="195">
        <f t="shared" si="4"/>
        <v>7.1942446043165464E-2</v>
      </c>
      <c r="S16" s="768">
        <v>1257.9185520361991</v>
      </c>
      <c r="T16" s="882">
        <v>1390</v>
      </c>
      <c r="U16" s="195">
        <f t="shared" si="5"/>
        <v>7.0053887605850657E-2</v>
      </c>
      <c r="V16" s="768">
        <f t="shared" si="28"/>
        <v>1175.5656108597286</v>
      </c>
      <c r="W16" s="866">
        <v>1299</v>
      </c>
      <c r="X16" s="195">
        <f t="shared" si="6"/>
        <v>0</v>
      </c>
      <c r="Y16" s="768">
        <f t="shared" si="29"/>
        <v>1175.5656108597286</v>
      </c>
      <c r="Z16" s="866">
        <v>1299</v>
      </c>
      <c r="AA16" s="195">
        <f t="shared" si="7"/>
        <v>0</v>
      </c>
      <c r="AB16" s="768">
        <v>1175.5656108597286</v>
      </c>
      <c r="AC16" s="866">
        <v>1299</v>
      </c>
      <c r="AD16" s="195">
        <f t="shared" si="8"/>
        <v>0</v>
      </c>
      <c r="AE16" s="768">
        <v>1175.5656108597286</v>
      </c>
      <c r="AF16" s="934">
        <v>1299</v>
      </c>
      <c r="AG16" s="195">
        <f t="shared" si="9"/>
        <v>0</v>
      </c>
      <c r="AH16" s="465">
        <v>1175.5656108597286</v>
      </c>
      <c r="AI16" s="949">
        <v>1299</v>
      </c>
      <c r="AJ16" s="195">
        <f t="shared" si="10"/>
        <v>-0.12818791946308725</v>
      </c>
      <c r="AK16" s="768">
        <v>1348.4162895927602</v>
      </c>
      <c r="AL16" s="949">
        <v>1490</v>
      </c>
      <c r="AM16" s="195">
        <f t="shared" si="11"/>
        <v>-0.11834319526627218</v>
      </c>
      <c r="AN16" s="94">
        <v>1529.4117647058824</v>
      </c>
      <c r="AO16" s="943">
        <v>1690</v>
      </c>
      <c r="AP16" s="195">
        <f t="shared" si="12"/>
        <v>0</v>
      </c>
      <c r="AQ16" s="94">
        <v>1529.4117647058824</v>
      </c>
      <c r="AR16" s="89">
        <v>1690</v>
      </c>
      <c r="AS16" s="195">
        <f t="shared" si="13"/>
        <v>0</v>
      </c>
      <c r="AT16" s="465">
        <v>1529.4117647058824</v>
      </c>
      <c r="AU16" s="135">
        <v>1690</v>
      </c>
      <c r="AV16" s="195">
        <f t="shared" si="14"/>
        <v>0</v>
      </c>
      <c r="AW16" s="465">
        <v>1529.4117647058824</v>
      </c>
      <c r="AX16" s="135">
        <v>1690</v>
      </c>
      <c r="AY16" s="195">
        <f t="shared" si="15"/>
        <v>6.2893081761006289E-2</v>
      </c>
      <c r="AZ16" s="465">
        <v>1438.9140271493213</v>
      </c>
      <c r="BA16" s="135">
        <v>1590</v>
      </c>
      <c r="BB16" s="195">
        <f t="shared" si="16"/>
        <v>0</v>
      </c>
      <c r="BC16" s="94">
        <v>1438.9140271493213</v>
      </c>
      <c r="BD16" s="162">
        <v>1590</v>
      </c>
      <c r="BE16" s="195">
        <f t="shared" si="17"/>
        <v>6.7114093959731544E-2</v>
      </c>
      <c r="BF16" s="94">
        <v>1348.4162895927602</v>
      </c>
      <c r="BG16" s="162">
        <v>1490</v>
      </c>
      <c r="BH16" s="195">
        <f t="shared" si="18"/>
        <v>0.25210084033613445</v>
      </c>
      <c r="BI16" s="94">
        <f t="shared" si="30"/>
        <v>1076.9230769230769</v>
      </c>
      <c r="BJ16" s="192">
        <v>1190</v>
      </c>
      <c r="BK16" s="195">
        <f t="shared" si="19"/>
        <v>0</v>
      </c>
      <c r="BL16" s="94">
        <v>1076.9230769230769</v>
      </c>
      <c r="BM16" s="162">
        <v>1190</v>
      </c>
      <c r="BN16" s="195">
        <f t="shared" si="20"/>
        <v>0</v>
      </c>
      <c r="BO16" s="94">
        <v>1076.9230769230769</v>
      </c>
      <c r="BP16" s="89">
        <v>1190</v>
      </c>
      <c r="BQ16" s="195">
        <f t="shared" si="21"/>
        <v>0</v>
      </c>
      <c r="BR16" s="211">
        <f t="shared" si="31"/>
        <v>1076.9230769230769</v>
      </c>
      <c r="BS16" s="106">
        <v>1190</v>
      </c>
      <c r="BT16" s="194">
        <f t="shared" si="22"/>
        <v>0</v>
      </c>
      <c r="BU16" s="211">
        <f t="shared" si="32"/>
        <v>1076.9230769230769</v>
      </c>
      <c r="BV16" s="52">
        <v>1190</v>
      </c>
      <c r="BW16" s="195">
        <f t="shared" si="23"/>
        <v>0</v>
      </c>
      <c r="BX16" s="211">
        <f t="shared" si="33"/>
        <v>1076.9230769230769</v>
      </c>
      <c r="BY16" s="205">
        <v>1190</v>
      </c>
      <c r="BZ16" s="194">
        <f t="shared" si="24"/>
        <v>9.1743119266055051E-2</v>
      </c>
      <c r="CA16" s="211">
        <f t="shared" si="34"/>
        <v>986.4253393665158</v>
      </c>
      <c r="CB16" s="192">
        <v>1090</v>
      </c>
      <c r="CC16" s="195">
        <f t="shared" si="25"/>
        <v>0.2247191011235955</v>
      </c>
      <c r="CD16" s="211">
        <f t="shared" si="35"/>
        <v>805.4298642533937</v>
      </c>
      <c r="CE16" s="193">
        <v>890</v>
      </c>
      <c r="CF16" s="194">
        <f t="shared" si="26"/>
        <v>0</v>
      </c>
      <c r="CG16" s="211">
        <f t="shared" si="36"/>
        <v>805.4298642533937</v>
      </c>
      <c r="CH16" s="191">
        <v>890</v>
      </c>
      <c r="CI16" s="195">
        <f t="shared" si="27"/>
        <v>0.12658227848101267</v>
      </c>
      <c r="CJ16" s="211">
        <f t="shared" si="37"/>
        <v>714.9321266968326</v>
      </c>
      <c r="CK16" s="191">
        <v>790</v>
      </c>
    </row>
    <row r="17" spans="1:89" x14ac:dyDescent="0.3">
      <c r="A17" s="279" t="s">
        <v>64</v>
      </c>
      <c r="B17" s="262">
        <v>199</v>
      </c>
      <c r="C17" s="419" t="s">
        <v>72</v>
      </c>
      <c r="D17" s="768">
        <v>1529.4117647058824</v>
      </c>
      <c r="E17" s="1105">
        <v>1690</v>
      </c>
      <c r="F17" s="195">
        <f t="shared" si="0"/>
        <v>0</v>
      </c>
      <c r="G17" s="768">
        <v>1529.4117647058824</v>
      </c>
      <c r="H17" s="866">
        <v>1690</v>
      </c>
      <c r="I17" s="195">
        <f t="shared" si="1"/>
        <v>0</v>
      </c>
      <c r="J17" s="768">
        <v>1529.4117647058824</v>
      </c>
      <c r="K17" s="866">
        <v>1690</v>
      </c>
      <c r="L17" s="195">
        <f t="shared" si="2"/>
        <v>0</v>
      </c>
      <c r="M17" s="768">
        <v>1529.4117647058824</v>
      </c>
      <c r="N17" s="882">
        <v>1690</v>
      </c>
      <c r="O17" s="195">
        <f t="shared" si="3"/>
        <v>6.2893081761006289E-2</v>
      </c>
      <c r="P17" s="768">
        <v>1438.9140271493213</v>
      </c>
      <c r="Q17" s="866">
        <v>1590</v>
      </c>
      <c r="R17" s="195">
        <f t="shared" si="4"/>
        <v>6.7114093959731544E-2</v>
      </c>
      <c r="S17" s="768">
        <v>1348.4162895927602</v>
      </c>
      <c r="T17" s="882">
        <v>1490</v>
      </c>
      <c r="U17" s="195">
        <f t="shared" si="5"/>
        <v>6.5046461758398857E-2</v>
      </c>
      <c r="V17" s="768">
        <f t="shared" si="28"/>
        <v>1266.0633484162895</v>
      </c>
      <c r="W17" s="866">
        <v>1399</v>
      </c>
      <c r="X17" s="195">
        <f t="shared" si="6"/>
        <v>0</v>
      </c>
      <c r="Y17" s="768">
        <f t="shared" si="29"/>
        <v>1266.0633484162895</v>
      </c>
      <c r="Z17" s="866">
        <v>1399</v>
      </c>
      <c r="AA17" s="195">
        <f t="shared" si="7"/>
        <v>0.16680567139282734</v>
      </c>
      <c r="AB17" s="768">
        <v>1085.0678733031675</v>
      </c>
      <c r="AC17" s="866">
        <v>1199</v>
      </c>
      <c r="AD17" s="195">
        <f t="shared" si="8"/>
        <v>0</v>
      </c>
      <c r="AE17" s="768">
        <v>1085.0678733031675</v>
      </c>
      <c r="AF17" s="934">
        <v>1199</v>
      </c>
      <c r="AG17" s="195">
        <f t="shared" si="9"/>
        <v>0</v>
      </c>
      <c r="AH17" s="465">
        <v>1085.0678733031675</v>
      </c>
      <c r="AI17" s="949">
        <v>1199</v>
      </c>
      <c r="AJ17" s="195">
        <f t="shared" si="10"/>
        <v>-0.1953020134228188</v>
      </c>
      <c r="AK17" s="768">
        <v>1348.4162895927602</v>
      </c>
      <c r="AL17" s="949">
        <v>1490</v>
      </c>
      <c r="AM17" s="195">
        <f t="shared" si="11"/>
        <v>-0.11834319526627218</v>
      </c>
      <c r="AN17" s="94">
        <v>1529.4117647058824</v>
      </c>
      <c r="AO17" s="943">
        <v>1690</v>
      </c>
      <c r="AP17" s="195">
        <f t="shared" si="12"/>
        <v>0</v>
      </c>
      <c r="AQ17" s="94">
        <v>1529.4117647058824</v>
      </c>
      <c r="AR17" s="89">
        <v>1690</v>
      </c>
      <c r="AS17" s="195">
        <f t="shared" si="13"/>
        <v>0</v>
      </c>
      <c r="AT17" s="465">
        <v>1529.4117647058824</v>
      </c>
      <c r="AU17" s="135">
        <v>1690</v>
      </c>
      <c r="AV17" s="195">
        <f t="shared" si="14"/>
        <v>0</v>
      </c>
      <c r="AW17" s="465">
        <v>1529.4117647058824</v>
      </c>
      <c r="AX17" s="135">
        <v>1690</v>
      </c>
      <c r="AY17" s="195">
        <f t="shared" si="15"/>
        <v>6.2893081761006289E-2</v>
      </c>
      <c r="AZ17" s="465">
        <v>1438.9140271493213</v>
      </c>
      <c r="BA17" s="135">
        <v>1590</v>
      </c>
      <c r="BB17" s="195">
        <f t="shared" si="16"/>
        <v>0</v>
      </c>
      <c r="BC17" s="94">
        <v>1438.9140271493213</v>
      </c>
      <c r="BD17" s="162">
        <v>1590</v>
      </c>
      <c r="BE17" s="195">
        <f t="shared" si="17"/>
        <v>6.7114093959731544E-2</v>
      </c>
      <c r="BF17" s="94">
        <v>1348.4162895927602</v>
      </c>
      <c r="BG17" s="162">
        <v>1490</v>
      </c>
      <c r="BH17" s="195">
        <f t="shared" si="18"/>
        <v>0.25210084033613445</v>
      </c>
      <c r="BI17" s="94">
        <f t="shared" si="30"/>
        <v>1076.9230769230769</v>
      </c>
      <c r="BJ17" s="192">
        <v>1190</v>
      </c>
      <c r="BK17" s="195">
        <f t="shared" si="19"/>
        <v>0</v>
      </c>
      <c r="BL17" s="94">
        <v>1076.9230769230769</v>
      </c>
      <c r="BM17" s="162">
        <v>1190</v>
      </c>
      <c r="BN17" s="195">
        <f t="shared" si="20"/>
        <v>0</v>
      </c>
      <c r="BO17" s="94">
        <v>1076.9230769230769</v>
      </c>
      <c r="BP17" s="89">
        <v>1190</v>
      </c>
      <c r="BQ17" s="195">
        <f t="shared" si="21"/>
        <v>0</v>
      </c>
      <c r="BR17" s="211">
        <f t="shared" si="31"/>
        <v>1076.9230769230769</v>
      </c>
      <c r="BS17" s="106">
        <v>1190</v>
      </c>
      <c r="BT17" s="194">
        <f t="shared" si="22"/>
        <v>0</v>
      </c>
      <c r="BU17" s="211">
        <f t="shared" si="32"/>
        <v>1076.9230769230769</v>
      </c>
      <c r="BV17" s="52">
        <v>1190</v>
      </c>
      <c r="BW17" s="195">
        <f t="shared" si="23"/>
        <v>0</v>
      </c>
      <c r="BX17" s="211">
        <f t="shared" si="33"/>
        <v>1076.9230769230769</v>
      </c>
      <c r="BY17" s="205">
        <v>1190</v>
      </c>
      <c r="BZ17" s="194">
        <f t="shared" si="24"/>
        <v>9.1743119266055051E-2</v>
      </c>
      <c r="CA17" s="211">
        <f t="shared" si="34"/>
        <v>986.4253393665158</v>
      </c>
      <c r="CB17" s="192">
        <v>1090</v>
      </c>
      <c r="CC17" s="195">
        <f t="shared" si="25"/>
        <v>0.2247191011235955</v>
      </c>
      <c r="CD17" s="211">
        <f t="shared" si="35"/>
        <v>805.4298642533937</v>
      </c>
      <c r="CE17" s="193">
        <v>890</v>
      </c>
      <c r="CF17" s="194">
        <f t="shared" si="26"/>
        <v>0</v>
      </c>
      <c r="CG17" s="211">
        <f t="shared" si="36"/>
        <v>805.4298642533937</v>
      </c>
      <c r="CH17" s="191">
        <f>CH16</f>
        <v>890</v>
      </c>
      <c r="CI17" s="195">
        <f t="shared" si="27"/>
        <v>0.12658227848101267</v>
      </c>
      <c r="CJ17" s="211">
        <f t="shared" si="37"/>
        <v>714.9321266968326</v>
      </c>
      <c r="CK17" s="191">
        <v>790</v>
      </c>
    </row>
    <row r="18" spans="1:89" x14ac:dyDescent="0.3">
      <c r="A18" s="279" t="s">
        <v>64</v>
      </c>
      <c r="B18" s="262">
        <v>200</v>
      </c>
      <c r="C18" s="419" t="s">
        <v>73</v>
      </c>
      <c r="D18" s="768">
        <v>1800.9049773755657</v>
      </c>
      <c r="E18" s="1105">
        <v>1990</v>
      </c>
      <c r="F18" s="195">
        <f t="shared" si="0"/>
        <v>0</v>
      </c>
      <c r="G18" s="768">
        <v>1800.9049773755657</v>
      </c>
      <c r="H18" s="866">
        <v>1990</v>
      </c>
      <c r="I18" s="195">
        <f t="shared" si="1"/>
        <v>0</v>
      </c>
      <c r="J18" s="768">
        <v>1800.9049773755657</v>
      </c>
      <c r="K18" s="866">
        <v>1990</v>
      </c>
      <c r="L18" s="195">
        <f t="shared" si="2"/>
        <v>0</v>
      </c>
      <c r="M18" s="768">
        <v>1800.9049773755657</v>
      </c>
      <c r="N18" s="882">
        <v>1990</v>
      </c>
      <c r="O18" s="195">
        <f t="shared" si="3"/>
        <v>5.2910052910052907E-2</v>
      </c>
      <c r="P18" s="768">
        <v>1710.4072398190046</v>
      </c>
      <c r="Q18" s="866">
        <v>1890</v>
      </c>
      <c r="R18" s="195">
        <f t="shared" si="4"/>
        <v>5.5865921787709494E-2</v>
      </c>
      <c r="S18" s="768">
        <v>1619.9095022624435</v>
      </c>
      <c r="T18" s="866">
        <v>1790</v>
      </c>
      <c r="U18" s="195">
        <f t="shared" si="5"/>
        <v>0</v>
      </c>
      <c r="V18" s="768">
        <f t="shared" si="28"/>
        <v>1619.9095022624435</v>
      </c>
      <c r="W18" s="866">
        <v>1790</v>
      </c>
      <c r="X18" s="195">
        <f t="shared" si="6"/>
        <v>0</v>
      </c>
      <c r="Y18" s="768">
        <f t="shared" si="29"/>
        <v>1619.9095022624435</v>
      </c>
      <c r="Z18" s="866">
        <v>1790</v>
      </c>
      <c r="AA18" s="195">
        <f t="shared" si="7"/>
        <v>0</v>
      </c>
      <c r="AB18" s="768">
        <v>1619.9095022624435</v>
      </c>
      <c r="AC18" s="866">
        <v>1790</v>
      </c>
      <c r="AD18" s="195">
        <f t="shared" si="8"/>
        <v>0</v>
      </c>
      <c r="AE18" s="768">
        <v>1619.9095022624435</v>
      </c>
      <c r="AF18" s="934">
        <v>1790</v>
      </c>
      <c r="AG18" s="195">
        <f t="shared" si="9"/>
        <v>5.9171597633136092E-2</v>
      </c>
      <c r="AH18" s="465">
        <v>1529.4117647058824</v>
      </c>
      <c r="AI18" s="949">
        <v>1690</v>
      </c>
      <c r="AJ18" s="195">
        <f t="shared" si="10"/>
        <v>0</v>
      </c>
      <c r="AK18" s="768">
        <v>1529.4117647058824</v>
      </c>
      <c r="AL18" s="949">
        <v>1690</v>
      </c>
      <c r="AM18" s="195">
        <f t="shared" si="11"/>
        <v>0</v>
      </c>
      <c r="AN18" s="768">
        <v>1529.4117647058824</v>
      </c>
      <c r="AO18" s="938">
        <v>1690</v>
      </c>
      <c r="AP18" s="195">
        <f t="shared" si="12"/>
        <v>0</v>
      </c>
      <c r="AQ18" s="94">
        <v>1529.4117647058824</v>
      </c>
      <c r="AR18" s="89">
        <v>1690</v>
      </c>
      <c r="AS18" s="195">
        <f t="shared" si="13"/>
        <v>0</v>
      </c>
      <c r="AT18" s="465">
        <v>1529.4117647058824</v>
      </c>
      <c r="AU18" s="135">
        <v>1690</v>
      </c>
      <c r="AV18" s="195">
        <f t="shared" si="14"/>
        <v>0</v>
      </c>
      <c r="AW18" s="465">
        <v>1529.4117647058824</v>
      </c>
      <c r="AX18" s="135">
        <v>1690</v>
      </c>
      <c r="AY18" s="195">
        <f t="shared" si="15"/>
        <v>6.2893081761006289E-2</v>
      </c>
      <c r="AZ18" s="465">
        <v>1438.9140271493213</v>
      </c>
      <c r="BA18" s="135">
        <v>1590</v>
      </c>
      <c r="BB18" s="195">
        <f t="shared" si="16"/>
        <v>0</v>
      </c>
      <c r="BC18" s="94">
        <v>1438.9140271493213</v>
      </c>
      <c r="BD18" s="162">
        <v>1590</v>
      </c>
      <c r="BE18" s="195">
        <f t="shared" si="17"/>
        <v>6.7114093959731544E-2</v>
      </c>
      <c r="BF18" s="94">
        <v>1348.4162895927602</v>
      </c>
      <c r="BG18" s="162">
        <v>1490</v>
      </c>
      <c r="BH18" s="195">
        <f t="shared" si="18"/>
        <v>0.25210084033613445</v>
      </c>
      <c r="BI18" s="94">
        <f t="shared" si="30"/>
        <v>1076.9230769230769</v>
      </c>
      <c r="BJ18" s="192">
        <v>1190</v>
      </c>
      <c r="BK18" s="195">
        <f t="shared" si="19"/>
        <v>0</v>
      </c>
      <c r="BL18" s="94">
        <v>1076.9230769230769</v>
      </c>
      <c r="BM18" s="162">
        <v>1190</v>
      </c>
      <c r="BN18" s="195">
        <f t="shared" si="20"/>
        <v>0</v>
      </c>
      <c r="BO18" s="94">
        <v>1076.9230769230769</v>
      </c>
      <c r="BP18" s="89">
        <v>1190</v>
      </c>
      <c r="BQ18" s="195">
        <f t="shared" si="21"/>
        <v>0</v>
      </c>
      <c r="BR18" s="211">
        <f t="shared" si="31"/>
        <v>1076.9230769230769</v>
      </c>
      <c r="BS18" s="106">
        <v>1190</v>
      </c>
      <c r="BT18" s="194">
        <f t="shared" si="22"/>
        <v>0</v>
      </c>
      <c r="BU18" s="211">
        <f t="shared" si="32"/>
        <v>1076.9230769230769</v>
      </c>
      <c r="BV18" s="52">
        <v>1190</v>
      </c>
      <c r="BW18" s="195">
        <f t="shared" si="23"/>
        <v>0</v>
      </c>
      <c r="BX18" s="211">
        <f t="shared" si="33"/>
        <v>1076.9230769230769</v>
      </c>
      <c r="BY18" s="205">
        <v>1190</v>
      </c>
      <c r="BZ18" s="194">
        <f t="shared" si="24"/>
        <v>9.1743119266055051E-2</v>
      </c>
      <c r="CA18" s="211">
        <f t="shared" si="34"/>
        <v>986.4253393665158</v>
      </c>
      <c r="CB18" s="192">
        <v>1090</v>
      </c>
      <c r="CC18" s="195">
        <f t="shared" si="25"/>
        <v>0.2247191011235955</v>
      </c>
      <c r="CD18" s="211">
        <f t="shared" si="35"/>
        <v>805.4298642533937</v>
      </c>
      <c r="CE18" s="193">
        <v>890</v>
      </c>
      <c r="CF18" s="194">
        <f t="shared" si="26"/>
        <v>0</v>
      </c>
      <c r="CG18" s="211">
        <f t="shared" si="36"/>
        <v>805.4298642533937</v>
      </c>
      <c r="CH18" s="191">
        <f>CH16</f>
        <v>890</v>
      </c>
      <c r="CI18" s="195">
        <f t="shared" si="27"/>
        <v>0.12658227848101267</v>
      </c>
      <c r="CJ18" s="211">
        <f t="shared" si="37"/>
        <v>714.9321266968326</v>
      </c>
      <c r="CK18" s="191">
        <v>790</v>
      </c>
    </row>
    <row r="19" spans="1:89" x14ac:dyDescent="0.3">
      <c r="A19" s="279" t="s">
        <v>64</v>
      </c>
      <c r="B19" s="262">
        <v>201</v>
      </c>
      <c r="C19" s="419" t="s">
        <v>74</v>
      </c>
      <c r="D19" s="768">
        <v>2162.8959276018099</v>
      </c>
      <c r="E19" s="1105">
        <v>2390</v>
      </c>
      <c r="F19" s="195">
        <f t="shared" si="0"/>
        <v>0</v>
      </c>
      <c r="G19" s="768">
        <v>2162.8959276018099</v>
      </c>
      <c r="H19" s="866">
        <v>2390</v>
      </c>
      <c r="I19" s="195">
        <f t="shared" si="1"/>
        <v>0</v>
      </c>
      <c r="J19" s="768">
        <v>2162.8959276018099</v>
      </c>
      <c r="K19" s="866">
        <v>2390</v>
      </c>
      <c r="L19" s="195">
        <f t="shared" si="2"/>
        <v>0</v>
      </c>
      <c r="M19" s="768">
        <v>2162.8959276018099</v>
      </c>
      <c r="N19" s="882">
        <v>2390</v>
      </c>
      <c r="O19" s="195">
        <f t="shared" si="3"/>
        <v>4.3668122270742356E-2</v>
      </c>
      <c r="P19" s="768">
        <v>2072.3981900452491</v>
      </c>
      <c r="Q19" s="866">
        <v>2290</v>
      </c>
      <c r="R19" s="195">
        <f t="shared" si="4"/>
        <v>4.5662100456621002E-2</v>
      </c>
      <c r="S19" s="768">
        <v>1981.9004524886877</v>
      </c>
      <c r="T19" s="882">
        <v>2190</v>
      </c>
      <c r="U19" s="195">
        <f t="shared" si="5"/>
        <v>9.5547773886943466E-2</v>
      </c>
      <c r="V19" s="768">
        <f t="shared" si="28"/>
        <v>1809.0497737556561</v>
      </c>
      <c r="W19" s="866">
        <v>1999</v>
      </c>
      <c r="X19" s="195">
        <f t="shared" si="6"/>
        <v>0</v>
      </c>
      <c r="Y19" s="768">
        <f t="shared" si="29"/>
        <v>1809.0497737556561</v>
      </c>
      <c r="Z19" s="866">
        <v>1999</v>
      </c>
      <c r="AA19" s="195">
        <f t="shared" si="7"/>
        <v>0</v>
      </c>
      <c r="AB19" s="768">
        <v>1809.0497737556561</v>
      </c>
      <c r="AC19" s="866">
        <v>1999</v>
      </c>
      <c r="AD19" s="195">
        <f t="shared" si="8"/>
        <v>0</v>
      </c>
      <c r="AE19" s="768">
        <v>1809.0497737556561</v>
      </c>
      <c r="AF19" s="934">
        <v>1999</v>
      </c>
      <c r="AG19" s="195">
        <f t="shared" si="9"/>
        <v>0</v>
      </c>
      <c r="AH19" s="465">
        <v>1809.0497737556561</v>
      </c>
      <c r="AI19" s="949">
        <v>1999</v>
      </c>
      <c r="AJ19" s="195">
        <f t="shared" si="10"/>
        <v>-4.3540669856459331E-2</v>
      </c>
      <c r="AK19" s="768">
        <v>1891.4027149321266</v>
      </c>
      <c r="AL19" s="949">
        <v>2090</v>
      </c>
      <c r="AM19" s="195">
        <f t="shared" si="11"/>
        <v>5.0251256281407038E-2</v>
      </c>
      <c r="AN19" s="768">
        <v>1800.9049773755657</v>
      </c>
      <c r="AO19" s="938">
        <v>1990</v>
      </c>
      <c r="AP19" s="195">
        <f t="shared" si="12"/>
        <v>0</v>
      </c>
      <c r="AQ19" s="94">
        <v>1800.9049773755657</v>
      </c>
      <c r="AR19" s="89">
        <v>1990</v>
      </c>
      <c r="AS19" s="195">
        <f t="shared" si="13"/>
        <v>0</v>
      </c>
      <c r="AT19" s="465">
        <v>1800.9049773755657</v>
      </c>
      <c r="AU19" s="135">
        <v>1990</v>
      </c>
      <c r="AV19" s="195">
        <f t="shared" si="14"/>
        <v>0</v>
      </c>
      <c r="AW19" s="465">
        <v>1800.9049773755657</v>
      </c>
      <c r="AX19" s="135">
        <v>1990</v>
      </c>
      <c r="AY19" s="195">
        <f t="shared" si="15"/>
        <v>0</v>
      </c>
      <c r="AZ19" s="465">
        <v>1800.9049773755657</v>
      </c>
      <c r="BA19" s="135">
        <v>1990</v>
      </c>
      <c r="BB19" s="195">
        <f t="shared" si="16"/>
        <v>0</v>
      </c>
      <c r="BC19" s="94">
        <v>1800.9049773755657</v>
      </c>
      <c r="BD19" s="162">
        <v>1990</v>
      </c>
      <c r="BE19" s="195">
        <f t="shared" si="17"/>
        <v>5.2910052910052907E-2</v>
      </c>
      <c r="BF19" s="94">
        <v>1710.4072398190046</v>
      </c>
      <c r="BG19" s="162">
        <v>1890</v>
      </c>
      <c r="BH19" s="195">
        <f t="shared" si="18"/>
        <v>0.11834319526627218</v>
      </c>
      <c r="BI19" s="94">
        <f t="shared" si="30"/>
        <v>1529.4117647058824</v>
      </c>
      <c r="BJ19" s="192">
        <v>1690</v>
      </c>
      <c r="BK19" s="195">
        <f t="shared" si="19"/>
        <v>0</v>
      </c>
      <c r="BL19" s="94">
        <v>1529.4117647058824</v>
      </c>
      <c r="BM19" s="162">
        <v>1690</v>
      </c>
      <c r="BN19" s="195">
        <f t="shared" si="20"/>
        <v>0</v>
      </c>
      <c r="BO19" s="94">
        <v>1529.4117647058824</v>
      </c>
      <c r="BP19" s="89">
        <v>1690</v>
      </c>
      <c r="BQ19" s="195">
        <f t="shared" si="21"/>
        <v>0</v>
      </c>
      <c r="BR19" s="211">
        <f t="shared" si="31"/>
        <v>1529.4117647058824</v>
      </c>
      <c r="BS19" s="106">
        <v>1690</v>
      </c>
      <c r="BT19" s="194">
        <f t="shared" si="22"/>
        <v>0</v>
      </c>
      <c r="BU19" s="211">
        <f t="shared" si="32"/>
        <v>1529.4117647058824</v>
      </c>
      <c r="BV19" s="52">
        <v>1690</v>
      </c>
      <c r="BW19" s="195">
        <f t="shared" si="23"/>
        <v>0</v>
      </c>
      <c r="BX19" s="211">
        <f t="shared" si="33"/>
        <v>1529.4117647058824</v>
      </c>
      <c r="BY19" s="205">
        <v>1690</v>
      </c>
      <c r="BZ19" s="194">
        <f t="shared" si="24"/>
        <v>6.2893081761006289E-2</v>
      </c>
      <c r="CA19" s="211">
        <f t="shared" si="34"/>
        <v>1438.9140271493213</v>
      </c>
      <c r="CB19" s="192">
        <v>1590</v>
      </c>
      <c r="CC19" s="195">
        <f t="shared" si="25"/>
        <v>0.23255813953488372</v>
      </c>
      <c r="CD19" s="211">
        <f t="shared" si="35"/>
        <v>1167.420814479638</v>
      </c>
      <c r="CE19" s="193">
        <v>1290</v>
      </c>
      <c r="CF19" s="194">
        <f t="shared" si="26"/>
        <v>0</v>
      </c>
      <c r="CG19" s="211">
        <f t="shared" si="36"/>
        <v>1167.420814479638</v>
      </c>
      <c r="CH19" s="191">
        <v>1290</v>
      </c>
      <c r="CI19" s="195">
        <f t="shared" si="27"/>
        <v>0</v>
      </c>
      <c r="CJ19" s="211">
        <f t="shared" si="37"/>
        <v>1167.420814479638</v>
      </c>
      <c r="CK19" s="191">
        <v>1290</v>
      </c>
    </row>
    <row r="20" spans="1:89" x14ac:dyDescent="0.3">
      <c r="A20" s="279" t="s">
        <v>64</v>
      </c>
      <c r="B20" s="262">
        <v>202</v>
      </c>
      <c r="C20" s="419" t="s">
        <v>75</v>
      </c>
      <c r="D20" s="768">
        <v>11303.16742081448</v>
      </c>
      <c r="E20" s="88">
        <v>12490</v>
      </c>
      <c r="F20" s="195">
        <f t="shared" si="0"/>
        <v>0</v>
      </c>
      <c r="G20" s="768">
        <v>11303.16742081448</v>
      </c>
      <c r="H20" s="861">
        <v>12490</v>
      </c>
      <c r="I20" s="195">
        <f t="shared" si="1"/>
        <v>0</v>
      </c>
      <c r="J20" s="768">
        <v>11303.16742081448</v>
      </c>
      <c r="K20" s="861">
        <v>12490</v>
      </c>
      <c r="L20" s="195">
        <f t="shared" si="2"/>
        <v>0</v>
      </c>
      <c r="M20" s="768">
        <v>11303.16742081448</v>
      </c>
      <c r="N20" s="876">
        <v>12490</v>
      </c>
      <c r="O20" s="195">
        <f t="shared" si="3"/>
        <v>5.0462573591253154E-2</v>
      </c>
      <c r="P20" s="769">
        <v>10760.180995475113</v>
      </c>
      <c r="Q20" s="861">
        <v>11890</v>
      </c>
      <c r="R20" s="195">
        <f t="shared" si="4"/>
        <v>6.2555853440571935E-2</v>
      </c>
      <c r="S20" s="769">
        <v>10126.696832579186</v>
      </c>
      <c r="T20" s="861">
        <v>11190</v>
      </c>
      <c r="U20" s="195">
        <f t="shared" si="5"/>
        <v>0</v>
      </c>
      <c r="V20" s="769">
        <f t="shared" si="28"/>
        <v>10126.696832579186</v>
      </c>
      <c r="W20" s="861">
        <v>11190</v>
      </c>
      <c r="X20" s="195">
        <f t="shared" si="6"/>
        <v>0</v>
      </c>
      <c r="Y20" s="769">
        <f t="shared" si="29"/>
        <v>10126.696832579186</v>
      </c>
      <c r="Z20" s="876">
        <v>11190</v>
      </c>
      <c r="AA20" s="195">
        <f t="shared" si="7"/>
        <v>1.8198362147406732E-2</v>
      </c>
      <c r="AB20" s="769">
        <v>9945.7013574660632</v>
      </c>
      <c r="AC20" s="861">
        <v>10990</v>
      </c>
      <c r="AD20" s="195">
        <f t="shared" si="8"/>
        <v>0</v>
      </c>
      <c r="AE20" s="769">
        <v>9945.7013574660632</v>
      </c>
      <c r="AF20" s="932">
        <v>10990</v>
      </c>
      <c r="AG20" s="195">
        <f t="shared" si="9"/>
        <v>0.10010010010010011</v>
      </c>
      <c r="AH20" s="465">
        <v>9040.7239819004535</v>
      </c>
      <c r="AI20" s="938">
        <v>9990</v>
      </c>
      <c r="AJ20" s="195">
        <f t="shared" si="10"/>
        <v>0</v>
      </c>
      <c r="AK20" s="769">
        <v>9040.7239819004535</v>
      </c>
      <c r="AL20" s="938">
        <v>9990</v>
      </c>
      <c r="AM20" s="195">
        <f t="shared" si="11"/>
        <v>0</v>
      </c>
      <c r="AN20" s="769">
        <v>9040.7239819004535</v>
      </c>
      <c r="AO20" s="938">
        <v>9990</v>
      </c>
      <c r="AP20" s="195">
        <f t="shared" si="12"/>
        <v>0</v>
      </c>
      <c r="AQ20" s="447">
        <v>9040.7239819004535</v>
      </c>
      <c r="AR20" s="89">
        <v>9990</v>
      </c>
      <c r="AS20" s="195">
        <f t="shared" si="13"/>
        <v>0</v>
      </c>
      <c r="AT20" s="465">
        <v>9040.7239819004535</v>
      </c>
      <c r="AU20" s="135">
        <v>9990</v>
      </c>
      <c r="AV20" s="195">
        <f t="shared" si="14"/>
        <v>0</v>
      </c>
      <c r="AW20" s="465">
        <v>9040.7239819004535</v>
      </c>
      <c r="AX20" s="135">
        <v>9990</v>
      </c>
      <c r="AY20" s="195">
        <f t="shared" si="15"/>
        <v>0</v>
      </c>
      <c r="AZ20" s="465">
        <v>9040.7239819004535</v>
      </c>
      <c r="BA20" s="135">
        <v>9990</v>
      </c>
      <c r="BB20" s="195">
        <f t="shared" si="16"/>
        <v>0</v>
      </c>
      <c r="BC20" s="447">
        <v>9040.7239819004535</v>
      </c>
      <c r="BD20" s="89">
        <v>9990</v>
      </c>
      <c r="BE20" s="195">
        <f t="shared" si="17"/>
        <v>2.0429009193054137E-2</v>
      </c>
      <c r="BF20" s="94">
        <v>8859.7285067873308</v>
      </c>
      <c r="BG20" s="162">
        <v>9790</v>
      </c>
      <c r="BH20" s="195">
        <f t="shared" si="18"/>
        <v>8.8987764182424919E-2</v>
      </c>
      <c r="BI20" s="94">
        <f t="shared" si="30"/>
        <v>8135.746606334842</v>
      </c>
      <c r="BJ20" s="192">
        <v>8990</v>
      </c>
      <c r="BK20" s="195">
        <f t="shared" si="19"/>
        <v>0</v>
      </c>
      <c r="BL20" s="94">
        <v>8135.746606334842</v>
      </c>
      <c r="BM20" s="162">
        <v>8990</v>
      </c>
      <c r="BN20" s="195">
        <f t="shared" si="20"/>
        <v>0</v>
      </c>
      <c r="BO20" s="94">
        <v>8135.746606334842</v>
      </c>
      <c r="BP20" s="236">
        <v>8990</v>
      </c>
      <c r="BQ20" s="195">
        <f t="shared" si="21"/>
        <v>-6.2565172054223156E-2</v>
      </c>
      <c r="BR20" s="211">
        <f t="shared" si="31"/>
        <v>8678.7330316742082</v>
      </c>
      <c r="BS20" s="255">
        <v>9590</v>
      </c>
      <c r="BT20" s="194">
        <f t="shared" si="22"/>
        <v>4.3525571273122961E-2</v>
      </c>
      <c r="BU20" s="211">
        <f t="shared" si="32"/>
        <v>8316.7420814479647</v>
      </c>
      <c r="BV20" s="52">
        <v>9190</v>
      </c>
      <c r="BW20" s="195">
        <f t="shared" si="23"/>
        <v>0</v>
      </c>
      <c r="BX20" s="211">
        <f t="shared" si="33"/>
        <v>8316.7420814479647</v>
      </c>
      <c r="BY20" s="205">
        <v>9190</v>
      </c>
      <c r="BZ20" s="194">
        <f t="shared" si="24"/>
        <v>9.5351609058402856E-2</v>
      </c>
      <c r="CA20" s="211">
        <f t="shared" si="34"/>
        <v>7592.7601809954749</v>
      </c>
      <c r="CB20" s="192">
        <v>8390</v>
      </c>
      <c r="CC20" s="195">
        <f t="shared" si="25"/>
        <v>0.29275808936825887</v>
      </c>
      <c r="CD20" s="211">
        <f t="shared" si="35"/>
        <v>5873.3031674208141</v>
      </c>
      <c r="CE20" s="193">
        <v>6490</v>
      </c>
      <c r="CF20" s="194">
        <f t="shared" si="26"/>
        <v>0</v>
      </c>
      <c r="CG20" s="211">
        <f t="shared" si="36"/>
        <v>5873.3031674208141</v>
      </c>
      <c r="CH20" s="191">
        <v>6490</v>
      </c>
      <c r="CI20" s="195">
        <f t="shared" si="27"/>
        <v>0</v>
      </c>
      <c r="CJ20" s="211">
        <f t="shared" si="37"/>
        <v>5873.3031674208141</v>
      </c>
      <c r="CK20" s="191">
        <v>6490</v>
      </c>
    </row>
    <row r="21" spans="1:89" x14ac:dyDescent="0.3">
      <c r="A21" s="279" t="s">
        <v>64</v>
      </c>
      <c r="B21" s="262">
        <v>208</v>
      </c>
      <c r="C21" s="419" t="s">
        <v>76</v>
      </c>
      <c r="D21" s="768">
        <v>8135.746606334842</v>
      </c>
      <c r="E21" s="88">
        <v>8990</v>
      </c>
      <c r="F21" s="195">
        <f t="shared" si="0"/>
        <v>0</v>
      </c>
      <c r="G21" s="768">
        <v>8135.746606334842</v>
      </c>
      <c r="H21" s="861">
        <v>8990</v>
      </c>
      <c r="I21" s="195">
        <f t="shared" si="1"/>
        <v>0</v>
      </c>
      <c r="J21" s="768">
        <v>8135.746606334842</v>
      </c>
      <c r="K21" s="861">
        <v>8990</v>
      </c>
      <c r="L21" s="195">
        <f t="shared" si="2"/>
        <v>0</v>
      </c>
      <c r="M21" s="768">
        <v>8135.746606334842</v>
      </c>
      <c r="N21" s="876">
        <v>8990</v>
      </c>
      <c r="O21" s="195">
        <f t="shared" si="3"/>
        <v>3.4522439585730723E-2</v>
      </c>
      <c r="P21" s="769">
        <v>7864.2533936651589</v>
      </c>
      <c r="Q21" s="861">
        <v>8690</v>
      </c>
      <c r="R21" s="195">
        <f t="shared" si="4"/>
        <v>6.1050061050061048E-2</v>
      </c>
      <c r="S21" s="769">
        <v>7411.7647058823532</v>
      </c>
      <c r="T21" s="861">
        <v>8190</v>
      </c>
      <c r="U21" s="195">
        <f t="shared" si="5"/>
        <v>0</v>
      </c>
      <c r="V21" s="769">
        <f t="shared" si="28"/>
        <v>7411.7647058823532</v>
      </c>
      <c r="W21" s="861">
        <v>8190</v>
      </c>
      <c r="X21" s="195">
        <f t="shared" si="6"/>
        <v>0</v>
      </c>
      <c r="Y21" s="769">
        <f t="shared" si="29"/>
        <v>7411.7647058823532</v>
      </c>
      <c r="Z21" s="876">
        <v>8190</v>
      </c>
      <c r="AA21" s="195">
        <f t="shared" si="7"/>
        <v>2.5031289111389236E-2</v>
      </c>
      <c r="AB21" s="769">
        <v>7230.7692307692305</v>
      </c>
      <c r="AC21" s="861">
        <v>7990</v>
      </c>
      <c r="AD21" s="195">
        <f t="shared" si="8"/>
        <v>0</v>
      </c>
      <c r="AE21" s="769">
        <v>7230.7692307692305</v>
      </c>
      <c r="AF21" s="932">
        <v>7990</v>
      </c>
      <c r="AG21" s="195">
        <f t="shared" si="9"/>
        <v>0</v>
      </c>
      <c r="AH21" s="465">
        <v>7230.7692307692305</v>
      </c>
      <c r="AI21" s="938">
        <v>7990</v>
      </c>
      <c r="AJ21" s="195">
        <f t="shared" si="10"/>
        <v>0</v>
      </c>
      <c r="AK21" s="769">
        <v>7230.7692307692305</v>
      </c>
      <c r="AL21" s="938">
        <v>7990</v>
      </c>
      <c r="AM21" s="195">
        <f t="shared" si="11"/>
        <v>0</v>
      </c>
      <c r="AN21" s="769">
        <v>7230.7692307692305</v>
      </c>
      <c r="AO21" s="938">
        <v>7990</v>
      </c>
      <c r="AP21" s="195">
        <f t="shared" si="12"/>
        <v>0</v>
      </c>
      <c r="AQ21" s="447">
        <v>7230.7692307692305</v>
      </c>
      <c r="AR21" s="89">
        <v>7990</v>
      </c>
      <c r="AS21" s="195">
        <f t="shared" si="13"/>
        <v>0</v>
      </c>
      <c r="AT21" s="465">
        <v>7230.7692307692305</v>
      </c>
      <c r="AU21" s="135">
        <v>7990</v>
      </c>
      <c r="AV21" s="195">
        <f t="shared" si="14"/>
        <v>0</v>
      </c>
      <c r="AW21" s="465">
        <v>7230.7692307692305</v>
      </c>
      <c r="AX21" s="135">
        <v>7990</v>
      </c>
      <c r="AY21" s="195">
        <f t="shared" si="15"/>
        <v>6.6755674232309742E-2</v>
      </c>
      <c r="AZ21" s="465">
        <v>6778.2805429864256</v>
      </c>
      <c r="BA21" s="135">
        <v>7490</v>
      </c>
      <c r="BB21" s="195">
        <f t="shared" si="16"/>
        <v>0</v>
      </c>
      <c r="BC21" s="447">
        <v>6778.2805429864256</v>
      </c>
      <c r="BD21" s="89">
        <v>7490</v>
      </c>
      <c r="BE21" s="195">
        <f t="shared" si="17"/>
        <v>7.1530758226037203E-2</v>
      </c>
      <c r="BF21" s="94">
        <v>6325.7918552036199</v>
      </c>
      <c r="BG21" s="162">
        <v>6990</v>
      </c>
      <c r="BH21" s="195">
        <f t="shared" si="18"/>
        <v>0</v>
      </c>
      <c r="BI21" s="94">
        <f t="shared" si="30"/>
        <v>6325.7918552036199</v>
      </c>
      <c r="BJ21" s="192">
        <v>6990</v>
      </c>
      <c r="BK21" s="195">
        <f t="shared" si="19"/>
        <v>0</v>
      </c>
      <c r="BL21" s="94">
        <v>6325.7918552036199</v>
      </c>
      <c r="BM21" s="162">
        <v>6990</v>
      </c>
      <c r="BN21" s="195">
        <f t="shared" si="20"/>
        <v>0</v>
      </c>
      <c r="BO21" s="94">
        <v>6325.7918552036199</v>
      </c>
      <c r="BP21" s="89">
        <v>6990</v>
      </c>
      <c r="BQ21" s="195">
        <f t="shared" si="21"/>
        <v>0</v>
      </c>
      <c r="BR21" s="211">
        <f t="shared" si="31"/>
        <v>6325.7918552036199</v>
      </c>
      <c r="BS21" s="255">
        <v>6990</v>
      </c>
      <c r="BT21" s="194">
        <f t="shared" si="22"/>
        <v>2.9455081001472753E-2</v>
      </c>
      <c r="BU21" s="211">
        <f t="shared" si="32"/>
        <v>6144.7963800904981</v>
      </c>
      <c r="BV21" s="52">
        <v>6790</v>
      </c>
      <c r="BW21" s="195">
        <f t="shared" si="23"/>
        <v>0</v>
      </c>
      <c r="BX21" s="211">
        <f t="shared" si="33"/>
        <v>6144.7963800904981</v>
      </c>
      <c r="BY21" s="205">
        <v>6790</v>
      </c>
      <c r="BZ21" s="194">
        <f t="shared" si="24"/>
        <v>9.6930533117932149E-2</v>
      </c>
      <c r="CA21" s="211">
        <f t="shared" si="34"/>
        <v>5601.809954751131</v>
      </c>
      <c r="CB21" s="192">
        <v>6190</v>
      </c>
      <c r="CC21" s="195">
        <f t="shared" si="25"/>
        <v>0.19267822736030829</v>
      </c>
      <c r="CD21" s="211">
        <f t="shared" si="35"/>
        <v>4696.8325791855204</v>
      </c>
      <c r="CE21" s="193">
        <v>5190</v>
      </c>
      <c r="CF21" s="194">
        <f t="shared" si="26"/>
        <v>0</v>
      </c>
      <c r="CG21" s="211">
        <f t="shared" si="36"/>
        <v>4696.8325791855204</v>
      </c>
      <c r="CH21" s="191">
        <v>5190</v>
      </c>
      <c r="CI21" s="195">
        <f t="shared" si="27"/>
        <v>0</v>
      </c>
      <c r="CJ21" s="211">
        <f t="shared" si="37"/>
        <v>4696.8325791855204</v>
      </c>
      <c r="CK21" s="191">
        <v>5190</v>
      </c>
    </row>
    <row r="22" spans="1:89" x14ac:dyDescent="0.3">
      <c r="A22" s="279" t="s">
        <v>64</v>
      </c>
      <c r="B22" s="262">
        <v>215</v>
      </c>
      <c r="C22" s="419" t="s">
        <v>77</v>
      </c>
      <c r="D22" s="768">
        <v>9312.2171945701357</v>
      </c>
      <c r="E22" s="88">
        <v>10290</v>
      </c>
      <c r="F22" s="195">
        <f t="shared" si="0"/>
        <v>0</v>
      </c>
      <c r="G22" s="768">
        <v>9312.2171945701357</v>
      </c>
      <c r="H22" s="861">
        <v>10290</v>
      </c>
      <c r="I22" s="195">
        <f t="shared" si="1"/>
        <v>0</v>
      </c>
      <c r="J22" s="768">
        <v>9312.2171945701357</v>
      </c>
      <c r="K22" s="861">
        <v>10290</v>
      </c>
      <c r="L22" s="195">
        <f t="shared" si="2"/>
        <v>0</v>
      </c>
      <c r="M22" s="768">
        <v>9312.2171945701357</v>
      </c>
      <c r="N22" s="876">
        <v>10290</v>
      </c>
      <c r="O22" s="195">
        <f t="shared" si="3"/>
        <v>5.1072522982635343E-2</v>
      </c>
      <c r="P22" s="769">
        <v>8859.7285067873308</v>
      </c>
      <c r="Q22" s="861">
        <v>9790</v>
      </c>
      <c r="R22" s="195">
        <f t="shared" si="4"/>
        <v>6.5288356909684445E-2</v>
      </c>
      <c r="S22" s="769">
        <v>8316.7420814479647</v>
      </c>
      <c r="T22" s="861">
        <v>9190</v>
      </c>
      <c r="U22" s="195">
        <f t="shared" si="5"/>
        <v>0</v>
      </c>
      <c r="V22" s="769">
        <f t="shared" si="28"/>
        <v>8316.7420814479647</v>
      </c>
      <c r="W22" s="861">
        <v>9190</v>
      </c>
      <c r="X22" s="195">
        <f t="shared" si="6"/>
        <v>0</v>
      </c>
      <c r="Y22" s="769">
        <f t="shared" si="29"/>
        <v>8316.7420814479647</v>
      </c>
      <c r="Z22" s="876">
        <v>9190</v>
      </c>
      <c r="AA22" s="195">
        <f t="shared" si="7"/>
        <v>2.224694104560623E-2</v>
      </c>
      <c r="AB22" s="769">
        <v>8135.746606334842</v>
      </c>
      <c r="AC22" s="861">
        <v>8990</v>
      </c>
      <c r="AD22" s="195">
        <f t="shared" si="8"/>
        <v>0</v>
      </c>
      <c r="AE22" s="769">
        <v>8135.746606334842</v>
      </c>
      <c r="AF22" s="932">
        <v>8990</v>
      </c>
      <c r="AG22" s="195">
        <f t="shared" si="9"/>
        <v>5.8892815076560662E-2</v>
      </c>
      <c r="AH22" s="465">
        <v>7683.2579185520362</v>
      </c>
      <c r="AI22" s="938">
        <v>8490</v>
      </c>
      <c r="AJ22" s="195">
        <f t="shared" si="10"/>
        <v>0</v>
      </c>
      <c r="AK22" s="769">
        <v>7683.2579185520362</v>
      </c>
      <c r="AL22" s="938">
        <v>8490</v>
      </c>
      <c r="AM22" s="195">
        <f t="shared" si="11"/>
        <v>0</v>
      </c>
      <c r="AN22" s="769">
        <v>7683.2579185520362</v>
      </c>
      <c r="AO22" s="938">
        <v>8490</v>
      </c>
      <c r="AP22" s="195">
        <f t="shared" si="12"/>
        <v>0</v>
      </c>
      <c r="AQ22" s="447">
        <v>7683.2579185520362</v>
      </c>
      <c r="AR22" s="89">
        <v>8490</v>
      </c>
      <c r="AS22" s="195">
        <f t="shared" si="13"/>
        <v>0</v>
      </c>
      <c r="AT22" s="465">
        <v>7683.2579185520362</v>
      </c>
      <c r="AU22" s="135">
        <v>8490</v>
      </c>
      <c r="AV22" s="195">
        <f t="shared" si="14"/>
        <v>0</v>
      </c>
      <c r="AW22" s="465">
        <v>7683.2579185520362</v>
      </c>
      <c r="AX22" s="135">
        <v>8490</v>
      </c>
      <c r="AY22" s="195">
        <f t="shared" si="15"/>
        <v>6.2578222778473094E-2</v>
      </c>
      <c r="AZ22" s="465">
        <v>7230.7692307692305</v>
      </c>
      <c r="BA22" s="135">
        <v>7990</v>
      </c>
      <c r="BB22" s="195">
        <f t="shared" si="16"/>
        <v>0</v>
      </c>
      <c r="BC22" s="447">
        <v>7230.7692307692305</v>
      </c>
      <c r="BD22" s="89">
        <v>7990</v>
      </c>
      <c r="BE22" s="195">
        <f t="shared" si="17"/>
        <v>6.6755674232309742E-2</v>
      </c>
      <c r="BF22" s="94">
        <v>6778.2805429864256</v>
      </c>
      <c r="BG22" s="162">
        <v>7490</v>
      </c>
      <c r="BH22" s="195">
        <f t="shared" si="18"/>
        <v>0.10309278350515463</v>
      </c>
      <c r="BI22" s="94">
        <f t="shared" si="30"/>
        <v>6144.7963800904981</v>
      </c>
      <c r="BJ22" s="192">
        <v>6790</v>
      </c>
      <c r="BK22" s="195">
        <f t="shared" si="19"/>
        <v>0.13355592654424039</v>
      </c>
      <c r="BL22" s="94">
        <v>5420.8144796380093</v>
      </c>
      <c r="BM22" s="162">
        <v>5990</v>
      </c>
      <c r="BN22" s="195">
        <f t="shared" si="20"/>
        <v>0</v>
      </c>
      <c r="BO22" s="94">
        <v>5420.8144796380093</v>
      </c>
      <c r="BP22" s="236">
        <v>5990</v>
      </c>
      <c r="BQ22" s="195">
        <f t="shared" si="21"/>
        <v>-0.14306151645207441</v>
      </c>
      <c r="BR22" s="211">
        <f t="shared" si="31"/>
        <v>6325.7918552036199</v>
      </c>
      <c r="BS22" s="255">
        <v>6990</v>
      </c>
      <c r="BT22" s="194">
        <f t="shared" si="22"/>
        <v>0.12924071082390953</v>
      </c>
      <c r="BU22" s="211">
        <f t="shared" si="32"/>
        <v>5601.809954751131</v>
      </c>
      <c r="BV22" s="52">
        <v>6190</v>
      </c>
      <c r="BW22" s="195">
        <f t="shared" si="23"/>
        <v>0</v>
      </c>
      <c r="BX22" s="211">
        <f t="shared" si="33"/>
        <v>5601.809954751131</v>
      </c>
      <c r="BY22" s="205">
        <v>6190</v>
      </c>
      <c r="BZ22" s="194">
        <f t="shared" si="24"/>
        <v>0.12750455373406194</v>
      </c>
      <c r="CA22" s="211">
        <f t="shared" si="34"/>
        <v>4968.3257918552035</v>
      </c>
      <c r="CB22" s="192">
        <v>5490</v>
      </c>
      <c r="CC22" s="195">
        <f t="shared" si="25"/>
        <v>0.37593984962406013</v>
      </c>
      <c r="CD22" s="211">
        <f t="shared" si="35"/>
        <v>3610.8597285067872</v>
      </c>
      <c r="CE22" s="193">
        <v>3990</v>
      </c>
      <c r="CF22" s="194">
        <f t="shared" si="26"/>
        <v>0</v>
      </c>
      <c r="CG22" s="211">
        <f t="shared" si="36"/>
        <v>3610.8597285067872</v>
      </c>
      <c r="CH22" s="191">
        <v>3990</v>
      </c>
      <c r="CI22" s="195">
        <f t="shared" si="27"/>
        <v>0</v>
      </c>
      <c r="CJ22" s="211">
        <f t="shared" si="37"/>
        <v>3610.8597285067872</v>
      </c>
      <c r="CK22" s="191">
        <v>3990</v>
      </c>
    </row>
    <row r="23" spans="1:89" x14ac:dyDescent="0.3">
      <c r="A23" s="279" t="s">
        <v>64</v>
      </c>
      <c r="B23" s="262">
        <v>221</v>
      </c>
      <c r="C23" s="419" t="s">
        <v>78</v>
      </c>
      <c r="D23" s="768">
        <v>6959.2760180995474</v>
      </c>
      <c r="E23" s="88">
        <v>7690</v>
      </c>
      <c r="F23" s="195">
        <f t="shared" si="0"/>
        <v>0</v>
      </c>
      <c r="G23" s="768">
        <v>6959.2760180995474</v>
      </c>
      <c r="H23" s="861">
        <v>7690</v>
      </c>
      <c r="I23" s="195">
        <f t="shared" si="1"/>
        <v>0</v>
      </c>
      <c r="J23" s="768">
        <v>6959.2760180995474</v>
      </c>
      <c r="K23" s="861">
        <v>7690</v>
      </c>
      <c r="L23" s="195">
        <f t="shared" si="2"/>
        <v>0</v>
      </c>
      <c r="M23" s="768">
        <v>6959.2760180995474</v>
      </c>
      <c r="N23" s="876">
        <v>7690</v>
      </c>
      <c r="O23" s="195">
        <f t="shared" si="3"/>
        <v>5.4869684499314127E-2</v>
      </c>
      <c r="P23" s="769">
        <v>6597.285067873303</v>
      </c>
      <c r="Q23" s="861">
        <v>7290</v>
      </c>
      <c r="R23" s="195">
        <f t="shared" si="4"/>
        <v>8.9686098654708515E-2</v>
      </c>
      <c r="S23" s="769">
        <v>6054.2986425339368</v>
      </c>
      <c r="T23" s="861">
        <v>6690</v>
      </c>
      <c r="U23" s="195">
        <f t="shared" si="5"/>
        <v>0</v>
      </c>
      <c r="V23" s="769">
        <f t="shared" si="28"/>
        <v>6054.2986425339368</v>
      </c>
      <c r="W23" s="861">
        <v>6690</v>
      </c>
      <c r="X23" s="195">
        <f t="shared" si="6"/>
        <v>0</v>
      </c>
      <c r="Y23" s="769">
        <f t="shared" si="29"/>
        <v>6054.2986425339368</v>
      </c>
      <c r="Z23" s="876">
        <v>6690</v>
      </c>
      <c r="AA23" s="195">
        <f t="shared" si="7"/>
        <v>1.5174506828528073E-2</v>
      </c>
      <c r="AB23" s="769">
        <v>5963.8009049773755</v>
      </c>
      <c r="AC23" s="861">
        <v>6590</v>
      </c>
      <c r="AD23" s="195">
        <f t="shared" si="8"/>
        <v>0</v>
      </c>
      <c r="AE23" s="769">
        <v>5963.8009049773755</v>
      </c>
      <c r="AF23" s="932">
        <v>6590</v>
      </c>
      <c r="AG23" s="195">
        <f t="shared" si="9"/>
        <v>0.1001669449081803</v>
      </c>
      <c r="AH23" s="465">
        <v>5420.8144796380093</v>
      </c>
      <c r="AI23" s="938">
        <v>5990</v>
      </c>
      <c r="AJ23" s="195">
        <f t="shared" si="10"/>
        <v>0</v>
      </c>
      <c r="AK23" s="769">
        <v>5420.8144796380093</v>
      </c>
      <c r="AL23" s="938">
        <v>5990</v>
      </c>
      <c r="AM23" s="195">
        <f t="shared" si="11"/>
        <v>0</v>
      </c>
      <c r="AN23" s="769">
        <v>5420.8144796380093</v>
      </c>
      <c r="AO23" s="938">
        <v>5990</v>
      </c>
      <c r="AP23" s="195">
        <f t="shared" si="12"/>
        <v>0</v>
      </c>
      <c r="AQ23" s="447">
        <v>5420.8144796380093</v>
      </c>
      <c r="AR23" s="89">
        <v>5990</v>
      </c>
      <c r="AS23" s="195">
        <f t="shared" si="13"/>
        <v>0</v>
      </c>
      <c r="AT23" s="465">
        <v>5420.8144796380093</v>
      </c>
      <c r="AU23" s="135">
        <v>5990</v>
      </c>
      <c r="AV23" s="195">
        <f t="shared" si="14"/>
        <v>0</v>
      </c>
      <c r="AW23" s="465">
        <v>5420.8144796380093</v>
      </c>
      <c r="AX23" s="135">
        <v>5990</v>
      </c>
      <c r="AY23" s="195">
        <f t="shared" si="15"/>
        <v>5.272407732864675E-2</v>
      </c>
      <c r="AZ23" s="465">
        <v>5149.3212669683262</v>
      </c>
      <c r="BA23" s="135">
        <v>5690</v>
      </c>
      <c r="BB23" s="195">
        <f t="shared" si="16"/>
        <v>0</v>
      </c>
      <c r="BC23" s="447">
        <v>5149.3212669683262</v>
      </c>
      <c r="BD23" s="89">
        <v>5690</v>
      </c>
      <c r="BE23" s="195">
        <f t="shared" si="17"/>
        <v>7.5614366729678639E-2</v>
      </c>
      <c r="BF23" s="94">
        <v>4787.3303167420818</v>
      </c>
      <c r="BG23" s="162">
        <v>5290</v>
      </c>
      <c r="BH23" s="195">
        <f t="shared" si="18"/>
        <v>0.10438413361169102</v>
      </c>
      <c r="BI23" s="94">
        <f t="shared" si="30"/>
        <v>4334.841628959276</v>
      </c>
      <c r="BJ23" s="192">
        <v>4790</v>
      </c>
      <c r="BK23" s="195">
        <f t="shared" si="19"/>
        <v>9.1116173120728935E-2</v>
      </c>
      <c r="BL23" s="94">
        <v>3972.8506787330316</v>
      </c>
      <c r="BM23" s="162">
        <v>4390</v>
      </c>
      <c r="BN23" s="195">
        <f t="shared" si="20"/>
        <v>0</v>
      </c>
      <c r="BO23" s="94">
        <v>3972.8506787330316</v>
      </c>
      <c r="BP23" s="89">
        <v>4390</v>
      </c>
      <c r="BQ23" s="195">
        <f t="shared" si="21"/>
        <v>0</v>
      </c>
      <c r="BR23" s="211">
        <f t="shared" si="31"/>
        <v>3972.8506787330316</v>
      </c>
      <c r="BS23" s="106">
        <v>4390</v>
      </c>
      <c r="BT23" s="194">
        <f t="shared" si="22"/>
        <v>0</v>
      </c>
      <c r="BU23" s="211">
        <f t="shared" si="32"/>
        <v>3972.8506787330316</v>
      </c>
      <c r="BV23" s="52">
        <v>4390</v>
      </c>
      <c r="BW23" s="195">
        <f t="shared" si="23"/>
        <v>0</v>
      </c>
      <c r="BX23" s="211">
        <f t="shared" si="33"/>
        <v>3972.8506787330316</v>
      </c>
      <c r="BY23" s="205">
        <v>4390</v>
      </c>
      <c r="BZ23" s="194">
        <f t="shared" si="24"/>
        <v>4.77326968973747E-2</v>
      </c>
      <c r="CA23" s="211">
        <f t="shared" si="34"/>
        <v>3791.8552036199094</v>
      </c>
      <c r="CB23" s="192">
        <v>4190</v>
      </c>
      <c r="CC23" s="195">
        <f t="shared" si="25"/>
        <v>0.20057306590257878</v>
      </c>
      <c r="CD23" s="211">
        <f t="shared" si="35"/>
        <v>3158.3710407239819</v>
      </c>
      <c r="CE23" s="193">
        <v>3490</v>
      </c>
      <c r="CF23" s="194">
        <f t="shared" si="26"/>
        <v>0</v>
      </c>
      <c r="CG23" s="211">
        <f t="shared" si="36"/>
        <v>3158.3710407239819</v>
      </c>
      <c r="CH23" s="191">
        <v>3490</v>
      </c>
      <c r="CI23" s="195">
        <f t="shared" si="27"/>
        <v>0</v>
      </c>
      <c r="CJ23" s="211">
        <f t="shared" si="37"/>
        <v>3158.3710407239819</v>
      </c>
      <c r="CK23" s="191">
        <v>3490</v>
      </c>
    </row>
    <row r="24" spans="1:89" x14ac:dyDescent="0.3">
      <c r="A24" s="279" t="s">
        <v>64</v>
      </c>
      <c r="B24" s="262">
        <v>243</v>
      </c>
      <c r="C24" s="419" t="s">
        <v>79</v>
      </c>
      <c r="D24" s="768">
        <v>10488.687782805429</v>
      </c>
      <c r="E24" s="88">
        <v>11590</v>
      </c>
      <c r="F24" s="195">
        <f t="shared" si="0"/>
        <v>0</v>
      </c>
      <c r="G24" s="768">
        <v>10488.687782805429</v>
      </c>
      <c r="H24" s="861">
        <v>11590</v>
      </c>
      <c r="I24" s="195">
        <f t="shared" si="1"/>
        <v>0</v>
      </c>
      <c r="J24" s="768">
        <v>10488.687782805429</v>
      </c>
      <c r="K24" s="861">
        <v>11590</v>
      </c>
      <c r="L24" s="195">
        <f t="shared" si="2"/>
        <v>0</v>
      </c>
      <c r="M24" s="768">
        <v>10488.687782805429</v>
      </c>
      <c r="N24" s="876">
        <v>11590</v>
      </c>
      <c r="O24" s="195">
        <f t="shared" si="3"/>
        <v>5.4595086442220199E-2</v>
      </c>
      <c r="P24" s="769">
        <v>9945.7013574660632</v>
      </c>
      <c r="Q24" s="861">
        <v>10990</v>
      </c>
      <c r="R24" s="195">
        <f t="shared" si="4"/>
        <v>6.8027210884353748E-2</v>
      </c>
      <c r="S24" s="769">
        <v>9312.2171945701357</v>
      </c>
      <c r="T24" s="861">
        <v>10290</v>
      </c>
      <c r="U24" s="195">
        <f t="shared" si="5"/>
        <v>0</v>
      </c>
      <c r="V24" s="769">
        <f t="shared" si="28"/>
        <v>9312.2171945701357</v>
      </c>
      <c r="W24" s="861">
        <v>10290</v>
      </c>
      <c r="X24" s="195">
        <f t="shared" si="6"/>
        <v>0</v>
      </c>
      <c r="Y24" s="769">
        <f t="shared" si="29"/>
        <v>9312.2171945701357</v>
      </c>
      <c r="Z24" s="876">
        <v>10290</v>
      </c>
      <c r="AA24" s="195">
        <f t="shared" si="7"/>
        <v>9.8135426889106973E-3</v>
      </c>
      <c r="AB24" s="769">
        <v>9221.7194570135744</v>
      </c>
      <c r="AC24" s="861">
        <v>10190</v>
      </c>
      <c r="AD24" s="195">
        <f t="shared" si="8"/>
        <v>0</v>
      </c>
      <c r="AE24" s="769">
        <v>9221.7194570135744</v>
      </c>
      <c r="AF24" s="932">
        <v>10190</v>
      </c>
      <c r="AG24" s="195">
        <f t="shared" si="9"/>
        <v>9.6878363832077499E-2</v>
      </c>
      <c r="AH24" s="465">
        <v>8407.2398190045242</v>
      </c>
      <c r="AI24" s="938">
        <v>9290</v>
      </c>
      <c r="AJ24" s="195">
        <f t="shared" si="10"/>
        <v>0</v>
      </c>
      <c r="AK24" s="769">
        <v>8407.2398190045242</v>
      </c>
      <c r="AL24" s="938">
        <v>9290</v>
      </c>
      <c r="AM24" s="195">
        <f t="shared" si="11"/>
        <v>0</v>
      </c>
      <c r="AN24" s="769">
        <v>8407.2398190045242</v>
      </c>
      <c r="AO24" s="938">
        <v>9290</v>
      </c>
      <c r="AP24" s="195">
        <f t="shared" si="12"/>
        <v>0</v>
      </c>
      <c r="AQ24" s="447">
        <v>8407.2398190045242</v>
      </c>
      <c r="AR24" s="89">
        <v>9290</v>
      </c>
      <c r="AS24" s="195">
        <f t="shared" si="13"/>
        <v>0</v>
      </c>
      <c r="AT24" s="465">
        <v>8407.2398190045242</v>
      </c>
      <c r="AU24" s="135">
        <v>9290</v>
      </c>
      <c r="AV24" s="195">
        <f t="shared" si="14"/>
        <v>0</v>
      </c>
      <c r="AW24" s="465">
        <v>8407.2398190045242</v>
      </c>
      <c r="AX24" s="135">
        <v>9290</v>
      </c>
      <c r="AY24" s="195">
        <f t="shared" si="15"/>
        <v>8.1490104772991845E-2</v>
      </c>
      <c r="AZ24" s="465">
        <v>7773.7556561085976</v>
      </c>
      <c r="BA24" s="135">
        <v>8590</v>
      </c>
      <c r="BB24" s="195">
        <f t="shared" si="16"/>
        <v>0</v>
      </c>
      <c r="BC24" s="447">
        <v>7773.7556561085976</v>
      </c>
      <c r="BD24" s="89">
        <v>8590</v>
      </c>
      <c r="BE24" s="195">
        <f t="shared" si="17"/>
        <v>7.5093867334167716E-2</v>
      </c>
      <c r="BF24" s="94">
        <v>7230.7692307692305</v>
      </c>
      <c r="BG24" s="162">
        <v>7990</v>
      </c>
      <c r="BH24" s="195">
        <f t="shared" si="18"/>
        <v>9.6021947873799723E-2</v>
      </c>
      <c r="BI24" s="94">
        <f t="shared" si="30"/>
        <v>6597.285067873303</v>
      </c>
      <c r="BJ24" s="192">
        <v>7290</v>
      </c>
      <c r="BK24" s="195">
        <f t="shared" si="19"/>
        <v>0</v>
      </c>
      <c r="BL24" s="94">
        <v>6597.285067873303</v>
      </c>
      <c r="BM24" s="162">
        <v>7290</v>
      </c>
      <c r="BN24" s="195">
        <f t="shared" si="20"/>
        <v>0</v>
      </c>
      <c r="BO24" s="94">
        <v>6597.285067873303</v>
      </c>
      <c r="BP24" s="89">
        <v>7290</v>
      </c>
      <c r="BQ24" s="195">
        <f t="shared" si="21"/>
        <v>0</v>
      </c>
      <c r="BR24" s="211">
        <f t="shared" si="31"/>
        <v>6597.285067873303</v>
      </c>
      <c r="BS24" s="255">
        <v>7290</v>
      </c>
      <c r="BT24" s="194">
        <f t="shared" si="22"/>
        <v>0.1062215477996965</v>
      </c>
      <c r="BU24" s="211">
        <f t="shared" si="32"/>
        <v>5963.8009049773755</v>
      </c>
      <c r="BV24" s="52">
        <v>6590</v>
      </c>
      <c r="BW24" s="195">
        <f t="shared" si="23"/>
        <v>0</v>
      </c>
      <c r="BX24" s="211">
        <f t="shared" si="33"/>
        <v>5963.8009049773755</v>
      </c>
      <c r="BY24" s="205">
        <v>6590</v>
      </c>
      <c r="BZ24" s="194">
        <f t="shared" si="24"/>
        <v>0.1001669449081803</v>
      </c>
      <c r="CA24" s="211">
        <f t="shared" si="34"/>
        <v>5420.8144796380093</v>
      </c>
      <c r="CB24" s="192">
        <v>5990</v>
      </c>
      <c r="CC24" s="195">
        <f t="shared" si="25"/>
        <v>0.20040080160320642</v>
      </c>
      <c r="CD24" s="211">
        <f t="shared" si="35"/>
        <v>4515.8371040723987</v>
      </c>
      <c r="CE24" s="193">
        <v>4990</v>
      </c>
      <c r="CF24" s="194">
        <f t="shared" si="26"/>
        <v>0</v>
      </c>
      <c r="CG24" s="211">
        <f t="shared" si="36"/>
        <v>4515.8371040723987</v>
      </c>
      <c r="CH24" s="191">
        <v>4990</v>
      </c>
      <c r="CI24" s="195">
        <f t="shared" si="27"/>
        <v>0</v>
      </c>
      <c r="CJ24" s="211">
        <f t="shared" si="37"/>
        <v>4515.8371040723987</v>
      </c>
      <c r="CK24" s="191">
        <v>4990</v>
      </c>
    </row>
    <row r="25" spans="1:89" x14ac:dyDescent="0.3">
      <c r="A25" s="279" t="s">
        <v>64</v>
      </c>
      <c r="B25" s="262">
        <v>266</v>
      </c>
      <c r="C25" s="419" t="s">
        <v>80</v>
      </c>
      <c r="D25" s="772">
        <v>8588.2352941176468</v>
      </c>
      <c r="E25" s="872">
        <v>9490</v>
      </c>
      <c r="F25" s="195">
        <f t="shared" si="0"/>
        <v>0</v>
      </c>
      <c r="G25" s="772">
        <v>8588.2352941176468</v>
      </c>
      <c r="H25" s="863">
        <v>9490</v>
      </c>
      <c r="I25" s="195">
        <f t="shared" si="1"/>
        <v>0</v>
      </c>
      <c r="J25" s="772">
        <v>8588.2352941176468</v>
      </c>
      <c r="K25" s="881">
        <v>9490</v>
      </c>
      <c r="L25" s="195">
        <f t="shared" si="2"/>
        <v>0.10477299185098952</v>
      </c>
      <c r="M25" s="772">
        <v>7773.7556561085976</v>
      </c>
      <c r="N25" s="881">
        <v>8590</v>
      </c>
      <c r="O25" s="195">
        <f t="shared" si="3"/>
        <v>4.884004884004884E-2</v>
      </c>
      <c r="P25" s="771">
        <v>7411.7647058823532</v>
      </c>
      <c r="Q25" s="863">
        <v>8190</v>
      </c>
      <c r="R25" s="195">
        <f t="shared" si="4"/>
        <v>0.17016716673810545</v>
      </c>
      <c r="S25" s="771">
        <v>6333.936651583711</v>
      </c>
      <c r="T25" s="863">
        <v>6999</v>
      </c>
      <c r="U25" s="195">
        <f t="shared" si="5"/>
        <v>0</v>
      </c>
      <c r="V25" s="771">
        <f t="shared" si="28"/>
        <v>6333.936651583711</v>
      </c>
      <c r="W25" s="881">
        <v>6999</v>
      </c>
      <c r="X25" s="195">
        <f t="shared" si="6"/>
        <v>-0.23841131664853102</v>
      </c>
      <c r="Y25" s="771">
        <f t="shared" si="29"/>
        <v>8316.7420814479647</v>
      </c>
      <c r="Z25" s="881">
        <v>9190</v>
      </c>
      <c r="AA25" s="195">
        <f t="shared" si="7"/>
        <v>4.4436867825889306E-2</v>
      </c>
      <c r="AB25" s="771">
        <v>7962.8959276018104</v>
      </c>
      <c r="AC25" s="863">
        <v>8799</v>
      </c>
      <c r="AD25" s="195">
        <f t="shared" si="8"/>
        <v>0</v>
      </c>
      <c r="AE25" s="771">
        <v>7962.8959276018104</v>
      </c>
      <c r="AF25" s="935">
        <v>8799</v>
      </c>
      <c r="AG25" s="195">
        <f t="shared" si="9"/>
        <v>0.10001250156269534</v>
      </c>
      <c r="AH25" s="465">
        <v>7238.9140271493216</v>
      </c>
      <c r="AI25" s="938">
        <v>7999</v>
      </c>
      <c r="AJ25" s="195">
        <f t="shared" si="10"/>
        <v>0</v>
      </c>
      <c r="AK25" s="769">
        <v>7238.9140271493216</v>
      </c>
      <c r="AL25" s="938">
        <v>7999</v>
      </c>
      <c r="AM25" s="195">
        <f t="shared" si="11"/>
        <v>-0.11023359288097886</v>
      </c>
      <c r="AN25" s="769">
        <v>8135.746606334842</v>
      </c>
      <c r="AO25" s="938">
        <v>8990</v>
      </c>
      <c r="AP25" s="195">
        <f t="shared" si="12"/>
        <v>0</v>
      </c>
      <c r="AQ25" s="447">
        <v>8135.746606334842</v>
      </c>
      <c r="AR25" s="89">
        <v>8990</v>
      </c>
      <c r="AS25" s="195">
        <f t="shared" si="13"/>
        <v>0</v>
      </c>
      <c r="AT25" s="465">
        <v>8135.746606334842</v>
      </c>
      <c r="AU25" s="135">
        <v>8990</v>
      </c>
      <c r="AV25" s="195">
        <f t="shared" si="14"/>
        <v>0</v>
      </c>
      <c r="AW25" s="465">
        <v>8135.746606334842</v>
      </c>
      <c r="AX25" s="135">
        <v>8990</v>
      </c>
      <c r="AY25" s="195">
        <f t="shared" si="15"/>
        <v>0.12515644555694619</v>
      </c>
      <c r="AZ25" s="465">
        <v>7230.7692307692305</v>
      </c>
      <c r="BA25" s="135">
        <v>7990</v>
      </c>
      <c r="BB25" s="195">
        <f t="shared" si="16"/>
        <v>0</v>
      </c>
      <c r="BC25" s="447">
        <v>7230.7692307692305</v>
      </c>
      <c r="BD25" s="89">
        <v>7990</v>
      </c>
      <c r="BE25" s="195">
        <f t="shared" si="17"/>
        <v>6.6755674232309742E-2</v>
      </c>
      <c r="BF25" s="94">
        <v>6778.2805429864256</v>
      </c>
      <c r="BG25" s="162">
        <v>7490</v>
      </c>
      <c r="BH25" s="195">
        <f t="shared" si="18"/>
        <v>0.10309278350515463</v>
      </c>
      <c r="BI25" s="94">
        <f t="shared" si="30"/>
        <v>6144.7963800904981</v>
      </c>
      <c r="BJ25" s="192">
        <v>6790</v>
      </c>
      <c r="BK25" s="195">
        <f t="shared" si="19"/>
        <v>0</v>
      </c>
      <c r="BL25" s="94">
        <v>6144.7963800904981</v>
      </c>
      <c r="BM25" s="162">
        <v>6790</v>
      </c>
      <c r="BN25" s="195">
        <f t="shared" si="20"/>
        <v>0</v>
      </c>
      <c r="BO25" s="94">
        <v>6144.7963800904981</v>
      </c>
      <c r="BP25" s="89">
        <v>6790</v>
      </c>
      <c r="BQ25" s="195">
        <f t="shared" si="21"/>
        <v>0</v>
      </c>
      <c r="BR25" s="211">
        <f t="shared" si="31"/>
        <v>6144.7963800904981</v>
      </c>
      <c r="BS25" s="106">
        <v>6790</v>
      </c>
      <c r="BT25" s="194">
        <f t="shared" si="22"/>
        <v>0</v>
      </c>
      <c r="BU25" s="211">
        <f t="shared" si="32"/>
        <v>6144.7963800904981</v>
      </c>
      <c r="BV25" s="52">
        <v>6790</v>
      </c>
      <c r="BW25" s="195">
        <f t="shared" si="23"/>
        <v>0</v>
      </c>
      <c r="BX25" s="211">
        <f t="shared" si="33"/>
        <v>6144.7963800904981</v>
      </c>
      <c r="BY25" s="205">
        <v>6790</v>
      </c>
      <c r="BZ25" s="194">
        <f t="shared" si="24"/>
        <v>9.6930533117932149E-2</v>
      </c>
      <c r="CA25" s="211">
        <f t="shared" si="34"/>
        <v>5601.809954751131</v>
      </c>
      <c r="CB25" s="192">
        <v>6190</v>
      </c>
      <c r="CC25" s="195">
        <f t="shared" si="25"/>
        <v>0.44289044289044288</v>
      </c>
      <c r="CD25" s="211">
        <f t="shared" si="35"/>
        <v>3882.3529411764707</v>
      </c>
      <c r="CE25" s="193">
        <v>4290</v>
      </c>
      <c r="CF25" s="194">
        <f t="shared" si="26"/>
        <v>0</v>
      </c>
      <c r="CG25" s="211">
        <f t="shared" si="36"/>
        <v>3882.3529411764707</v>
      </c>
      <c r="CH25" s="191">
        <v>4290</v>
      </c>
      <c r="CI25" s="195">
        <f t="shared" si="27"/>
        <v>7.5187969924812026E-2</v>
      </c>
      <c r="CJ25" s="211">
        <f t="shared" si="37"/>
        <v>3610.8597285067872</v>
      </c>
      <c r="CK25" s="191">
        <v>3990</v>
      </c>
    </row>
    <row r="26" spans="1:89" x14ac:dyDescent="0.3">
      <c r="A26" s="279" t="s">
        <v>64</v>
      </c>
      <c r="B26" s="262">
        <v>416</v>
      </c>
      <c r="C26" s="419" t="s">
        <v>81</v>
      </c>
      <c r="D26" s="768">
        <v>9493.2126696832584</v>
      </c>
      <c r="E26" s="88">
        <v>10490</v>
      </c>
      <c r="F26" s="195">
        <f t="shared" si="0"/>
        <v>0</v>
      </c>
      <c r="G26" s="768">
        <v>9493.2126696832584</v>
      </c>
      <c r="H26" s="861">
        <v>10490</v>
      </c>
      <c r="I26" s="195">
        <f t="shared" si="1"/>
        <v>0</v>
      </c>
      <c r="J26" s="768">
        <v>9493.2126696832584</v>
      </c>
      <c r="K26" s="861">
        <v>10490</v>
      </c>
      <c r="L26" s="195">
        <f t="shared" si="2"/>
        <v>0</v>
      </c>
      <c r="M26" s="768">
        <v>9493.2126696832584</v>
      </c>
      <c r="N26" s="876">
        <v>10490</v>
      </c>
      <c r="O26" s="195">
        <f t="shared" si="3"/>
        <v>5.0050050050050053E-2</v>
      </c>
      <c r="P26" s="769">
        <v>9040.7239819004535</v>
      </c>
      <c r="Q26" s="861">
        <v>9990</v>
      </c>
      <c r="R26" s="195">
        <f t="shared" si="4"/>
        <v>3.0959752321981424E-2</v>
      </c>
      <c r="S26" s="769">
        <v>8769.2307692307695</v>
      </c>
      <c r="T26" s="861">
        <v>9690</v>
      </c>
      <c r="U26" s="195">
        <f t="shared" si="5"/>
        <v>0</v>
      </c>
      <c r="V26" s="769">
        <f t="shared" si="28"/>
        <v>8769.2307692307695</v>
      </c>
      <c r="W26" s="861">
        <v>9690</v>
      </c>
      <c r="X26" s="195">
        <f t="shared" si="6"/>
        <v>0</v>
      </c>
      <c r="Y26" s="769">
        <f t="shared" si="29"/>
        <v>8769.2307692307695</v>
      </c>
      <c r="Z26" s="876">
        <v>9690</v>
      </c>
      <c r="AA26" s="195">
        <f t="shared" si="7"/>
        <v>1.0427528675703858E-2</v>
      </c>
      <c r="AB26" s="769">
        <v>8678.7330316742082</v>
      </c>
      <c r="AC26" s="861">
        <v>9590</v>
      </c>
      <c r="AD26" s="195">
        <f t="shared" si="8"/>
        <v>0</v>
      </c>
      <c r="AE26" s="769">
        <v>8678.7330316742082</v>
      </c>
      <c r="AF26" s="932">
        <v>9590</v>
      </c>
      <c r="AG26" s="195">
        <f t="shared" si="9"/>
        <v>0.10356731875719218</v>
      </c>
      <c r="AH26" s="465">
        <v>7864.2533936651589</v>
      </c>
      <c r="AI26" s="938">
        <v>8690</v>
      </c>
      <c r="AJ26" s="195">
        <f t="shared" si="10"/>
        <v>0</v>
      </c>
      <c r="AK26" s="769">
        <v>7864.2533936651589</v>
      </c>
      <c r="AL26" s="938">
        <v>8690</v>
      </c>
      <c r="AM26" s="195">
        <f t="shared" si="11"/>
        <v>0</v>
      </c>
      <c r="AN26" s="769">
        <v>7864.2533936651589</v>
      </c>
      <c r="AO26" s="938">
        <v>8690</v>
      </c>
      <c r="AP26" s="195">
        <f t="shared" si="12"/>
        <v>0</v>
      </c>
      <c r="AQ26" s="447">
        <v>7864.2533936651589</v>
      </c>
      <c r="AR26" s="89">
        <v>8690</v>
      </c>
      <c r="AS26" s="195">
        <f t="shared" si="13"/>
        <v>0</v>
      </c>
      <c r="AT26" s="465">
        <v>7864.2533936651589</v>
      </c>
      <c r="AU26" s="135">
        <v>8690</v>
      </c>
      <c r="AV26" s="195">
        <f t="shared" si="14"/>
        <v>0</v>
      </c>
      <c r="AW26" s="465">
        <v>7864.2533936651589</v>
      </c>
      <c r="AX26" s="135">
        <v>8690</v>
      </c>
      <c r="AY26" s="195">
        <f t="shared" si="15"/>
        <v>6.1050061050061048E-2</v>
      </c>
      <c r="AZ26" s="465">
        <v>7411.7647058823532</v>
      </c>
      <c r="BA26" s="135">
        <v>8190</v>
      </c>
      <c r="BB26" s="195">
        <f t="shared" si="16"/>
        <v>0</v>
      </c>
      <c r="BC26" s="447">
        <v>7411.7647058823532</v>
      </c>
      <c r="BD26" s="89">
        <v>8190</v>
      </c>
      <c r="BE26" s="195">
        <f t="shared" si="17"/>
        <v>6.5019505851755532E-2</v>
      </c>
      <c r="BF26" s="94">
        <v>6959.2760180995474</v>
      </c>
      <c r="BG26" s="162">
        <v>7690</v>
      </c>
      <c r="BH26" s="195">
        <f t="shared" si="18"/>
        <v>0.10014306151645208</v>
      </c>
      <c r="BI26" s="94">
        <f t="shared" si="30"/>
        <v>6325.7918552036199</v>
      </c>
      <c r="BJ26" s="192">
        <v>6990</v>
      </c>
      <c r="BK26" s="195">
        <f t="shared" si="19"/>
        <v>0</v>
      </c>
      <c r="BL26" s="94">
        <v>6325.7918552036199</v>
      </c>
      <c r="BM26" s="162">
        <v>6990</v>
      </c>
      <c r="BN26" s="195">
        <f t="shared" si="20"/>
        <v>0</v>
      </c>
      <c r="BO26" s="94">
        <v>6325.7918552036199</v>
      </c>
      <c r="BP26" s="89">
        <v>6990</v>
      </c>
      <c r="BQ26" s="195">
        <f t="shared" si="21"/>
        <v>-5.4127198917456022E-2</v>
      </c>
      <c r="BR26" s="211">
        <f t="shared" si="31"/>
        <v>6687.7828054298643</v>
      </c>
      <c r="BS26" s="255">
        <v>7390</v>
      </c>
      <c r="BT26" s="194">
        <f t="shared" si="22"/>
        <v>5.7224606580829757E-2</v>
      </c>
      <c r="BU26" s="211">
        <f t="shared" si="32"/>
        <v>6325.7918552036199</v>
      </c>
      <c r="BV26" s="52">
        <v>6990</v>
      </c>
      <c r="BW26" s="195">
        <f t="shared" si="23"/>
        <v>0</v>
      </c>
      <c r="BX26" s="211">
        <f t="shared" si="33"/>
        <v>6325.7918552036199</v>
      </c>
      <c r="BY26" s="205">
        <v>6990</v>
      </c>
      <c r="BZ26" s="194">
        <f t="shared" si="24"/>
        <v>6.0698027314112293E-2</v>
      </c>
      <c r="CA26" s="211">
        <f t="shared" si="34"/>
        <v>5963.8009049773755</v>
      </c>
      <c r="CB26" s="192">
        <v>6590</v>
      </c>
      <c r="CC26" s="195">
        <f t="shared" si="25"/>
        <v>0.26974951830443161</v>
      </c>
      <c r="CD26" s="211">
        <f t="shared" si="35"/>
        <v>4696.8325791855204</v>
      </c>
      <c r="CE26" s="193">
        <v>5190</v>
      </c>
      <c r="CF26" s="194">
        <f t="shared" si="26"/>
        <v>0</v>
      </c>
      <c r="CG26" s="211">
        <f t="shared" si="36"/>
        <v>4696.8325791855204</v>
      </c>
      <c r="CH26" s="191">
        <v>5190</v>
      </c>
      <c r="CI26" s="195">
        <f t="shared" si="27"/>
        <v>4.0080160320641281E-2</v>
      </c>
      <c r="CJ26" s="211">
        <f t="shared" si="37"/>
        <v>4515.8371040723987</v>
      </c>
      <c r="CK26" s="191">
        <v>4990</v>
      </c>
    </row>
    <row r="27" spans="1:89" x14ac:dyDescent="0.3">
      <c r="A27" s="279" t="s">
        <v>64</v>
      </c>
      <c r="B27" s="262">
        <v>468</v>
      </c>
      <c r="C27" s="419" t="s">
        <v>82</v>
      </c>
      <c r="D27" s="781">
        <v>2434.389140271493</v>
      </c>
      <c r="E27" s="864">
        <v>2690</v>
      </c>
      <c r="F27" s="195">
        <f t="shared" si="0"/>
        <v>0</v>
      </c>
      <c r="G27" s="781">
        <v>2434.389140271493</v>
      </c>
      <c r="H27" s="890">
        <v>2690</v>
      </c>
      <c r="I27" s="195">
        <f t="shared" si="1"/>
        <v>0</v>
      </c>
      <c r="J27" s="781">
        <v>2434.389140271493</v>
      </c>
      <c r="K27" s="890">
        <v>2690</v>
      </c>
      <c r="L27" s="195">
        <f t="shared" si="2"/>
        <v>0</v>
      </c>
      <c r="M27" s="781">
        <v>2434.389140271493</v>
      </c>
      <c r="N27" s="880">
        <v>2690</v>
      </c>
      <c r="O27" s="195">
        <f t="shared" si="3"/>
        <v>8.0321285140562249E-2</v>
      </c>
      <c r="P27" s="873">
        <v>2253.3936651583713</v>
      </c>
      <c r="Q27" s="890">
        <v>2490</v>
      </c>
      <c r="R27" s="195">
        <f t="shared" si="4"/>
        <v>8.7336244541484712E-2</v>
      </c>
      <c r="S27" s="873">
        <v>2072.3981900452491</v>
      </c>
      <c r="T27" s="880">
        <v>2290</v>
      </c>
      <c r="U27" s="195">
        <f t="shared" si="5"/>
        <v>0.53691275167785235</v>
      </c>
      <c r="V27" s="873">
        <f t="shared" si="28"/>
        <v>1348.4162895927602</v>
      </c>
      <c r="W27" s="880">
        <v>1490</v>
      </c>
      <c r="X27" s="195">
        <f t="shared" si="6"/>
        <v>0.15503875968992248</v>
      </c>
      <c r="Y27" s="873">
        <f t="shared" si="29"/>
        <v>1167.420814479638</v>
      </c>
      <c r="Z27" s="890">
        <v>1290</v>
      </c>
      <c r="AA27" s="195">
        <f t="shared" si="7"/>
        <v>0</v>
      </c>
      <c r="AB27" s="873">
        <v>1167.420814479638</v>
      </c>
      <c r="AC27" s="890">
        <v>1290</v>
      </c>
      <c r="AD27" s="195">
        <f t="shared" si="8"/>
        <v>0</v>
      </c>
      <c r="AE27" s="873">
        <v>1167.420814479638</v>
      </c>
      <c r="AF27" s="936">
        <v>1290</v>
      </c>
      <c r="AG27" s="195">
        <f t="shared" si="9"/>
        <v>8.4033613445378158E-2</v>
      </c>
      <c r="AH27" s="465">
        <v>1076.9230769230769</v>
      </c>
      <c r="AI27" s="938">
        <v>1190</v>
      </c>
      <c r="AJ27" s="195">
        <f t="shared" si="10"/>
        <v>0</v>
      </c>
      <c r="AK27" s="769">
        <v>1076.9230769230769</v>
      </c>
      <c r="AL27" s="938">
        <v>1190</v>
      </c>
      <c r="AM27" s="195">
        <f t="shared" si="11"/>
        <v>0</v>
      </c>
      <c r="AN27" s="769">
        <v>1076.9230769230769</v>
      </c>
      <c r="AO27" s="938">
        <v>1190</v>
      </c>
      <c r="AP27" s="195">
        <f t="shared" si="12"/>
        <v>0</v>
      </c>
      <c r="AQ27" s="447">
        <v>1076.9230769230769</v>
      </c>
      <c r="AR27" s="89">
        <v>1190</v>
      </c>
      <c r="AS27" s="195">
        <f t="shared" si="13"/>
        <v>0</v>
      </c>
      <c r="AT27" s="465">
        <v>1076.9230769230769</v>
      </c>
      <c r="AU27" s="135">
        <v>1190</v>
      </c>
      <c r="AV27" s="195">
        <f t="shared" si="14"/>
        <v>0</v>
      </c>
      <c r="AW27" s="465">
        <v>1076.9230769230769</v>
      </c>
      <c r="AX27" s="135">
        <v>1190</v>
      </c>
      <c r="AY27" s="195">
        <f t="shared" si="15"/>
        <v>0</v>
      </c>
      <c r="AZ27" s="465">
        <v>1076.9230769230769</v>
      </c>
      <c r="BA27" s="135">
        <v>1190</v>
      </c>
      <c r="BB27" s="195">
        <f t="shared" si="16"/>
        <v>0</v>
      </c>
      <c r="BC27" s="447">
        <v>1076.9230769230769</v>
      </c>
      <c r="BD27" s="89">
        <v>1190</v>
      </c>
      <c r="BE27" s="195">
        <f t="shared" si="17"/>
        <v>9.1743119266055051E-2</v>
      </c>
      <c r="BF27" s="94">
        <v>986.4253393665158</v>
      </c>
      <c r="BG27" s="162">
        <v>1090</v>
      </c>
      <c r="BH27" s="195">
        <f t="shared" si="18"/>
        <v>0.2247191011235955</v>
      </c>
      <c r="BI27" s="94">
        <f t="shared" si="30"/>
        <v>805.4298642533937</v>
      </c>
      <c r="BJ27" s="192">
        <v>890</v>
      </c>
      <c r="BK27" s="195">
        <f t="shared" si="19"/>
        <v>0</v>
      </c>
      <c r="BL27" s="94">
        <v>805.4298642533937</v>
      </c>
      <c r="BM27" s="162">
        <v>890</v>
      </c>
      <c r="BN27" s="195">
        <f t="shared" si="20"/>
        <v>0</v>
      </c>
      <c r="BO27" s="94">
        <v>805.4298642533937</v>
      </c>
      <c r="BP27" s="236">
        <v>890</v>
      </c>
      <c r="BQ27" s="195">
        <f t="shared" si="21"/>
        <v>-0.25210084033613445</v>
      </c>
      <c r="BR27" s="211">
        <f t="shared" si="31"/>
        <v>1076.9230769230769</v>
      </c>
      <c r="BS27" s="106">
        <v>1190</v>
      </c>
      <c r="BT27" s="194">
        <f t="shared" si="22"/>
        <v>0</v>
      </c>
      <c r="BU27" s="211">
        <f t="shared" si="32"/>
        <v>1076.9230769230769</v>
      </c>
      <c r="BV27" s="52">
        <v>1190</v>
      </c>
      <c r="BW27" s="195">
        <f t="shared" si="23"/>
        <v>0</v>
      </c>
      <c r="BX27" s="211">
        <f t="shared" si="33"/>
        <v>1076.9230769230769</v>
      </c>
      <c r="BY27" s="205">
        <v>1190</v>
      </c>
      <c r="BZ27" s="194">
        <f t="shared" si="24"/>
        <v>9.1743119266055051E-2</v>
      </c>
      <c r="CA27" s="211">
        <f t="shared" si="34"/>
        <v>986.4253393665158</v>
      </c>
      <c r="CB27" s="192">
        <v>1090</v>
      </c>
      <c r="CC27" s="195">
        <f t="shared" si="25"/>
        <v>0.2247191011235955</v>
      </c>
      <c r="CD27" s="211">
        <f t="shared" si="35"/>
        <v>805.4298642533937</v>
      </c>
      <c r="CE27" s="193">
        <v>890</v>
      </c>
      <c r="CF27" s="194">
        <f t="shared" si="26"/>
        <v>0</v>
      </c>
      <c r="CG27" s="211">
        <f t="shared" si="36"/>
        <v>805.4298642533937</v>
      </c>
      <c r="CH27" s="191">
        <f>CH16</f>
        <v>890</v>
      </c>
      <c r="CI27" s="195">
        <f t="shared" si="27"/>
        <v>0.12658227848101267</v>
      </c>
      <c r="CJ27" s="211">
        <f t="shared" si="37"/>
        <v>714.9321266968326</v>
      </c>
      <c r="CK27" s="191">
        <v>790</v>
      </c>
    </row>
    <row r="28" spans="1:89" ht="15" thickBot="1" x14ac:dyDescent="0.35">
      <c r="A28" s="279" t="s">
        <v>64</v>
      </c>
      <c r="B28" s="262">
        <v>665</v>
      </c>
      <c r="C28" s="419" t="s">
        <v>83</v>
      </c>
      <c r="D28" s="770">
        <v>11122.171945701357</v>
      </c>
      <c r="E28" s="548">
        <v>12290</v>
      </c>
      <c r="F28" s="195">
        <f t="shared" si="0"/>
        <v>0</v>
      </c>
      <c r="G28" s="770">
        <v>11122.171945701357</v>
      </c>
      <c r="H28" s="889">
        <v>12290</v>
      </c>
      <c r="I28" s="195">
        <f t="shared" si="1"/>
        <v>0</v>
      </c>
      <c r="J28" s="770">
        <v>11122.171945701357</v>
      </c>
      <c r="K28" s="889">
        <v>12290</v>
      </c>
      <c r="L28" s="195">
        <f t="shared" si="2"/>
        <v>0</v>
      </c>
      <c r="M28" s="770">
        <v>11122.171945701357</v>
      </c>
      <c r="N28" s="877">
        <v>12290</v>
      </c>
      <c r="O28" s="195">
        <f t="shared" si="3"/>
        <v>5.1325919589392643E-2</v>
      </c>
      <c r="P28" s="888">
        <v>10579.185520361991</v>
      </c>
      <c r="Q28" s="889">
        <v>11690</v>
      </c>
      <c r="R28" s="195">
        <f t="shared" si="4"/>
        <v>6.3694267515923567E-2</v>
      </c>
      <c r="S28" s="888">
        <v>9945.7013574660632</v>
      </c>
      <c r="T28" s="889">
        <v>10990</v>
      </c>
      <c r="U28" s="195">
        <f t="shared" si="5"/>
        <v>0</v>
      </c>
      <c r="V28" s="888">
        <f t="shared" si="28"/>
        <v>9945.7013574660632</v>
      </c>
      <c r="W28" s="889">
        <v>10990</v>
      </c>
      <c r="X28" s="195">
        <f t="shared" si="6"/>
        <v>0</v>
      </c>
      <c r="Y28" s="888">
        <f t="shared" si="29"/>
        <v>9945.7013574660632</v>
      </c>
      <c r="Z28" s="889">
        <v>10990</v>
      </c>
      <c r="AA28" s="195">
        <f t="shared" si="7"/>
        <v>0</v>
      </c>
      <c r="AB28" s="888">
        <v>9945.7013574660632</v>
      </c>
      <c r="AC28" s="889">
        <v>10990</v>
      </c>
      <c r="AD28" s="195">
        <f t="shared" si="8"/>
        <v>0</v>
      </c>
      <c r="AE28" s="888">
        <v>9945.7013574660632</v>
      </c>
      <c r="AF28" s="933">
        <v>10990</v>
      </c>
      <c r="AG28" s="195">
        <f t="shared" si="9"/>
        <v>0.10010010010010011</v>
      </c>
      <c r="AH28" s="466">
        <v>9040.7239819004535</v>
      </c>
      <c r="AI28" s="938">
        <v>9990</v>
      </c>
      <c r="AJ28" s="195">
        <f t="shared" si="10"/>
        <v>0</v>
      </c>
      <c r="AK28" s="771">
        <v>9040.7239819004535</v>
      </c>
      <c r="AL28" s="938">
        <v>9990</v>
      </c>
      <c r="AM28" s="195">
        <f t="shared" si="11"/>
        <v>0</v>
      </c>
      <c r="AN28" s="771">
        <v>9040.7239819004535</v>
      </c>
      <c r="AO28" s="938">
        <v>9990</v>
      </c>
      <c r="AP28" s="195">
        <f t="shared" si="12"/>
        <v>0</v>
      </c>
      <c r="AQ28" s="448">
        <v>9040.7239819004535</v>
      </c>
      <c r="AR28" s="89">
        <v>9990</v>
      </c>
      <c r="AS28" s="195">
        <f t="shared" si="13"/>
        <v>0</v>
      </c>
      <c r="AT28" s="466">
        <v>9040.7239819004535</v>
      </c>
      <c r="AU28" s="137">
        <v>9990</v>
      </c>
      <c r="AV28" s="195">
        <f t="shared" si="14"/>
        <v>0</v>
      </c>
      <c r="AW28" s="466">
        <v>9040.7239819004535</v>
      </c>
      <c r="AX28" s="137">
        <v>9990</v>
      </c>
      <c r="AY28" s="195">
        <f t="shared" si="15"/>
        <v>0</v>
      </c>
      <c r="AZ28" s="466">
        <v>9040.7239819004535</v>
      </c>
      <c r="BA28" s="137">
        <v>9990</v>
      </c>
      <c r="BB28" s="195">
        <f t="shared" si="16"/>
        <v>0</v>
      </c>
      <c r="BC28" s="448">
        <v>9040.7239819004535</v>
      </c>
      <c r="BD28" s="89">
        <v>9990</v>
      </c>
      <c r="BE28" s="195">
        <f t="shared" si="17"/>
        <v>1.0111223458038422E-2</v>
      </c>
      <c r="BF28" s="95">
        <v>8950.2262443438922</v>
      </c>
      <c r="BG28" s="162">
        <v>9890</v>
      </c>
      <c r="BH28" s="195">
        <f t="shared" si="18"/>
        <v>0.10011123470522804</v>
      </c>
      <c r="BI28" s="94">
        <f t="shared" si="30"/>
        <v>8135.746606334842</v>
      </c>
      <c r="BJ28" s="192">
        <v>8990</v>
      </c>
      <c r="BK28" s="195">
        <f t="shared" si="19"/>
        <v>0</v>
      </c>
      <c r="BL28" s="95">
        <v>8135.746606334842</v>
      </c>
      <c r="BM28" s="162">
        <v>8990</v>
      </c>
      <c r="BN28" s="195">
        <f t="shared" si="20"/>
        <v>0</v>
      </c>
      <c r="BO28" s="95">
        <v>8135.746606334842</v>
      </c>
      <c r="BP28" s="236">
        <v>8990</v>
      </c>
      <c r="BQ28" s="195">
        <f t="shared" si="21"/>
        <v>-4.2598509052183174E-2</v>
      </c>
      <c r="BR28" s="211">
        <f t="shared" si="31"/>
        <v>8497.7375565610855</v>
      </c>
      <c r="BS28" s="106">
        <v>9390</v>
      </c>
      <c r="BT28" s="194">
        <f t="shared" si="22"/>
        <v>0</v>
      </c>
      <c r="BU28" s="211">
        <f t="shared" si="32"/>
        <v>8497.7375565610855</v>
      </c>
      <c r="BV28" s="52">
        <v>9390</v>
      </c>
      <c r="BW28" s="195">
        <f t="shared" si="23"/>
        <v>0</v>
      </c>
      <c r="BX28" s="211">
        <f t="shared" si="33"/>
        <v>8497.7375565610855</v>
      </c>
      <c r="BY28" s="205">
        <v>9390</v>
      </c>
      <c r="BZ28" s="194">
        <f t="shared" si="24"/>
        <v>9.3131548311990692E-2</v>
      </c>
      <c r="CA28" s="211">
        <f t="shared" si="34"/>
        <v>7773.7556561085976</v>
      </c>
      <c r="CB28" s="192">
        <v>8590</v>
      </c>
      <c r="CC28" s="195">
        <f t="shared" si="25"/>
        <v>0.17832647462277093</v>
      </c>
      <c r="CD28" s="211">
        <f t="shared" si="35"/>
        <v>6597.285067873303</v>
      </c>
      <c r="CE28" s="193">
        <v>7290</v>
      </c>
      <c r="CF28" s="194">
        <f t="shared" si="26"/>
        <v>0</v>
      </c>
      <c r="CG28" s="211">
        <f t="shared" si="36"/>
        <v>6597.285067873303</v>
      </c>
      <c r="CH28" s="191">
        <v>7290</v>
      </c>
      <c r="CI28" s="195">
        <f t="shared" si="27"/>
        <v>4.2918454935622317E-2</v>
      </c>
      <c r="CJ28" s="211">
        <f t="shared" si="37"/>
        <v>6325.7918552036199</v>
      </c>
      <c r="CK28" s="191">
        <v>6990</v>
      </c>
    </row>
    <row r="29" spans="1:89" x14ac:dyDescent="0.3">
      <c r="A29" s="279" t="s">
        <v>64</v>
      </c>
      <c r="B29" s="262">
        <v>6071</v>
      </c>
      <c r="C29" s="419" t="s">
        <v>84</v>
      </c>
      <c r="D29" s="1100">
        <v>10488.687782805429</v>
      </c>
      <c r="E29" s="842">
        <v>11590</v>
      </c>
      <c r="F29" s="195">
        <f t="shared" si="0"/>
        <v>0</v>
      </c>
      <c r="G29" s="1100">
        <v>10488.687782805429</v>
      </c>
      <c r="H29" s="860">
        <v>11590</v>
      </c>
      <c r="I29" s="195">
        <f t="shared" si="1"/>
        <v>0</v>
      </c>
      <c r="J29" s="1100">
        <v>10488.687782805429</v>
      </c>
      <c r="K29" s="860">
        <v>11590</v>
      </c>
      <c r="L29" s="195">
        <f t="shared" si="2"/>
        <v>4.376272802114476E-3</v>
      </c>
      <c r="M29" s="1100">
        <v>10442.986425339366</v>
      </c>
      <c r="N29" s="879">
        <v>11539.5</v>
      </c>
      <c r="O29" s="195">
        <f t="shared" si="3"/>
        <v>0.05</v>
      </c>
      <c r="P29" s="874">
        <v>9945.7013574660632</v>
      </c>
      <c r="Q29" s="860">
        <v>10990</v>
      </c>
      <c r="R29" s="195">
        <f t="shared" si="4"/>
        <v>6.8027210884353748E-2</v>
      </c>
      <c r="S29" s="874">
        <v>9312.2171945701357</v>
      </c>
      <c r="T29" s="860">
        <v>10290</v>
      </c>
      <c r="U29" s="195">
        <f t="shared" si="5"/>
        <v>0</v>
      </c>
      <c r="V29" s="874">
        <f t="shared" si="28"/>
        <v>9312.2171945701357</v>
      </c>
      <c r="W29" s="860">
        <f>W24</f>
        <v>10290</v>
      </c>
      <c r="X29" s="195">
        <f t="shared" si="6"/>
        <v>0</v>
      </c>
      <c r="Y29" s="874">
        <f t="shared" si="29"/>
        <v>9312.2171945701357</v>
      </c>
      <c r="Z29" s="879">
        <f>Z24</f>
        <v>10290</v>
      </c>
      <c r="AA29" s="195">
        <f t="shared" si="7"/>
        <v>9.8135426889106973E-3</v>
      </c>
      <c r="AB29" s="874">
        <v>9221.7194570135744</v>
      </c>
      <c r="AC29" s="860">
        <v>10190</v>
      </c>
      <c r="AD29" s="195">
        <f t="shared" si="8"/>
        <v>0</v>
      </c>
      <c r="AE29" s="874">
        <v>9221.7194570135744</v>
      </c>
      <c r="AF29" s="931">
        <v>10190</v>
      </c>
      <c r="AG29" s="195">
        <f t="shared" si="9"/>
        <v>9.6878363832077499E-2</v>
      </c>
      <c r="AH29" s="466">
        <v>8407.2398190045242</v>
      </c>
      <c r="AI29" s="938">
        <v>9290</v>
      </c>
      <c r="AJ29" s="195">
        <f t="shared" si="10"/>
        <v>0</v>
      </c>
      <c r="AK29" s="771">
        <v>8407.2398190045242</v>
      </c>
      <c r="AL29" s="938">
        <v>9290</v>
      </c>
      <c r="AM29" s="195">
        <f t="shared" si="11"/>
        <v>0</v>
      </c>
      <c r="AN29" s="771">
        <v>8407.2398190045242</v>
      </c>
      <c r="AO29" s="938">
        <v>9290</v>
      </c>
      <c r="AP29" s="195">
        <f t="shared" si="12"/>
        <v>0</v>
      </c>
      <c r="AQ29" s="448">
        <v>8407.2398190045242</v>
      </c>
      <c r="AR29" s="89">
        <v>9290</v>
      </c>
      <c r="AS29" s="195">
        <f t="shared" si="13"/>
        <v>0</v>
      </c>
      <c r="AT29" s="466">
        <v>8407.2398190045242</v>
      </c>
      <c r="AU29" s="137">
        <v>9290</v>
      </c>
      <c r="AV29" s="195">
        <f t="shared" si="14"/>
        <v>0</v>
      </c>
      <c r="AW29" s="466">
        <v>8407.2398190045242</v>
      </c>
      <c r="AX29" s="137">
        <v>9290</v>
      </c>
      <c r="AY29" s="195">
        <f t="shared" si="15"/>
        <v>8.1490104772991845E-2</v>
      </c>
      <c r="AZ29" s="466">
        <v>7773.7556561085976</v>
      </c>
      <c r="BA29" s="137">
        <v>8590</v>
      </c>
      <c r="BB29" s="195">
        <f t="shared" si="16"/>
        <v>0</v>
      </c>
      <c r="BC29" s="448">
        <v>7773.7556561085976</v>
      </c>
      <c r="BD29" s="89">
        <v>8590</v>
      </c>
      <c r="BE29" s="195">
        <f t="shared" si="17"/>
        <v>7.5093867334167716E-2</v>
      </c>
      <c r="BF29" s="95">
        <v>7230.7692307692305</v>
      </c>
      <c r="BG29" s="162">
        <v>7990</v>
      </c>
      <c r="BH29" s="195">
        <f t="shared" si="18"/>
        <v>9.6021947873799723E-2</v>
      </c>
      <c r="BI29" s="94">
        <f t="shared" si="30"/>
        <v>6597.285067873303</v>
      </c>
      <c r="BJ29" s="192">
        <f>BJ24</f>
        <v>7290</v>
      </c>
      <c r="BK29" s="195">
        <f t="shared" si="19"/>
        <v>0</v>
      </c>
      <c r="BL29" s="95">
        <v>6597.285067873303</v>
      </c>
      <c r="BM29" s="162">
        <v>7290</v>
      </c>
      <c r="BN29" s="195">
        <f t="shared" si="20"/>
        <v>0</v>
      </c>
      <c r="BO29" s="95">
        <v>6597.285067873303</v>
      </c>
      <c r="BP29" s="89">
        <v>7290</v>
      </c>
      <c r="BQ29" s="195">
        <f t="shared" si="21"/>
        <v>0</v>
      </c>
      <c r="BR29" s="252">
        <f t="shared" si="31"/>
        <v>6597.285067873303</v>
      </c>
      <c r="BS29" s="255">
        <v>7290</v>
      </c>
      <c r="BT29" s="194">
        <f t="shared" si="22"/>
        <v>0.1062215477996965</v>
      </c>
      <c r="BU29" s="252">
        <f t="shared" si="32"/>
        <v>5963.8009049773755</v>
      </c>
      <c r="BV29" s="52">
        <v>6590</v>
      </c>
      <c r="BW29" s="197"/>
      <c r="BX29" s="252">
        <f t="shared" si="33"/>
        <v>5963.8009049773755</v>
      </c>
      <c r="BY29" s="205">
        <v>6590</v>
      </c>
      <c r="BZ29" s="196"/>
      <c r="CA29" s="252">
        <f t="shared" si="34"/>
        <v>5420.8144796380093</v>
      </c>
      <c r="CB29" s="192">
        <v>5990</v>
      </c>
      <c r="CC29" s="197"/>
      <c r="CD29" s="252"/>
      <c r="CE29" s="258"/>
      <c r="CF29" s="196"/>
      <c r="CG29" s="252">
        <f t="shared" si="36"/>
        <v>4515.8371040723987</v>
      </c>
      <c r="CH29" s="191">
        <f>CH24</f>
        <v>4990</v>
      </c>
      <c r="CI29" s="197"/>
      <c r="CJ29" s="177"/>
      <c r="CK29" s="198"/>
    </row>
    <row r="30" spans="1:89" x14ac:dyDescent="0.3">
      <c r="A30" s="279" t="s">
        <v>64</v>
      </c>
      <c r="B30" s="262">
        <v>6072</v>
      </c>
      <c r="C30" s="419" t="s">
        <v>85</v>
      </c>
      <c r="D30" s="772">
        <v>11763.800904977375</v>
      </c>
      <c r="E30" s="88">
        <v>12999</v>
      </c>
      <c r="F30" s="195">
        <f t="shared" si="0"/>
        <v>0</v>
      </c>
      <c r="G30" s="772">
        <v>11763.800904977375</v>
      </c>
      <c r="H30" s="861">
        <v>12999</v>
      </c>
      <c r="I30" s="195">
        <f t="shared" si="1"/>
        <v>0</v>
      </c>
      <c r="J30" s="772">
        <v>11763.800904977375</v>
      </c>
      <c r="K30" s="861">
        <v>12999</v>
      </c>
      <c r="L30" s="195">
        <f t="shared" si="2"/>
        <v>3.1752646053837763E-2</v>
      </c>
      <c r="M30" s="772">
        <v>11401.764705882353</v>
      </c>
      <c r="N30" s="876">
        <v>12598.95</v>
      </c>
      <c r="O30" s="195">
        <f t="shared" si="3"/>
        <v>5.0000000000000058E-2</v>
      </c>
      <c r="P30" s="771">
        <v>10858.823529411766</v>
      </c>
      <c r="Q30" s="861">
        <v>11999</v>
      </c>
      <c r="R30" s="195">
        <f t="shared" si="4"/>
        <v>-7.6289453425712084E-2</v>
      </c>
      <c r="S30" s="771">
        <v>11755.656108597284</v>
      </c>
      <c r="T30" s="876">
        <v>12990</v>
      </c>
      <c r="U30" s="195">
        <f t="shared" si="5"/>
        <v>3.1771247021445591E-2</v>
      </c>
      <c r="V30" s="771">
        <f t="shared" si="28"/>
        <v>11393.665158371041</v>
      </c>
      <c r="W30" s="861">
        <f>W10</f>
        <v>12590</v>
      </c>
      <c r="X30" s="195">
        <f t="shared" si="6"/>
        <v>0</v>
      </c>
      <c r="Y30" s="771">
        <f t="shared" si="29"/>
        <v>11393.665158371041</v>
      </c>
      <c r="Z30" s="876">
        <f>Z10</f>
        <v>12590</v>
      </c>
      <c r="AA30" s="195">
        <f t="shared" si="7"/>
        <v>8.0064051240992789E-3</v>
      </c>
      <c r="AB30" s="771">
        <v>11303.16742081448</v>
      </c>
      <c r="AC30" s="861">
        <v>12490</v>
      </c>
      <c r="AD30" s="195">
        <f t="shared" si="8"/>
        <v>0</v>
      </c>
      <c r="AE30" s="771">
        <v>11303.16742081448</v>
      </c>
      <c r="AF30" s="932">
        <v>12490</v>
      </c>
      <c r="AG30" s="195">
        <f t="shared" si="9"/>
        <v>4.1701417848206836E-2</v>
      </c>
      <c r="AH30" s="466">
        <v>10850.678733031675</v>
      </c>
      <c r="AI30" s="938">
        <v>11990</v>
      </c>
      <c r="AJ30" s="195">
        <f t="shared" si="10"/>
        <v>0</v>
      </c>
      <c r="AK30" s="771">
        <v>10850.678733031675</v>
      </c>
      <c r="AL30" s="938">
        <v>11990</v>
      </c>
      <c r="AM30" s="195">
        <f t="shared" si="11"/>
        <v>0</v>
      </c>
      <c r="AN30" s="771">
        <v>10850.678733031675</v>
      </c>
      <c r="AO30" s="938">
        <v>11990</v>
      </c>
      <c r="AP30" s="195">
        <f t="shared" si="12"/>
        <v>0</v>
      </c>
      <c r="AQ30" s="448">
        <v>10850.678733031675</v>
      </c>
      <c r="AR30" s="89">
        <v>11990</v>
      </c>
      <c r="AS30" s="195">
        <f t="shared" si="13"/>
        <v>0</v>
      </c>
      <c r="AT30" s="466">
        <v>10850.678733031675</v>
      </c>
      <c r="AU30" s="137">
        <v>11990</v>
      </c>
      <c r="AV30" s="195">
        <f t="shared" si="14"/>
        <v>0</v>
      </c>
      <c r="AW30" s="466">
        <v>10850.678733031675</v>
      </c>
      <c r="AX30" s="137">
        <v>11990</v>
      </c>
      <c r="AY30" s="195">
        <f t="shared" si="15"/>
        <v>1.6963528413910092E-2</v>
      </c>
      <c r="AZ30" s="466">
        <v>10669.683257918552</v>
      </c>
      <c r="BA30" s="137">
        <v>11790</v>
      </c>
      <c r="BB30" s="195">
        <f t="shared" si="16"/>
        <v>0</v>
      </c>
      <c r="BC30" s="448">
        <v>10669.683257918552</v>
      </c>
      <c r="BD30" s="89">
        <v>11790</v>
      </c>
      <c r="BE30" s="195">
        <f t="shared" si="17"/>
        <v>7.2793448589626927E-2</v>
      </c>
      <c r="BF30" s="95">
        <v>9945.7013574660632</v>
      </c>
      <c r="BG30" s="162">
        <v>10990</v>
      </c>
      <c r="BH30" s="195">
        <f t="shared" si="18"/>
        <v>0.10010010010010011</v>
      </c>
      <c r="BI30" s="94">
        <f t="shared" si="30"/>
        <v>9040.7239819004535</v>
      </c>
      <c r="BJ30" s="192">
        <f>BJ10</f>
        <v>9990</v>
      </c>
      <c r="BK30" s="195">
        <f t="shared" si="19"/>
        <v>0.25031289111389238</v>
      </c>
      <c r="BL30" s="95">
        <v>7230.7692307692305</v>
      </c>
      <c r="BM30" s="162">
        <v>7990</v>
      </c>
      <c r="BN30" s="195">
        <f t="shared" si="20"/>
        <v>0</v>
      </c>
      <c r="BO30" s="95">
        <v>7230.7692307692305</v>
      </c>
      <c r="BP30" s="236">
        <v>7990</v>
      </c>
      <c r="BQ30" s="195">
        <f t="shared" si="21"/>
        <v>-0.11123470522803114</v>
      </c>
      <c r="BR30" s="252">
        <f t="shared" si="31"/>
        <v>8135.746606334842</v>
      </c>
      <c r="BS30" s="255">
        <v>8990</v>
      </c>
      <c r="BT30" s="194">
        <f t="shared" si="22"/>
        <v>9.768009768009768E-2</v>
      </c>
      <c r="BU30" s="252">
        <f t="shared" si="32"/>
        <v>7411.7647058823532</v>
      </c>
      <c r="BV30" s="52">
        <v>8190</v>
      </c>
      <c r="BW30" s="197"/>
      <c r="BX30" s="252">
        <f t="shared" si="33"/>
        <v>7411.7647058823532</v>
      </c>
      <c r="BY30" s="205">
        <v>8190</v>
      </c>
      <c r="BZ30" s="196"/>
      <c r="CA30" s="252">
        <f t="shared" si="34"/>
        <v>6687.7828054298643</v>
      </c>
      <c r="CB30" s="192">
        <v>7390</v>
      </c>
      <c r="CC30" s="197"/>
      <c r="CD30" s="252"/>
      <c r="CE30" s="258"/>
      <c r="CF30" s="196"/>
      <c r="CG30" s="252">
        <f t="shared" si="36"/>
        <v>5149.3212669683262</v>
      </c>
      <c r="CH30" s="191">
        <f>CH10</f>
        <v>5690</v>
      </c>
      <c r="CI30" s="197"/>
      <c r="CJ30" s="177"/>
      <c r="CK30" s="198"/>
    </row>
    <row r="31" spans="1:89" x14ac:dyDescent="0.3">
      <c r="A31" s="279" t="s">
        <v>64</v>
      </c>
      <c r="B31" s="262">
        <v>6073</v>
      </c>
      <c r="C31" s="419" t="s">
        <v>86</v>
      </c>
      <c r="D31" s="772">
        <v>6959.2760180995474</v>
      </c>
      <c r="E31" s="88">
        <v>7690</v>
      </c>
      <c r="F31" s="195">
        <f t="shared" si="0"/>
        <v>0</v>
      </c>
      <c r="G31" s="772">
        <v>6959.2760180995474</v>
      </c>
      <c r="H31" s="861">
        <v>7690</v>
      </c>
      <c r="I31" s="195">
        <f t="shared" si="1"/>
        <v>0</v>
      </c>
      <c r="J31" s="772">
        <v>6959.2760180995474</v>
      </c>
      <c r="K31" s="861">
        <v>7690</v>
      </c>
      <c r="L31" s="195">
        <f t="shared" si="2"/>
        <v>4.6377947612515511E-3</v>
      </c>
      <c r="M31" s="772">
        <v>6927.1493212669684</v>
      </c>
      <c r="N31" s="876">
        <v>7654.5</v>
      </c>
      <c r="O31" s="195">
        <f t="shared" si="3"/>
        <v>0.05</v>
      </c>
      <c r="P31" s="771">
        <v>6597.285067873303</v>
      </c>
      <c r="Q31" s="861">
        <v>7290</v>
      </c>
      <c r="R31" s="195">
        <f t="shared" si="4"/>
        <v>5.8055152394775038E-2</v>
      </c>
      <c r="S31" s="771">
        <v>6235.2941176470586</v>
      </c>
      <c r="T31" s="876">
        <v>6890</v>
      </c>
      <c r="U31" s="195">
        <f t="shared" si="5"/>
        <v>0</v>
      </c>
      <c r="V31" s="771">
        <f t="shared" si="28"/>
        <v>6235.2941176470586</v>
      </c>
      <c r="W31" s="876">
        <f>W14</f>
        <v>6890</v>
      </c>
      <c r="X31" s="195">
        <f t="shared" si="6"/>
        <v>0.5314514336519226</v>
      </c>
      <c r="Y31" s="771">
        <f t="shared" si="29"/>
        <v>4071.4932126696835</v>
      </c>
      <c r="Z31" s="876">
        <f>Z14</f>
        <v>4499</v>
      </c>
      <c r="AA31" s="195">
        <f t="shared" si="7"/>
        <v>-0.33740795287187042</v>
      </c>
      <c r="AB31" s="771">
        <v>6144.7963800904981</v>
      </c>
      <c r="AC31" s="876">
        <v>6790</v>
      </c>
      <c r="AD31" s="195">
        <f t="shared" si="8"/>
        <v>4.6224961479198766E-2</v>
      </c>
      <c r="AE31" s="771">
        <v>5873.3031674208141</v>
      </c>
      <c r="AF31" s="932">
        <v>6490</v>
      </c>
      <c r="AG31" s="195">
        <f t="shared" si="9"/>
        <v>8.347245409015025E-2</v>
      </c>
      <c r="AH31" s="466">
        <v>5420.8144796380093</v>
      </c>
      <c r="AI31" s="938">
        <v>5990</v>
      </c>
      <c r="AJ31" s="195">
        <f t="shared" si="10"/>
        <v>-9.1047040971168433E-2</v>
      </c>
      <c r="AK31" s="771">
        <v>5963.8009049773755</v>
      </c>
      <c r="AL31" s="938">
        <v>6590</v>
      </c>
      <c r="AM31" s="195">
        <f t="shared" si="11"/>
        <v>0</v>
      </c>
      <c r="AN31" s="771">
        <v>5963.8009049773755</v>
      </c>
      <c r="AO31" s="938">
        <v>6590</v>
      </c>
      <c r="AP31" s="195">
        <f t="shared" si="12"/>
        <v>0</v>
      </c>
      <c r="AQ31" s="448">
        <v>5963.8009049773755</v>
      </c>
      <c r="AR31" s="89">
        <v>6590</v>
      </c>
      <c r="AS31" s="195">
        <f t="shared" si="13"/>
        <v>0</v>
      </c>
      <c r="AT31" s="466">
        <v>5963.8009049773755</v>
      </c>
      <c r="AU31" s="137">
        <v>6590</v>
      </c>
      <c r="AV31" s="195">
        <f t="shared" si="14"/>
        <v>4.7694753577106522E-2</v>
      </c>
      <c r="AW31" s="466">
        <v>5692.3076923076924</v>
      </c>
      <c r="AX31" s="137">
        <v>6290</v>
      </c>
      <c r="AY31" s="195">
        <f t="shared" si="15"/>
        <v>6.7911714770797965E-2</v>
      </c>
      <c r="AZ31" s="466">
        <v>5330.316742081448</v>
      </c>
      <c r="BA31" s="137">
        <v>5890</v>
      </c>
      <c r="BB31" s="195">
        <f t="shared" si="16"/>
        <v>0</v>
      </c>
      <c r="BC31" s="448">
        <v>5330.316742081448</v>
      </c>
      <c r="BD31" s="89">
        <v>5890</v>
      </c>
      <c r="BE31" s="195">
        <f t="shared" si="17"/>
        <v>7.2859744990892539E-2</v>
      </c>
      <c r="BF31" s="95">
        <v>4968.3257918552035</v>
      </c>
      <c r="BG31" s="162">
        <v>5490</v>
      </c>
      <c r="BH31" s="195">
        <f t="shared" si="18"/>
        <v>0.10020040080160321</v>
      </c>
      <c r="BI31" s="94">
        <f t="shared" si="30"/>
        <v>4515.8371040723987</v>
      </c>
      <c r="BJ31" s="192">
        <f>BJ14</f>
        <v>4990</v>
      </c>
      <c r="BK31" s="195">
        <f t="shared" si="19"/>
        <v>0</v>
      </c>
      <c r="BL31" s="95">
        <v>4515.8371040723987</v>
      </c>
      <c r="BM31" s="162">
        <v>4990</v>
      </c>
      <c r="BN31" s="195">
        <f t="shared" si="20"/>
        <v>0</v>
      </c>
      <c r="BO31" s="95">
        <v>4515.8371040723987</v>
      </c>
      <c r="BP31" s="89">
        <v>4990</v>
      </c>
      <c r="BQ31" s="386">
        <f t="shared" si="21"/>
        <v>0</v>
      </c>
      <c r="BR31" s="252">
        <f t="shared" si="31"/>
        <v>4515.8371040723987</v>
      </c>
      <c r="BS31" s="106">
        <v>4990</v>
      </c>
      <c r="BT31" s="194">
        <f t="shared" si="22"/>
        <v>0</v>
      </c>
      <c r="BU31" s="252">
        <f t="shared" si="32"/>
        <v>4515.8371040723987</v>
      </c>
      <c r="BV31" s="52">
        <v>4990</v>
      </c>
      <c r="BW31" s="197"/>
      <c r="BX31" s="252">
        <f t="shared" si="33"/>
        <v>4515.8371040723987</v>
      </c>
      <c r="BY31" s="205">
        <v>4990</v>
      </c>
      <c r="BZ31" s="196"/>
      <c r="CA31" s="252">
        <f t="shared" si="34"/>
        <v>4063.3484162895929</v>
      </c>
      <c r="CB31" s="192">
        <v>4490</v>
      </c>
      <c r="CC31" s="197"/>
      <c r="CD31" s="252"/>
      <c r="CE31" s="258"/>
      <c r="CF31" s="196"/>
      <c r="CG31" s="252">
        <f t="shared" si="36"/>
        <v>3248.8687782805432</v>
      </c>
      <c r="CH31" s="191">
        <f>CH14</f>
        <v>3590</v>
      </c>
      <c r="CI31" s="197"/>
      <c r="CJ31" s="177"/>
      <c r="CK31" s="198"/>
    </row>
    <row r="32" spans="1:89" x14ac:dyDescent="0.3">
      <c r="A32" s="279" t="s">
        <v>64</v>
      </c>
      <c r="B32" s="262">
        <v>6074</v>
      </c>
      <c r="C32" s="419" t="s">
        <v>87</v>
      </c>
      <c r="D32" s="772">
        <v>7049.7737556561087</v>
      </c>
      <c r="E32" s="88">
        <v>7790</v>
      </c>
      <c r="F32" s="195">
        <f t="shared" si="0"/>
        <v>0</v>
      </c>
      <c r="G32" s="772">
        <v>7049.7737556561087</v>
      </c>
      <c r="H32" s="861">
        <v>7790</v>
      </c>
      <c r="I32" s="195">
        <f t="shared" si="1"/>
        <v>0</v>
      </c>
      <c r="J32" s="772">
        <v>7049.7737556561087</v>
      </c>
      <c r="K32" s="861">
        <v>7790</v>
      </c>
      <c r="L32" s="195">
        <f t="shared" si="2"/>
        <v>3.9306656356724017E-3</v>
      </c>
      <c r="M32" s="772">
        <v>7022.1719457013578</v>
      </c>
      <c r="N32" s="876">
        <v>7759.5</v>
      </c>
      <c r="O32" s="195">
        <f t="shared" si="3"/>
        <v>0.05</v>
      </c>
      <c r="P32" s="771">
        <v>6687.7828054298643</v>
      </c>
      <c r="Q32" s="861">
        <v>7390</v>
      </c>
      <c r="R32" s="195">
        <f t="shared" si="4"/>
        <v>5.7224606580829757E-2</v>
      </c>
      <c r="S32" s="771">
        <v>6325.7918552036199</v>
      </c>
      <c r="T32" s="861">
        <v>6990</v>
      </c>
      <c r="U32" s="195">
        <f t="shared" si="5"/>
        <v>0</v>
      </c>
      <c r="V32" s="771">
        <f t="shared" si="28"/>
        <v>6325.7918552036199</v>
      </c>
      <c r="W32" s="876">
        <f>W15</f>
        <v>6990</v>
      </c>
      <c r="X32" s="195">
        <f t="shared" si="6"/>
        <v>0.1651941990331722</v>
      </c>
      <c r="Y32" s="771">
        <f t="shared" si="29"/>
        <v>5428.9592760180994</v>
      </c>
      <c r="Z32" s="861">
        <f>Z15</f>
        <v>5999</v>
      </c>
      <c r="AA32" s="195">
        <f t="shared" si="7"/>
        <v>0</v>
      </c>
      <c r="AB32" s="771">
        <v>5428.9592760180994</v>
      </c>
      <c r="AC32" s="861">
        <v>5999</v>
      </c>
      <c r="AD32" s="195">
        <f t="shared" si="8"/>
        <v>0</v>
      </c>
      <c r="AE32" s="771">
        <v>5428.9592760180994</v>
      </c>
      <c r="AF32" s="932">
        <v>5999</v>
      </c>
      <c r="AG32" s="195">
        <f t="shared" si="9"/>
        <v>9.092562284051646E-2</v>
      </c>
      <c r="AH32" s="466">
        <v>4976.4705882352946</v>
      </c>
      <c r="AI32" s="938">
        <v>5499</v>
      </c>
      <c r="AJ32" s="195">
        <f t="shared" si="10"/>
        <v>-0.2018867924528302</v>
      </c>
      <c r="AK32" s="771">
        <v>6235.2941176470586</v>
      </c>
      <c r="AL32" s="938">
        <v>6890</v>
      </c>
      <c r="AM32" s="195">
        <f t="shared" si="11"/>
        <v>0</v>
      </c>
      <c r="AN32" s="771">
        <v>6235.2941176470586</v>
      </c>
      <c r="AO32" s="938">
        <v>6890</v>
      </c>
      <c r="AP32" s="195">
        <f t="shared" si="12"/>
        <v>0</v>
      </c>
      <c r="AQ32" s="448">
        <v>6235.2941176470586</v>
      </c>
      <c r="AR32" s="89">
        <v>6890</v>
      </c>
      <c r="AS32" s="195">
        <f t="shared" si="13"/>
        <v>0</v>
      </c>
      <c r="AT32" s="466">
        <v>6235.2941176470586</v>
      </c>
      <c r="AU32" s="137">
        <v>6890</v>
      </c>
      <c r="AV32" s="195">
        <f t="shared" si="14"/>
        <v>0</v>
      </c>
      <c r="AW32" s="466">
        <v>6235.2941176470586</v>
      </c>
      <c r="AX32" s="137">
        <v>6890</v>
      </c>
      <c r="AY32" s="195">
        <f t="shared" si="15"/>
        <v>7.82472613458529E-2</v>
      </c>
      <c r="AZ32" s="466">
        <v>5782.8054298642537</v>
      </c>
      <c r="BA32" s="137">
        <v>6390</v>
      </c>
      <c r="BB32" s="195">
        <f t="shared" si="16"/>
        <v>0</v>
      </c>
      <c r="BC32" s="448">
        <v>5782.8054298642537</v>
      </c>
      <c r="BD32" s="89">
        <v>6390</v>
      </c>
      <c r="BE32" s="195">
        <f t="shared" si="17"/>
        <v>6.6777963272120197E-2</v>
      </c>
      <c r="BF32" s="95">
        <v>5420.8144796380093</v>
      </c>
      <c r="BG32" s="162">
        <v>5990</v>
      </c>
      <c r="BH32" s="195">
        <f t="shared" si="18"/>
        <v>9.107468123861566E-2</v>
      </c>
      <c r="BI32" s="94">
        <f t="shared" si="30"/>
        <v>4968.3257918552035</v>
      </c>
      <c r="BJ32" s="192">
        <f>BJ15</f>
        <v>5490</v>
      </c>
      <c r="BK32" s="195">
        <f t="shared" si="19"/>
        <v>0</v>
      </c>
      <c r="BL32" s="95">
        <v>4968.3257918552035</v>
      </c>
      <c r="BM32" s="162">
        <v>5490</v>
      </c>
      <c r="BN32" s="195">
        <f t="shared" si="20"/>
        <v>0</v>
      </c>
      <c r="BO32" s="95">
        <v>4968.3257918552035</v>
      </c>
      <c r="BP32" s="89">
        <v>5490</v>
      </c>
      <c r="BQ32" s="386">
        <f t="shared" si="21"/>
        <v>0</v>
      </c>
      <c r="BR32" s="252">
        <f t="shared" si="31"/>
        <v>4968.3257918552035</v>
      </c>
      <c r="BS32" s="255">
        <v>5490</v>
      </c>
      <c r="BT32" s="194">
        <f t="shared" si="22"/>
        <v>3.780718336483932E-2</v>
      </c>
      <c r="BU32" s="252">
        <f t="shared" si="32"/>
        <v>4787.3303167420818</v>
      </c>
      <c r="BV32" s="52">
        <v>5290</v>
      </c>
      <c r="BW32" s="197"/>
      <c r="BX32" s="252">
        <f t="shared" si="33"/>
        <v>4787.3303167420818</v>
      </c>
      <c r="BY32" s="205">
        <v>5290</v>
      </c>
      <c r="BZ32" s="196"/>
      <c r="CA32" s="252">
        <f t="shared" si="34"/>
        <v>4334.841628959276</v>
      </c>
      <c r="CB32" s="192">
        <v>4790</v>
      </c>
      <c r="CC32" s="197"/>
      <c r="CD32" s="252"/>
      <c r="CE32" s="258"/>
      <c r="CF32" s="196"/>
      <c r="CG32" s="252">
        <f t="shared" si="36"/>
        <v>3158.3710407239819</v>
      </c>
      <c r="CH32" s="191">
        <f>CH15</f>
        <v>3490</v>
      </c>
      <c r="CI32" s="197"/>
      <c r="CJ32" s="177"/>
      <c r="CK32" s="198"/>
    </row>
    <row r="33" spans="1:89" x14ac:dyDescent="0.3">
      <c r="A33" s="279" t="s">
        <v>64</v>
      </c>
      <c r="B33" s="262">
        <v>6075</v>
      </c>
      <c r="C33" s="419" t="s">
        <v>88</v>
      </c>
      <c r="D33" s="772">
        <v>9493.2126696832584</v>
      </c>
      <c r="E33" s="88">
        <v>10490</v>
      </c>
      <c r="F33" s="195">
        <f t="shared" si="0"/>
        <v>0</v>
      </c>
      <c r="G33" s="772">
        <v>9493.2126696832584</v>
      </c>
      <c r="H33" s="861">
        <v>10490</v>
      </c>
      <c r="I33" s="195">
        <f t="shared" si="1"/>
        <v>0</v>
      </c>
      <c r="J33" s="772">
        <v>9493.2126696832584</v>
      </c>
      <c r="K33" s="861">
        <v>10490</v>
      </c>
      <c r="L33" s="195">
        <f t="shared" si="2"/>
        <v>4.7666714333381001E-5</v>
      </c>
      <c r="M33" s="772">
        <v>9492.7601809954758</v>
      </c>
      <c r="N33" s="876">
        <v>10489.5</v>
      </c>
      <c r="O33" s="195">
        <f t="shared" si="3"/>
        <v>0.05</v>
      </c>
      <c r="P33" s="771">
        <v>9040.7239819004535</v>
      </c>
      <c r="Q33" s="861">
        <v>9990</v>
      </c>
      <c r="R33" s="195">
        <f t="shared" si="4"/>
        <v>3.0959752321981424E-2</v>
      </c>
      <c r="S33" s="771">
        <v>8769.2307692307695</v>
      </c>
      <c r="T33" s="861">
        <v>9690</v>
      </c>
      <c r="U33" s="195">
        <f t="shared" si="5"/>
        <v>0</v>
      </c>
      <c r="V33" s="771">
        <f t="shared" si="28"/>
        <v>8769.2307692307695</v>
      </c>
      <c r="W33" s="861">
        <f>W26</f>
        <v>9690</v>
      </c>
      <c r="X33" s="195">
        <f t="shared" si="6"/>
        <v>0</v>
      </c>
      <c r="Y33" s="771">
        <f t="shared" si="29"/>
        <v>8769.2307692307695</v>
      </c>
      <c r="Z33" s="876">
        <f>Z26</f>
        <v>9690</v>
      </c>
      <c r="AA33" s="195">
        <f t="shared" si="7"/>
        <v>1.0427528675703858E-2</v>
      </c>
      <c r="AB33" s="771">
        <v>8678.7330316742082</v>
      </c>
      <c r="AC33" s="861">
        <v>9590</v>
      </c>
      <c r="AD33" s="195">
        <f t="shared" si="8"/>
        <v>0</v>
      </c>
      <c r="AE33" s="771">
        <v>8678.7330316742082</v>
      </c>
      <c r="AF33" s="932">
        <v>9590</v>
      </c>
      <c r="AG33" s="195">
        <f t="shared" si="9"/>
        <v>0.10356731875719218</v>
      </c>
      <c r="AH33" s="466">
        <v>7864.2533936651589</v>
      </c>
      <c r="AI33" s="938">
        <v>8690</v>
      </c>
      <c r="AJ33" s="195">
        <f t="shared" si="10"/>
        <v>0</v>
      </c>
      <c r="AK33" s="771">
        <v>7864.2533936651589</v>
      </c>
      <c r="AL33" s="938">
        <v>8690</v>
      </c>
      <c r="AM33" s="195">
        <f t="shared" si="11"/>
        <v>0</v>
      </c>
      <c r="AN33" s="771">
        <v>7864.2533936651589</v>
      </c>
      <c r="AO33" s="938">
        <v>8690</v>
      </c>
      <c r="AP33" s="195">
        <f t="shared" si="12"/>
        <v>0</v>
      </c>
      <c r="AQ33" s="448">
        <v>7864.2533936651589</v>
      </c>
      <c r="AR33" s="89">
        <v>8690</v>
      </c>
      <c r="AS33" s="195">
        <f t="shared" si="13"/>
        <v>0</v>
      </c>
      <c r="AT33" s="466">
        <v>7864.2533936651589</v>
      </c>
      <c r="AU33" s="137">
        <v>8690</v>
      </c>
      <c r="AV33" s="195">
        <f t="shared" si="14"/>
        <v>0</v>
      </c>
      <c r="AW33" s="466">
        <v>7864.2533936651589</v>
      </c>
      <c r="AX33" s="137">
        <v>8690</v>
      </c>
      <c r="AY33" s="195">
        <f t="shared" si="15"/>
        <v>6.1050061050061048E-2</v>
      </c>
      <c r="AZ33" s="466">
        <v>7411.7647058823532</v>
      </c>
      <c r="BA33" s="137">
        <v>8190</v>
      </c>
      <c r="BB33" s="195">
        <f t="shared" si="16"/>
        <v>0</v>
      </c>
      <c r="BC33" s="448">
        <v>7411.7647058823532</v>
      </c>
      <c r="BD33" s="89">
        <v>8190</v>
      </c>
      <c r="BE33" s="195">
        <f t="shared" si="17"/>
        <v>6.5019505851755532E-2</v>
      </c>
      <c r="BF33" s="95">
        <v>6959.2760180995474</v>
      </c>
      <c r="BG33" s="162">
        <v>7690</v>
      </c>
      <c r="BH33" s="195">
        <f t="shared" si="18"/>
        <v>0.10014306151645208</v>
      </c>
      <c r="BI33" s="94">
        <f t="shared" si="30"/>
        <v>6325.7918552036199</v>
      </c>
      <c r="BJ33" s="192">
        <f>BJ26</f>
        <v>6990</v>
      </c>
      <c r="BK33" s="195">
        <f t="shared" si="19"/>
        <v>0</v>
      </c>
      <c r="BL33" s="95">
        <v>6325.7918552036199</v>
      </c>
      <c r="BM33" s="162">
        <v>6990</v>
      </c>
      <c r="BN33" s="195">
        <f t="shared" si="20"/>
        <v>0</v>
      </c>
      <c r="BO33" s="95">
        <v>6325.7918552036199</v>
      </c>
      <c r="BP33" s="236">
        <v>6990</v>
      </c>
      <c r="BQ33" s="386">
        <f t="shared" si="21"/>
        <v>-5.4127198917456022E-2</v>
      </c>
      <c r="BR33" s="252">
        <f t="shared" si="31"/>
        <v>6687.7828054298643</v>
      </c>
      <c r="BS33" s="255">
        <v>7390</v>
      </c>
      <c r="BT33" s="194">
        <f t="shared" si="22"/>
        <v>5.7224606580829757E-2</v>
      </c>
      <c r="BU33" s="252">
        <f t="shared" si="32"/>
        <v>6325.7918552036199</v>
      </c>
      <c r="BV33" s="52">
        <v>6990</v>
      </c>
      <c r="BW33" s="197"/>
      <c r="BX33" s="252">
        <f t="shared" si="33"/>
        <v>6325.7918552036199</v>
      </c>
      <c r="BY33" s="205">
        <v>6990</v>
      </c>
      <c r="BZ33" s="196"/>
      <c r="CA33" s="252">
        <f t="shared" si="34"/>
        <v>5963.8009049773755</v>
      </c>
      <c r="CB33" s="192">
        <v>6590</v>
      </c>
      <c r="CC33" s="197"/>
      <c r="CD33" s="252"/>
      <c r="CE33" s="258"/>
      <c r="CF33" s="196"/>
      <c r="CG33" s="252">
        <f t="shared" si="36"/>
        <v>4696.8325791855204</v>
      </c>
      <c r="CH33" s="191">
        <f>CH26</f>
        <v>5190</v>
      </c>
      <c r="CI33" s="197"/>
      <c r="CJ33" s="177"/>
      <c r="CK33" s="198"/>
    </row>
    <row r="34" spans="1:89" x14ac:dyDescent="0.3">
      <c r="A34" s="279" t="s">
        <v>64</v>
      </c>
      <c r="B34" s="262">
        <v>6076</v>
      </c>
      <c r="C34" s="419" t="s">
        <v>89</v>
      </c>
      <c r="D34" s="772">
        <v>8588.2352941176468</v>
      </c>
      <c r="E34" s="88">
        <v>9490</v>
      </c>
      <c r="F34" s="195">
        <f t="shared" si="0"/>
        <v>0</v>
      </c>
      <c r="G34" s="772">
        <v>8588.2352941176468</v>
      </c>
      <c r="H34" s="861">
        <v>9490</v>
      </c>
      <c r="I34" s="195">
        <f t="shared" si="1"/>
        <v>0</v>
      </c>
      <c r="J34" s="772">
        <v>8588.2352941176468</v>
      </c>
      <c r="K34" s="876">
        <v>9490</v>
      </c>
      <c r="L34" s="195">
        <f t="shared" si="2"/>
        <v>0.10355253212396069</v>
      </c>
      <c r="M34" s="772">
        <v>7782.3529411764703</v>
      </c>
      <c r="N34" s="876">
        <v>8599.5</v>
      </c>
      <c r="O34" s="195">
        <f t="shared" si="3"/>
        <v>0.05</v>
      </c>
      <c r="P34" s="772">
        <v>7411.7647058823532</v>
      </c>
      <c r="Q34" s="861">
        <v>8190</v>
      </c>
      <c r="R34" s="195">
        <f t="shared" si="4"/>
        <v>0.17016716673810545</v>
      </c>
      <c r="S34" s="772">
        <v>6333.936651583711</v>
      </c>
      <c r="T34" s="876">
        <v>6999</v>
      </c>
      <c r="U34" s="195">
        <f t="shared" si="5"/>
        <v>0</v>
      </c>
      <c r="V34" s="772">
        <f t="shared" si="28"/>
        <v>6333.936651583711</v>
      </c>
      <c r="W34" s="876">
        <f>W25</f>
        <v>6999</v>
      </c>
      <c r="X34" s="195">
        <f t="shared" si="6"/>
        <v>-0.23841131664853102</v>
      </c>
      <c r="Y34" s="772">
        <f t="shared" si="29"/>
        <v>8316.7420814479647</v>
      </c>
      <c r="Z34" s="876">
        <f>Z25</f>
        <v>9190</v>
      </c>
      <c r="AA34" s="195">
        <f t="shared" si="7"/>
        <v>4.4436867825889306E-2</v>
      </c>
      <c r="AB34" s="772">
        <v>7962.8959276018104</v>
      </c>
      <c r="AC34" s="861">
        <v>8799</v>
      </c>
      <c r="AD34" s="195">
        <f t="shared" si="8"/>
        <v>0</v>
      </c>
      <c r="AE34" s="772">
        <v>7962.8959276018104</v>
      </c>
      <c r="AF34" s="932">
        <v>8799</v>
      </c>
      <c r="AG34" s="195">
        <f t="shared" si="9"/>
        <v>0.10001250156269534</v>
      </c>
      <c r="AH34" s="465">
        <v>7238.9140271493216</v>
      </c>
      <c r="AI34" s="938">
        <v>7999</v>
      </c>
      <c r="AJ34" s="195">
        <f t="shared" si="10"/>
        <v>0</v>
      </c>
      <c r="AK34" s="769">
        <v>7238.9140271493216</v>
      </c>
      <c r="AL34" s="938">
        <v>7999</v>
      </c>
      <c r="AM34" s="195">
        <f t="shared" si="11"/>
        <v>-0.11023359288097886</v>
      </c>
      <c r="AN34" s="772">
        <v>8135.746606334842</v>
      </c>
      <c r="AO34" s="938">
        <v>8990</v>
      </c>
      <c r="AP34" s="195">
        <f t="shared" si="12"/>
        <v>0</v>
      </c>
      <c r="AQ34" s="95">
        <v>8135.746606334842</v>
      </c>
      <c r="AR34" s="89">
        <v>8990</v>
      </c>
      <c r="AS34" s="195">
        <f t="shared" si="13"/>
        <v>0</v>
      </c>
      <c r="AT34" s="466">
        <v>8135.746606334842</v>
      </c>
      <c r="AU34" s="137">
        <v>8990</v>
      </c>
      <c r="AV34" s="195">
        <f t="shared" si="14"/>
        <v>0</v>
      </c>
      <c r="AW34" s="466">
        <v>8135.746606334842</v>
      </c>
      <c r="AX34" s="137">
        <v>8990</v>
      </c>
      <c r="AY34" s="195">
        <f t="shared" si="15"/>
        <v>0.12515644555694619</v>
      </c>
      <c r="AZ34" s="466">
        <v>7230.7692307692305</v>
      </c>
      <c r="BA34" s="137">
        <v>7990</v>
      </c>
      <c r="BB34" s="195">
        <f t="shared" si="16"/>
        <v>0</v>
      </c>
      <c r="BC34" s="95">
        <v>7230.7692307692305</v>
      </c>
      <c r="BD34" s="162">
        <v>7990</v>
      </c>
      <c r="BE34" s="195">
        <f t="shared" si="17"/>
        <v>6.6755674232309742E-2</v>
      </c>
      <c r="BF34" s="95">
        <v>6778.2805429864256</v>
      </c>
      <c r="BG34" s="162">
        <v>7490</v>
      </c>
      <c r="BH34" s="195">
        <f t="shared" si="18"/>
        <v>0.10309278350515463</v>
      </c>
      <c r="BI34" s="94">
        <f t="shared" si="30"/>
        <v>6144.7963800904981</v>
      </c>
      <c r="BJ34" s="192">
        <f>BJ25</f>
        <v>6790</v>
      </c>
      <c r="BK34" s="195">
        <f t="shared" si="19"/>
        <v>0</v>
      </c>
      <c r="BL34" s="95">
        <v>6144.7963800904981</v>
      </c>
      <c r="BM34" s="162">
        <v>6790</v>
      </c>
      <c r="BN34" s="195">
        <f t="shared" si="20"/>
        <v>0</v>
      </c>
      <c r="BO34" s="95">
        <v>6144.7963800904981</v>
      </c>
      <c r="BP34" s="89">
        <v>6790</v>
      </c>
      <c r="BQ34" s="386">
        <f t="shared" si="21"/>
        <v>0</v>
      </c>
      <c r="BR34" s="252">
        <f t="shared" si="31"/>
        <v>6144.7963800904981</v>
      </c>
      <c r="BS34" s="106">
        <v>6790</v>
      </c>
      <c r="BT34" s="194">
        <f t="shared" si="22"/>
        <v>0</v>
      </c>
      <c r="BU34" s="252">
        <f t="shared" si="32"/>
        <v>6144.7963800904981</v>
      </c>
      <c r="BV34" s="52">
        <v>6790</v>
      </c>
      <c r="BW34" s="197"/>
      <c r="BX34" s="252">
        <f t="shared" si="33"/>
        <v>6144.7963800904981</v>
      </c>
      <c r="BY34" s="205">
        <v>6790</v>
      </c>
      <c r="BZ34" s="196"/>
      <c r="CA34" s="252">
        <f t="shared" si="34"/>
        <v>5601.809954751131</v>
      </c>
      <c r="CB34" s="192">
        <v>6190</v>
      </c>
      <c r="CC34" s="197"/>
      <c r="CD34" s="252"/>
      <c r="CE34" s="258"/>
      <c r="CF34" s="196"/>
      <c r="CG34" s="252">
        <f t="shared" si="36"/>
        <v>3882.3529411764707</v>
      </c>
      <c r="CH34" s="191">
        <f>CH25</f>
        <v>4290</v>
      </c>
      <c r="CI34" s="197"/>
      <c r="CJ34" s="177"/>
      <c r="CK34" s="198"/>
    </row>
    <row r="35" spans="1:89" x14ac:dyDescent="0.3">
      <c r="A35" s="279" t="s">
        <v>64</v>
      </c>
      <c r="B35" s="262">
        <v>6077</v>
      </c>
      <c r="C35" s="419" t="s">
        <v>90</v>
      </c>
      <c r="D35" s="772">
        <v>2434.389140271493</v>
      </c>
      <c r="E35" s="88">
        <v>2690</v>
      </c>
      <c r="F35" s="195">
        <f t="shared" si="0"/>
        <v>0</v>
      </c>
      <c r="G35" s="772">
        <v>2434.389140271493</v>
      </c>
      <c r="H35" s="861">
        <v>2690</v>
      </c>
      <c r="I35" s="195">
        <f t="shared" si="1"/>
        <v>0</v>
      </c>
      <c r="J35" s="772">
        <v>2434.389140271493</v>
      </c>
      <c r="K35" s="861">
        <v>2690</v>
      </c>
      <c r="L35" s="195">
        <f t="shared" si="2"/>
        <v>2.8877414419583095E-2</v>
      </c>
      <c r="M35" s="772">
        <v>2366.0633484162895</v>
      </c>
      <c r="N35" s="876">
        <v>2614.5</v>
      </c>
      <c r="O35" s="195">
        <f t="shared" si="3"/>
        <v>0.05</v>
      </c>
      <c r="P35" s="772">
        <v>2253.3936651583713</v>
      </c>
      <c r="Q35" s="861">
        <v>2490</v>
      </c>
      <c r="R35" s="195">
        <f t="shared" si="4"/>
        <v>8.7336244541484712E-2</v>
      </c>
      <c r="S35" s="772">
        <v>2072.3981900452491</v>
      </c>
      <c r="T35" s="876">
        <v>2290</v>
      </c>
      <c r="U35" s="195">
        <f t="shared" si="5"/>
        <v>0.53691275167785235</v>
      </c>
      <c r="V35" s="772">
        <f t="shared" si="28"/>
        <v>1348.4162895927602</v>
      </c>
      <c r="W35" s="876">
        <f>W27</f>
        <v>1490</v>
      </c>
      <c r="X35" s="195">
        <f t="shared" si="6"/>
        <v>0.15503875968992248</v>
      </c>
      <c r="Y35" s="772">
        <f t="shared" si="29"/>
        <v>1167.420814479638</v>
      </c>
      <c r="Z35" s="861">
        <f>Z27</f>
        <v>1290</v>
      </c>
      <c r="AA35" s="195">
        <f t="shared" si="7"/>
        <v>0</v>
      </c>
      <c r="AB35" s="772">
        <v>1167.420814479638</v>
      </c>
      <c r="AC35" s="861">
        <v>1290</v>
      </c>
      <c r="AD35" s="195">
        <f t="shared" si="8"/>
        <v>0</v>
      </c>
      <c r="AE35" s="772">
        <v>1167.420814479638</v>
      </c>
      <c r="AF35" s="932">
        <v>1290</v>
      </c>
      <c r="AG35" s="195">
        <f t="shared" si="9"/>
        <v>8.4033613445378158E-2</v>
      </c>
      <c r="AH35" s="466">
        <v>1076.9230769230769</v>
      </c>
      <c r="AI35" s="938">
        <v>1190</v>
      </c>
      <c r="AJ35" s="195">
        <f t="shared" si="10"/>
        <v>0</v>
      </c>
      <c r="AK35" s="772">
        <v>1076.9230769230769</v>
      </c>
      <c r="AL35" s="938">
        <v>1190</v>
      </c>
      <c r="AM35" s="195">
        <f t="shared" si="11"/>
        <v>0</v>
      </c>
      <c r="AN35" s="772">
        <v>1076.9230769230769</v>
      </c>
      <c r="AO35" s="938">
        <v>1190</v>
      </c>
      <c r="AP35" s="195">
        <f t="shared" si="12"/>
        <v>0</v>
      </c>
      <c r="AQ35" s="95">
        <v>1076.9230769230769</v>
      </c>
      <c r="AR35" s="89">
        <v>1190</v>
      </c>
      <c r="AS35" s="195">
        <f t="shared" si="13"/>
        <v>0</v>
      </c>
      <c r="AT35" s="466">
        <v>1076.9230769230769</v>
      </c>
      <c r="AU35" s="137">
        <v>1190</v>
      </c>
      <c r="AV35" s="195">
        <f t="shared" si="14"/>
        <v>0</v>
      </c>
      <c r="AW35" s="466">
        <v>1076.9230769230769</v>
      </c>
      <c r="AX35" s="137">
        <v>1190</v>
      </c>
      <c r="AY35" s="195">
        <f t="shared" si="15"/>
        <v>0</v>
      </c>
      <c r="AZ35" s="466">
        <v>1076.9230769230769</v>
      </c>
      <c r="BA35" s="137">
        <v>1190</v>
      </c>
      <c r="BB35" s="195">
        <f t="shared" si="16"/>
        <v>0</v>
      </c>
      <c r="BC35" s="95">
        <v>1076.9230769230769</v>
      </c>
      <c r="BD35" s="162">
        <v>1190</v>
      </c>
      <c r="BE35" s="195">
        <f t="shared" si="17"/>
        <v>0.20202020202020202</v>
      </c>
      <c r="BF35" s="95">
        <v>895.92760180995481</v>
      </c>
      <c r="BG35" s="162">
        <v>990</v>
      </c>
      <c r="BH35" s="195">
        <f t="shared" si="18"/>
        <v>0.11235955056179775</v>
      </c>
      <c r="BI35" s="94">
        <f t="shared" si="30"/>
        <v>805.4298642533937</v>
      </c>
      <c r="BJ35" s="192">
        <f>BJ27</f>
        <v>890</v>
      </c>
      <c r="BK35" s="195">
        <f t="shared" si="19"/>
        <v>0</v>
      </c>
      <c r="BL35" s="95">
        <v>805.4298642533937</v>
      </c>
      <c r="BM35" s="162">
        <v>890</v>
      </c>
      <c r="BN35" s="195">
        <f t="shared" si="20"/>
        <v>0</v>
      </c>
      <c r="BO35" s="95">
        <v>805.4298642533937</v>
      </c>
      <c r="BP35" s="236">
        <v>890</v>
      </c>
      <c r="BQ35" s="386">
        <f t="shared" si="21"/>
        <v>-0.25210084033613445</v>
      </c>
      <c r="BR35" s="252">
        <f t="shared" si="31"/>
        <v>1076.9230769230769</v>
      </c>
      <c r="BS35" s="106">
        <v>1190</v>
      </c>
      <c r="BT35" s="194">
        <f t="shared" si="22"/>
        <v>0</v>
      </c>
      <c r="BU35" s="252">
        <f t="shared" si="32"/>
        <v>1076.9230769230769</v>
      </c>
      <c r="BV35" s="52">
        <v>1190</v>
      </c>
      <c r="BW35" s="197"/>
      <c r="BX35" s="252">
        <f t="shared" si="33"/>
        <v>1076.9230769230769</v>
      </c>
      <c r="BY35" s="205">
        <v>1190</v>
      </c>
      <c r="BZ35" s="196"/>
      <c r="CA35" s="252">
        <f t="shared" si="34"/>
        <v>986.4253393665158</v>
      </c>
      <c r="CB35" s="192">
        <v>1090</v>
      </c>
      <c r="CC35" s="197"/>
      <c r="CD35" s="252"/>
      <c r="CE35" s="258"/>
      <c r="CF35" s="196"/>
      <c r="CG35" s="252">
        <f t="shared" si="36"/>
        <v>805.4298642533937</v>
      </c>
      <c r="CH35" s="191">
        <f>CH27</f>
        <v>890</v>
      </c>
      <c r="CI35" s="197"/>
      <c r="CJ35" s="177"/>
      <c r="CK35" s="198"/>
    </row>
    <row r="36" spans="1:89" x14ac:dyDescent="0.3">
      <c r="A36" s="279" t="s">
        <v>64</v>
      </c>
      <c r="B36" s="262">
        <v>6078</v>
      </c>
      <c r="C36" s="419" t="s">
        <v>91</v>
      </c>
      <c r="D36" s="772">
        <v>9312.2171945701357</v>
      </c>
      <c r="E36" s="88">
        <v>10290</v>
      </c>
      <c r="F36" s="195">
        <f t="shared" si="0"/>
        <v>0</v>
      </c>
      <c r="G36" s="772">
        <v>9312.2171945701357</v>
      </c>
      <c r="H36" s="861">
        <v>10290</v>
      </c>
      <c r="I36" s="195">
        <f t="shared" si="1"/>
        <v>0</v>
      </c>
      <c r="J36" s="772">
        <v>9312.2171945701357</v>
      </c>
      <c r="K36" s="861">
        <v>10290</v>
      </c>
      <c r="L36" s="195">
        <f t="shared" si="2"/>
        <v>1.0214504596527069E-3</v>
      </c>
      <c r="M36" s="772">
        <v>9302.714932126697</v>
      </c>
      <c r="N36" s="876">
        <v>10279.5</v>
      </c>
      <c r="O36" s="195">
        <f t="shared" si="3"/>
        <v>0.05</v>
      </c>
      <c r="P36" s="772">
        <v>8859.7285067873308</v>
      </c>
      <c r="Q36" s="861">
        <v>9790</v>
      </c>
      <c r="R36" s="195">
        <f t="shared" si="4"/>
        <v>6.5288356909684445E-2</v>
      </c>
      <c r="S36" s="772">
        <v>8316.7420814479647</v>
      </c>
      <c r="T36" s="861">
        <v>9190</v>
      </c>
      <c r="U36" s="195">
        <f t="shared" si="5"/>
        <v>0</v>
      </c>
      <c r="V36" s="772">
        <f t="shared" si="28"/>
        <v>8316.7420814479647</v>
      </c>
      <c r="W36" s="861">
        <f>W22</f>
        <v>9190</v>
      </c>
      <c r="X36" s="195">
        <f t="shared" si="6"/>
        <v>0</v>
      </c>
      <c r="Y36" s="772">
        <f t="shared" si="29"/>
        <v>8316.7420814479647</v>
      </c>
      <c r="Z36" s="876">
        <f>Z22</f>
        <v>9190</v>
      </c>
      <c r="AA36" s="195">
        <f t="shared" si="7"/>
        <v>2.224694104560623E-2</v>
      </c>
      <c r="AB36" s="772">
        <v>8135.746606334842</v>
      </c>
      <c r="AC36" s="861">
        <v>8990</v>
      </c>
      <c r="AD36" s="195">
        <f t="shared" si="8"/>
        <v>0</v>
      </c>
      <c r="AE36" s="772">
        <v>8135.746606334842</v>
      </c>
      <c r="AF36" s="932">
        <v>8990</v>
      </c>
      <c r="AG36" s="195">
        <f t="shared" si="9"/>
        <v>5.8892815076560662E-2</v>
      </c>
      <c r="AH36" s="466">
        <v>7683.2579185520362</v>
      </c>
      <c r="AI36" s="938">
        <v>8490</v>
      </c>
      <c r="AJ36" s="195">
        <f t="shared" si="10"/>
        <v>0</v>
      </c>
      <c r="AK36" s="772">
        <v>7683.2579185520362</v>
      </c>
      <c r="AL36" s="938">
        <v>8490</v>
      </c>
      <c r="AM36" s="195">
        <f t="shared" si="11"/>
        <v>0</v>
      </c>
      <c r="AN36" s="772">
        <v>7683.2579185520362</v>
      </c>
      <c r="AO36" s="938">
        <v>8490</v>
      </c>
      <c r="AP36" s="195">
        <f t="shared" si="12"/>
        <v>0</v>
      </c>
      <c r="AQ36" s="95">
        <v>7683.2579185520362</v>
      </c>
      <c r="AR36" s="89">
        <v>8490</v>
      </c>
      <c r="AS36" s="195">
        <f t="shared" si="13"/>
        <v>0</v>
      </c>
      <c r="AT36" s="466">
        <v>7683.2579185520362</v>
      </c>
      <c r="AU36" s="137">
        <v>8490</v>
      </c>
      <c r="AV36" s="195">
        <f t="shared" si="14"/>
        <v>0</v>
      </c>
      <c r="AW36" s="466">
        <v>7683.2579185520362</v>
      </c>
      <c r="AX36" s="137">
        <v>8490</v>
      </c>
      <c r="AY36" s="195">
        <f t="shared" si="15"/>
        <v>4.9443757725587144E-2</v>
      </c>
      <c r="AZ36" s="466">
        <v>7321.2669683257918</v>
      </c>
      <c r="BA36" s="137">
        <v>8090</v>
      </c>
      <c r="BB36" s="195">
        <f t="shared" si="16"/>
        <v>0</v>
      </c>
      <c r="BC36" s="95">
        <v>7321.2669683257918</v>
      </c>
      <c r="BD36" s="162">
        <v>8090</v>
      </c>
      <c r="BE36" s="195">
        <f t="shared" si="17"/>
        <v>8.0106809078771699E-2</v>
      </c>
      <c r="BF36" s="95">
        <v>6778.2805429864256</v>
      </c>
      <c r="BG36" s="162">
        <v>7490</v>
      </c>
      <c r="BH36" s="195">
        <f t="shared" si="18"/>
        <v>0.10309278350515463</v>
      </c>
      <c r="BI36" s="94">
        <f t="shared" si="30"/>
        <v>6144.7963800904981</v>
      </c>
      <c r="BJ36" s="192">
        <f>BJ22</f>
        <v>6790</v>
      </c>
      <c r="BK36" s="195">
        <f t="shared" si="19"/>
        <v>0.23679417122040072</v>
      </c>
      <c r="BL36" s="95">
        <v>4968.3257918552035</v>
      </c>
      <c r="BM36" s="162">
        <v>5490</v>
      </c>
      <c r="BN36" s="195">
        <f t="shared" si="20"/>
        <v>0</v>
      </c>
      <c r="BO36" s="95">
        <v>4968.3257918552035</v>
      </c>
      <c r="BP36" s="89">
        <v>5490</v>
      </c>
      <c r="BQ36" s="386">
        <f t="shared" si="21"/>
        <v>0</v>
      </c>
      <c r="BR36" s="252">
        <f t="shared" si="31"/>
        <v>4968.3257918552035</v>
      </c>
      <c r="BS36" s="255">
        <v>5490</v>
      </c>
      <c r="BT36" s="194">
        <f t="shared" si="22"/>
        <v>3.780718336483932E-2</v>
      </c>
      <c r="BU36" s="252">
        <f t="shared" si="32"/>
        <v>4787.3303167420818</v>
      </c>
      <c r="BV36" s="52">
        <v>5290</v>
      </c>
      <c r="BW36" s="197"/>
      <c r="BX36" s="252">
        <f t="shared" si="33"/>
        <v>4787.3303167420818</v>
      </c>
      <c r="BY36" s="205">
        <v>5290</v>
      </c>
      <c r="BZ36" s="196"/>
      <c r="CA36" s="252">
        <f t="shared" si="34"/>
        <v>4334.841628959276</v>
      </c>
      <c r="CB36" s="192">
        <v>4790</v>
      </c>
      <c r="CC36" s="197"/>
      <c r="CD36" s="252"/>
      <c r="CE36" s="258"/>
      <c r="CF36" s="196"/>
      <c r="CG36" s="252">
        <f t="shared" si="36"/>
        <v>3610.8597285067872</v>
      </c>
      <c r="CH36" s="191">
        <f>CH22</f>
        <v>3990</v>
      </c>
      <c r="CI36" s="197"/>
      <c r="CJ36" s="177"/>
      <c r="CK36" s="198"/>
    </row>
    <row r="37" spans="1:89" x14ac:dyDescent="0.3">
      <c r="A37" s="279" t="s">
        <v>64</v>
      </c>
      <c r="B37" s="262">
        <v>6079</v>
      </c>
      <c r="C37" s="419" t="s">
        <v>92</v>
      </c>
      <c r="D37" s="772">
        <v>6959.2760180995474</v>
      </c>
      <c r="E37" s="88">
        <v>7690</v>
      </c>
      <c r="F37" s="195">
        <f t="shared" si="0"/>
        <v>0</v>
      </c>
      <c r="G37" s="772">
        <v>6959.2760180995474</v>
      </c>
      <c r="H37" s="861">
        <v>7690</v>
      </c>
      <c r="I37" s="195">
        <f t="shared" si="1"/>
        <v>0</v>
      </c>
      <c r="J37" s="772">
        <v>6959.2760180995474</v>
      </c>
      <c r="K37" s="861">
        <v>7690</v>
      </c>
      <c r="L37" s="195">
        <f t="shared" si="2"/>
        <v>4.6377947612515511E-3</v>
      </c>
      <c r="M37" s="772">
        <v>6927.1493212669684</v>
      </c>
      <c r="N37" s="876">
        <v>7654.5</v>
      </c>
      <c r="O37" s="195">
        <f t="shared" si="3"/>
        <v>0.05</v>
      </c>
      <c r="P37" s="772">
        <v>6597.285067873303</v>
      </c>
      <c r="Q37" s="861">
        <v>7290</v>
      </c>
      <c r="R37" s="195">
        <f t="shared" si="4"/>
        <v>8.9686098654708515E-2</v>
      </c>
      <c r="S37" s="772">
        <v>6054.2986425339368</v>
      </c>
      <c r="T37" s="861">
        <v>6690</v>
      </c>
      <c r="U37" s="195">
        <f t="shared" si="5"/>
        <v>0</v>
      </c>
      <c r="V37" s="772">
        <f t="shared" si="28"/>
        <v>6054.2986425339368</v>
      </c>
      <c r="W37" s="861">
        <f>W23</f>
        <v>6690</v>
      </c>
      <c r="X37" s="195">
        <f t="shared" si="6"/>
        <v>0</v>
      </c>
      <c r="Y37" s="772">
        <f t="shared" si="29"/>
        <v>6054.2986425339368</v>
      </c>
      <c r="Z37" s="876">
        <f>Z23</f>
        <v>6690</v>
      </c>
      <c r="AA37" s="195">
        <f t="shared" si="7"/>
        <v>1.5174506828528073E-2</v>
      </c>
      <c r="AB37" s="772">
        <v>5963.8009049773755</v>
      </c>
      <c r="AC37" s="861">
        <v>6590</v>
      </c>
      <c r="AD37" s="195">
        <f t="shared" si="8"/>
        <v>0</v>
      </c>
      <c r="AE37" s="772">
        <v>5963.8009049773755</v>
      </c>
      <c r="AF37" s="932">
        <v>6590</v>
      </c>
      <c r="AG37" s="195">
        <f t="shared" si="9"/>
        <v>0.1001669449081803</v>
      </c>
      <c r="AH37" s="466">
        <v>5420.8144796380093</v>
      </c>
      <c r="AI37" s="938">
        <v>5990</v>
      </c>
      <c r="AJ37" s="195">
        <f t="shared" si="10"/>
        <v>0</v>
      </c>
      <c r="AK37" s="772">
        <v>5420.8144796380093</v>
      </c>
      <c r="AL37" s="938">
        <v>5990</v>
      </c>
      <c r="AM37" s="195">
        <f t="shared" si="11"/>
        <v>0</v>
      </c>
      <c r="AN37" s="772">
        <v>5420.8144796380093</v>
      </c>
      <c r="AO37" s="938">
        <v>5990</v>
      </c>
      <c r="AP37" s="195">
        <f t="shared" si="12"/>
        <v>0</v>
      </c>
      <c r="AQ37" s="95">
        <v>5420.8144796380093</v>
      </c>
      <c r="AR37" s="89">
        <v>5990</v>
      </c>
      <c r="AS37" s="195">
        <f t="shared" si="13"/>
        <v>0</v>
      </c>
      <c r="AT37" s="466">
        <v>5420.8144796380093</v>
      </c>
      <c r="AU37" s="137">
        <v>5990</v>
      </c>
      <c r="AV37" s="195">
        <f t="shared" si="14"/>
        <v>0</v>
      </c>
      <c r="AW37" s="466">
        <v>5420.8144796380093</v>
      </c>
      <c r="AX37" s="137">
        <v>5990</v>
      </c>
      <c r="AY37" s="195">
        <f t="shared" si="15"/>
        <v>5.272407732864675E-2</v>
      </c>
      <c r="AZ37" s="466">
        <v>5149.3212669683262</v>
      </c>
      <c r="BA37" s="137">
        <v>5690</v>
      </c>
      <c r="BB37" s="195">
        <f t="shared" si="16"/>
        <v>0</v>
      </c>
      <c r="BC37" s="95">
        <v>5149.3212669683262</v>
      </c>
      <c r="BD37" s="162">
        <v>5690</v>
      </c>
      <c r="BE37" s="195">
        <f t="shared" si="17"/>
        <v>7.5614366729678639E-2</v>
      </c>
      <c r="BF37" s="95">
        <v>4787.3303167420818</v>
      </c>
      <c r="BG37" s="162">
        <v>5290</v>
      </c>
      <c r="BH37" s="195">
        <f t="shared" si="18"/>
        <v>0.10438413361169102</v>
      </c>
      <c r="BI37" s="94">
        <f t="shared" si="30"/>
        <v>4334.841628959276</v>
      </c>
      <c r="BJ37" s="192">
        <f>BJ23</f>
        <v>4790</v>
      </c>
      <c r="BK37" s="195">
        <f t="shared" si="19"/>
        <v>9.1116173120728935E-2</v>
      </c>
      <c r="BL37" s="95">
        <v>3972.8506787330316</v>
      </c>
      <c r="BM37" s="162">
        <v>4390</v>
      </c>
      <c r="BN37" s="195">
        <f t="shared" si="20"/>
        <v>0</v>
      </c>
      <c r="BO37" s="95">
        <v>3972.8506787330316</v>
      </c>
      <c r="BP37" s="89">
        <v>4390</v>
      </c>
      <c r="BQ37" s="386">
        <f t="shared" si="21"/>
        <v>0</v>
      </c>
      <c r="BR37" s="252">
        <f t="shared" si="31"/>
        <v>3972.8506787330316</v>
      </c>
      <c r="BS37" s="106">
        <v>4390</v>
      </c>
      <c r="BT37" s="194">
        <f t="shared" si="22"/>
        <v>0</v>
      </c>
      <c r="BU37" s="252">
        <f t="shared" si="32"/>
        <v>3972.8506787330316</v>
      </c>
      <c r="BV37" s="52">
        <v>4390</v>
      </c>
      <c r="BW37" s="197"/>
      <c r="BX37" s="252">
        <f t="shared" si="33"/>
        <v>3972.8506787330316</v>
      </c>
      <c r="BY37" s="205">
        <v>4390</v>
      </c>
      <c r="BZ37" s="196"/>
      <c r="CA37" s="252">
        <f t="shared" si="34"/>
        <v>3791.8552036199094</v>
      </c>
      <c r="CB37" s="192">
        <v>4190</v>
      </c>
      <c r="CC37" s="197"/>
      <c r="CD37" s="252"/>
      <c r="CE37" s="258"/>
      <c r="CF37" s="196"/>
      <c r="CG37" s="252">
        <f t="shared" si="36"/>
        <v>3158.3710407239819</v>
      </c>
      <c r="CH37" s="191">
        <f>CH23</f>
        <v>3490</v>
      </c>
      <c r="CI37" s="197"/>
      <c r="CJ37" s="177"/>
      <c r="CK37" s="198"/>
    </row>
    <row r="38" spans="1:89" x14ac:dyDescent="0.3">
      <c r="A38" s="279" t="s">
        <v>64</v>
      </c>
      <c r="B38" s="262">
        <v>6080</v>
      </c>
      <c r="C38" s="419" t="s">
        <v>93</v>
      </c>
      <c r="D38" s="772">
        <v>9945.7013574660632</v>
      </c>
      <c r="E38" s="88">
        <v>10990</v>
      </c>
      <c r="F38" s="195">
        <f t="shared" si="0"/>
        <v>0</v>
      </c>
      <c r="G38" s="772">
        <v>9945.7013574660632</v>
      </c>
      <c r="H38" s="861">
        <v>10990</v>
      </c>
      <c r="I38" s="195">
        <f t="shared" si="1"/>
        <v>0</v>
      </c>
      <c r="J38" s="772">
        <v>9945.7013574660632</v>
      </c>
      <c r="K38" s="861">
        <v>10990</v>
      </c>
      <c r="L38" s="195">
        <f t="shared" si="2"/>
        <v>-2.2243406418811567E-3</v>
      </c>
      <c r="M38" s="772">
        <v>9967.8733031674201</v>
      </c>
      <c r="N38" s="876">
        <v>11014.5</v>
      </c>
      <c r="O38" s="195">
        <f t="shared" si="3"/>
        <v>0.05</v>
      </c>
      <c r="P38" s="772">
        <v>9493.2126696832584</v>
      </c>
      <c r="Q38" s="861">
        <v>10490</v>
      </c>
      <c r="R38" s="195">
        <f t="shared" si="4"/>
        <v>5.0050050050050053E-2</v>
      </c>
      <c r="S38" s="772">
        <v>9040.7239819004535</v>
      </c>
      <c r="T38" s="876">
        <v>9990</v>
      </c>
      <c r="U38" s="195">
        <f t="shared" si="5"/>
        <v>3.0959752321981424E-2</v>
      </c>
      <c r="V38" s="772">
        <f t="shared" si="28"/>
        <v>8769.2307692307695</v>
      </c>
      <c r="W38" s="861">
        <f>W11</f>
        <v>9690</v>
      </c>
      <c r="X38" s="195">
        <f t="shared" si="6"/>
        <v>0</v>
      </c>
      <c r="Y38" s="772">
        <f t="shared" si="29"/>
        <v>8769.2307692307695</v>
      </c>
      <c r="Z38" s="876">
        <f>Z11</f>
        <v>9690</v>
      </c>
      <c r="AA38" s="195">
        <f t="shared" si="7"/>
        <v>1.0427528675703858E-2</v>
      </c>
      <c r="AB38" s="772">
        <v>8678.7330316742082</v>
      </c>
      <c r="AC38" s="861">
        <v>9590</v>
      </c>
      <c r="AD38" s="195">
        <f t="shared" si="8"/>
        <v>0</v>
      </c>
      <c r="AE38" s="772">
        <v>8678.7330316742082</v>
      </c>
      <c r="AF38" s="932">
        <v>9590</v>
      </c>
      <c r="AG38" s="195">
        <f t="shared" si="9"/>
        <v>2.1299254526091587E-2</v>
      </c>
      <c r="AH38" s="466">
        <v>8497.7375565610855</v>
      </c>
      <c r="AI38" s="938">
        <v>9390</v>
      </c>
      <c r="AJ38" s="195">
        <f t="shared" si="10"/>
        <v>0</v>
      </c>
      <c r="AK38" s="772">
        <v>8497.7375565610855</v>
      </c>
      <c r="AL38" s="938">
        <v>9390</v>
      </c>
      <c r="AM38" s="195">
        <f t="shared" si="11"/>
        <v>0</v>
      </c>
      <c r="AN38" s="772">
        <v>8497.7375565610855</v>
      </c>
      <c r="AO38" s="938">
        <v>9390</v>
      </c>
      <c r="AP38" s="195">
        <f t="shared" si="12"/>
        <v>0</v>
      </c>
      <c r="AQ38" s="95">
        <v>8497.7375565610855</v>
      </c>
      <c r="AR38" s="89">
        <v>9390</v>
      </c>
      <c r="AS38" s="195">
        <f t="shared" si="13"/>
        <v>0</v>
      </c>
      <c r="AT38" s="466">
        <v>8497.7375565610855</v>
      </c>
      <c r="AU38" s="137">
        <v>9390</v>
      </c>
      <c r="AV38" s="195">
        <f t="shared" si="14"/>
        <v>0</v>
      </c>
      <c r="AW38" s="466">
        <v>8497.7375565610855</v>
      </c>
      <c r="AX38" s="137">
        <v>9390</v>
      </c>
      <c r="AY38" s="195">
        <f t="shared" si="15"/>
        <v>3.3003300330033E-2</v>
      </c>
      <c r="AZ38" s="466">
        <v>8226.2443438914033</v>
      </c>
      <c r="BA38" s="137">
        <v>9090</v>
      </c>
      <c r="BB38" s="195">
        <f t="shared" si="16"/>
        <v>0</v>
      </c>
      <c r="BC38" s="95">
        <v>8226.2443438914033</v>
      </c>
      <c r="BD38" s="162">
        <v>9090</v>
      </c>
      <c r="BE38" s="195">
        <f t="shared" si="17"/>
        <v>7.0671378091872794E-2</v>
      </c>
      <c r="BF38" s="95">
        <v>7683.2579185520362</v>
      </c>
      <c r="BG38" s="162">
        <v>8490</v>
      </c>
      <c r="BH38" s="195">
        <f t="shared" si="18"/>
        <v>0.10403120936280884</v>
      </c>
      <c r="BI38" s="94">
        <f t="shared" si="30"/>
        <v>6959.2760180995474</v>
      </c>
      <c r="BJ38" s="192">
        <f>BJ11</f>
        <v>7690</v>
      </c>
      <c r="BK38" s="195">
        <f t="shared" si="19"/>
        <v>0.10014306151645208</v>
      </c>
      <c r="BL38" s="95">
        <v>6325.7918552036199</v>
      </c>
      <c r="BM38" s="162">
        <v>6990</v>
      </c>
      <c r="BN38" s="195">
        <f t="shared" si="20"/>
        <v>0</v>
      </c>
      <c r="BO38" s="95">
        <v>6325.7918552036199</v>
      </c>
      <c r="BP38" s="236">
        <v>6990</v>
      </c>
      <c r="BQ38" s="386">
        <f t="shared" si="21"/>
        <v>-7.9051383399209488E-2</v>
      </c>
      <c r="BR38" s="252">
        <f t="shared" si="31"/>
        <v>6868.778280542987</v>
      </c>
      <c r="BS38" s="255">
        <v>7590</v>
      </c>
      <c r="BT38" s="194">
        <f t="shared" si="22"/>
        <v>4.1152263374485597E-2</v>
      </c>
      <c r="BU38" s="252">
        <f t="shared" si="32"/>
        <v>6597.285067873303</v>
      </c>
      <c r="BV38" s="52">
        <v>7290</v>
      </c>
      <c r="BW38" s="197"/>
      <c r="BX38" s="252">
        <f t="shared" si="33"/>
        <v>6597.285067873303</v>
      </c>
      <c r="BY38" s="205">
        <v>7290</v>
      </c>
      <c r="BZ38" s="196"/>
      <c r="CA38" s="252">
        <f t="shared" si="34"/>
        <v>5963.8009049773755</v>
      </c>
      <c r="CB38" s="192">
        <v>6590</v>
      </c>
      <c r="CC38" s="197"/>
      <c r="CD38" s="252"/>
      <c r="CE38" s="258"/>
      <c r="CF38" s="196"/>
      <c r="CG38" s="252">
        <f t="shared" si="36"/>
        <v>4968.3257918552035</v>
      </c>
      <c r="CH38" s="191">
        <f>CH11</f>
        <v>5490</v>
      </c>
      <c r="CI38" s="197"/>
      <c r="CJ38" s="177"/>
      <c r="CK38" s="198"/>
    </row>
    <row r="39" spans="1:89" ht="15" thickBot="1" x14ac:dyDescent="0.35">
      <c r="A39" s="280" t="s">
        <v>64</v>
      </c>
      <c r="B39" s="263">
        <v>6081</v>
      </c>
      <c r="C39" s="425" t="s">
        <v>94</v>
      </c>
      <c r="D39" s="772">
        <v>9040.7239819004535</v>
      </c>
      <c r="E39" s="872">
        <v>9990</v>
      </c>
      <c r="F39" s="339">
        <f t="shared" si="0"/>
        <v>0</v>
      </c>
      <c r="G39" s="772">
        <v>9040.7239819004535</v>
      </c>
      <c r="H39" s="863">
        <v>9990</v>
      </c>
      <c r="I39" s="339">
        <f t="shared" si="1"/>
        <v>0</v>
      </c>
      <c r="J39" s="772">
        <v>9040.7239819004535</v>
      </c>
      <c r="K39" s="863">
        <v>9990</v>
      </c>
      <c r="L39" s="339">
        <f t="shared" si="2"/>
        <v>2.5590847508655729E-3</v>
      </c>
      <c r="M39" s="772">
        <v>9017.6470588235297</v>
      </c>
      <c r="N39" s="881">
        <v>9964.5</v>
      </c>
      <c r="O39" s="339">
        <f t="shared" si="3"/>
        <v>0.05</v>
      </c>
      <c r="P39" s="772">
        <v>8588.2352941176468</v>
      </c>
      <c r="Q39" s="863">
        <v>9490</v>
      </c>
      <c r="R39" s="339">
        <f t="shared" si="4"/>
        <v>5.5617352614015569E-2</v>
      </c>
      <c r="S39" s="772">
        <v>8135.746606334842</v>
      </c>
      <c r="T39" s="863">
        <v>8990</v>
      </c>
      <c r="U39" s="339">
        <f t="shared" si="5"/>
        <v>0</v>
      </c>
      <c r="V39" s="772">
        <f t="shared" si="28"/>
        <v>8135.746606334842</v>
      </c>
      <c r="W39" s="863">
        <f>W12</f>
        <v>8990</v>
      </c>
      <c r="X39" s="339">
        <f t="shared" si="6"/>
        <v>0</v>
      </c>
      <c r="Y39" s="772">
        <f t="shared" si="29"/>
        <v>8135.746606334842</v>
      </c>
      <c r="Z39" s="863">
        <f>Z12</f>
        <v>8990</v>
      </c>
      <c r="AA39" s="339">
        <f t="shared" si="7"/>
        <v>0</v>
      </c>
      <c r="AB39" s="772">
        <v>8135.746606334842</v>
      </c>
      <c r="AC39" s="863">
        <v>8990</v>
      </c>
      <c r="AD39" s="339">
        <f t="shared" si="8"/>
        <v>0</v>
      </c>
      <c r="AE39" s="772">
        <v>8135.746606334842</v>
      </c>
      <c r="AF39" s="935">
        <v>8990</v>
      </c>
      <c r="AG39" s="339">
        <f t="shared" si="9"/>
        <v>0</v>
      </c>
      <c r="AH39" s="467">
        <v>8135.746606334842</v>
      </c>
      <c r="AI39" s="938">
        <v>8990</v>
      </c>
      <c r="AJ39" s="339">
        <f t="shared" si="10"/>
        <v>0</v>
      </c>
      <c r="AK39" s="770">
        <v>8135.746606334842</v>
      </c>
      <c r="AL39" s="938">
        <v>8990</v>
      </c>
      <c r="AM39" s="339">
        <f t="shared" si="11"/>
        <v>0</v>
      </c>
      <c r="AN39" s="770">
        <v>8135.746606334842</v>
      </c>
      <c r="AO39" s="938">
        <v>8990</v>
      </c>
      <c r="AP39" s="339">
        <f t="shared" si="12"/>
        <v>0</v>
      </c>
      <c r="AQ39" s="103">
        <v>8135.746606334842</v>
      </c>
      <c r="AR39" s="92">
        <v>8990</v>
      </c>
      <c r="AS39" s="339">
        <f t="shared" si="13"/>
        <v>0</v>
      </c>
      <c r="AT39" s="467">
        <v>8135.746606334842</v>
      </c>
      <c r="AU39" s="172">
        <v>8990</v>
      </c>
      <c r="AV39" s="339">
        <f t="shared" si="14"/>
        <v>0</v>
      </c>
      <c r="AW39" s="467">
        <v>8135.746606334842</v>
      </c>
      <c r="AX39" s="172">
        <v>8990</v>
      </c>
      <c r="AY39" s="339">
        <f t="shared" si="15"/>
        <v>8.4439083232810616E-2</v>
      </c>
      <c r="AZ39" s="467">
        <v>7502.2624434389145</v>
      </c>
      <c r="BA39" s="172">
        <v>8290</v>
      </c>
      <c r="BB39" s="339">
        <f t="shared" si="16"/>
        <v>0</v>
      </c>
      <c r="BC39" s="103">
        <v>7502.2624434389145</v>
      </c>
      <c r="BD39" s="382">
        <v>8290</v>
      </c>
      <c r="BE39" s="339">
        <f t="shared" si="17"/>
        <v>7.8023407022106639E-2</v>
      </c>
      <c r="BF39" s="103">
        <v>6959.2760180995474</v>
      </c>
      <c r="BG39" s="382">
        <v>7690</v>
      </c>
      <c r="BH39" s="339">
        <f t="shared" si="18"/>
        <v>0.10014306151645208</v>
      </c>
      <c r="BI39" s="94">
        <f t="shared" si="30"/>
        <v>6325.7918552036199</v>
      </c>
      <c r="BJ39" s="345">
        <f>BJ12</f>
        <v>6990</v>
      </c>
      <c r="BK39" s="339">
        <f t="shared" si="19"/>
        <v>0.1669449081803005</v>
      </c>
      <c r="BL39" s="103">
        <v>5420.8144796380093</v>
      </c>
      <c r="BM39" s="382">
        <v>5990</v>
      </c>
      <c r="BN39" s="339">
        <f t="shared" si="20"/>
        <v>0</v>
      </c>
      <c r="BO39" s="95">
        <v>5420.8144796380093</v>
      </c>
      <c r="BP39" s="304">
        <v>5990</v>
      </c>
      <c r="BQ39" s="387">
        <f t="shared" si="21"/>
        <v>-4.7694753577106522E-2</v>
      </c>
      <c r="BR39" s="340">
        <f t="shared" si="31"/>
        <v>5692.3076923076924</v>
      </c>
      <c r="BS39" s="122">
        <v>6290</v>
      </c>
      <c r="BT39" s="341">
        <f t="shared" si="22"/>
        <v>0</v>
      </c>
      <c r="BU39" s="340">
        <f t="shared" si="32"/>
        <v>5692.3076923076924</v>
      </c>
      <c r="BV39" s="61">
        <v>6290</v>
      </c>
      <c r="BW39" s="342"/>
      <c r="BX39" s="340">
        <f t="shared" si="33"/>
        <v>5692.3076923076924</v>
      </c>
      <c r="BY39" s="343">
        <v>6290</v>
      </c>
      <c r="BZ39" s="344"/>
      <c r="CA39" s="340">
        <f t="shared" si="34"/>
        <v>5149.3212669683262</v>
      </c>
      <c r="CB39" s="345">
        <v>5690</v>
      </c>
      <c r="CC39" s="342"/>
      <c r="CD39" s="340"/>
      <c r="CE39" s="346"/>
      <c r="CF39" s="344"/>
      <c r="CG39" s="340">
        <f t="shared" si="36"/>
        <v>4244.3438914027147</v>
      </c>
      <c r="CH39" s="347">
        <f>CH12</f>
        <v>4690</v>
      </c>
      <c r="CI39" s="342"/>
      <c r="CJ39" s="174"/>
      <c r="CK39" s="348"/>
    </row>
    <row r="40" spans="1:89" x14ac:dyDescent="0.3">
      <c r="A40" s="286" t="s">
        <v>95</v>
      </c>
      <c r="B40" s="262">
        <v>637</v>
      </c>
      <c r="C40" s="423" t="s">
        <v>96</v>
      </c>
      <c r="D40" s="766">
        <v>11755.656108597284</v>
      </c>
      <c r="E40" s="879">
        <v>12990</v>
      </c>
      <c r="F40" s="331">
        <f t="shared" si="0"/>
        <v>3.1771247021445591E-2</v>
      </c>
      <c r="G40" s="766">
        <v>11393.665158371041</v>
      </c>
      <c r="H40" s="860">
        <v>12590</v>
      </c>
      <c r="I40" s="331">
        <f t="shared" si="1"/>
        <v>0</v>
      </c>
      <c r="J40" s="766">
        <v>11393.665158371041</v>
      </c>
      <c r="K40" s="860">
        <v>12590</v>
      </c>
      <c r="L40" s="331">
        <f t="shared" si="2"/>
        <v>0</v>
      </c>
      <c r="M40" s="766">
        <v>11393.665158371041</v>
      </c>
      <c r="N40" s="879">
        <v>12590</v>
      </c>
      <c r="O40" s="331">
        <f t="shared" si="3"/>
        <v>5.0041701417848208E-2</v>
      </c>
      <c r="P40" s="766">
        <v>10850.678733031675</v>
      </c>
      <c r="Q40" s="860">
        <v>11990</v>
      </c>
      <c r="R40" s="331">
        <f t="shared" si="4"/>
        <v>0</v>
      </c>
      <c r="S40" s="766">
        <v>10850.678733031675</v>
      </c>
      <c r="T40" s="879">
        <v>11990</v>
      </c>
      <c r="U40" s="331">
        <f t="shared" si="5"/>
        <v>0.12160898035547241</v>
      </c>
      <c r="V40" s="766">
        <f t="shared" si="28"/>
        <v>9674.208144796381</v>
      </c>
      <c r="W40" s="860">
        <v>10690</v>
      </c>
      <c r="X40" s="331">
        <f t="shared" si="6"/>
        <v>0</v>
      </c>
      <c r="Y40" s="766">
        <f t="shared" si="29"/>
        <v>9674.208144796381</v>
      </c>
      <c r="Z40" s="879">
        <v>10690</v>
      </c>
      <c r="AA40" s="331">
        <f t="shared" si="7"/>
        <v>1.9065776930409915E-2</v>
      </c>
      <c r="AB40" s="766">
        <v>9493.2126696832584</v>
      </c>
      <c r="AC40" s="879">
        <v>10490</v>
      </c>
      <c r="AD40" s="331">
        <f t="shared" si="8"/>
        <v>9.6246390760346481E-3</v>
      </c>
      <c r="AE40" s="766">
        <v>9402.714932126697</v>
      </c>
      <c r="AF40" s="931">
        <v>10390</v>
      </c>
      <c r="AG40" s="331">
        <f t="shared" si="9"/>
        <v>0</v>
      </c>
      <c r="AH40" s="464">
        <v>9402.714932126697</v>
      </c>
      <c r="AI40" s="938">
        <v>10390</v>
      </c>
      <c r="AJ40" s="331">
        <f t="shared" si="10"/>
        <v>0</v>
      </c>
      <c r="AK40" s="767">
        <v>9402.714932126697</v>
      </c>
      <c r="AL40" s="938">
        <v>10390</v>
      </c>
      <c r="AM40" s="331">
        <f t="shared" si="11"/>
        <v>0</v>
      </c>
      <c r="AN40" s="767">
        <v>9402.714932126697</v>
      </c>
      <c r="AO40" s="938">
        <v>10390</v>
      </c>
      <c r="AP40" s="331">
        <f t="shared" si="12"/>
        <v>5.0556117290192111E-2</v>
      </c>
      <c r="AQ40" s="93">
        <v>8950.2262443438922</v>
      </c>
      <c r="AR40" s="89">
        <v>9890</v>
      </c>
      <c r="AS40" s="331">
        <f t="shared" si="13"/>
        <v>0.10011123470522804</v>
      </c>
      <c r="AT40" s="464">
        <v>8135.746606334842</v>
      </c>
      <c r="AU40" s="139">
        <v>8990</v>
      </c>
      <c r="AV40" s="331">
        <f t="shared" si="14"/>
        <v>0</v>
      </c>
      <c r="AW40" s="464">
        <v>8135.746606334842</v>
      </c>
      <c r="AX40" s="139">
        <v>8990</v>
      </c>
      <c r="AY40" s="331">
        <f t="shared" si="15"/>
        <v>5.8892815076560662E-2</v>
      </c>
      <c r="AZ40" s="464">
        <v>7683.2579185520362</v>
      </c>
      <c r="BA40" s="139">
        <v>8490</v>
      </c>
      <c r="BB40" s="331">
        <f t="shared" si="16"/>
        <v>0</v>
      </c>
      <c r="BC40" s="93">
        <v>7683.2579185520362</v>
      </c>
      <c r="BD40" s="162">
        <v>8490</v>
      </c>
      <c r="BE40" s="331">
        <f t="shared" si="17"/>
        <v>7.6045627376425853E-2</v>
      </c>
      <c r="BF40" s="93">
        <v>7140.2714932126701</v>
      </c>
      <c r="BG40" s="162">
        <v>7890</v>
      </c>
      <c r="BH40" s="331">
        <f t="shared" si="18"/>
        <v>9.7357440890125171E-2</v>
      </c>
      <c r="BI40" s="93">
        <v>6506.7873303167426</v>
      </c>
      <c r="BJ40" s="155">
        <v>7190</v>
      </c>
      <c r="BK40" s="331">
        <f t="shared" si="19"/>
        <v>0</v>
      </c>
      <c r="BL40" s="93">
        <v>6506.7873303167426</v>
      </c>
      <c r="BM40" s="162">
        <v>7190</v>
      </c>
      <c r="BN40" s="331">
        <f t="shared" si="20"/>
        <v>0</v>
      </c>
      <c r="BO40" s="96">
        <v>6506.7873303167426</v>
      </c>
      <c r="BP40" s="91">
        <v>7190</v>
      </c>
      <c r="BQ40" s="331">
        <f t="shared" si="21"/>
        <v>0</v>
      </c>
      <c r="BR40" s="324">
        <f t="shared" si="31"/>
        <v>6506.7873303167426</v>
      </c>
      <c r="BS40" s="184">
        <v>7190</v>
      </c>
      <c r="BT40" s="329">
        <f t="shared" si="22"/>
        <v>0</v>
      </c>
      <c r="BU40" s="324">
        <f t="shared" si="32"/>
        <v>6506.7873303167426</v>
      </c>
      <c r="BV40" s="299">
        <v>7190</v>
      </c>
      <c r="BW40" s="331">
        <f t="shared" si="23"/>
        <v>0</v>
      </c>
      <c r="BX40" s="324">
        <f t="shared" si="33"/>
        <v>6506.7873303167426</v>
      </c>
      <c r="BY40" s="326">
        <v>7190</v>
      </c>
      <c r="BZ40" s="329">
        <f t="shared" si="24"/>
        <v>0</v>
      </c>
      <c r="CA40" s="324">
        <f t="shared" si="34"/>
        <v>6506.7873303167426</v>
      </c>
      <c r="CB40" s="352">
        <v>7190</v>
      </c>
      <c r="CC40" s="331">
        <f t="shared" si="25"/>
        <v>0.20033388981636061</v>
      </c>
      <c r="CD40" s="324">
        <f t="shared" si="35"/>
        <v>5420.8144796380093</v>
      </c>
      <c r="CE40" s="328">
        <v>5990</v>
      </c>
      <c r="CF40" s="329">
        <f t="shared" si="26"/>
        <v>0</v>
      </c>
      <c r="CG40" s="324">
        <f t="shared" si="36"/>
        <v>5420.8144796380093</v>
      </c>
      <c r="CH40" s="330">
        <v>5990</v>
      </c>
      <c r="CI40" s="331">
        <f t="shared" si="27"/>
        <v>5.272407732864675E-2</v>
      </c>
      <c r="CJ40" s="324">
        <f t="shared" si="37"/>
        <v>5149.3212669683262</v>
      </c>
      <c r="CK40" s="330">
        <v>5690</v>
      </c>
    </row>
    <row r="41" spans="1:89" x14ac:dyDescent="0.3">
      <c r="A41" s="279" t="s">
        <v>95</v>
      </c>
      <c r="B41" s="262">
        <v>224</v>
      </c>
      <c r="C41" s="419" t="s">
        <v>97</v>
      </c>
      <c r="D41" s="768">
        <v>22977.375565610859</v>
      </c>
      <c r="E41" s="876">
        <v>25390</v>
      </c>
      <c r="F41" s="195">
        <f t="shared" si="0"/>
        <v>4.9607275733774284E-2</v>
      </c>
      <c r="G41" s="768">
        <v>21891.402714932126</v>
      </c>
      <c r="H41" s="876">
        <v>24190</v>
      </c>
      <c r="I41" s="195">
        <f t="shared" si="1"/>
        <v>5.2196607220530662E-2</v>
      </c>
      <c r="J41" s="768">
        <v>20805.429864253394</v>
      </c>
      <c r="K41" s="861">
        <v>22990</v>
      </c>
      <c r="L41" s="195">
        <f t="shared" si="2"/>
        <v>0</v>
      </c>
      <c r="M41" s="768">
        <v>20805.429864253394</v>
      </c>
      <c r="N41" s="876">
        <v>22990</v>
      </c>
      <c r="O41" s="195">
        <f t="shared" si="3"/>
        <v>4.5475216007276033E-2</v>
      </c>
      <c r="P41" s="768">
        <v>19900.452488687784</v>
      </c>
      <c r="Q41" s="876">
        <v>21990</v>
      </c>
      <c r="R41" s="195">
        <f t="shared" si="4"/>
        <v>0.15797788309636651</v>
      </c>
      <c r="S41" s="768">
        <v>17185.520361990952</v>
      </c>
      <c r="T41" s="876">
        <v>18990</v>
      </c>
      <c r="U41" s="195">
        <f t="shared" si="5"/>
        <v>0.13103037522334723</v>
      </c>
      <c r="V41" s="768">
        <f t="shared" si="28"/>
        <v>15194.570135746606</v>
      </c>
      <c r="W41" s="861">
        <v>16790</v>
      </c>
      <c r="X41" s="195">
        <f t="shared" si="6"/>
        <v>0</v>
      </c>
      <c r="Y41" s="768">
        <f t="shared" si="29"/>
        <v>15194.570135746606</v>
      </c>
      <c r="Z41" s="876">
        <v>16790</v>
      </c>
      <c r="AA41" s="195">
        <f t="shared" si="7"/>
        <v>7.0108349267049078E-2</v>
      </c>
      <c r="AB41" s="768">
        <v>14199.095022624435</v>
      </c>
      <c r="AC41" s="876">
        <v>15690</v>
      </c>
      <c r="AD41" s="195">
        <f t="shared" si="8"/>
        <v>6.4143681847338039E-3</v>
      </c>
      <c r="AE41" s="768">
        <v>14108.597285067874</v>
      </c>
      <c r="AF41" s="932">
        <v>15590</v>
      </c>
      <c r="AG41" s="195">
        <f t="shared" si="9"/>
        <v>0</v>
      </c>
      <c r="AH41" s="465">
        <v>14108.597285067874</v>
      </c>
      <c r="AI41" s="938">
        <v>15590</v>
      </c>
      <c r="AJ41" s="195">
        <f t="shared" si="10"/>
        <v>0</v>
      </c>
      <c r="AK41" s="768">
        <v>14108.597285067874</v>
      </c>
      <c r="AL41" s="938">
        <v>15590</v>
      </c>
      <c r="AM41" s="195">
        <f t="shared" si="11"/>
        <v>0</v>
      </c>
      <c r="AN41" s="768">
        <v>14108.597285067874</v>
      </c>
      <c r="AO41" s="938">
        <v>15590</v>
      </c>
      <c r="AP41" s="195">
        <f t="shared" si="12"/>
        <v>4.7011417058428477E-2</v>
      </c>
      <c r="AQ41" s="94">
        <v>13475.113122171946</v>
      </c>
      <c r="AR41" s="89">
        <v>14890</v>
      </c>
      <c r="AS41" s="195">
        <f t="shared" si="13"/>
        <v>0.10378057820607858</v>
      </c>
      <c r="AT41" s="465">
        <v>12208.144796380091</v>
      </c>
      <c r="AU41" s="135">
        <v>13490</v>
      </c>
      <c r="AV41" s="195">
        <f t="shared" si="14"/>
        <v>0</v>
      </c>
      <c r="AW41" s="465">
        <v>12208.144796380091</v>
      </c>
      <c r="AX41" s="135">
        <v>13490</v>
      </c>
      <c r="AY41" s="195">
        <f t="shared" si="15"/>
        <v>0.12510425354462051</v>
      </c>
      <c r="AZ41" s="465">
        <v>10850.678733031675</v>
      </c>
      <c r="BA41" s="135">
        <v>11990</v>
      </c>
      <c r="BB41" s="195">
        <f t="shared" si="16"/>
        <v>0</v>
      </c>
      <c r="BC41" s="94">
        <v>10850.678733031675</v>
      </c>
      <c r="BD41" s="162">
        <v>11990</v>
      </c>
      <c r="BE41" s="195">
        <f t="shared" si="17"/>
        <v>4.3516100957354219E-2</v>
      </c>
      <c r="BF41" s="94">
        <v>10398.190045248868</v>
      </c>
      <c r="BG41" s="162">
        <v>11490</v>
      </c>
      <c r="BH41" s="195">
        <f t="shared" si="18"/>
        <v>4.5495905368516831E-2</v>
      </c>
      <c r="BI41" s="94">
        <v>9945.7013574660632</v>
      </c>
      <c r="BJ41" s="136">
        <v>10990</v>
      </c>
      <c r="BK41" s="195">
        <f t="shared" si="19"/>
        <v>0.10010010010010011</v>
      </c>
      <c r="BL41" s="94">
        <v>9040.7239819004535</v>
      </c>
      <c r="BM41" s="162">
        <v>9990</v>
      </c>
      <c r="BN41" s="195">
        <f t="shared" si="20"/>
        <v>0</v>
      </c>
      <c r="BO41" s="94">
        <v>9040.7239819004535</v>
      </c>
      <c r="BP41" s="236">
        <v>9990</v>
      </c>
      <c r="BQ41" s="195">
        <f t="shared" si="21"/>
        <v>-9.0991810737033663E-2</v>
      </c>
      <c r="BR41" s="211">
        <f t="shared" si="31"/>
        <v>9945.7013574660632</v>
      </c>
      <c r="BS41" s="106">
        <v>10990</v>
      </c>
      <c r="BT41" s="194">
        <f t="shared" si="22"/>
        <v>0</v>
      </c>
      <c r="BU41" s="211">
        <f t="shared" si="32"/>
        <v>9945.7013574660632</v>
      </c>
      <c r="BV41" s="157">
        <v>10990</v>
      </c>
      <c r="BW41" s="195">
        <f t="shared" si="23"/>
        <v>0</v>
      </c>
      <c r="BX41" s="211">
        <f t="shared" si="33"/>
        <v>9945.7013574660632</v>
      </c>
      <c r="BY41" s="205">
        <v>10990</v>
      </c>
      <c r="BZ41" s="194">
        <f t="shared" si="24"/>
        <v>0</v>
      </c>
      <c r="CA41" s="211">
        <f t="shared" si="34"/>
        <v>9945.7013574660632</v>
      </c>
      <c r="CB41" s="192">
        <v>10990</v>
      </c>
      <c r="CC41" s="195">
        <f t="shared" si="25"/>
        <v>0.10010010010010011</v>
      </c>
      <c r="CD41" s="211">
        <f t="shared" si="35"/>
        <v>9040.7239819004535</v>
      </c>
      <c r="CE41" s="193">
        <v>9990</v>
      </c>
      <c r="CF41" s="194">
        <f t="shared" si="26"/>
        <v>-9.0991810737033663E-2</v>
      </c>
      <c r="CG41" s="211">
        <f t="shared" si="36"/>
        <v>9945.7013574660632</v>
      </c>
      <c r="CH41" s="191">
        <v>10990</v>
      </c>
      <c r="CI41" s="195">
        <f t="shared" si="27"/>
        <v>0</v>
      </c>
      <c r="CJ41" s="211">
        <f t="shared" si="37"/>
        <v>9945.7013574660632</v>
      </c>
      <c r="CK41" s="191">
        <v>10990</v>
      </c>
    </row>
    <row r="42" spans="1:89" x14ac:dyDescent="0.3">
      <c r="A42" s="279" t="s">
        <v>95</v>
      </c>
      <c r="B42" s="262">
        <v>227</v>
      </c>
      <c r="C42" s="419" t="s">
        <v>98</v>
      </c>
      <c r="D42" s="768">
        <v>18904.97737556561</v>
      </c>
      <c r="E42" s="876">
        <v>20890</v>
      </c>
      <c r="F42" s="256">
        <f t="shared" si="0"/>
        <v>5.0276520864756161E-2</v>
      </c>
      <c r="G42" s="768">
        <v>18000</v>
      </c>
      <c r="H42" s="876">
        <v>19890</v>
      </c>
      <c r="I42" s="256">
        <f t="shared" si="1"/>
        <v>4.7393364928909949E-2</v>
      </c>
      <c r="J42" s="768">
        <v>17185.520361990952</v>
      </c>
      <c r="K42" s="861">
        <v>18990</v>
      </c>
      <c r="L42" s="256">
        <f t="shared" si="2"/>
        <v>0</v>
      </c>
      <c r="M42" s="768">
        <v>17185.520361990952</v>
      </c>
      <c r="N42" s="876">
        <v>18990</v>
      </c>
      <c r="O42" s="256">
        <f t="shared" si="3"/>
        <v>5.5586436909394105E-2</v>
      </c>
      <c r="P42" s="768">
        <v>16280.54298642534</v>
      </c>
      <c r="Q42" s="861">
        <v>17990</v>
      </c>
      <c r="R42" s="256">
        <f t="shared" si="4"/>
        <v>0</v>
      </c>
      <c r="S42" s="768">
        <v>16280.54298642534</v>
      </c>
      <c r="T42" s="876">
        <v>17990</v>
      </c>
      <c r="U42" s="256">
        <f t="shared" si="5"/>
        <v>0.15394483643361129</v>
      </c>
      <c r="V42" s="768">
        <f t="shared" si="28"/>
        <v>14108.597285067874</v>
      </c>
      <c r="W42" s="861">
        <v>15590</v>
      </c>
      <c r="X42" s="256">
        <f t="shared" si="6"/>
        <v>0</v>
      </c>
      <c r="Y42" s="768">
        <f t="shared" si="29"/>
        <v>14108.597285067874</v>
      </c>
      <c r="Z42" s="876">
        <v>15590</v>
      </c>
      <c r="AA42" s="256">
        <f t="shared" si="7"/>
        <v>6.8540095956134334E-2</v>
      </c>
      <c r="AB42" s="768">
        <v>13203.619909502262</v>
      </c>
      <c r="AC42" s="876">
        <v>14590</v>
      </c>
      <c r="AD42" s="256">
        <f t="shared" si="8"/>
        <v>6.901311249137336E-3</v>
      </c>
      <c r="AE42" s="768">
        <v>13113.122171945701</v>
      </c>
      <c r="AF42" s="932">
        <v>14490</v>
      </c>
      <c r="AG42" s="256">
        <f t="shared" si="9"/>
        <v>0</v>
      </c>
      <c r="AH42" s="465">
        <v>13113.122171945701</v>
      </c>
      <c r="AI42" s="938">
        <v>14490</v>
      </c>
      <c r="AJ42" s="256">
        <f t="shared" si="10"/>
        <v>0</v>
      </c>
      <c r="AK42" s="768">
        <v>13113.122171945701</v>
      </c>
      <c r="AL42" s="938">
        <v>14490</v>
      </c>
      <c r="AM42" s="256">
        <f t="shared" si="11"/>
        <v>0</v>
      </c>
      <c r="AN42" s="768">
        <v>13113.122171945701</v>
      </c>
      <c r="AO42" s="938">
        <v>14490</v>
      </c>
      <c r="AP42" s="256">
        <f t="shared" si="12"/>
        <v>5.0761421319796954E-2</v>
      </c>
      <c r="AQ42" s="94">
        <v>12479.638009049773</v>
      </c>
      <c r="AR42" s="89">
        <v>13790</v>
      </c>
      <c r="AS42" s="256">
        <f t="shared" si="13"/>
        <v>0.10408326661329063</v>
      </c>
      <c r="AT42" s="465">
        <v>11303.16742081448</v>
      </c>
      <c r="AU42" s="135">
        <v>12490</v>
      </c>
      <c r="AV42" s="256">
        <f t="shared" si="14"/>
        <v>0</v>
      </c>
      <c r="AW42" s="465">
        <v>11303.16742081448</v>
      </c>
      <c r="AX42" s="135">
        <v>12490</v>
      </c>
      <c r="AY42" s="256">
        <f t="shared" si="15"/>
        <v>7.7653149266609142E-2</v>
      </c>
      <c r="AZ42" s="465">
        <v>10488.687782805429</v>
      </c>
      <c r="BA42" s="135">
        <v>11590</v>
      </c>
      <c r="BB42" s="256">
        <f t="shared" si="16"/>
        <v>0</v>
      </c>
      <c r="BC42" s="94">
        <v>10488.687782805429</v>
      </c>
      <c r="BD42" s="162">
        <v>11590</v>
      </c>
      <c r="BE42" s="256">
        <f t="shared" si="17"/>
        <v>5.4595086442220199E-2</v>
      </c>
      <c r="BF42" s="94">
        <v>9945.7013574660632</v>
      </c>
      <c r="BG42" s="162">
        <v>10990</v>
      </c>
      <c r="BH42" s="256">
        <f t="shared" si="18"/>
        <v>4.7664442326024785E-2</v>
      </c>
      <c r="BI42" s="94">
        <v>9493.2126696832584</v>
      </c>
      <c r="BJ42" s="136">
        <v>10490</v>
      </c>
      <c r="BK42" s="256">
        <f t="shared" si="19"/>
        <v>5.0050050050050053E-2</v>
      </c>
      <c r="BL42" s="94">
        <v>9040.7239819004535</v>
      </c>
      <c r="BM42" s="162">
        <v>9990</v>
      </c>
      <c r="BN42" s="256">
        <f t="shared" si="20"/>
        <v>0</v>
      </c>
      <c r="BO42" s="94">
        <v>9040.7239819004535</v>
      </c>
      <c r="BP42" s="236">
        <v>9990</v>
      </c>
      <c r="BQ42" s="256">
        <f t="shared" si="21"/>
        <v>-9.0991810737033663E-2</v>
      </c>
      <c r="BR42" s="212">
        <f t="shared" si="31"/>
        <v>9945.7013574660632</v>
      </c>
      <c r="BS42" s="106">
        <v>10990</v>
      </c>
      <c r="BT42" s="257">
        <f t="shared" si="22"/>
        <v>0</v>
      </c>
      <c r="BU42" s="212">
        <f t="shared" si="32"/>
        <v>9945.7013574660632</v>
      </c>
      <c r="BV42" s="157">
        <v>10990</v>
      </c>
      <c r="BW42" s="256">
        <f t="shared" si="23"/>
        <v>0</v>
      </c>
      <c r="BX42" s="212">
        <f t="shared" si="33"/>
        <v>9945.7013574660632</v>
      </c>
      <c r="BY42" s="205">
        <v>10990</v>
      </c>
      <c r="BZ42" s="257">
        <f t="shared" si="24"/>
        <v>0</v>
      </c>
      <c r="CA42" s="212">
        <f t="shared" si="34"/>
        <v>9945.7013574660632</v>
      </c>
      <c r="CB42" s="125">
        <v>10990</v>
      </c>
      <c r="CC42" s="256">
        <f t="shared" si="25"/>
        <v>0.10010010010010011</v>
      </c>
      <c r="CD42" s="212">
        <f t="shared" si="35"/>
        <v>9040.7239819004535</v>
      </c>
      <c r="CE42" s="193">
        <v>9990</v>
      </c>
      <c r="CF42" s="257">
        <f t="shared" si="26"/>
        <v>0</v>
      </c>
      <c r="CG42" s="212">
        <f t="shared" si="36"/>
        <v>9040.7239819004535</v>
      </c>
      <c r="CH42" s="191">
        <v>9990</v>
      </c>
      <c r="CI42" s="195">
        <f t="shared" si="27"/>
        <v>0</v>
      </c>
      <c r="CJ42" s="211">
        <f t="shared" si="37"/>
        <v>9040.7239819004535</v>
      </c>
      <c r="CK42" s="191">
        <v>9990</v>
      </c>
    </row>
    <row r="43" spans="1:89" x14ac:dyDescent="0.3">
      <c r="A43" s="279" t="s">
        <v>95</v>
      </c>
      <c r="B43" s="262">
        <v>228</v>
      </c>
      <c r="C43" s="419" t="s">
        <v>99</v>
      </c>
      <c r="D43" s="768">
        <v>20805.429864253394</v>
      </c>
      <c r="E43" s="876">
        <v>22990</v>
      </c>
      <c r="F43" s="256">
        <f t="shared" si="0"/>
        <v>4.5475216007276033E-2</v>
      </c>
      <c r="G43" s="768">
        <v>19900.452488687784</v>
      </c>
      <c r="H43" s="876">
        <v>21990</v>
      </c>
      <c r="I43" s="256">
        <f t="shared" si="1"/>
        <v>4.7641734159123393E-2</v>
      </c>
      <c r="J43" s="768">
        <v>18995.475113122171</v>
      </c>
      <c r="K43" s="861">
        <v>20990</v>
      </c>
      <c r="L43" s="256">
        <f t="shared" si="2"/>
        <v>0</v>
      </c>
      <c r="M43" s="768">
        <v>18995.475113122171</v>
      </c>
      <c r="N43" s="876">
        <v>20990</v>
      </c>
      <c r="O43" s="256">
        <f t="shared" si="3"/>
        <v>7.6962544894817853E-2</v>
      </c>
      <c r="P43" s="768">
        <v>17638.009049773755</v>
      </c>
      <c r="Q43" s="861">
        <v>19490</v>
      </c>
      <c r="R43" s="256">
        <f t="shared" si="4"/>
        <v>0</v>
      </c>
      <c r="S43" s="768">
        <v>17638.009049773755</v>
      </c>
      <c r="T43" s="876">
        <v>19490</v>
      </c>
      <c r="U43" s="256">
        <f t="shared" si="5"/>
        <v>0.16081000595592615</v>
      </c>
      <c r="V43" s="768">
        <f t="shared" si="28"/>
        <v>15194.570135746606</v>
      </c>
      <c r="W43" s="861">
        <v>16790</v>
      </c>
      <c r="X43" s="256">
        <f t="shared" si="6"/>
        <v>0</v>
      </c>
      <c r="Y43" s="768">
        <f t="shared" si="29"/>
        <v>15194.570135746606</v>
      </c>
      <c r="Z43" s="876">
        <v>16790</v>
      </c>
      <c r="AA43" s="256">
        <f t="shared" si="7"/>
        <v>7.0108349267049078E-2</v>
      </c>
      <c r="AB43" s="768">
        <v>14199.095022624435</v>
      </c>
      <c r="AC43" s="876">
        <v>15690</v>
      </c>
      <c r="AD43" s="256">
        <f t="shared" si="8"/>
        <v>6.4143681847338039E-3</v>
      </c>
      <c r="AE43" s="768">
        <v>14108.597285067874</v>
      </c>
      <c r="AF43" s="932">
        <v>15590</v>
      </c>
      <c r="AG43" s="256">
        <f t="shared" si="9"/>
        <v>0</v>
      </c>
      <c r="AH43" s="465">
        <v>14108.597285067874</v>
      </c>
      <c r="AI43" s="938">
        <v>15590</v>
      </c>
      <c r="AJ43" s="256">
        <f t="shared" si="10"/>
        <v>0</v>
      </c>
      <c r="AK43" s="768">
        <v>14108.597285067874</v>
      </c>
      <c r="AL43" s="938">
        <v>15590</v>
      </c>
      <c r="AM43" s="256">
        <f t="shared" si="11"/>
        <v>0</v>
      </c>
      <c r="AN43" s="768">
        <v>14108.597285067874</v>
      </c>
      <c r="AO43" s="938">
        <v>15590</v>
      </c>
      <c r="AP43" s="256">
        <f t="shared" si="12"/>
        <v>4.7011417058428477E-2</v>
      </c>
      <c r="AQ43" s="94">
        <v>13475.113122171946</v>
      </c>
      <c r="AR43" s="89">
        <v>14890</v>
      </c>
      <c r="AS43" s="256">
        <f t="shared" si="13"/>
        <v>0.10378057820607858</v>
      </c>
      <c r="AT43" s="465">
        <v>12208.144796380091</v>
      </c>
      <c r="AU43" s="135">
        <v>13490</v>
      </c>
      <c r="AV43" s="256">
        <f t="shared" si="14"/>
        <v>0</v>
      </c>
      <c r="AW43" s="465">
        <v>12208.144796380091</v>
      </c>
      <c r="AX43" s="135">
        <v>13490</v>
      </c>
      <c r="AY43" s="256">
        <f t="shared" si="15"/>
        <v>0.10664479081214109</v>
      </c>
      <c r="AZ43" s="465">
        <v>11031.674208144797</v>
      </c>
      <c r="BA43" s="135">
        <v>12190</v>
      </c>
      <c r="BB43" s="256">
        <f t="shared" si="16"/>
        <v>0</v>
      </c>
      <c r="BC43" s="94">
        <v>11031.674208144797</v>
      </c>
      <c r="BD43" s="162">
        <v>12190</v>
      </c>
      <c r="BE43" s="256">
        <f t="shared" si="17"/>
        <v>6.0922541340295906E-2</v>
      </c>
      <c r="BF43" s="94">
        <v>10398.190045248868</v>
      </c>
      <c r="BG43" s="162">
        <v>11490</v>
      </c>
      <c r="BH43" s="256">
        <f t="shared" si="18"/>
        <v>4.5495905368516831E-2</v>
      </c>
      <c r="BI43" s="94">
        <v>9945.7013574660632</v>
      </c>
      <c r="BJ43" s="136">
        <v>10990</v>
      </c>
      <c r="BK43" s="256">
        <f t="shared" si="19"/>
        <v>0.10010010010010011</v>
      </c>
      <c r="BL43" s="94">
        <v>9040.7239819004535</v>
      </c>
      <c r="BM43" s="162">
        <v>9990</v>
      </c>
      <c r="BN43" s="256">
        <f t="shared" si="20"/>
        <v>0</v>
      </c>
      <c r="BO43" s="94">
        <v>9040.7239819004535</v>
      </c>
      <c r="BP43" s="236">
        <v>9990</v>
      </c>
      <c r="BQ43" s="256">
        <f t="shared" si="21"/>
        <v>-9.0991810737033663E-2</v>
      </c>
      <c r="BR43" s="212">
        <f t="shared" si="31"/>
        <v>9945.7013574660632</v>
      </c>
      <c r="BS43" s="106">
        <v>10990</v>
      </c>
      <c r="BT43" s="257">
        <f t="shared" si="22"/>
        <v>0</v>
      </c>
      <c r="BU43" s="212">
        <f t="shared" si="32"/>
        <v>9945.7013574660632</v>
      </c>
      <c r="BV43" s="157">
        <v>10990</v>
      </c>
      <c r="BW43" s="256">
        <f t="shared" si="23"/>
        <v>0</v>
      </c>
      <c r="BX43" s="212">
        <f t="shared" si="33"/>
        <v>9945.7013574660632</v>
      </c>
      <c r="BY43" s="205">
        <v>10990</v>
      </c>
      <c r="BZ43" s="257">
        <f t="shared" si="24"/>
        <v>0</v>
      </c>
      <c r="CA43" s="212">
        <f t="shared" si="34"/>
        <v>9945.7013574660632</v>
      </c>
      <c r="CB43" s="125">
        <v>10990</v>
      </c>
      <c r="CC43" s="256">
        <f t="shared" si="25"/>
        <v>0.10010010010010011</v>
      </c>
      <c r="CD43" s="212">
        <f t="shared" si="35"/>
        <v>9040.7239819004535</v>
      </c>
      <c r="CE43" s="193">
        <v>9990</v>
      </c>
      <c r="CF43" s="257">
        <f t="shared" si="26"/>
        <v>0</v>
      </c>
      <c r="CG43" s="212">
        <f t="shared" si="36"/>
        <v>9040.7239819004535</v>
      </c>
      <c r="CH43" s="191">
        <v>9990</v>
      </c>
      <c r="CI43" s="195">
        <f t="shared" si="27"/>
        <v>0</v>
      </c>
      <c r="CJ43" s="211">
        <f t="shared" si="37"/>
        <v>9040.7239819004535</v>
      </c>
      <c r="CK43" s="191">
        <v>9990</v>
      </c>
    </row>
    <row r="44" spans="1:89" x14ac:dyDescent="0.3">
      <c r="A44" s="279" t="s">
        <v>95</v>
      </c>
      <c r="B44" s="262">
        <v>216</v>
      </c>
      <c r="C44" s="419" t="s">
        <v>100</v>
      </c>
      <c r="D44" s="768">
        <v>15647.058823529413</v>
      </c>
      <c r="E44" s="876">
        <v>17290</v>
      </c>
      <c r="F44" s="256">
        <f t="shared" si="0"/>
        <v>4.8514251061249243E-2</v>
      </c>
      <c r="G44" s="768">
        <v>14923.076923076924</v>
      </c>
      <c r="H44" s="876">
        <v>16490</v>
      </c>
      <c r="I44" s="256">
        <f t="shared" si="1"/>
        <v>5.098789037603569E-2</v>
      </c>
      <c r="J44" s="768">
        <v>14199.095022624435</v>
      </c>
      <c r="K44" s="861">
        <v>15690</v>
      </c>
      <c r="L44" s="256">
        <f t="shared" si="2"/>
        <v>0</v>
      </c>
      <c r="M44" s="768">
        <v>14199.095022624435</v>
      </c>
      <c r="N44" s="876">
        <v>15690</v>
      </c>
      <c r="O44" s="256">
        <f t="shared" si="3"/>
        <v>5.3727333781061114E-2</v>
      </c>
      <c r="P44" s="768">
        <v>13475.113122171946</v>
      </c>
      <c r="Q44" s="861">
        <v>14890</v>
      </c>
      <c r="R44" s="256">
        <f t="shared" si="4"/>
        <v>0</v>
      </c>
      <c r="S44" s="768">
        <v>13475.113122171946</v>
      </c>
      <c r="T44" s="876">
        <v>14890</v>
      </c>
      <c r="U44" s="256">
        <f t="shared" si="5"/>
        <v>0.17336485421591805</v>
      </c>
      <c r="V44" s="768">
        <f t="shared" si="28"/>
        <v>11484.162895927602</v>
      </c>
      <c r="W44" s="876">
        <v>12690</v>
      </c>
      <c r="X44" s="256">
        <f t="shared" si="6"/>
        <v>4.1017227235438887E-2</v>
      </c>
      <c r="Y44" s="768">
        <f t="shared" si="29"/>
        <v>11031.674208144797</v>
      </c>
      <c r="Z44" s="876">
        <v>12190</v>
      </c>
      <c r="AA44" s="256">
        <f t="shared" si="7"/>
        <v>7.0237050043898158E-2</v>
      </c>
      <c r="AB44" s="768">
        <v>10307.692307692309</v>
      </c>
      <c r="AC44" s="876">
        <v>11390</v>
      </c>
      <c r="AD44" s="256">
        <f t="shared" si="8"/>
        <v>8.8573959255978749E-3</v>
      </c>
      <c r="AE44" s="768">
        <v>10217.194570135747</v>
      </c>
      <c r="AF44" s="932">
        <v>11290</v>
      </c>
      <c r="AG44" s="256">
        <f t="shared" si="9"/>
        <v>0</v>
      </c>
      <c r="AH44" s="465">
        <v>10217.194570135747</v>
      </c>
      <c r="AI44" s="938">
        <v>11290</v>
      </c>
      <c r="AJ44" s="256">
        <f t="shared" si="10"/>
        <v>0</v>
      </c>
      <c r="AK44" s="768">
        <v>10217.194570135747</v>
      </c>
      <c r="AL44" s="938">
        <v>11290</v>
      </c>
      <c r="AM44" s="256">
        <f t="shared" si="11"/>
        <v>0</v>
      </c>
      <c r="AN44" s="768">
        <v>10217.194570135747</v>
      </c>
      <c r="AO44" s="938">
        <v>11290</v>
      </c>
      <c r="AP44" s="256">
        <f t="shared" si="12"/>
        <v>4.6339202965708988E-2</v>
      </c>
      <c r="AQ44" s="94">
        <v>9764.7058823529405</v>
      </c>
      <c r="AR44" s="89">
        <v>10790</v>
      </c>
      <c r="AS44" s="256">
        <f t="shared" si="13"/>
        <v>0.10214504596527069</v>
      </c>
      <c r="AT44" s="465">
        <v>8859.7285067873308</v>
      </c>
      <c r="AU44" s="135">
        <v>9790</v>
      </c>
      <c r="AV44" s="256">
        <f t="shared" si="14"/>
        <v>0</v>
      </c>
      <c r="AW44" s="465">
        <v>8859.7285067873308</v>
      </c>
      <c r="AX44" s="135">
        <v>9790</v>
      </c>
      <c r="AY44" s="256">
        <f t="shared" si="15"/>
        <v>4.2598509052183174E-2</v>
      </c>
      <c r="AZ44" s="465">
        <v>8497.7375565610855</v>
      </c>
      <c r="BA44" s="135">
        <v>9390</v>
      </c>
      <c r="BB44" s="256">
        <f t="shared" si="16"/>
        <v>0</v>
      </c>
      <c r="BC44" s="94">
        <v>8497.7375565610855</v>
      </c>
      <c r="BD44" s="162">
        <v>9390</v>
      </c>
      <c r="BE44" s="256">
        <f t="shared" si="17"/>
        <v>6.8259385665529013E-2</v>
      </c>
      <c r="BF44" s="94">
        <v>7954.7511312217193</v>
      </c>
      <c r="BG44" s="162">
        <v>8790</v>
      </c>
      <c r="BH44" s="256">
        <f t="shared" si="18"/>
        <v>0.10012515644555695</v>
      </c>
      <c r="BI44" s="94">
        <v>7230.7692307692305</v>
      </c>
      <c r="BJ44" s="136">
        <v>7990</v>
      </c>
      <c r="BK44" s="256">
        <f t="shared" si="19"/>
        <v>0</v>
      </c>
      <c r="BL44" s="94">
        <v>7230.7692307692305</v>
      </c>
      <c r="BM44" s="162">
        <v>7990</v>
      </c>
      <c r="BN44" s="256">
        <f t="shared" si="20"/>
        <v>0</v>
      </c>
      <c r="BO44" s="94">
        <v>7230.7692307692305</v>
      </c>
      <c r="BP44" s="89">
        <v>7990</v>
      </c>
      <c r="BQ44" s="256">
        <f t="shared" si="21"/>
        <v>0</v>
      </c>
      <c r="BR44" s="212">
        <f t="shared" si="31"/>
        <v>7230.7692307692305</v>
      </c>
      <c r="BS44" s="106">
        <v>7990</v>
      </c>
      <c r="BT44" s="257">
        <f t="shared" si="22"/>
        <v>0</v>
      </c>
      <c r="BU44" s="212">
        <f t="shared" si="32"/>
        <v>7230.7692307692305</v>
      </c>
      <c r="BV44" s="237">
        <v>7990</v>
      </c>
      <c r="BW44" s="256">
        <f t="shared" si="23"/>
        <v>-0.18386108273748722</v>
      </c>
      <c r="BX44" s="212">
        <f t="shared" si="33"/>
        <v>8859.7285067873308</v>
      </c>
      <c r="BY44" s="205">
        <v>9790</v>
      </c>
      <c r="BZ44" s="257">
        <f t="shared" si="24"/>
        <v>0</v>
      </c>
      <c r="CA44" s="212">
        <f t="shared" si="34"/>
        <v>8859.7285067873308</v>
      </c>
      <c r="CB44" s="125">
        <v>9790</v>
      </c>
      <c r="CC44" s="256">
        <f t="shared" si="25"/>
        <v>0.19536019536019536</v>
      </c>
      <c r="CD44" s="212">
        <f t="shared" si="35"/>
        <v>7411.7647058823532</v>
      </c>
      <c r="CE44" s="193">
        <v>8190</v>
      </c>
      <c r="CF44" s="257">
        <f t="shared" si="26"/>
        <v>0</v>
      </c>
      <c r="CG44" s="212">
        <f t="shared" si="36"/>
        <v>7411.7647058823532</v>
      </c>
      <c r="CH44" s="191">
        <v>8190</v>
      </c>
      <c r="CI44" s="195">
        <f t="shared" si="27"/>
        <v>0</v>
      </c>
      <c r="CJ44" s="211">
        <f t="shared" si="37"/>
        <v>7411.7647058823532</v>
      </c>
      <c r="CK44" s="191">
        <v>8190</v>
      </c>
    </row>
    <row r="45" spans="1:89" x14ac:dyDescent="0.3">
      <c r="A45" s="279" t="s">
        <v>95</v>
      </c>
      <c r="B45" s="262">
        <v>223</v>
      </c>
      <c r="C45" s="419" t="s">
        <v>101</v>
      </c>
      <c r="D45" s="768">
        <v>16461.538461538461</v>
      </c>
      <c r="E45" s="876">
        <v>18190</v>
      </c>
      <c r="F45" s="256">
        <f t="shared" si="0"/>
        <v>5.2053209947946787E-2</v>
      </c>
      <c r="G45" s="768">
        <v>15647.058823529413</v>
      </c>
      <c r="H45" s="876">
        <v>17290</v>
      </c>
      <c r="I45" s="256">
        <f t="shared" si="1"/>
        <v>4.8514251061249243E-2</v>
      </c>
      <c r="J45" s="768">
        <v>14923.076923076924</v>
      </c>
      <c r="K45" s="861">
        <v>16490</v>
      </c>
      <c r="L45" s="256">
        <f t="shared" si="2"/>
        <v>0</v>
      </c>
      <c r="M45" s="768">
        <v>14923.076923076924</v>
      </c>
      <c r="N45" s="876">
        <v>16490</v>
      </c>
      <c r="O45" s="256">
        <f t="shared" si="3"/>
        <v>5.098789037603569E-2</v>
      </c>
      <c r="P45" s="768">
        <v>14199.095022624435</v>
      </c>
      <c r="Q45" s="861">
        <v>15690</v>
      </c>
      <c r="R45" s="256">
        <f t="shared" si="4"/>
        <v>6.0851926977687626E-2</v>
      </c>
      <c r="S45" s="768">
        <v>13384.615384615385</v>
      </c>
      <c r="T45" s="861">
        <v>14790</v>
      </c>
      <c r="U45" s="256">
        <f t="shared" si="5"/>
        <v>0.10455563853622106</v>
      </c>
      <c r="V45" s="768">
        <f t="shared" si="28"/>
        <v>12117.64705882353</v>
      </c>
      <c r="W45" s="861">
        <v>13390</v>
      </c>
      <c r="X45" s="256">
        <f t="shared" si="6"/>
        <v>0</v>
      </c>
      <c r="Y45" s="768">
        <f t="shared" si="29"/>
        <v>12117.64705882353</v>
      </c>
      <c r="Z45" s="876">
        <v>13390</v>
      </c>
      <c r="AA45" s="256">
        <f t="shared" si="7"/>
        <v>7.2057646116893512E-2</v>
      </c>
      <c r="AB45" s="768">
        <v>11303.16742081448</v>
      </c>
      <c r="AC45" s="876">
        <v>12490</v>
      </c>
      <c r="AD45" s="256">
        <f t="shared" si="8"/>
        <v>8.0710250201775618E-3</v>
      </c>
      <c r="AE45" s="768">
        <v>11212.669683257918</v>
      </c>
      <c r="AF45" s="932">
        <v>12390</v>
      </c>
      <c r="AG45" s="256">
        <f t="shared" si="9"/>
        <v>0</v>
      </c>
      <c r="AH45" s="465">
        <v>11212.669683257918</v>
      </c>
      <c r="AI45" s="938">
        <v>12390</v>
      </c>
      <c r="AJ45" s="256">
        <f t="shared" si="10"/>
        <v>0</v>
      </c>
      <c r="AK45" s="769">
        <v>11212.669683257918</v>
      </c>
      <c r="AL45" s="938">
        <v>12390</v>
      </c>
      <c r="AM45" s="256">
        <f t="shared" si="11"/>
        <v>0</v>
      </c>
      <c r="AN45" s="769">
        <v>11212.669683257918</v>
      </c>
      <c r="AO45" s="938">
        <v>12390</v>
      </c>
      <c r="AP45" s="256">
        <f t="shared" si="12"/>
        <v>5.0890585241730277E-2</v>
      </c>
      <c r="AQ45" s="447">
        <v>10669.683257918552</v>
      </c>
      <c r="AR45" s="89">
        <v>11790</v>
      </c>
      <c r="AS45" s="256">
        <f t="shared" si="13"/>
        <v>0.1028999064546305</v>
      </c>
      <c r="AT45" s="465">
        <v>9674.208144796381</v>
      </c>
      <c r="AU45" s="135">
        <v>10690</v>
      </c>
      <c r="AV45" s="256">
        <f t="shared" si="14"/>
        <v>2.8873917228103944E-2</v>
      </c>
      <c r="AW45" s="465">
        <v>9402.714932126697</v>
      </c>
      <c r="AX45" s="135">
        <v>10390</v>
      </c>
      <c r="AY45" s="256">
        <f t="shared" si="15"/>
        <v>1.9627085377821395E-2</v>
      </c>
      <c r="AZ45" s="465">
        <v>9221.7194570135744</v>
      </c>
      <c r="BA45" s="135">
        <v>10190</v>
      </c>
      <c r="BB45" s="256">
        <f t="shared" si="16"/>
        <v>0</v>
      </c>
      <c r="BC45" s="447">
        <v>9221.7194570135744</v>
      </c>
      <c r="BD45" s="89">
        <v>10190</v>
      </c>
      <c r="BE45" s="256">
        <f t="shared" si="17"/>
        <v>2.002002002002002E-2</v>
      </c>
      <c r="BF45" s="94">
        <v>9040.7239819004535</v>
      </c>
      <c r="BG45" s="162">
        <v>9990</v>
      </c>
      <c r="BH45" s="256">
        <f t="shared" si="18"/>
        <v>5.2687038988408853E-2</v>
      </c>
      <c r="BI45" s="94">
        <v>8588.2352941176468</v>
      </c>
      <c r="BJ45" s="136">
        <v>9490</v>
      </c>
      <c r="BK45" s="256">
        <f t="shared" si="19"/>
        <v>0</v>
      </c>
      <c r="BL45" s="94">
        <v>8588.2352941176468</v>
      </c>
      <c r="BM45" s="162">
        <v>9490</v>
      </c>
      <c r="BN45" s="256">
        <f t="shared" si="20"/>
        <v>0</v>
      </c>
      <c r="BO45" s="94">
        <v>8588.2352941176468</v>
      </c>
      <c r="BP45" s="236">
        <v>9490</v>
      </c>
      <c r="BQ45" s="256">
        <f t="shared" si="21"/>
        <v>-0.10387157695939565</v>
      </c>
      <c r="BR45" s="212">
        <f t="shared" si="31"/>
        <v>9583.7104072398197</v>
      </c>
      <c r="BS45" s="106">
        <v>10590</v>
      </c>
      <c r="BT45" s="257">
        <f t="shared" si="22"/>
        <v>0</v>
      </c>
      <c r="BU45" s="212">
        <f t="shared" si="32"/>
        <v>9583.7104072398197</v>
      </c>
      <c r="BV45" s="157">
        <v>10590</v>
      </c>
      <c r="BW45" s="256">
        <f t="shared" si="23"/>
        <v>0</v>
      </c>
      <c r="BX45" s="212">
        <f t="shared" si="33"/>
        <v>9583.7104072398197</v>
      </c>
      <c r="BY45" s="205">
        <v>10590</v>
      </c>
      <c r="BZ45" s="257">
        <f t="shared" si="24"/>
        <v>0</v>
      </c>
      <c r="CA45" s="212">
        <f t="shared" si="34"/>
        <v>9583.7104072398197</v>
      </c>
      <c r="CB45" s="125">
        <v>10590</v>
      </c>
      <c r="CC45" s="256">
        <f t="shared" si="25"/>
        <v>0.10427528675703858</v>
      </c>
      <c r="CD45" s="212">
        <f t="shared" si="35"/>
        <v>8678.7330316742082</v>
      </c>
      <c r="CE45" s="193">
        <v>9590</v>
      </c>
      <c r="CF45" s="257">
        <f t="shared" si="26"/>
        <v>0</v>
      </c>
      <c r="CG45" s="212">
        <f t="shared" si="36"/>
        <v>8678.7330316742082</v>
      </c>
      <c r="CH45" s="191">
        <v>9590</v>
      </c>
      <c r="CI45" s="195">
        <f t="shared" si="27"/>
        <v>9.4736842105263164E-3</v>
      </c>
      <c r="CJ45" s="211">
        <f t="shared" si="37"/>
        <v>8597.285067873303</v>
      </c>
      <c r="CK45" s="191">
        <v>9500</v>
      </c>
    </row>
    <row r="46" spans="1:89" x14ac:dyDescent="0.3">
      <c r="A46" s="279" t="s">
        <v>95</v>
      </c>
      <c r="B46" s="262">
        <v>241</v>
      </c>
      <c r="C46" s="419" t="s">
        <v>102</v>
      </c>
      <c r="D46" s="768">
        <v>13573.755656108597</v>
      </c>
      <c r="E46" s="88">
        <v>14999</v>
      </c>
      <c r="F46" s="256">
        <f t="shared" si="0"/>
        <v>0</v>
      </c>
      <c r="G46" s="768">
        <v>13573.755656108597</v>
      </c>
      <c r="H46" s="861">
        <v>14999</v>
      </c>
      <c r="I46" s="256">
        <f t="shared" si="1"/>
        <v>0</v>
      </c>
      <c r="J46" s="768">
        <v>13573.755656108597</v>
      </c>
      <c r="K46" s="876">
        <v>14999</v>
      </c>
      <c r="L46" s="256">
        <f t="shared" si="2"/>
        <v>-0.24209196563921173</v>
      </c>
      <c r="M46" s="768">
        <v>17909.502262443439</v>
      </c>
      <c r="N46" s="876">
        <v>19790</v>
      </c>
      <c r="O46" s="256">
        <f t="shared" si="3"/>
        <v>7.0308274743104388E-2</v>
      </c>
      <c r="P46" s="768">
        <v>16733.031674208145</v>
      </c>
      <c r="Q46" s="861">
        <v>18490</v>
      </c>
      <c r="R46" s="256">
        <f t="shared" si="4"/>
        <v>5.7175528873642079E-2</v>
      </c>
      <c r="S46" s="768">
        <v>15828.054298642533</v>
      </c>
      <c r="T46" s="876">
        <v>17490</v>
      </c>
      <c r="U46" s="256">
        <f t="shared" si="5"/>
        <v>0.16677785190126751</v>
      </c>
      <c r="V46" s="768">
        <f t="shared" si="28"/>
        <v>13565.610859728507</v>
      </c>
      <c r="W46" s="861">
        <v>14990</v>
      </c>
      <c r="X46" s="256">
        <f t="shared" si="6"/>
        <v>0</v>
      </c>
      <c r="Y46" s="768">
        <f t="shared" si="29"/>
        <v>13565.610859728507</v>
      </c>
      <c r="Z46" s="876">
        <v>14990</v>
      </c>
      <c r="AA46" s="256">
        <f t="shared" si="7"/>
        <v>7.147962830593281E-2</v>
      </c>
      <c r="AB46" s="768">
        <v>12660.633484162896</v>
      </c>
      <c r="AC46" s="876">
        <v>13990</v>
      </c>
      <c r="AD46" s="256">
        <f t="shared" si="8"/>
        <v>0.1024428684003152</v>
      </c>
      <c r="AE46" s="768">
        <v>11484.162895927602</v>
      </c>
      <c r="AF46" s="932">
        <v>12690</v>
      </c>
      <c r="AG46" s="256">
        <f t="shared" si="9"/>
        <v>0</v>
      </c>
      <c r="AH46" s="465">
        <v>11484.162895927602</v>
      </c>
      <c r="AI46" s="938">
        <v>12690</v>
      </c>
      <c r="AJ46" s="256">
        <f t="shared" si="10"/>
        <v>0</v>
      </c>
      <c r="AK46" s="769">
        <v>11484.162895927602</v>
      </c>
      <c r="AL46" s="938">
        <v>12690</v>
      </c>
      <c r="AM46" s="256">
        <f t="shared" si="11"/>
        <v>0</v>
      </c>
      <c r="AN46" s="769">
        <v>11484.162895927602</v>
      </c>
      <c r="AO46" s="938">
        <v>12690</v>
      </c>
      <c r="AP46" s="256">
        <f t="shared" si="12"/>
        <v>4.9627791563275438E-2</v>
      </c>
      <c r="AQ46" s="447">
        <v>10941.176470588236</v>
      </c>
      <c r="AR46" s="89">
        <v>12090</v>
      </c>
      <c r="AS46" s="256">
        <f t="shared" si="13"/>
        <v>0.10009099181073704</v>
      </c>
      <c r="AT46" s="465">
        <v>9945.7013574660632</v>
      </c>
      <c r="AU46" s="135">
        <v>10990</v>
      </c>
      <c r="AV46" s="256">
        <f t="shared" si="14"/>
        <v>3.7771482530689328E-2</v>
      </c>
      <c r="AW46" s="465">
        <v>9583.7104072398197</v>
      </c>
      <c r="AX46" s="135">
        <v>10590</v>
      </c>
      <c r="AY46" s="256">
        <f t="shared" si="15"/>
        <v>6.006006006006006E-2</v>
      </c>
      <c r="AZ46" s="465">
        <v>9040.7239819004535</v>
      </c>
      <c r="BA46" s="135">
        <v>9990</v>
      </c>
      <c r="BB46" s="256">
        <f t="shared" si="16"/>
        <v>0</v>
      </c>
      <c r="BC46" s="447">
        <v>9040.7239819004535</v>
      </c>
      <c r="BD46" s="89">
        <v>9990</v>
      </c>
      <c r="BE46" s="256">
        <f t="shared" si="17"/>
        <v>2.0429009193054137E-2</v>
      </c>
      <c r="BF46" s="94">
        <v>8859.7285067873308</v>
      </c>
      <c r="BG46" s="162">
        <v>9790</v>
      </c>
      <c r="BH46" s="256">
        <f t="shared" si="18"/>
        <v>8.8987764182424919E-2</v>
      </c>
      <c r="BI46" s="94">
        <v>8135.746606334842</v>
      </c>
      <c r="BJ46" s="136">
        <v>8990</v>
      </c>
      <c r="BK46" s="256">
        <f t="shared" si="19"/>
        <v>0</v>
      </c>
      <c r="BL46" s="94">
        <v>8135.746606334842</v>
      </c>
      <c r="BM46" s="162">
        <v>8990</v>
      </c>
      <c r="BN46" s="256">
        <f t="shared" si="20"/>
        <v>0</v>
      </c>
      <c r="BO46" s="94">
        <v>8135.746606334842</v>
      </c>
      <c r="BP46" s="89">
        <v>8990</v>
      </c>
      <c r="BQ46" s="256">
        <f t="shared" si="21"/>
        <v>0</v>
      </c>
      <c r="BR46" s="212">
        <f t="shared" si="31"/>
        <v>8135.746606334842</v>
      </c>
      <c r="BS46" s="106">
        <v>8990</v>
      </c>
      <c r="BT46" s="257">
        <f t="shared" si="22"/>
        <v>0</v>
      </c>
      <c r="BU46" s="212">
        <f t="shared" si="32"/>
        <v>8135.746606334842</v>
      </c>
      <c r="BV46" s="157">
        <v>8990</v>
      </c>
      <c r="BW46" s="256">
        <f t="shared" si="23"/>
        <v>0</v>
      </c>
      <c r="BX46" s="212">
        <f t="shared" si="33"/>
        <v>8135.746606334842</v>
      </c>
      <c r="BY46" s="205">
        <v>8990</v>
      </c>
      <c r="BZ46" s="257">
        <f t="shared" si="24"/>
        <v>0</v>
      </c>
      <c r="CA46" s="212">
        <f t="shared" si="34"/>
        <v>8135.746606334842</v>
      </c>
      <c r="CB46" s="125">
        <v>8990</v>
      </c>
      <c r="CC46" s="256">
        <f t="shared" si="25"/>
        <v>0.12515644555694619</v>
      </c>
      <c r="CD46" s="212">
        <f t="shared" si="35"/>
        <v>7230.7692307692305</v>
      </c>
      <c r="CE46" s="193">
        <v>7990</v>
      </c>
      <c r="CF46" s="257">
        <f t="shared" si="26"/>
        <v>5.2700922266139656E-2</v>
      </c>
      <c r="CG46" s="212">
        <f t="shared" si="36"/>
        <v>6868.778280542987</v>
      </c>
      <c r="CH46" s="191">
        <v>7590</v>
      </c>
      <c r="CI46" s="195">
        <f t="shared" si="27"/>
        <v>1.2E-2</v>
      </c>
      <c r="CJ46" s="211">
        <f t="shared" si="37"/>
        <v>6787.3303167420818</v>
      </c>
      <c r="CK46" s="191">
        <v>7500</v>
      </c>
    </row>
    <row r="47" spans="1:89" x14ac:dyDescent="0.3">
      <c r="A47" s="279" t="s">
        <v>95</v>
      </c>
      <c r="B47" s="262">
        <v>245</v>
      </c>
      <c r="C47" s="419" t="s">
        <v>103</v>
      </c>
      <c r="D47" s="768">
        <v>15194.570135746606</v>
      </c>
      <c r="E47" s="876">
        <v>16790</v>
      </c>
      <c r="F47" s="256">
        <f t="shared" si="0"/>
        <v>5.0031269543464665E-2</v>
      </c>
      <c r="G47" s="768">
        <v>14470.588235294117</v>
      </c>
      <c r="H47" s="876">
        <v>15990</v>
      </c>
      <c r="I47" s="256">
        <f t="shared" si="1"/>
        <v>4.5781556572923481E-2</v>
      </c>
      <c r="J47" s="768">
        <v>13837.10407239819</v>
      </c>
      <c r="K47" s="861">
        <v>15290</v>
      </c>
      <c r="L47" s="256">
        <f t="shared" si="2"/>
        <v>0</v>
      </c>
      <c r="M47" s="768">
        <v>13837.10407239819</v>
      </c>
      <c r="N47" s="876">
        <v>15290</v>
      </c>
      <c r="O47" s="256">
        <f t="shared" si="3"/>
        <v>6.2543432939541344E-2</v>
      </c>
      <c r="P47" s="768">
        <v>13022.624434389141</v>
      </c>
      <c r="Q47" s="861">
        <v>14390</v>
      </c>
      <c r="R47" s="256">
        <f t="shared" si="4"/>
        <v>7.468259895444361E-2</v>
      </c>
      <c r="S47" s="768">
        <v>12117.64705882353</v>
      </c>
      <c r="T47" s="861">
        <v>13390</v>
      </c>
      <c r="U47" s="256">
        <f t="shared" si="5"/>
        <v>7.2057646116893512E-2</v>
      </c>
      <c r="V47" s="768">
        <f t="shared" si="28"/>
        <v>11303.16742081448</v>
      </c>
      <c r="W47" s="861">
        <v>12490</v>
      </c>
      <c r="X47" s="256">
        <f t="shared" si="6"/>
        <v>0</v>
      </c>
      <c r="Y47" s="768">
        <f t="shared" si="29"/>
        <v>11303.16742081448</v>
      </c>
      <c r="Z47" s="876">
        <v>12490</v>
      </c>
      <c r="AA47" s="256">
        <f t="shared" si="7"/>
        <v>6.8434559452523525E-2</v>
      </c>
      <c r="AB47" s="768">
        <v>10579.185520361991</v>
      </c>
      <c r="AC47" s="876">
        <v>11690</v>
      </c>
      <c r="AD47" s="256">
        <f t="shared" si="8"/>
        <v>8.6281276962899053E-3</v>
      </c>
      <c r="AE47" s="768">
        <v>10488.687782805429</v>
      </c>
      <c r="AF47" s="932">
        <v>11590</v>
      </c>
      <c r="AG47" s="256">
        <f t="shared" si="9"/>
        <v>0</v>
      </c>
      <c r="AH47" s="465">
        <v>10488.687782805429</v>
      </c>
      <c r="AI47" s="938">
        <v>11590</v>
      </c>
      <c r="AJ47" s="256">
        <f t="shared" si="10"/>
        <v>0</v>
      </c>
      <c r="AK47" s="769">
        <v>10488.687782805429</v>
      </c>
      <c r="AL47" s="938">
        <v>11590</v>
      </c>
      <c r="AM47" s="256">
        <f t="shared" si="11"/>
        <v>0</v>
      </c>
      <c r="AN47" s="769">
        <v>10488.687782805429</v>
      </c>
      <c r="AO47" s="938">
        <v>11590</v>
      </c>
      <c r="AP47" s="256">
        <f t="shared" si="12"/>
        <v>5.4595086442220199E-2</v>
      </c>
      <c r="AQ47" s="447">
        <v>9945.7013574660632</v>
      </c>
      <c r="AR47" s="89">
        <v>10990</v>
      </c>
      <c r="AS47" s="256">
        <f t="shared" si="13"/>
        <v>0.10010010010010011</v>
      </c>
      <c r="AT47" s="465">
        <v>9040.7239819004535</v>
      </c>
      <c r="AU47" s="135">
        <v>9990</v>
      </c>
      <c r="AV47" s="256">
        <f t="shared" si="14"/>
        <v>4.171011470281543E-2</v>
      </c>
      <c r="AW47" s="465">
        <v>8678.7330316742082</v>
      </c>
      <c r="AX47" s="135">
        <v>9590</v>
      </c>
      <c r="AY47" s="256">
        <f t="shared" si="15"/>
        <v>2.1299254526091587E-2</v>
      </c>
      <c r="AZ47" s="465">
        <v>8497.7375565610855</v>
      </c>
      <c r="BA47" s="135">
        <v>9390</v>
      </c>
      <c r="BB47" s="256">
        <f t="shared" si="16"/>
        <v>0</v>
      </c>
      <c r="BC47" s="447">
        <v>8497.7375565610855</v>
      </c>
      <c r="BD47" s="89">
        <v>9390</v>
      </c>
      <c r="BE47" s="256">
        <f t="shared" si="17"/>
        <v>1.0764262648008612E-2</v>
      </c>
      <c r="BF47" s="94">
        <v>8407.2398190045242</v>
      </c>
      <c r="BG47" s="162">
        <v>9290</v>
      </c>
      <c r="BH47" s="256">
        <f t="shared" si="18"/>
        <v>9.4228504122497059E-2</v>
      </c>
      <c r="BI47" s="94">
        <v>7683.2579185520362</v>
      </c>
      <c r="BJ47" s="136">
        <v>8490</v>
      </c>
      <c r="BK47" s="256">
        <f t="shared" si="19"/>
        <v>0</v>
      </c>
      <c r="BL47" s="94">
        <v>7683.2579185520362</v>
      </c>
      <c r="BM47" s="162">
        <v>8490</v>
      </c>
      <c r="BN47" s="256">
        <f t="shared" si="20"/>
        <v>0</v>
      </c>
      <c r="BO47" s="94">
        <v>7683.2579185520362</v>
      </c>
      <c r="BP47" s="236">
        <v>8490</v>
      </c>
      <c r="BQ47" s="256">
        <f t="shared" si="21"/>
        <v>-5.5617352614015569E-2</v>
      </c>
      <c r="BR47" s="212">
        <f t="shared" si="31"/>
        <v>8135.746606334842</v>
      </c>
      <c r="BS47" s="106">
        <v>8990</v>
      </c>
      <c r="BT47" s="257">
        <f t="shared" si="22"/>
        <v>0</v>
      </c>
      <c r="BU47" s="212">
        <f t="shared" si="32"/>
        <v>8135.746606334842</v>
      </c>
      <c r="BV47" s="157">
        <v>8990</v>
      </c>
      <c r="BW47" s="256">
        <f t="shared" si="23"/>
        <v>0</v>
      </c>
      <c r="BX47" s="212">
        <f t="shared" si="33"/>
        <v>8135.746606334842</v>
      </c>
      <c r="BY47" s="205">
        <v>8990</v>
      </c>
      <c r="BZ47" s="257">
        <f t="shared" si="24"/>
        <v>0</v>
      </c>
      <c r="CA47" s="212">
        <f t="shared" si="34"/>
        <v>8135.746606334842</v>
      </c>
      <c r="CB47" s="125">
        <v>8990</v>
      </c>
      <c r="CC47" s="256">
        <f t="shared" si="25"/>
        <v>0.1844532279314888</v>
      </c>
      <c r="CD47" s="212">
        <f t="shared" si="35"/>
        <v>6868.778280542987</v>
      </c>
      <c r="CE47" s="193">
        <v>7590</v>
      </c>
      <c r="CF47" s="257">
        <f t="shared" si="26"/>
        <v>0</v>
      </c>
      <c r="CG47" s="212">
        <f t="shared" si="36"/>
        <v>6868.778280542987</v>
      </c>
      <c r="CH47" s="191">
        <f>CH46</f>
        <v>7590</v>
      </c>
      <c r="CI47" s="195">
        <f t="shared" si="27"/>
        <v>1.2E-2</v>
      </c>
      <c r="CJ47" s="211">
        <f t="shared" si="37"/>
        <v>6787.3303167420818</v>
      </c>
      <c r="CK47" s="191">
        <v>7500</v>
      </c>
    </row>
    <row r="48" spans="1:89" x14ac:dyDescent="0.3">
      <c r="A48" s="279" t="s">
        <v>95</v>
      </c>
      <c r="B48" s="262">
        <v>246</v>
      </c>
      <c r="C48" s="419" t="s">
        <v>104</v>
      </c>
      <c r="D48" s="768">
        <v>16642.533936651584</v>
      </c>
      <c r="E48" s="876">
        <v>18390</v>
      </c>
      <c r="F48" s="256">
        <f t="shared" si="0"/>
        <v>5.1457975986277875E-2</v>
      </c>
      <c r="G48" s="768">
        <v>15828.054298642533</v>
      </c>
      <c r="H48" s="876">
        <v>17490</v>
      </c>
      <c r="I48" s="256">
        <f t="shared" si="1"/>
        <v>4.7932893948472138E-2</v>
      </c>
      <c r="J48" s="768">
        <v>15104.072398190045</v>
      </c>
      <c r="K48" s="861">
        <v>16690</v>
      </c>
      <c r="L48" s="256">
        <f t="shared" si="2"/>
        <v>0</v>
      </c>
      <c r="M48" s="768">
        <v>15104.072398190045</v>
      </c>
      <c r="N48" s="876">
        <v>16690</v>
      </c>
      <c r="O48" s="256">
        <f t="shared" si="3"/>
        <v>5.0346129641283828E-2</v>
      </c>
      <c r="P48" s="768">
        <v>14380.090497737558</v>
      </c>
      <c r="Q48" s="861">
        <v>15890</v>
      </c>
      <c r="R48" s="256">
        <f t="shared" si="4"/>
        <v>6.7159167226326394E-2</v>
      </c>
      <c r="S48" s="768">
        <v>13475.113122171946</v>
      </c>
      <c r="T48" s="876">
        <v>14890</v>
      </c>
      <c r="U48" s="256">
        <f t="shared" si="5"/>
        <v>0.14626635873749039</v>
      </c>
      <c r="V48" s="768">
        <f t="shared" si="28"/>
        <v>11755.656108597284</v>
      </c>
      <c r="W48" s="876">
        <v>12990</v>
      </c>
      <c r="X48" s="256">
        <f t="shared" si="6"/>
        <v>4.0032025620496396E-2</v>
      </c>
      <c r="Y48" s="768">
        <f t="shared" si="29"/>
        <v>11303.16742081448</v>
      </c>
      <c r="Z48" s="876">
        <v>12490</v>
      </c>
      <c r="AA48" s="256">
        <f t="shared" si="7"/>
        <v>6.8434559452523525E-2</v>
      </c>
      <c r="AB48" s="768">
        <v>10579.185520361991</v>
      </c>
      <c r="AC48" s="876">
        <v>11690</v>
      </c>
      <c r="AD48" s="256">
        <f t="shared" si="8"/>
        <v>8.6281276962899053E-3</v>
      </c>
      <c r="AE48" s="768">
        <v>10488.687782805429</v>
      </c>
      <c r="AF48" s="932">
        <v>11590</v>
      </c>
      <c r="AG48" s="256">
        <f t="shared" si="9"/>
        <v>0</v>
      </c>
      <c r="AH48" s="465">
        <v>10488.687782805429</v>
      </c>
      <c r="AI48" s="938">
        <v>11590</v>
      </c>
      <c r="AJ48" s="256">
        <f t="shared" si="10"/>
        <v>0</v>
      </c>
      <c r="AK48" s="769">
        <v>10488.687782805429</v>
      </c>
      <c r="AL48" s="938">
        <v>11590</v>
      </c>
      <c r="AM48" s="256">
        <f t="shared" si="11"/>
        <v>0</v>
      </c>
      <c r="AN48" s="769">
        <v>10488.687782805429</v>
      </c>
      <c r="AO48" s="938">
        <v>11590</v>
      </c>
      <c r="AP48" s="256">
        <f t="shared" si="12"/>
        <v>5.4595086442220199E-2</v>
      </c>
      <c r="AQ48" s="447">
        <v>9945.7013574660632</v>
      </c>
      <c r="AR48" s="89">
        <v>10990</v>
      </c>
      <c r="AS48" s="256">
        <f t="shared" si="13"/>
        <v>0.10010010010010011</v>
      </c>
      <c r="AT48" s="465">
        <v>9040.7239819004535</v>
      </c>
      <c r="AU48" s="135">
        <v>9990</v>
      </c>
      <c r="AV48" s="256">
        <f t="shared" si="14"/>
        <v>0</v>
      </c>
      <c r="AW48" s="465">
        <v>9040.7239819004535</v>
      </c>
      <c r="AX48" s="135">
        <v>9990</v>
      </c>
      <c r="AY48" s="256">
        <f t="shared" si="15"/>
        <v>1.0111223458038422E-2</v>
      </c>
      <c r="AZ48" s="465">
        <v>8950.2262443438922</v>
      </c>
      <c r="BA48" s="135">
        <v>9890</v>
      </c>
      <c r="BB48" s="256">
        <f t="shared" si="16"/>
        <v>0</v>
      </c>
      <c r="BC48" s="447">
        <v>8950.2262443438922</v>
      </c>
      <c r="BD48" s="89">
        <v>9890</v>
      </c>
      <c r="BE48" s="256">
        <f t="shared" si="17"/>
        <v>0.12514220705346984</v>
      </c>
      <c r="BF48" s="94">
        <v>7954.7511312217193</v>
      </c>
      <c r="BG48" s="162">
        <v>8790</v>
      </c>
      <c r="BH48" s="256">
        <f t="shared" si="18"/>
        <v>0.10012515644555695</v>
      </c>
      <c r="BI48" s="94">
        <v>7230.7692307692305</v>
      </c>
      <c r="BJ48" s="136">
        <v>7990</v>
      </c>
      <c r="BK48" s="256">
        <f t="shared" si="19"/>
        <v>0</v>
      </c>
      <c r="BL48" s="94">
        <v>7230.7692307692305</v>
      </c>
      <c r="BM48" s="162">
        <v>7990</v>
      </c>
      <c r="BN48" s="256">
        <f t="shared" si="20"/>
        <v>0</v>
      </c>
      <c r="BO48" s="94">
        <v>7230.7692307692305</v>
      </c>
      <c r="BP48" s="89">
        <v>7990</v>
      </c>
      <c r="BQ48" s="256">
        <f t="shared" si="21"/>
        <v>0</v>
      </c>
      <c r="BR48" s="212">
        <f t="shared" si="31"/>
        <v>7230.7692307692305</v>
      </c>
      <c r="BS48" s="106">
        <v>7990</v>
      </c>
      <c r="BT48" s="257">
        <f t="shared" si="22"/>
        <v>0</v>
      </c>
      <c r="BU48" s="212">
        <f t="shared" si="32"/>
        <v>7230.7692307692305</v>
      </c>
      <c r="BV48" s="237">
        <v>7990</v>
      </c>
      <c r="BW48" s="256">
        <f t="shared" si="23"/>
        <v>-0.14909478168264112</v>
      </c>
      <c r="BX48" s="212">
        <f t="shared" si="33"/>
        <v>8497.7375565610855</v>
      </c>
      <c r="BY48" s="205">
        <v>9390</v>
      </c>
      <c r="BZ48" s="257">
        <f t="shared" si="24"/>
        <v>0</v>
      </c>
      <c r="CA48" s="212">
        <f t="shared" si="34"/>
        <v>8497.7375565610855</v>
      </c>
      <c r="CB48" s="125">
        <v>9390</v>
      </c>
      <c r="CC48" s="256">
        <f t="shared" si="25"/>
        <v>0.19011406844106463</v>
      </c>
      <c r="CD48" s="212">
        <f t="shared" si="35"/>
        <v>7140.2714932126701</v>
      </c>
      <c r="CE48" s="193">
        <v>7890</v>
      </c>
      <c r="CF48" s="257">
        <f t="shared" si="26"/>
        <v>0</v>
      </c>
      <c r="CG48" s="212">
        <f t="shared" si="36"/>
        <v>7140.2714932126701</v>
      </c>
      <c r="CH48" s="191">
        <v>7890</v>
      </c>
      <c r="CI48" s="195">
        <f t="shared" si="27"/>
        <v>5.1999999999999998E-2</v>
      </c>
      <c r="CJ48" s="211">
        <f t="shared" si="37"/>
        <v>6787.3303167420818</v>
      </c>
      <c r="CK48" s="191">
        <v>7500</v>
      </c>
    </row>
    <row r="49" spans="1:89" x14ac:dyDescent="0.3">
      <c r="A49" s="279" t="s">
        <v>95</v>
      </c>
      <c r="B49" s="262">
        <v>251</v>
      </c>
      <c r="C49" s="419" t="s">
        <v>105</v>
      </c>
      <c r="D49" s="768">
        <v>13927.601809954751</v>
      </c>
      <c r="E49" s="876">
        <v>15390</v>
      </c>
      <c r="F49" s="256">
        <f t="shared" si="0"/>
        <v>4.7651463580667124E-2</v>
      </c>
      <c r="G49" s="768">
        <v>13294.117647058823</v>
      </c>
      <c r="H49" s="876">
        <v>14690</v>
      </c>
      <c r="I49" s="256">
        <f t="shared" si="1"/>
        <v>7.3046018991964931E-2</v>
      </c>
      <c r="J49" s="768">
        <v>12389.140271493214</v>
      </c>
      <c r="K49" s="861">
        <v>13690</v>
      </c>
      <c r="L49" s="256">
        <f t="shared" si="2"/>
        <v>0</v>
      </c>
      <c r="M49" s="768">
        <v>12389.140271493214</v>
      </c>
      <c r="N49" s="876">
        <v>13690</v>
      </c>
      <c r="O49" s="256">
        <f t="shared" si="3"/>
        <v>5.3887605850654351E-2</v>
      </c>
      <c r="P49" s="768">
        <v>11755.656108597284</v>
      </c>
      <c r="Q49" s="861">
        <v>12990</v>
      </c>
      <c r="R49" s="256">
        <f t="shared" si="4"/>
        <v>5.6956875508543531E-2</v>
      </c>
      <c r="S49" s="768">
        <v>11122.171945701357</v>
      </c>
      <c r="T49" s="876">
        <v>12290</v>
      </c>
      <c r="U49" s="256">
        <f t="shared" si="5"/>
        <v>5.1325919589392643E-2</v>
      </c>
      <c r="V49" s="768">
        <f t="shared" si="28"/>
        <v>10579.185520361991</v>
      </c>
      <c r="W49" s="861">
        <v>11690</v>
      </c>
      <c r="X49" s="256">
        <f t="shared" si="6"/>
        <v>0</v>
      </c>
      <c r="Y49" s="768">
        <f t="shared" si="29"/>
        <v>10579.185520361991</v>
      </c>
      <c r="Z49" s="876">
        <v>11690</v>
      </c>
      <c r="AA49" s="256">
        <f t="shared" si="7"/>
        <v>0.16911691169116913</v>
      </c>
      <c r="AB49" s="768">
        <v>9048.8687782805428</v>
      </c>
      <c r="AC49" s="861">
        <v>9999</v>
      </c>
      <c r="AD49" s="256">
        <f t="shared" si="8"/>
        <v>0</v>
      </c>
      <c r="AE49" s="768">
        <v>9048.8687782805428</v>
      </c>
      <c r="AF49" s="932">
        <v>9999</v>
      </c>
      <c r="AG49" s="256">
        <f t="shared" si="9"/>
        <v>0</v>
      </c>
      <c r="AH49" s="465">
        <v>9048.8687782805428</v>
      </c>
      <c r="AI49" s="938">
        <v>9999</v>
      </c>
      <c r="AJ49" s="256">
        <f t="shared" si="10"/>
        <v>0</v>
      </c>
      <c r="AK49" s="769">
        <v>9048.8687782805428</v>
      </c>
      <c r="AL49" s="938">
        <v>9999</v>
      </c>
      <c r="AM49" s="256">
        <f t="shared" si="11"/>
        <v>-0.13727351164797238</v>
      </c>
      <c r="AN49" s="769">
        <v>10488.687782805429</v>
      </c>
      <c r="AO49" s="938">
        <v>11590</v>
      </c>
      <c r="AP49" s="256">
        <f t="shared" si="12"/>
        <v>5.4595086442220199E-2</v>
      </c>
      <c r="AQ49" s="447">
        <v>9945.7013574660632</v>
      </c>
      <c r="AR49" s="89">
        <v>10990</v>
      </c>
      <c r="AS49" s="256">
        <f t="shared" si="13"/>
        <v>0.10010010010010011</v>
      </c>
      <c r="AT49" s="465">
        <v>9040.7239819004535</v>
      </c>
      <c r="AU49" s="135">
        <v>9990</v>
      </c>
      <c r="AV49" s="256">
        <f t="shared" si="14"/>
        <v>6.3897763578274758E-2</v>
      </c>
      <c r="AW49" s="465">
        <v>8497.7375565610855</v>
      </c>
      <c r="AX49" s="135">
        <v>9390</v>
      </c>
      <c r="AY49" s="256">
        <f t="shared" si="15"/>
        <v>0</v>
      </c>
      <c r="AZ49" s="465">
        <v>8497.7375565610855</v>
      </c>
      <c r="BA49" s="135">
        <v>9390</v>
      </c>
      <c r="BB49" s="256">
        <f t="shared" si="16"/>
        <v>0</v>
      </c>
      <c r="BC49" s="447">
        <v>8497.7375565610855</v>
      </c>
      <c r="BD49" s="89">
        <v>9390</v>
      </c>
      <c r="BE49" s="256">
        <f t="shared" si="17"/>
        <v>6.8259385665529013E-2</v>
      </c>
      <c r="BF49" s="94">
        <v>7954.7511312217193</v>
      </c>
      <c r="BG49" s="162">
        <v>8790</v>
      </c>
      <c r="BH49" s="256">
        <f t="shared" si="18"/>
        <v>0.10012515644555695</v>
      </c>
      <c r="BI49" s="94">
        <v>7230.7692307692305</v>
      </c>
      <c r="BJ49" s="136">
        <v>7990</v>
      </c>
      <c r="BK49" s="256">
        <f t="shared" si="19"/>
        <v>0</v>
      </c>
      <c r="BL49" s="94">
        <v>7230.7692307692305</v>
      </c>
      <c r="BM49" s="162">
        <v>7990</v>
      </c>
      <c r="BN49" s="256">
        <f t="shared" si="20"/>
        <v>0</v>
      </c>
      <c r="BO49" s="94">
        <v>7230.7692307692305</v>
      </c>
      <c r="BP49" s="236">
        <v>7990</v>
      </c>
      <c r="BQ49" s="256">
        <f t="shared" si="21"/>
        <v>-5.8892815076560662E-2</v>
      </c>
      <c r="BR49" s="212">
        <f t="shared" si="31"/>
        <v>7683.2579185520362</v>
      </c>
      <c r="BS49" s="106">
        <v>8490</v>
      </c>
      <c r="BT49" s="257">
        <f t="shared" si="22"/>
        <v>0</v>
      </c>
      <c r="BU49" s="212">
        <f t="shared" si="32"/>
        <v>7683.2579185520362</v>
      </c>
      <c r="BV49" s="237">
        <v>8490</v>
      </c>
      <c r="BW49" s="256">
        <f t="shared" si="23"/>
        <v>-5.5617352614015569E-2</v>
      </c>
      <c r="BX49" s="212">
        <f t="shared" si="33"/>
        <v>8135.746606334842</v>
      </c>
      <c r="BY49" s="205">
        <v>8990</v>
      </c>
      <c r="BZ49" s="257">
        <f t="shared" si="24"/>
        <v>0</v>
      </c>
      <c r="CA49" s="212">
        <f t="shared" si="34"/>
        <v>8135.746606334842</v>
      </c>
      <c r="CB49" s="125">
        <v>8990</v>
      </c>
      <c r="CC49" s="256">
        <f t="shared" si="25"/>
        <v>0.1844532279314888</v>
      </c>
      <c r="CD49" s="212">
        <f t="shared" si="35"/>
        <v>6868.778280542987</v>
      </c>
      <c r="CE49" s="193">
        <v>7590</v>
      </c>
      <c r="CF49" s="257">
        <f t="shared" si="26"/>
        <v>0</v>
      </c>
      <c r="CG49" s="212">
        <f t="shared" si="36"/>
        <v>6868.778280542987</v>
      </c>
      <c r="CH49" s="191">
        <f>CH46</f>
        <v>7590</v>
      </c>
      <c r="CI49" s="195">
        <f t="shared" si="27"/>
        <v>1.2E-2</v>
      </c>
      <c r="CJ49" s="211">
        <f t="shared" si="37"/>
        <v>6787.3303167420818</v>
      </c>
      <c r="CK49" s="191">
        <v>7500</v>
      </c>
    </row>
    <row r="50" spans="1:89" x14ac:dyDescent="0.3">
      <c r="A50" s="279" t="s">
        <v>95</v>
      </c>
      <c r="B50" s="262">
        <v>632</v>
      </c>
      <c r="C50" s="419" t="s">
        <v>106</v>
      </c>
      <c r="D50" s="768">
        <v>13927.601809954751</v>
      </c>
      <c r="E50" s="876">
        <v>15390</v>
      </c>
      <c r="F50" s="256">
        <f t="shared" si="0"/>
        <v>4.7651463580667124E-2</v>
      </c>
      <c r="G50" s="768">
        <v>13294.117647058823</v>
      </c>
      <c r="H50" s="876">
        <v>14690</v>
      </c>
      <c r="I50" s="256">
        <f t="shared" si="1"/>
        <v>7.3046018991964931E-2</v>
      </c>
      <c r="J50" s="768">
        <v>12389.140271493214</v>
      </c>
      <c r="K50" s="861">
        <v>13690</v>
      </c>
      <c r="L50" s="256">
        <f t="shared" si="2"/>
        <v>0</v>
      </c>
      <c r="M50" s="768">
        <v>12389.140271493214</v>
      </c>
      <c r="N50" s="876">
        <v>13690</v>
      </c>
      <c r="O50" s="256">
        <f t="shared" si="3"/>
        <v>5.3887605850654351E-2</v>
      </c>
      <c r="P50" s="768">
        <v>11755.656108597284</v>
      </c>
      <c r="Q50" s="861">
        <v>12990</v>
      </c>
      <c r="R50" s="256">
        <f t="shared" si="4"/>
        <v>4.8426150121065374E-2</v>
      </c>
      <c r="S50" s="768">
        <v>11212.669683257918</v>
      </c>
      <c r="T50" s="861">
        <v>12390</v>
      </c>
      <c r="U50" s="256">
        <f t="shared" si="5"/>
        <v>9.7431355181576612E-2</v>
      </c>
      <c r="V50" s="768">
        <f t="shared" si="28"/>
        <v>10217.194570135747</v>
      </c>
      <c r="W50" s="876">
        <v>11290</v>
      </c>
      <c r="X50" s="256">
        <f t="shared" si="6"/>
        <v>5.6127221702525723E-2</v>
      </c>
      <c r="Y50" s="768">
        <f t="shared" si="29"/>
        <v>9674.208144796381</v>
      </c>
      <c r="Z50" s="876">
        <v>10690</v>
      </c>
      <c r="AA50" s="256">
        <f t="shared" si="7"/>
        <v>7.0070070070070073E-2</v>
      </c>
      <c r="AB50" s="768">
        <v>9040.7239819004535</v>
      </c>
      <c r="AC50" s="876">
        <v>9990</v>
      </c>
      <c r="AD50" s="256">
        <f t="shared" si="8"/>
        <v>1.0111223458038422E-2</v>
      </c>
      <c r="AE50" s="768">
        <v>8950.2262443438922</v>
      </c>
      <c r="AF50" s="932">
        <v>9890</v>
      </c>
      <c r="AG50" s="256">
        <f t="shared" si="9"/>
        <v>0</v>
      </c>
      <c r="AH50" s="465">
        <v>8950.2262443438922</v>
      </c>
      <c r="AI50" s="938">
        <v>9890</v>
      </c>
      <c r="AJ50" s="256">
        <f t="shared" si="10"/>
        <v>0</v>
      </c>
      <c r="AK50" s="769">
        <v>8950.2262443438922</v>
      </c>
      <c r="AL50" s="938">
        <v>9890</v>
      </c>
      <c r="AM50" s="256">
        <f t="shared" si="11"/>
        <v>0</v>
      </c>
      <c r="AN50" s="769">
        <v>8950.2262443438922</v>
      </c>
      <c r="AO50" s="938">
        <v>9890</v>
      </c>
      <c r="AP50" s="256">
        <f t="shared" si="12"/>
        <v>5.3248136315228969E-2</v>
      </c>
      <c r="AQ50" s="447">
        <v>8497.7375565610855</v>
      </c>
      <c r="AR50" s="89">
        <v>9390</v>
      </c>
      <c r="AS50" s="256">
        <f t="shared" si="13"/>
        <v>0.10600706713780919</v>
      </c>
      <c r="AT50" s="465">
        <v>7683.2579185520362</v>
      </c>
      <c r="AU50" s="135">
        <v>8490</v>
      </c>
      <c r="AV50" s="256">
        <f t="shared" si="14"/>
        <v>2.4125452352231604E-2</v>
      </c>
      <c r="AW50" s="465">
        <v>7502.2624434389145</v>
      </c>
      <c r="AX50" s="135">
        <v>8290</v>
      </c>
      <c r="AY50" s="256">
        <f t="shared" si="15"/>
        <v>0</v>
      </c>
      <c r="AZ50" s="465">
        <v>7502.2624434389145</v>
      </c>
      <c r="BA50" s="135">
        <v>8290</v>
      </c>
      <c r="BB50" s="256">
        <f t="shared" si="16"/>
        <v>0</v>
      </c>
      <c r="BC50" s="447">
        <v>7502.2624434389145</v>
      </c>
      <c r="BD50" s="89">
        <v>8290</v>
      </c>
      <c r="BE50" s="256">
        <f t="shared" si="17"/>
        <v>7.8023407022106639E-2</v>
      </c>
      <c r="BF50" s="94">
        <v>6959.2760180995474</v>
      </c>
      <c r="BG50" s="162">
        <v>7690</v>
      </c>
      <c r="BH50" s="256">
        <f t="shared" si="18"/>
        <v>0.10014306151645208</v>
      </c>
      <c r="BI50" s="94">
        <v>6325.7918552036199</v>
      </c>
      <c r="BJ50" s="136">
        <v>6990</v>
      </c>
      <c r="BK50" s="256">
        <f t="shared" si="19"/>
        <v>0</v>
      </c>
      <c r="BL50" s="94">
        <v>6325.7918552036199</v>
      </c>
      <c r="BM50" s="162">
        <v>6990</v>
      </c>
      <c r="BN50" s="256">
        <f t="shared" si="20"/>
        <v>0</v>
      </c>
      <c r="BO50" s="94">
        <v>6325.7918552036199</v>
      </c>
      <c r="BP50" s="89">
        <v>6990</v>
      </c>
      <c r="BQ50" s="256">
        <f t="shared" si="21"/>
        <v>0</v>
      </c>
      <c r="BR50" s="212">
        <f t="shared" si="31"/>
        <v>6325.7918552036199</v>
      </c>
      <c r="BS50" s="106">
        <v>6990</v>
      </c>
      <c r="BT50" s="257">
        <f t="shared" si="22"/>
        <v>0</v>
      </c>
      <c r="BU50" s="212">
        <f t="shared" si="32"/>
        <v>6325.7918552036199</v>
      </c>
      <c r="BV50" s="157">
        <v>6990</v>
      </c>
      <c r="BW50" s="256">
        <f t="shared" si="23"/>
        <v>0</v>
      </c>
      <c r="BX50" s="212">
        <f t="shared" si="33"/>
        <v>6325.7918552036199</v>
      </c>
      <c r="BY50" s="205">
        <v>6990</v>
      </c>
      <c r="BZ50" s="257">
        <f t="shared" si="24"/>
        <v>0</v>
      </c>
      <c r="CA50" s="212">
        <f t="shared" si="34"/>
        <v>6325.7918552036199</v>
      </c>
      <c r="CB50" s="125">
        <v>6990</v>
      </c>
      <c r="CC50" s="256">
        <f t="shared" si="25"/>
        <v>0.1669449081803005</v>
      </c>
      <c r="CD50" s="212">
        <f t="shared" si="35"/>
        <v>5420.8144796380093</v>
      </c>
      <c r="CE50" s="193">
        <v>5990</v>
      </c>
      <c r="CF50" s="257">
        <f t="shared" si="26"/>
        <v>0</v>
      </c>
      <c r="CG50" s="212">
        <f t="shared" si="36"/>
        <v>5420.8144796380093</v>
      </c>
      <c r="CH50" s="191">
        <v>5990</v>
      </c>
      <c r="CI50" s="195">
        <f t="shared" si="27"/>
        <v>1.5254237288135594E-2</v>
      </c>
      <c r="CJ50" s="211">
        <f t="shared" si="37"/>
        <v>5339.3665158371041</v>
      </c>
      <c r="CK50" s="191">
        <v>5900</v>
      </c>
    </row>
    <row r="51" spans="1:89" x14ac:dyDescent="0.3">
      <c r="A51" s="279" t="s">
        <v>95</v>
      </c>
      <c r="B51" s="262">
        <v>286</v>
      </c>
      <c r="C51" s="419" t="s">
        <v>107</v>
      </c>
      <c r="D51" s="768">
        <v>12208.144796380091</v>
      </c>
      <c r="E51" s="876">
        <v>13490</v>
      </c>
      <c r="F51" s="256">
        <f t="shared" si="0"/>
        <v>4.6547711404189292E-2</v>
      </c>
      <c r="G51" s="768">
        <v>11665.158371040725</v>
      </c>
      <c r="H51" s="876">
        <v>12890</v>
      </c>
      <c r="I51" s="256">
        <f t="shared" si="1"/>
        <v>7.5062552126772306E-2</v>
      </c>
      <c r="J51" s="768">
        <v>10850.678733031675</v>
      </c>
      <c r="K51" s="861">
        <v>11990</v>
      </c>
      <c r="L51" s="256">
        <f t="shared" si="2"/>
        <v>0</v>
      </c>
      <c r="M51" s="768">
        <v>10850.678733031675</v>
      </c>
      <c r="N51" s="876">
        <v>11990</v>
      </c>
      <c r="O51" s="256">
        <f t="shared" si="3"/>
        <v>5.2677787532923619E-2</v>
      </c>
      <c r="P51" s="768">
        <v>10307.692307692309</v>
      </c>
      <c r="Q51" s="861">
        <v>11390</v>
      </c>
      <c r="R51" s="256">
        <f t="shared" si="4"/>
        <v>0.1391139113911391</v>
      </c>
      <c r="S51" s="768">
        <v>9048.8687782805428</v>
      </c>
      <c r="T51" s="876">
        <v>9999</v>
      </c>
      <c r="U51" s="256">
        <f t="shared" si="5"/>
        <v>-6.4639850327408793E-2</v>
      </c>
      <c r="V51" s="768">
        <f t="shared" si="28"/>
        <v>9674.208144796381</v>
      </c>
      <c r="W51" s="861">
        <v>10690</v>
      </c>
      <c r="X51" s="256">
        <f t="shared" si="6"/>
        <v>0</v>
      </c>
      <c r="Y51" s="768">
        <f t="shared" si="29"/>
        <v>9674.208144796381</v>
      </c>
      <c r="Z51" s="876">
        <v>10690</v>
      </c>
      <c r="AA51" s="256">
        <f t="shared" si="7"/>
        <v>7.0070070070070073E-2</v>
      </c>
      <c r="AB51" s="768">
        <v>9040.7239819004535</v>
      </c>
      <c r="AC51" s="876">
        <v>9990</v>
      </c>
      <c r="AD51" s="256">
        <f t="shared" si="8"/>
        <v>1.0111223458038422E-2</v>
      </c>
      <c r="AE51" s="768">
        <v>8950.2262443438922</v>
      </c>
      <c r="AF51" s="932">
        <v>9890</v>
      </c>
      <c r="AG51" s="256">
        <f t="shared" si="9"/>
        <v>0</v>
      </c>
      <c r="AH51" s="465">
        <v>8950.2262443438922</v>
      </c>
      <c r="AI51" s="938">
        <v>9890</v>
      </c>
      <c r="AJ51" s="256">
        <f t="shared" si="10"/>
        <v>-4.8123195380173241E-2</v>
      </c>
      <c r="AK51" s="769">
        <v>9402.714932126697</v>
      </c>
      <c r="AL51" s="938">
        <v>10390</v>
      </c>
      <c r="AM51" s="256">
        <f t="shared" si="11"/>
        <v>0</v>
      </c>
      <c r="AN51" s="769">
        <v>9402.714932126697</v>
      </c>
      <c r="AO51" s="938">
        <v>10390</v>
      </c>
      <c r="AP51" s="256">
        <f t="shared" si="12"/>
        <v>5.0556117290192111E-2</v>
      </c>
      <c r="AQ51" s="447">
        <v>8950.2262443438922</v>
      </c>
      <c r="AR51" s="89">
        <v>9890</v>
      </c>
      <c r="AS51" s="256">
        <f t="shared" si="13"/>
        <v>0.10011123470522804</v>
      </c>
      <c r="AT51" s="465">
        <v>8135.746606334842</v>
      </c>
      <c r="AU51" s="135">
        <v>8990</v>
      </c>
      <c r="AV51" s="256">
        <f t="shared" si="14"/>
        <v>2.2753128555176336E-2</v>
      </c>
      <c r="AW51" s="465">
        <v>7954.7511312217193</v>
      </c>
      <c r="AX51" s="135">
        <v>8790</v>
      </c>
      <c r="AY51" s="256">
        <f t="shared" si="15"/>
        <v>6.0313630880579013E-2</v>
      </c>
      <c r="AZ51" s="465">
        <v>7502.2624434389145</v>
      </c>
      <c r="BA51" s="135">
        <v>8290</v>
      </c>
      <c r="BB51" s="256">
        <f t="shared" si="16"/>
        <v>0</v>
      </c>
      <c r="BC51" s="447">
        <v>7502.2624434389145</v>
      </c>
      <c r="BD51" s="89">
        <v>8290</v>
      </c>
      <c r="BE51" s="256">
        <f t="shared" si="17"/>
        <v>7.8023407022106639E-2</v>
      </c>
      <c r="BF51" s="94">
        <v>6959.2760180995474</v>
      </c>
      <c r="BG51" s="162">
        <v>7690</v>
      </c>
      <c r="BH51" s="256">
        <f t="shared" si="18"/>
        <v>0.10014306151645208</v>
      </c>
      <c r="BI51" s="94">
        <v>6325.7918552036199</v>
      </c>
      <c r="BJ51" s="136">
        <v>6990</v>
      </c>
      <c r="BK51" s="256">
        <f t="shared" si="19"/>
        <v>0</v>
      </c>
      <c r="BL51" s="94">
        <v>6325.7918552036199</v>
      </c>
      <c r="BM51" s="162">
        <v>6990</v>
      </c>
      <c r="BN51" s="256">
        <f t="shared" si="20"/>
        <v>0</v>
      </c>
      <c r="BO51" s="94">
        <v>6325.7918552036199</v>
      </c>
      <c r="BP51" s="236">
        <v>6990</v>
      </c>
      <c r="BQ51" s="256">
        <f t="shared" si="21"/>
        <v>-6.6755674232309742E-2</v>
      </c>
      <c r="BR51" s="212">
        <f t="shared" si="31"/>
        <v>6778.2805429864256</v>
      </c>
      <c r="BS51" s="106">
        <v>7490</v>
      </c>
      <c r="BT51" s="257">
        <f t="shared" si="22"/>
        <v>0</v>
      </c>
      <c r="BU51" s="212">
        <f t="shared" si="32"/>
        <v>6778.2805429864256</v>
      </c>
      <c r="BV51" s="237">
        <v>7490</v>
      </c>
      <c r="BW51" s="256">
        <f t="shared" si="23"/>
        <v>-2.600780234070221E-2</v>
      </c>
      <c r="BX51" s="212">
        <f t="shared" si="33"/>
        <v>6959.2760180995474</v>
      </c>
      <c r="BY51" s="205">
        <v>7690</v>
      </c>
      <c r="BZ51" s="257">
        <f t="shared" si="24"/>
        <v>0</v>
      </c>
      <c r="CA51" s="212">
        <f t="shared" si="34"/>
        <v>6959.2760180995474</v>
      </c>
      <c r="CB51" s="125">
        <v>7690</v>
      </c>
      <c r="CC51" s="256">
        <f t="shared" si="25"/>
        <v>0.18489984591679506</v>
      </c>
      <c r="CD51" s="212">
        <f t="shared" si="35"/>
        <v>5873.3031674208141</v>
      </c>
      <c r="CE51" s="193">
        <v>6490</v>
      </c>
      <c r="CF51" s="257">
        <f t="shared" si="26"/>
        <v>0</v>
      </c>
      <c r="CG51" s="212">
        <f t="shared" si="36"/>
        <v>5873.3031674208141</v>
      </c>
      <c r="CH51" s="191">
        <v>6490</v>
      </c>
      <c r="CI51" s="195">
        <f t="shared" si="27"/>
        <v>8.347245409015025E-2</v>
      </c>
      <c r="CJ51" s="211">
        <f t="shared" si="37"/>
        <v>5420.8144796380093</v>
      </c>
      <c r="CK51" s="191">
        <v>5990</v>
      </c>
    </row>
    <row r="52" spans="1:89" x14ac:dyDescent="0.3">
      <c r="A52" s="279" t="s">
        <v>95</v>
      </c>
      <c r="B52" s="262">
        <v>240</v>
      </c>
      <c r="C52" s="419" t="s">
        <v>108</v>
      </c>
      <c r="D52" s="768">
        <v>13927.601809954751</v>
      </c>
      <c r="E52" s="876">
        <v>15390</v>
      </c>
      <c r="F52" s="256">
        <f t="shared" si="0"/>
        <v>4.7651463580667124E-2</v>
      </c>
      <c r="G52" s="768">
        <v>13294.117647058823</v>
      </c>
      <c r="H52" s="876">
        <v>14690</v>
      </c>
      <c r="I52" s="256">
        <f t="shared" si="1"/>
        <v>7.3046018991964931E-2</v>
      </c>
      <c r="J52" s="768">
        <v>12389.140271493214</v>
      </c>
      <c r="K52" s="861">
        <v>13690</v>
      </c>
      <c r="L52" s="256">
        <f t="shared" si="2"/>
        <v>0</v>
      </c>
      <c r="M52" s="768">
        <v>12389.140271493214</v>
      </c>
      <c r="N52" s="876">
        <v>13690</v>
      </c>
      <c r="O52" s="256">
        <f t="shared" si="3"/>
        <v>5.3887605850654351E-2</v>
      </c>
      <c r="P52" s="768">
        <v>11755.656108597284</v>
      </c>
      <c r="Q52" s="861">
        <v>12990</v>
      </c>
      <c r="R52" s="256">
        <f t="shared" si="4"/>
        <v>8.3402835696413671E-2</v>
      </c>
      <c r="S52" s="768">
        <v>10850.678733031675</v>
      </c>
      <c r="T52" s="876">
        <v>11990</v>
      </c>
      <c r="U52" s="256">
        <f t="shared" si="5"/>
        <v>0.14299332697807435</v>
      </c>
      <c r="V52" s="768">
        <f t="shared" si="28"/>
        <v>9493.2126696832584</v>
      </c>
      <c r="W52" s="861">
        <v>10490</v>
      </c>
      <c r="X52" s="256">
        <f t="shared" si="6"/>
        <v>0</v>
      </c>
      <c r="Y52" s="768">
        <f t="shared" si="29"/>
        <v>9493.2126696832584</v>
      </c>
      <c r="Z52" s="876">
        <v>10490</v>
      </c>
      <c r="AA52" s="256">
        <f t="shared" si="7"/>
        <v>0.1280782879879557</v>
      </c>
      <c r="AB52" s="768">
        <v>8415.3846153846152</v>
      </c>
      <c r="AC52" s="861">
        <v>9299</v>
      </c>
      <c r="AD52" s="256">
        <f t="shared" si="8"/>
        <v>0</v>
      </c>
      <c r="AE52" s="768">
        <v>8415.3846153846152</v>
      </c>
      <c r="AF52" s="932">
        <v>9299</v>
      </c>
      <c r="AG52" s="256">
        <f t="shared" si="9"/>
        <v>0</v>
      </c>
      <c r="AH52" s="465">
        <v>8415.3846153846152</v>
      </c>
      <c r="AI52" s="938">
        <v>9299</v>
      </c>
      <c r="AJ52" s="256">
        <f t="shared" si="10"/>
        <v>-6.9169169169169167E-2</v>
      </c>
      <c r="AK52" s="769">
        <v>9040.7239819004535</v>
      </c>
      <c r="AL52" s="938">
        <v>9990</v>
      </c>
      <c r="AM52" s="256">
        <f t="shared" si="11"/>
        <v>7.5349838536060282E-2</v>
      </c>
      <c r="AN52" s="769">
        <v>8407.2398190045242</v>
      </c>
      <c r="AO52" s="938">
        <v>9290</v>
      </c>
      <c r="AP52" s="256">
        <f t="shared" si="12"/>
        <v>5.6882821387940839E-2</v>
      </c>
      <c r="AQ52" s="447">
        <v>7954.7511312217193</v>
      </c>
      <c r="AR52" s="89">
        <v>8790</v>
      </c>
      <c r="AS52" s="256">
        <f t="shared" si="13"/>
        <v>0.10012515644555695</v>
      </c>
      <c r="AT52" s="465">
        <v>7230.7692307692305</v>
      </c>
      <c r="AU52" s="135">
        <v>7990</v>
      </c>
      <c r="AV52" s="256">
        <f t="shared" si="14"/>
        <v>0</v>
      </c>
      <c r="AW52" s="465">
        <v>7230.7692307692305</v>
      </c>
      <c r="AX52" s="135">
        <v>7990</v>
      </c>
      <c r="AY52" s="256">
        <f t="shared" si="15"/>
        <v>-1.2360939431396786E-2</v>
      </c>
      <c r="AZ52" s="465">
        <v>7321.2669683257918</v>
      </c>
      <c r="BA52" s="135">
        <v>8090</v>
      </c>
      <c r="BB52" s="256">
        <f t="shared" si="16"/>
        <v>0</v>
      </c>
      <c r="BC52" s="447">
        <v>7321.2669683257918</v>
      </c>
      <c r="BD52" s="89">
        <v>8090</v>
      </c>
      <c r="BE52" s="256">
        <f t="shared" si="17"/>
        <v>6.5876152832674575E-2</v>
      </c>
      <c r="BF52" s="94">
        <v>6868.778280542987</v>
      </c>
      <c r="BG52" s="162">
        <v>7590</v>
      </c>
      <c r="BH52" s="256">
        <f t="shared" si="18"/>
        <v>0.10159651669085631</v>
      </c>
      <c r="BI52" s="94">
        <v>6235.2941176470586</v>
      </c>
      <c r="BJ52" s="136">
        <v>6890</v>
      </c>
      <c r="BK52" s="256">
        <f t="shared" si="19"/>
        <v>0</v>
      </c>
      <c r="BL52" s="94">
        <v>6235.2941176470586</v>
      </c>
      <c r="BM52" s="162">
        <v>6890</v>
      </c>
      <c r="BN52" s="256">
        <f t="shared" si="20"/>
        <v>0</v>
      </c>
      <c r="BO52" s="94">
        <v>6235.2941176470586</v>
      </c>
      <c r="BP52" s="89">
        <v>6890</v>
      </c>
      <c r="BQ52" s="256">
        <f t="shared" si="21"/>
        <v>0</v>
      </c>
      <c r="BR52" s="212">
        <f t="shared" si="31"/>
        <v>6235.2941176470586</v>
      </c>
      <c r="BS52" s="106">
        <v>6890</v>
      </c>
      <c r="BT52" s="257">
        <f t="shared" si="22"/>
        <v>0</v>
      </c>
      <c r="BU52" s="212">
        <f t="shared" si="32"/>
        <v>6235.2941176470586</v>
      </c>
      <c r="BV52" s="157">
        <v>6890</v>
      </c>
      <c r="BW52" s="256">
        <f t="shared" si="23"/>
        <v>0</v>
      </c>
      <c r="BX52" s="212">
        <f t="shared" si="33"/>
        <v>6235.2941176470586</v>
      </c>
      <c r="BY52" s="205">
        <v>6890</v>
      </c>
      <c r="BZ52" s="257">
        <f t="shared" si="24"/>
        <v>0</v>
      </c>
      <c r="CA52" s="212">
        <f t="shared" si="34"/>
        <v>6235.2941176470586</v>
      </c>
      <c r="CB52" s="125">
        <v>6890</v>
      </c>
      <c r="CC52" s="256">
        <f t="shared" si="25"/>
        <v>0.210896309314587</v>
      </c>
      <c r="CD52" s="212">
        <f t="shared" si="35"/>
        <v>5149.3212669683262</v>
      </c>
      <c r="CE52" s="193">
        <v>5690</v>
      </c>
      <c r="CF52" s="257">
        <f t="shared" si="26"/>
        <v>0</v>
      </c>
      <c r="CG52" s="212">
        <f t="shared" si="36"/>
        <v>5149.3212669683262</v>
      </c>
      <c r="CH52" s="191">
        <v>5690</v>
      </c>
      <c r="CI52" s="195">
        <f t="shared" si="27"/>
        <v>3.4545454545454546E-2</v>
      </c>
      <c r="CJ52" s="211">
        <f t="shared" si="37"/>
        <v>4977.3755656108597</v>
      </c>
      <c r="CK52" s="191">
        <v>5500</v>
      </c>
    </row>
    <row r="53" spans="1:89" x14ac:dyDescent="0.3">
      <c r="A53" s="279" t="s">
        <v>95</v>
      </c>
      <c r="B53" s="262">
        <v>7217</v>
      </c>
      <c r="C53" s="419" t="s">
        <v>109</v>
      </c>
      <c r="D53" s="768">
        <v>10850.678733031675</v>
      </c>
      <c r="E53" s="876">
        <v>11990</v>
      </c>
      <c r="F53" s="256">
        <f t="shared" si="0"/>
        <v>4.3516100957354219E-2</v>
      </c>
      <c r="G53" s="768">
        <v>10398.190045248868</v>
      </c>
      <c r="H53" s="876">
        <v>11490</v>
      </c>
      <c r="I53" s="256">
        <f t="shared" si="1"/>
        <v>5.5096418732782371E-2</v>
      </c>
      <c r="J53" s="768">
        <v>9855.2036199095019</v>
      </c>
      <c r="K53" s="861">
        <v>10890</v>
      </c>
      <c r="L53" s="256">
        <f t="shared" si="2"/>
        <v>0</v>
      </c>
      <c r="M53" s="768">
        <v>9855.2036199095019</v>
      </c>
      <c r="N53" s="876">
        <v>10890</v>
      </c>
      <c r="O53" s="256">
        <f t="shared" si="3"/>
        <v>5.8309037900874633E-2</v>
      </c>
      <c r="P53" s="768">
        <v>9312.2171945701357</v>
      </c>
      <c r="Q53" s="861">
        <v>10290</v>
      </c>
      <c r="R53" s="256">
        <f t="shared" si="4"/>
        <v>8.429926238145416E-2</v>
      </c>
      <c r="S53" s="768">
        <v>8588.2352941176468</v>
      </c>
      <c r="T53" s="861">
        <v>9490</v>
      </c>
      <c r="U53" s="256">
        <f t="shared" si="5"/>
        <v>0.10477299185098952</v>
      </c>
      <c r="V53" s="768">
        <f t="shared" si="28"/>
        <v>7773.7556561085976</v>
      </c>
      <c r="W53" s="876">
        <v>8590</v>
      </c>
      <c r="X53" s="256">
        <f t="shared" si="6"/>
        <v>7.3884235529441178E-2</v>
      </c>
      <c r="Y53" s="768">
        <f t="shared" si="29"/>
        <v>7238.9140271493216</v>
      </c>
      <c r="Z53" s="876">
        <v>7999</v>
      </c>
      <c r="AA53" s="256">
        <f t="shared" si="7"/>
        <v>-6.8800931315483121E-2</v>
      </c>
      <c r="AB53" s="768">
        <v>7773.7556561085976</v>
      </c>
      <c r="AC53" s="876">
        <v>8590</v>
      </c>
      <c r="AD53" s="256">
        <f t="shared" si="8"/>
        <v>1.1778563015312132E-2</v>
      </c>
      <c r="AE53" s="768">
        <v>7683.2579185520362</v>
      </c>
      <c r="AF53" s="932">
        <v>8490</v>
      </c>
      <c r="AG53" s="256">
        <f t="shared" si="9"/>
        <v>0</v>
      </c>
      <c r="AH53" s="465">
        <v>7683.2579185520362</v>
      </c>
      <c r="AI53" s="938">
        <v>8490</v>
      </c>
      <c r="AJ53" s="256">
        <f t="shared" si="10"/>
        <v>-9.5846645367412137E-2</v>
      </c>
      <c r="AK53" s="769">
        <v>8497.7375565610855</v>
      </c>
      <c r="AL53" s="938">
        <v>9390</v>
      </c>
      <c r="AM53" s="256">
        <f t="shared" si="11"/>
        <v>0</v>
      </c>
      <c r="AN53" s="769">
        <v>8497.7375565610855</v>
      </c>
      <c r="AO53" s="938">
        <v>9390</v>
      </c>
      <c r="AP53" s="256">
        <f t="shared" si="12"/>
        <v>5.6242969628796401E-2</v>
      </c>
      <c r="AQ53" s="447">
        <v>8045.2488687782807</v>
      </c>
      <c r="AR53" s="89">
        <v>8890</v>
      </c>
      <c r="AS53" s="256">
        <f t="shared" si="13"/>
        <v>9.8887515451174288E-2</v>
      </c>
      <c r="AT53" s="465">
        <v>7321.2669683257918</v>
      </c>
      <c r="AU53" s="135">
        <v>8090</v>
      </c>
      <c r="AV53" s="256">
        <f t="shared" si="14"/>
        <v>2.5348542458808618E-2</v>
      </c>
      <c r="AW53" s="465">
        <v>7140.2714932126701</v>
      </c>
      <c r="AX53" s="135">
        <v>7890</v>
      </c>
      <c r="AY53" s="256">
        <f t="shared" si="15"/>
        <v>0</v>
      </c>
      <c r="AZ53" s="465">
        <v>7140.2714932126701</v>
      </c>
      <c r="BA53" s="135">
        <v>7890</v>
      </c>
      <c r="BB53" s="256">
        <f t="shared" si="16"/>
        <v>0</v>
      </c>
      <c r="BC53" s="447">
        <v>7140.2714932126701</v>
      </c>
      <c r="BD53" s="89">
        <v>7890</v>
      </c>
      <c r="BE53" s="256">
        <f t="shared" si="17"/>
        <v>6.7658998646820026E-2</v>
      </c>
      <c r="BF53" s="94">
        <v>6687.7828054298643</v>
      </c>
      <c r="BG53" s="162">
        <v>7390</v>
      </c>
      <c r="BH53" s="256">
        <f t="shared" si="18"/>
        <v>0.10463378176382661</v>
      </c>
      <c r="BI53" s="94">
        <v>6054.2986425339368</v>
      </c>
      <c r="BJ53" s="136">
        <v>6690</v>
      </c>
      <c r="BK53" s="256">
        <f t="shared" si="19"/>
        <v>0</v>
      </c>
      <c r="BL53" s="94">
        <v>6054.2986425339368</v>
      </c>
      <c r="BM53" s="162">
        <v>6690</v>
      </c>
      <c r="BN53" s="256">
        <f t="shared" si="20"/>
        <v>0</v>
      </c>
      <c r="BO53" s="94">
        <v>6054.2986425339368</v>
      </c>
      <c r="BP53" s="89">
        <v>6690</v>
      </c>
      <c r="BQ53" s="256">
        <f t="shared" si="21"/>
        <v>0</v>
      </c>
      <c r="BR53" s="212">
        <f t="shared" si="31"/>
        <v>6054.2986425339368</v>
      </c>
      <c r="BS53" s="106">
        <v>6690</v>
      </c>
      <c r="BT53" s="257">
        <f t="shared" si="22"/>
        <v>0</v>
      </c>
      <c r="BU53" s="212">
        <f t="shared" si="32"/>
        <v>6054.2986425339368</v>
      </c>
      <c r="BV53" s="157">
        <v>6690</v>
      </c>
      <c r="BW53" s="256">
        <f t="shared" si="23"/>
        <v>0</v>
      </c>
      <c r="BX53" s="212">
        <f t="shared" si="33"/>
        <v>6054.2986425339368</v>
      </c>
      <c r="BY53" s="205">
        <v>6690</v>
      </c>
      <c r="BZ53" s="257">
        <f t="shared" si="24"/>
        <v>0</v>
      </c>
      <c r="CA53" s="212">
        <f t="shared" si="34"/>
        <v>6054.2986425339368</v>
      </c>
      <c r="CB53" s="125">
        <v>6690</v>
      </c>
      <c r="CC53" s="256">
        <f t="shared" si="25"/>
        <v>0.1967799642218247</v>
      </c>
      <c r="CD53" s="212">
        <f t="shared" si="35"/>
        <v>5058.8235294117649</v>
      </c>
      <c r="CE53" s="193">
        <v>5590</v>
      </c>
      <c r="CF53" s="257">
        <f t="shared" si="26"/>
        <v>0</v>
      </c>
      <c r="CG53" s="212">
        <f t="shared" si="36"/>
        <v>5058.8235294117649</v>
      </c>
      <c r="CH53" s="191">
        <v>5590</v>
      </c>
      <c r="CI53" s="195">
        <f t="shared" si="27"/>
        <v>1.6363636363636365E-2</v>
      </c>
      <c r="CJ53" s="211">
        <f t="shared" si="37"/>
        <v>4977.3755656108597</v>
      </c>
      <c r="CK53" s="191">
        <v>5500</v>
      </c>
    </row>
    <row r="54" spans="1:89" x14ac:dyDescent="0.3">
      <c r="A54" s="279" t="s">
        <v>95</v>
      </c>
      <c r="B54" s="262">
        <v>260</v>
      </c>
      <c r="C54" s="419" t="s">
        <v>110</v>
      </c>
      <c r="D54" s="775">
        <v>13022.624434389141</v>
      </c>
      <c r="E54" s="880">
        <v>14390</v>
      </c>
      <c r="F54" s="256">
        <f t="shared" si="0"/>
        <v>5.1132213294375457E-2</v>
      </c>
      <c r="G54" s="775">
        <v>12389.140271493214</v>
      </c>
      <c r="H54" s="880">
        <v>13690</v>
      </c>
      <c r="I54" s="256">
        <f t="shared" si="1"/>
        <v>5.3887605850654351E-2</v>
      </c>
      <c r="J54" s="775">
        <v>11755.656108597284</v>
      </c>
      <c r="K54" s="880">
        <v>12990</v>
      </c>
      <c r="L54" s="256">
        <f t="shared" si="2"/>
        <v>0.1810164560414583</v>
      </c>
      <c r="M54" s="775">
        <v>9953.8461538461543</v>
      </c>
      <c r="N54" s="880">
        <v>10999</v>
      </c>
      <c r="O54" s="256">
        <f t="shared" si="3"/>
        <v>0.1000100010001</v>
      </c>
      <c r="P54" s="775">
        <v>9048.8687782805428</v>
      </c>
      <c r="Q54" s="890">
        <v>9999</v>
      </c>
      <c r="R54" s="256">
        <f t="shared" si="4"/>
        <v>-9.0172884440400364E-2</v>
      </c>
      <c r="S54" s="775">
        <v>9945.7013574660632</v>
      </c>
      <c r="T54" s="890">
        <v>10990</v>
      </c>
      <c r="U54" s="256">
        <f t="shared" si="5"/>
        <v>0.37392174021752717</v>
      </c>
      <c r="V54" s="775">
        <f t="shared" si="28"/>
        <v>7238.9140271493216</v>
      </c>
      <c r="W54" s="880">
        <v>7999</v>
      </c>
      <c r="X54" s="256">
        <f t="shared" si="6"/>
        <v>-0.25866543095458761</v>
      </c>
      <c r="Y54" s="775">
        <f t="shared" si="29"/>
        <v>9764.7058823529405</v>
      </c>
      <c r="Z54" s="880">
        <v>10790</v>
      </c>
      <c r="AA54" s="256">
        <f t="shared" si="7"/>
        <v>8.0080080080080079E-2</v>
      </c>
      <c r="AB54" s="775">
        <v>9040.7239819004535</v>
      </c>
      <c r="AC54" s="880">
        <v>9990</v>
      </c>
      <c r="AD54" s="256">
        <f t="shared" si="8"/>
        <v>4.171011470281543E-2</v>
      </c>
      <c r="AE54" s="768">
        <v>8678.7330316742082</v>
      </c>
      <c r="AF54" s="932">
        <v>9590</v>
      </c>
      <c r="AG54" s="256">
        <f t="shared" si="9"/>
        <v>0</v>
      </c>
      <c r="AH54" s="465">
        <v>8678.7330316742082</v>
      </c>
      <c r="AI54" s="938">
        <v>9590</v>
      </c>
      <c r="AJ54" s="256">
        <f t="shared" si="10"/>
        <v>0</v>
      </c>
      <c r="AK54" s="769">
        <v>8678.7330316742082</v>
      </c>
      <c r="AL54" s="938">
        <v>9590</v>
      </c>
      <c r="AM54" s="256">
        <f t="shared" si="11"/>
        <v>0</v>
      </c>
      <c r="AN54" s="769">
        <v>8678.7330316742082</v>
      </c>
      <c r="AO54" s="938">
        <v>9590</v>
      </c>
      <c r="AP54" s="256">
        <f t="shared" si="12"/>
        <v>0.10356731875719218</v>
      </c>
      <c r="AQ54" s="447">
        <v>7864.2533936651589</v>
      </c>
      <c r="AR54" s="89">
        <v>8690</v>
      </c>
      <c r="AS54" s="256">
        <f t="shared" si="13"/>
        <v>0.10139416983523447</v>
      </c>
      <c r="AT54" s="465">
        <v>7140.2714932126701</v>
      </c>
      <c r="AU54" s="135">
        <v>7890</v>
      </c>
      <c r="AV54" s="256">
        <f t="shared" si="14"/>
        <v>3.9525691699604744E-2</v>
      </c>
      <c r="AW54" s="465">
        <v>6868.778280542987</v>
      </c>
      <c r="AX54" s="135">
        <v>7590</v>
      </c>
      <c r="AY54" s="256">
        <f t="shared" si="15"/>
        <v>8.5836909871244635E-2</v>
      </c>
      <c r="AZ54" s="465">
        <v>6325.7918552036199</v>
      </c>
      <c r="BA54" s="135">
        <v>6990</v>
      </c>
      <c r="BB54" s="256">
        <f t="shared" si="16"/>
        <v>0</v>
      </c>
      <c r="BC54" s="447">
        <v>6325.7918552036199</v>
      </c>
      <c r="BD54" s="89">
        <v>6990</v>
      </c>
      <c r="BE54" s="256">
        <f t="shared" si="17"/>
        <v>6.0698027314112293E-2</v>
      </c>
      <c r="BF54" s="94">
        <v>5963.8009049773755</v>
      </c>
      <c r="BG54" s="162">
        <v>6590</v>
      </c>
      <c r="BH54" s="256">
        <f t="shared" si="18"/>
        <v>0.1001669449081803</v>
      </c>
      <c r="BI54" s="94">
        <v>5420.8144796380093</v>
      </c>
      <c r="BJ54" s="136">
        <v>5990</v>
      </c>
      <c r="BK54" s="256">
        <f t="shared" si="19"/>
        <v>0</v>
      </c>
      <c r="BL54" s="94">
        <v>5420.8144796380093</v>
      </c>
      <c r="BM54" s="162">
        <v>5990</v>
      </c>
      <c r="BN54" s="256">
        <f t="shared" si="20"/>
        <v>0</v>
      </c>
      <c r="BO54" s="94">
        <v>5420.8144796380093</v>
      </c>
      <c r="BP54" s="236">
        <v>5990</v>
      </c>
      <c r="BQ54" s="256">
        <f t="shared" si="21"/>
        <v>-9.1047040971168433E-2</v>
      </c>
      <c r="BR54" s="212">
        <f t="shared" si="31"/>
        <v>5963.8009049773755</v>
      </c>
      <c r="BS54" s="106">
        <v>6590</v>
      </c>
      <c r="BT54" s="257">
        <f t="shared" si="22"/>
        <v>0</v>
      </c>
      <c r="BU54" s="212">
        <f t="shared" si="32"/>
        <v>5963.8009049773755</v>
      </c>
      <c r="BV54" s="157">
        <v>6590</v>
      </c>
      <c r="BW54" s="256">
        <f t="shared" si="23"/>
        <v>0</v>
      </c>
      <c r="BX54" s="212">
        <f t="shared" si="33"/>
        <v>5963.8009049773755</v>
      </c>
      <c r="BY54" s="205">
        <v>6590</v>
      </c>
      <c r="BZ54" s="257">
        <f t="shared" si="24"/>
        <v>0</v>
      </c>
      <c r="CA54" s="212">
        <f t="shared" si="34"/>
        <v>5963.8009049773755</v>
      </c>
      <c r="CB54" s="125">
        <v>6590</v>
      </c>
      <c r="CC54" s="256">
        <f t="shared" si="25"/>
        <v>0.20036429872495445</v>
      </c>
      <c r="CD54" s="212">
        <f t="shared" si="35"/>
        <v>4968.3257918552035</v>
      </c>
      <c r="CE54" s="193">
        <v>5490</v>
      </c>
      <c r="CF54" s="257">
        <f t="shared" si="26"/>
        <v>0</v>
      </c>
      <c r="CG54" s="212">
        <f t="shared" si="36"/>
        <v>4968.3257918552035</v>
      </c>
      <c r="CH54" s="191">
        <v>5490</v>
      </c>
      <c r="CI54" s="195">
        <f t="shared" si="27"/>
        <v>0</v>
      </c>
      <c r="CJ54" s="211">
        <f t="shared" si="37"/>
        <v>4968.3257918552035</v>
      </c>
      <c r="CK54" s="191">
        <v>5490</v>
      </c>
    </row>
    <row r="55" spans="1:89" x14ac:dyDescent="0.3">
      <c r="A55" s="279" t="s">
        <v>95</v>
      </c>
      <c r="B55" s="262">
        <v>234</v>
      </c>
      <c r="C55" s="419" t="s">
        <v>111</v>
      </c>
      <c r="D55" s="767">
        <v>17457.013574660632</v>
      </c>
      <c r="E55" s="880">
        <v>19290</v>
      </c>
      <c r="F55" s="256">
        <f t="shared" si="0"/>
        <v>4.8939641109298535E-2</v>
      </c>
      <c r="G55" s="767">
        <v>16642.533936651584</v>
      </c>
      <c r="H55" s="880">
        <v>18390</v>
      </c>
      <c r="I55" s="256">
        <f t="shared" si="1"/>
        <v>5.1457975986277875E-2</v>
      </c>
      <c r="J55" s="767">
        <v>15828.054298642533</v>
      </c>
      <c r="K55" s="890">
        <v>17490</v>
      </c>
      <c r="L55" s="256">
        <f t="shared" si="2"/>
        <v>0</v>
      </c>
      <c r="M55" s="767">
        <v>15828.054298642533</v>
      </c>
      <c r="N55" s="880">
        <v>17490</v>
      </c>
      <c r="O55" s="256">
        <f t="shared" si="3"/>
        <v>5.4249547920433995E-2</v>
      </c>
      <c r="P55" s="767">
        <v>15013.574660633485</v>
      </c>
      <c r="Q55" s="890">
        <v>16590</v>
      </c>
      <c r="R55" s="256">
        <f t="shared" si="4"/>
        <v>0</v>
      </c>
      <c r="S55" s="767">
        <v>15013.574660633485</v>
      </c>
      <c r="T55" s="890">
        <v>16590</v>
      </c>
      <c r="U55" s="256">
        <f t="shared" si="5"/>
        <v>0.32826261008807045</v>
      </c>
      <c r="V55" s="767">
        <f t="shared" si="28"/>
        <v>11303.16742081448</v>
      </c>
      <c r="W55" s="890">
        <v>12490</v>
      </c>
      <c r="X55" s="256">
        <f t="shared" si="6"/>
        <v>0</v>
      </c>
      <c r="Y55" s="767">
        <f t="shared" si="29"/>
        <v>11303.16742081448</v>
      </c>
      <c r="Z55" s="880">
        <v>12490</v>
      </c>
      <c r="AA55" s="256">
        <f t="shared" si="7"/>
        <v>6.8434559452523525E-2</v>
      </c>
      <c r="AB55" s="767">
        <v>10579.185520361991</v>
      </c>
      <c r="AC55" s="880">
        <v>11690</v>
      </c>
      <c r="AD55" s="256">
        <f t="shared" si="8"/>
        <v>8.6281276962899053E-3</v>
      </c>
      <c r="AE55" s="768">
        <v>10488.687782805429</v>
      </c>
      <c r="AF55" s="932">
        <v>11590</v>
      </c>
      <c r="AG55" s="256">
        <f t="shared" si="9"/>
        <v>0</v>
      </c>
      <c r="AH55" s="465">
        <v>10488.687782805429</v>
      </c>
      <c r="AI55" s="938">
        <v>11590</v>
      </c>
      <c r="AJ55" s="256">
        <f t="shared" si="10"/>
        <v>0</v>
      </c>
      <c r="AK55" s="769">
        <v>10488.687782805429</v>
      </c>
      <c r="AL55" s="938">
        <v>11590</v>
      </c>
      <c r="AM55" s="256">
        <f t="shared" si="11"/>
        <v>0</v>
      </c>
      <c r="AN55" s="769">
        <v>10488.687782805429</v>
      </c>
      <c r="AO55" s="938">
        <v>11590</v>
      </c>
      <c r="AP55" s="256">
        <f t="shared" si="12"/>
        <v>5.4595086442220199E-2</v>
      </c>
      <c r="AQ55" s="447">
        <v>9945.7013574660632</v>
      </c>
      <c r="AR55" s="89">
        <v>10990</v>
      </c>
      <c r="AS55" s="256">
        <f t="shared" si="13"/>
        <v>0.10010010010010011</v>
      </c>
      <c r="AT55" s="465">
        <v>9040.7239819004535</v>
      </c>
      <c r="AU55" s="135">
        <v>9990</v>
      </c>
      <c r="AV55" s="256">
        <f t="shared" si="14"/>
        <v>0</v>
      </c>
      <c r="AW55" s="465">
        <v>9040.7239819004535</v>
      </c>
      <c r="AX55" s="135">
        <v>9990</v>
      </c>
      <c r="AY55" s="256">
        <f t="shared" si="15"/>
        <v>-6.5481758652946684E-2</v>
      </c>
      <c r="AZ55" s="465">
        <v>9674.208144796381</v>
      </c>
      <c r="BA55" s="135">
        <v>10690</v>
      </c>
      <c r="BB55" s="256">
        <f t="shared" si="16"/>
        <v>0</v>
      </c>
      <c r="BC55" s="447">
        <v>9674.208144796381</v>
      </c>
      <c r="BD55" s="89">
        <v>10690</v>
      </c>
      <c r="BE55" s="256">
        <f t="shared" si="17"/>
        <v>1.9065776930409915E-2</v>
      </c>
      <c r="BF55" s="94">
        <v>9493.2126696832584</v>
      </c>
      <c r="BG55" s="162">
        <v>10490</v>
      </c>
      <c r="BH55" s="256">
        <f t="shared" si="18"/>
        <v>5.0050050050050053E-2</v>
      </c>
      <c r="BI55" s="94">
        <v>9040.7239819004535</v>
      </c>
      <c r="BJ55" s="136">
        <v>9990</v>
      </c>
      <c r="BK55" s="256">
        <f t="shared" si="19"/>
        <v>0</v>
      </c>
      <c r="BL55" s="94">
        <v>9040.7239819004535</v>
      </c>
      <c r="BM55" s="162">
        <v>9990</v>
      </c>
      <c r="BN55" s="256">
        <f t="shared" si="20"/>
        <v>0</v>
      </c>
      <c r="BO55" s="94">
        <v>9040.7239819004535</v>
      </c>
      <c r="BP55" s="236">
        <v>9990</v>
      </c>
      <c r="BQ55" s="256">
        <f t="shared" si="21"/>
        <v>-5.6657223796033995E-2</v>
      </c>
      <c r="BR55" s="212">
        <f t="shared" si="31"/>
        <v>9583.7104072398197</v>
      </c>
      <c r="BS55" s="106">
        <v>10590</v>
      </c>
      <c r="BT55" s="257">
        <f t="shared" si="22"/>
        <v>0</v>
      </c>
      <c r="BU55" s="212">
        <f t="shared" si="32"/>
        <v>9583.7104072398197</v>
      </c>
      <c r="BV55" s="157">
        <v>10590</v>
      </c>
      <c r="BW55" s="256">
        <f t="shared" si="23"/>
        <v>0</v>
      </c>
      <c r="BX55" s="212">
        <f t="shared" si="33"/>
        <v>9583.7104072398197</v>
      </c>
      <c r="BY55" s="205">
        <v>10590</v>
      </c>
      <c r="BZ55" s="257">
        <f t="shared" si="24"/>
        <v>0</v>
      </c>
      <c r="CA55" s="212">
        <f t="shared" si="34"/>
        <v>9583.7104072398197</v>
      </c>
      <c r="CB55" s="125">
        <v>10590</v>
      </c>
      <c r="CC55" s="256">
        <f t="shared" si="25"/>
        <v>0.10427528675703858</v>
      </c>
      <c r="CD55" s="212">
        <f t="shared" si="35"/>
        <v>8678.7330316742082</v>
      </c>
      <c r="CE55" s="193">
        <v>9590</v>
      </c>
      <c r="CF55" s="257">
        <f t="shared" si="26"/>
        <v>0</v>
      </c>
      <c r="CG55" s="212">
        <f t="shared" si="36"/>
        <v>8678.7330316742082</v>
      </c>
      <c r="CH55" s="191">
        <v>9590</v>
      </c>
      <c r="CI55" s="195">
        <f t="shared" si="27"/>
        <v>9.4736842105263164E-3</v>
      </c>
      <c r="CJ55" s="211">
        <f t="shared" si="37"/>
        <v>8597.285067873303</v>
      </c>
      <c r="CK55" s="191">
        <v>9500</v>
      </c>
    </row>
    <row r="56" spans="1:89" x14ac:dyDescent="0.3">
      <c r="A56" s="736" t="s">
        <v>95</v>
      </c>
      <c r="B56" s="262">
        <v>753</v>
      </c>
      <c r="C56" s="924" t="s">
        <v>112</v>
      </c>
      <c r="D56" s="767">
        <v>17547.511312217193</v>
      </c>
      <c r="E56" s="880">
        <v>19390</v>
      </c>
      <c r="F56" s="256">
        <f t="shared" si="0"/>
        <v>4.8674959437533805E-2</v>
      </c>
      <c r="G56" s="767">
        <v>16733.031674208145</v>
      </c>
      <c r="H56" s="880">
        <v>18490</v>
      </c>
      <c r="I56" s="256">
        <f t="shared" si="1"/>
        <v>6.9404279930595725E-2</v>
      </c>
      <c r="J56" s="767">
        <v>15647.058823529413</v>
      </c>
      <c r="K56" s="890">
        <v>17290</v>
      </c>
      <c r="L56" s="256">
        <f t="shared" si="2"/>
        <v>0</v>
      </c>
      <c r="M56" s="767">
        <v>15647.058823529413</v>
      </c>
      <c r="N56" s="880">
        <v>17290</v>
      </c>
      <c r="O56" s="256">
        <f t="shared" si="3"/>
        <v>0.10197578075207138</v>
      </c>
      <c r="P56" s="767">
        <v>14199.095022624435</v>
      </c>
      <c r="Q56" s="890">
        <v>15690</v>
      </c>
      <c r="R56" s="256">
        <f t="shared" si="4"/>
        <v>0</v>
      </c>
      <c r="S56" s="767">
        <v>14199.095022624435</v>
      </c>
      <c r="T56" s="890">
        <v>15690</v>
      </c>
      <c r="U56" s="256"/>
      <c r="V56" s="767">
        <v>14199.095022624435</v>
      </c>
      <c r="W56" s="890">
        <v>15690</v>
      </c>
      <c r="X56" s="256"/>
      <c r="Y56" s="767"/>
      <c r="Z56" s="880"/>
      <c r="AA56" s="256"/>
      <c r="AB56" s="767"/>
      <c r="AC56" s="880"/>
      <c r="AD56" s="256"/>
      <c r="AE56" s="768"/>
      <c r="AF56" s="932"/>
      <c r="AG56" s="256"/>
      <c r="AH56" s="465"/>
      <c r="AI56" s="938"/>
      <c r="AJ56" s="256"/>
      <c r="AK56" s="769"/>
      <c r="AL56" s="938"/>
      <c r="AM56" s="256"/>
      <c r="AN56" s="769"/>
      <c r="AO56" s="938"/>
      <c r="AP56" s="256"/>
      <c r="AQ56" s="447"/>
      <c r="AR56" s="89"/>
      <c r="AS56" s="256"/>
      <c r="AT56" s="465"/>
      <c r="AU56" s="135"/>
      <c r="AV56" s="256"/>
      <c r="AW56" s="465"/>
      <c r="AX56" s="135"/>
      <c r="AY56" s="256"/>
      <c r="AZ56" s="465"/>
      <c r="BA56" s="135"/>
      <c r="BB56" s="256"/>
      <c r="BC56" s="447"/>
      <c r="BD56" s="89"/>
      <c r="BE56" s="256"/>
      <c r="BF56" s="94"/>
      <c r="BG56" s="162"/>
      <c r="BH56" s="256"/>
      <c r="BI56" s="94"/>
      <c r="BJ56" s="136"/>
      <c r="BK56" s="256"/>
      <c r="BL56" s="94"/>
      <c r="BM56" s="162"/>
      <c r="BN56" s="256"/>
      <c r="BO56" s="94"/>
      <c r="BP56" s="236"/>
      <c r="BQ56" s="256"/>
      <c r="BR56" s="212"/>
      <c r="BS56" s="106"/>
      <c r="BT56" s="257"/>
      <c r="BU56" s="212"/>
      <c r="BV56" s="157"/>
      <c r="BW56" s="256"/>
      <c r="BX56" s="212"/>
      <c r="BY56" s="205"/>
      <c r="BZ56" s="257"/>
      <c r="CA56" s="212"/>
      <c r="CB56" s="125"/>
      <c r="CC56" s="256"/>
      <c r="CD56" s="212"/>
      <c r="CE56" s="193"/>
      <c r="CF56" s="257"/>
      <c r="CG56" s="212"/>
      <c r="CH56" s="191"/>
      <c r="CI56" s="195"/>
      <c r="CJ56" s="211"/>
      <c r="CK56" s="191"/>
    </row>
    <row r="57" spans="1:89" x14ac:dyDescent="0.3">
      <c r="A57" s="279" t="s">
        <v>95</v>
      </c>
      <c r="B57" s="262">
        <v>7224</v>
      </c>
      <c r="C57" s="419" t="s">
        <v>113</v>
      </c>
      <c r="D57" s="768">
        <v>17547.511312217193</v>
      </c>
      <c r="E57" s="876">
        <v>19390</v>
      </c>
      <c r="F57" s="256">
        <f t="shared" si="0"/>
        <v>4.8674959437533805E-2</v>
      </c>
      <c r="G57" s="768">
        <v>16733.031674208145</v>
      </c>
      <c r="H57" s="876">
        <v>18490</v>
      </c>
      <c r="I57" s="256">
        <f t="shared" si="1"/>
        <v>6.9404279930595725E-2</v>
      </c>
      <c r="J57" s="768">
        <v>15647.058823529413</v>
      </c>
      <c r="K57" s="861">
        <v>17290</v>
      </c>
      <c r="L57" s="256">
        <f t="shared" si="2"/>
        <v>0</v>
      </c>
      <c r="M57" s="768">
        <v>15647.058823529413</v>
      </c>
      <c r="N57" s="876">
        <v>17290</v>
      </c>
      <c r="O57" s="256">
        <f t="shared" si="3"/>
        <v>5.4911531421598533E-2</v>
      </c>
      <c r="P57" s="768">
        <v>14832.579185520362</v>
      </c>
      <c r="Q57" s="861">
        <v>16390</v>
      </c>
      <c r="R57" s="256">
        <f t="shared" si="4"/>
        <v>4.4614404079031229E-2</v>
      </c>
      <c r="S57" s="768">
        <v>14199.095022624435</v>
      </c>
      <c r="T57" s="876">
        <v>15690</v>
      </c>
      <c r="U57" s="256">
        <f t="shared" si="5"/>
        <v>0.20785219399538107</v>
      </c>
      <c r="V57" s="768">
        <f t="shared" ref="V57:V64" si="38">W57/(1.105)</f>
        <v>11755.656108597284</v>
      </c>
      <c r="W57" s="861">
        <v>12990</v>
      </c>
      <c r="X57" s="256">
        <f t="shared" si="6"/>
        <v>0</v>
      </c>
      <c r="Y57" s="768">
        <f t="shared" si="29"/>
        <v>11755.656108597284</v>
      </c>
      <c r="Z57" s="876">
        <v>12990</v>
      </c>
      <c r="AA57" s="256">
        <f t="shared" si="7"/>
        <v>9.2514718250630776E-2</v>
      </c>
      <c r="AB57" s="768">
        <v>10760.180995475113</v>
      </c>
      <c r="AC57" s="876">
        <v>11890</v>
      </c>
      <c r="AD57" s="256">
        <f t="shared" si="8"/>
        <v>8.4817642069550461E-3</v>
      </c>
      <c r="AE57" s="768">
        <v>10669.683257918552</v>
      </c>
      <c r="AF57" s="932">
        <v>11790</v>
      </c>
      <c r="AG57" s="256">
        <f t="shared" si="9"/>
        <v>0</v>
      </c>
      <c r="AH57" s="465">
        <v>10669.683257918552</v>
      </c>
      <c r="AI57" s="938">
        <v>11790</v>
      </c>
      <c r="AJ57" s="256">
        <f t="shared" si="10"/>
        <v>0</v>
      </c>
      <c r="AK57" s="769">
        <v>10669.683257918552</v>
      </c>
      <c r="AL57" s="938">
        <v>11790</v>
      </c>
      <c r="AM57" s="256">
        <f t="shared" si="11"/>
        <v>0</v>
      </c>
      <c r="AN57" s="769">
        <v>10669.683257918552</v>
      </c>
      <c r="AO57" s="938">
        <v>11790</v>
      </c>
      <c r="AP57" s="256">
        <f t="shared" si="12"/>
        <v>5.3619302949061663E-2</v>
      </c>
      <c r="AQ57" s="447">
        <v>10126.696832579186</v>
      </c>
      <c r="AR57" s="89">
        <v>11190</v>
      </c>
      <c r="AS57" s="256">
        <f t="shared" si="13"/>
        <v>9.8135426889106966E-2</v>
      </c>
      <c r="AT57" s="465">
        <v>9221.7194570135744</v>
      </c>
      <c r="AU57" s="135">
        <v>10190</v>
      </c>
      <c r="AV57" s="256">
        <f t="shared" si="14"/>
        <v>0</v>
      </c>
      <c r="AW57" s="465">
        <v>9221.7194570135744</v>
      </c>
      <c r="AX57" s="135">
        <v>10190</v>
      </c>
      <c r="AY57" s="256">
        <f t="shared" si="15"/>
        <v>0</v>
      </c>
      <c r="AZ57" s="465">
        <v>9221.7194570135744</v>
      </c>
      <c r="BA57" s="135">
        <v>10190</v>
      </c>
      <c r="BB57" s="256">
        <f t="shared" si="16"/>
        <v>0</v>
      </c>
      <c r="BC57" s="447">
        <v>9221.7194570135744</v>
      </c>
      <c r="BD57" s="89">
        <v>10190</v>
      </c>
      <c r="BE57" s="256">
        <f t="shared" si="17"/>
        <v>2.002002002002002E-2</v>
      </c>
      <c r="BF57" s="94">
        <v>9040.7239819004535</v>
      </c>
      <c r="BG57" s="162">
        <v>9990</v>
      </c>
      <c r="BH57" s="256">
        <f t="shared" si="18"/>
        <v>5.2687038988408853E-2</v>
      </c>
      <c r="BI57" s="94">
        <v>8588.2352941176468</v>
      </c>
      <c r="BJ57" s="136">
        <v>9490</v>
      </c>
      <c r="BK57" s="256">
        <f t="shared" si="19"/>
        <v>0</v>
      </c>
      <c r="BL57" s="94">
        <v>8588.2352941176468</v>
      </c>
      <c r="BM57" s="162">
        <v>9490</v>
      </c>
      <c r="BN57" s="256">
        <f t="shared" si="20"/>
        <v>0</v>
      </c>
      <c r="BO57" s="94">
        <v>8588.2352941176468</v>
      </c>
      <c r="BP57" s="236">
        <v>9490</v>
      </c>
      <c r="BQ57" s="256">
        <f t="shared" si="21"/>
        <v>-6.8694798822374878E-2</v>
      </c>
      <c r="BR57" s="212">
        <f t="shared" si="31"/>
        <v>9221.7194570135744</v>
      </c>
      <c r="BS57" s="106">
        <v>10190</v>
      </c>
      <c r="BT57" s="257">
        <f t="shared" si="22"/>
        <v>0</v>
      </c>
      <c r="BU57" s="212">
        <f t="shared" si="32"/>
        <v>9221.7194570135744</v>
      </c>
      <c r="BV57" s="157">
        <v>10190</v>
      </c>
      <c r="BW57" s="256">
        <f t="shared" si="23"/>
        <v>0</v>
      </c>
      <c r="BX57" s="212">
        <f t="shared" si="33"/>
        <v>9221.7194570135744</v>
      </c>
      <c r="BY57" s="205">
        <v>10190</v>
      </c>
      <c r="BZ57" s="257">
        <f t="shared" si="24"/>
        <v>0</v>
      </c>
      <c r="CA57" s="212">
        <f t="shared" si="34"/>
        <v>9221.7194570135744</v>
      </c>
      <c r="CB57" s="125">
        <v>10190</v>
      </c>
      <c r="CC57" s="256">
        <f t="shared" si="25"/>
        <v>0.1088139281828074</v>
      </c>
      <c r="CD57" s="212">
        <f t="shared" si="35"/>
        <v>8316.7420814479647</v>
      </c>
      <c r="CE57" s="193">
        <v>9190</v>
      </c>
      <c r="CF57" s="257">
        <f t="shared" si="26"/>
        <v>0</v>
      </c>
      <c r="CG57" s="212">
        <f t="shared" si="36"/>
        <v>8316.7420814479647</v>
      </c>
      <c r="CH57" s="191">
        <v>9190</v>
      </c>
      <c r="CI57" s="195">
        <f t="shared" si="27"/>
        <v>3.2584269662921349E-2</v>
      </c>
      <c r="CJ57" s="211">
        <f t="shared" si="37"/>
        <v>8054.2986425339368</v>
      </c>
      <c r="CK57" s="191">
        <v>8900</v>
      </c>
    </row>
    <row r="58" spans="1:89" x14ac:dyDescent="0.3">
      <c r="A58" s="279" t="s">
        <v>95</v>
      </c>
      <c r="B58" s="262">
        <v>7225</v>
      </c>
      <c r="C58" s="419" t="s">
        <v>114</v>
      </c>
      <c r="D58" s="768">
        <v>13022.624434389141</v>
      </c>
      <c r="E58" s="876">
        <v>14390</v>
      </c>
      <c r="F58" s="256">
        <f t="shared" si="0"/>
        <v>5.1132213294375457E-2</v>
      </c>
      <c r="G58" s="768">
        <v>12389.140271493214</v>
      </c>
      <c r="H58" s="876">
        <v>13690</v>
      </c>
      <c r="I58" s="256">
        <f t="shared" si="1"/>
        <v>5.3887605850654351E-2</v>
      </c>
      <c r="J58" s="768">
        <v>11755.656108597284</v>
      </c>
      <c r="K58" s="861">
        <v>12990</v>
      </c>
      <c r="L58" s="256">
        <f t="shared" si="2"/>
        <v>0</v>
      </c>
      <c r="M58" s="768">
        <v>11755.656108597284</v>
      </c>
      <c r="N58" s="876">
        <v>12990</v>
      </c>
      <c r="O58" s="256">
        <f t="shared" si="3"/>
        <v>5.6956875508543531E-2</v>
      </c>
      <c r="P58" s="768">
        <v>11122.171945701357</v>
      </c>
      <c r="Q58" s="861">
        <v>12290</v>
      </c>
      <c r="R58" s="256">
        <f t="shared" si="4"/>
        <v>4.2408821034775231E-2</v>
      </c>
      <c r="S58" s="768">
        <v>10669.683257918552</v>
      </c>
      <c r="T58" s="861">
        <v>11790</v>
      </c>
      <c r="U58" s="256">
        <f t="shared" si="5"/>
        <v>0.1028999064546305</v>
      </c>
      <c r="V58" s="768">
        <f t="shared" si="38"/>
        <v>9674.208144796381</v>
      </c>
      <c r="W58" s="876">
        <v>10690</v>
      </c>
      <c r="X58" s="256">
        <f t="shared" si="6"/>
        <v>6.9106910691069112E-2</v>
      </c>
      <c r="Y58" s="768">
        <f t="shared" si="29"/>
        <v>9048.8687782805428</v>
      </c>
      <c r="Z58" s="876">
        <v>9999</v>
      </c>
      <c r="AA58" s="256">
        <f t="shared" si="7"/>
        <v>-6.4639850327408793E-2</v>
      </c>
      <c r="AB58" s="768">
        <v>9674.208144796381</v>
      </c>
      <c r="AC58" s="876">
        <v>10690</v>
      </c>
      <c r="AD58" s="256">
        <f t="shared" si="8"/>
        <v>9.442870632672332E-3</v>
      </c>
      <c r="AE58" s="768">
        <v>9583.7104072398197</v>
      </c>
      <c r="AF58" s="932">
        <v>10590</v>
      </c>
      <c r="AG58" s="256">
        <f t="shared" si="9"/>
        <v>0</v>
      </c>
      <c r="AH58" s="465">
        <v>9583.7104072398197</v>
      </c>
      <c r="AI58" s="938">
        <v>10590</v>
      </c>
      <c r="AJ58" s="256">
        <f t="shared" si="10"/>
        <v>0</v>
      </c>
      <c r="AK58" s="769">
        <v>9583.7104072398197</v>
      </c>
      <c r="AL58" s="938">
        <v>10590</v>
      </c>
      <c r="AM58" s="256">
        <f t="shared" si="11"/>
        <v>0.13993541442411195</v>
      </c>
      <c r="AN58" s="769">
        <v>8407.2398190045242</v>
      </c>
      <c r="AO58" s="938">
        <v>9290</v>
      </c>
      <c r="AP58" s="256">
        <f t="shared" si="12"/>
        <v>5.6882821387940839E-2</v>
      </c>
      <c r="AQ58" s="447">
        <v>7954.7511312217193</v>
      </c>
      <c r="AR58" s="89">
        <v>8790</v>
      </c>
      <c r="AS58" s="256">
        <f t="shared" si="13"/>
        <v>0.10012515644555695</v>
      </c>
      <c r="AT58" s="465">
        <v>7230.7692307692305</v>
      </c>
      <c r="AU58" s="135">
        <v>7990</v>
      </c>
      <c r="AV58" s="256">
        <f t="shared" si="14"/>
        <v>0</v>
      </c>
      <c r="AW58" s="465">
        <v>7230.7692307692305</v>
      </c>
      <c r="AX58" s="135">
        <v>7990</v>
      </c>
      <c r="AY58" s="256">
        <f t="shared" si="15"/>
        <v>-8.0552359033371698E-2</v>
      </c>
      <c r="AZ58" s="465">
        <v>7864.2533936651589</v>
      </c>
      <c r="BA58" s="135">
        <v>8690</v>
      </c>
      <c r="BB58" s="256">
        <f t="shared" si="16"/>
        <v>0</v>
      </c>
      <c r="BC58" s="447">
        <v>7864.2533936651589</v>
      </c>
      <c r="BD58" s="89">
        <v>8690</v>
      </c>
      <c r="BE58" s="256">
        <f t="shared" si="17"/>
        <v>6.1050061050061048E-2</v>
      </c>
      <c r="BF58" s="94">
        <v>7411.7647058823532</v>
      </c>
      <c r="BG58" s="162">
        <v>8190</v>
      </c>
      <c r="BH58" s="256">
        <f t="shared" si="18"/>
        <v>9.3457943925233641E-2</v>
      </c>
      <c r="BI58" s="94">
        <v>6778.2805429864256</v>
      </c>
      <c r="BJ58" s="136">
        <v>7490</v>
      </c>
      <c r="BK58" s="256">
        <f t="shared" si="19"/>
        <v>0</v>
      </c>
      <c r="BL58" s="94">
        <v>6778.2805429864256</v>
      </c>
      <c r="BM58" s="162">
        <v>7490</v>
      </c>
      <c r="BN58" s="256">
        <f t="shared" si="20"/>
        <v>0</v>
      </c>
      <c r="BO58" s="94">
        <v>6778.2805429864256</v>
      </c>
      <c r="BP58" s="236">
        <v>7490</v>
      </c>
      <c r="BQ58" s="256">
        <f t="shared" si="21"/>
        <v>-6.2578222778473094E-2</v>
      </c>
      <c r="BR58" s="212">
        <f t="shared" si="31"/>
        <v>7230.7692307692305</v>
      </c>
      <c r="BS58" s="106">
        <v>7990</v>
      </c>
      <c r="BT58" s="257">
        <f t="shared" si="22"/>
        <v>0</v>
      </c>
      <c r="BU58" s="212">
        <f t="shared" si="32"/>
        <v>7230.7692307692305</v>
      </c>
      <c r="BV58" s="157">
        <v>7990</v>
      </c>
      <c r="BW58" s="256">
        <f t="shared" si="23"/>
        <v>0</v>
      </c>
      <c r="BX58" s="212">
        <f t="shared" si="33"/>
        <v>7230.7692307692305</v>
      </c>
      <c r="BY58" s="205">
        <v>7990</v>
      </c>
      <c r="BZ58" s="257">
        <f t="shared" si="24"/>
        <v>0</v>
      </c>
      <c r="CA58" s="212">
        <f t="shared" si="34"/>
        <v>7230.7692307692305</v>
      </c>
      <c r="CB58" s="125">
        <v>7990</v>
      </c>
      <c r="CC58" s="256">
        <f t="shared" si="25"/>
        <v>0.15797101449275364</v>
      </c>
      <c r="CD58" s="212">
        <f t="shared" si="35"/>
        <v>6244.3438914027147</v>
      </c>
      <c r="CE58" s="193">
        <v>6900</v>
      </c>
      <c r="CF58" s="257">
        <f t="shared" si="26"/>
        <v>0</v>
      </c>
      <c r="CG58" s="212">
        <f t="shared" si="36"/>
        <v>6244.3438914027147</v>
      </c>
      <c r="CH58" s="191">
        <v>6900</v>
      </c>
      <c r="CI58" s="195">
        <f t="shared" si="27"/>
        <v>0</v>
      </c>
      <c r="CJ58" s="211">
        <f t="shared" si="37"/>
        <v>6244.3438914027147</v>
      </c>
      <c r="CK58" s="191">
        <v>6900</v>
      </c>
    </row>
    <row r="59" spans="1:89" x14ac:dyDescent="0.3">
      <c r="A59" s="279" t="s">
        <v>95</v>
      </c>
      <c r="B59" s="262">
        <v>736</v>
      </c>
      <c r="C59" s="65" t="s">
        <v>115</v>
      </c>
      <c r="D59" s="768">
        <v>11031.674208144797</v>
      </c>
      <c r="E59" s="876">
        <v>12190</v>
      </c>
      <c r="F59" s="256">
        <f t="shared" si="0"/>
        <v>5.1768766177739428E-2</v>
      </c>
      <c r="G59" s="768">
        <v>10488.687782805429</v>
      </c>
      <c r="H59" s="876">
        <v>11590</v>
      </c>
      <c r="I59" s="256">
        <f t="shared" si="1"/>
        <v>5.4595086442220199E-2</v>
      </c>
      <c r="J59" s="768">
        <v>9945.7013574660632</v>
      </c>
      <c r="K59" s="861">
        <v>10990</v>
      </c>
      <c r="L59" s="256">
        <f t="shared" si="2"/>
        <v>0</v>
      </c>
      <c r="M59" s="768">
        <v>9945.7013574660632</v>
      </c>
      <c r="N59" s="876">
        <v>10990</v>
      </c>
      <c r="O59" s="256">
        <f t="shared" si="3"/>
        <v>5.7747834456207889E-2</v>
      </c>
      <c r="P59" s="768">
        <v>9402.714932126697</v>
      </c>
      <c r="Q59" s="861">
        <v>10390</v>
      </c>
      <c r="R59" s="256">
        <f t="shared" si="4"/>
        <v>4.004004004004004E-2</v>
      </c>
      <c r="S59" s="768">
        <v>9040.7239819004535</v>
      </c>
      <c r="T59" s="861">
        <v>9990</v>
      </c>
      <c r="U59" s="256">
        <f t="shared" si="5"/>
        <v>8.7051142546245922E-2</v>
      </c>
      <c r="V59" s="768">
        <f t="shared" si="38"/>
        <v>8316.7420814479647</v>
      </c>
      <c r="W59" s="861">
        <v>9190</v>
      </c>
      <c r="X59" s="256">
        <f t="shared" si="6"/>
        <v>0</v>
      </c>
      <c r="Y59" s="768">
        <f t="shared" si="29"/>
        <v>8316.7420814479647</v>
      </c>
      <c r="Z59" s="876">
        <v>9190</v>
      </c>
      <c r="AA59" s="256">
        <f t="shared" si="7"/>
        <v>6.9848661233993012E-2</v>
      </c>
      <c r="AB59" s="768">
        <v>7773.7556561085976</v>
      </c>
      <c r="AC59" s="876">
        <v>8590</v>
      </c>
      <c r="AD59" s="256">
        <f t="shared" si="8"/>
        <v>1.1778563015312132E-2</v>
      </c>
      <c r="AE59" s="768">
        <v>7683.2579185520362</v>
      </c>
      <c r="AF59" s="932">
        <v>8490</v>
      </c>
      <c r="AG59" s="256">
        <f t="shared" si="9"/>
        <v>0</v>
      </c>
      <c r="AH59" s="468">
        <v>7683.2579185520362</v>
      </c>
      <c r="AI59" s="938">
        <v>8490</v>
      </c>
      <c r="AJ59" s="256">
        <f t="shared" si="10"/>
        <v>0</v>
      </c>
      <c r="AK59" s="769">
        <v>7683.2579185520362</v>
      </c>
      <c r="AL59" s="938">
        <v>8490</v>
      </c>
      <c r="AM59" s="256">
        <f t="shared" si="11"/>
        <v>0</v>
      </c>
      <c r="AN59" s="769">
        <v>7683.2579185520362</v>
      </c>
      <c r="AO59" s="938">
        <v>8490</v>
      </c>
      <c r="AP59" s="256">
        <f t="shared" si="12"/>
        <v>4.9443757725587144E-2</v>
      </c>
      <c r="AQ59" s="447">
        <v>7321.2669683257918</v>
      </c>
      <c r="AR59" s="89">
        <v>8090</v>
      </c>
      <c r="AS59" s="256">
        <f t="shared" si="13"/>
        <v>9.4722598105548034E-2</v>
      </c>
      <c r="AT59" s="468">
        <v>6687.7828054298643</v>
      </c>
      <c r="AU59" s="140">
        <v>7390</v>
      </c>
      <c r="AV59" s="256">
        <f t="shared" si="14"/>
        <v>0</v>
      </c>
      <c r="AW59" s="468">
        <v>6687.7828054298643</v>
      </c>
      <c r="AX59" s="140">
        <v>7390</v>
      </c>
      <c r="AY59" s="256">
        <f t="shared" si="15"/>
        <v>0</v>
      </c>
      <c r="AZ59" s="468">
        <v>6687.7828054298643</v>
      </c>
      <c r="BA59" s="140">
        <v>7390</v>
      </c>
      <c r="BB59" s="256">
        <f t="shared" si="16"/>
        <v>0</v>
      </c>
      <c r="BC59" s="447">
        <v>6687.7828054298643</v>
      </c>
      <c r="BD59" s="89">
        <v>7390</v>
      </c>
      <c r="BE59" s="256">
        <f t="shared" si="17"/>
        <v>7.2568940493468792E-2</v>
      </c>
      <c r="BF59" s="94">
        <v>6235.2941176470586</v>
      </c>
      <c r="BG59" s="162">
        <v>6890</v>
      </c>
      <c r="BH59" s="256">
        <f t="shared" si="18"/>
        <v>9.5389507154213043E-2</v>
      </c>
      <c r="BI59" s="99">
        <v>5692.3076923076924</v>
      </c>
      <c r="BJ59" s="157">
        <v>6290</v>
      </c>
      <c r="BK59" s="256">
        <f t="shared" si="19"/>
        <v>0</v>
      </c>
      <c r="BL59" s="94">
        <v>5692.3076923076924</v>
      </c>
      <c r="BM59" s="162">
        <v>6290</v>
      </c>
      <c r="BN59" s="256">
        <f t="shared" si="20"/>
        <v>0</v>
      </c>
      <c r="BO59" s="94">
        <v>5692.3076923076924</v>
      </c>
      <c r="BP59" s="89">
        <v>6290</v>
      </c>
      <c r="BQ59" s="256">
        <f t="shared" si="21"/>
        <v>0</v>
      </c>
      <c r="BR59" s="212">
        <f>BS59/(1.105)</f>
        <v>5692.3076923076924</v>
      </c>
      <c r="BS59" s="106">
        <v>6290</v>
      </c>
      <c r="BT59" s="257">
        <f t="shared" si="22"/>
        <v>0</v>
      </c>
      <c r="BU59" s="212">
        <f>BV59/(1.105)</f>
        <v>5692.3076923076924</v>
      </c>
      <c r="BV59" s="157">
        <v>6290</v>
      </c>
      <c r="BW59" s="256">
        <f t="shared" si="23"/>
        <v>0</v>
      </c>
      <c r="BX59" s="212">
        <f>BY59/(1.105)</f>
        <v>5692.3076923076924</v>
      </c>
      <c r="BY59" s="205">
        <v>6290</v>
      </c>
      <c r="BZ59" s="257">
        <f t="shared" si="24"/>
        <v>0</v>
      </c>
      <c r="CA59" s="212">
        <f>CB59/(1.105)</f>
        <v>5692.3076923076924</v>
      </c>
      <c r="CB59" s="191">
        <v>6290</v>
      </c>
      <c r="CC59" s="256">
        <f t="shared" si="25"/>
        <v>0.20961538461538462</v>
      </c>
      <c r="CD59" s="212">
        <f>CE59/(1.105)</f>
        <v>4705.8823529411766</v>
      </c>
      <c r="CE59" s="193">
        <v>5200</v>
      </c>
      <c r="CF59" s="257">
        <f t="shared" si="26"/>
        <v>0</v>
      </c>
      <c r="CG59" s="212">
        <f>CH59/(1.105)</f>
        <v>4705.8823529411766</v>
      </c>
      <c r="CH59" s="191">
        <v>5200</v>
      </c>
      <c r="CI59" s="195">
        <f t="shared" si="27"/>
        <v>0</v>
      </c>
      <c r="CJ59" s="211">
        <f>CK59/(1.105)</f>
        <v>4705.8823529411766</v>
      </c>
      <c r="CK59" s="191">
        <v>5200</v>
      </c>
    </row>
    <row r="60" spans="1:89" x14ac:dyDescent="0.3">
      <c r="A60" s="279" t="s">
        <v>95</v>
      </c>
      <c r="B60" s="262">
        <v>755</v>
      </c>
      <c r="C60" s="65" t="s">
        <v>116</v>
      </c>
      <c r="D60" s="768">
        <v>14742.081447963801</v>
      </c>
      <c r="E60" s="876">
        <v>16290</v>
      </c>
      <c r="F60" s="256">
        <f t="shared" si="0"/>
        <v>5.1646223369916075E-2</v>
      </c>
      <c r="G60" s="768">
        <v>14018.099547511312</v>
      </c>
      <c r="H60" s="876">
        <v>15490</v>
      </c>
      <c r="I60" s="256">
        <f t="shared" si="1"/>
        <v>5.445881552076242E-2</v>
      </c>
      <c r="J60" s="768">
        <v>13294.117647058823</v>
      </c>
      <c r="K60" s="861">
        <v>14690</v>
      </c>
      <c r="L60" s="256">
        <f t="shared" si="2"/>
        <v>0</v>
      </c>
      <c r="M60" s="768">
        <v>13294.117647058823</v>
      </c>
      <c r="N60" s="876">
        <v>14690</v>
      </c>
      <c r="O60" s="256">
        <f t="shared" si="3"/>
        <v>5.0035739814152963E-2</v>
      </c>
      <c r="P60" s="768">
        <v>12660.633484162896</v>
      </c>
      <c r="Q60" s="861">
        <v>13990</v>
      </c>
      <c r="R60" s="256">
        <f t="shared" si="4"/>
        <v>4.4809559372666168E-2</v>
      </c>
      <c r="S60" s="768">
        <v>12117.64705882353</v>
      </c>
      <c r="T60" s="861">
        <v>13390</v>
      </c>
      <c r="U60" s="256">
        <f t="shared" si="5"/>
        <v>9.844134536505332E-2</v>
      </c>
      <c r="V60" s="768">
        <f t="shared" si="38"/>
        <v>11031.674208144797</v>
      </c>
      <c r="W60" s="861">
        <v>12190</v>
      </c>
      <c r="X60" s="256">
        <f t="shared" si="6"/>
        <v>0</v>
      </c>
      <c r="Y60" s="768">
        <f t="shared" si="29"/>
        <v>11031.674208144797</v>
      </c>
      <c r="Z60" s="876">
        <v>12190</v>
      </c>
      <c r="AA60" s="256">
        <f t="shared" si="7"/>
        <v>7.0237050043898158E-2</v>
      </c>
      <c r="AB60" s="768">
        <v>10307.692307692309</v>
      </c>
      <c r="AC60" s="876">
        <v>11390</v>
      </c>
      <c r="AD60" s="256">
        <f t="shared" si="8"/>
        <v>8.8573959255978749E-3</v>
      </c>
      <c r="AE60" s="768">
        <v>10217.194570135747</v>
      </c>
      <c r="AF60" s="932">
        <v>11290</v>
      </c>
      <c r="AG60" s="256">
        <f t="shared" si="9"/>
        <v>0</v>
      </c>
      <c r="AH60" s="469">
        <v>10217.194570135747</v>
      </c>
      <c r="AI60" s="938">
        <v>11290</v>
      </c>
      <c r="AJ60" s="256">
        <f t="shared" si="10"/>
        <v>0</v>
      </c>
      <c r="AK60" s="771">
        <v>10217.194570135747</v>
      </c>
      <c r="AL60" s="938">
        <v>11290</v>
      </c>
      <c r="AM60" s="256">
        <f t="shared" si="11"/>
        <v>0</v>
      </c>
      <c r="AN60" s="771">
        <v>10217.194570135747</v>
      </c>
      <c r="AO60" s="938">
        <v>11290</v>
      </c>
      <c r="AP60" s="256">
        <f t="shared" si="12"/>
        <v>4.6339202965708988E-2</v>
      </c>
      <c r="AQ60" s="448">
        <v>9764.7058823529405</v>
      </c>
      <c r="AR60" s="89">
        <v>10790</v>
      </c>
      <c r="AS60" s="256">
        <f t="shared" si="13"/>
        <v>0.10214504596527069</v>
      </c>
      <c r="AT60" s="469">
        <v>8859.7285067873308</v>
      </c>
      <c r="AU60" s="141">
        <v>9790</v>
      </c>
      <c r="AV60" s="256">
        <f t="shared" si="14"/>
        <v>0</v>
      </c>
      <c r="AW60" s="469">
        <v>8859.7285067873308</v>
      </c>
      <c r="AX60" s="141">
        <v>9790</v>
      </c>
      <c r="AY60" s="256">
        <f t="shared" si="15"/>
        <v>0</v>
      </c>
      <c r="AZ60" s="469">
        <v>8859.7285067873308</v>
      </c>
      <c r="BA60" s="141">
        <v>9790</v>
      </c>
      <c r="BB60" s="256">
        <f t="shared" si="16"/>
        <v>0</v>
      </c>
      <c r="BC60" s="448">
        <v>8859.7285067873308</v>
      </c>
      <c r="BD60" s="89">
        <v>9790</v>
      </c>
      <c r="BE60" s="256">
        <f t="shared" si="17"/>
        <v>2.0855057351407715E-2</v>
      </c>
      <c r="BF60" s="95">
        <v>8678.7330316742082</v>
      </c>
      <c r="BG60" s="162">
        <v>9590</v>
      </c>
      <c r="BH60" s="256">
        <f t="shared" si="18"/>
        <v>6.6740823136818686E-2</v>
      </c>
      <c r="BI60" s="99">
        <v>8135.746606334842</v>
      </c>
      <c r="BJ60" s="157">
        <v>8990</v>
      </c>
      <c r="BK60" s="256">
        <f t="shared" si="19"/>
        <v>0</v>
      </c>
      <c r="BL60" s="95">
        <v>8135.746606334842</v>
      </c>
      <c r="BM60" s="162">
        <v>8990</v>
      </c>
      <c r="BN60" s="256">
        <f t="shared" si="20"/>
        <v>0</v>
      </c>
      <c r="BO60" s="95">
        <v>8135.746606334842</v>
      </c>
      <c r="BP60" s="236">
        <v>8990</v>
      </c>
      <c r="BQ60" s="256">
        <f t="shared" si="21"/>
        <v>-0.10010010010010011</v>
      </c>
      <c r="BR60" s="212">
        <f>BS60/(1.105)</f>
        <v>9040.7239819004535</v>
      </c>
      <c r="BS60" s="106">
        <v>9990</v>
      </c>
      <c r="BT60" s="257">
        <f t="shared" si="22"/>
        <v>0</v>
      </c>
      <c r="BU60" s="212">
        <f>BV60/(1.105)</f>
        <v>9040.7239819004535</v>
      </c>
      <c r="BV60" s="157">
        <v>9990</v>
      </c>
      <c r="BW60" s="256">
        <f t="shared" si="23"/>
        <v>0</v>
      </c>
      <c r="BX60" s="212">
        <f>BY60/(1.105)</f>
        <v>9040.7239819004535</v>
      </c>
      <c r="BY60" s="205">
        <v>9990</v>
      </c>
      <c r="BZ60" s="257">
        <f t="shared" si="24"/>
        <v>0</v>
      </c>
      <c r="CA60" s="212">
        <f>CB60/(1.105)</f>
        <v>9040.7239819004535</v>
      </c>
      <c r="CB60" s="191">
        <v>9990</v>
      </c>
      <c r="CC60" s="256">
        <f t="shared" si="25"/>
        <v>0.19070321811680571</v>
      </c>
      <c r="CD60" s="212">
        <f>CE60/(1.105)</f>
        <v>7592.7601809954749</v>
      </c>
      <c r="CE60" s="193">
        <v>8390</v>
      </c>
      <c r="CF60" s="257">
        <f t="shared" si="26"/>
        <v>0</v>
      </c>
      <c r="CG60" s="212">
        <f>CH60/(1.105)</f>
        <v>7592.7601809954749</v>
      </c>
      <c r="CH60" s="191">
        <v>8390</v>
      </c>
      <c r="CI60" s="195">
        <f t="shared" si="27"/>
        <v>1.2062726176115802E-2</v>
      </c>
      <c r="CJ60" s="211">
        <f>CK60/(1.105)</f>
        <v>7502.2624434389145</v>
      </c>
      <c r="CK60" s="191">
        <v>8290</v>
      </c>
    </row>
    <row r="61" spans="1:89" x14ac:dyDescent="0.3">
      <c r="A61" s="279" t="s">
        <v>95</v>
      </c>
      <c r="B61" s="262">
        <v>2014</v>
      </c>
      <c r="C61" s="737" t="s">
        <v>117</v>
      </c>
      <c r="D61" s="768">
        <v>17457.013574660632</v>
      </c>
      <c r="E61" s="876">
        <v>19290</v>
      </c>
      <c r="F61" s="256">
        <f t="shared" si="0"/>
        <v>4.8939641109298535E-2</v>
      </c>
      <c r="G61" s="768">
        <v>16642.533936651584</v>
      </c>
      <c r="H61" s="876">
        <v>18390</v>
      </c>
      <c r="I61" s="256">
        <f t="shared" si="1"/>
        <v>5.1457975986277875E-2</v>
      </c>
      <c r="J61" s="768">
        <v>15828.054298642533</v>
      </c>
      <c r="K61" s="861">
        <v>17490</v>
      </c>
      <c r="L61" s="256">
        <f t="shared" si="2"/>
        <v>0</v>
      </c>
      <c r="M61" s="768">
        <v>15828.054298642533</v>
      </c>
      <c r="N61" s="876">
        <v>17490</v>
      </c>
      <c r="O61" s="256">
        <f t="shared" si="3"/>
        <v>5.4249547920433995E-2</v>
      </c>
      <c r="P61" s="768">
        <v>15013.574660633485</v>
      </c>
      <c r="Q61" s="861">
        <v>16590</v>
      </c>
      <c r="R61" s="256">
        <f t="shared" si="4"/>
        <v>0</v>
      </c>
      <c r="S61" s="768">
        <v>15013.574660633485</v>
      </c>
      <c r="T61" s="861">
        <v>16590</v>
      </c>
      <c r="U61" s="256"/>
      <c r="V61" s="768"/>
      <c r="W61" s="861"/>
      <c r="X61" s="256"/>
      <c r="Y61" s="768"/>
      <c r="Z61" s="876"/>
      <c r="AA61" s="256"/>
      <c r="AB61" s="768"/>
      <c r="AC61" s="876"/>
      <c r="AD61" s="256"/>
      <c r="AE61" s="768"/>
      <c r="AF61" s="932"/>
      <c r="AG61" s="256"/>
      <c r="AH61" s="469"/>
      <c r="AI61" s="938"/>
      <c r="AJ61" s="256"/>
      <c r="AK61" s="771"/>
      <c r="AL61" s="938"/>
      <c r="AM61" s="256"/>
      <c r="AN61" s="771"/>
      <c r="AO61" s="938"/>
      <c r="AP61" s="256"/>
      <c r="AQ61" s="448"/>
      <c r="AR61" s="89"/>
      <c r="AS61" s="256"/>
      <c r="AT61" s="469"/>
      <c r="AU61" s="141"/>
      <c r="AV61" s="256"/>
      <c r="AW61" s="469"/>
      <c r="AX61" s="141"/>
      <c r="AY61" s="256"/>
      <c r="AZ61" s="469"/>
      <c r="BA61" s="141"/>
      <c r="BB61" s="256"/>
      <c r="BC61" s="448"/>
      <c r="BD61" s="89"/>
      <c r="BE61" s="256"/>
      <c r="BF61" s="95"/>
      <c r="BG61" s="162"/>
      <c r="BH61" s="256"/>
      <c r="BI61" s="99"/>
      <c r="BJ61" s="157"/>
      <c r="BK61" s="354"/>
      <c r="BL61" s="95"/>
      <c r="BM61" s="162"/>
      <c r="BN61" s="354"/>
      <c r="BO61" s="95"/>
      <c r="BP61" s="236"/>
      <c r="BQ61" s="354"/>
      <c r="BR61" s="406"/>
      <c r="BS61" s="122"/>
      <c r="BT61" s="356"/>
      <c r="BU61" s="406"/>
      <c r="BV61" s="158"/>
      <c r="BW61" s="354"/>
      <c r="BX61" s="406"/>
      <c r="BY61" s="343"/>
      <c r="BZ61" s="356"/>
      <c r="CA61" s="406"/>
      <c r="CB61" s="347"/>
      <c r="CC61" s="354"/>
      <c r="CD61" s="406"/>
      <c r="CE61" s="358"/>
      <c r="CF61" s="356"/>
      <c r="CG61" s="406"/>
      <c r="CH61" s="347"/>
      <c r="CI61" s="339"/>
      <c r="CJ61" s="363"/>
      <c r="CK61" s="347"/>
    </row>
    <row r="62" spans="1:89" x14ac:dyDescent="0.3">
      <c r="A62" s="279" t="s">
        <v>95</v>
      </c>
      <c r="B62" s="262">
        <v>1095</v>
      </c>
      <c r="C62" s="65" t="s">
        <v>118</v>
      </c>
      <c r="D62" s="768">
        <v>9945.7013574660632</v>
      </c>
      <c r="E62" s="876">
        <v>10990</v>
      </c>
      <c r="F62" s="256">
        <f t="shared" si="0"/>
        <v>4.7664442326024785E-2</v>
      </c>
      <c r="G62" s="768">
        <v>9493.2126696832584</v>
      </c>
      <c r="H62" s="876">
        <v>10490</v>
      </c>
      <c r="I62" s="256">
        <f t="shared" si="1"/>
        <v>5.0050050050050053E-2</v>
      </c>
      <c r="J62" s="768">
        <v>9040.7239819004535</v>
      </c>
      <c r="K62" s="861">
        <v>9990</v>
      </c>
      <c r="L62" s="256">
        <f t="shared" si="2"/>
        <v>0</v>
      </c>
      <c r="M62" s="768">
        <v>9040.7239819004535</v>
      </c>
      <c r="N62" s="876">
        <v>9990</v>
      </c>
      <c r="O62" s="256">
        <f t="shared" si="3"/>
        <v>5.2687038988408853E-2</v>
      </c>
      <c r="P62" s="768">
        <v>8588.2352941176468</v>
      </c>
      <c r="Q62" s="861">
        <v>9490</v>
      </c>
      <c r="R62" s="256">
        <f t="shared" si="4"/>
        <v>7.9635949943117179E-2</v>
      </c>
      <c r="S62" s="768">
        <v>7954.7511312217193</v>
      </c>
      <c r="T62" s="861">
        <v>8790</v>
      </c>
      <c r="U62" s="256">
        <f t="shared" si="5"/>
        <v>0.10012515644555695</v>
      </c>
      <c r="V62" s="768">
        <f t="shared" si="38"/>
        <v>7230.7692307692305</v>
      </c>
      <c r="W62" s="876">
        <v>7990</v>
      </c>
      <c r="X62" s="256">
        <f t="shared" si="6"/>
        <v>0.14306151645207441</v>
      </c>
      <c r="Y62" s="768">
        <f t="shared" si="29"/>
        <v>6325.7918552036199</v>
      </c>
      <c r="Z62" s="876">
        <v>6990</v>
      </c>
      <c r="AA62" s="256">
        <f t="shared" si="7"/>
        <v>6.0698027314112293E-2</v>
      </c>
      <c r="AB62" s="768">
        <v>5963.8009049773755</v>
      </c>
      <c r="AC62" s="876">
        <v>6590</v>
      </c>
      <c r="AD62" s="256">
        <f t="shared" si="8"/>
        <v>1.5408320493066256E-2</v>
      </c>
      <c r="AE62" s="768">
        <v>5873.3031674208141</v>
      </c>
      <c r="AF62" s="932">
        <v>6490</v>
      </c>
      <c r="AG62" s="256">
        <f t="shared" si="9"/>
        <v>0</v>
      </c>
      <c r="AH62" s="469">
        <v>5873.3031674208141</v>
      </c>
      <c r="AI62" s="938">
        <v>6490</v>
      </c>
      <c r="AJ62" s="256">
        <f t="shared" si="10"/>
        <v>0</v>
      </c>
      <c r="AK62" s="771">
        <v>5873.3031674208141</v>
      </c>
      <c r="AL62" s="938">
        <v>6490</v>
      </c>
      <c r="AM62" s="256">
        <f t="shared" si="11"/>
        <v>0</v>
      </c>
      <c r="AN62" s="771">
        <v>5873.3031674208141</v>
      </c>
      <c r="AO62" s="938">
        <v>6490</v>
      </c>
      <c r="AP62" s="256">
        <f t="shared" si="12"/>
        <v>4.8465266558966075E-2</v>
      </c>
      <c r="AQ62" s="448">
        <v>5601.809954751131</v>
      </c>
      <c r="AR62" s="89">
        <v>6190</v>
      </c>
      <c r="AS62" s="256">
        <f t="shared" si="13"/>
        <v>0.1073345259391771</v>
      </c>
      <c r="AT62" s="469">
        <v>5058.8235294117649</v>
      </c>
      <c r="AU62" s="141">
        <v>5590</v>
      </c>
      <c r="AV62" s="256">
        <f t="shared" si="14"/>
        <v>0</v>
      </c>
      <c r="AW62" s="469">
        <v>5058.8235294117649</v>
      </c>
      <c r="AX62" s="141">
        <v>5590</v>
      </c>
      <c r="AY62" s="256">
        <f t="shared" si="15"/>
        <v>0</v>
      </c>
      <c r="AZ62" s="469">
        <v>5058.8235294117649</v>
      </c>
      <c r="BA62" s="141">
        <v>5590</v>
      </c>
      <c r="BB62" s="256">
        <f t="shared" si="16"/>
        <v>0</v>
      </c>
      <c r="BC62" s="448">
        <v>5058.8235294117649</v>
      </c>
      <c r="BD62" s="89">
        <v>5590</v>
      </c>
      <c r="BE62" s="256">
        <f t="shared" si="17"/>
        <v>7.7071290944123308E-2</v>
      </c>
      <c r="BF62" s="95">
        <v>4696.8325791855204</v>
      </c>
      <c r="BG62" s="162">
        <v>5190</v>
      </c>
      <c r="BH62" s="256">
        <f t="shared" si="18"/>
        <v>0.18223234624145787</v>
      </c>
      <c r="BI62" s="99">
        <v>3972.8506787330316</v>
      </c>
      <c r="BJ62" s="157">
        <v>4390</v>
      </c>
      <c r="BK62" s="354"/>
      <c r="BL62" s="95"/>
      <c r="BM62" s="157"/>
      <c r="BN62" s="354"/>
      <c r="BO62" s="95"/>
      <c r="BP62" s="52"/>
      <c r="BQ62" s="354"/>
      <c r="BR62" s="406"/>
      <c r="BS62" s="122"/>
      <c r="BT62" s="356"/>
      <c r="BU62" s="406"/>
      <c r="BV62" s="158"/>
      <c r="BW62" s="354"/>
      <c r="BX62" s="406"/>
      <c r="BY62" s="343"/>
      <c r="BZ62" s="356"/>
      <c r="CA62" s="406"/>
      <c r="CB62" s="347"/>
      <c r="CC62" s="354"/>
      <c r="CD62" s="406"/>
      <c r="CE62" s="358"/>
      <c r="CF62" s="356"/>
      <c r="CG62" s="406"/>
      <c r="CH62" s="347"/>
      <c r="CI62" s="339"/>
      <c r="CJ62" s="363"/>
      <c r="CK62" s="347"/>
    </row>
    <row r="63" spans="1:89" ht="15" thickBot="1" x14ac:dyDescent="0.35">
      <c r="A63" s="297" t="s">
        <v>95</v>
      </c>
      <c r="B63" s="268">
        <v>181</v>
      </c>
      <c r="C63" s="422" t="s">
        <v>119</v>
      </c>
      <c r="D63" s="770">
        <v>9945.7013574660632</v>
      </c>
      <c r="E63" s="877">
        <v>10990</v>
      </c>
      <c r="F63" s="256">
        <f t="shared" si="0"/>
        <v>4.7664442326024785E-2</v>
      </c>
      <c r="G63" s="770">
        <v>9493.2126696832584</v>
      </c>
      <c r="H63" s="877">
        <v>10490</v>
      </c>
      <c r="I63" s="256">
        <f t="shared" si="1"/>
        <v>5.0050050050050053E-2</v>
      </c>
      <c r="J63" s="770">
        <v>9040.7239819004535</v>
      </c>
      <c r="K63" s="889">
        <v>9990</v>
      </c>
      <c r="L63" s="256">
        <f t="shared" si="2"/>
        <v>0</v>
      </c>
      <c r="M63" s="770">
        <v>9040.7239819004535</v>
      </c>
      <c r="N63" s="877">
        <v>9990</v>
      </c>
      <c r="O63" s="256">
        <f t="shared" si="3"/>
        <v>5.2687038988408853E-2</v>
      </c>
      <c r="P63" s="770">
        <v>8588.2352941176468</v>
      </c>
      <c r="Q63" s="889">
        <v>9490</v>
      </c>
      <c r="R63" s="256">
        <f t="shared" si="4"/>
        <v>7.9635949943117179E-2</v>
      </c>
      <c r="S63" s="770">
        <v>7954.7511312217193</v>
      </c>
      <c r="T63" s="889">
        <v>8790</v>
      </c>
      <c r="U63" s="256">
        <f t="shared" si="5"/>
        <v>0.10012515644555695</v>
      </c>
      <c r="V63" s="770">
        <f t="shared" si="38"/>
        <v>7230.7692307692305</v>
      </c>
      <c r="W63" s="877">
        <v>7990</v>
      </c>
      <c r="X63" s="256">
        <f t="shared" si="6"/>
        <v>0.14306151645207441</v>
      </c>
      <c r="Y63" s="770">
        <f t="shared" si="29"/>
        <v>6325.7918552036199</v>
      </c>
      <c r="Z63" s="877">
        <v>6990</v>
      </c>
      <c r="AA63" s="256">
        <f t="shared" si="7"/>
        <v>6.0698027314112293E-2</v>
      </c>
      <c r="AB63" s="770">
        <v>5963.8009049773755</v>
      </c>
      <c r="AC63" s="877">
        <v>6590</v>
      </c>
      <c r="AD63" s="256">
        <f t="shared" si="8"/>
        <v>1.5408320493066256E-2</v>
      </c>
      <c r="AE63" s="770">
        <v>5873.3031674208141</v>
      </c>
      <c r="AF63" s="933">
        <v>6490</v>
      </c>
      <c r="AG63" s="256">
        <f t="shared" si="9"/>
        <v>0</v>
      </c>
      <c r="AH63" s="469">
        <v>5873.3031674208141</v>
      </c>
      <c r="AI63" s="938">
        <v>6490</v>
      </c>
      <c r="AJ63" s="256">
        <f t="shared" si="10"/>
        <v>0</v>
      </c>
      <c r="AK63" s="772">
        <v>5873.3031674208141</v>
      </c>
      <c r="AL63" s="938">
        <v>6490</v>
      </c>
      <c r="AM63" s="256">
        <f t="shared" si="11"/>
        <v>0</v>
      </c>
      <c r="AN63" s="772">
        <v>5873.3031674208141</v>
      </c>
      <c r="AO63" s="938">
        <v>6490</v>
      </c>
      <c r="AP63" s="256">
        <f t="shared" si="12"/>
        <v>4.8465266558966075E-2</v>
      </c>
      <c r="AQ63" s="95">
        <v>5601.809954751131</v>
      </c>
      <c r="AR63" s="89">
        <v>6190</v>
      </c>
      <c r="AS63" s="256">
        <f t="shared" si="13"/>
        <v>0.1073345259391771</v>
      </c>
      <c r="AT63" s="469">
        <v>5058.8235294117649</v>
      </c>
      <c r="AU63" s="141">
        <v>5590</v>
      </c>
      <c r="AV63" s="256">
        <f t="shared" si="14"/>
        <v>0</v>
      </c>
      <c r="AW63" s="469">
        <v>5058.8235294117649</v>
      </c>
      <c r="AX63" s="141">
        <v>5590</v>
      </c>
      <c r="AY63" s="256">
        <f t="shared" si="15"/>
        <v>0</v>
      </c>
      <c r="AZ63" s="469">
        <v>5058.8235294117649</v>
      </c>
      <c r="BA63" s="141">
        <v>5590</v>
      </c>
      <c r="BB63" s="256">
        <f t="shared" si="16"/>
        <v>0</v>
      </c>
      <c r="BC63" s="95">
        <v>5058.8235294117649</v>
      </c>
      <c r="BD63" s="162">
        <v>5590</v>
      </c>
      <c r="BE63" s="354">
        <f t="shared" si="17"/>
        <v>7.7071290944123308E-2</v>
      </c>
      <c r="BF63" s="95">
        <v>4696.8325791855204</v>
      </c>
      <c r="BG63" s="162">
        <v>5190</v>
      </c>
      <c r="BH63" s="256">
        <f t="shared" si="18"/>
        <v>0.18223234624145787</v>
      </c>
      <c r="BI63" s="97">
        <v>3972.8506787330316</v>
      </c>
      <c r="BJ63" s="187">
        <v>4390</v>
      </c>
      <c r="BK63" s="354">
        <f t="shared" ref="BK63:BK83" si="39">(BJ63-BM63)/BM63</f>
        <v>0</v>
      </c>
      <c r="BL63" s="100">
        <v>3972.8506787330316</v>
      </c>
      <c r="BM63" s="163">
        <v>4390</v>
      </c>
      <c r="BN63" s="354">
        <f t="shared" ref="BN63:BN83" si="40">(BM63-BP63)/BP63</f>
        <v>0</v>
      </c>
      <c r="BO63" s="100">
        <v>3972.8506787330316</v>
      </c>
      <c r="BP63" s="90">
        <v>4390</v>
      </c>
      <c r="BQ63" s="354">
        <f t="shared" ref="BQ63:BQ83" si="41">(BP63-BS63)/BS63</f>
        <v>0</v>
      </c>
      <c r="BR63" s="355">
        <f>BS63/1.105</f>
        <v>3972.8506787330316</v>
      </c>
      <c r="BS63" s="122">
        <v>4390</v>
      </c>
      <c r="BT63" s="356">
        <f t="shared" ref="BT63:BT83" si="42">(BS63-BV63)/BV63</f>
        <v>0</v>
      </c>
      <c r="BU63" s="355">
        <f>BV63/1.105</f>
        <v>3972.8506787330316</v>
      </c>
      <c r="BV63" s="357">
        <v>4390</v>
      </c>
      <c r="BW63" s="354">
        <f t="shared" ref="BW63:BW83" si="43">(BV63-BY63)/BY63</f>
        <v>-0.12024048096192384</v>
      </c>
      <c r="BX63" s="355">
        <f>BY63/1.105</f>
        <v>4515.8371040723987</v>
      </c>
      <c r="BY63" s="343">
        <v>4990</v>
      </c>
      <c r="BZ63" s="356">
        <f t="shared" ref="BZ63:BZ83" si="44">(BY63-CB63)/CB63</f>
        <v>0</v>
      </c>
      <c r="CA63" s="355">
        <f>CB63/1.105</f>
        <v>4515.8371040723987</v>
      </c>
      <c r="CB63" s="347">
        <v>4990</v>
      </c>
      <c r="CC63" s="354">
        <f t="shared" ref="CC63:CC83" si="45">(CB63-CE63)/CE63</f>
        <v>0.92664092664092668</v>
      </c>
      <c r="CD63" s="355">
        <f>CE63/1.105</f>
        <v>2343.8914027149322</v>
      </c>
      <c r="CE63" s="358">
        <v>2590</v>
      </c>
      <c r="CF63" s="356">
        <f t="shared" ref="CF63:CF83" si="46">(CE63-CH63)/CH63</f>
        <v>0</v>
      </c>
      <c r="CG63" s="355">
        <f>CH63/1.105</f>
        <v>2343.8914027149322</v>
      </c>
      <c r="CH63" s="347">
        <v>2590</v>
      </c>
      <c r="CI63" s="339">
        <f t="shared" ref="CI63:CI83" si="47">(CH63-CK63)/CK63</f>
        <v>4.0160642570281124E-2</v>
      </c>
      <c r="CJ63" s="359">
        <f>CK63/1.105</f>
        <v>2253.3936651583713</v>
      </c>
      <c r="CK63" s="347">
        <v>2490</v>
      </c>
    </row>
    <row r="64" spans="1:89" s="479" customFormat="1" x14ac:dyDescent="0.3">
      <c r="A64" s="278" t="s">
        <v>120</v>
      </c>
      <c r="B64" s="269">
        <v>324</v>
      </c>
      <c r="C64" s="373" t="s">
        <v>121</v>
      </c>
      <c r="D64" s="766">
        <v>10858.823529411766</v>
      </c>
      <c r="E64" s="879">
        <v>11999</v>
      </c>
      <c r="F64" s="331">
        <f t="shared" si="0"/>
        <v>9.0917356123283929E-2</v>
      </c>
      <c r="G64" s="766">
        <v>9953.8461538461543</v>
      </c>
      <c r="H64" s="879">
        <v>10999</v>
      </c>
      <c r="I64" s="331">
        <f t="shared" si="1"/>
        <v>0.1000100010001</v>
      </c>
      <c r="J64" s="766">
        <v>9048.8687782805428</v>
      </c>
      <c r="K64" s="879">
        <v>9999</v>
      </c>
      <c r="L64" s="331">
        <f t="shared" si="2"/>
        <v>0</v>
      </c>
      <c r="M64" s="766">
        <v>8596.3800904977379</v>
      </c>
      <c r="N64" s="879">
        <v>9999</v>
      </c>
      <c r="O64" s="331">
        <f t="shared" si="3"/>
        <v>5.2637119696810189E-2</v>
      </c>
      <c r="P64" s="766">
        <v>8596.3800904977379</v>
      </c>
      <c r="Q64" s="879">
        <v>9499</v>
      </c>
      <c r="R64" s="331">
        <f t="shared" si="4"/>
        <v>0.11766090128250382</v>
      </c>
      <c r="S64" s="766">
        <v>7691.4027149321264</v>
      </c>
      <c r="T64" s="879">
        <v>8499</v>
      </c>
      <c r="U64" s="331">
        <f t="shared" si="5"/>
        <v>-5.5561729081009002E-2</v>
      </c>
      <c r="V64" s="766">
        <f t="shared" si="38"/>
        <v>8143.8914027149322</v>
      </c>
      <c r="W64" s="860">
        <v>8999</v>
      </c>
      <c r="X64" s="331">
        <f t="shared" si="6"/>
        <v>0</v>
      </c>
      <c r="Y64" s="766">
        <f t="shared" si="29"/>
        <v>8143.8914027149322</v>
      </c>
      <c r="Z64" s="879">
        <v>8999</v>
      </c>
      <c r="AA64" s="331">
        <f t="shared" si="7"/>
        <v>-0.23672603901611536</v>
      </c>
      <c r="AB64" s="766">
        <v>10669.683257918552</v>
      </c>
      <c r="AC64" s="879">
        <v>11790</v>
      </c>
      <c r="AD64" s="331">
        <f t="shared" si="8"/>
        <v>8.5543199315654406E-3</v>
      </c>
      <c r="AE64" s="766">
        <v>10579.185520361991</v>
      </c>
      <c r="AF64" s="931">
        <v>11690</v>
      </c>
      <c r="AG64" s="331">
        <f t="shared" si="9"/>
        <v>0.12512030798845045</v>
      </c>
      <c r="AH64" s="470">
        <v>9402.714932126697</v>
      </c>
      <c r="AI64" s="938">
        <v>10390</v>
      </c>
      <c r="AJ64" s="331">
        <f t="shared" si="10"/>
        <v>0</v>
      </c>
      <c r="AK64" s="773">
        <v>9402.714932126697</v>
      </c>
      <c r="AL64" s="938">
        <v>10390</v>
      </c>
      <c r="AM64" s="331">
        <f t="shared" si="11"/>
        <v>0</v>
      </c>
      <c r="AN64" s="773">
        <v>9402.714932126697</v>
      </c>
      <c r="AO64" s="938">
        <v>10390</v>
      </c>
      <c r="AP64" s="331">
        <f t="shared" si="12"/>
        <v>5.0556117290192111E-2</v>
      </c>
      <c r="AQ64" s="102">
        <v>8950.2262443438922</v>
      </c>
      <c r="AR64" s="91">
        <v>9890</v>
      </c>
      <c r="AS64" s="331">
        <f t="shared" si="13"/>
        <v>0.10011123470522804</v>
      </c>
      <c r="AT64" s="470">
        <v>8135.746606334842</v>
      </c>
      <c r="AU64" s="298">
        <v>8990</v>
      </c>
      <c r="AV64" s="331">
        <f t="shared" si="14"/>
        <v>0.1540436456996149</v>
      </c>
      <c r="AW64" s="470">
        <v>7049.7737556561087</v>
      </c>
      <c r="AX64" s="298">
        <v>7790</v>
      </c>
      <c r="AY64" s="331">
        <f t="shared" si="15"/>
        <v>2.6350461133069828E-2</v>
      </c>
      <c r="AZ64" s="470">
        <v>6868.778280542987</v>
      </c>
      <c r="BA64" s="298">
        <v>7590</v>
      </c>
      <c r="BB64" s="331">
        <f t="shared" si="16"/>
        <v>0</v>
      </c>
      <c r="BC64" s="102">
        <v>6868.778280542987</v>
      </c>
      <c r="BD64" s="299">
        <v>7590</v>
      </c>
      <c r="BE64" s="331">
        <f t="shared" si="17"/>
        <v>5.5632823365785816E-2</v>
      </c>
      <c r="BF64" s="102">
        <v>6506.7873303167426</v>
      </c>
      <c r="BG64" s="299">
        <v>7190</v>
      </c>
      <c r="BH64" s="331">
        <f t="shared" si="18"/>
        <v>9.1047040971168433E-2</v>
      </c>
      <c r="BI64" s="102">
        <v>5963.8009049773755</v>
      </c>
      <c r="BJ64" s="299">
        <v>6590</v>
      </c>
      <c r="BK64" s="331">
        <f t="shared" si="39"/>
        <v>0</v>
      </c>
      <c r="BL64" s="102">
        <v>5963.8009049773755</v>
      </c>
      <c r="BM64" s="299">
        <v>6590</v>
      </c>
      <c r="BN64" s="331">
        <f t="shared" si="40"/>
        <v>0</v>
      </c>
      <c r="BO64" s="102">
        <v>5963.8009049773755</v>
      </c>
      <c r="BP64" s="91">
        <v>6590</v>
      </c>
      <c r="BQ64" s="331">
        <f t="shared" si="41"/>
        <v>0</v>
      </c>
      <c r="BR64" s="360">
        <f t="shared" ref="BR64:BR83" si="48">BS64/1.105</f>
        <v>5963.8009049773755</v>
      </c>
      <c r="BS64" s="184">
        <v>6590</v>
      </c>
      <c r="BT64" s="329">
        <f t="shared" si="42"/>
        <v>0</v>
      </c>
      <c r="BU64" s="360">
        <f t="shared" ref="BU64:BU83" si="49">BV64/1.105</f>
        <v>5963.8009049773755</v>
      </c>
      <c r="BV64" s="91">
        <v>6590</v>
      </c>
      <c r="BW64" s="331">
        <f t="shared" si="43"/>
        <v>0</v>
      </c>
      <c r="BX64" s="360">
        <f t="shared" ref="BX64:BX83" si="50">BY64/1.105</f>
        <v>5963.8009049773755</v>
      </c>
      <c r="BY64" s="326">
        <v>6590</v>
      </c>
      <c r="BZ64" s="329">
        <f t="shared" si="44"/>
        <v>0</v>
      </c>
      <c r="CA64" s="360">
        <f t="shared" ref="CA64:CA83" si="51">CB64/1.105</f>
        <v>5963.8009049773755</v>
      </c>
      <c r="CB64" s="362">
        <v>6590</v>
      </c>
      <c r="CC64" s="331">
        <f t="shared" si="45"/>
        <v>0.20036429872495445</v>
      </c>
      <c r="CD64" s="360">
        <f t="shared" ref="CD64:CD83" si="52">CE64/1.105</f>
        <v>4968.3257918552035</v>
      </c>
      <c r="CE64" s="328">
        <v>5490</v>
      </c>
      <c r="CF64" s="329">
        <f t="shared" si="46"/>
        <v>0</v>
      </c>
      <c r="CG64" s="360">
        <f t="shared" ref="CG64:CG83" si="53">CH64/1.105</f>
        <v>4968.3257918552035</v>
      </c>
      <c r="CH64" s="330">
        <v>5490</v>
      </c>
      <c r="CI64" s="331">
        <f t="shared" si="47"/>
        <v>5.7803468208092484E-2</v>
      </c>
      <c r="CJ64" s="360">
        <f t="shared" ref="CJ64:CJ83" si="54">CK64/1.105</f>
        <v>4696.8325791855204</v>
      </c>
      <c r="CK64" s="330">
        <v>5190</v>
      </c>
    </row>
    <row r="65" spans="1:89" x14ac:dyDescent="0.3">
      <c r="A65" s="279" t="s">
        <v>120</v>
      </c>
      <c r="B65" s="268">
        <v>157</v>
      </c>
      <c r="C65" s="65" t="s">
        <v>122</v>
      </c>
      <c r="D65" s="775">
        <v>10858.823529411766</v>
      </c>
      <c r="E65" s="880">
        <v>11999</v>
      </c>
      <c r="F65" s="195">
        <f t="shared" si="0"/>
        <v>3.4485731528580053E-2</v>
      </c>
      <c r="G65" s="775">
        <v>10496.83257918552</v>
      </c>
      <c r="H65" s="890">
        <v>11599</v>
      </c>
      <c r="I65" s="195">
        <f t="shared" si="1"/>
        <v>0</v>
      </c>
      <c r="J65" s="775">
        <v>10496.83257918552</v>
      </c>
      <c r="K65" s="890">
        <v>11599</v>
      </c>
      <c r="L65" s="195">
        <f t="shared" si="2"/>
        <v>0</v>
      </c>
      <c r="M65" s="775">
        <v>10496.83257918552</v>
      </c>
      <c r="N65" s="880">
        <v>11599</v>
      </c>
      <c r="O65" s="195">
        <f t="shared" si="3"/>
        <v>5.4550413673970358E-2</v>
      </c>
      <c r="P65" s="775">
        <v>9953.8461538461543</v>
      </c>
      <c r="Q65" s="890">
        <v>10999</v>
      </c>
      <c r="R65" s="195">
        <f t="shared" si="4"/>
        <v>0</v>
      </c>
      <c r="S65" s="775">
        <v>9953.8461538461543</v>
      </c>
      <c r="T65" s="880">
        <v>10999</v>
      </c>
      <c r="U65" s="195">
        <f t="shared" si="5"/>
        <v>0.1000100010001</v>
      </c>
      <c r="V65" s="775">
        <f t="shared" ref="V65:V72" si="55">W65/1.105</f>
        <v>9048.8687782805428</v>
      </c>
      <c r="W65" s="890">
        <v>9999</v>
      </c>
      <c r="X65" s="195">
        <f t="shared" si="6"/>
        <v>0</v>
      </c>
      <c r="Y65" s="775">
        <f t="shared" ref="Y65:Y72" si="56">Z65/1.105</f>
        <v>9048.8687782805428</v>
      </c>
      <c r="Z65" s="890">
        <v>9999</v>
      </c>
      <c r="AA65" s="195">
        <f t="shared" si="7"/>
        <v>0</v>
      </c>
      <c r="AB65" s="775">
        <v>9048.8687782805428</v>
      </c>
      <c r="AC65" s="890">
        <v>9999</v>
      </c>
      <c r="AD65" s="195">
        <f t="shared" si="8"/>
        <v>0</v>
      </c>
      <c r="AE65" s="775">
        <v>9048.8687782805428</v>
      </c>
      <c r="AF65" s="936">
        <v>9999</v>
      </c>
      <c r="AG65" s="195">
        <f t="shared" si="9"/>
        <v>0.17649135192375573</v>
      </c>
      <c r="AH65" s="468">
        <v>7691.4027149321264</v>
      </c>
      <c r="AI65" s="938">
        <v>8499</v>
      </c>
      <c r="AJ65" s="195">
        <f t="shared" si="10"/>
        <v>0</v>
      </c>
      <c r="AK65" s="774">
        <v>7691.4027149321264</v>
      </c>
      <c r="AL65" s="938">
        <v>8499</v>
      </c>
      <c r="AM65" s="195">
        <f t="shared" si="11"/>
        <v>-5.4616240266963295E-2</v>
      </c>
      <c r="AN65" s="774">
        <v>8135.746606334842</v>
      </c>
      <c r="AO65" s="938">
        <v>8990</v>
      </c>
      <c r="AP65" s="195">
        <f t="shared" si="12"/>
        <v>3.4522439585730723E-2</v>
      </c>
      <c r="AQ65" s="99">
        <v>7864.2533936651589</v>
      </c>
      <c r="AR65" s="52">
        <v>8690</v>
      </c>
      <c r="AS65" s="195">
        <f t="shared" si="13"/>
        <v>0.10139416983523447</v>
      </c>
      <c r="AT65" s="468">
        <v>7140.2714932126701</v>
      </c>
      <c r="AU65" s="140">
        <v>7890</v>
      </c>
      <c r="AV65" s="195">
        <f t="shared" si="14"/>
        <v>3.9525691699604744E-2</v>
      </c>
      <c r="AW65" s="468">
        <v>6868.778280542987</v>
      </c>
      <c r="AX65" s="140">
        <v>7590</v>
      </c>
      <c r="AY65" s="195">
        <f t="shared" si="15"/>
        <v>2.7063599458728011E-2</v>
      </c>
      <c r="AZ65" s="468">
        <v>6687.7828054298643</v>
      </c>
      <c r="BA65" s="140">
        <v>7390</v>
      </c>
      <c r="BB65" s="195">
        <f t="shared" si="16"/>
        <v>0</v>
      </c>
      <c r="BC65" s="99">
        <v>6687.7828054298643</v>
      </c>
      <c r="BD65" s="157">
        <v>7390</v>
      </c>
      <c r="BE65" s="195">
        <f t="shared" si="17"/>
        <v>5.7224606580829757E-2</v>
      </c>
      <c r="BF65" s="99">
        <v>6325.7918552036199</v>
      </c>
      <c r="BG65" s="162">
        <v>6990</v>
      </c>
      <c r="BH65" s="195">
        <f t="shared" si="18"/>
        <v>7.7041602465331274E-2</v>
      </c>
      <c r="BI65" s="99">
        <v>5873.3031674208141</v>
      </c>
      <c r="BJ65" s="157">
        <v>6490</v>
      </c>
      <c r="BK65" s="195">
        <f t="shared" si="39"/>
        <v>0</v>
      </c>
      <c r="BL65" s="99">
        <v>5873.3031674208141</v>
      </c>
      <c r="BM65" s="162">
        <v>6490</v>
      </c>
      <c r="BN65" s="195">
        <f t="shared" si="40"/>
        <v>0</v>
      </c>
      <c r="BO65" s="99">
        <v>5873.3031674208141</v>
      </c>
      <c r="BP65" s="89">
        <v>6490</v>
      </c>
      <c r="BQ65" s="195">
        <f t="shared" si="41"/>
        <v>0</v>
      </c>
      <c r="BR65" s="204">
        <f t="shared" si="48"/>
        <v>5873.3031674208141</v>
      </c>
      <c r="BS65" s="106">
        <v>6490</v>
      </c>
      <c r="BT65" s="194">
        <f t="shared" si="42"/>
        <v>0</v>
      </c>
      <c r="BU65" s="204">
        <f t="shared" si="49"/>
        <v>5873.3031674208141</v>
      </c>
      <c r="BV65" s="52">
        <v>6490</v>
      </c>
      <c r="BW65" s="195">
        <f t="shared" si="43"/>
        <v>0</v>
      </c>
      <c r="BX65" s="204">
        <f t="shared" si="50"/>
        <v>5873.3031674208141</v>
      </c>
      <c r="BY65" s="205">
        <v>6490</v>
      </c>
      <c r="BZ65" s="194">
        <f t="shared" si="44"/>
        <v>0</v>
      </c>
      <c r="CA65" s="204">
        <f t="shared" si="51"/>
        <v>5873.3031674208141</v>
      </c>
      <c r="CB65" s="199">
        <v>6490</v>
      </c>
      <c r="CC65" s="195">
        <f t="shared" si="45"/>
        <v>0.22684310018903592</v>
      </c>
      <c r="CD65" s="204">
        <f t="shared" si="52"/>
        <v>4787.3303167420818</v>
      </c>
      <c r="CE65" s="193">
        <v>5290</v>
      </c>
      <c r="CF65" s="194">
        <f t="shared" si="46"/>
        <v>0</v>
      </c>
      <c r="CG65" s="204">
        <f t="shared" si="53"/>
        <v>4787.3303167420818</v>
      </c>
      <c r="CH65" s="191">
        <v>5290</v>
      </c>
      <c r="CI65" s="195">
        <f t="shared" si="47"/>
        <v>6.0120240480961921E-2</v>
      </c>
      <c r="CJ65" s="204">
        <f t="shared" si="54"/>
        <v>4515.8371040723987</v>
      </c>
      <c r="CK65" s="191">
        <v>4990</v>
      </c>
    </row>
    <row r="66" spans="1:89" x14ac:dyDescent="0.3">
      <c r="A66" s="279" t="s">
        <v>120</v>
      </c>
      <c r="B66" s="268">
        <v>639</v>
      </c>
      <c r="C66" s="65" t="s">
        <v>123</v>
      </c>
      <c r="D66" s="774">
        <v>10858.823529411766</v>
      </c>
      <c r="E66" s="876">
        <v>11999</v>
      </c>
      <c r="F66" s="195">
        <f t="shared" si="0"/>
        <v>3.4485731528580053E-2</v>
      </c>
      <c r="G66" s="774">
        <v>10496.83257918552</v>
      </c>
      <c r="H66" s="861">
        <v>11599</v>
      </c>
      <c r="I66" s="195">
        <f t="shared" si="1"/>
        <v>0</v>
      </c>
      <c r="J66" s="774">
        <v>10496.83257918552</v>
      </c>
      <c r="K66" s="861">
        <v>11599</v>
      </c>
      <c r="L66" s="195">
        <f t="shared" si="2"/>
        <v>0</v>
      </c>
      <c r="M66" s="774">
        <v>10496.83257918552</v>
      </c>
      <c r="N66" s="876">
        <v>11599</v>
      </c>
      <c r="O66" s="195">
        <f t="shared" si="3"/>
        <v>5.4550413673970358E-2</v>
      </c>
      <c r="P66" s="774">
        <v>9953.8461538461543</v>
      </c>
      <c r="Q66" s="861">
        <v>10999</v>
      </c>
      <c r="R66" s="195">
        <f t="shared" si="4"/>
        <v>0</v>
      </c>
      <c r="S66" s="774">
        <v>9953.8461538461543</v>
      </c>
      <c r="T66" s="876">
        <v>10999</v>
      </c>
      <c r="U66" s="195">
        <f t="shared" si="5"/>
        <v>0.1000100010001</v>
      </c>
      <c r="V66" s="774">
        <f t="shared" si="55"/>
        <v>9048.8687782805428</v>
      </c>
      <c r="W66" s="861">
        <v>9999</v>
      </c>
      <c r="X66" s="195">
        <f t="shared" si="6"/>
        <v>0</v>
      </c>
      <c r="Y66" s="774">
        <f t="shared" si="56"/>
        <v>9048.8687782805428</v>
      </c>
      <c r="Z66" s="861">
        <v>9999</v>
      </c>
      <c r="AA66" s="195">
        <f t="shared" si="7"/>
        <v>0</v>
      </c>
      <c r="AB66" s="774">
        <v>9048.8687782805428</v>
      </c>
      <c r="AC66" s="861">
        <v>9999</v>
      </c>
      <c r="AD66" s="195">
        <f t="shared" si="8"/>
        <v>0</v>
      </c>
      <c r="AE66" s="774">
        <v>9048.8687782805428</v>
      </c>
      <c r="AF66" s="932">
        <v>9999</v>
      </c>
      <c r="AG66" s="195">
        <f t="shared" si="9"/>
        <v>0.111123458162018</v>
      </c>
      <c r="AH66" s="468">
        <v>8143.8914027149322</v>
      </c>
      <c r="AI66" s="938">
        <v>8999</v>
      </c>
      <c r="AJ66" s="195">
        <f t="shared" si="10"/>
        <v>0</v>
      </c>
      <c r="AK66" s="774">
        <v>8143.8914027149322</v>
      </c>
      <c r="AL66" s="938">
        <v>8999</v>
      </c>
      <c r="AM66" s="195">
        <f t="shared" si="11"/>
        <v>-9.9199199199199201E-2</v>
      </c>
      <c r="AN66" s="774">
        <v>9040.7239819004535</v>
      </c>
      <c r="AO66" s="938">
        <v>9990</v>
      </c>
      <c r="AP66" s="195">
        <f t="shared" si="12"/>
        <v>5.2687038988408853E-2</v>
      </c>
      <c r="AQ66" s="99">
        <v>8588.2352941176468</v>
      </c>
      <c r="AR66" s="52">
        <v>9490</v>
      </c>
      <c r="AS66" s="195">
        <f t="shared" si="13"/>
        <v>0.10477299185098952</v>
      </c>
      <c r="AT66" s="468">
        <v>7773.7556561085976</v>
      </c>
      <c r="AU66" s="140">
        <v>8590</v>
      </c>
      <c r="AV66" s="195">
        <f t="shared" si="14"/>
        <v>0.10269576379974327</v>
      </c>
      <c r="AW66" s="468">
        <v>7049.7737556561087</v>
      </c>
      <c r="AX66" s="140">
        <v>7790</v>
      </c>
      <c r="AY66" s="195">
        <f t="shared" si="15"/>
        <v>2.6350461133069828E-2</v>
      </c>
      <c r="AZ66" s="468">
        <v>6868.778280542987</v>
      </c>
      <c r="BA66" s="140">
        <v>7590</v>
      </c>
      <c r="BB66" s="195">
        <f t="shared" si="16"/>
        <v>0</v>
      </c>
      <c r="BC66" s="99">
        <v>6868.778280542987</v>
      </c>
      <c r="BD66" s="157">
        <v>7590</v>
      </c>
      <c r="BE66" s="195">
        <f t="shared" si="17"/>
        <v>5.5632823365785816E-2</v>
      </c>
      <c r="BF66" s="99">
        <v>6506.7873303167426</v>
      </c>
      <c r="BG66" s="89">
        <v>7190</v>
      </c>
      <c r="BH66" s="195">
        <f t="shared" si="18"/>
        <v>2.8612303290414878E-2</v>
      </c>
      <c r="BI66" s="99">
        <v>6325.7918552036199</v>
      </c>
      <c r="BJ66" s="157">
        <v>6990</v>
      </c>
      <c r="BK66" s="195">
        <f t="shared" si="39"/>
        <v>0</v>
      </c>
      <c r="BL66" s="99">
        <v>6325.7918552036199</v>
      </c>
      <c r="BM66" s="236">
        <v>6990</v>
      </c>
      <c r="BN66" s="195">
        <f t="shared" si="40"/>
        <v>-6.6755674232309742E-2</v>
      </c>
      <c r="BO66" s="99">
        <v>6778.2805429864256</v>
      </c>
      <c r="BP66" s="89">
        <v>7490</v>
      </c>
      <c r="BQ66" s="195">
        <f t="shared" si="41"/>
        <v>0</v>
      </c>
      <c r="BR66" s="204">
        <f t="shared" si="48"/>
        <v>6778.2805429864256</v>
      </c>
      <c r="BS66" s="106">
        <v>7490</v>
      </c>
      <c r="BT66" s="194">
        <f t="shared" si="42"/>
        <v>0</v>
      </c>
      <c r="BU66" s="204">
        <f t="shared" si="49"/>
        <v>6778.2805429864256</v>
      </c>
      <c r="BV66" s="52">
        <v>7490</v>
      </c>
      <c r="BW66" s="195">
        <f t="shared" si="43"/>
        <v>7.1530758226037203E-2</v>
      </c>
      <c r="BX66" s="204">
        <f t="shared" si="50"/>
        <v>6325.7918552036199</v>
      </c>
      <c r="BY66" s="205">
        <v>6990</v>
      </c>
      <c r="BZ66" s="194">
        <f t="shared" si="44"/>
        <v>0</v>
      </c>
      <c r="CA66" s="204">
        <f t="shared" si="51"/>
        <v>6325.7918552036199</v>
      </c>
      <c r="CB66" s="199">
        <v>6990</v>
      </c>
      <c r="CC66" s="195">
        <f t="shared" si="45"/>
        <v>0.20725388601036268</v>
      </c>
      <c r="CD66" s="204">
        <f t="shared" si="52"/>
        <v>5239.8190045248866</v>
      </c>
      <c r="CE66" s="193">
        <v>5790</v>
      </c>
      <c r="CF66" s="194">
        <f t="shared" si="46"/>
        <v>0</v>
      </c>
      <c r="CG66" s="204">
        <f t="shared" si="53"/>
        <v>5239.8190045248866</v>
      </c>
      <c r="CH66" s="191">
        <v>5790</v>
      </c>
      <c r="CI66" s="195">
        <f t="shared" si="47"/>
        <v>5.4644808743169397E-2</v>
      </c>
      <c r="CJ66" s="204">
        <f t="shared" si="54"/>
        <v>4968.3257918552035</v>
      </c>
      <c r="CK66" s="191">
        <v>5490</v>
      </c>
    </row>
    <row r="67" spans="1:89" x14ac:dyDescent="0.3">
      <c r="A67" s="279" t="s">
        <v>120</v>
      </c>
      <c r="B67" s="268">
        <v>638</v>
      </c>
      <c r="C67" s="65" t="s">
        <v>124</v>
      </c>
      <c r="D67" s="774">
        <v>15828.054298642533</v>
      </c>
      <c r="E67" s="876">
        <v>17490</v>
      </c>
      <c r="F67" s="195">
        <f t="shared" si="0"/>
        <v>4.169148302561048E-2</v>
      </c>
      <c r="G67" s="774">
        <v>15194.570135746606</v>
      </c>
      <c r="H67" s="861">
        <v>16790</v>
      </c>
      <c r="I67" s="195">
        <f t="shared" si="1"/>
        <v>0</v>
      </c>
      <c r="J67" s="774">
        <v>15194.570135746606</v>
      </c>
      <c r="K67" s="861">
        <v>16790</v>
      </c>
      <c r="L67" s="195">
        <f t="shared" si="2"/>
        <v>0</v>
      </c>
      <c r="M67" s="774">
        <v>15194.570135746606</v>
      </c>
      <c r="N67" s="876">
        <v>16790</v>
      </c>
      <c r="O67" s="195">
        <f t="shared" si="3"/>
        <v>5.0031269543464665E-2</v>
      </c>
      <c r="P67" s="774">
        <v>14470.588235294117</v>
      </c>
      <c r="Q67" s="861">
        <v>15990</v>
      </c>
      <c r="R67" s="195">
        <f t="shared" si="4"/>
        <v>6.6711140760507007E-2</v>
      </c>
      <c r="S67" s="774">
        <v>13565.610859728507</v>
      </c>
      <c r="T67" s="876">
        <v>14990</v>
      </c>
      <c r="U67" s="195">
        <f t="shared" si="5"/>
        <v>4.1695621959694229E-2</v>
      </c>
      <c r="V67" s="774">
        <f t="shared" si="55"/>
        <v>13022.624434389141</v>
      </c>
      <c r="W67" s="861">
        <v>14390</v>
      </c>
      <c r="X67" s="195">
        <f t="shared" si="6"/>
        <v>0</v>
      </c>
      <c r="Y67" s="774">
        <f t="shared" si="56"/>
        <v>13022.624434389141</v>
      </c>
      <c r="Z67" s="876">
        <v>14390</v>
      </c>
      <c r="AA67" s="195">
        <f t="shared" si="7"/>
        <v>7.468259895444361E-2</v>
      </c>
      <c r="AB67" s="774">
        <v>12117.64705882353</v>
      </c>
      <c r="AC67" s="876">
        <v>13390</v>
      </c>
      <c r="AD67" s="195">
        <f t="shared" si="8"/>
        <v>7.5244544770504138E-3</v>
      </c>
      <c r="AE67" s="774">
        <v>12027.149321266968</v>
      </c>
      <c r="AF67" s="932">
        <v>13290</v>
      </c>
      <c r="AG67" s="195">
        <f t="shared" si="9"/>
        <v>0.10842368640533778</v>
      </c>
      <c r="AH67" s="468">
        <v>10850.678733031675</v>
      </c>
      <c r="AI67" s="938">
        <v>11990</v>
      </c>
      <c r="AJ67" s="195">
        <f t="shared" si="10"/>
        <v>0</v>
      </c>
      <c r="AK67" s="774">
        <v>10850.678733031675</v>
      </c>
      <c r="AL67" s="938">
        <v>11990</v>
      </c>
      <c r="AM67" s="195">
        <f t="shared" si="11"/>
        <v>0</v>
      </c>
      <c r="AN67" s="774">
        <v>10850.678733031675</v>
      </c>
      <c r="AO67" s="938">
        <v>11990</v>
      </c>
      <c r="AP67" s="195">
        <f t="shared" si="12"/>
        <v>9.0991810737033663E-2</v>
      </c>
      <c r="AQ67" s="99">
        <v>9945.7013574660632</v>
      </c>
      <c r="AR67" s="52">
        <v>10990</v>
      </c>
      <c r="AS67" s="195">
        <f t="shared" si="13"/>
        <v>0.10010010010010011</v>
      </c>
      <c r="AT67" s="468">
        <v>9040.7239819004535</v>
      </c>
      <c r="AU67" s="140">
        <v>9990</v>
      </c>
      <c r="AV67" s="195">
        <f t="shared" si="14"/>
        <v>8.7051142546245922E-2</v>
      </c>
      <c r="AW67" s="468">
        <v>8316.7420814479647</v>
      </c>
      <c r="AX67" s="140">
        <v>9190</v>
      </c>
      <c r="AY67" s="195">
        <f t="shared" si="15"/>
        <v>4.5506257110352673E-2</v>
      </c>
      <c r="AZ67" s="468">
        <v>7954.7511312217193</v>
      </c>
      <c r="BA67" s="140">
        <v>8790</v>
      </c>
      <c r="BB67" s="195">
        <f t="shared" si="16"/>
        <v>0</v>
      </c>
      <c r="BC67" s="99">
        <v>7954.7511312217193</v>
      </c>
      <c r="BD67" s="157">
        <v>8790</v>
      </c>
      <c r="BE67" s="195">
        <f t="shared" si="17"/>
        <v>6.0313630880579013E-2</v>
      </c>
      <c r="BF67" s="99">
        <v>7502.2624434389145</v>
      </c>
      <c r="BG67" s="162">
        <v>8290</v>
      </c>
      <c r="BH67" s="195">
        <f t="shared" si="18"/>
        <v>0.1068090787716956</v>
      </c>
      <c r="BI67" s="99">
        <v>6778.2805429864256</v>
      </c>
      <c r="BJ67" s="157">
        <v>7490</v>
      </c>
      <c r="BK67" s="195">
        <f t="shared" si="39"/>
        <v>0</v>
      </c>
      <c r="BL67" s="99">
        <v>6778.2805429864256</v>
      </c>
      <c r="BM67" s="162">
        <v>7490</v>
      </c>
      <c r="BN67" s="195">
        <f t="shared" si="40"/>
        <v>0</v>
      </c>
      <c r="BO67" s="99">
        <v>6778.2805429864256</v>
      </c>
      <c r="BP67" s="89">
        <v>7490</v>
      </c>
      <c r="BQ67" s="195">
        <f t="shared" si="41"/>
        <v>0</v>
      </c>
      <c r="BR67" s="204">
        <f t="shared" si="48"/>
        <v>6778.2805429864256</v>
      </c>
      <c r="BS67" s="106">
        <v>7490</v>
      </c>
      <c r="BT67" s="194">
        <f t="shared" si="42"/>
        <v>0</v>
      </c>
      <c r="BU67" s="204">
        <f t="shared" si="49"/>
        <v>6778.2805429864256</v>
      </c>
      <c r="BV67" s="52">
        <v>7490</v>
      </c>
      <c r="BW67" s="195">
        <f t="shared" si="43"/>
        <v>4.1724617524339362E-2</v>
      </c>
      <c r="BX67" s="204">
        <f t="shared" si="50"/>
        <v>6506.7873303167426</v>
      </c>
      <c r="BY67" s="205">
        <v>7190</v>
      </c>
      <c r="BZ67" s="194">
        <f t="shared" si="44"/>
        <v>0</v>
      </c>
      <c r="CA67" s="204">
        <f t="shared" si="51"/>
        <v>6506.7873303167426</v>
      </c>
      <c r="CB67" s="199">
        <v>7190</v>
      </c>
      <c r="CC67" s="195">
        <f t="shared" si="45"/>
        <v>0.10785824345146379</v>
      </c>
      <c r="CD67" s="204">
        <f t="shared" si="52"/>
        <v>5873.3031674208141</v>
      </c>
      <c r="CE67" s="193">
        <v>6490</v>
      </c>
      <c r="CF67" s="194">
        <f t="shared" si="46"/>
        <v>0</v>
      </c>
      <c r="CG67" s="204">
        <f t="shared" si="53"/>
        <v>5873.3031674208141</v>
      </c>
      <c r="CH67" s="191">
        <v>6490</v>
      </c>
      <c r="CI67" s="195">
        <f t="shared" si="47"/>
        <v>4.8465266558966075E-2</v>
      </c>
      <c r="CJ67" s="204">
        <f t="shared" si="54"/>
        <v>5601.809954751131</v>
      </c>
      <c r="CK67" s="191">
        <v>6190</v>
      </c>
    </row>
    <row r="68" spans="1:89" x14ac:dyDescent="0.3">
      <c r="A68" s="279" t="s">
        <v>120</v>
      </c>
      <c r="B68" s="268">
        <v>352</v>
      </c>
      <c r="C68" s="65" t="s">
        <v>125</v>
      </c>
      <c r="D68" s="774">
        <v>15828.054298642533</v>
      </c>
      <c r="E68" s="876">
        <v>17490</v>
      </c>
      <c r="F68" s="195">
        <f t="shared" si="0"/>
        <v>4.169148302561048E-2</v>
      </c>
      <c r="G68" s="774">
        <v>15194.570135746606</v>
      </c>
      <c r="H68" s="861">
        <v>16790</v>
      </c>
      <c r="I68" s="195">
        <f t="shared" si="1"/>
        <v>0</v>
      </c>
      <c r="J68" s="774">
        <v>15194.570135746606</v>
      </c>
      <c r="K68" s="861">
        <v>16790</v>
      </c>
      <c r="L68" s="195">
        <f t="shared" si="2"/>
        <v>0</v>
      </c>
      <c r="M68" s="774">
        <v>15194.570135746606</v>
      </c>
      <c r="N68" s="876">
        <v>16790</v>
      </c>
      <c r="O68" s="195">
        <f t="shared" si="3"/>
        <v>5.0031269543464665E-2</v>
      </c>
      <c r="P68" s="774">
        <v>14470.588235294117</v>
      </c>
      <c r="Q68" s="861">
        <v>15990</v>
      </c>
      <c r="R68" s="195">
        <f t="shared" si="4"/>
        <v>6.6711140760507007E-2</v>
      </c>
      <c r="S68" s="774">
        <v>13565.610859728507</v>
      </c>
      <c r="T68" s="876">
        <v>14990</v>
      </c>
      <c r="U68" s="195">
        <f t="shared" si="5"/>
        <v>4.1695621959694229E-2</v>
      </c>
      <c r="V68" s="774">
        <f t="shared" si="55"/>
        <v>13022.624434389141</v>
      </c>
      <c r="W68" s="861">
        <v>14390</v>
      </c>
      <c r="X68" s="195">
        <f t="shared" si="6"/>
        <v>0</v>
      </c>
      <c r="Y68" s="774">
        <f t="shared" si="56"/>
        <v>13022.624434389141</v>
      </c>
      <c r="Z68" s="876">
        <v>14390</v>
      </c>
      <c r="AA68" s="195">
        <f t="shared" si="7"/>
        <v>7.468259895444361E-2</v>
      </c>
      <c r="AB68" s="774">
        <v>12117.64705882353</v>
      </c>
      <c r="AC68" s="876">
        <v>13390</v>
      </c>
      <c r="AD68" s="195">
        <f t="shared" si="8"/>
        <v>7.5244544770504138E-3</v>
      </c>
      <c r="AE68" s="774">
        <v>12027.149321266968</v>
      </c>
      <c r="AF68" s="932">
        <v>13290</v>
      </c>
      <c r="AG68" s="195">
        <f t="shared" si="9"/>
        <v>0.10842368640533778</v>
      </c>
      <c r="AH68" s="468">
        <v>10850.678733031675</v>
      </c>
      <c r="AI68" s="938">
        <v>11990</v>
      </c>
      <c r="AJ68" s="195">
        <f t="shared" si="10"/>
        <v>0</v>
      </c>
      <c r="AK68" s="774">
        <v>10850.678733031675</v>
      </c>
      <c r="AL68" s="938">
        <v>11990</v>
      </c>
      <c r="AM68" s="195">
        <f t="shared" si="11"/>
        <v>0</v>
      </c>
      <c r="AN68" s="774">
        <v>10850.678733031675</v>
      </c>
      <c r="AO68" s="938">
        <v>11990</v>
      </c>
      <c r="AP68" s="195">
        <f t="shared" si="12"/>
        <v>9.0991810737033663E-2</v>
      </c>
      <c r="AQ68" s="99">
        <v>9945.7013574660632</v>
      </c>
      <c r="AR68" s="52">
        <v>10990</v>
      </c>
      <c r="AS68" s="195">
        <f t="shared" si="13"/>
        <v>0.10010010010010011</v>
      </c>
      <c r="AT68" s="468">
        <v>9040.7239819004535</v>
      </c>
      <c r="AU68" s="140">
        <v>9990</v>
      </c>
      <c r="AV68" s="195">
        <f t="shared" si="14"/>
        <v>0.13651877133105803</v>
      </c>
      <c r="AW68" s="468">
        <v>7954.7511312217193</v>
      </c>
      <c r="AX68" s="140">
        <v>8790</v>
      </c>
      <c r="AY68" s="195">
        <f t="shared" si="15"/>
        <v>3.5335689045936397E-2</v>
      </c>
      <c r="AZ68" s="468">
        <v>7683.2579185520362</v>
      </c>
      <c r="BA68" s="140">
        <v>8490</v>
      </c>
      <c r="BB68" s="195">
        <f t="shared" si="16"/>
        <v>0</v>
      </c>
      <c r="BC68" s="99">
        <v>7683.2579185520362</v>
      </c>
      <c r="BD68" s="157">
        <v>8490</v>
      </c>
      <c r="BE68" s="195">
        <f t="shared" si="17"/>
        <v>6.2578222778473094E-2</v>
      </c>
      <c r="BF68" s="99">
        <v>7230.7692307692305</v>
      </c>
      <c r="BG68" s="162">
        <v>7990</v>
      </c>
      <c r="BH68" s="195">
        <f t="shared" si="18"/>
        <v>8.1190798376184037E-2</v>
      </c>
      <c r="BI68" s="99">
        <v>6687.7828054298643</v>
      </c>
      <c r="BJ68" s="157">
        <v>7390</v>
      </c>
      <c r="BK68" s="195">
        <f t="shared" si="39"/>
        <v>0</v>
      </c>
      <c r="BL68" s="99">
        <v>6687.7828054298643</v>
      </c>
      <c r="BM68" s="162">
        <v>7390</v>
      </c>
      <c r="BN68" s="195">
        <f t="shared" si="40"/>
        <v>0</v>
      </c>
      <c r="BO68" s="99">
        <v>6687.7828054298643</v>
      </c>
      <c r="BP68" s="89">
        <v>7390</v>
      </c>
      <c r="BQ68" s="195">
        <f t="shared" si="41"/>
        <v>0</v>
      </c>
      <c r="BR68" s="204">
        <f t="shared" si="48"/>
        <v>6687.7828054298643</v>
      </c>
      <c r="BS68" s="106">
        <v>7390</v>
      </c>
      <c r="BT68" s="194">
        <f t="shared" si="42"/>
        <v>0</v>
      </c>
      <c r="BU68" s="204">
        <f t="shared" si="49"/>
        <v>6687.7828054298643</v>
      </c>
      <c r="BV68" s="52">
        <v>7390</v>
      </c>
      <c r="BW68" s="195">
        <f t="shared" si="43"/>
        <v>0</v>
      </c>
      <c r="BX68" s="204">
        <f t="shared" si="50"/>
        <v>6687.7828054298643</v>
      </c>
      <c r="BY68" s="205">
        <v>7390</v>
      </c>
      <c r="BZ68" s="194">
        <f t="shared" si="44"/>
        <v>0</v>
      </c>
      <c r="CA68" s="204">
        <f t="shared" si="51"/>
        <v>6687.7828054298643</v>
      </c>
      <c r="CB68" s="199">
        <v>7390</v>
      </c>
      <c r="CC68" s="195">
        <f t="shared" si="45"/>
        <v>0.1938610662358643</v>
      </c>
      <c r="CD68" s="204">
        <f t="shared" si="52"/>
        <v>5601.809954751131</v>
      </c>
      <c r="CE68" s="193">
        <v>6190</v>
      </c>
      <c r="CF68" s="194">
        <f t="shared" si="46"/>
        <v>0</v>
      </c>
      <c r="CG68" s="204">
        <f t="shared" si="53"/>
        <v>5601.809954751131</v>
      </c>
      <c r="CH68" s="191">
        <v>6190</v>
      </c>
      <c r="CI68" s="195">
        <f t="shared" si="47"/>
        <v>3.3388981636060099E-2</v>
      </c>
      <c r="CJ68" s="204">
        <f t="shared" si="54"/>
        <v>5420.8144796380093</v>
      </c>
      <c r="CK68" s="191">
        <v>5990</v>
      </c>
    </row>
    <row r="69" spans="1:89" x14ac:dyDescent="0.3">
      <c r="A69" s="279" t="s">
        <v>120</v>
      </c>
      <c r="B69" s="268">
        <v>182</v>
      </c>
      <c r="C69" s="65" t="s">
        <v>126</v>
      </c>
      <c r="D69" s="774">
        <v>15828.054298642533</v>
      </c>
      <c r="E69" s="876">
        <v>17490</v>
      </c>
      <c r="F69" s="195">
        <f t="shared" si="0"/>
        <v>4.169148302561048E-2</v>
      </c>
      <c r="G69" s="774">
        <v>15194.570135746606</v>
      </c>
      <c r="H69" s="861">
        <v>16790</v>
      </c>
      <c r="I69" s="195">
        <f t="shared" si="1"/>
        <v>0</v>
      </c>
      <c r="J69" s="774">
        <v>15194.570135746606</v>
      </c>
      <c r="K69" s="861">
        <v>16790</v>
      </c>
      <c r="L69" s="195">
        <f t="shared" si="2"/>
        <v>0</v>
      </c>
      <c r="M69" s="774">
        <v>15194.570135746606</v>
      </c>
      <c r="N69" s="876">
        <v>16790</v>
      </c>
      <c r="O69" s="195">
        <f t="shared" si="3"/>
        <v>5.0031269543464665E-2</v>
      </c>
      <c r="P69" s="774">
        <v>14470.588235294117</v>
      </c>
      <c r="Q69" s="861">
        <v>15990</v>
      </c>
      <c r="R69" s="195">
        <f t="shared" si="4"/>
        <v>6.6711140760507007E-2</v>
      </c>
      <c r="S69" s="774">
        <v>13565.610859728507</v>
      </c>
      <c r="T69" s="876">
        <v>14990</v>
      </c>
      <c r="U69" s="195">
        <f t="shared" si="5"/>
        <v>7.147962830593281E-2</v>
      </c>
      <c r="V69" s="774">
        <f t="shared" si="55"/>
        <v>12660.633484162896</v>
      </c>
      <c r="W69" s="861">
        <v>13990</v>
      </c>
      <c r="X69" s="195">
        <f t="shared" si="6"/>
        <v>0</v>
      </c>
      <c r="Y69" s="774">
        <f t="shared" si="56"/>
        <v>12660.633484162896</v>
      </c>
      <c r="Z69" s="876">
        <v>13990</v>
      </c>
      <c r="AA69" s="195">
        <f t="shared" si="7"/>
        <v>6.0652009097801364E-2</v>
      </c>
      <c r="AB69" s="774">
        <v>11936.651583710407</v>
      </c>
      <c r="AC69" s="876">
        <v>13190</v>
      </c>
      <c r="AD69" s="195">
        <f t="shared" si="8"/>
        <v>1.5396458814472672E-2</v>
      </c>
      <c r="AE69" s="774">
        <v>11755.656108597284</v>
      </c>
      <c r="AF69" s="932">
        <v>12990</v>
      </c>
      <c r="AG69" s="195">
        <f t="shared" si="9"/>
        <v>0.10178117048346055</v>
      </c>
      <c r="AH69" s="468">
        <v>10669.683257918552</v>
      </c>
      <c r="AI69" s="938">
        <v>11790</v>
      </c>
      <c r="AJ69" s="195">
        <f t="shared" si="10"/>
        <v>0</v>
      </c>
      <c r="AK69" s="774">
        <v>10669.683257918552</v>
      </c>
      <c r="AL69" s="938">
        <v>11790</v>
      </c>
      <c r="AM69" s="195">
        <f t="shared" si="11"/>
        <v>0</v>
      </c>
      <c r="AN69" s="774">
        <v>10669.683257918552</v>
      </c>
      <c r="AO69" s="938">
        <v>11790</v>
      </c>
      <c r="AP69" s="195">
        <f t="shared" si="12"/>
        <v>9.2678405931417976E-2</v>
      </c>
      <c r="AQ69" s="99">
        <v>9764.7058823529405</v>
      </c>
      <c r="AR69" s="52">
        <v>10790</v>
      </c>
      <c r="AS69" s="195">
        <f t="shared" si="13"/>
        <v>0.10214504596527069</v>
      </c>
      <c r="AT69" s="468">
        <v>8859.7285067873308</v>
      </c>
      <c r="AU69" s="140">
        <v>9790</v>
      </c>
      <c r="AV69" s="195">
        <f t="shared" si="14"/>
        <v>0.13969732246798602</v>
      </c>
      <c r="AW69" s="468">
        <v>7773.7556561085976</v>
      </c>
      <c r="AX69" s="140">
        <v>8590</v>
      </c>
      <c r="AY69" s="195">
        <f t="shared" si="15"/>
        <v>3.6188178528347409E-2</v>
      </c>
      <c r="AZ69" s="468">
        <v>7502.2624434389145</v>
      </c>
      <c r="BA69" s="140">
        <v>8290</v>
      </c>
      <c r="BB69" s="195">
        <f t="shared" si="16"/>
        <v>0</v>
      </c>
      <c r="BC69" s="99">
        <v>7502.2624434389145</v>
      </c>
      <c r="BD69" s="157">
        <v>8290</v>
      </c>
      <c r="BE69" s="195">
        <f t="shared" si="17"/>
        <v>6.4184852374839535E-2</v>
      </c>
      <c r="BF69" s="99">
        <v>7049.7737556561087</v>
      </c>
      <c r="BG69" s="162">
        <v>7790</v>
      </c>
      <c r="BH69" s="195">
        <f t="shared" si="18"/>
        <v>8.3449235048678724E-2</v>
      </c>
      <c r="BI69" s="99">
        <v>6506.7873303167426</v>
      </c>
      <c r="BJ69" s="157">
        <v>7190</v>
      </c>
      <c r="BK69" s="195">
        <f t="shared" si="39"/>
        <v>0</v>
      </c>
      <c r="BL69" s="99">
        <v>6506.7873303167426</v>
      </c>
      <c r="BM69" s="162">
        <v>7190</v>
      </c>
      <c r="BN69" s="195">
        <f t="shared" si="40"/>
        <v>0</v>
      </c>
      <c r="BO69" s="99">
        <v>6506.7873303167426</v>
      </c>
      <c r="BP69" s="89">
        <v>7190</v>
      </c>
      <c r="BQ69" s="195">
        <f t="shared" si="41"/>
        <v>0</v>
      </c>
      <c r="BR69" s="204">
        <f t="shared" si="48"/>
        <v>6506.7873303167426</v>
      </c>
      <c r="BS69" s="106">
        <v>7190</v>
      </c>
      <c r="BT69" s="194">
        <f t="shared" si="42"/>
        <v>0</v>
      </c>
      <c r="BU69" s="204">
        <f t="shared" si="49"/>
        <v>6506.7873303167426</v>
      </c>
      <c r="BV69" s="52">
        <v>7190</v>
      </c>
      <c r="BW69" s="195">
        <f t="shared" si="43"/>
        <v>0</v>
      </c>
      <c r="BX69" s="204">
        <f t="shared" si="50"/>
        <v>6506.7873303167426</v>
      </c>
      <c r="BY69" s="205">
        <v>7190</v>
      </c>
      <c r="BZ69" s="194">
        <f t="shared" si="44"/>
        <v>0</v>
      </c>
      <c r="CA69" s="204">
        <f t="shared" si="51"/>
        <v>6506.7873303167426</v>
      </c>
      <c r="CB69" s="199">
        <v>7190</v>
      </c>
      <c r="CC69" s="195">
        <f t="shared" si="45"/>
        <v>0.20033388981636061</v>
      </c>
      <c r="CD69" s="204">
        <f t="shared" si="52"/>
        <v>5420.8144796380093</v>
      </c>
      <c r="CE69" s="193">
        <v>5990</v>
      </c>
      <c r="CF69" s="194">
        <f t="shared" si="46"/>
        <v>0</v>
      </c>
      <c r="CG69" s="204">
        <f t="shared" si="53"/>
        <v>5420.8144796380093</v>
      </c>
      <c r="CH69" s="191">
        <v>5990</v>
      </c>
      <c r="CI69" s="195">
        <f t="shared" si="47"/>
        <v>3.4542314335060449E-2</v>
      </c>
      <c r="CJ69" s="204">
        <f t="shared" si="54"/>
        <v>5239.8190045248866</v>
      </c>
      <c r="CK69" s="191">
        <v>5790</v>
      </c>
    </row>
    <row r="70" spans="1:89" x14ac:dyDescent="0.3">
      <c r="A70" s="279" t="s">
        <v>120</v>
      </c>
      <c r="B70" s="268">
        <v>1503</v>
      </c>
      <c r="C70" s="65" t="s">
        <v>127</v>
      </c>
      <c r="D70" s="774">
        <v>24425.339366515836</v>
      </c>
      <c r="E70" s="876">
        <v>26990</v>
      </c>
      <c r="F70" s="195">
        <f t="shared" si="0"/>
        <v>8.0032012805122052E-2</v>
      </c>
      <c r="G70" s="774">
        <v>22615.384615384617</v>
      </c>
      <c r="H70" s="861">
        <v>24990</v>
      </c>
      <c r="I70" s="195">
        <f t="shared" si="1"/>
        <v>0</v>
      </c>
      <c r="J70" s="774">
        <v>22615.384615384617</v>
      </c>
      <c r="K70" s="861">
        <v>24990</v>
      </c>
      <c r="L70" s="195">
        <f t="shared" si="2"/>
        <v>0</v>
      </c>
      <c r="M70" s="774">
        <v>22615.384615384617</v>
      </c>
      <c r="N70" s="876">
        <v>24990</v>
      </c>
      <c r="O70" s="195">
        <f t="shared" si="3"/>
        <v>0.11116051578479325</v>
      </c>
      <c r="P70" s="749">
        <v>20352.941176470587</v>
      </c>
      <c r="Q70" s="861">
        <v>22490</v>
      </c>
      <c r="R70" s="195">
        <f t="shared" si="4"/>
        <v>4.6533271288971612E-2</v>
      </c>
      <c r="S70" s="749">
        <v>19447.963800904978</v>
      </c>
      <c r="T70" s="876">
        <v>21490</v>
      </c>
      <c r="U70" s="195">
        <f t="shared" si="5"/>
        <v>0.13164823591363875</v>
      </c>
      <c r="V70" s="749">
        <f t="shared" si="55"/>
        <v>17185.520361990952</v>
      </c>
      <c r="W70" s="861">
        <v>18990</v>
      </c>
      <c r="X70" s="195">
        <f t="shared" si="6"/>
        <v>0</v>
      </c>
      <c r="Y70" s="749">
        <f t="shared" si="56"/>
        <v>17185.520361990952</v>
      </c>
      <c r="Z70" s="876">
        <v>18990</v>
      </c>
      <c r="AA70" s="195">
        <f t="shared" si="7"/>
        <v>3.2626427406199018E-2</v>
      </c>
      <c r="AB70" s="749">
        <v>16642.533936651584</v>
      </c>
      <c r="AC70" s="876">
        <v>18390</v>
      </c>
      <c r="AD70" s="195">
        <f t="shared" si="8"/>
        <v>1.0995052226498075E-2</v>
      </c>
      <c r="AE70" s="749">
        <v>16461.538461538461</v>
      </c>
      <c r="AF70" s="932">
        <v>18190</v>
      </c>
      <c r="AG70" s="195">
        <f t="shared" si="9"/>
        <v>0.10309278350515463</v>
      </c>
      <c r="AH70" s="468">
        <v>14923.076923076924</v>
      </c>
      <c r="AI70" s="938">
        <v>16490</v>
      </c>
      <c r="AJ70" s="195">
        <f t="shared" si="10"/>
        <v>0</v>
      </c>
      <c r="AK70" s="749">
        <v>14923.076923076924</v>
      </c>
      <c r="AL70" s="938">
        <v>16490</v>
      </c>
      <c r="AM70" s="195">
        <f t="shared" si="11"/>
        <v>0</v>
      </c>
      <c r="AN70" s="749">
        <v>14923.076923076924</v>
      </c>
      <c r="AO70" s="938">
        <v>16490</v>
      </c>
      <c r="AP70" s="195">
        <f t="shared" si="12"/>
        <v>0</v>
      </c>
      <c r="AQ70" s="443">
        <v>14923.076923076924</v>
      </c>
      <c r="AR70" s="52">
        <v>16490</v>
      </c>
      <c r="AS70" s="195">
        <f t="shared" si="13"/>
        <v>0.1000667111407605</v>
      </c>
      <c r="AT70" s="468">
        <v>13565.610859728507</v>
      </c>
      <c r="AU70" s="140">
        <v>14990</v>
      </c>
      <c r="AV70" s="195">
        <f t="shared" si="14"/>
        <v>7.147962830593281E-2</v>
      </c>
      <c r="AW70" s="468">
        <v>12660.633484162896</v>
      </c>
      <c r="AX70" s="140">
        <v>13990</v>
      </c>
      <c r="AY70" s="195">
        <f t="shared" si="15"/>
        <v>7.6982294072363358E-2</v>
      </c>
      <c r="AZ70" s="468">
        <v>11755.656108597284</v>
      </c>
      <c r="BA70" s="140">
        <v>12990</v>
      </c>
      <c r="BB70" s="195">
        <f t="shared" si="16"/>
        <v>8.3402835696413671E-2</v>
      </c>
      <c r="BC70" s="443">
        <v>10850.678733031675</v>
      </c>
      <c r="BD70" s="52">
        <v>11990</v>
      </c>
      <c r="BE70" s="195">
        <f t="shared" si="17"/>
        <v>0</v>
      </c>
      <c r="BF70" s="99">
        <v>10850.678733031675</v>
      </c>
      <c r="BG70" s="162">
        <v>11990</v>
      </c>
      <c r="BH70" s="195">
        <f t="shared" si="18"/>
        <v>9.0991810737033663E-2</v>
      </c>
      <c r="BI70" s="99">
        <v>9945.7013574660632</v>
      </c>
      <c r="BJ70" s="157">
        <v>10990</v>
      </c>
      <c r="BK70" s="195">
        <f t="shared" si="39"/>
        <v>0.10010010010010011</v>
      </c>
      <c r="BL70" s="99">
        <v>9040.7239819004535</v>
      </c>
      <c r="BM70" s="162">
        <v>9990</v>
      </c>
      <c r="BN70" s="195">
        <f t="shared" si="40"/>
        <v>0</v>
      </c>
      <c r="BO70" s="99">
        <v>9040.7239819004535</v>
      </c>
      <c r="BP70" s="236">
        <v>9990</v>
      </c>
      <c r="BQ70" s="195">
        <f t="shared" si="41"/>
        <v>-0.16680567139282734</v>
      </c>
      <c r="BR70" s="204">
        <f t="shared" si="48"/>
        <v>10850.678733031675</v>
      </c>
      <c r="BS70" s="106">
        <v>11990</v>
      </c>
      <c r="BT70" s="194">
        <f t="shared" si="42"/>
        <v>0</v>
      </c>
      <c r="BU70" s="204">
        <f t="shared" si="49"/>
        <v>10850.678733031675</v>
      </c>
      <c r="BV70" s="52">
        <v>11990</v>
      </c>
      <c r="BW70" s="195">
        <f t="shared" si="43"/>
        <v>0</v>
      </c>
      <c r="BX70" s="204">
        <f t="shared" si="50"/>
        <v>10850.678733031675</v>
      </c>
      <c r="BY70" s="205">
        <v>11990</v>
      </c>
      <c r="BZ70" s="194">
        <f t="shared" si="44"/>
        <v>0</v>
      </c>
      <c r="CA70" s="204">
        <f t="shared" si="51"/>
        <v>10850.678733031675</v>
      </c>
      <c r="CB70" s="199">
        <v>11990</v>
      </c>
      <c r="CC70" s="195">
        <f t="shared" si="45"/>
        <v>0.20020020020020021</v>
      </c>
      <c r="CD70" s="204">
        <f t="shared" si="52"/>
        <v>9040.7239819004535</v>
      </c>
      <c r="CE70" s="193">
        <v>9990</v>
      </c>
      <c r="CF70" s="194">
        <f t="shared" si="46"/>
        <v>-9.0991810737033663E-2</v>
      </c>
      <c r="CG70" s="204">
        <f t="shared" si="53"/>
        <v>9945.7013574660632</v>
      </c>
      <c r="CH70" s="191">
        <v>10990</v>
      </c>
      <c r="CI70" s="195">
        <f t="shared" si="47"/>
        <v>2.8063610851262862E-2</v>
      </c>
      <c r="CJ70" s="204">
        <f t="shared" si="54"/>
        <v>9674.208144796381</v>
      </c>
      <c r="CK70" s="191">
        <v>10690</v>
      </c>
    </row>
    <row r="71" spans="1:89" x14ac:dyDescent="0.3">
      <c r="A71" s="279" t="s">
        <v>120</v>
      </c>
      <c r="B71" s="268">
        <v>180</v>
      </c>
      <c r="C71" s="65" t="s">
        <v>128</v>
      </c>
      <c r="D71" s="775">
        <v>8143.8914027149322</v>
      </c>
      <c r="E71" s="876">
        <v>8999</v>
      </c>
      <c r="F71" s="195">
        <f t="shared" si="0"/>
        <v>7.1437075842362183E-2</v>
      </c>
      <c r="G71" s="775">
        <v>7600.904977375566</v>
      </c>
      <c r="H71" s="861">
        <v>8399</v>
      </c>
      <c r="I71" s="195">
        <f t="shared" si="1"/>
        <v>0</v>
      </c>
      <c r="J71" s="775">
        <v>7600.904977375566</v>
      </c>
      <c r="K71" s="861">
        <v>8399</v>
      </c>
      <c r="L71" s="195">
        <f t="shared" si="2"/>
        <v>0</v>
      </c>
      <c r="M71" s="775">
        <v>7600.904977375566</v>
      </c>
      <c r="N71" s="876">
        <v>8399</v>
      </c>
      <c r="O71" s="195">
        <f t="shared" si="3"/>
        <v>5.0006250781347669E-2</v>
      </c>
      <c r="P71" s="775">
        <v>7238.9140271493216</v>
      </c>
      <c r="Q71" s="861">
        <v>7999</v>
      </c>
      <c r="R71" s="195">
        <f t="shared" si="4"/>
        <v>0.1428775539362766</v>
      </c>
      <c r="S71" s="775">
        <v>6333.936651583711</v>
      </c>
      <c r="T71" s="861">
        <v>6999</v>
      </c>
      <c r="U71" s="195">
        <f t="shared" si="5"/>
        <v>-0.12501562695336918</v>
      </c>
      <c r="V71" s="775">
        <f t="shared" si="55"/>
        <v>7238.9140271493216</v>
      </c>
      <c r="W71" s="861">
        <v>7999</v>
      </c>
      <c r="X71" s="195">
        <f t="shared" si="6"/>
        <v>0</v>
      </c>
      <c r="Y71" s="775">
        <f t="shared" si="56"/>
        <v>7238.9140271493216</v>
      </c>
      <c r="Z71" s="861">
        <v>7999</v>
      </c>
      <c r="AA71" s="195">
        <f t="shared" si="7"/>
        <v>0</v>
      </c>
      <c r="AB71" s="775">
        <v>7238.9140271493216</v>
      </c>
      <c r="AC71" s="876">
        <v>7999</v>
      </c>
      <c r="AD71" s="195">
        <f t="shared" si="8"/>
        <v>3.8966099493440709E-2</v>
      </c>
      <c r="AE71" s="775">
        <v>6967.4208144796385</v>
      </c>
      <c r="AF71" s="932">
        <v>7699</v>
      </c>
      <c r="AG71" s="195">
        <f t="shared" si="9"/>
        <v>0.10001428775539363</v>
      </c>
      <c r="AH71" s="384">
        <v>6333.936651583711</v>
      </c>
      <c r="AI71" s="938">
        <v>6999</v>
      </c>
      <c r="AJ71" s="195">
        <f t="shared" si="10"/>
        <v>0</v>
      </c>
      <c r="AK71" s="775">
        <v>6333.936651583711</v>
      </c>
      <c r="AL71" s="938">
        <v>6999</v>
      </c>
      <c r="AM71" s="195">
        <f t="shared" si="11"/>
        <v>-8.9856957087126141E-2</v>
      </c>
      <c r="AN71" s="775">
        <v>6959.2760180995474</v>
      </c>
      <c r="AO71" s="938">
        <v>7690</v>
      </c>
      <c r="AP71" s="195">
        <f t="shared" si="12"/>
        <v>5.4869684499314127E-2</v>
      </c>
      <c r="AQ71" s="98">
        <v>6597.285067873303</v>
      </c>
      <c r="AR71" s="52">
        <v>7290</v>
      </c>
      <c r="AS71" s="195">
        <f t="shared" si="13"/>
        <v>0.1062215477996965</v>
      </c>
      <c r="AT71" s="384">
        <v>5963.8009049773755</v>
      </c>
      <c r="AU71" s="146">
        <v>6590</v>
      </c>
      <c r="AV71" s="195">
        <f t="shared" si="14"/>
        <v>0.15817223198594024</v>
      </c>
      <c r="AW71" s="384">
        <v>5149.3212669683262</v>
      </c>
      <c r="AX71" s="146">
        <v>5690</v>
      </c>
      <c r="AY71" s="195">
        <f t="shared" si="15"/>
        <v>0</v>
      </c>
      <c r="AZ71" s="384">
        <v>5149.3212669683262</v>
      </c>
      <c r="BA71" s="146">
        <v>5690</v>
      </c>
      <c r="BB71" s="195">
        <f t="shared" si="16"/>
        <v>0</v>
      </c>
      <c r="BC71" s="98">
        <v>5149.3212669683262</v>
      </c>
      <c r="BD71" s="157">
        <v>5690</v>
      </c>
      <c r="BE71" s="195">
        <f t="shared" si="17"/>
        <v>3.6429872495446269E-2</v>
      </c>
      <c r="BF71" s="98">
        <v>4968.3257918552035</v>
      </c>
      <c r="BG71" s="162">
        <v>5490</v>
      </c>
      <c r="BH71" s="195">
        <f t="shared" si="18"/>
        <v>0.12269938650306748</v>
      </c>
      <c r="BI71" s="99">
        <v>4425.3393665158374</v>
      </c>
      <c r="BJ71" s="157">
        <v>4890</v>
      </c>
      <c r="BK71" s="195">
        <f t="shared" si="39"/>
        <v>0</v>
      </c>
      <c r="BL71" s="98">
        <v>4425.3393665158374</v>
      </c>
      <c r="BM71" s="162">
        <v>4890</v>
      </c>
      <c r="BN71" s="195">
        <f t="shared" si="40"/>
        <v>0</v>
      </c>
      <c r="BO71" s="98">
        <v>4425.3393665158374</v>
      </c>
      <c r="BP71" s="89">
        <v>4890</v>
      </c>
      <c r="BQ71" s="195">
        <f t="shared" si="41"/>
        <v>0</v>
      </c>
      <c r="BR71" s="204">
        <f t="shared" si="48"/>
        <v>4425.3393665158374</v>
      </c>
      <c r="BS71" s="106">
        <v>4890</v>
      </c>
      <c r="BT71" s="194">
        <f t="shared" si="42"/>
        <v>0</v>
      </c>
      <c r="BU71" s="204">
        <f t="shared" si="49"/>
        <v>4425.3393665158374</v>
      </c>
      <c r="BV71" s="52">
        <v>4890</v>
      </c>
      <c r="BW71" s="195">
        <f t="shared" si="43"/>
        <v>0</v>
      </c>
      <c r="BX71" s="204">
        <f t="shared" si="50"/>
        <v>4425.3393665158374</v>
      </c>
      <c r="BY71" s="205">
        <v>4890</v>
      </c>
      <c r="BZ71" s="194">
        <f t="shared" si="44"/>
        <v>0</v>
      </c>
      <c r="CA71" s="204">
        <f t="shared" si="51"/>
        <v>4425.3393665158374</v>
      </c>
      <c r="CB71" s="199">
        <v>4890</v>
      </c>
      <c r="CC71" s="195">
        <f t="shared" si="45"/>
        <v>0.22556390977443608</v>
      </c>
      <c r="CD71" s="204">
        <f t="shared" si="52"/>
        <v>3610.8597285067872</v>
      </c>
      <c r="CE71" s="193">
        <v>3990</v>
      </c>
      <c r="CF71" s="194">
        <f t="shared" si="46"/>
        <v>0</v>
      </c>
      <c r="CG71" s="204">
        <f t="shared" si="53"/>
        <v>3610.8597285067872</v>
      </c>
      <c r="CH71" s="191">
        <v>3990</v>
      </c>
      <c r="CI71" s="195">
        <f t="shared" si="47"/>
        <v>0</v>
      </c>
      <c r="CJ71" s="204">
        <f t="shared" si="54"/>
        <v>3610.8597285067872</v>
      </c>
      <c r="CK71" s="191">
        <v>3990</v>
      </c>
    </row>
    <row r="72" spans="1:89" x14ac:dyDescent="0.3">
      <c r="A72" s="279" t="s">
        <v>120</v>
      </c>
      <c r="B72" s="73">
        <v>740</v>
      </c>
      <c r="C72" s="65" t="s">
        <v>129</v>
      </c>
      <c r="D72" s="960">
        <v>14470.588235294117</v>
      </c>
      <c r="E72" s="966">
        <v>15990</v>
      </c>
      <c r="F72" s="195">
        <f t="shared" si="0"/>
        <v>6.6711140760507007E-2</v>
      </c>
      <c r="G72" s="960">
        <v>13565.610859728507</v>
      </c>
      <c r="H72" s="972">
        <v>14990</v>
      </c>
      <c r="I72" s="195">
        <f t="shared" si="1"/>
        <v>0</v>
      </c>
      <c r="J72" s="960">
        <v>13565.610859728507</v>
      </c>
      <c r="K72" s="972">
        <v>14990</v>
      </c>
      <c r="L72" s="195">
        <f t="shared" si="2"/>
        <v>0</v>
      </c>
      <c r="M72" s="960">
        <v>13565.610859728507</v>
      </c>
      <c r="N72" s="966">
        <v>14990</v>
      </c>
      <c r="O72" s="195">
        <f t="shared" si="3"/>
        <v>4.1695621959694229E-2</v>
      </c>
      <c r="P72" s="960">
        <v>13022.624434389141</v>
      </c>
      <c r="Q72" s="972">
        <v>14390</v>
      </c>
      <c r="R72" s="195">
        <f t="shared" si="4"/>
        <v>0</v>
      </c>
      <c r="S72" s="960">
        <v>13022.624434389141</v>
      </c>
      <c r="T72" s="966">
        <v>14390</v>
      </c>
      <c r="U72" s="195">
        <f t="shared" si="5"/>
        <v>7.468259895444361E-2</v>
      </c>
      <c r="V72" s="960">
        <f t="shared" si="55"/>
        <v>12117.64705882353</v>
      </c>
      <c r="W72" s="972">
        <v>13390</v>
      </c>
      <c r="X72" s="195">
        <f t="shared" si="6"/>
        <v>0</v>
      </c>
      <c r="Y72" s="960">
        <f t="shared" si="56"/>
        <v>12117.64705882353</v>
      </c>
      <c r="Z72" s="966">
        <v>13390</v>
      </c>
      <c r="AA72" s="195">
        <f t="shared" si="7"/>
        <v>7.2057646116893512E-2</v>
      </c>
      <c r="AB72" s="960">
        <v>11303.16742081448</v>
      </c>
      <c r="AC72" s="966">
        <v>12490</v>
      </c>
      <c r="AD72" s="195">
        <f t="shared" si="8"/>
        <v>8.0710250201775618E-3</v>
      </c>
      <c r="AE72" s="767">
        <v>11212.669683257918</v>
      </c>
      <c r="AF72" s="936">
        <v>12390</v>
      </c>
      <c r="AG72" s="195">
        <f t="shared" si="9"/>
        <v>9.7431355181576612E-2</v>
      </c>
      <c r="AH72" s="468">
        <v>10217.194570135747</v>
      </c>
      <c r="AI72" s="938">
        <v>11290</v>
      </c>
      <c r="AJ72" s="195">
        <f t="shared" si="10"/>
        <v>0</v>
      </c>
      <c r="AK72" s="768">
        <v>10217.194570135747</v>
      </c>
      <c r="AL72" s="938">
        <v>11290</v>
      </c>
      <c r="AM72" s="195">
        <f t="shared" si="11"/>
        <v>0</v>
      </c>
      <c r="AN72" s="768">
        <v>10217.194570135747</v>
      </c>
      <c r="AO72" s="938">
        <v>11290</v>
      </c>
      <c r="AP72" s="195">
        <f t="shared" si="12"/>
        <v>4.6339202965708988E-2</v>
      </c>
      <c r="AQ72" s="94">
        <v>9764.7058823529405</v>
      </c>
      <c r="AR72" s="52">
        <v>10790</v>
      </c>
      <c r="AS72" s="195">
        <f t="shared" si="13"/>
        <v>0.10214504596527069</v>
      </c>
      <c r="AT72" s="468">
        <v>8859.7285067873308</v>
      </c>
      <c r="AU72" s="140">
        <v>9790</v>
      </c>
      <c r="AV72" s="195">
        <f t="shared" si="14"/>
        <v>0</v>
      </c>
      <c r="AW72" s="468">
        <v>8859.7285067873308</v>
      </c>
      <c r="AX72" s="140">
        <v>9790</v>
      </c>
      <c r="AY72" s="195">
        <f t="shared" si="15"/>
        <v>2.0855057351407715E-2</v>
      </c>
      <c r="AZ72" s="468">
        <v>8678.7330316742082</v>
      </c>
      <c r="BA72" s="140">
        <v>9590</v>
      </c>
      <c r="BB72" s="195">
        <f t="shared" si="16"/>
        <v>0</v>
      </c>
      <c r="BC72" s="94">
        <v>8678.7330316742082</v>
      </c>
      <c r="BD72" s="157">
        <v>9590</v>
      </c>
      <c r="BE72" s="195">
        <f t="shared" si="17"/>
        <v>6.6740823136818686E-2</v>
      </c>
      <c r="BF72" s="94">
        <v>8135.746606334842</v>
      </c>
      <c r="BG72" s="162">
        <v>8990</v>
      </c>
      <c r="BH72" s="195">
        <f t="shared" si="18"/>
        <v>8.4439083232810616E-2</v>
      </c>
      <c r="BI72" s="99">
        <v>7502.2624434389145</v>
      </c>
      <c r="BJ72" s="157">
        <v>8290</v>
      </c>
      <c r="BK72" s="195">
        <f t="shared" si="39"/>
        <v>0</v>
      </c>
      <c r="BL72" s="94">
        <v>7502.2624434389145</v>
      </c>
      <c r="BM72" s="162">
        <v>8290</v>
      </c>
      <c r="BN72" s="195">
        <f t="shared" si="40"/>
        <v>0</v>
      </c>
      <c r="BO72" s="94">
        <v>7502.2624434389145</v>
      </c>
      <c r="BP72" s="89">
        <v>8290</v>
      </c>
      <c r="BQ72" s="195">
        <f t="shared" si="41"/>
        <v>0</v>
      </c>
      <c r="BR72" s="211">
        <f t="shared" si="48"/>
        <v>7502.2624434389145</v>
      </c>
      <c r="BS72" s="106">
        <v>8290</v>
      </c>
      <c r="BT72" s="194">
        <f t="shared" si="42"/>
        <v>0</v>
      </c>
      <c r="BU72" s="211">
        <f t="shared" si="49"/>
        <v>7502.2624434389145</v>
      </c>
      <c r="BV72" s="52">
        <v>8290</v>
      </c>
      <c r="BW72" s="195">
        <f t="shared" si="43"/>
        <v>0</v>
      </c>
      <c r="BX72" s="211">
        <f t="shared" si="50"/>
        <v>7502.2624434389145</v>
      </c>
      <c r="BY72" s="205">
        <v>8290</v>
      </c>
      <c r="BZ72" s="194">
        <f t="shared" si="44"/>
        <v>0</v>
      </c>
      <c r="CA72" s="211">
        <f t="shared" si="51"/>
        <v>7502.2624434389145</v>
      </c>
      <c r="CB72" s="199">
        <v>8290</v>
      </c>
      <c r="CC72" s="195">
        <f t="shared" si="45"/>
        <v>0.20319303338171263</v>
      </c>
      <c r="CD72" s="211">
        <f t="shared" si="52"/>
        <v>6235.2941176470586</v>
      </c>
      <c r="CE72" s="193">
        <v>6890</v>
      </c>
      <c r="CF72" s="194">
        <f t="shared" si="46"/>
        <v>0</v>
      </c>
      <c r="CG72" s="211">
        <f t="shared" si="53"/>
        <v>6235.2941176470586</v>
      </c>
      <c r="CH72" s="50">
        <v>6890</v>
      </c>
      <c r="CI72" s="195">
        <f t="shared" si="47"/>
        <v>4.5523520485584217E-2</v>
      </c>
      <c r="CJ72" s="204">
        <f t="shared" si="54"/>
        <v>5963.8009049773755</v>
      </c>
      <c r="CK72" s="191">
        <v>6590</v>
      </c>
    </row>
    <row r="73" spans="1:89" s="481" customFormat="1" ht="15" thickBot="1" x14ac:dyDescent="0.35">
      <c r="A73" s="280" t="s">
        <v>120</v>
      </c>
      <c r="B73" s="287">
        <v>342</v>
      </c>
      <c r="C73" s="491" t="s">
        <v>130</v>
      </c>
      <c r="D73" s="960">
        <v>9450</v>
      </c>
      <c r="E73" s="877">
        <v>10442.25</v>
      </c>
      <c r="F73" s="206">
        <f t="shared" si="0"/>
        <v>0.15104166666666666</v>
      </c>
      <c r="G73" s="960">
        <v>8209.9547511312212</v>
      </c>
      <c r="H73" s="877">
        <v>9072</v>
      </c>
      <c r="I73" s="206">
        <f t="shared" si="1"/>
        <v>7.8587563904410893E-2</v>
      </c>
      <c r="J73" s="960">
        <v>7611.7647058823532</v>
      </c>
      <c r="K73" s="889">
        <v>8411</v>
      </c>
      <c r="L73" s="206">
        <f t="shared" si="2"/>
        <v>0</v>
      </c>
      <c r="M73" s="960">
        <v>7611.7647058823532</v>
      </c>
      <c r="N73" s="889">
        <v>8411</v>
      </c>
      <c r="O73" s="206">
        <f t="shared" si="3"/>
        <v>0</v>
      </c>
      <c r="P73" s="960">
        <v>7611.7647058823532</v>
      </c>
      <c r="Q73" s="889">
        <v>8411</v>
      </c>
      <c r="R73" s="206">
        <f t="shared" si="4"/>
        <v>0.22931891259865536</v>
      </c>
      <c r="S73" s="770">
        <v>-7.165924750314448E-2</v>
      </c>
      <c r="T73" s="877">
        <v>6842</v>
      </c>
      <c r="U73" s="206">
        <f t="shared" si="5"/>
        <v>-6.6307548660489921E-2</v>
      </c>
      <c r="V73" s="770">
        <v>6631.5789473684217</v>
      </c>
      <c r="W73" s="889">
        <v>7327.8947368421059</v>
      </c>
      <c r="X73" s="206">
        <f t="shared" si="6"/>
        <v>0.16039504938117274</v>
      </c>
      <c r="Y73" s="770">
        <v>5714.9321266968327</v>
      </c>
      <c r="Z73" s="877">
        <v>6315</v>
      </c>
      <c r="AA73" s="206">
        <f t="shared" si="7"/>
        <v>5.4047259929612644E-3</v>
      </c>
      <c r="AB73" s="770">
        <v>5684.21052631579</v>
      </c>
      <c r="AC73" s="889">
        <v>6281.0526315789475</v>
      </c>
      <c r="AD73" s="206">
        <f t="shared" si="8"/>
        <v>0</v>
      </c>
      <c r="AE73" s="770">
        <v>5684.21052631579</v>
      </c>
      <c r="AF73" s="933">
        <v>6281.0526315789475</v>
      </c>
      <c r="AG73" s="206">
        <f t="shared" si="9"/>
        <v>0</v>
      </c>
      <c r="AH73" s="492">
        <v>5684.21052631579</v>
      </c>
      <c r="AI73" s="938">
        <v>6281.0526315789475</v>
      </c>
      <c r="AJ73" s="206">
        <f t="shared" si="10"/>
        <v>0</v>
      </c>
      <c r="AK73" s="770">
        <v>5684.21052631579</v>
      </c>
      <c r="AL73" s="938">
        <v>6281.0526315789475</v>
      </c>
      <c r="AM73" s="206">
        <f t="shared" si="11"/>
        <v>0</v>
      </c>
      <c r="AN73" s="770">
        <v>5684.21052631579</v>
      </c>
      <c r="AO73" s="938">
        <v>6281.0526315789475</v>
      </c>
      <c r="AP73" s="206">
        <f t="shared" si="12"/>
        <v>0</v>
      </c>
      <c r="AQ73" s="103">
        <v>5684.21052631579</v>
      </c>
      <c r="AR73" s="92">
        <v>6281.0526315789475</v>
      </c>
      <c r="AS73" s="206">
        <f t="shared" si="13"/>
        <v>0</v>
      </c>
      <c r="AT73" s="492">
        <v>5684.21052631579</v>
      </c>
      <c r="AU73" s="493">
        <v>6281.0526315789475</v>
      </c>
      <c r="AV73" s="206">
        <f t="shared" si="14"/>
        <v>0</v>
      </c>
      <c r="AW73" s="492">
        <v>5684.21052631579</v>
      </c>
      <c r="AX73" s="493">
        <v>6281.0526315789475</v>
      </c>
      <c r="AY73" s="206">
        <f t="shared" si="15"/>
        <v>9.0909090909090787E-2</v>
      </c>
      <c r="AZ73" s="492">
        <v>5210.5263157894742</v>
      </c>
      <c r="BA73" s="493">
        <v>5757.6315789473692</v>
      </c>
      <c r="BB73" s="206">
        <f t="shared" si="16"/>
        <v>9.7527941087946865E-2</v>
      </c>
      <c r="BC73" s="103">
        <v>4747.5113122171942</v>
      </c>
      <c r="BD73" s="187">
        <v>5246</v>
      </c>
      <c r="BE73" s="206">
        <f t="shared" si="17"/>
        <v>0.14167573449401524</v>
      </c>
      <c r="BF73" s="103">
        <v>4158.3710407239823</v>
      </c>
      <c r="BG73" s="92">
        <v>4595</v>
      </c>
      <c r="BH73" s="206">
        <f t="shared" si="18"/>
        <v>6.785963281431559E-2</v>
      </c>
      <c r="BI73" s="493">
        <v>3894.1176470588234</v>
      </c>
      <c r="BJ73" s="494">
        <v>4303</v>
      </c>
      <c r="BK73" s="206">
        <f t="shared" si="39"/>
        <v>0</v>
      </c>
      <c r="BL73" s="103">
        <v>3894.1176470588234</v>
      </c>
      <c r="BM73" s="283">
        <v>4303</v>
      </c>
      <c r="BN73" s="206">
        <f t="shared" si="40"/>
        <v>-0.25682210708117442</v>
      </c>
      <c r="BO73" s="103">
        <v>5239.8190045248866</v>
      </c>
      <c r="BP73" s="283">
        <v>5790</v>
      </c>
      <c r="BQ73" s="206">
        <f t="shared" si="41"/>
        <v>-3.3388981636060099E-2</v>
      </c>
      <c r="BR73" s="333">
        <f t="shared" si="48"/>
        <v>5420.8144796380093</v>
      </c>
      <c r="BS73" s="186">
        <v>5990</v>
      </c>
      <c r="BT73" s="207">
        <f t="shared" si="42"/>
        <v>0</v>
      </c>
      <c r="BU73" s="333">
        <f t="shared" si="49"/>
        <v>5420.8144796380093</v>
      </c>
      <c r="BV73" s="53">
        <v>5990</v>
      </c>
      <c r="BW73" s="206">
        <f t="shared" si="43"/>
        <v>0</v>
      </c>
      <c r="BX73" s="333">
        <f t="shared" si="50"/>
        <v>5420.8144796380093</v>
      </c>
      <c r="BY73" s="336">
        <v>5990</v>
      </c>
      <c r="BZ73" s="207">
        <f t="shared" si="44"/>
        <v>3.4542314335060449E-2</v>
      </c>
      <c r="CA73" s="333">
        <f t="shared" si="51"/>
        <v>5239.8190045248866</v>
      </c>
      <c r="CB73" s="364">
        <v>5790</v>
      </c>
      <c r="CC73" s="206">
        <f t="shared" si="45"/>
        <v>0.20876826722338204</v>
      </c>
      <c r="CD73" s="333">
        <f t="shared" si="52"/>
        <v>4334.841628959276</v>
      </c>
      <c r="CE73" s="260">
        <v>4790</v>
      </c>
      <c r="CF73" s="207">
        <f t="shared" si="46"/>
        <v>0</v>
      </c>
      <c r="CG73" s="333">
        <f t="shared" si="53"/>
        <v>4334.841628959276</v>
      </c>
      <c r="CH73" s="285">
        <v>4790</v>
      </c>
      <c r="CI73" s="206">
        <f t="shared" si="47"/>
        <v>6.6815144766147E-2</v>
      </c>
      <c r="CJ73" s="208">
        <f t="shared" si="54"/>
        <v>4063.3484162895929</v>
      </c>
      <c r="CK73" s="338">
        <v>4490</v>
      </c>
    </row>
    <row r="74" spans="1:89" x14ac:dyDescent="0.3">
      <c r="A74" s="286" t="s">
        <v>131</v>
      </c>
      <c r="B74" s="268">
        <v>280</v>
      </c>
      <c r="C74" s="424" t="s">
        <v>132</v>
      </c>
      <c r="D74" s="766">
        <v>18090.497737556561</v>
      </c>
      <c r="E74" s="842">
        <v>19990</v>
      </c>
      <c r="F74" s="315">
        <f t="shared" si="0"/>
        <v>0</v>
      </c>
      <c r="G74" s="766">
        <v>18090.497737556561</v>
      </c>
      <c r="H74" s="860">
        <v>19990</v>
      </c>
      <c r="I74" s="315">
        <f t="shared" si="1"/>
        <v>0</v>
      </c>
      <c r="J74" s="766">
        <v>18090.497737556561</v>
      </c>
      <c r="K74" s="860">
        <v>19990</v>
      </c>
      <c r="L74" s="315">
        <f t="shared" si="2"/>
        <v>0</v>
      </c>
      <c r="M74" s="766">
        <v>18090.497737556561</v>
      </c>
      <c r="N74" s="879">
        <v>19990</v>
      </c>
      <c r="O74" s="315">
        <f t="shared" si="3"/>
        <v>5.2659294365455502E-2</v>
      </c>
      <c r="P74" s="766">
        <v>17185.520361990952</v>
      </c>
      <c r="Q74" s="860">
        <v>18990</v>
      </c>
      <c r="R74" s="315">
        <f t="shared" si="4"/>
        <v>5.5586436909394105E-2</v>
      </c>
      <c r="S74" s="766">
        <v>16280.54298642534</v>
      </c>
      <c r="T74" s="860">
        <v>17990</v>
      </c>
      <c r="U74" s="315">
        <f t="shared" si="5"/>
        <v>0</v>
      </c>
      <c r="V74" s="766">
        <f t="shared" ref="V74:V94" si="57">W74/1.105</f>
        <v>16280.54298642534</v>
      </c>
      <c r="W74" s="879">
        <v>17990</v>
      </c>
      <c r="X74" s="315">
        <f t="shared" si="6"/>
        <v>5.885815185403178E-2</v>
      </c>
      <c r="Y74" s="766">
        <f t="shared" ref="Y74:Y94" si="58">Z74/1.105</f>
        <v>15375.565610859729</v>
      </c>
      <c r="Z74" s="879">
        <v>16990</v>
      </c>
      <c r="AA74" s="315">
        <f t="shared" si="7"/>
        <v>6.2539086929330828E-2</v>
      </c>
      <c r="AB74" s="766">
        <v>14470.588235294117</v>
      </c>
      <c r="AC74" s="860">
        <v>15990</v>
      </c>
      <c r="AD74" s="315">
        <f t="shared" si="8"/>
        <v>0</v>
      </c>
      <c r="AE74" s="775">
        <v>14470.588235294117</v>
      </c>
      <c r="AF74" s="937">
        <v>15990</v>
      </c>
      <c r="AG74" s="315">
        <f t="shared" si="9"/>
        <v>6.6711140760507007E-2</v>
      </c>
      <c r="AH74" s="384">
        <v>13565.610859728507</v>
      </c>
      <c r="AI74" s="938">
        <v>14990</v>
      </c>
      <c r="AJ74" s="315">
        <f t="shared" si="10"/>
        <v>0</v>
      </c>
      <c r="AK74" s="775">
        <v>13565.610859728507</v>
      </c>
      <c r="AL74" s="938">
        <v>14990</v>
      </c>
      <c r="AM74" s="315">
        <f t="shared" si="11"/>
        <v>0</v>
      </c>
      <c r="AN74" s="775">
        <v>13565.610859728507</v>
      </c>
      <c r="AO74" s="938">
        <v>14990</v>
      </c>
      <c r="AP74" s="315">
        <f t="shared" si="12"/>
        <v>4.8985304408677398E-2</v>
      </c>
      <c r="AQ74" s="98">
        <v>12932.12669683258</v>
      </c>
      <c r="AR74" s="89">
        <v>14290</v>
      </c>
      <c r="AS74" s="315">
        <f t="shared" si="13"/>
        <v>0.10007698229407236</v>
      </c>
      <c r="AT74" s="384">
        <v>11755.656108597284</v>
      </c>
      <c r="AU74" s="146">
        <v>12990</v>
      </c>
      <c r="AV74" s="315">
        <f t="shared" si="14"/>
        <v>0</v>
      </c>
      <c r="AW74" s="384">
        <v>11755.656108597284</v>
      </c>
      <c r="AX74" s="146">
        <v>12990</v>
      </c>
      <c r="AY74" s="315">
        <f t="shared" si="15"/>
        <v>7.7579519006982156E-3</v>
      </c>
      <c r="AZ74" s="384">
        <v>11665.158371040725</v>
      </c>
      <c r="BA74" s="146">
        <v>12890</v>
      </c>
      <c r="BB74" s="315">
        <f t="shared" si="16"/>
        <v>0</v>
      </c>
      <c r="BC74" s="98">
        <v>11665.158371040725</v>
      </c>
      <c r="BD74" s="162">
        <v>12890</v>
      </c>
      <c r="BE74" s="315">
        <f t="shared" si="17"/>
        <v>7.5062552126772306E-2</v>
      </c>
      <c r="BF74" s="98">
        <v>10850.678733031675</v>
      </c>
      <c r="BG74" s="162">
        <v>11990</v>
      </c>
      <c r="BH74" s="315">
        <f t="shared" si="18"/>
        <v>4.3516100957354219E-2</v>
      </c>
      <c r="BI74" s="98">
        <v>10398.190045248868</v>
      </c>
      <c r="BJ74" s="162">
        <v>11490</v>
      </c>
      <c r="BK74" s="315">
        <f t="shared" si="39"/>
        <v>0.17364657814096016</v>
      </c>
      <c r="BL74" s="98">
        <v>8859.7285067873308</v>
      </c>
      <c r="BM74" s="162">
        <v>9790</v>
      </c>
      <c r="BN74" s="315">
        <f t="shared" si="40"/>
        <v>0</v>
      </c>
      <c r="BO74" s="98">
        <v>8859.7285067873308</v>
      </c>
      <c r="BP74" s="89">
        <v>9790</v>
      </c>
      <c r="BQ74" s="315">
        <f t="shared" si="41"/>
        <v>0</v>
      </c>
      <c r="BR74" s="349">
        <f t="shared" si="48"/>
        <v>8859.7285067873308</v>
      </c>
      <c r="BS74" s="350">
        <v>9790</v>
      </c>
      <c r="BT74" s="318">
        <f t="shared" si="42"/>
        <v>0</v>
      </c>
      <c r="BU74" s="349">
        <f t="shared" si="49"/>
        <v>8859.7285067873308</v>
      </c>
      <c r="BV74" s="89">
        <v>9790</v>
      </c>
      <c r="BW74" s="315">
        <f t="shared" si="43"/>
        <v>0</v>
      </c>
      <c r="BX74" s="349">
        <f t="shared" si="50"/>
        <v>8859.7285067873308</v>
      </c>
      <c r="BY74" s="319">
        <v>9790</v>
      </c>
      <c r="BZ74" s="318">
        <f t="shared" si="44"/>
        <v>0</v>
      </c>
      <c r="CA74" s="349">
        <f t="shared" si="51"/>
        <v>8859.7285067873308</v>
      </c>
      <c r="CB74" s="351">
        <v>9790</v>
      </c>
      <c r="CC74" s="315">
        <f t="shared" si="45"/>
        <v>7.7007700770077014E-2</v>
      </c>
      <c r="CD74" s="349">
        <f t="shared" si="52"/>
        <v>8226.2443438914033</v>
      </c>
      <c r="CE74" s="321">
        <v>9090</v>
      </c>
      <c r="CF74" s="318">
        <f t="shared" si="46"/>
        <v>0</v>
      </c>
      <c r="CG74" s="349">
        <f t="shared" si="53"/>
        <v>8226.2443438914033</v>
      </c>
      <c r="CH74" s="322">
        <v>9090</v>
      </c>
      <c r="CI74" s="315">
        <f t="shared" si="47"/>
        <v>2.1348314606741574E-2</v>
      </c>
      <c r="CJ74" s="349">
        <f t="shared" si="54"/>
        <v>8054.2986425339368</v>
      </c>
      <c r="CK74" s="322">
        <v>8900</v>
      </c>
    </row>
    <row r="75" spans="1:89" x14ac:dyDescent="0.3">
      <c r="A75" s="279" t="s">
        <v>131</v>
      </c>
      <c r="B75" s="268">
        <v>282</v>
      </c>
      <c r="C75" s="65" t="s">
        <v>133</v>
      </c>
      <c r="D75" s="775">
        <v>5420.8144796380093</v>
      </c>
      <c r="E75" s="864">
        <v>5990</v>
      </c>
      <c r="F75" s="195">
        <f t="shared" si="0"/>
        <v>0</v>
      </c>
      <c r="G75" s="775">
        <v>5420.8144796380093</v>
      </c>
      <c r="H75" s="890">
        <v>5990</v>
      </c>
      <c r="I75" s="195">
        <f t="shared" si="1"/>
        <v>0</v>
      </c>
      <c r="J75" s="775">
        <v>5420.8144796380093</v>
      </c>
      <c r="K75" s="890">
        <v>5990</v>
      </c>
      <c r="L75" s="195">
        <f t="shared" si="2"/>
        <v>0</v>
      </c>
      <c r="M75" s="775">
        <v>5420.8144796380093</v>
      </c>
      <c r="N75" s="880">
        <v>5990</v>
      </c>
      <c r="O75" s="195">
        <f t="shared" si="3"/>
        <v>0.20040080160320642</v>
      </c>
      <c r="P75" s="775">
        <v>4515.8371040723987</v>
      </c>
      <c r="Q75" s="890">
        <v>4990</v>
      </c>
      <c r="R75" s="195">
        <f t="shared" si="4"/>
        <v>0.10913536341409202</v>
      </c>
      <c r="S75" s="775">
        <v>4071.4932126696835</v>
      </c>
      <c r="T75" s="880">
        <v>4499</v>
      </c>
      <c r="U75" s="195">
        <f t="shared" si="5"/>
        <v>-0.10002000400080016</v>
      </c>
      <c r="V75" s="775">
        <f t="shared" si="57"/>
        <v>4523.9819004524888</v>
      </c>
      <c r="W75" s="880">
        <v>4999</v>
      </c>
      <c r="X75" s="195">
        <f t="shared" si="6"/>
        <v>-5.5009451795841213E-2</v>
      </c>
      <c r="Y75" s="775">
        <f t="shared" si="58"/>
        <v>4787.3303167420818</v>
      </c>
      <c r="Z75" s="880">
        <v>5290</v>
      </c>
      <c r="AA75" s="195">
        <f t="shared" si="7"/>
        <v>6.0120240480961921E-2</v>
      </c>
      <c r="AB75" s="775">
        <v>4515.8371040723987</v>
      </c>
      <c r="AC75" s="880">
        <v>4990</v>
      </c>
      <c r="AD75" s="195">
        <f t="shared" si="8"/>
        <v>0.1366742596810934</v>
      </c>
      <c r="AE75" s="774">
        <v>3972.8506787330316</v>
      </c>
      <c r="AF75" s="938">
        <v>4390</v>
      </c>
      <c r="AG75" s="195">
        <f t="shared" si="9"/>
        <v>0.10025062656641603</v>
      </c>
      <c r="AH75" s="468">
        <v>3610.8597285067872</v>
      </c>
      <c r="AI75" s="938">
        <v>3990</v>
      </c>
      <c r="AJ75" s="195">
        <f t="shared" si="10"/>
        <v>0</v>
      </c>
      <c r="AK75" s="774">
        <v>3610.8597285067872</v>
      </c>
      <c r="AL75" s="938">
        <v>3990</v>
      </c>
      <c r="AM75" s="195">
        <f t="shared" si="11"/>
        <v>0</v>
      </c>
      <c r="AN75" s="774">
        <v>3610.8597285067872</v>
      </c>
      <c r="AO75" s="938">
        <v>3990</v>
      </c>
      <c r="AP75" s="195">
        <f t="shared" si="12"/>
        <v>5.2770448548812667E-2</v>
      </c>
      <c r="AQ75" s="99">
        <v>3429.8642533936654</v>
      </c>
      <c r="AR75" s="89">
        <v>3790</v>
      </c>
      <c r="AS75" s="195">
        <f t="shared" si="13"/>
        <v>8.5959885386819479E-2</v>
      </c>
      <c r="AT75" s="468">
        <v>3158.3710407239819</v>
      </c>
      <c r="AU75" s="140">
        <v>3490</v>
      </c>
      <c r="AV75" s="195">
        <f t="shared" si="14"/>
        <v>0</v>
      </c>
      <c r="AW75" s="468">
        <v>3158.3710407239819</v>
      </c>
      <c r="AX75" s="140">
        <v>3490</v>
      </c>
      <c r="AY75" s="195">
        <f t="shared" si="15"/>
        <v>2.9498525073746312E-2</v>
      </c>
      <c r="AZ75" s="468">
        <v>3067.873303167421</v>
      </c>
      <c r="BA75" s="140">
        <v>3390</v>
      </c>
      <c r="BB75" s="195">
        <f t="shared" si="16"/>
        <v>0</v>
      </c>
      <c r="BC75" s="99">
        <v>3067.873303167421</v>
      </c>
      <c r="BD75" s="162">
        <v>3390</v>
      </c>
      <c r="BE75" s="195">
        <f t="shared" si="17"/>
        <v>6.2695924764890276E-2</v>
      </c>
      <c r="BF75" s="99">
        <v>2886.8778280542988</v>
      </c>
      <c r="BG75" s="162">
        <v>3190</v>
      </c>
      <c r="BH75" s="195">
        <f t="shared" si="18"/>
        <v>6.6889632107023408E-2</v>
      </c>
      <c r="BI75" s="99">
        <v>2343.8914027149322</v>
      </c>
      <c r="BJ75" s="162">
        <v>2990</v>
      </c>
      <c r="BK75" s="195">
        <f t="shared" si="39"/>
        <v>0</v>
      </c>
      <c r="BL75" s="99">
        <v>2705.8823529411766</v>
      </c>
      <c r="BM75" s="162">
        <v>2990</v>
      </c>
      <c r="BN75" s="195">
        <f t="shared" si="40"/>
        <v>0</v>
      </c>
      <c r="BO75" s="99">
        <v>2705.8823529411766</v>
      </c>
      <c r="BP75" s="89">
        <v>2990</v>
      </c>
      <c r="BQ75" s="195">
        <f t="shared" si="41"/>
        <v>0</v>
      </c>
      <c r="BR75" s="204">
        <f t="shared" si="48"/>
        <v>2705.8823529411766</v>
      </c>
      <c r="BS75" s="106">
        <v>2990</v>
      </c>
      <c r="BT75" s="194">
        <f t="shared" si="42"/>
        <v>0</v>
      </c>
      <c r="BU75" s="204">
        <f t="shared" si="49"/>
        <v>2705.8823529411766</v>
      </c>
      <c r="BV75" s="52">
        <v>2990</v>
      </c>
      <c r="BW75" s="195">
        <f t="shared" si="43"/>
        <v>0</v>
      </c>
      <c r="BX75" s="204">
        <f t="shared" si="50"/>
        <v>2705.8823529411766</v>
      </c>
      <c r="BY75" s="205">
        <v>2990</v>
      </c>
      <c r="BZ75" s="194">
        <f t="shared" si="44"/>
        <v>0</v>
      </c>
      <c r="CA75" s="204">
        <f t="shared" si="51"/>
        <v>2705.8823529411766</v>
      </c>
      <c r="CB75" s="199">
        <v>2990</v>
      </c>
      <c r="CC75" s="195">
        <f t="shared" si="45"/>
        <v>0.11152416356877323</v>
      </c>
      <c r="CD75" s="204">
        <f t="shared" si="52"/>
        <v>2434.389140271493</v>
      </c>
      <c r="CE75" s="193">
        <v>2690</v>
      </c>
      <c r="CF75" s="194">
        <f t="shared" si="46"/>
        <v>0</v>
      </c>
      <c r="CG75" s="204">
        <f t="shared" si="53"/>
        <v>2434.389140271493</v>
      </c>
      <c r="CH75" s="191">
        <v>2690</v>
      </c>
      <c r="CI75" s="195">
        <f t="shared" si="47"/>
        <v>8.0321285140562249E-2</v>
      </c>
      <c r="CJ75" s="204">
        <f t="shared" si="54"/>
        <v>2253.3936651583713</v>
      </c>
      <c r="CK75" s="191">
        <v>2490</v>
      </c>
    </row>
    <row r="76" spans="1:89" x14ac:dyDescent="0.3">
      <c r="A76" s="279" t="s">
        <v>131</v>
      </c>
      <c r="B76" s="268">
        <v>283</v>
      </c>
      <c r="C76" s="65" t="s">
        <v>134</v>
      </c>
      <c r="D76" s="774">
        <v>3339.3665158371041</v>
      </c>
      <c r="E76" s="88">
        <v>3690</v>
      </c>
      <c r="F76" s="195">
        <f t="shared" si="0"/>
        <v>0</v>
      </c>
      <c r="G76" s="774">
        <v>3339.3665158371041</v>
      </c>
      <c r="H76" s="861">
        <v>3690</v>
      </c>
      <c r="I76" s="195">
        <f t="shared" si="1"/>
        <v>0</v>
      </c>
      <c r="J76" s="774">
        <v>3339.3665158371041</v>
      </c>
      <c r="K76" s="861">
        <v>3690</v>
      </c>
      <c r="L76" s="195">
        <f t="shared" si="2"/>
        <v>0</v>
      </c>
      <c r="M76" s="774">
        <v>3339.3665158371041</v>
      </c>
      <c r="N76" s="876">
        <v>3690</v>
      </c>
      <c r="O76" s="195">
        <f t="shared" si="3"/>
        <v>5.730659025787966E-2</v>
      </c>
      <c r="P76" s="774">
        <v>3158.3710407239819</v>
      </c>
      <c r="Q76" s="861">
        <v>3490</v>
      </c>
      <c r="R76" s="195">
        <f t="shared" si="4"/>
        <v>0</v>
      </c>
      <c r="S76" s="774">
        <v>3158.3710407239819</v>
      </c>
      <c r="T76" s="861">
        <v>3490</v>
      </c>
      <c r="U76" s="195">
        <f t="shared" si="5"/>
        <v>0</v>
      </c>
      <c r="V76" s="774">
        <f t="shared" si="57"/>
        <v>3158.3710407239819</v>
      </c>
      <c r="W76" s="876">
        <v>3490</v>
      </c>
      <c r="X76" s="195">
        <f t="shared" si="6"/>
        <v>9.4043887147335428E-2</v>
      </c>
      <c r="Y76" s="774">
        <f t="shared" si="58"/>
        <v>2886.8778280542988</v>
      </c>
      <c r="Z76" s="876">
        <v>3190</v>
      </c>
      <c r="AA76" s="195">
        <f t="shared" si="7"/>
        <v>6.6889632107023408E-2</v>
      </c>
      <c r="AB76" s="774">
        <v>2705.8823529411766</v>
      </c>
      <c r="AC76" s="861">
        <v>2990</v>
      </c>
      <c r="AD76" s="195">
        <f t="shared" si="8"/>
        <v>0</v>
      </c>
      <c r="AE76" s="774">
        <v>2705.8823529411766</v>
      </c>
      <c r="AF76" s="938">
        <v>2990</v>
      </c>
      <c r="AG76" s="195">
        <f t="shared" si="9"/>
        <v>0.15444015444015444</v>
      </c>
      <c r="AH76" s="468">
        <v>2343.8914027149322</v>
      </c>
      <c r="AI76" s="938">
        <v>2590</v>
      </c>
      <c r="AJ76" s="195">
        <f t="shared" si="10"/>
        <v>0</v>
      </c>
      <c r="AK76" s="774">
        <v>2343.8914027149322</v>
      </c>
      <c r="AL76" s="938">
        <v>2590</v>
      </c>
      <c r="AM76" s="195">
        <f t="shared" si="11"/>
        <v>0</v>
      </c>
      <c r="AN76" s="774">
        <v>2343.8914027149322</v>
      </c>
      <c r="AO76" s="938">
        <v>2590</v>
      </c>
      <c r="AP76" s="195">
        <f t="shared" si="12"/>
        <v>4.0160642570281124E-2</v>
      </c>
      <c r="AQ76" s="99">
        <v>2253.3936651583713</v>
      </c>
      <c r="AR76" s="89">
        <v>2490</v>
      </c>
      <c r="AS76" s="195">
        <f t="shared" si="13"/>
        <v>8.7336244541484712E-2</v>
      </c>
      <c r="AT76" s="468">
        <v>2072.3981900452491</v>
      </c>
      <c r="AU76" s="140">
        <v>2290</v>
      </c>
      <c r="AV76" s="195">
        <f t="shared" si="14"/>
        <v>0.15075376884422109</v>
      </c>
      <c r="AW76" s="468">
        <v>1800.9049773755657</v>
      </c>
      <c r="AX76" s="140">
        <v>1990</v>
      </c>
      <c r="AY76" s="195">
        <f t="shared" si="15"/>
        <v>5.2910052910052907E-2</v>
      </c>
      <c r="AZ76" s="468">
        <v>1710.4072398190046</v>
      </c>
      <c r="BA76" s="140">
        <v>1890</v>
      </c>
      <c r="BB76" s="195">
        <f t="shared" si="16"/>
        <v>0</v>
      </c>
      <c r="BC76" s="99">
        <v>1710.4072398190046</v>
      </c>
      <c r="BD76" s="162">
        <v>1890</v>
      </c>
      <c r="BE76" s="195">
        <f t="shared" si="17"/>
        <v>5.5865921787709494E-2</v>
      </c>
      <c r="BF76" s="99">
        <v>1619.9095022624435</v>
      </c>
      <c r="BG76" s="162">
        <v>1790</v>
      </c>
      <c r="BH76" s="195">
        <f t="shared" si="18"/>
        <v>5.9171597633136092E-2</v>
      </c>
      <c r="BI76" s="99">
        <v>1529.4117647058824</v>
      </c>
      <c r="BJ76" s="162">
        <v>1690</v>
      </c>
      <c r="BK76" s="195">
        <f t="shared" si="39"/>
        <v>0</v>
      </c>
      <c r="BL76" s="99">
        <v>1529.4117647058824</v>
      </c>
      <c r="BM76" s="162">
        <v>1690</v>
      </c>
      <c r="BN76" s="195">
        <f t="shared" si="40"/>
        <v>0</v>
      </c>
      <c r="BO76" s="99">
        <v>1529.4117647058824</v>
      </c>
      <c r="BP76" s="89">
        <v>1690</v>
      </c>
      <c r="BQ76" s="195">
        <f t="shared" si="41"/>
        <v>0</v>
      </c>
      <c r="BR76" s="204">
        <f t="shared" si="48"/>
        <v>1529.4117647058824</v>
      </c>
      <c r="BS76" s="106">
        <v>1690</v>
      </c>
      <c r="BT76" s="194">
        <f t="shared" si="42"/>
        <v>0</v>
      </c>
      <c r="BU76" s="204">
        <f t="shared" si="49"/>
        <v>1529.4117647058824</v>
      </c>
      <c r="BV76" s="52">
        <v>1690</v>
      </c>
      <c r="BW76" s="195">
        <f t="shared" si="43"/>
        <v>0</v>
      </c>
      <c r="BX76" s="204">
        <f t="shared" si="50"/>
        <v>1529.4117647058824</v>
      </c>
      <c r="BY76" s="205">
        <v>1690</v>
      </c>
      <c r="BZ76" s="194">
        <f t="shared" si="44"/>
        <v>0</v>
      </c>
      <c r="CA76" s="204">
        <f t="shared" si="51"/>
        <v>1529.4117647058824</v>
      </c>
      <c r="CB76" s="199">
        <v>1690</v>
      </c>
      <c r="CC76" s="195">
        <f t="shared" si="45"/>
        <v>0.13422818791946309</v>
      </c>
      <c r="CD76" s="204">
        <f t="shared" si="52"/>
        <v>1348.4162895927602</v>
      </c>
      <c r="CE76" s="193">
        <v>1490</v>
      </c>
      <c r="CF76" s="194">
        <f t="shared" si="46"/>
        <v>0</v>
      </c>
      <c r="CG76" s="204">
        <f t="shared" si="53"/>
        <v>1348.4162895927602</v>
      </c>
      <c r="CH76" s="191">
        <v>1490</v>
      </c>
      <c r="CI76" s="195">
        <f t="shared" si="47"/>
        <v>0.25210084033613445</v>
      </c>
      <c r="CJ76" s="204">
        <f t="shared" si="54"/>
        <v>1076.9230769230769</v>
      </c>
      <c r="CK76" s="191">
        <v>1190</v>
      </c>
    </row>
    <row r="77" spans="1:89" x14ac:dyDescent="0.3">
      <c r="A77" s="279" t="s">
        <v>131</v>
      </c>
      <c r="B77" s="268">
        <v>275</v>
      </c>
      <c r="C77" s="65" t="s">
        <v>135</v>
      </c>
      <c r="D77" s="774">
        <v>4063.3484162895929</v>
      </c>
      <c r="E77" s="876">
        <v>4490</v>
      </c>
      <c r="F77" s="195">
        <f t="shared" si="0"/>
        <v>0.12531328320802004</v>
      </c>
      <c r="G77" s="774">
        <v>3610.8597285067872</v>
      </c>
      <c r="H77" s="861">
        <v>3990</v>
      </c>
      <c r="I77" s="195">
        <f t="shared" si="1"/>
        <v>0</v>
      </c>
      <c r="J77" s="774">
        <v>3610.8597285067872</v>
      </c>
      <c r="K77" s="861">
        <v>3990</v>
      </c>
      <c r="L77" s="195">
        <f t="shared" si="2"/>
        <v>0</v>
      </c>
      <c r="M77" s="774">
        <v>3610.8597285067872</v>
      </c>
      <c r="N77" s="876">
        <v>3990</v>
      </c>
      <c r="O77" s="195">
        <f t="shared" si="3"/>
        <v>5.2770448548812667E-2</v>
      </c>
      <c r="P77" s="774">
        <v>3429.8642533936654</v>
      </c>
      <c r="Q77" s="861">
        <v>3790</v>
      </c>
      <c r="R77" s="195">
        <f t="shared" si="4"/>
        <v>0</v>
      </c>
      <c r="S77" s="774">
        <v>3429.8642533936654</v>
      </c>
      <c r="T77" s="861">
        <v>3790</v>
      </c>
      <c r="U77" s="195">
        <f t="shared" si="5"/>
        <v>0.1519756838905775</v>
      </c>
      <c r="V77" s="774">
        <f t="shared" si="57"/>
        <v>2977.3755656108597</v>
      </c>
      <c r="W77" s="861">
        <v>3290</v>
      </c>
      <c r="X77" s="195">
        <f t="shared" si="6"/>
        <v>0</v>
      </c>
      <c r="Y77" s="774">
        <f t="shared" si="58"/>
        <v>2977.3755656108597</v>
      </c>
      <c r="Z77" s="876">
        <v>3290</v>
      </c>
      <c r="AA77" s="195">
        <f t="shared" si="7"/>
        <v>9.7032344114704905E-2</v>
      </c>
      <c r="AB77" s="774">
        <v>2714.0271493212672</v>
      </c>
      <c r="AC77" s="861">
        <v>2999</v>
      </c>
      <c r="AD77" s="195">
        <f t="shared" si="8"/>
        <v>0</v>
      </c>
      <c r="AE77" s="774">
        <v>2714.0271493212672</v>
      </c>
      <c r="AF77" s="938">
        <v>2999</v>
      </c>
      <c r="AG77" s="195">
        <f t="shared" si="9"/>
        <v>-0.14068767908309457</v>
      </c>
      <c r="AH77" s="468">
        <v>3158.3710407239819</v>
      </c>
      <c r="AI77" s="938">
        <v>3490</v>
      </c>
      <c r="AJ77" s="195">
        <f t="shared" si="10"/>
        <v>0</v>
      </c>
      <c r="AK77" s="774">
        <v>3158.3710407239819</v>
      </c>
      <c r="AL77" s="938">
        <v>3490</v>
      </c>
      <c r="AM77" s="195">
        <f t="shared" si="11"/>
        <v>0</v>
      </c>
      <c r="AN77" s="774">
        <v>3158.3710407239819</v>
      </c>
      <c r="AO77" s="938">
        <v>3490</v>
      </c>
      <c r="AP77" s="195">
        <f t="shared" si="12"/>
        <v>6.0790273556231005E-2</v>
      </c>
      <c r="AQ77" s="99">
        <v>2977.3755656108597</v>
      </c>
      <c r="AR77" s="89">
        <v>3290</v>
      </c>
      <c r="AS77" s="195">
        <f t="shared" si="13"/>
        <v>0.10033444816053512</v>
      </c>
      <c r="AT77" s="468">
        <v>2705.8823529411766</v>
      </c>
      <c r="AU77" s="140">
        <v>2990</v>
      </c>
      <c r="AV77" s="195">
        <f t="shared" si="14"/>
        <v>7.1684587813620068E-2</v>
      </c>
      <c r="AW77" s="468">
        <v>2524.8868778280544</v>
      </c>
      <c r="AX77" s="140">
        <v>2790</v>
      </c>
      <c r="AY77" s="195">
        <f t="shared" si="15"/>
        <v>3.717472118959108E-2</v>
      </c>
      <c r="AZ77" s="468">
        <v>2434.389140271493</v>
      </c>
      <c r="BA77" s="140">
        <v>2690</v>
      </c>
      <c r="BB77" s="195">
        <f t="shared" si="16"/>
        <v>0</v>
      </c>
      <c r="BC77" s="99">
        <v>2434.389140271493</v>
      </c>
      <c r="BD77" s="162">
        <v>2690</v>
      </c>
      <c r="BE77" s="195">
        <f t="shared" si="17"/>
        <v>3.8610038610038609E-2</v>
      </c>
      <c r="BF77" s="99">
        <v>2343.8914027149322</v>
      </c>
      <c r="BG77" s="162">
        <v>2590</v>
      </c>
      <c r="BH77" s="195">
        <f t="shared" si="18"/>
        <v>8.3682008368200833E-2</v>
      </c>
      <c r="BI77" s="99">
        <v>2162.8959276018099</v>
      </c>
      <c r="BJ77" s="162">
        <v>2390</v>
      </c>
      <c r="BK77" s="195">
        <f t="shared" si="39"/>
        <v>0</v>
      </c>
      <c r="BL77" s="99">
        <v>2162.8959276018099</v>
      </c>
      <c r="BM77" s="162">
        <v>2390</v>
      </c>
      <c r="BN77" s="195">
        <f t="shared" si="40"/>
        <v>0</v>
      </c>
      <c r="BO77" s="99">
        <v>2162.8959276018099</v>
      </c>
      <c r="BP77" s="89">
        <v>2390</v>
      </c>
      <c r="BQ77" s="195">
        <f t="shared" si="41"/>
        <v>0</v>
      </c>
      <c r="BR77" s="204">
        <f t="shared" si="48"/>
        <v>2162.8959276018099</v>
      </c>
      <c r="BS77" s="106">
        <v>2390</v>
      </c>
      <c r="BT77" s="194">
        <f t="shared" si="42"/>
        <v>0</v>
      </c>
      <c r="BU77" s="204">
        <f t="shared" si="49"/>
        <v>2162.8959276018099</v>
      </c>
      <c r="BV77" s="52">
        <v>2390</v>
      </c>
      <c r="BW77" s="195">
        <f t="shared" si="43"/>
        <v>0</v>
      </c>
      <c r="BX77" s="204">
        <f t="shared" si="50"/>
        <v>2162.8959276018099</v>
      </c>
      <c r="BY77" s="205">
        <v>2390</v>
      </c>
      <c r="BZ77" s="194">
        <f t="shared" si="44"/>
        <v>0</v>
      </c>
      <c r="CA77" s="204">
        <f t="shared" si="51"/>
        <v>2162.8959276018099</v>
      </c>
      <c r="CB77" s="199">
        <v>2390</v>
      </c>
      <c r="CC77" s="195">
        <f t="shared" si="45"/>
        <v>9.1324200913242004E-2</v>
      </c>
      <c r="CD77" s="204">
        <f t="shared" si="52"/>
        <v>1981.9004524886877</v>
      </c>
      <c r="CE77" s="193">
        <v>2190</v>
      </c>
      <c r="CF77" s="194">
        <f t="shared" si="46"/>
        <v>0</v>
      </c>
      <c r="CG77" s="204">
        <f t="shared" si="53"/>
        <v>1981.9004524886877</v>
      </c>
      <c r="CH77" s="191">
        <v>2190</v>
      </c>
      <c r="CI77" s="195">
        <f t="shared" si="47"/>
        <v>0.84033613445378152</v>
      </c>
      <c r="CJ77" s="204">
        <f t="shared" si="54"/>
        <v>1076.9230769230769</v>
      </c>
      <c r="CK77" s="191">
        <v>1190</v>
      </c>
    </row>
    <row r="78" spans="1:89" x14ac:dyDescent="0.3">
      <c r="A78" s="279" t="s">
        <v>131</v>
      </c>
      <c r="B78" s="268">
        <v>276</v>
      </c>
      <c r="C78" s="65" t="s">
        <v>136</v>
      </c>
      <c r="D78" s="774">
        <v>9048.8687782805428</v>
      </c>
      <c r="E78" s="876">
        <v>9999</v>
      </c>
      <c r="F78" s="195">
        <f t="shared" si="0"/>
        <v>5.2637119696810189E-2</v>
      </c>
      <c r="G78" s="774">
        <v>8596.3800904977379</v>
      </c>
      <c r="H78" s="861">
        <v>9499</v>
      </c>
      <c r="I78" s="195">
        <f t="shared" si="1"/>
        <v>0</v>
      </c>
      <c r="J78" s="774">
        <v>8596.3800904977379</v>
      </c>
      <c r="K78" s="876">
        <v>9499</v>
      </c>
      <c r="L78" s="195">
        <f t="shared" si="2"/>
        <v>9.4836670179135937E-4</v>
      </c>
      <c r="M78" s="774">
        <v>8588.2352941176468</v>
      </c>
      <c r="N78" s="876">
        <v>9490</v>
      </c>
      <c r="O78" s="195">
        <f t="shared" si="3"/>
        <v>5.4561617957550837E-2</v>
      </c>
      <c r="P78" s="774">
        <v>8143.8914027149322</v>
      </c>
      <c r="Q78" s="861">
        <v>8999</v>
      </c>
      <c r="R78" s="195">
        <f t="shared" si="4"/>
        <v>-9.9199199199199201E-2</v>
      </c>
      <c r="S78" s="774">
        <v>9040.7239819004535</v>
      </c>
      <c r="T78" s="876">
        <v>9990</v>
      </c>
      <c r="U78" s="195">
        <f t="shared" si="5"/>
        <v>0.11123470522803114</v>
      </c>
      <c r="V78" s="774">
        <f t="shared" si="57"/>
        <v>8135.746606334842</v>
      </c>
      <c r="W78" s="861">
        <v>8990</v>
      </c>
      <c r="X78" s="195">
        <f t="shared" si="6"/>
        <v>0</v>
      </c>
      <c r="Y78" s="774">
        <f t="shared" si="58"/>
        <v>8135.746606334842</v>
      </c>
      <c r="Z78" s="876">
        <v>8990</v>
      </c>
      <c r="AA78" s="195">
        <f t="shared" si="7"/>
        <v>8.4439083232810616E-2</v>
      </c>
      <c r="AB78" s="774">
        <v>7502.2624434389145</v>
      </c>
      <c r="AC78" s="861">
        <v>8290</v>
      </c>
      <c r="AD78" s="195">
        <f t="shared" si="8"/>
        <v>0</v>
      </c>
      <c r="AE78" s="774">
        <v>7502.2624434389145</v>
      </c>
      <c r="AF78" s="938">
        <v>8290</v>
      </c>
      <c r="AG78" s="195">
        <f t="shared" si="9"/>
        <v>9.22266139657444E-2</v>
      </c>
      <c r="AH78" s="468">
        <v>6868.778280542987</v>
      </c>
      <c r="AI78" s="938">
        <v>7590</v>
      </c>
      <c r="AJ78" s="195">
        <f t="shared" si="10"/>
        <v>0</v>
      </c>
      <c r="AK78" s="774">
        <v>6868.778280542987</v>
      </c>
      <c r="AL78" s="938">
        <v>7590</v>
      </c>
      <c r="AM78" s="195">
        <f t="shared" si="11"/>
        <v>0.13452914798206278</v>
      </c>
      <c r="AN78" s="774">
        <v>6054.2986425339368</v>
      </c>
      <c r="AO78" s="938">
        <v>6690</v>
      </c>
      <c r="AP78" s="195">
        <f t="shared" si="12"/>
        <v>4.6948356807511735E-2</v>
      </c>
      <c r="AQ78" s="99">
        <v>5782.8054298642537</v>
      </c>
      <c r="AR78" s="89">
        <v>6390</v>
      </c>
      <c r="AS78" s="195">
        <f t="shared" si="13"/>
        <v>0.10362694300518134</v>
      </c>
      <c r="AT78" s="468">
        <v>5239.8190045248866</v>
      </c>
      <c r="AU78" s="140">
        <v>5790</v>
      </c>
      <c r="AV78" s="195">
        <f t="shared" si="14"/>
        <v>0</v>
      </c>
      <c r="AW78" s="468">
        <v>5239.8190045248866</v>
      </c>
      <c r="AX78" s="140">
        <v>5790</v>
      </c>
      <c r="AY78" s="195">
        <f t="shared" si="15"/>
        <v>1.7574692442882251E-2</v>
      </c>
      <c r="AZ78" s="468">
        <v>5149.3212669683262</v>
      </c>
      <c r="BA78" s="140">
        <v>5690</v>
      </c>
      <c r="BB78" s="195">
        <f t="shared" si="16"/>
        <v>0</v>
      </c>
      <c r="BC78" s="99">
        <v>5149.3212669683262</v>
      </c>
      <c r="BD78" s="162">
        <v>5690</v>
      </c>
      <c r="BE78" s="195">
        <f t="shared" si="17"/>
        <v>0</v>
      </c>
      <c r="BF78" s="99">
        <v>5149.3212669683262</v>
      </c>
      <c r="BG78" s="162">
        <v>5690</v>
      </c>
      <c r="BH78" s="195">
        <f t="shared" si="18"/>
        <v>3.6429872495446269E-2</v>
      </c>
      <c r="BI78" s="99">
        <v>4515.8371040723987</v>
      </c>
      <c r="BJ78" s="162">
        <v>5490</v>
      </c>
      <c r="BK78" s="195">
        <f t="shared" si="39"/>
        <v>0</v>
      </c>
      <c r="BL78" s="99">
        <v>4968.3257918552035</v>
      </c>
      <c r="BM78" s="162">
        <v>5490</v>
      </c>
      <c r="BN78" s="195">
        <f t="shared" si="40"/>
        <v>0</v>
      </c>
      <c r="BO78" s="99">
        <v>4968.3257918552035</v>
      </c>
      <c r="BP78" s="89">
        <v>5490</v>
      </c>
      <c r="BQ78" s="195">
        <f t="shared" si="41"/>
        <v>0</v>
      </c>
      <c r="BR78" s="204">
        <f t="shared" si="48"/>
        <v>4968.3257918552035</v>
      </c>
      <c r="BS78" s="106">
        <v>5490</v>
      </c>
      <c r="BT78" s="194">
        <f t="shared" si="42"/>
        <v>0</v>
      </c>
      <c r="BU78" s="204">
        <f t="shared" si="49"/>
        <v>4968.3257918552035</v>
      </c>
      <c r="BV78" s="52">
        <v>5490</v>
      </c>
      <c r="BW78" s="195">
        <f t="shared" si="43"/>
        <v>0</v>
      </c>
      <c r="BX78" s="204">
        <f t="shared" si="50"/>
        <v>4968.3257918552035</v>
      </c>
      <c r="BY78" s="205">
        <v>5490</v>
      </c>
      <c r="BZ78" s="194">
        <f t="shared" si="44"/>
        <v>0</v>
      </c>
      <c r="CA78" s="204">
        <f t="shared" si="51"/>
        <v>4968.3257918552035</v>
      </c>
      <c r="CB78" s="199">
        <v>5490</v>
      </c>
      <c r="CC78" s="195">
        <f t="shared" si="45"/>
        <v>5.7803468208092484E-2</v>
      </c>
      <c r="CD78" s="204">
        <f t="shared" si="52"/>
        <v>4696.8325791855204</v>
      </c>
      <c r="CE78" s="193">
        <v>5190</v>
      </c>
      <c r="CF78" s="194">
        <f t="shared" si="46"/>
        <v>0</v>
      </c>
      <c r="CG78" s="204">
        <f t="shared" si="53"/>
        <v>4696.8325791855204</v>
      </c>
      <c r="CH78" s="191">
        <v>5190</v>
      </c>
      <c r="CI78" s="195">
        <f t="shared" si="47"/>
        <v>0.86021505376344087</v>
      </c>
      <c r="CJ78" s="204">
        <f t="shared" si="54"/>
        <v>2524.8868778280544</v>
      </c>
      <c r="CK78" s="191">
        <v>2790</v>
      </c>
    </row>
    <row r="79" spans="1:89" x14ac:dyDescent="0.3">
      <c r="A79" s="279" t="s">
        <v>131</v>
      </c>
      <c r="B79" s="268">
        <v>277</v>
      </c>
      <c r="C79" s="65" t="s">
        <v>137</v>
      </c>
      <c r="D79" s="774">
        <v>6325.7918552036199</v>
      </c>
      <c r="E79" s="876">
        <v>6990</v>
      </c>
      <c r="F79" s="195">
        <f t="shared" si="0"/>
        <v>0.11128775834658187</v>
      </c>
      <c r="G79" s="774">
        <v>5692.3076923076924</v>
      </c>
      <c r="H79" s="861">
        <v>6290</v>
      </c>
      <c r="I79" s="195">
        <f t="shared" si="1"/>
        <v>0</v>
      </c>
      <c r="J79" s="774">
        <v>5692.3076923076924</v>
      </c>
      <c r="K79" s="861">
        <v>6290</v>
      </c>
      <c r="L79" s="195">
        <f t="shared" si="2"/>
        <v>0</v>
      </c>
      <c r="M79" s="774">
        <v>5692.3076923076924</v>
      </c>
      <c r="N79" s="876">
        <v>6290</v>
      </c>
      <c r="O79" s="195">
        <f t="shared" si="3"/>
        <v>5.0083472454090151E-2</v>
      </c>
      <c r="P79" s="774">
        <v>5420.8144796380093</v>
      </c>
      <c r="Q79" s="861">
        <v>5990</v>
      </c>
      <c r="R79" s="195">
        <f t="shared" si="4"/>
        <v>9.107468123861566E-2</v>
      </c>
      <c r="S79" s="774">
        <v>4968.3257918552035</v>
      </c>
      <c r="T79" s="861">
        <v>5490</v>
      </c>
      <c r="U79" s="195">
        <f t="shared" si="5"/>
        <v>0.14613778705636743</v>
      </c>
      <c r="V79" s="774">
        <f t="shared" si="57"/>
        <v>4334.841628959276</v>
      </c>
      <c r="W79" s="876">
        <v>4790</v>
      </c>
      <c r="X79" s="195">
        <f t="shared" si="6"/>
        <v>9.1116173120728935E-2</v>
      </c>
      <c r="Y79" s="774">
        <f t="shared" si="58"/>
        <v>3972.8506787330316</v>
      </c>
      <c r="Z79" s="876">
        <v>4390</v>
      </c>
      <c r="AA79" s="195">
        <f t="shared" si="7"/>
        <v>9.777444361090272E-2</v>
      </c>
      <c r="AB79" s="774">
        <v>3619.0045248868778</v>
      </c>
      <c r="AC79" s="861">
        <v>3999</v>
      </c>
      <c r="AD79" s="195">
        <f t="shared" si="8"/>
        <v>0</v>
      </c>
      <c r="AE79" s="774">
        <v>3619.0045248868778</v>
      </c>
      <c r="AF79" s="938">
        <v>3999</v>
      </c>
      <c r="AG79" s="195">
        <f t="shared" si="9"/>
        <v>0</v>
      </c>
      <c r="AH79" s="468">
        <v>3619.0045248868778</v>
      </c>
      <c r="AI79" s="938">
        <v>3999</v>
      </c>
      <c r="AJ79" s="195">
        <f t="shared" si="10"/>
        <v>0</v>
      </c>
      <c r="AK79" s="774">
        <v>3619.0045248868778</v>
      </c>
      <c r="AL79" s="938">
        <v>3999</v>
      </c>
      <c r="AM79" s="195">
        <f t="shared" si="11"/>
        <v>-0.18220858895705522</v>
      </c>
      <c r="AN79" s="774">
        <v>4425.3393665158374</v>
      </c>
      <c r="AO79" s="938">
        <v>4890</v>
      </c>
      <c r="AP79" s="195">
        <f t="shared" si="12"/>
        <v>4.2643923240938165E-2</v>
      </c>
      <c r="AQ79" s="99">
        <v>4244.3438914027147</v>
      </c>
      <c r="AR79" s="89">
        <v>4690</v>
      </c>
      <c r="AS79" s="195">
        <f t="shared" si="13"/>
        <v>4.4543429844097995E-2</v>
      </c>
      <c r="AT79" s="468">
        <v>4063.3484162895929</v>
      </c>
      <c r="AU79" s="140">
        <v>4490</v>
      </c>
      <c r="AV79" s="195">
        <f t="shared" si="14"/>
        <v>4.6620046620046623E-2</v>
      </c>
      <c r="AW79" s="468">
        <v>3882.3529411764707</v>
      </c>
      <c r="AX79" s="140">
        <v>4290</v>
      </c>
      <c r="AY79" s="195">
        <f t="shared" si="15"/>
        <v>2.386634844868735E-2</v>
      </c>
      <c r="AZ79" s="468">
        <v>3791.8552036199094</v>
      </c>
      <c r="BA79" s="140">
        <v>4190</v>
      </c>
      <c r="BB79" s="195">
        <f t="shared" si="16"/>
        <v>0</v>
      </c>
      <c r="BC79" s="99">
        <v>3791.8552036199094</v>
      </c>
      <c r="BD79" s="162">
        <v>4190</v>
      </c>
      <c r="BE79" s="195">
        <f t="shared" si="17"/>
        <v>5.0125313283208017E-2</v>
      </c>
      <c r="BF79" s="99">
        <v>3610.8597285067872</v>
      </c>
      <c r="BG79" s="162">
        <v>3990</v>
      </c>
      <c r="BH79" s="195">
        <f t="shared" si="18"/>
        <v>0.14326647564469913</v>
      </c>
      <c r="BI79" s="99">
        <v>3158.3710407239819</v>
      </c>
      <c r="BJ79" s="157">
        <v>3490</v>
      </c>
      <c r="BK79" s="195">
        <f t="shared" si="39"/>
        <v>0</v>
      </c>
      <c r="BL79" s="99">
        <v>3158.3710407239819</v>
      </c>
      <c r="BM79" s="162">
        <v>3490</v>
      </c>
      <c r="BN79" s="195">
        <f t="shared" si="40"/>
        <v>0</v>
      </c>
      <c r="BO79" s="99">
        <v>3158.3710407239819</v>
      </c>
      <c r="BP79" s="89">
        <v>3490</v>
      </c>
      <c r="BQ79" s="195">
        <f t="shared" si="41"/>
        <v>0</v>
      </c>
      <c r="BR79" s="204">
        <f t="shared" si="48"/>
        <v>3158.3710407239819</v>
      </c>
      <c r="BS79" s="106">
        <v>3490</v>
      </c>
      <c r="BT79" s="194">
        <f t="shared" si="42"/>
        <v>0</v>
      </c>
      <c r="BU79" s="204">
        <f t="shared" si="49"/>
        <v>3158.3710407239819</v>
      </c>
      <c r="BV79" s="52">
        <v>3490</v>
      </c>
      <c r="BW79" s="195">
        <f t="shared" si="43"/>
        <v>0</v>
      </c>
      <c r="BX79" s="204">
        <f t="shared" si="50"/>
        <v>3158.3710407239819</v>
      </c>
      <c r="BY79" s="205">
        <v>3490</v>
      </c>
      <c r="BZ79" s="194">
        <f t="shared" si="44"/>
        <v>0</v>
      </c>
      <c r="CA79" s="204">
        <f t="shared" si="51"/>
        <v>3158.3710407239819</v>
      </c>
      <c r="CB79" s="199">
        <v>3490</v>
      </c>
      <c r="CC79" s="195">
        <f t="shared" si="45"/>
        <v>9.4043887147335428E-2</v>
      </c>
      <c r="CD79" s="204">
        <f t="shared" si="52"/>
        <v>2886.8778280542988</v>
      </c>
      <c r="CE79" s="193">
        <v>3190</v>
      </c>
      <c r="CF79" s="194">
        <f t="shared" si="46"/>
        <v>0</v>
      </c>
      <c r="CG79" s="204">
        <f t="shared" si="53"/>
        <v>2886.8778280542988</v>
      </c>
      <c r="CH79" s="191">
        <v>3190</v>
      </c>
      <c r="CI79" s="195">
        <f t="shared" si="47"/>
        <v>0.68783068783068779</v>
      </c>
      <c r="CJ79" s="204">
        <f t="shared" si="54"/>
        <v>1710.4072398190046</v>
      </c>
      <c r="CK79" s="191">
        <v>1890</v>
      </c>
    </row>
    <row r="80" spans="1:89" x14ac:dyDescent="0.3">
      <c r="A80" s="279" t="s">
        <v>131</v>
      </c>
      <c r="B80" s="268">
        <v>291</v>
      </c>
      <c r="C80" s="65" t="s">
        <v>138</v>
      </c>
      <c r="D80" s="774">
        <v>4787.3303167420818</v>
      </c>
      <c r="E80" s="88">
        <v>5290</v>
      </c>
      <c r="F80" s="195">
        <f t="shared" si="0"/>
        <v>0</v>
      </c>
      <c r="G80" s="774">
        <v>4787.3303167420818</v>
      </c>
      <c r="H80" s="861">
        <v>5290</v>
      </c>
      <c r="I80" s="195">
        <f t="shared" si="1"/>
        <v>0</v>
      </c>
      <c r="J80" s="774">
        <v>4787.3303167420818</v>
      </c>
      <c r="K80" s="861">
        <v>5290</v>
      </c>
      <c r="L80" s="195">
        <f t="shared" si="2"/>
        <v>0</v>
      </c>
      <c r="M80" s="774">
        <v>4787.3303167420818</v>
      </c>
      <c r="N80" s="876">
        <v>5290</v>
      </c>
      <c r="O80" s="195">
        <f t="shared" si="3"/>
        <v>6.0120240480961921E-2</v>
      </c>
      <c r="P80" s="774">
        <v>4515.8371040723987</v>
      </c>
      <c r="Q80" s="861">
        <v>4990</v>
      </c>
      <c r="R80" s="195">
        <f t="shared" si="4"/>
        <v>0</v>
      </c>
      <c r="S80" s="774">
        <v>4515.8371040723987</v>
      </c>
      <c r="T80" s="876">
        <v>4990</v>
      </c>
      <c r="U80" s="195">
        <f t="shared" si="5"/>
        <v>0</v>
      </c>
      <c r="V80" s="774">
        <f t="shared" si="57"/>
        <v>4515.8371040723987</v>
      </c>
      <c r="W80" s="876">
        <v>4990</v>
      </c>
      <c r="X80" s="195">
        <f t="shared" si="6"/>
        <v>4.1753653444676408E-2</v>
      </c>
      <c r="Y80" s="774">
        <f t="shared" si="58"/>
        <v>4334.841628959276</v>
      </c>
      <c r="Z80" s="876">
        <v>4790</v>
      </c>
      <c r="AA80" s="195">
        <f t="shared" si="7"/>
        <v>6.6815144766147E-2</v>
      </c>
      <c r="AB80" s="774">
        <v>4063.3484162895929</v>
      </c>
      <c r="AC80" s="876">
        <v>4490</v>
      </c>
      <c r="AD80" s="195">
        <f t="shared" si="8"/>
        <v>0.12531328320802004</v>
      </c>
      <c r="AE80" s="774">
        <v>3610.8597285067872</v>
      </c>
      <c r="AF80" s="938">
        <v>3990</v>
      </c>
      <c r="AG80" s="195">
        <f t="shared" si="9"/>
        <v>0.2507836990595611</v>
      </c>
      <c r="AH80" s="468">
        <v>2886.8778280542988</v>
      </c>
      <c r="AI80" s="938">
        <v>3190</v>
      </c>
      <c r="AJ80" s="195">
        <f t="shared" si="10"/>
        <v>0</v>
      </c>
      <c r="AK80" s="774">
        <v>2886.8778280542988</v>
      </c>
      <c r="AL80" s="938">
        <v>3190</v>
      </c>
      <c r="AM80" s="195">
        <f t="shared" si="11"/>
        <v>0</v>
      </c>
      <c r="AN80" s="774">
        <v>2886.8778280542988</v>
      </c>
      <c r="AO80" s="938">
        <v>3190</v>
      </c>
      <c r="AP80" s="195">
        <f t="shared" si="12"/>
        <v>6.6889632107023408E-2</v>
      </c>
      <c r="AQ80" s="99">
        <v>2705.8823529411766</v>
      </c>
      <c r="AR80" s="89">
        <v>2990</v>
      </c>
      <c r="AS80" s="195">
        <f t="shared" si="13"/>
        <v>0.11152416356877323</v>
      </c>
      <c r="AT80" s="468">
        <v>2434.389140271493</v>
      </c>
      <c r="AU80" s="140">
        <v>2690</v>
      </c>
      <c r="AV80" s="195">
        <f t="shared" si="14"/>
        <v>0.22831050228310501</v>
      </c>
      <c r="AW80" s="468">
        <v>1981.9004524886877</v>
      </c>
      <c r="AX80" s="140">
        <v>2190</v>
      </c>
      <c r="AY80" s="195">
        <f t="shared" si="15"/>
        <v>4.784688995215311E-2</v>
      </c>
      <c r="AZ80" s="468">
        <v>1891.4027149321266</v>
      </c>
      <c r="BA80" s="140">
        <v>2090</v>
      </c>
      <c r="BB80" s="195">
        <f t="shared" si="16"/>
        <v>0</v>
      </c>
      <c r="BC80" s="99">
        <v>1891.4027149321266</v>
      </c>
      <c r="BD80" s="162">
        <v>2090</v>
      </c>
      <c r="BE80" s="195">
        <f t="shared" si="17"/>
        <v>5.0251256281407038E-2</v>
      </c>
      <c r="BF80" s="99">
        <v>1800.9049773755657</v>
      </c>
      <c r="BG80" s="162">
        <v>1990</v>
      </c>
      <c r="BH80" s="195">
        <f t="shared" si="18"/>
        <v>5.2910052910052907E-2</v>
      </c>
      <c r="BI80" s="99">
        <v>1710.4072398190046</v>
      </c>
      <c r="BJ80" s="157">
        <v>1890</v>
      </c>
      <c r="BK80" s="195">
        <f t="shared" si="39"/>
        <v>0</v>
      </c>
      <c r="BL80" s="99">
        <v>1710.4072398190046</v>
      </c>
      <c r="BM80" s="162">
        <v>1890</v>
      </c>
      <c r="BN80" s="195">
        <f t="shared" si="40"/>
        <v>0</v>
      </c>
      <c r="BO80" s="99">
        <v>1710.4072398190046</v>
      </c>
      <c r="BP80" s="89">
        <v>1890</v>
      </c>
      <c r="BQ80" s="195">
        <f t="shared" si="41"/>
        <v>0</v>
      </c>
      <c r="BR80" s="204">
        <f t="shared" si="48"/>
        <v>1710.4072398190046</v>
      </c>
      <c r="BS80" s="106">
        <v>1890</v>
      </c>
      <c r="BT80" s="194">
        <f t="shared" si="42"/>
        <v>0</v>
      </c>
      <c r="BU80" s="204">
        <f t="shared" si="49"/>
        <v>1710.4072398190046</v>
      </c>
      <c r="BV80" s="52">
        <v>1890</v>
      </c>
      <c r="BW80" s="195">
        <f t="shared" si="43"/>
        <v>0</v>
      </c>
      <c r="BX80" s="204">
        <f t="shared" si="50"/>
        <v>1710.4072398190046</v>
      </c>
      <c r="BY80" s="205">
        <v>1890</v>
      </c>
      <c r="BZ80" s="194">
        <f t="shared" si="44"/>
        <v>0</v>
      </c>
      <c r="CA80" s="204">
        <f t="shared" si="51"/>
        <v>1710.4072398190046</v>
      </c>
      <c r="CB80" s="199">
        <v>1890</v>
      </c>
      <c r="CC80" s="195">
        <f t="shared" si="45"/>
        <v>0.11834319526627218</v>
      </c>
      <c r="CD80" s="204">
        <f t="shared" si="52"/>
        <v>1529.4117647058824</v>
      </c>
      <c r="CE80" s="193">
        <v>1690</v>
      </c>
      <c r="CF80" s="194">
        <f t="shared" si="46"/>
        <v>0</v>
      </c>
      <c r="CG80" s="204">
        <f t="shared" si="53"/>
        <v>1529.4117647058824</v>
      </c>
      <c r="CH80" s="191">
        <v>1690</v>
      </c>
      <c r="CI80" s="195">
        <f t="shared" si="47"/>
        <v>0.42016806722689076</v>
      </c>
      <c r="CJ80" s="204">
        <f t="shared" si="54"/>
        <v>1076.9230769230769</v>
      </c>
      <c r="CK80" s="191">
        <v>1190</v>
      </c>
    </row>
    <row r="81" spans="1:89" x14ac:dyDescent="0.3">
      <c r="A81" s="279" t="s">
        <v>131</v>
      </c>
      <c r="B81" s="268">
        <v>281</v>
      </c>
      <c r="C81" s="65" t="s">
        <v>139</v>
      </c>
      <c r="D81" s="774">
        <v>3067.873303167421</v>
      </c>
      <c r="E81" s="88">
        <v>3390</v>
      </c>
      <c r="F81" s="195">
        <f t="shared" si="0"/>
        <v>0</v>
      </c>
      <c r="G81" s="774">
        <v>3067.873303167421</v>
      </c>
      <c r="H81" s="861">
        <v>3390</v>
      </c>
      <c r="I81" s="195">
        <f t="shared" si="1"/>
        <v>0</v>
      </c>
      <c r="J81" s="774">
        <v>3067.873303167421</v>
      </c>
      <c r="K81" s="861">
        <v>3390</v>
      </c>
      <c r="L81" s="195">
        <f t="shared" si="2"/>
        <v>0</v>
      </c>
      <c r="M81" s="774">
        <v>3067.873303167421</v>
      </c>
      <c r="N81" s="876">
        <v>3390</v>
      </c>
      <c r="O81" s="195">
        <f t="shared" si="3"/>
        <v>6.2695924764890276E-2</v>
      </c>
      <c r="P81" s="774">
        <v>2886.8778280542988</v>
      </c>
      <c r="Q81" s="861">
        <v>3190</v>
      </c>
      <c r="R81" s="195">
        <f t="shared" si="4"/>
        <v>0</v>
      </c>
      <c r="S81" s="774">
        <v>2886.8778280542988</v>
      </c>
      <c r="T81" s="861">
        <v>3190</v>
      </c>
      <c r="U81" s="195">
        <f t="shared" si="5"/>
        <v>0</v>
      </c>
      <c r="V81" s="774">
        <f t="shared" si="57"/>
        <v>2886.8778280542988</v>
      </c>
      <c r="W81" s="876">
        <v>3190</v>
      </c>
      <c r="X81" s="195">
        <f t="shared" si="6"/>
        <v>0.10380622837370242</v>
      </c>
      <c r="Y81" s="774">
        <f t="shared" si="58"/>
        <v>2615.3846153846152</v>
      </c>
      <c r="Z81" s="876">
        <v>2890</v>
      </c>
      <c r="AA81" s="195">
        <f t="shared" si="7"/>
        <v>7.434944237918216E-2</v>
      </c>
      <c r="AB81" s="774">
        <v>2434.389140271493</v>
      </c>
      <c r="AC81" s="861">
        <v>2690</v>
      </c>
      <c r="AD81" s="195">
        <f t="shared" si="8"/>
        <v>0</v>
      </c>
      <c r="AE81" s="774">
        <v>2434.389140271493</v>
      </c>
      <c r="AF81" s="938">
        <v>2690</v>
      </c>
      <c r="AG81" s="195">
        <f t="shared" si="9"/>
        <v>0.17467248908296942</v>
      </c>
      <c r="AH81" s="468">
        <v>2072.3981900452491</v>
      </c>
      <c r="AI81" s="938">
        <v>2290</v>
      </c>
      <c r="AJ81" s="195">
        <f t="shared" si="10"/>
        <v>0</v>
      </c>
      <c r="AK81" s="774">
        <v>2072.3981900452491</v>
      </c>
      <c r="AL81" s="938">
        <v>2290</v>
      </c>
      <c r="AM81" s="195">
        <f t="shared" si="11"/>
        <v>0</v>
      </c>
      <c r="AN81" s="774">
        <v>2072.3981900452491</v>
      </c>
      <c r="AO81" s="938">
        <v>2290</v>
      </c>
      <c r="AP81" s="195">
        <f t="shared" si="12"/>
        <v>4.5662100456621002E-2</v>
      </c>
      <c r="AQ81" s="99">
        <v>1981.9004524886877</v>
      </c>
      <c r="AR81" s="89">
        <v>2190</v>
      </c>
      <c r="AS81" s="195">
        <f t="shared" si="13"/>
        <v>0.10050251256281408</v>
      </c>
      <c r="AT81" s="468">
        <v>1800.9049773755657</v>
      </c>
      <c r="AU81" s="140">
        <v>1990</v>
      </c>
      <c r="AV81" s="195">
        <f t="shared" si="14"/>
        <v>0.25157232704402516</v>
      </c>
      <c r="AW81" s="468">
        <v>1438.9140271493213</v>
      </c>
      <c r="AX81" s="140">
        <v>1590</v>
      </c>
      <c r="AY81" s="195">
        <f t="shared" si="15"/>
        <v>6.7114093959731544E-2</v>
      </c>
      <c r="AZ81" s="468">
        <v>1348.4162895927602</v>
      </c>
      <c r="BA81" s="140">
        <v>1490</v>
      </c>
      <c r="BB81" s="195">
        <f t="shared" si="16"/>
        <v>0</v>
      </c>
      <c r="BC81" s="99">
        <v>1348.4162895927602</v>
      </c>
      <c r="BD81" s="162">
        <v>1490</v>
      </c>
      <c r="BE81" s="195">
        <f t="shared" si="17"/>
        <v>7.1942446043165464E-2</v>
      </c>
      <c r="BF81" s="99">
        <v>1257.9185520361991</v>
      </c>
      <c r="BG81" s="162">
        <v>1390</v>
      </c>
      <c r="BH81" s="195">
        <f t="shared" si="18"/>
        <v>7.7519379844961239E-2</v>
      </c>
      <c r="BI81" s="99">
        <v>1167.420814479638</v>
      </c>
      <c r="BJ81" s="157">
        <v>1290</v>
      </c>
      <c r="BK81" s="195">
        <f t="shared" si="39"/>
        <v>0</v>
      </c>
      <c r="BL81" s="99">
        <v>1167.420814479638</v>
      </c>
      <c r="BM81" s="162">
        <v>1290</v>
      </c>
      <c r="BN81" s="195">
        <f t="shared" si="40"/>
        <v>0</v>
      </c>
      <c r="BO81" s="99">
        <v>1167.420814479638</v>
      </c>
      <c r="BP81" s="89">
        <v>1290</v>
      </c>
      <c r="BQ81" s="195">
        <f t="shared" si="41"/>
        <v>0</v>
      </c>
      <c r="BR81" s="204">
        <f t="shared" si="48"/>
        <v>1167.420814479638</v>
      </c>
      <c r="BS81" s="106">
        <v>1290</v>
      </c>
      <c r="BT81" s="194">
        <f t="shared" si="42"/>
        <v>0</v>
      </c>
      <c r="BU81" s="204">
        <f t="shared" si="49"/>
        <v>1167.420814479638</v>
      </c>
      <c r="BV81" s="52">
        <v>1290</v>
      </c>
      <c r="BW81" s="195">
        <f t="shared" si="43"/>
        <v>0</v>
      </c>
      <c r="BX81" s="204">
        <f t="shared" si="50"/>
        <v>1167.420814479638</v>
      </c>
      <c r="BY81" s="205">
        <v>1290</v>
      </c>
      <c r="BZ81" s="194">
        <f t="shared" si="44"/>
        <v>0</v>
      </c>
      <c r="CA81" s="204">
        <f t="shared" si="51"/>
        <v>1167.420814479638</v>
      </c>
      <c r="CB81" s="199">
        <v>1290</v>
      </c>
      <c r="CC81" s="195">
        <f t="shared" si="45"/>
        <v>-0.13422818791946309</v>
      </c>
      <c r="CD81" s="204">
        <f t="shared" si="52"/>
        <v>1348.4162895927602</v>
      </c>
      <c r="CE81" s="193">
        <v>1490</v>
      </c>
      <c r="CF81" s="194">
        <f t="shared" si="46"/>
        <v>0</v>
      </c>
      <c r="CG81" s="204">
        <f t="shared" si="53"/>
        <v>1348.4162895927602</v>
      </c>
      <c r="CH81" s="191">
        <v>1490</v>
      </c>
      <c r="CI81" s="195">
        <f t="shared" si="47"/>
        <v>0.6741573033707865</v>
      </c>
      <c r="CJ81" s="204">
        <f t="shared" si="54"/>
        <v>805.4298642533937</v>
      </c>
      <c r="CK81" s="191">
        <v>890</v>
      </c>
    </row>
    <row r="82" spans="1:89" x14ac:dyDescent="0.3">
      <c r="A82" s="279" t="s">
        <v>131</v>
      </c>
      <c r="B82" s="268">
        <v>185</v>
      </c>
      <c r="C82" s="65" t="s">
        <v>140</v>
      </c>
      <c r="D82" s="774">
        <v>7592.7601809954749</v>
      </c>
      <c r="E82" s="876">
        <v>8390</v>
      </c>
      <c r="F82" s="195">
        <f t="shared" si="0"/>
        <v>7.702182284980745E-2</v>
      </c>
      <c r="G82" s="774">
        <v>7049.7737556561087</v>
      </c>
      <c r="H82" s="861">
        <v>7790</v>
      </c>
      <c r="I82" s="195">
        <f t="shared" si="1"/>
        <v>0</v>
      </c>
      <c r="J82" s="774">
        <v>7049.7737556561087</v>
      </c>
      <c r="K82" s="861">
        <v>7790</v>
      </c>
      <c r="L82" s="195">
        <f t="shared" si="2"/>
        <v>0</v>
      </c>
      <c r="M82" s="774">
        <v>7049.7737556561087</v>
      </c>
      <c r="N82" s="876">
        <v>7790</v>
      </c>
      <c r="O82" s="195">
        <f t="shared" si="3"/>
        <v>5.4127198917456022E-2</v>
      </c>
      <c r="P82" s="774">
        <v>6687.7828054298643</v>
      </c>
      <c r="Q82" s="861">
        <v>7390</v>
      </c>
      <c r="R82" s="195">
        <f t="shared" si="4"/>
        <v>5.7224606580829757E-2</v>
      </c>
      <c r="S82" s="774">
        <v>6325.7918552036199</v>
      </c>
      <c r="T82" s="861">
        <v>6990</v>
      </c>
      <c r="U82" s="195">
        <f t="shared" si="5"/>
        <v>0</v>
      </c>
      <c r="V82" s="774">
        <f t="shared" si="57"/>
        <v>6325.7918552036199</v>
      </c>
      <c r="W82" s="861">
        <v>6990</v>
      </c>
      <c r="X82" s="195">
        <f t="shared" si="6"/>
        <v>6.0698027314112293E-2</v>
      </c>
      <c r="Y82" s="774">
        <f t="shared" si="58"/>
        <v>5963.8009049773755</v>
      </c>
      <c r="Z82" s="876">
        <v>6590</v>
      </c>
      <c r="AA82" s="195">
        <f t="shared" si="7"/>
        <v>6.4620355411954766E-2</v>
      </c>
      <c r="AB82" s="774">
        <v>5601.809954751131</v>
      </c>
      <c r="AC82" s="861">
        <v>6190</v>
      </c>
      <c r="AD82" s="195">
        <f t="shared" si="8"/>
        <v>0</v>
      </c>
      <c r="AE82" s="774">
        <v>5601.809954751131</v>
      </c>
      <c r="AF82" s="938">
        <v>6190</v>
      </c>
      <c r="AG82" s="195">
        <f t="shared" si="9"/>
        <v>0</v>
      </c>
      <c r="AH82" s="468">
        <v>5601.809954751131</v>
      </c>
      <c r="AI82" s="938">
        <v>6190</v>
      </c>
      <c r="AJ82" s="195">
        <f t="shared" si="10"/>
        <v>0</v>
      </c>
      <c r="AK82" s="774">
        <v>5601.809954751131</v>
      </c>
      <c r="AL82" s="938">
        <v>6190</v>
      </c>
      <c r="AM82" s="195">
        <f t="shared" si="11"/>
        <v>0</v>
      </c>
      <c r="AN82" s="774">
        <v>5601.809954751131</v>
      </c>
      <c r="AO82" s="938">
        <v>6190</v>
      </c>
      <c r="AP82" s="195">
        <f t="shared" si="12"/>
        <v>5.0933786078098474E-2</v>
      </c>
      <c r="AQ82" s="99">
        <v>5330.316742081448</v>
      </c>
      <c r="AR82" s="89">
        <v>5890</v>
      </c>
      <c r="AS82" s="195">
        <f t="shared" si="13"/>
        <v>5.3667262969588549E-2</v>
      </c>
      <c r="AT82" s="468">
        <v>5058.8235294117649</v>
      </c>
      <c r="AU82" s="140">
        <v>5590</v>
      </c>
      <c r="AV82" s="195">
        <f t="shared" si="14"/>
        <v>5.6710775047258979E-2</v>
      </c>
      <c r="AW82" s="468">
        <v>4787.3303167420818</v>
      </c>
      <c r="AX82" s="140">
        <v>5290</v>
      </c>
      <c r="AY82" s="195">
        <f t="shared" si="15"/>
        <v>1.9267822736030827E-2</v>
      </c>
      <c r="AZ82" s="468">
        <v>4696.8325791855204</v>
      </c>
      <c r="BA82" s="140">
        <v>5190</v>
      </c>
      <c r="BB82" s="195">
        <f t="shared" si="16"/>
        <v>0</v>
      </c>
      <c r="BC82" s="99">
        <v>4696.8325791855204</v>
      </c>
      <c r="BD82" s="162">
        <v>5190</v>
      </c>
      <c r="BE82" s="195">
        <f t="shared" si="17"/>
        <v>4.0080160320641281E-2</v>
      </c>
      <c r="BF82" s="99">
        <v>4515.8371040723987</v>
      </c>
      <c r="BG82" s="162">
        <v>4990</v>
      </c>
      <c r="BH82" s="195">
        <f t="shared" si="18"/>
        <v>0.1366742596810934</v>
      </c>
      <c r="BI82" s="99">
        <v>3972.8506787330316</v>
      </c>
      <c r="BJ82" s="157">
        <v>4390</v>
      </c>
      <c r="BK82" s="195">
        <f t="shared" si="39"/>
        <v>0</v>
      </c>
      <c r="BL82" s="99">
        <v>3972.8506787330316</v>
      </c>
      <c r="BM82" s="162">
        <v>4390</v>
      </c>
      <c r="BN82" s="195">
        <f t="shared" si="40"/>
        <v>0</v>
      </c>
      <c r="BO82" s="99">
        <v>3972.8506787330316</v>
      </c>
      <c r="BP82" s="89">
        <v>4390</v>
      </c>
      <c r="BQ82" s="195">
        <f t="shared" si="41"/>
        <v>0</v>
      </c>
      <c r="BR82" s="204">
        <f t="shared" si="48"/>
        <v>3972.8506787330316</v>
      </c>
      <c r="BS82" s="106">
        <v>4390</v>
      </c>
      <c r="BT82" s="194">
        <f t="shared" si="42"/>
        <v>0</v>
      </c>
      <c r="BU82" s="204">
        <f t="shared" si="49"/>
        <v>3972.8506787330316</v>
      </c>
      <c r="BV82" s="52">
        <v>4390</v>
      </c>
      <c r="BW82" s="195">
        <f t="shared" si="43"/>
        <v>0</v>
      </c>
      <c r="BX82" s="204">
        <f t="shared" si="50"/>
        <v>3972.8506787330316</v>
      </c>
      <c r="BY82" s="205">
        <v>4390</v>
      </c>
      <c r="BZ82" s="194">
        <f t="shared" si="44"/>
        <v>0</v>
      </c>
      <c r="CA82" s="204">
        <f t="shared" si="51"/>
        <v>3972.8506787330316</v>
      </c>
      <c r="CB82" s="199">
        <v>4390</v>
      </c>
      <c r="CC82" s="195">
        <f t="shared" si="45"/>
        <v>0.10025062656641603</v>
      </c>
      <c r="CD82" s="204">
        <f t="shared" si="52"/>
        <v>3610.8597285067872</v>
      </c>
      <c r="CE82" s="193">
        <v>3990</v>
      </c>
      <c r="CF82" s="194">
        <f t="shared" si="46"/>
        <v>0</v>
      </c>
      <c r="CG82" s="204">
        <f t="shared" si="53"/>
        <v>3610.8597285067872</v>
      </c>
      <c r="CH82" s="191">
        <v>3990</v>
      </c>
      <c r="CI82" s="195">
        <f t="shared" si="47"/>
        <v>1.0050251256281406</v>
      </c>
      <c r="CJ82" s="204">
        <f t="shared" si="54"/>
        <v>1800.9049773755657</v>
      </c>
      <c r="CK82" s="191">
        <v>1990</v>
      </c>
    </row>
    <row r="83" spans="1:89" x14ac:dyDescent="0.3">
      <c r="A83" s="297" t="s">
        <v>131</v>
      </c>
      <c r="B83" s="268">
        <v>279</v>
      </c>
      <c r="C83" s="65" t="s">
        <v>141</v>
      </c>
      <c r="D83" s="774">
        <v>4063.3484162895929</v>
      </c>
      <c r="E83" s="876">
        <v>4490</v>
      </c>
      <c r="F83" s="339">
        <f t="shared" si="0"/>
        <v>7.1599045346062054E-2</v>
      </c>
      <c r="G83" s="774">
        <v>3791.8552036199094</v>
      </c>
      <c r="H83" s="861">
        <v>4190</v>
      </c>
      <c r="I83" s="339">
        <f t="shared" si="1"/>
        <v>0</v>
      </c>
      <c r="J83" s="774">
        <v>3791.8552036199094</v>
      </c>
      <c r="K83" s="861">
        <v>4190</v>
      </c>
      <c r="L83" s="339">
        <f t="shared" si="2"/>
        <v>0</v>
      </c>
      <c r="M83" s="774">
        <v>3791.8552036199094</v>
      </c>
      <c r="N83" s="876">
        <v>4190</v>
      </c>
      <c r="O83" s="339">
        <f t="shared" si="3"/>
        <v>5.0125313283208017E-2</v>
      </c>
      <c r="P83" s="774">
        <v>3610.8597285067872</v>
      </c>
      <c r="Q83" s="861">
        <v>3990</v>
      </c>
      <c r="R83" s="339">
        <f t="shared" si="4"/>
        <v>0</v>
      </c>
      <c r="S83" s="774">
        <v>3610.8597285067872</v>
      </c>
      <c r="T83" s="861">
        <v>3990</v>
      </c>
      <c r="U83" s="339">
        <f t="shared" si="5"/>
        <v>0</v>
      </c>
      <c r="V83" s="774">
        <f t="shared" si="57"/>
        <v>3610.8597285067872</v>
      </c>
      <c r="W83" s="861">
        <v>3990</v>
      </c>
      <c r="X83" s="339">
        <f t="shared" si="6"/>
        <v>0</v>
      </c>
      <c r="Y83" s="774">
        <f t="shared" si="58"/>
        <v>3610.8597285067872</v>
      </c>
      <c r="Z83" s="876">
        <v>3990</v>
      </c>
      <c r="AA83" s="339">
        <f t="shared" si="7"/>
        <v>8.1300813008130079E-2</v>
      </c>
      <c r="AB83" s="774">
        <v>3339.3665158371041</v>
      </c>
      <c r="AC83" s="861">
        <v>3690</v>
      </c>
      <c r="AD83" s="339">
        <f t="shared" si="8"/>
        <v>0</v>
      </c>
      <c r="AE83" s="774">
        <v>3339.3665158371041</v>
      </c>
      <c r="AF83" s="938">
        <v>3690</v>
      </c>
      <c r="AG83" s="339">
        <f t="shared" si="9"/>
        <v>0</v>
      </c>
      <c r="AH83" s="468">
        <v>3339.3665158371041</v>
      </c>
      <c r="AI83" s="938">
        <v>3690</v>
      </c>
      <c r="AJ83" s="339">
        <f t="shared" si="10"/>
        <v>0</v>
      </c>
      <c r="AK83" s="774">
        <v>3339.3665158371041</v>
      </c>
      <c r="AL83" s="938">
        <v>3690</v>
      </c>
      <c r="AM83" s="339">
        <f t="shared" si="11"/>
        <v>0</v>
      </c>
      <c r="AN83" s="774">
        <v>3339.3665158371041</v>
      </c>
      <c r="AO83" s="938">
        <v>3690</v>
      </c>
      <c r="AP83" s="339">
        <f t="shared" si="12"/>
        <v>5.730659025787966E-2</v>
      </c>
      <c r="AQ83" s="99">
        <v>3158.3710407239819</v>
      </c>
      <c r="AR83" s="89">
        <v>3490</v>
      </c>
      <c r="AS83" s="339">
        <f t="shared" si="13"/>
        <v>9.4043887147335428E-2</v>
      </c>
      <c r="AT83" s="468">
        <v>2886.8778280542988</v>
      </c>
      <c r="AU83" s="140">
        <v>3190</v>
      </c>
      <c r="AV83" s="339">
        <f t="shared" si="14"/>
        <v>0.14336917562724014</v>
      </c>
      <c r="AW83" s="468">
        <v>2524.8868778280544</v>
      </c>
      <c r="AX83" s="140">
        <v>2790</v>
      </c>
      <c r="AY83" s="339">
        <f t="shared" si="15"/>
        <v>3.717472118959108E-2</v>
      </c>
      <c r="AZ83" s="468">
        <v>2434.389140271493</v>
      </c>
      <c r="BA83" s="140">
        <v>2690</v>
      </c>
      <c r="BB83" s="339">
        <f t="shared" si="16"/>
        <v>0</v>
      </c>
      <c r="BC83" s="99">
        <v>2434.389140271493</v>
      </c>
      <c r="BD83" s="162">
        <v>2690</v>
      </c>
      <c r="BE83" s="339">
        <f t="shared" si="17"/>
        <v>3.8610038610038609E-2</v>
      </c>
      <c r="BF83" s="99">
        <v>2343.8914027149322</v>
      </c>
      <c r="BG83" s="162">
        <v>2590</v>
      </c>
      <c r="BH83" s="339">
        <f t="shared" si="18"/>
        <v>8.3682008368200833E-2</v>
      </c>
      <c r="BI83" s="99">
        <v>2162.8959276018099</v>
      </c>
      <c r="BJ83" s="157">
        <v>2390</v>
      </c>
      <c r="BK83" s="339">
        <f t="shared" si="39"/>
        <v>0</v>
      </c>
      <c r="BL83" s="100">
        <v>2162.8959276018099</v>
      </c>
      <c r="BM83" s="163">
        <v>2390</v>
      </c>
      <c r="BN83" s="339">
        <f t="shared" si="40"/>
        <v>0</v>
      </c>
      <c r="BO83" s="100">
        <v>2162.8959276018099</v>
      </c>
      <c r="BP83" s="90">
        <v>2390</v>
      </c>
      <c r="BQ83" s="339">
        <f t="shared" si="41"/>
        <v>0</v>
      </c>
      <c r="BR83" s="359">
        <f t="shared" si="48"/>
        <v>2162.8959276018099</v>
      </c>
      <c r="BS83" s="122">
        <v>2390</v>
      </c>
      <c r="BT83" s="341">
        <f t="shared" si="42"/>
        <v>0</v>
      </c>
      <c r="BU83" s="359">
        <f t="shared" si="49"/>
        <v>2162.8959276018099</v>
      </c>
      <c r="BV83" s="61">
        <v>2390</v>
      </c>
      <c r="BW83" s="339">
        <f t="shared" si="43"/>
        <v>0</v>
      </c>
      <c r="BX83" s="359">
        <f t="shared" si="50"/>
        <v>2162.8959276018099</v>
      </c>
      <c r="BY83" s="343">
        <v>2390</v>
      </c>
      <c r="BZ83" s="341">
        <f t="shared" si="44"/>
        <v>0</v>
      </c>
      <c r="CA83" s="359">
        <f t="shared" si="51"/>
        <v>2162.8959276018099</v>
      </c>
      <c r="CB83" s="365">
        <v>2390</v>
      </c>
      <c r="CC83" s="339">
        <f t="shared" si="45"/>
        <v>9.1324200913242004E-2</v>
      </c>
      <c r="CD83" s="359">
        <f t="shared" si="52"/>
        <v>1981.9004524886877</v>
      </c>
      <c r="CE83" s="358">
        <v>2190</v>
      </c>
      <c r="CF83" s="341">
        <f t="shared" si="46"/>
        <v>0</v>
      </c>
      <c r="CG83" s="359">
        <f t="shared" si="53"/>
        <v>1981.9004524886877</v>
      </c>
      <c r="CH83" s="347">
        <f>CH77</f>
        <v>2190</v>
      </c>
      <c r="CI83" s="339">
        <f t="shared" si="47"/>
        <v>0.84033613445378152</v>
      </c>
      <c r="CJ83" s="359">
        <f t="shared" si="54"/>
        <v>1076.9230769230769</v>
      </c>
      <c r="CK83" s="347">
        <v>1190</v>
      </c>
    </row>
    <row r="84" spans="1:89" ht="15" thickBot="1" x14ac:dyDescent="0.35">
      <c r="A84" s="279" t="s">
        <v>131</v>
      </c>
      <c r="B84" s="411">
        <v>1091</v>
      </c>
      <c r="C84" s="65" t="s">
        <v>501</v>
      </c>
      <c r="D84" s="926">
        <v>18995.475113122171</v>
      </c>
      <c r="E84" s="548">
        <v>20990</v>
      </c>
      <c r="F84" s="339">
        <f t="shared" si="0"/>
        <v>0</v>
      </c>
      <c r="G84" s="926">
        <v>18995.475113122171</v>
      </c>
      <c r="H84" s="889">
        <v>20990</v>
      </c>
      <c r="I84" s="339">
        <f t="shared" si="1"/>
        <v>0</v>
      </c>
      <c r="J84" s="926">
        <v>18995.475113122171</v>
      </c>
      <c r="K84" s="889">
        <v>20990</v>
      </c>
      <c r="L84" s="339">
        <f t="shared" si="2"/>
        <v>0</v>
      </c>
      <c r="M84" s="926">
        <v>18995.475113122171</v>
      </c>
      <c r="N84" s="877">
        <v>20990</v>
      </c>
      <c r="O84" s="339">
        <f t="shared" si="3"/>
        <v>5.0025012506253123E-2</v>
      </c>
      <c r="P84" s="926">
        <v>18090.497737556561</v>
      </c>
      <c r="Q84" s="889">
        <v>19990</v>
      </c>
      <c r="R84" s="339">
        <f t="shared" si="4"/>
        <v>5.2659294365455502E-2</v>
      </c>
      <c r="S84" s="926">
        <v>17185.520361990952</v>
      </c>
      <c r="T84" s="889">
        <v>18990</v>
      </c>
      <c r="U84" s="339">
        <f t="shared" si="5"/>
        <v>0</v>
      </c>
      <c r="V84" s="926">
        <f t="shared" si="57"/>
        <v>17185.520361990952</v>
      </c>
      <c r="W84" s="877">
        <v>18990</v>
      </c>
      <c r="X84" s="339">
        <f t="shared" si="6"/>
        <v>5.5586436909394105E-2</v>
      </c>
      <c r="Y84" s="926">
        <f t="shared" si="58"/>
        <v>16280.54298642534</v>
      </c>
      <c r="Z84" s="877">
        <v>17990</v>
      </c>
      <c r="AA84" s="339">
        <f t="shared" si="7"/>
        <v>5.885815185403178E-2</v>
      </c>
      <c r="AB84" s="926">
        <v>15375.565610859729</v>
      </c>
      <c r="AC84" s="889">
        <v>16990</v>
      </c>
      <c r="AD84" s="339">
        <f t="shared" si="8"/>
        <v>0</v>
      </c>
      <c r="AE84" s="774">
        <v>15375.565610859729</v>
      </c>
      <c r="AF84" s="938">
        <v>16990</v>
      </c>
      <c r="AG84" s="339">
        <f t="shared" si="9"/>
        <v>6.2539086929330828E-2</v>
      </c>
      <c r="AH84" s="468">
        <v>14470.588235294117</v>
      </c>
      <c r="AI84" s="938">
        <v>15990</v>
      </c>
      <c r="AJ84" s="339">
        <f t="shared" si="10"/>
        <v>0</v>
      </c>
      <c r="AK84" s="774">
        <v>14470.588235294117</v>
      </c>
      <c r="AL84" s="938">
        <v>15990</v>
      </c>
      <c r="AM84" s="339">
        <f t="shared" si="11"/>
        <v>0</v>
      </c>
      <c r="AN84" s="774">
        <v>14470.588235294117</v>
      </c>
      <c r="AO84" s="938">
        <v>15990</v>
      </c>
      <c r="AP84" s="339">
        <f t="shared" si="12"/>
        <v>4.5781556572923481E-2</v>
      </c>
      <c r="AQ84" s="99">
        <v>13837.10407239819</v>
      </c>
      <c r="AR84" s="89">
        <v>15290</v>
      </c>
      <c r="AS84" s="339">
        <f t="shared" si="13"/>
        <v>0.1007919366450684</v>
      </c>
      <c r="AT84" s="468">
        <v>12570.135746606335</v>
      </c>
      <c r="AU84" s="140">
        <v>13890</v>
      </c>
      <c r="AV84" s="339">
        <f t="shared" si="14"/>
        <v>0</v>
      </c>
      <c r="AW84" s="468">
        <v>12570.135746606335</v>
      </c>
      <c r="AX84" s="140">
        <v>13890</v>
      </c>
      <c r="AY84" s="339">
        <f t="shared" si="15"/>
        <v>7.7579519006982151E-2</v>
      </c>
      <c r="AZ84" s="468">
        <v>11665.158371040725</v>
      </c>
      <c r="BA84" s="140">
        <v>12890</v>
      </c>
      <c r="BB84" s="339">
        <f t="shared" si="16"/>
        <v>0</v>
      </c>
      <c r="BC84" s="99">
        <v>11665.158371040725</v>
      </c>
      <c r="BD84" s="162">
        <v>12890</v>
      </c>
      <c r="BE84" s="195"/>
      <c r="BF84" s="99">
        <v>10850.678733031675</v>
      </c>
      <c r="BG84" s="162">
        <v>11990</v>
      </c>
      <c r="BH84" s="195"/>
      <c r="BI84" s="99">
        <v>10398.190045248868</v>
      </c>
      <c r="BJ84" s="157">
        <v>11490</v>
      </c>
      <c r="BK84" s="195"/>
      <c r="BL84" s="99"/>
      <c r="BM84" s="140"/>
      <c r="BN84" s="407"/>
      <c r="BO84" s="99"/>
      <c r="BP84" s="105"/>
      <c r="BQ84" s="407"/>
      <c r="BR84" s="204"/>
      <c r="BS84" s="105"/>
      <c r="BT84" s="407"/>
      <c r="BU84" s="204"/>
      <c r="BV84" s="105"/>
      <c r="BW84" s="407"/>
      <c r="BX84" s="204"/>
      <c r="BY84" s="408"/>
      <c r="BZ84" s="407"/>
      <c r="CA84" s="204"/>
      <c r="CB84" s="409"/>
      <c r="CC84" s="407"/>
      <c r="CD84" s="204"/>
      <c r="CE84" s="410"/>
      <c r="CF84" s="407"/>
      <c r="CG84" s="204"/>
      <c r="CH84" s="410"/>
      <c r="CI84" s="407"/>
      <c r="CJ84" s="204"/>
      <c r="CK84" s="410"/>
    </row>
    <row r="85" spans="1:89" x14ac:dyDescent="0.3">
      <c r="A85" s="286" t="s">
        <v>131</v>
      </c>
      <c r="B85" s="268">
        <v>280</v>
      </c>
      <c r="C85" s="65" t="s">
        <v>132</v>
      </c>
      <c r="D85" s="775">
        <v>18090.497737556561</v>
      </c>
      <c r="E85" s="864">
        <v>19990</v>
      </c>
      <c r="F85" s="339">
        <f t="shared" si="0"/>
        <v>0</v>
      </c>
      <c r="G85" s="775">
        <v>18090.497737556561</v>
      </c>
      <c r="H85" s="890">
        <v>19990</v>
      </c>
      <c r="I85" s="339">
        <f t="shared" si="1"/>
        <v>0</v>
      </c>
      <c r="J85" s="775">
        <v>18090.497737556561</v>
      </c>
      <c r="K85" s="890">
        <v>19990</v>
      </c>
      <c r="L85" s="339">
        <f t="shared" si="2"/>
        <v>0</v>
      </c>
      <c r="M85" s="775">
        <v>18090.497737556561</v>
      </c>
      <c r="N85" s="880">
        <v>19990</v>
      </c>
      <c r="O85" s="339">
        <f t="shared" si="3"/>
        <v>5.2659294365455502E-2</v>
      </c>
      <c r="P85" s="775">
        <v>17185.520361990952</v>
      </c>
      <c r="Q85" s="890">
        <v>18990</v>
      </c>
      <c r="R85" s="339">
        <f t="shared" si="4"/>
        <v>5.5586436909394105E-2</v>
      </c>
      <c r="S85" s="775">
        <v>16280.54298642534</v>
      </c>
      <c r="T85" s="890">
        <v>17990</v>
      </c>
      <c r="U85" s="339">
        <f t="shared" si="5"/>
        <v>0</v>
      </c>
      <c r="V85" s="775">
        <f t="shared" si="57"/>
        <v>16280.54298642534</v>
      </c>
      <c r="W85" s="880">
        <f>W74</f>
        <v>17990</v>
      </c>
      <c r="X85" s="339">
        <f t="shared" si="6"/>
        <v>5.885815185403178E-2</v>
      </c>
      <c r="Y85" s="775">
        <f t="shared" si="58"/>
        <v>15375.565610859729</v>
      </c>
      <c r="Z85" s="880">
        <f>Z74</f>
        <v>16990</v>
      </c>
      <c r="AA85" s="339">
        <f t="shared" si="7"/>
        <v>6.2539086929330828E-2</v>
      </c>
      <c r="AB85" s="775">
        <v>14470.588235294117</v>
      </c>
      <c r="AC85" s="890">
        <v>15990</v>
      </c>
      <c r="AD85" s="339">
        <f t="shared" si="8"/>
        <v>0</v>
      </c>
      <c r="AE85" s="775">
        <v>14470.588235294117</v>
      </c>
      <c r="AF85" s="938">
        <v>15990</v>
      </c>
      <c r="AG85" s="339">
        <f t="shared" si="9"/>
        <v>6.6711140760507007E-2</v>
      </c>
      <c r="AH85" s="384">
        <v>13565.610859728507</v>
      </c>
      <c r="AI85" s="938">
        <v>14990</v>
      </c>
      <c r="AJ85" s="339">
        <f t="shared" si="10"/>
        <v>0</v>
      </c>
      <c r="AK85" s="775">
        <v>13565.610859728507</v>
      </c>
      <c r="AL85" s="938">
        <v>14990</v>
      </c>
      <c r="AM85" s="339">
        <f t="shared" si="11"/>
        <v>0</v>
      </c>
      <c r="AN85" s="775">
        <v>13565.610859728507</v>
      </c>
      <c r="AO85" s="938">
        <v>14990</v>
      </c>
      <c r="AP85" s="339">
        <f t="shared" si="12"/>
        <v>4.8985304408677398E-2</v>
      </c>
      <c r="AQ85" s="98">
        <v>12932.12669683258</v>
      </c>
      <c r="AR85" s="89">
        <v>14290</v>
      </c>
      <c r="AS85" s="339">
        <f t="shared" si="13"/>
        <v>0.10007698229407236</v>
      </c>
      <c r="AT85" s="384">
        <v>11755.656108597284</v>
      </c>
      <c r="AU85" s="146">
        <v>12990</v>
      </c>
      <c r="AV85" s="339">
        <f t="shared" si="14"/>
        <v>0</v>
      </c>
      <c r="AW85" s="384">
        <v>11755.656108597284</v>
      </c>
      <c r="AX85" s="146">
        <v>12990</v>
      </c>
      <c r="AY85" s="339">
        <f t="shared" si="15"/>
        <v>7.7579519006982156E-3</v>
      </c>
      <c r="AZ85" s="384">
        <v>11665.158371040725</v>
      </c>
      <c r="BA85" s="146">
        <v>12890</v>
      </c>
      <c r="BB85" s="339">
        <f t="shared" si="16"/>
        <v>0</v>
      </c>
      <c r="BC85" s="98">
        <v>11665.158371040725</v>
      </c>
      <c r="BD85" s="162">
        <v>12890</v>
      </c>
      <c r="BE85" s="315">
        <f t="shared" ref="BE85:BE94" si="59">(BD85-BG85)/BG85</f>
        <v>7.5062552126772306E-2</v>
      </c>
      <c r="BF85" s="98">
        <v>10850.678733031675</v>
      </c>
      <c r="BG85" s="162">
        <v>11990</v>
      </c>
      <c r="BH85" s="315">
        <f t="shared" ref="BH85:BH94" si="60">(BG85-BJ85)/BJ85</f>
        <v>4.3516100957354219E-2</v>
      </c>
      <c r="BI85" s="99">
        <v>10398.190045248868</v>
      </c>
      <c r="BJ85" s="157">
        <v>11490</v>
      </c>
      <c r="BK85" s="315">
        <f t="shared" ref="BK85:BK94" si="61">(BJ85-BM85)/BM85</f>
        <v>0.17364657814096016</v>
      </c>
      <c r="BL85" s="98">
        <v>8859.7285067873308</v>
      </c>
      <c r="BM85" s="162">
        <v>9790</v>
      </c>
      <c r="BN85" s="315">
        <f t="shared" ref="BN85:BN94" si="62">(BM85-BP85)/BP85</f>
        <v>0</v>
      </c>
      <c r="BO85" s="98">
        <v>8859.7285067873308</v>
      </c>
      <c r="BP85" s="89">
        <v>9790</v>
      </c>
      <c r="BQ85" s="315">
        <f t="shared" ref="BQ85:BQ94" si="63">(BP85-BS85)/BS85</f>
        <v>0</v>
      </c>
      <c r="BR85" s="349">
        <f>BS85/1.105</f>
        <v>8859.7285067873308</v>
      </c>
      <c r="BS85" s="350">
        <v>9790</v>
      </c>
      <c r="BT85" s="318">
        <f t="shared" ref="BT85:BT94" si="64">(BS85-BV85)/BV85</f>
        <v>0</v>
      </c>
      <c r="BU85" s="349">
        <f>BV85/1.105</f>
        <v>8859.7285067873308</v>
      </c>
      <c r="BV85" s="89">
        <v>9790</v>
      </c>
      <c r="BW85" s="315">
        <f t="shared" ref="BW85:BW94" si="65">(BV85-BY85)/BY85</f>
        <v>0</v>
      </c>
      <c r="BX85" s="349">
        <f>BY85/1.105</f>
        <v>8859.7285067873308</v>
      </c>
      <c r="BY85" s="319">
        <v>9790</v>
      </c>
      <c r="BZ85" s="318">
        <f t="shared" ref="BZ85:BZ94" si="66">(BY85-CB85)/CB85</f>
        <v>0</v>
      </c>
      <c r="CA85" s="349">
        <f>CB85/1.105</f>
        <v>8859.7285067873308</v>
      </c>
      <c r="CB85" s="351">
        <v>9790</v>
      </c>
      <c r="CC85" s="315">
        <f t="shared" ref="CC85:CC94" si="67">(CB85-CE85)/CE85</f>
        <v>7.7007700770077014E-2</v>
      </c>
      <c r="CD85" s="349">
        <f>CE85/1.105</f>
        <v>8226.2443438914033</v>
      </c>
      <c r="CE85" s="321">
        <v>9090</v>
      </c>
      <c r="CF85" s="318">
        <f t="shared" ref="CF85:CF94" si="68">(CE85-CH85)/CH85</f>
        <v>0</v>
      </c>
      <c r="CG85" s="349">
        <f>CH85/1.105</f>
        <v>8226.2443438914033</v>
      </c>
      <c r="CH85" s="322">
        <v>9090</v>
      </c>
      <c r="CI85" s="315">
        <f t="shared" ref="CI85:CI94" si="69">(CH85-CK85)/CK85</f>
        <v>2.1348314606741574E-2</v>
      </c>
      <c r="CJ85" s="349">
        <f>CK85/1.105</f>
        <v>8054.2986425339368</v>
      </c>
      <c r="CK85" s="322">
        <v>8900</v>
      </c>
    </row>
    <row r="86" spans="1:89" x14ac:dyDescent="0.3">
      <c r="A86" s="279" t="s">
        <v>131</v>
      </c>
      <c r="B86" s="268">
        <v>282</v>
      </c>
      <c r="C86" s="65" t="s">
        <v>133</v>
      </c>
      <c r="D86" s="774">
        <v>5420.8144796380093</v>
      </c>
      <c r="E86" s="864">
        <v>5990</v>
      </c>
      <c r="F86" s="195">
        <f t="shared" si="0"/>
        <v>0</v>
      </c>
      <c r="G86" s="774">
        <v>5420.8144796380093</v>
      </c>
      <c r="H86" s="890">
        <v>5990</v>
      </c>
      <c r="I86" s="195">
        <f t="shared" si="1"/>
        <v>0</v>
      </c>
      <c r="J86" s="774">
        <v>5420.8144796380093</v>
      </c>
      <c r="K86" s="890">
        <v>5990</v>
      </c>
      <c r="L86" s="195">
        <f t="shared" si="2"/>
        <v>0</v>
      </c>
      <c r="M86" s="774">
        <v>5420.8144796380093</v>
      </c>
      <c r="N86" s="880">
        <v>5990</v>
      </c>
      <c r="O86" s="195">
        <f t="shared" si="3"/>
        <v>0.20040080160320642</v>
      </c>
      <c r="P86" s="774">
        <v>4515.8371040723987</v>
      </c>
      <c r="Q86" s="861">
        <v>4990</v>
      </c>
      <c r="R86" s="195">
        <f t="shared" si="4"/>
        <v>0.10913536341409202</v>
      </c>
      <c r="S86" s="774">
        <v>4071.4932126696835</v>
      </c>
      <c r="T86" s="876">
        <v>4499</v>
      </c>
      <c r="U86" s="195">
        <f t="shared" si="5"/>
        <v>-0.10002000400080016</v>
      </c>
      <c r="V86" s="774">
        <f t="shared" si="57"/>
        <v>4523.9819004524888</v>
      </c>
      <c r="W86" s="876">
        <f t="shared" ref="W86:W94" si="70">W75</f>
        <v>4999</v>
      </c>
      <c r="X86" s="195">
        <f t="shared" si="6"/>
        <v>-5.5009451795841213E-2</v>
      </c>
      <c r="Y86" s="774">
        <f t="shared" si="58"/>
        <v>4787.3303167420818</v>
      </c>
      <c r="Z86" s="876">
        <f t="shared" ref="Z86:Z94" si="71">Z75</f>
        <v>5290</v>
      </c>
      <c r="AA86" s="195">
        <f t="shared" si="7"/>
        <v>6.0120240480961921E-2</v>
      </c>
      <c r="AB86" s="774">
        <v>4515.8371040723987</v>
      </c>
      <c r="AC86" s="876">
        <v>4990</v>
      </c>
      <c r="AD86" s="195">
        <f t="shared" si="8"/>
        <v>0.1366742596810934</v>
      </c>
      <c r="AE86" s="774">
        <v>3972.8506787330316</v>
      </c>
      <c r="AF86" s="938">
        <v>4390</v>
      </c>
      <c r="AG86" s="195">
        <f t="shared" si="9"/>
        <v>0.10025062656641603</v>
      </c>
      <c r="AH86" s="468">
        <v>3610.8597285067872</v>
      </c>
      <c r="AI86" s="938">
        <v>3990</v>
      </c>
      <c r="AJ86" s="195">
        <f t="shared" si="10"/>
        <v>0</v>
      </c>
      <c r="AK86" s="774">
        <v>3610.8597285067872</v>
      </c>
      <c r="AL86" s="938">
        <v>3990</v>
      </c>
      <c r="AM86" s="195">
        <f t="shared" si="11"/>
        <v>0</v>
      </c>
      <c r="AN86" s="774">
        <v>3610.8597285067872</v>
      </c>
      <c r="AO86" s="938">
        <v>3990</v>
      </c>
      <c r="AP86" s="195">
        <f t="shared" si="12"/>
        <v>5.2770448548812667E-2</v>
      </c>
      <c r="AQ86" s="99">
        <v>3429.8642533936654</v>
      </c>
      <c r="AR86" s="89">
        <v>3790</v>
      </c>
      <c r="AS86" s="195">
        <f t="shared" si="13"/>
        <v>8.5959885386819479E-2</v>
      </c>
      <c r="AT86" s="468">
        <v>3158.3710407239819</v>
      </c>
      <c r="AU86" s="140">
        <v>3490</v>
      </c>
      <c r="AV86" s="195">
        <f t="shared" si="14"/>
        <v>0</v>
      </c>
      <c r="AW86" s="468">
        <v>3158.3710407239819</v>
      </c>
      <c r="AX86" s="140">
        <v>3490</v>
      </c>
      <c r="AY86" s="195">
        <f t="shared" si="15"/>
        <v>2.9498525073746312E-2</v>
      </c>
      <c r="AZ86" s="468">
        <v>3067.873303167421</v>
      </c>
      <c r="BA86" s="140">
        <v>3390</v>
      </c>
      <c r="BB86" s="195">
        <f t="shared" si="16"/>
        <v>0</v>
      </c>
      <c r="BC86" s="99">
        <v>3067.873303167421</v>
      </c>
      <c r="BD86" s="162">
        <v>3390</v>
      </c>
      <c r="BE86" s="195">
        <f t="shared" si="59"/>
        <v>6.2695924764890276E-2</v>
      </c>
      <c r="BF86" s="99">
        <v>2886.8778280542988</v>
      </c>
      <c r="BG86" s="162">
        <v>3190</v>
      </c>
      <c r="BH86" s="195">
        <f t="shared" si="60"/>
        <v>6.6889632107023408E-2</v>
      </c>
      <c r="BI86" s="99">
        <v>2343.8914027149322</v>
      </c>
      <c r="BJ86" s="162">
        <v>2990</v>
      </c>
      <c r="BK86" s="195">
        <f t="shared" si="61"/>
        <v>0</v>
      </c>
      <c r="BL86" s="99">
        <v>2705.8823529411766</v>
      </c>
      <c r="BM86" s="162">
        <v>2990</v>
      </c>
      <c r="BN86" s="195">
        <f t="shared" si="62"/>
        <v>0</v>
      </c>
      <c r="BO86" s="99">
        <v>2705.8823529411766</v>
      </c>
      <c r="BP86" s="89">
        <v>2990</v>
      </c>
      <c r="BQ86" s="195">
        <f t="shared" si="63"/>
        <v>0</v>
      </c>
      <c r="BR86" s="204">
        <f t="shared" ref="BR86:BR94" si="72">BS86/1.105</f>
        <v>2705.8823529411766</v>
      </c>
      <c r="BS86" s="106">
        <v>2990</v>
      </c>
      <c r="BT86" s="194">
        <f t="shared" si="64"/>
        <v>0</v>
      </c>
      <c r="BU86" s="204">
        <f t="shared" ref="BU86:BU94" si="73">BV86/1.105</f>
        <v>2705.8823529411766</v>
      </c>
      <c r="BV86" s="52">
        <v>2990</v>
      </c>
      <c r="BW86" s="195">
        <f t="shared" si="65"/>
        <v>0</v>
      </c>
      <c r="BX86" s="204">
        <f t="shared" ref="BX86:BX94" si="74">BY86/1.105</f>
        <v>2705.8823529411766</v>
      </c>
      <c r="BY86" s="205">
        <v>2990</v>
      </c>
      <c r="BZ86" s="194">
        <f t="shared" si="66"/>
        <v>0</v>
      </c>
      <c r="CA86" s="204">
        <f t="shared" ref="CA86:CA94" si="75">CB86/1.105</f>
        <v>2705.8823529411766</v>
      </c>
      <c r="CB86" s="199">
        <v>2990</v>
      </c>
      <c r="CC86" s="195">
        <f t="shared" si="67"/>
        <v>0.11152416356877323</v>
      </c>
      <c r="CD86" s="204">
        <f t="shared" ref="CD86:CD94" si="76">CE86/1.105</f>
        <v>2434.389140271493</v>
      </c>
      <c r="CE86" s="193">
        <v>2690</v>
      </c>
      <c r="CF86" s="194">
        <f t="shared" si="68"/>
        <v>0</v>
      </c>
      <c r="CG86" s="204">
        <f t="shared" ref="CG86:CG94" si="77">CH86/1.105</f>
        <v>2434.389140271493</v>
      </c>
      <c r="CH86" s="191">
        <v>2690</v>
      </c>
      <c r="CI86" s="195">
        <f t="shared" si="69"/>
        <v>8.0321285140562249E-2</v>
      </c>
      <c r="CJ86" s="204">
        <f t="shared" ref="CJ86:CJ94" si="78">CK86/1.105</f>
        <v>2253.3936651583713</v>
      </c>
      <c r="CK86" s="191">
        <v>2490</v>
      </c>
    </row>
    <row r="87" spans="1:89" x14ac:dyDescent="0.3">
      <c r="A87" s="279" t="s">
        <v>131</v>
      </c>
      <c r="B87" s="268">
        <v>283</v>
      </c>
      <c r="C87" s="65" t="s">
        <v>134</v>
      </c>
      <c r="D87" s="774">
        <v>3339.3665158371041</v>
      </c>
      <c r="E87" s="864">
        <v>3690</v>
      </c>
      <c r="F87" s="195">
        <f t="shared" si="0"/>
        <v>0</v>
      </c>
      <c r="G87" s="774">
        <v>3339.3665158371041</v>
      </c>
      <c r="H87" s="890">
        <v>3690</v>
      </c>
      <c r="I87" s="195">
        <f t="shared" si="1"/>
        <v>0</v>
      </c>
      <c r="J87" s="774">
        <v>3339.3665158371041</v>
      </c>
      <c r="K87" s="890">
        <v>3690</v>
      </c>
      <c r="L87" s="195">
        <f t="shared" si="2"/>
        <v>0</v>
      </c>
      <c r="M87" s="774">
        <v>3339.3665158371041</v>
      </c>
      <c r="N87" s="880">
        <v>3690</v>
      </c>
      <c r="O87" s="195">
        <f t="shared" si="3"/>
        <v>5.730659025787966E-2</v>
      </c>
      <c r="P87" s="774">
        <v>3158.3710407239819</v>
      </c>
      <c r="Q87" s="861">
        <v>3490</v>
      </c>
      <c r="R87" s="195">
        <f t="shared" si="4"/>
        <v>0</v>
      </c>
      <c r="S87" s="774">
        <v>3158.3710407239819</v>
      </c>
      <c r="T87" s="861">
        <v>3490</v>
      </c>
      <c r="U87" s="195">
        <f t="shared" si="5"/>
        <v>0</v>
      </c>
      <c r="V87" s="774">
        <f t="shared" si="57"/>
        <v>3158.3710407239819</v>
      </c>
      <c r="W87" s="876">
        <f t="shared" si="70"/>
        <v>3490</v>
      </c>
      <c r="X87" s="195">
        <f t="shared" si="6"/>
        <v>9.4043887147335428E-2</v>
      </c>
      <c r="Y87" s="774">
        <f t="shared" si="58"/>
        <v>2886.8778280542988</v>
      </c>
      <c r="Z87" s="876">
        <f t="shared" si="71"/>
        <v>3190</v>
      </c>
      <c r="AA87" s="195">
        <f t="shared" si="7"/>
        <v>6.6889632107023408E-2</v>
      </c>
      <c r="AB87" s="774">
        <v>2705.8823529411766</v>
      </c>
      <c r="AC87" s="861">
        <v>2990</v>
      </c>
      <c r="AD87" s="195">
        <f t="shared" si="8"/>
        <v>0</v>
      </c>
      <c r="AE87" s="774">
        <v>2705.8823529411766</v>
      </c>
      <c r="AF87" s="938">
        <v>2990</v>
      </c>
      <c r="AG87" s="195">
        <f t="shared" si="9"/>
        <v>0.15444015444015444</v>
      </c>
      <c r="AH87" s="468">
        <v>2343.8914027149322</v>
      </c>
      <c r="AI87" s="938">
        <v>2590</v>
      </c>
      <c r="AJ87" s="195">
        <f t="shared" si="10"/>
        <v>0</v>
      </c>
      <c r="AK87" s="774">
        <v>2343.8914027149322</v>
      </c>
      <c r="AL87" s="938">
        <v>2590</v>
      </c>
      <c r="AM87" s="195">
        <f t="shared" si="11"/>
        <v>0</v>
      </c>
      <c r="AN87" s="774">
        <v>2343.8914027149322</v>
      </c>
      <c r="AO87" s="938">
        <v>2590</v>
      </c>
      <c r="AP87" s="195">
        <f t="shared" si="12"/>
        <v>4.0160642570281124E-2</v>
      </c>
      <c r="AQ87" s="99">
        <v>2253.3936651583713</v>
      </c>
      <c r="AR87" s="89">
        <v>2490</v>
      </c>
      <c r="AS87" s="195">
        <f t="shared" si="13"/>
        <v>8.7336244541484712E-2</v>
      </c>
      <c r="AT87" s="468">
        <v>2253.3936651583713</v>
      </c>
      <c r="AU87" s="140">
        <v>2290</v>
      </c>
      <c r="AV87" s="195">
        <f t="shared" si="14"/>
        <v>0.15075376884422109</v>
      </c>
      <c r="AW87" s="468">
        <v>1800.9049773755657</v>
      </c>
      <c r="AX87" s="140">
        <v>1990</v>
      </c>
      <c r="AY87" s="195">
        <f t="shared" si="15"/>
        <v>5.2910052910052907E-2</v>
      </c>
      <c r="AZ87" s="468">
        <v>1710.4072398190046</v>
      </c>
      <c r="BA87" s="140">
        <v>1890</v>
      </c>
      <c r="BB87" s="195">
        <f t="shared" si="16"/>
        <v>0</v>
      </c>
      <c r="BC87" s="99">
        <v>1710.4072398190046</v>
      </c>
      <c r="BD87" s="162">
        <v>1890</v>
      </c>
      <c r="BE87" s="195">
        <f t="shared" si="59"/>
        <v>5.5865921787709494E-2</v>
      </c>
      <c r="BF87" s="99">
        <v>1619.9095022624435</v>
      </c>
      <c r="BG87" s="162">
        <v>1790</v>
      </c>
      <c r="BH87" s="195">
        <f t="shared" si="60"/>
        <v>5.9171597633136092E-2</v>
      </c>
      <c r="BI87" s="99">
        <v>1529.4117647058824</v>
      </c>
      <c r="BJ87" s="162">
        <v>1690</v>
      </c>
      <c r="BK87" s="195">
        <f t="shared" si="61"/>
        <v>0</v>
      </c>
      <c r="BL87" s="99">
        <v>1529.4117647058824</v>
      </c>
      <c r="BM87" s="162">
        <v>1690</v>
      </c>
      <c r="BN87" s="195">
        <f t="shared" si="62"/>
        <v>0</v>
      </c>
      <c r="BO87" s="99">
        <v>1529.4117647058824</v>
      </c>
      <c r="BP87" s="89">
        <v>1690</v>
      </c>
      <c r="BQ87" s="195">
        <f t="shared" si="63"/>
        <v>0</v>
      </c>
      <c r="BR87" s="204">
        <f t="shared" si="72"/>
        <v>1529.4117647058824</v>
      </c>
      <c r="BS87" s="106">
        <v>1690</v>
      </c>
      <c r="BT87" s="194">
        <f t="shared" si="64"/>
        <v>0</v>
      </c>
      <c r="BU87" s="204">
        <f t="shared" si="73"/>
        <v>1529.4117647058824</v>
      </c>
      <c r="BV87" s="52">
        <v>1690</v>
      </c>
      <c r="BW87" s="195">
        <f t="shared" si="65"/>
        <v>0</v>
      </c>
      <c r="BX87" s="204">
        <f t="shared" si="74"/>
        <v>1529.4117647058824</v>
      </c>
      <c r="BY87" s="205">
        <v>1690</v>
      </c>
      <c r="BZ87" s="194">
        <f t="shared" si="66"/>
        <v>0</v>
      </c>
      <c r="CA87" s="204">
        <f t="shared" si="75"/>
        <v>1529.4117647058824</v>
      </c>
      <c r="CB87" s="199">
        <v>1690</v>
      </c>
      <c r="CC87" s="195">
        <f t="shared" si="67"/>
        <v>0.13422818791946309</v>
      </c>
      <c r="CD87" s="204">
        <f t="shared" si="76"/>
        <v>1348.4162895927602</v>
      </c>
      <c r="CE87" s="193">
        <v>1490</v>
      </c>
      <c r="CF87" s="194">
        <f t="shared" si="68"/>
        <v>0</v>
      </c>
      <c r="CG87" s="204">
        <f t="shared" si="77"/>
        <v>1348.4162895927602</v>
      </c>
      <c r="CH87" s="191">
        <v>1490</v>
      </c>
      <c r="CI87" s="195">
        <f t="shared" si="69"/>
        <v>0.25210084033613445</v>
      </c>
      <c r="CJ87" s="204">
        <f t="shared" si="78"/>
        <v>1076.9230769230769</v>
      </c>
      <c r="CK87" s="191">
        <v>1190</v>
      </c>
    </row>
    <row r="88" spans="1:89" x14ac:dyDescent="0.3">
      <c r="A88" s="279" t="s">
        <v>131</v>
      </c>
      <c r="B88" s="268">
        <v>275</v>
      </c>
      <c r="C88" s="65" t="s">
        <v>135</v>
      </c>
      <c r="D88" s="774">
        <v>4063.3484162895929</v>
      </c>
      <c r="E88" s="880">
        <v>4490</v>
      </c>
      <c r="F88" s="195">
        <f t="shared" si="0"/>
        <v>0.12531328320802004</v>
      </c>
      <c r="G88" s="774">
        <v>3610.8597285067872</v>
      </c>
      <c r="H88" s="890">
        <v>3990</v>
      </c>
      <c r="I88" s="195">
        <f t="shared" si="1"/>
        <v>0</v>
      </c>
      <c r="J88" s="774">
        <v>3610.8597285067872</v>
      </c>
      <c r="K88" s="890">
        <v>3990</v>
      </c>
      <c r="L88" s="195">
        <f t="shared" si="2"/>
        <v>0</v>
      </c>
      <c r="M88" s="774">
        <v>3610.8597285067872</v>
      </c>
      <c r="N88" s="880">
        <v>3990</v>
      </c>
      <c r="O88" s="195">
        <f t="shared" si="3"/>
        <v>5.2770448548812667E-2</v>
      </c>
      <c r="P88" s="774">
        <v>3429.8642533936654</v>
      </c>
      <c r="Q88" s="861">
        <v>3790</v>
      </c>
      <c r="R88" s="195">
        <f t="shared" si="4"/>
        <v>0</v>
      </c>
      <c r="S88" s="774">
        <v>3429.8642533936654</v>
      </c>
      <c r="T88" s="876">
        <v>3790</v>
      </c>
      <c r="U88" s="195">
        <f t="shared" si="5"/>
        <v>0.1519756838905775</v>
      </c>
      <c r="V88" s="774">
        <f t="shared" si="57"/>
        <v>2977.3755656108597</v>
      </c>
      <c r="W88" s="861">
        <f t="shared" si="70"/>
        <v>3290</v>
      </c>
      <c r="X88" s="195">
        <f t="shared" si="6"/>
        <v>0</v>
      </c>
      <c r="Y88" s="774">
        <f t="shared" si="58"/>
        <v>2977.3755656108597</v>
      </c>
      <c r="Z88" s="876">
        <f t="shared" si="71"/>
        <v>3290</v>
      </c>
      <c r="AA88" s="195">
        <f t="shared" si="7"/>
        <v>9.7032344114704905E-2</v>
      </c>
      <c r="AB88" s="774">
        <v>2714.0271493212672</v>
      </c>
      <c r="AC88" s="861">
        <v>2999</v>
      </c>
      <c r="AD88" s="195">
        <f t="shared" si="8"/>
        <v>0</v>
      </c>
      <c r="AE88" s="774">
        <v>2714.0271493212672</v>
      </c>
      <c r="AF88" s="938">
        <v>2999</v>
      </c>
      <c r="AG88" s="195">
        <f t="shared" si="9"/>
        <v>-0.14068767908309457</v>
      </c>
      <c r="AH88" s="468">
        <v>3158.3710407239819</v>
      </c>
      <c r="AI88" s="938">
        <v>3490</v>
      </c>
      <c r="AJ88" s="195">
        <f t="shared" si="10"/>
        <v>0</v>
      </c>
      <c r="AK88" s="774">
        <v>3158.3710407239819</v>
      </c>
      <c r="AL88" s="938">
        <v>3490</v>
      </c>
      <c r="AM88" s="195">
        <f t="shared" si="11"/>
        <v>0</v>
      </c>
      <c r="AN88" s="774">
        <v>3158.3710407239819</v>
      </c>
      <c r="AO88" s="938">
        <v>3490</v>
      </c>
      <c r="AP88" s="195">
        <f t="shared" si="12"/>
        <v>6.0790273556231005E-2</v>
      </c>
      <c r="AQ88" s="99">
        <v>2977.3755656108597</v>
      </c>
      <c r="AR88" s="89">
        <v>3290</v>
      </c>
      <c r="AS88" s="195">
        <f t="shared" si="13"/>
        <v>0.10033444816053512</v>
      </c>
      <c r="AT88" s="468">
        <v>2705.8823529411766</v>
      </c>
      <c r="AU88" s="140">
        <v>2990</v>
      </c>
      <c r="AV88" s="195">
        <f t="shared" si="14"/>
        <v>7.1684587813620068E-2</v>
      </c>
      <c r="AW88" s="468">
        <v>2524.8868778280544</v>
      </c>
      <c r="AX88" s="140">
        <v>2790</v>
      </c>
      <c r="AY88" s="195">
        <f t="shared" si="15"/>
        <v>3.717472118959108E-2</v>
      </c>
      <c r="AZ88" s="468">
        <v>2434.389140271493</v>
      </c>
      <c r="BA88" s="140">
        <v>2690</v>
      </c>
      <c r="BB88" s="195">
        <f t="shared" si="16"/>
        <v>0</v>
      </c>
      <c r="BC88" s="99">
        <v>2434.389140271493</v>
      </c>
      <c r="BD88" s="162">
        <v>2690</v>
      </c>
      <c r="BE88" s="195">
        <f t="shared" si="59"/>
        <v>3.8610038610038609E-2</v>
      </c>
      <c r="BF88" s="99">
        <v>2343.8914027149322</v>
      </c>
      <c r="BG88" s="162">
        <v>2590</v>
      </c>
      <c r="BH88" s="195">
        <f t="shared" si="60"/>
        <v>8.3682008368200833E-2</v>
      </c>
      <c r="BI88" s="99">
        <v>2162.8959276018099</v>
      </c>
      <c r="BJ88" s="162">
        <v>2390</v>
      </c>
      <c r="BK88" s="195">
        <f t="shared" si="61"/>
        <v>0</v>
      </c>
      <c r="BL88" s="99">
        <v>2162.8959276018099</v>
      </c>
      <c r="BM88" s="162">
        <v>2390</v>
      </c>
      <c r="BN88" s="195">
        <f t="shared" si="62"/>
        <v>0</v>
      </c>
      <c r="BO88" s="99">
        <v>2162.8959276018099</v>
      </c>
      <c r="BP88" s="89">
        <v>2390</v>
      </c>
      <c r="BQ88" s="195">
        <f t="shared" si="63"/>
        <v>0</v>
      </c>
      <c r="BR88" s="204">
        <f t="shared" si="72"/>
        <v>2162.8959276018099</v>
      </c>
      <c r="BS88" s="106">
        <v>2390</v>
      </c>
      <c r="BT88" s="194">
        <f t="shared" si="64"/>
        <v>0</v>
      </c>
      <c r="BU88" s="204">
        <f t="shared" si="73"/>
        <v>2162.8959276018099</v>
      </c>
      <c r="BV88" s="52">
        <v>2390</v>
      </c>
      <c r="BW88" s="195">
        <f t="shared" si="65"/>
        <v>0</v>
      </c>
      <c r="BX88" s="204">
        <f t="shared" si="74"/>
        <v>2162.8959276018099</v>
      </c>
      <c r="BY88" s="205">
        <v>2390</v>
      </c>
      <c r="BZ88" s="194">
        <f t="shared" si="66"/>
        <v>0</v>
      </c>
      <c r="CA88" s="204">
        <f t="shared" si="75"/>
        <v>2162.8959276018099</v>
      </c>
      <c r="CB88" s="199">
        <v>2390</v>
      </c>
      <c r="CC88" s="195">
        <f t="shared" si="67"/>
        <v>9.1324200913242004E-2</v>
      </c>
      <c r="CD88" s="204">
        <f t="shared" si="76"/>
        <v>1981.9004524886877</v>
      </c>
      <c r="CE88" s="193">
        <v>2190</v>
      </c>
      <c r="CF88" s="194">
        <f t="shared" si="68"/>
        <v>0</v>
      </c>
      <c r="CG88" s="204">
        <f t="shared" si="77"/>
        <v>1981.9004524886877</v>
      </c>
      <c r="CH88" s="191">
        <v>2190</v>
      </c>
      <c r="CI88" s="195">
        <f t="shared" si="69"/>
        <v>0.84033613445378152</v>
      </c>
      <c r="CJ88" s="204">
        <f t="shared" si="78"/>
        <v>1076.9230769230769</v>
      </c>
      <c r="CK88" s="191">
        <v>1190</v>
      </c>
    </row>
    <row r="89" spans="1:89" x14ac:dyDescent="0.3">
      <c r="A89" s="279" t="s">
        <v>131</v>
      </c>
      <c r="B89" s="268">
        <v>276</v>
      </c>
      <c r="C89" s="65" t="s">
        <v>136</v>
      </c>
      <c r="D89" s="774">
        <v>9048.8687782805428</v>
      </c>
      <c r="E89" s="880">
        <v>9999</v>
      </c>
      <c r="F89" s="195">
        <f t="shared" si="0"/>
        <v>5.2637119696810189E-2</v>
      </c>
      <c r="G89" s="774">
        <v>8596.3800904977379</v>
      </c>
      <c r="H89" s="890">
        <v>9499</v>
      </c>
      <c r="I89" s="195">
        <f t="shared" si="1"/>
        <v>0</v>
      </c>
      <c r="J89" s="774">
        <v>8596.3800904977379</v>
      </c>
      <c r="K89" s="880">
        <v>9499</v>
      </c>
      <c r="L89" s="195">
        <f t="shared" si="2"/>
        <v>9.4836670179135937E-4</v>
      </c>
      <c r="M89" s="774">
        <v>8588.2352941176468</v>
      </c>
      <c r="N89" s="880">
        <v>9490</v>
      </c>
      <c r="O89" s="195">
        <f t="shared" si="3"/>
        <v>5.4561617957550837E-2</v>
      </c>
      <c r="P89" s="749">
        <v>8143.8914027149322</v>
      </c>
      <c r="Q89" s="861">
        <v>8999</v>
      </c>
      <c r="R89" s="195">
        <f t="shared" si="4"/>
        <v>-9.9199199199199201E-2</v>
      </c>
      <c r="S89" s="749">
        <v>9040.7239819004535</v>
      </c>
      <c r="T89" s="876">
        <v>9990</v>
      </c>
      <c r="U89" s="195">
        <f t="shared" si="5"/>
        <v>0.11123470522803114</v>
      </c>
      <c r="V89" s="749">
        <f t="shared" si="57"/>
        <v>8135.746606334842</v>
      </c>
      <c r="W89" s="861">
        <f t="shared" si="70"/>
        <v>8990</v>
      </c>
      <c r="X89" s="195">
        <f t="shared" si="6"/>
        <v>0</v>
      </c>
      <c r="Y89" s="749">
        <f t="shared" si="58"/>
        <v>8135.746606334842</v>
      </c>
      <c r="Z89" s="876">
        <f t="shared" si="71"/>
        <v>8990</v>
      </c>
      <c r="AA89" s="195">
        <f t="shared" si="7"/>
        <v>8.4439083232810616E-2</v>
      </c>
      <c r="AB89" s="749">
        <v>7502.2624434389145</v>
      </c>
      <c r="AC89" s="861">
        <v>8290</v>
      </c>
      <c r="AD89" s="195">
        <f t="shared" si="8"/>
        <v>0</v>
      </c>
      <c r="AE89" s="749">
        <v>7502.2624434389145</v>
      </c>
      <c r="AF89" s="938">
        <v>8290</v>
      </c>
      <c r="AG89" s="195">
        <f t="shared" si="9"/>
        <v>9.22266139657444E-2</v>
      </c>
      <c r="AH89" s="468">
        <v>6868.778280542987</v>
      </c>
      <c r="AI89" s="938">
        <v>7590</v>
      </c>
      <c r="AJ89" s="195">
        <f t="shared" si="10"/>
        <v>0</v>
      </c>
      <c r="AK89" s="749">
        <v>6868.778280542987</v>
      </c>
      <c r="AL89" s="938">
        <v>7590</v>
      </c>
      <c r="AM89" s="195">
        <f t="shared" si="11"/>
        <v>0.13452914798206278</v>
      </c>
      <c r="AN89" s="749">
        <v>6054.2986425339368</v>
      </c>
      <c r="AO89" s="938">
        <v>6690</v>
      </c>
      <c r="AP89" s="195">
        <f t="shared" si="12"/>
        <v>4.6948356807511735E-2</v>
      </c>
      <c r="AQ89" s="443">
        <v>5782.8054298642537</v>
      </c>
      <c r="AR89" s="89">
        <v>6390</v>
      </c>
      <c r="AS89" s="195">
        <f t="shared" si="13"/>
        <v>0.10362694300518134</v>
      </c>
      <c r="AT89" s="468">
        <v>5239.8190045248866</v>
      </c>
      <c r="AU89" s="140">
        <v>5790</v>
      </c>
      <c r="AV89" s="195">
        <f t="shared" si="14"/>
        <v>0</v>
      </c>
      <c r="AW89" s="468">
        <v>5239.8190045248866</v>
      </c>
      <c r="AX89" s="140">
        <v>5790</v>
      </c>
      <c r="AY89" s="195">
        <f t="shared" si="15"/>
        <v>1.7574692442882251E-2</v>
      </c>
      <c r="AZ89" s="468">
        <v>5149.3212669683262</v>
      </c>
      <c r="BA89" s="140">
        <v>5690</v>
      </c>
      <c r="BB89" s="195">
        <f t="shared" si="16"/>
        <v>0</v>
      </c>
      <c r="BC89" s="443">
        <v>5149.3212669683262</v>
      </c>
      <c r="BD89" s="162">
        <v>5690</v>
      </c>
      <c r="BE89" s="195">
        <f t="shared" si="59"/>
        <v>0</v>
      </c>
      <c r="BF89" s="99">
        <v>5149.3212669683262</v>
      </c>
      <c r="BG89" s="162">
        <v>5690</v>
      </c>
      <c r="BH89" s="195">
        <f t="shared" si="60"/>
        <v>3.6429872495446269E-2</v>
      </c>
      <c r="BI89" s="99">
        <v>4515.8371040723987</v>
      </c>
      <c r="BJ89" s="162">
        <v>5490</v>
      </c>
      <c r="BK89" s="195">
        <f t="shared" si="61"/>
        <v>0</v>
      </c>
      <c r="BL89" s="99">
        <v>4968.3257918552035</v>
      </c>
      <c r="BM89" s="162">
        <v>5490</v>
      </c>
      <c r="BN89" s="195">
        <f t="shared" si="62"/>
        <v>0</v>
      </c>
      <c r="BO89" s="99">
        <v>4968.3257918552035</v>
      </c>
      <c r="BP89" s="89">
        <v>5490</v>
      </c>
      <c r="BQ89" s="195">
        <f t="shared" si="63"/>
        <v>0</v>
      </c>
      <c r="BR89" s="204">
        <f t="shared" si="72"/>
        <v>4968.3257918552035</v>
      </c>
      <c r="BS89" s="106">
        <v>5490</v>
      </c>
      <c r="BT89" s="194">
        <f t="shared" si="64"/>
        <v>0</v>
      </c>
      <c r="BU89" s="204">
        <f t="shared" si="73"/>
        <v>4968.3257918552035</v>
      </c>
      <c r="BV89" s="52">
        <v>5490</v>
      </c>
      <c r="BW89" s="195">
        <f t="shared" si="65"/>
        <v>0</v>
      </c>
      <c r="BX89" s="204">
        <f t="shared" si="74"/>
        <v>4968.3257918552035</v>
      </c>
      <c r="BY89" s="205">
        <v>5490</v>
      </c>
      <c r="BZ89" s="194">
        <f t="shared" si="66"/>
        <v>0</v>
      </c>
      <c r="CA89" s="204">
        <f t="shared" si="75"/>
        <v>4968.3257918552035</v>
      </c>
      <c r="CB89" s="199">
        <v>5490</v>
      </c>
      <c r="CC89" s="195">
        <f t="shared" si="67"/>
        <v>5.7803468208092484E-2</v>
      </c>
      <c r="CD89" s="204">
        <f t="shared" si="76"/>
        <v>4696.8325791855204</v>
      </c>
      <c r="CE89" s="193">
        <v>5190</v>
      </c>
      <c r="CF89" s="194">
        <f t="shared" si="68"/>
        <v>0</v>
      </c>
      <c r="CG89" s="204">
        <f t="shared" si="77"/>
        <v>4696.8325791855204</v>
      </c>
      <c r="CH89" s="191">
        <v>5190</v>
      </c>
      <c r="CI89" s="195">
        <f t="shared" si="69"/>
        <v>0.86021505376344087</v>
      </c>
      <c r="CJ89" s="204">
        <f t="shared" si="78"/>
        <v>2524.8868778280544</v>
      </c>
      <c r="CK89" s="191">
        <v>2790</v>
      </c>
    </row>
    <row r="90" spans="1:89" x14ac:dyDescent="0.3">
      <c r="A90" s="279" t="s">
        <v>131</v>
      </c>
      <c r="B90" s="268">
        <v>277</v>
      </c>
      <c r="C90" s="65" t="s">
        <v>137</v>
      </c>
      <c r="D90" s="774">
        <v>6325.7918552036199</v>
      </c>
      <c r="E90" s="880">
        <v>6990</v>
      </c>
      <c r="F90" s="195">
        <f t="shared" si="0"/>
        <v>0.11128775834658187</v>
      </c>
      <c r="G90" s="774">
        <v>5692.3076923076924</v>
      </c>
      <c r="H90" s="890">
        <v>6290</v>
      </c>
      <c r="I90" s="195">
        <f t="shared" si="1"/>
        <v>0</v>
      </c>
      <c r="J90" s="774">
        <v>5692.3076923076924</v>
      </c>
      <c r="K90" s="890">
        <v>6290</v>
      </c>
      <c r="L90" s="195">
        <f t="shared" si="2"/>
        <v>0</v>
      </c>
      <c r="M90" s="774">
        <v>5692.3076923076924</v>
      </c>
      <c r="N90" s="880">
        <v>6290</v>
      </c>
      <c r="O90" s="195">
        <f t="shared" si="3"/>
        <v>5.0083472454090151E-2</v>
      </c>
      <c r="P90" s="774">
        <v>5420.8144796380093</v>
      </c>
      <c r="Q90" s="861">
        <v>5990</v>
      </c>
      <c r="R90" s="195">
        <f t="shared" si="4"/>
        <v>9.107468123861566E-2</v>
      </c>
      <c r="S90" s="774">
        <v>4968.3257918552035</v>
      </c>
      <c r="T90" s="876">
        <v>5490</v>
      </c>
      <c r="U90" s="195">
        <f t="shared" si="5"/>
        <v>0.14613778705636743</v>
      </c>
      <c r="V90" s="774">
        <f t="shared" si="57"/>
        <v>4334.841628959276</v>
      </c>
      <c r="W90" s="876">
        <f t="shared" si="70"/>
        <v>4790</v>
      </c>
      <c r="X90" s="195">
        <f t="shared" si="6"/>
        <v>9.1116173120728935E-2</v>
      </c>
      <c r="Y90" s="774">
        <f t="shared" si="58"/>
        <v>3972.8506787330316</v>
      </c>
      <c r="Z90" s="876">
        <f t="shared" si="71"/>
        <v>4390</v>
      </c>
      <c r="AA90" s="195">
        <f t="shared" si="7"/>
        <v>9.777444361090272E-2</v>
      </c>
      <c r="AB90" s="774">
        <v>3619.0045248868778</v>
      </c>
      <c r="AC90" s="861">
        <v>3999</v>
      </c>
      <c r="AD90" s="195">
        <f t="shared" si="8"/>
        <v>0</v>
      </c>
      <c r="AE90" s="774">
        <v>3619.0045248868778</v>
      </c>
      <c r="AF90" s="938">
        <v>3999</v>
      </c>
      <c r="AG90" s="195">
        <f t="shared" si="9"/>
        <v>0</v>
      </c>
      <c r="AH90" s="468">
        <v>3619.0045248868778</v>
      </c>
      <c r="AI90" s="938">
        <v>3999</v>
      </c>
      <c r="AJ90" s="195">
        <f t="shared" si="10"/>
        <v>0</v>
      </c>
      <c r="AK90" s="774">
        <v>3619.0045248868778</v>
      </c>
      <c r="AL90" s="938">
        <v>3999</v>
      </c>
      <c r="AM90" s="195">
        <f t="shared" si="11"/>
        <v>-0.18220858895705522</v>
      </c>
      <c r="AN90" s="774">
        <v>4425.3393665158374</v>
      </c>
      <c r="AO90" s="938">
        <v>4890</v>
      </c>
      <c r="AP90" s="195">
        <f t="shared" si="12"/>
        <v>4.2643923240938165E-2</v>
      </c>
      <c r="AQ90" s="99">
        <v>4244.3438914027147</v>
      </c>
      <c r="AR90" s="89">
        <v>4690</v>
      </c>
      <c r="AS90" s="195">
        <f t="shared" si="13"/>
        <v>9.3240093240093247E-2</v>
      </c>
      <c r="AT90" s="468">
        <v>3882.3529411764707</v>
      </c>
      <c r="AU90" s="140">
        <v>4290</v>
      </c>
      <c r="AV90" s="195">
        <f t="shared" si="14"/>
        <v>0</v>
      </c>
      <c r="AW90" s="468">
        <v>3882.3529411764707</v>
      </c>
      <c r="AX90" s="140">
        <v>4290</v>
      </c>
      <c r="AY90" s="195">
        <f t="shared" si="15"/>
        <v>2.386634844868735E-2</v>
      </c>
      <c r="AZ90" s="468">
        <v>3791.8552036199094</v>
      </c>
      <c r="BA90" s="140">
        <v>4190</v>
      </c>
      <c r="BB90" s="195">
        <f t="shared" si="16"/>
        <v>0</v>
      </c>
      <c r="BC90" s="99">
        <v>3791.8552036199094</v>
      </c>
      <c r="BD90" s="162">
        <v>4190</v>
      </c>
      <c r="BE90" s="195">
        <f t="shared" si="59"/>
        <v>5.0125313283208017E-2</v>
      </c>
      <c r="BF90" s="99">
        <v>3610.8597285067872</v>
      </c>
      <c r="BG90" s="162">
        <v>3990</v>
      </c>
      <c r="BH90" s="195">
        <f t="shared" si="60"/>
        <v>0.14326647564469913</v>
      </c>
      <c r="BI90" s="99">
        <v>3158.3710407239819</v>
      </c>
      <c r="BJ90" s="157">
        <v>3490</v>
      </c>
      <c r="BK90" s="195">
        <f t="shared" si="61"/>
        <v>0</v>
      </c>
      <c r="BL90" s="99">
        <v>3158.3710407239819</v>
      </c>
      <c r="BM90" s="162">
        <v>3490</v>
      </c>
      <c r="BN90" s="195">
        <f t="shared" si="62"/>
        <v>0</v>
      </c>
      <c r="BO90" s="99">
        <v>3158.3710407239819</v>
      </c>
      <c r="BP90" s="89">
        <v>3490</v>
      </c>
      <c r="BQ90" s="195">
        <f t="shared" si="63"/>
        <v>0</v>
      </c>
      <c r="BR90" s="204">
        <f t="shared" si="72"/>
        <v>3158.3710407239819</v>
      </c>
      <c r="BS90" s="106">
        <v>3490</v>
      </c>
      <c r="BT90" s="194">
        <f t="shared" si="64"/>
        <v>0</v>
      </c>
      <c r="BU90" s="204">
        <f t="shared" si="73"/>
        <v>3158.3710407239819</v>
      </c>
      <c r="BV90" s="52">
        <v>3490</v>
      </c>
      <c r="BW90" s="195">
        <f t="shared" si="65"/>
        <v>0</v>
      </c>
      <c r="BX90" s="204">
        <f t="shared" si="74"/>
        <v>3158.3710407239819</v>
      </c>
      <c r="BY90" s="205">
        <v>3490</v>
      </c>
      <c r="BZ90" s="194">
        <f t="shared" si="66"/>
        <v>0</v>
      </c>
      <c r="CA90" s="204">
        <f t="shared" si="75"/>
        <v>3158.3710407239819</v>
      </c>
      <c r="CB90" s="199">
        <v>3490</v>
      </c>
      <c r="CC90" s="195">
        <f t="shared" si="67"/>
        <v>9.4043887147335428E-2</v>
      </c>
      <c r="CD90" s="204">
        <f t="shared" si="76"/>
        <v>2886.8778280542988</v>
      </c>
      <c r="CE90" s="193">
        <v>3190</v>
      </c>
      <c r="CF90" s="194">
        <f t="shared" si="68"/>
        <v>0</v>
      </c>
      <c r="CG90" s="204">
        <f t="shared" si="77"/>
        <v>2886.8778280542988</v>
      </c>
      <c r="CH90" s="191">
        <v>3190</v>
      </c>
      <c r="CI90" s="195">
        <f t="shared" si="69"/>
        <v>0.68783068783068779</v>
      </c>
      <c r="CJ90" s="204">
        <f t="shared" si="78"/>
        <v>1710.4072398190046</v>
      </c>
      <c r="CK90" s="191">
        <v>1890</v>
      </c>
    </row>
    <row r="91" spans="1:89" x14ac:dyDescent="0.3">
      <c r="A91" s="279" t="s">
        <v>131</v>
      </c>
      <c r="B91" s="268">
        <v>291</v>
      </c>
      <c r="C91" s="65" t="s">
        <v>138</v>
      </c>
      <c r="D91" s="774">
        <v>4787.3303167420818</v>
      </c>
      <c r="E91" s="864">
        <v>5290</v>
      </c>
      <c r="F91" s="195">
        <f t="shared" si="0"/>
        <v>0</v>
      </c>
      <c r="G91" s="774">
        <v>4787.3303167420818</v>
      </c>
      <c r="H91" s="890">
        <v>5290</v>
      </c>
      <c r="I91" s="195">
        <f t="shared" si="1"/>
        <v>0</v>
      </c>
      <c r="J91" s="774">
        <v>4787.3303167420818</v>
      </c>
      <c r="K91" s="890">
        <v>5290</v>
      </c>
      <c r="L91" s="195">
        <f t="shared" si="2"/>
        <v>0</v>
      </c>
      <c r="M91" s="774">
        <v>4787.3303167420818</v>
      </c>
      <c r="N91" s="880">
        <v>5290</v>
      </c>
      <c r="O91" s="195">
        <f t="shared" si="3"/>
        <v>6.0120240480961921E-2</v>
      </c>
      <c r="P91" s="774">
        <v>4515.8371040723987</v>
      </c>
      <c r="Q91" s="861">
        <v>4990</v>
      </c>
      <c r="R91" s="195">
        <f t="shared" si="4"/>
        <v>0</v>
      </c>
      <c r="S91" s="774">
        <v>4515.8371040723987</v>
      </c>
      <c r="T91" s="876">
        <v>4990</v>
      </c>
      <c r="U91" s="195">
        <f t="shared" si="5"/>
        <v>0</v>
      </c>
      <c r="V91" s="774">
        <f t="shared" si="57"/>
        <v>4515.8371040723987</v>
      </c>
      <c r="W91" s="876">
        <f t="shared" si="70"/>
        <v>4990</v>
      </c>
      <c r="X91" s="195">
        <f t="shared" si="6"/>
        <v>4.1753653444676408E-2</v>
      </c>
      <c r="Y91" s="774">
        <f t="shared" si="58"/>
        <v>4334.841628959276</v>
      </c>
      <c r="Z91" s="876">
        <f t="shared" si="71"/>
        <v>4790</v>
      </c>
      <c r="AA91" s="195">
        <f t="shared" si="7"/>
        <v>6.6815144766147E-2</v>
      </c>
      <c r="AB91" s="774">
        <v>4063.3484162895929</v>
      </c>
      <c r="AC91" s="876">
        <v>4490</v>
      </c>
      <c r="AD91" s="195">
        <f t="shared" si="8"/>
        <v>0.12531328320802004</v>
      </c>
      <c r="AE91" s="774">
        <v>3610.8597285067872</v>
      </c>
      <c r="AF91" s="938">
        <v>3990</v>
      </c>
      <c r="AG91" s="195">
        <f t="shared" si="9"/>
        <v>0.2507836990595611</v>
      </c>
      <c r="AH91" s="468">
        <v>2886.8778280542988</v>
      </c>
      <c r="AI91" s="938">
        <v>3190</v>
      </c>
      <c r="AJ91" s="195">
        <f t="shared" si="10"/>
        <v>0</v>
      </c>
      <c r="AK91" s="774">
        <v>2886.8778280542988</v>
      </c>
      <c r="AL91" s="938">
        <v>3190</v>
      </c>
      <c r="AM91" s="195">
        <f t="shared" si="11"/>
        <v>0</v>
      </c>
      <c r="AN91" s="774">
        <v>2886.8778280542988</v>
      </c>
      <c r="AO91" s="938">
        <v>3190</v>
      </c>
      <c r="AP91" s="195">
        <f t="shared" si="12"/>
        <v>6.6889632107023408E-2</v>
      </c>
      <c r="AQ91" s="99">
        <v>2705.8823529411766</v>
      </c>
      <c r="AR91" s="89">
        <v>2990</v>
      </c>
      <c r="AS91" s="195">
        <f t="shared" si="13"/>
        <v>0.11152416356877323</v>
      </c>
      <c r="AT91" s="468">
        <v>2434.389140271493</v>
      </c>
      <c r="AU91" s="140">
        <v>2690</v>
      </c>
      <c r="AV91" s="195">
        <f t="shared" si="14"/>
        <v>0.22831050228310501</v>
      </c>
      <c r="AW91" s="468">
        <v>1981.9004524886877</v>
      </c>
      <c r="AX91" s="140">
        <v>2190</v>
      </c>
      <c r="AY91" s="195">
        <f t="shared" si="15"/>
        <v>4.784688995215311E-2</v>
      </c>
      <c r="AZ91" s="468">
        <v>1891.4027149321266</v>
      </c>
      <c r="BA91" s="140">
        <v>2090</v>
      </c>
      <c r="BB91" s="195">
        <f t="shared" si="16"/>
        <v>0</v>
      </c>
      <c r="BC91" s="99">
        <v>1891.4027149321266</v>
      </c>
      <c r="BD91" s="162">
        <v>2090</v>
      </c>
      <c r="BE91" s="195">
        <f t="shared" si="59"/>
        <v>5.0251256281407038E-2</v>
      </c>
      <c r="BF91" s="99">
        <v>1800.9049773755657</v>
      </c>
      <c r="BG91" s="162">
        <v>1990</v>
      </c>
      <c r="BH91" s="195">
        <f t="shared" si="60"/>
        <v>5.2910052910052907E-2</v>
      </c>
      <c r="BI91" s="99">
        <v>1710.4072398190046</v>
      </c>
      <c r="BJ91" s="157">
        <v>1890</v>
      </c>
      <c r="BK91" s="195">
        <f t="shared" si="61"/>
        <v>0</v>
      </c>
      <c r="BL91" s="99">
        <v>1710.4072398190046</v>
      </c>
      <c r="BM91" s="162">
        <v>1890</v>
      </c>
      <c r="BN91" s="195">
        <f t="shared" si="62"/>
        <v>0</v>
      </c>
      <c r="BO91" s="99">
        <v>1710.4072398190046</v>
      </c>
      <c r="BP91" s="89">
        <v>1890</v>
      </c>
      <c r="BQ91" s="195">
        <f t="shared" si="63"/>
        <v>0</v>
      </c>
      <c r="BR91" s="204">
        <f t="shared" si="72"/>
        <v>1710.4072398190046</v>
      </c>
      <c r="BS91" s="106">
        <v>1890</v>
      </c>
      <c r="BT91" s="194">
        <f t="shared" si="64"/>
        <v>0</v>
      </c>
      <c r="BU91" s="204">
        <f t="shared" si="73"/>
        <v>1710.4072398190046</v>
      </c>
      <c r="BV91" s="52">
        <v>1890</v>
      </c>
      <c r="BW91" s="195">
        <f t="shared" si="65"/>
        <v>0</v>
      </c>
      <c r="BX91" s="204">
        <f t="shared" si="74"/>
        <v>1710.4072398190046</v>
      </c>
      <c r="BY91" s="205">
        <v>1890</v>
      </c>
      <c r="BZ91" s="194">
        <f t="shared" si="66"/>
        <v>0</v>
      </c>
      <c r="CA91" s="204">
        <f t="shared" si="75"/>
        <v>1710.4072398190046</v>
      </c>
      <c r="CB91" s="199">
        <v>1890</v>
      </c>
      <c r="CC91" s="195">
        <f t="shared" si="67"/>
        <v>0.11834319526627218</v>
      </c>
      <c r="CD91" s="204">
        <f t="shared" si="76"/>
        <v>1529.4117647058824</v>
      </c>
      <c r="CE91" s="193">
        <v>1690</v>
      </c>
      <c r="CF91" s="194">
        <f t="shared" si="68"/>
        <v>0</v>
      </c>
      <c r="CG91" s="204">
        <f t="shared" si="77"/>
        <v>1529.4117647058824</v>
      </c>
      <c r="CH91" s="191">
        <v>1690</v>
      </c>
      <c r="CI91" s="195">
        <f t="shared" si="69"/>
        <v>0.42016806722689076</v>
      </c>
      <c r="CJ91" s="204">
        <f t="shared" si="78"/>
        <v>1076.9230769230769</v>
      </c>
      <c r="CK91" s="191">
        <v>1190</v>
      </c>
    </row>
    <row r="92" spans="1:89" x14ac:dyDescent="0.3">
      <c r="A92" s="279" t="s">
        <v>131</v>
      </c>
      <c r="B92" s="268">
        <v>281</v>
      </c>
      <c r="C92" s="65" t="s">
        <v>139</v>
      </c>
      <c r="D92" s="774">
        <v>3067.873303167421</v>
      </c>
      <c r="E92" s="864">
        <v>3390</v>
      </c>
      <c r="F92" s="195">
        <f t="shared" si="0"/>
        <v>0</v>
      </c>
      <c r="G92" s="774">
        <v>3067.873303167421</v>
      </c>
      <c r="H92" s="890">
        <v>3390</v>
      </c>
      <c r="I92" s="195">
        <f t="shared" si="1"/>
        <v>0</v>
      </c>
      <c r="J92" s="774">
        <v>3067.873303167421</v>
      </c>
      <c r="K92" s="890">
        <v>3390</v>
      </c>
      <c r="L92" s="195">
        <f t="shared" si="2"/>
        <v>0</v>
      </c>
      <c r="M92" s="774">
        <v>3067.873303167421</v>
      </c>
      <c r="N92" s="880">
        <v>3390</v>
      </c>
      <c r="O92" s="195">
        <f t="shared" si="3"/>
        <v>6.2695924764890276E-2</v>
      </c>
      <c r="P92" s="774">
        <v>2886.8778280542988</v>
      </c>
      <c r="Q92" s="861">
        <v>3190</v>
      </c>
      <c r="R92" s="195">
        <f t="shared" si="4"/>
        <v>0</v>
      </c>
      <c r="S92" s="774">
        <v>2886.8778280542988</v>
      </c>
      <c r="T92" s="861">
        <v>3190</v>
      </c>
      <c r="U92" s="195">
        <f t="shared" si="5"/>
        <v>0</v>
      </c>
      <c r="V92" s="774">
        <f t="shared" si="57"/>
        <v>2886.8778280542988</v>
      </c>
      <c r="W92" s="876">
        <f t="shared" si="70"/>
        <v>3190</v>
      </c>
      <c r="X92" s="195">
        <f t="shared" si="6"/>
        <v>0.10380622837370242</v>
      </c>
      <c r="Y92" s="774">
        <f t="shared" si="58"/>
        <v>2615.3846153846152</v>
      </c>
      <c r="Z92" s="876">
        <f t="shared" si="71"/>
        <v>2890</v>
      </c>
      <c r="AA92" s="195">
        <f t="shared" si="7"/>
        <v>7.434944237918216E-2</v>
      </c>
      <c r="AB92" s="774">
        <v>2434.389140271493</v>
      </c>
      <c r="AC92" s="861">
        <v>2690</v>
      </c>
      <c r="AD92" s="195">
        <f t="shared" si="8"/>
        <v>0</v>
      </c>
      <c r="AE92" s="774">
        <v>2434.389140271493</v>
      </c>
      <c r="AF92" s="938">
        <v>2690</v>
      </c>
      <c r="AG92" s="195">
        <f t="shared" si="9"/>
        <v>0.17467248908296942</v>
      </c>
      <c r="AH92" s="468">
        <v>2072.3981900452491</v>
      </c>
      <c r="AI92" s="938">
        <v>2290</v>
      </c>
      <c r="AJ92" s="195">
        <f t="shared" si="10"/>
        <v>0</v>
      </c>
      <c r="AK92" s="774">
        <v>2072.3981900452491</v>
      </c>
      <c r="AL92" s="938">
        <v>2290</v>
      </c>
      <c r="AM92" s="195">
        <f t="shared" si="11"/>
        <v>0</v>
      </c>
      <c r="AN92" s="774">
        <v>2072.3981900452491</v>
      </c>
      <c r="AO92" s="938">
        <v>2290</v>
      </c>
      <c r="AP92" s="195">
        <f t="shared" si="12"/>
        <v>4.5662100456621002E-2</v>
      </c>
      <c r="AQ92" s="99">
        <v>1981.9004524886877</v>
      </c>
      <c r="AR92" s="89">
        <v>2190</v>
      </c>
      <c r="AS92" s="195">
        <f t="shared" si="13"/>
        <v>0.10050251256281408</v>
      </c>
      <c r="AT92" s="468">
        <v>1800.9049773755657</v>
      </c>
      <c r="AU92" s="140">
        <v>1990</v>
      </c>
      <c r="AV92" s="195">
        <f t="shared" si="14"/>
        <v>0.25157232704402516</v>
      </c>
      <c r="AW92" s="468">
        <v>1438.9140271493213</v>
      </c>
      <c r="AX92" s="140">
        <v>1590</v>
      </c>
      <c r="AY92" s="195">
        <f t="shared" si="15"/>
        <v>6.7114093959731544E-2</v>
      </c>
      <c r="AZ92" s="468">
        <v>1348.4162895927602</v>
      </c>
      <c r="BA92" s="140">
        <v>1490</v>
      </c>
      <c r="BB92" s="195">
        <f t="shared" si="16"/>
        <v>0</v>
      </c>
      <c r="BC92" s="99">
        <v>1348.4162895927602</v>
      </c>
      <c r="BD92" s="162">
        <v>1490</v>
      </c>
      <c r="BE92" s="195">
        <f t="shared" si="59"/>
        <v>7.1942446043165464E-2</v>
      </c>
      <c r="BF92" s="99">
        <v>1257.9185520361991</v>
      </c>
      <c r="BG92" s="162">
        <v>1390</v>
      </c>
      <c r="BH92" s="195">
        <f t="shared" si="60"/>
        <v>7.7519379844961239E-2</v>
      </c>
      <c r="BI92" s="99">
        <v>1167.420814479638</v>
      </c>
      <c r="BJ92" s="157">
        <v>1290</v>
      </c>
      <c r="BK92" s="195">
        <f t="shared" si="61"/>
        <v>0</v>
      </c>
      <c r="BL92" s="99">
        <v>1167.420814479638</v>
      </c>
      <c r="BM92" s="162">
        <v>1290</v>
      </c>
      <c r="BN92" s="195">
        <f t="shared" si="62"/>
        <v>0</v>
      </c>
      <c r="BO92" s="99">
        <v>1167.420814479638</v>
      </c>
      <c r="BP92" s="89">
        <v>1290</v>
      </c>
      <c r="BQ92" s="195">
        <f t="shared" si="63"/>
        <v>0</v>
      </c>
      <c r="BR92" s="204">
        <f t="shared" si="72"/>
        <v>1167.420814479638</v>
      </c>
      <c r="BS92" s="106">
        <v>1290</v>
      </c>
      <c r="BT92" s="194">
        <f t="shared" si="64"/>
        <v>0</v>
      </c>
      <c r="BU92" s="204">
        <f t="shared" si="73"/>
        <v>1167.420814479638</v>
      </c>
      <c r="BV92" s="52">
        <v>1290</v>
      </c>
      <c r="BW92" s="195">
        <f t="shared" si="65"/>
        <v>0</v>
      </c>
      <c r="BX92" s="204">
        <f t="shared" si="74"/>
        <v>1167.420814479638</v>
      </c>
      <c r="BY92" s="205">
        <v>1290</v>
      </c>
      <c r="BZ92" s="194">
        <f t="shared" si="66"/>
        <v>0</v>
      </c>
      <c r="CA92" s="204">
        <f t="shared" si="75"/>
        <v>1167.420814479638</v>
      </c>
      <c r="CB92" s="199">
        <v>1290</v>
      </c>
      <c r="CC92" s="195">
        <f t="shared" si="67"/>
        <v>-0.13422818791946309</v>
      </c>
      <c r="CD92" s="204">
        <f t="shared" si="76"/>
        <v>1348.4162895927602</v>
      </c>
      <c r="CE92" s="193">
        <v>1490</v>
      </c>
      <c r="CF92" s="194">
        <f t="shared" si="68"/>
        <v>0</v>
      </c>
      <c r="CG92" s="204">
        <f t="shared" si="77"/>
        <v>1348.4162895927602</v>
      </c>
      <c r="CH92" s="191">
        <v>1490</v>
      </c>
      <c r="CI92" s="195">
        <f t="shared" si="69"/>
        <v>0.6741573033707865</v>
      </c>
      <c r="CJ92" s="204">
        <f t="shared" si="78"/>
        <v>805.4298642533937</v>
      </c>
      <c r="CK92" s="191">
        <v>890</v>
      </c>
    </row>
    <row r="93" spans="1:89" x14ac:dyDescent="0.3">
      <c r="A93" s="279" t="s">
        <v>131</v>
      </c>
      <c r="B93" s="268">
        <v>185</v>
      </c>
      <c r="C93" s="65" t="s">
        <v>140</v>
      </c>
      <c r="D93" s="774">
        <v>7592.7601809954749</v>
      </c>
      <c r="E93" s="880">
        <v>8390</v>
      </c>
      <c r="F93" s="195">
        <f t="shared" si="0"/>
        <v>7.702182284980745E-2</v>
      </c>
      <c r="G93" s="774">
        <v>7049.7737556561087</v>
      </c>
      <c r="H93" s="890">
        <v>7790</v>
      </c>
      <c r="I93" s="195">
        <f t="shared" si="1"/>
        <v>0</v>
      </c>
      <c r="J93" s="774">
        <v>7049.7737556561087</v>
      </c>
      <c r="K93" s="890">
        <v>7790</v>
      </c>
      <c r="L93" s="195">
        <f t="shared" si="2"/>
        <v>0</v>
      </c>
      <c r="M93" s="774">
        <v>7049.7737556561087</v>
      </c>
      <c r="N93" s="880">
        <v>7790</v>
      </c>
      <c r="O93" s="195">
        <f t="shared" si="3"/>
        <v>5.4127198917456022E-2</v>
      </c>
      <c r="P93" s="774">
        <v>6687.7828054298643</v>
      </c>
      <c r="Q93" s="861">
        <v>7390</v>
      </c>
      <c r="R93" s="195">
        <f t="shared" si="4"/>
        <v>5.7224606580829757E-2</v>
      </c>
      <c r="S93" s="774">
        <v>6325.7918552036199</v>
      </c>
      <c r="T93" s="861">
        <v>6990</v>
      </c>
      <c r="U93" s="195">
        <f t="shared" si="5"/>
        <v>0</v>
      </c>
      <c r="V93" s="774">
        <f t="shared" si="57"/>
        <v>6325.7918552036199</v>
      </c>
      <c r="W93" s="861">
        <v>6990</v>
      </c>
      <c r="X93" s="195">
        <f t="shared" si="6"/>
        <v>6.0698027314112293E-2</v>
      </c>
      <c r="Y93" s="774">
        <f t="shared" si="58"/>
        <v>5963.8009049773755</v>
      </c>
      <c r="Z93" s="876">
        <f t="shared" si="71"/>
        <v>6590</v>
      </c>
      <c r="AA93" s="195">
        <f t="shared" si="7"/>
        <v>6.4620355411954766E-2</v>
      </c>
      <c r="AB93" s="774">
        <v>5601.809954751131</v>
      </c>
      <c r="AC93" s="861">
        <v>6190</v>
      </c>
      <c r="AD93" s="195">
        <f t="shared" si="8"/>
        <v>0</v>
      </c>
      <c r="AE93" s="774">
        <v>5601.809954751131</v>
      </c>
      <c r="AF93" s="938">
        <v>6190</v>
      </c>
      <c r="AG93" s="195">
        <f t="shared" si="9"/>
        <v>0</v>
      </c>
      <c r="AH93" s="468">
        <v>5601.809954751131</v>
      </c>
      <c r="AI93" s="938">
        <v>6190</v>
      </c>
      <c r="AJ93" s="195">
        <f t="shared" si="10"/>
        <v>0</v>
      </c>
      <c r="AK93" s="774">
        <v>5601.809954751131</v>
      </c>
      <c r="AL93" s="938">
        <v>6190</v>
      </c>
      <c r="AM93" s="195">
        <f t="shared" si="11"/>
        <v>0</v>
      </c>
      <c r="AN93" s="774">
        <v>5601.809954751131</v>
      </c>
      <c r="AO93" s="938">
        <v>6190</v>
      </c>
      <c r="AP93" s="195">
        <f t="shared" si="12"/>
        <v>5.0933786078098474E-2</v>
      </c>
      <c r="AQ93" s="99">
        <v>5330.316742081448</v>
      </c>
      <c r="AR93" s="89">
        <v>5890</v>
      </c>
      <c r="AS93" s="195">
        <f t="shared" si="13"/>
        <v>0.11342155009451796</v>
      </c>
      <c r="AT93" s="468">
        <v>4787.3303167420818</v>
      </c>
      <c r="AU93" s="140">
        <v>5290</v>
      </c>
      <c r="AV93" s="195">
        <f t="shared" si="14"/>
        <v>0</v>
      </c>
      <c r="AW93" s="468">
        <v>4787.3303167420818</v>
      </c>
      <c r="AX93" s="140">
        <v>5290</v>
      </c>
      <c r="AY93" s="195">
        <f t="shared" si="15"/>
        <v>1.9267822736030827E-2</v>
      </c>
      <c r="AZ93" s="468">
        <v>4696.8325791855204</v>
      </c>
      <c r="BA93" s="140">
        <v>5190</v>
      </c>
      <c r="BB93" s="195">
        <f t="shared" si="16"/>
        <v>0</v>
      </c>
      <c r="BC93" s="99">
        <v>4696.8325791855204</v>
      </c>
      <c r="BD93" s="162">
        <v>5190</v>
      </c>
      <c r="BE93" s="195">
        <f t="shared" si="59"/>
        <v>4.0080160320641281E-2</v>
      </c>
      <c r="BF93" s="99">
        <v>4515.8371040723987</v>
      </c>
      <c r="BG93" s="162">
        <v>4990</v>
      </c>
      <c r="BH93" s="195">
        <f t="shared" si="60"/>
        <v>0.1366742596810934</v>
      </c>
      <c r="BI93" s="99">
        <v>3972.8506787330316</v>
      </c>
      <c r="BJ93" s="157">
        <v>4390</v>
      </c>
      <c r="BK93" s="195">
        <f t="shared" si="61"/>
        <v>0</v>
      </c>
      <c r="BL93" s="99">
        <v>3972.8506787330316</v>
      </c>
      <c r="BM93" s="162">
        <v>4390</v>
      </c>
      <c r="BN93" s="195">
        <f t="shared" si="62"/>
        <v>0</v>
      </c>
      <c r="BO93" s="99">
        <v>3972.8506787330316</v>
      </c>
      <c r="BP93" s="89">
        <v>4390</v>
      </c>
      <c r="BQ93" s="195">
        <f t="shared" si="63"/>
        <v>0</v>
      </c>
      <c r="BR93" s="204">
        <f t="shared" si="72"/>
        <v>3972.8506787330316</v>
      </c>
      <c r="BS93" s="106">
        <v>4390</v>
      </c>
      <c r="BT93" s="194">
        <f t="shared" si="64"/>
        <v>0</v>
      </c>
      <c r="BU93" s="204">
        <f t="shared" si="73"/>
        <v>3972.8506787330316</v>
      </c>
      <c r="BV93" s="52">
        <v>4390</v>
      </c>
      <c r="BW93" s="195">
        <f t="shared" si="65"/>
        <v>0</v>
      </c>
      <c r="BX93" s="204">
        <f t="shared" si="74"/>
        <v>3972.8506787330316</v>
      </c>
      <c r="BY93" s="205">
        <v>4390</v>
      </c>
      <c r="BZ93" s="194">
        <f t="shared" si="66"/>
        <v>0</v>
      </c>
      <c r="CA93" s="204">
        <f t="shared" si="75"/>
        <v>3972.8506787330316</v>
      </c>
      <c r="CB93" s="199">
        <v>4390</v>
      </c>
      <c r="CC93" s="195">
        <f t="shared" si="67"/>
        <v>0.10025062656641603</v>
      </c>
      <c r="CD93" s="204">
        <f t="shared" si="76"/>
        <v>3610.8597285067872</v>
      </c>
      <c r="CE93" s="193">
        <v>3990</v>
      </c>
      <c r="CF93" s="194">
        <f t="shared" si="68"/>
        <v>0</v>
      </c>
      <c r="CG93" s="204">
        <f t="shared" si="77"/>
        <v>3610.8597285067872</v>
      </c>
      <c r="CH93" s="191">
        <v>3990</v>
      </c>
      <c r="CI93" s="195">
        <f t="shared" si="69"/>
        <v>1.0050251256281406</v>
      </c>
      <c r="CJ93" s="204">
        <f t="shared" si="78"/>
        <v>1800.9049773755657</v>
      </c>
      <c r="CK93" s="191">
        <v>1990</v>
      </c>
    </row>
    <row r="94" spans="1:89" ht="15" thickBot="1" x14ac:dyDescent="0.35">
      <c r="A94" s="297" t="s">
        <v>131</v>
      </c>
      <c r="B94" s="268">
        <v>279</v>
      </c>
      <c r="C94" s="422" t="s">
        <v>141</v>
      </c>
      <c r="D94" s="926">
        <v>4063.3484162895929</v>
      </c>
      <c r="E94" s="880">
        <v>4490</v>
      </c>
      <c r="F94" s="339">
        <f t="shared" si="0"/>
        <v>7.1599045346062054E-2</v>
      </c>
      <c r="G94" s="926">
        <v>3791.8552036199094</v>
      </c>
      <c r="H94" s="890">
        <v>4190</v>
      </c>
      <c r="I94" s="339">
        <f t="shared" si="1"/>
        <v>0</v>
      </c>
      <c r="J94" s="926">
        <v>3791.8552036199094</v>
      </c>
      <c r="K94" s="890">
        <v>4190</v>
      </c>
      <c r="L94" s="339">
        <f t="shared" si="2"/>
        <v>0</v>
      </c>
      <c r="M94" s="926">
        <v>3791.8552036199094</v>
      </c>
      <c r="N94" s="880">
        <v>4190</v>
      </c>
      <c r="O94" s="339">
        <f t="shared" si="3"/>
        <v>5.0125313283208017E-2</v>
      </c>
      <c r="P94" s="926">
        <v>3610.8597285067872</v>
      </c>
      <c r="Q94" s="889">
        <v>3990</v>
      </c>
      <c r="R94" s="339">
        <f t="shared" si="4"/>
        <v>0</v>
      </c>
      <c r="S94" s="926">
        <v>3610.8597285067872</v>
      </c>
      <c r="T94" s="889">
        <v>3990</v>
      </c>
      <c r="U94" s="339">
        <f t="shared" si="5"/>
        <v>0</v>
      </c>
      <c r="V94" s="926">
        <f t="shared" si="57"/>
        <v>3610.8597285067872</v>
      </c>
      <c r="W94" s="889">
        <f t="shared" si="70"/>
        <v>3990</v>
      </c>
      <c r="X94" s="339">
        <f t="shared" si="6"/>
        <v>0</v>
      </c>
      <c r="Y94" s="926">
        <f t="shared" si="58"/>
        <v>3610.8597285067872</v>
      </c>
      <c r="Z94" s="877">
        <f t="shared" si="71"/>
        <v>3990</v>
      </c>
      <c r="AA94" s="339">
        <f t="shared" si="7"/>
        <v>8.1300813008130079E-2</v>
      </c>
      <c r="AB94" s="926">
        <v>3339.3665158371041</v>
      </c>
      <c r="AC94" s="889">
        <v>3690</v>
      </c>
      <c r="AD94" s="339">
        <f t="shared" si="8"/>
        <v>0</v>
      </c>
      <c r="AE94" s="776">
        <v>3339.3665158371041</v>
      </c>
      <c r="AF94" s="938">
        <v>3690</v>
      </c>
      <c r="AG94" s="339">
        <f t="shared" si="9"/>
        <v>0</v>
      </c>
      <c r="AH94" s="469">
        <v>3339.3665158371041</v>
      </c>
      <c r="AI94" s="938">
        <v>3690</v>
      </c>
      <c r="AJ94" s="339">
        <f t="shared" si="10"/>
        <v>0</v>
      </c>
      <c r="AK94" s="776">
        <v>3339.3665158371041</v>
      </c>
      <c r="AL94" s="938">
        <v>3690</v>
      </c>
      <c r="AM94" s="339">
        <f t="shared" si="11"/>
        <v>0</v>
      </c>
      <c r="AN94" s="776">
        <v>3339.3665158371041</v>
      </c>
      <c r="AO94" s="938">
        <v>3690</v>
      </c>
      <c r="AP94" s="339">
        <f t="shared" si="12"/>
        <v>5.730659025787966E-2</v>
      </c>
      <c r="AQ94" s="100">
        <v>3158.3710407239819</v>
      </c>
      <c r="AR94" s="90">
        <v>3490</v>
      </c>
      <c r="AS94" s="339">
        <f t="shared" si="13"/>
        <v>9.4043887147335428E-2</v>
      </c>
      <c r="AT94" s="469">
        <v>2886.8778280542988</v>
      </c>
      <c r="AU94" s="141">
        <v>3190</v>
      </c>
      <c r="AV94" s="339">
        <f t="shared" si="14"/>
        <v>0.14336917562724014</v>
      </c>
      <c r="AW94" s="469">
        <v>2524.8868778280544</v>
      </c>
      <c r="AX94" s="141">
        <v>2790</v>
      </c>
      <c r="AY94" s="339">
        <f t="shared" si="15"/>
        <v>3.717472118959108E-2</v>
      </c>
      <c r="AZ94" s="469">
        <v>2434.389140271493</v>
      </c>
      <c r="BA94" s="141">
        <v>2690</v>
      </c>
      <c r="BB94" s="339">
        <f t="shared" si="16"/>
        <v>0</v>
      </c>
      <c r="BC94" s="100">
        <v>2434.389140271493</v>
      </c>
      <c r="BD94" s="163">
        <v>2690</v>
      </c>
      <c r="BE94" s="339">
        <f t="shared" si="59"/>
        <v>3.8610038610038609E-2</v>
      </c>
      <c r="BF94" s="100">
        <v>2343.8914027149322</v>
      </c>
      <c r="BG94" s="163">
        <v>2590</v>
      </c>
      <c r="BH94" s="339">
        <f t="shared" si="60"/>
        <v>8.3682008368200833E-2</v>
      </c>
      <c r="BI94" s="100">
        <v>2162.8959276018099</v>
      </c>
      <c r="BJ94" s="158">
        <v>2390</v>
      </c>
      <c r="BK94" s="339">
        <f t="shared" si="61"/>
        <v>0</v>
      </c>
      <c r="BL94" s="100">
        <v>2162.8959276018099</v>
      </c>
      <c r="BM94" s="163">
        <v>2390</v>
      </c>
      <c r="BN94" s="339">
        <f t="shared" si="62"/>
        <v>0</v>
      </c>
      <c r="BO94" s="100">
        <v>2162.8959276018099</v>
      </c>
      <c r="BP94" s="90">
        <v>2390</v>
      </c>
      <c r="BQ94" s="339">
        <f t="shared" si="63"/>
        <v>0</v>
      </c>
      <c r="BR94" s="359">
        <f t="shared" si="72"/>
        <v>2162.8959276018099</v>
      </c>
      <c r="BS94" s="122">
        <v>2390</v>
      </c>
      <c r="BT94" s="341">
        <f t="shared" si="64"/>
        <v>0</v>
      </c>
      <c r="BU94" s="359">
        <f t="shared" si="73"/>
        <v>2162.8959276018099</v>
      </c>
      <c r="BV94" s="61">
        <v>2390</v>
      </c>
      <c r="BW94" s="339">
        <f t="shared" si="65"/>
        <v>0</v>
      </c>
      <c r="BX94" s="359">
        <f t="shared" si="74"/>
        <v>2162.8959276018099</v>
      </c>
      <c r="BY94" s="343">
        <v>2390</v>
      </c>
      <c r="BZ94" s="341">
        <f t="shared" si="66"/>
        <v>0</v>
      </c>
      <c r="CA94" s="359">
        <f t="shared" si="75"/>
        <v>2162.8959276018099</v>
      </c>
      <c r="CB94" s="365">
        <v>2390</v>
      </c>
      <c r="CC94" s="339">
        <f t="shared" si="67"/>
        <v>9.1324200913242004E-2</v>
      </c>
      <c r="CD94" s="359">
        <f t="shared" si="76"/>
        <v>1981.9004524886877</v>
      </c>
      <c r="CE94" s="358">
        <v>2190</v>
      </c>
      <c r="CF94" s="341">
        <f t="shared" si="68"/>
        <v>0</v>
      </c>
      <c r="CG94" s="359">
        <f t="shared" si="77"/>
        <v>1981.9004524886877</v>
      </c>
      <c r="CH94" s="347">
        <f>CH88</f>
        <v>2190</v>
      </c>
      <c r="CI94" s="339">
        <f t="shared" si="69"/>
        <v>0.84033613445378152</v>
      </c>
      <c r="CJ94" s="359">
        <f t="shared" si="78"/>
        <v>1076.9230769230769</v>
      </c>
      <c r="CK94" s="347">
        <v>1190</v>
      </c>
    </row>
    <row r="95" spans="1:89" s="479" customFormat="1" x14ac:dyDescent="0.3">
      <c r="A95" s="278" t="s">
        <v>153</v>
      </c>
      <c r="B95" s="269">
        <v>184</v>
      </c>
      <c r="C95" s="373" t="s">
        <v>154</v>
      </c>
      <c r="D95" s="773">
        <v>2705.8823529411766</v>
      </c>
      <c r="E95" s="879">
        <v>2990</v>
      </c>
      <c r="F95" s="331">
        <f t="shared" si="0"/>
        <v>3.4602076124567477E-2</v>
      </c>
      <c r="G95" s="773">
        <v>2615.3846153846152</v>
      </c>
      <c r="H95" s="860">
        <v>2890</v>
      </c>
      <c r="I95" s="331">
        <f t="shared" si="1"/>
        <v>0</v>
      </c>
      <c r="J95" s="773">
        <v>2615.3846153846152</v>
      </c>
      <c r="K95" s="860">
        <v>2890</v>
      </c>
      <c r="L95" s="331">
        <f t="shared" si="2"/>
        <v>0</v>
      </c>
      <c r="M95" s="773">
        <v>2615.3846153846152</v>
      </c>
      <c r="N95" s="879">
        <v>2890</v>
      </c>
      <c r="O95" s="331">
        <f t="shared" si="3"/>
        <v>0.1606425702811245</v>
      </c>
      <c r="P95" s="777">
        <v>2253.3936651583713</v>
      </c>
      <c r="Q95" s="860">
        <v>2490</v>
      </c>
      <c r="R95" s="331">
        <f t="shared" si="4"/>
        <v>4.1841004184100417E-2</v>
      </c>
      <c r="S95" s="777">
        <v>2162.8959276018099</v>
      </c>
      <c r="T95" s="860">
        <v>2390</v>
      </c>
      <c r="U95" s="331">
        <f t="shared" si="5"/>
        <v>0</v>
      </c>
      <c r="V95" s="777">
        <f>W95/1.105</f>
        <v>2162.8959276018099</v>
      </c>
      <c r="W95" s="879">
        <v>2390</v>
      </c>
      <c r="X95" s="331">
        <f t="shared" si="6"/>
        <v>9.1324200913242004E-2</v>
      </c>
      <c r="Y95" s="777">
        <f>Z95/1.105</f>
        <v>1981.9004524886877</v>
      </c>
      <c r="Z95" s="879">
        <v>2190</v>
      </c>
      <c r="AA95" s="331">
        <f t="shared" si="7"/>
        <v>9.5547773886943466E-2</v>
      </c>
      <c r="AB95" s="777">
        <v>1809.0497737556561</v>
      </c>
      <c r="AC95" s="860">
        <v>1999</v>
      </c>
      <c r="AD95" s="331">
        <f t="shared" si="8"/>
        <v>0</v>
      </c>
      <c r="AE95" s="777">
        <v>1809.0497737556561</v>
      </c>
      <c r="AF95" s="938">
        <v>1999</v>
      </c>
      <c r="AG95" s="331">
        <f t="shared" si="9"/>
        <v>-8.7214611872146117E-2</v>
      </c>
      <c r="AH95" s="470">
        <v>1981.9004524886877</v>
      </c>
      <c r="AI95" s="938">
        <v>2190</v>
      </c>
      <c r="AJ95" s="331">
        <f t="shared" si="10"/>
        <v>0</v>
      </c>
      <c r="AK95" s="777">
        <v>1981.9004524886877</v>
      </c>
      <c r="AL95" s="938">
        <v>2190</v>
      </c>
      <c r="AM95" s="331">
        <f t="shared" si="11"/>
        <v>0</v>
      </c>
      <c r="AN95" s="777">
        <v>1981.9004524886877</v>
      </c>
      <c r="AO95" s="938">
        <v>2190</v>
      </c>
      <c r="AP95" s="331">
        <f t="shared" si="12"/>
        <v>0</v>
      </c>
      <c r="AQ95" s="444">
        <v>1981.9004524886877</v>
      </c>
      <c r="AR95" s="91">
        <v>2190</v>
      </c>
      <c r="AS95" s="331">
        <f t="shared" si="13"/>
        <v>0.10050251256281408</v>
      </c>
      <c r="AT95" s="470">
        <v>1800.9049773755657</v>
      </c>
      <c r="AU95" s="298">
        <v>1990</v>
      </c>
      <c r="AV95" s="331">
        <f t="shared" si="14"/>
        <v>0</v>
      </c>
      <c r="AW95" s="470">
        <v>1800.9049773755657</v>
      </c>
      <c r="AX95" s="298">
        <v>1990</v>
      </c>
      <c r="AY95" s="331">
        <f t="shared" si="15"/>
        <v>0</v>
      </c>
      <c r="AZ95" s="470">
        <v>1800.9049773755657</v>
      </c>
      <c r="BA95" s="298">
        <v>1990</v>
      </c>
      <c r="BB95" s="331">
        <f>(BA95-BD95)/BD95</f>
        <v>0</v>
      </c>
      <c r="BC95" s="444">
        <v>1800.9049773755657</v>
      </c>
      <c r="BD95" s="91">
        <v>1990</v>
      </c>
      <c r="BE95" s="331">
        <f>(BD95-BG95)/BG95</f>
        <v>0</v>
      </c>
      <c r="BF95" s="102">
        <v>1800.9049773755657</v>
      </c>
      <c r="BG95" s="299">
        <v>1990</v>
      </c>
      <c r="BH95" s="331">
        <f>(BG95-BJ95)/BJ95</f>
        <v>0</v>
      </c>
      <c r="BI95" s="102">
        <v>1800.9049773755657</v>
      </c>
      <c r="BJ95" s="299">
        <v>1990</v>
      </c>
      <c r="BK95" s="331">
        <f>(BJ95-BM95)/BM95</f>
        <v>0</v>
      </c>
      <c r="BL95" s="102">
        <v>1800.9049773755657</v>
      </c>
      <c r="BM95" s="299">
        <v>1990</v>
      </c>
      <c r="BN95" s="331">
        <f>(BM95-BP95)/BP95</f>
        <v>0</v>
      </c>
      <c r="BO95" s="102">
        <v>1800.9049773755657</v>
      </c>
      <c r="BP95" s="281">
        <v>1990</v>
      </c>
      <c r="BQ95" s="331">
        <f>(BP95-BS95)/BS95</f>
        <v>-0.16736401673640167</v>
      </c>
      <c r="BR95" s="360">
        <f>BS95/1.105</f>
        <v>2162.8959276018099</v>
      </c>
      <c r="BS95" s="184">
        <v>2390</v>
      </c>
      <c r="BT95" s="329">
        <f>(BS95-BV95)/BV95</f>
        <v>0</v>
      </c>
      <c r="BU95" s="360">
        <f>BV95/1.105</f>
        <v>2162.8959276018099</v>
      </c>
      <c r="BV95" s="91">
        <v>2390</v>
      </c>
      <c r="BW95" s="331">
        <f>(BV95-BY95)/BY95</f>
        <v>0</v>
      </c>
      <c r="BX95" s="360">
        <f>BY95/1.105</f>
        <v>2162.8959276018099</v>
      </c>
      <c r="BY95" s="326">
        <v>2390</v>
      </c>
      <c r="BZ95" s="329">
        <f>(BY95-CB95)/CB95</f>
        <v>0</v>
      </c>
      <c r="CA95" s="360">
        <f>CB95/1.105</f>
        <v>2162.8959276018099</v>
      </c>
      <c r="CB95" s="362">
        <v>2390</v>
      </c>
      <c r="CC95" s="331">
        <f>(CB95-CE95)/CE95</f>
        <v>0.20100502512562815</v>
      </c>
      <c r="CD95" s="360">
        <f>CE95/1.105</f>
        <v>1800.9049773755657</v>
      </c>
      <c r="CE95" s="328">
        <v>1990</v>
      </c>
      <c r="CF95" s="329">
        <f>(CE95-CH95)/CH95</f>
        <v>0</v>
      </c>
      <c r="CG95" s="360">
        <f>CH95/1.105</f>
        <v>1800.9049773755657</v>
      </c>
      <c r="CH95" s="330">
        <v>1990</v>
      </c>
      <c r="CI95" s="331">
        <f>(CH95-CK95)/CK95</f>
        <v>4.736842105263158E-2</v>
      </c>
      <c r="CJ95" s="360">
        <f>CK95/1.105</f>
        <v>1719.4570135746606</v>
      </c>
      <c r="CK95" s="330">
        <v>1900</v>
      </c>
    </row>
    <row r="96" spans="1:89" x14ac:dyDescent="0.3">
      <c r="A96" s="279" t="s">
        <v>153</v>
      </c>
      <c r="B96" s="268">
        <v>186</v>
      </c>
      <c r="C96" s="65" t="s">
        <v>155</v>
      </c>
      <c r="D96" s="776">
        <v>9040.7239819004535</v>
      </c>
      <c r="E96" s="88">
        <v>9990</v>
      </c>
      <c r="F96" s="195">
        <f t="shared" si="0"/>
        <v>0</v>
      </c>
      <c r="G96" s="776">
        <v>9040.7239819004535</v>
      </c>
      <c r="H96" s="861">
        <v>9990</v>
      </c>
      <c r="I96" s="195">
        <f t="shared" si="1"/>
        <v>0</v>
      </c>
      <c r="J96" s="776">
        <v>9040.7239819004535</v>
      </c>
      <c r="K96" s="861">
        <v>9990</v>
      </c>
      <c r="L96" s="195">
        <f t="shared" si="2"/>
        <v>0</v>
      </c>
      <c r="M96" s="776">
        <v>9040.7239819004535</v>
      </c>
      <c r="N96" s="876">
        <v>9990</v>
      </c>
      <c r="O96" s="195">
        <f t="shared" si="3"/>
        <v>0.11123470522803114</v>
      </c>
      <c r="P96" s="778">
        <v>8135.746606334842</v>
      </c>
      <c r="Q96" s="861">
        <v>8990</v>
      </c>
      <c r="R96" s="195">
        <f t="shared" si="4"/>
        <v>8.4439083232810616E-2</v>
      </c>
      <c r="S96" s="778">
        <v>7502.2624434389145</v>
      </c>
      <c r="T96" s="861">
        <v>8290</v>
      </c>
      <c r="U96" s="195">
        <f t="shared" si="5"/>
        <v>0</v>
      </c>
      <c r="V96" s="778">
        <f>W96/1.105</f>
        <v>7502.2624434389145</v>
      </c>
      <c r="W96" s="876">
        <v>8290</v>
      </c>
      <c r="X96" s="195">
        <f t="shared" si="6"/>
        <v>1.221001221001221E-2</v>
      </c>
      <c r="Y96" s="778">
        <f>Z96/1.105</f>
        <v>7411.7647058823532</v>
      </c>
      <c r="Z96" s="876">
        <v>8190</v>
      </c>
      <c r="AA96" s="195">
        <f t="shared" si="7"/>
        <v>2.3877984748093512E-2</v>
      </c>
      <c r="AB96" s="778">
        <v>7238.9140271493216</v>
      </c>
      <c r="AC96" s="861">
        <v>7999</v>
      </c>
      <c r="AD96" s="195">
        <f t="shared" si="8"/>
        <v>0</v>
      </c>
      <c r="AE96" s="778">
        <v>7238.9140271493216</v>
      </c>
      <c r="AF96" s="938">
        <v>7999</v>
      </c>
      <c r="AG96" s="195">
        <f t="shared" si="9"/>
        <v>2.6829268292682926E-2</v>
      </c>
      <c r="AH96" s="469">
        <v>7049.7737556561087</v>
      </c>
      <c r="AI96" s="938">
        <v>7790</v>
      </c>
      <c r="AJ96" s="195">
        <f t="shared" si="10"/>
        <v>0</v>
      </c>
      <c r="AK96" s="778">
        <v>7049.7737556561087</v>
      </c>
      <c r="AL96" s="938">
        <v>7790</v>
      </c>
      <c r="AM96" s="195">
        <f t="shared" si="11"/>
        <v>0</v>
      </c>
      <c r="AN96" s="778">
        <v>7049.7737556561087</v>
      </c>
      <c r="AO96" s="938">
        <v>7790</v>
      </c>
      <c r="AP96" s="195">
        <f t="shared" si="12"/>
        <v>0.11444921316165951</v>
      </c>
      <c r="AQ96" s="445">
        <v>6325.7918552036199</v>
      </c>
      <c r="AR96" s="89">
        <v>6990</v>
      </c>
      <c r="AS96" s="195">
        <f t="shared" si="13"/>
        <v>0.11128775834658187</v>
      </c>
      <c r="AT96" s="469">
        <v>5692.3076923076924</v>
      </c>
      <c r="AU96" s="141">
        <v>6290</v>
      </c>
      <c r="AV96" s="195">
        <f t="shared" si="14"/>
        <v>5.0083472454090151E-2</v>
      </c>
      <c r="AW96" s="469">
        <v>5420.8144796380093</v>
      </c>
      <c r="AX96" s="141">
        <v>5990</v>
      </c>
      <c r="AY96" s="195">
        <f t="shared" si="15"/>
        <v>0</v>
      </c>
      <c r="AZ96" s="469">
        <v>5420.8144796380093</v>
      </c>
      <c r="BA96" s="141">
        <v>5990</v>
      </c>
      <c r="BB96" s="195">
        <f>(BA96-BD96)/BD96</f>
        <v>0</v>
      </c>
      <c r="BC96" s="445">
        <v>5420.8144796380093</v>
      </c>
      <c r="BD96" s="89">
        <v>5990</v>
      </c>
      <c r="BE96" s="195">
        <f>(BD96-BG96)/BG96</f>
        <v>7.1556350626118065E-2</v>
      </c>
      <c r="BF96" s="100">
        <v>5058.8235294117649</v>
      </c>
      <c r="BG96" s="162">
        <v>5590</v>
      </c>
      <c r="BH96" s="195">
        <f>(BG96-BJ96)/BJ96</f>
        <v>1.8214936247723135E-2</v>
      </c>
      <c r="BI96" s="99">
        <v>4968.3257918552035</v>
      </c>
      <c r="BJ96" s="157">
        <v>5490</v>
      </c>
      <c r="BK96" s="195">
        <f>(BJ96-BM96)/BM96</f>
        <v>0</v>
      </c>
      <c r="BL96" s="100">
        <v>4968.3257918552035</v>
      </c>
      <c r="BM96" s="162">
        <v>5490</v>
      </c>
      <c r="BN96" s="195">
        <f>(BM96-BP96)/BP96</f>
        <v>0</v>
      </c>
      <c r="BO96" s="100">
        <v>4968.3257918552035</v>
      </c>
      <c r="BP96" s="236">
        <v>5490</v>
      </c>
      <c r="BQ96" s="195">
        <f>(BP96-BS96)/BS96</f>
        <v>-0.14084507042253522</v>
      </c>
      <c r="BR96" s="204">
        <f>BS96/1.105</f>
        <v>5782.8054298642537</v>
      </c>
      <c r="BS96" s="106">
        <v>6390</v>
      </c>
      <c r="BT96" s="194">
        <f>(BS96-BV96)/BV96</f>
        <v>0</v>
      </c>
      <c r="BU96" s="204">
        <f>BV96/1.105</f>
        <v>5782.8054298642537</v>
      </c>
      <c r="BV96" s="52">
        <v>6390</v>
      </c>
      <c r="BW96" s="195">
        <f>(BV96-BY96)/BY96</f>
        <v>0</v>
      </c>
      <c r="BX96" s="204">
        <f>BY96/1.105</f>
        <v>5782.8054298642537</v>
      </c>
      <c r="BY96" s="205">
        <v>6390</v>
      </c>
      <c r="BZ96" s="194">
        <f>(BY96-CB96)/CB96</f>
        <v>0</v>
      </c>
      <c r="CA96" s="204">
        <f>CB96/1.105</f>
        <v>5782.8054298642537</v>
      </c>
      <c r="CB96" s="199">
        <v>6390</v>
      </c>
      <c r="CC96" s="195">
        <f>(CB96-CE96)/CE96</f>
        <v>0.12302284710017575</v>
      </c>
      <c r="CD96" s="204">
        <f>CE96/1.105</f>
        <v>5149.3212669683262</v>
      </c>
      <c r="CE96" s="193">
        <v>5690</v>
      </c>
      <c r="CF96" s="194">
        <f>(CE96-CH96)/CH96</f>
        <v>0</v>
      </c>
      <c r="CG96" s="204">
        <f>CH96/1.105</f>
        <v>5149.3212669683262</v>
      </c>
      <c r="CH96" s="191">
        <v>5690</v>
      </c>
      <c r="CI96" s="195">
        <f>(CH96-CK96)/CK96</f>
        <v>0.14028056112224449</v>
      </c>
      <c r="CJ96" s="204">
        <f>CK96/1.105</f>
        <v>4515.8371040723987</v>
      </c>
      <c r="CK96" s="191">
        <v>4990</v>
      </c>
    </row>
    <row r="97" spans="1:89" ht="15" thickBot="1" x14ac:dyDescent="0.35">
      <c r="A97" s="280" t="s">
        <v>153</v>
      </c>
      <c r="B97" s="264">
        <v>9721</v>
      </c>
      <c r="C97" s="495" t="s">
        <v>158</v>
      </c>
      <c r="D97" s="926">
        <v>1348.4162895927602</v>
      </c>
      <c r="E97" s="877">
        <v>1490</v>
      </c>
      <c r="F97" s="206">
        <f t="shared" si="0"/>
        <v>7.1942446043165464E-2</v>
      </c>
      <c r="G97" s="926">
        <v>1257.9185520361991</v>
      </c>
      <c r="H97" s="889">
        <v>1390</v>
      </c>
      <c r="I97" s="206">
        <f t="shared" si="1"/>
        <v>0</v>
      </c>
      <c r="J97" s="926">
        <v>1257.9185520361991</v>
      </c>
      <c r="K97" s="889">
        <v>1390</v>
      </c>
      <c r="L97" s="206">
        <f t="shared" si="2"/>
        <v>0</v>
      </c>
      <c r="M97" s="926">
        <v>1257.9185520361991</v>
      </c>
      <c r="N97" s="877">
        <v>1390</v>
      </c>
      <c r="O97" s="206">
        <f t="shared" si="3"/>
        <v>0.16806722689075632</v>
      </c>
      <c r="P97" s="779">
        <v>1076.9230769230769</v>
      </c>
      <c r="Q97" s="889">
        <v>1190</v>
      </c>
      <c r="R97" s="206">
        <f t="shared" si="4"/>
        <v>9.1743119266055051E-2</v>
      </c>
      <c r="S97" s="779">
        <v>986.4253393665158</v>
      </c>
      <c r="T97" s="889">
        <v>1090</v>
      </c>
      <c r="U97" s="206">
        <f t="shared" si="5"/>
        <v>0</v>
      </c>
      <c r="V97" s="779">
        <f>W97/1.105</f>
        <v>986.4253393665158</v>
      </c>
      <c r="W97" s="877">
        <v>1090</v>
      </c>
      <c r="X97" s="206">
        <f t="shared" si="6"/>
        <v>0.10101010101010101</v>
      </c>
      <c r="Y97" s="779">
        <f>Z97/1.105</f>
        <v>895.92760180995481</v>
      </c>
      <c r="Z97" s="877">
        <v>990</v>
      </c>
      <c r="AA97" s="206">
        <f t="shared" si="7"/>
        <v>7.6086956521739135E-2</v>
      </c>
      <c r="AB97" s="779">
        <v>832.57918552036199</v>
      </c>
      <c r="AC97" s="877">
        <v>920</v>
      </c>
      <c r="AD97" s="206">
        <f t="shared" si="8"/>
        <v>0.12195121951219512</v>
      </c>
      <c r="AE97" s="779">
        <v>742.08144796380088</v>
      </c>
      <c r="AF97" s="938">
        <v>820</v>
      </c>
      <c r="AG97" s="206">
        <f t="shared" si="9"/>
        <v>3.7974683544303799E-2</v>
      </c>
      <c r="AH97" s="496">
        <v>714.9321266968326</v>
      </c>
      <c r="AI97" s="938">
        <v>790</v>
      </c>
      <c r="AJ97" s="206">
        <f t="shared" si="10"/>
        <v>0</v>
      </c>
      <c r="AK97" s="779">
        <v>714.9321266968326</v>
      </c>
      <c r="AL97" s="938">
        <v>790</v>
      </c>
      <c r="AM97" s="206">
        <f t="shared" si="11"/>
        <v>0</v>
      </c>
      <c r="AN97" s="779">
        <v>714.9321266968326</v>
      </c>
      <c r="AO97" s="938">
        <v>790</v>
      </c>
      <c r="AP97" s="206">
        <f t="shared" si="12"/>
        <v>0</v>
      </c>
      <c r="AQ97" s="446">
        <v>714.9321266968326</v>
      </c>
      <c r="AR97" s="92">
        <v>790</v>
      </c>
      <c r="AS97" s="206">
        <f t="shared" si="13"/>
        <v>0.14492753623188406</v>
      </c>
      <c r="AT97" s="496">
        <v>624.43438914027149</v>
      </c>
      <c r="AU97" s="497">
        <v>690</v>
      </c>
      <c r="AV97" s="206">
        <f t="shared" si="14"/>
        <v>0</v>
      </c>
      <c r="AW97" s="496">
        <v>624.43438914027149</v>
      </c>
      <c r="AX97" s="497">
        <v>690</v>
      </c>
      <c r="AY97" s="206">
        <f t="shared" si="15"/>
        <v>0</v>
      </c>
      <c r="AZ97" s="496">
        <v>624.43438914027149</v>
      </c>
      <c r="BA97" s="497">
        <v>690</v>
      </c>
      <c r="BB97" s="206">
        <f>(BA97-BD97)/BD97</f>
        <v>-0.30303030303030304</v>
      </c>
      <c r="BC97" s="446">
        <v>895.92760180995481</v>
      </c>
      <c r="BD97" s="92">
        <v>990</v>
      </c>
      <c r="BE97" s="206">
        <f>(BD97-BG97)/BG97</f>
        <v>0</v>
      </c>
      <c r="BF97" s="97">
        <v>895.92760180995481</v>
      </c>
      <c r="BG97" s="382">
        <v>990</v>
      </c>
      <c r="BH97" s="206">
        <f>(BG97-BJ97)/BJ97</f>
        <v>0</v>
      </c>
      <c r="BI97" s="498">
        <v>895.92760180995481</v>
      </c>
      <c r="BJ97" s="499">
        <v>990</v>
      </c>
      <c r="BK97" s="206">
        <f>(BJ97-BM97)/BM97</f>
        <v>0</v>
      </c>
      <c r="BL97" s="97">
        <v>895.92760180995481</v>
      </c>
      <c r="BM97" s="382">
        <v>990</v>
      </c>
      <c r="BN97" s="206">
        <f>(BM97-BP97)/BP97</f>
        <v>0</v>
      </c>
      <c r="BO97" s="97">
        <v>895.92760180995481</v>
      </c>
      <c r="BP97" s="92">
        <v>990</v>
      </c>
      <c r="BQ97" s="206">
        <f>(BP97-BS97)/BS97</f>
        <v>0</v>
      </c>
      <c r="BR97" s="208">
        <f>BS97/1.105</f>
        <v>895.92760180995481</v>
      </c>
      <c r="BS97" s="186">
        <v>990</v>
      </c>
      <c r="BT97" s="207">
        <f>(BS97-BV97)/BV97</f>
        <v>0</v>
      </c>
      <c r="BU97" s="208">
        <f>BV97/1.105</f>
        <v>895.92760180995481</v>
      </c>
      <c r="BV97" s="127">
        <v>990</v>
      </c>
      <c r="BW97" s="206">
        <f>(BV97-BY97)/BY97</f>
        <v>0</v>
      </c>
      <c r="BX97" s="208">
        <f>BY97/1.105</f>
        <v>895.92760180995481</v>
      </c>
      <c r="BY97" s="366">
        <v>990</v>
      </c>
      <c r="BZ97" s="207">
        <f>(BY97-CB97)/CB97</f>
        <v>0</v>
      </c>
      <c r="CA97" s="208">
        <f>CB97/1.105</f>
        <v>895.92760180995481</v>
      </c>
      <c r="CB97" s="127">
        <v>990</v>
      </c>
      <c r="CC97" s="206">
        <f>(CB97-CE97)/CE97</f>
        <v>0.11235955056179775</v>
      </c>
      <c r="CD97" s="208">
        <f>CE97/1.105</f>
        <v>805.4298642533937</v>
      </c>
      <c r="CE97" s="260">
        <v>890</v>
      </c>
      <c r="CF97" s="207">
        <f>(CE97-CH97)/CH97</f>
        <v>0</v>
      </c>
      <c r="CG97" s="208">
        <f>CH97/1.105</f>
        <v>805.4298642533937</v>
      </c>
      <c r="CH97" s="338">
        <f>CH17</f>
        <v>890</v>
      </c>
      <c r="CI97" s="206">
        <f>(CH97-CK97)/CK97</f>
        <v>0.12658227848101267</v>
      </c>
      <c r="CJ97" s="208">
        <f>CK97/1.105</f>
        <v>714.9321266968326</v>
      </c>
      <c r="CK97" s="338">
        <f>CK17</f>
        <v>790</v>
      </c>
    </row>
    <row r="98" spans="1:89" s="481" customFormat="1" ht="15" thickBot="1" x14ac:dyDescent="0.35">
      <c r="A98" s="278" t="s">
        <v>159</v>
      </c>
      <c r="B98" s="269">
        <v>787</v>
      </c>
      <c r="C98" s="373" t="s">
        <v>160</v>
      </c>
      <c r="D98" s="927">
        <v>9743.8016528925618</v>
      </c>
      <c r="E98" s="842">
        <v>11790</v>
      </c>
      <c r="F98" s="331">
        <f t="shared" si="0"/>
        <v>0</v>
      </c>
      <c r="G98" s="927">
        <v>9743.8016528925618</v>
      </c>
      <c r="H98" s="860">
        <v>11790</v>
      </c>
      <c r="I98" s="331">
        <f t="shared" si="1"/>
        <v>0</v>
      </c>
      <c r="J98" s="927">
        <v>9743.8016528925618</v>
      </c>
      <c r="K98" s="860">
        <v>11790</v>
      </c>
      <c r="L98" s="331">
        <f t="shared" si="2"/>
        <v>0</v>
      </c>
      <c r="M98" s="927">
        <v>9743.8016528925618</v>
      </c>
      <c r="N98" s="879">
        <v>11790</v>
      </c>
      <c r="O98" s="331">
        <f t="shared" si="3"/>
        <v>5.3619302949061663E-2</v>
      </c>
      <c r="P98" s="927">
        <v>9247.9338842975212</v>
      </c>
      <c r="Q98" s="860">
        <v>11190</v>
      </c>
      <c r="R98" s="331">
        <f t="shared" si="4"/>
        <v>0</v>
      </c>
      <c r="S98" s="927">
        <v>9247.9338842975212</v>
      </c>
      <c r="T98" s="860">
        <v>11190</v>
      </c>
      <c r="U98" s="331">
        <f t="shared" si="5"/>
        <v>2.7548209366391185E-2</v>
      </c>
      <c r="V98" s="927">
        <f t="shared" ref="V98:V102" si="79">W98/1.21</f>
        <v>9000</v>
      </c>
      <c r="W98" s="879">
        <v>10890</v>
      </c>
      <c r="X98" s="331">
        <f t="shared" si="6"/>
        <v>8.9108910891089105E-2</v>
      </c>
      <c r="Y98" s="927">
        <f t="shared" ref="Y98:Y102" si="80">Z98/1.21</f>
        <v>8263.636363636364</v>
      </c>
      <c r="Z98" s="879">
        <v>9999</v>
      </c>
      <c r="AA98" s="331">
        <f t="shared" si="7"/>
        <v>-1.8743866535819432E-2</v>
      </c>
      <c r="AB98" s="927">
        <v>8421.4876033057863</v>
      </c>
      <c r="AC98" s="879">
        <v>10190</v>
      </c>
      <c r="AD98" s="331">
        <f t="shared" si="8"/>
        <v>2.002002002002002E-2</v>
      </c>
      <c r="AE98" s="776">
        <v>8256.1983471074382</v>
      </c>
      <c r="AF98" s="938">
        <v>9990</v>
      </c>
      <c r="AG98" s="331">
        <f t="shared" si="9"/>
        <v>0</v>
      </c>
      <c r="AH98" s="470">
        <v>8256.1983471074382</v>
      </c>
      <c r="AI98" s="938">
        <v>9990</v>
      </c>
      <c r="AJ98" s="331">
        <f t="shared" si="10"/>
        <v>0</v>
      </c>
      <c r="AK98" s="773">
        <v>8256.1983471074382</v>
      </c>
      <c r="AL98" s="938">
        <v>9990</v>
      </c>
      <c r="AM98" s="331">
        <f t="shared" si="11"/>
        <v>0</v>
      </c>
      <c r="AN98" s="773">
        <v>8256.1983471074382</v>
      </c>
      <c r="AO98" s="938">
        <v>9990</v>
      </c>
      <c r="AP98" s="331">
        <f t="shared" si="12"/>
        <v>5.2687038988408853E-2</v>
      </c>
      <c r="AQ98" s="102">
        <v>7842.9752066115707</v>
      </c>
      <c r="AR98" s="91">
        <v>9490</v>
      </c>
      <c r="AS98" s="331">
        <f t="shared" si="13"/>
        <v>0.10477299185098952</v>
      </c>
      <c r="AT98" s="470">
        <v>7099.1735537190089</v>
      </c>
      <c r="AU98" s="298">
        <v>8590</v>
      </c>
      <c r="AV98" s="331">
        <f t="shared" si="14"/>
        <v>0</v>
      </c>
      <c r="AW98" s="470">
        <v>7099.1735537190089</v>
      </c>
      <c r="AX98" s="298">
        <v>8590</v>
      </c>
      <c r="AY98" s="331">
        <f t="shared" si="15"/>
        <v>2.3837902264600714E-2</v>
      </c>
      <c r="AZ98" s="470">
        <v>6933.8842975206617</v>
      </c>
      <c r="BA98" s="298">
        <v>8390</v>
      </c>
      <c r="BB98" s="331">
        <f t="shared" si="16"/>
        <v>0</v>
      </c>
      <c r="BC98" s="102">
        <v>6933.8842975206617</v>
      </c>
      <c r="BD98" s="91">
        <v>8390</v>
      </c>
      <c r="BE98" s="331">
        <f t="shared" si="17"/>
        <v>6.3371356147021551E-2</v>
      </c>
      <c r="BF98" s="102">
        <v>6520.6611570247933</v>
      </c>
      <c r="BG98" s="91">
        <v>7890</v>
      </c>
      <c r="BH98" s="331">
        <f t="shared" si="18"/>
        <v>6.7658998646820026E-2</v>
      </c>
      <c r="BI98" s="102">
        <v>6107.4380165289258</v>
      </c>
      <c r="BJ98" s="299">
        <v>7390</v>
      </c>
      <c r="BK98" s="331">
        <f t="shared" si="19"/>
        <v>0</v>
      </c>
      <c r="BL98" s="102">
        <v>6107.4380165289258</v>
      </c>
      <c r="BM98" s="281">
        <v>7390</v>
      </c>
      <c r="BN98" s="331">
        <f t="shared" si="20"/>
        <v>-0.12956419316843346</v>
      </c>
      <c r="BO98" s="102">
        <v>7016.5289256198348</v>
      </c>
      <c r="BP98" s="91">
        <v>8490</v>
      </c>
      <c r="BQ98" s="331">
        <f t="shared" si="21"/>
        <v>0</v>
      </c>
      <c r="BR98" s="360">
        <f t="shared" ref="BR98:BR150" si="81">BS98/1.21</f>
        <v>7016.5289256198348</v>
      </c>
      <c r="BS98" s="361">
        <v>8490</v>
      </c>
      <c r="BT98" s="329">
        <f t="shared" si="22"/>
        <v>3.6630036630036632E-2</v>
      </c>
      <c r="BU98" s="360">
        <f t="shared" ref="BU98:BU150" si="82">BV98/1.21</f>
        <v>6768.5950413223145</v>
      </c>
      <c r="BV98" s="299">
        <v>8190</v>
      </c>
      <c r="BW98" s="331">
        <f t="shared" si="23"/>
        <v>0</v>
      </c>
      <c r="BX98" s="360">
        <f t="shared" ref="BX98:BX150" si="83">BY98/1.21</f>
        <v>6768.5950413223145</v>
      </c>
      <c r="BY98" s="326">
        <v>8190</v>
      </c>
      <c r="BZ98" s="329">
        <f t="shared" si="24"/>
        <v>0</v>
      </c>
      <c r="CA98" s="360">
        <f t="shared" ref="CA98:CA150" si="84">CB98/1.21</f>
        <v>6768.5950413223145</v>
      </c>
      <c r="CB98" s="362">
        <v>8190</v>
      </c>
      <c r="CC98" s="331">
        <f t="shared" si="25"/>
        <v>0.20618556701030927</v>
      </c>
      <c r="CD98" s="360">
        <f t="shared" ref="CD98:CD150" si="85">CE98/1.21</f>
        <v>5611.5702479338843</v>
      </c>
      <c r="CE98" s="328">
        <v>6790</v>
      </c>
      <c r="CF98" s="329">
        <f t="shared" si="26"/>
        <v>0</v>
      </c>
      <c r="CG98" s="360">
        <f t="shared" ref="CG98:CG150" si="86">CH98/1.21</f>
        <v>5611.5702479338843</v>
      </c>
      <c r="CH98" s="330">
        <v>6790</v>
      </c>
      <c r="CI98" s="331">
        <f t="shared" si="27"/>
        <v>4.6224961479198766E-2</v>
      </c>
      <c r="CJ98" s="360">
        <f t="shared" ref="CJ98:CJ150" si="87">CK98/1.21</f>
        <v>5363.636363636364</v>
      </c>
      <c r="CK98" s="330">
        <v>6490</v>
      </c>
    </row>
    <row r="99" spans="1:89" x14ac:dyDescent="0.3">
      <c r="A99" s="279" t="s">
        <v>159</v>
      </c>
      <c r="B99" s="268">
        <v>788</v>
      </c>
      <c r="C99" s="65" t="s">
        <v>161</v>
      </c>
      <c r="D99" s="776">
        <v>10404.958677685951</v>
      </c>
      <c r="E99" s="88">
        <v>12590</v>
      </c>
      <c r="F99" s="195">
        <f t="shared" si="0"/>
        <v>0</v>
      </c>
      <c r="G99" s="776">
        <v>10404.958677685951</v>
      </c>
      <c r="H99" s="861">
        <v>12590</v>
      </c>
      <c r="I99" s="195">
        <f t="shared" si="1"/>
        <v>0</v>
      </c>
      <c r="J99" s="776">
        <v>10404.958677685951</v>
      </c>
      <c r="K99" s="861">
        <v>12590</v>
      </c>
      <c r="L99" s="195">
        <f t="shared" si="2"/>
        <v>0</v>
      </c>
      <c r="M99" s="776">
        <v>10404.958677685951</v>
      </c>
      <c r="N99" s="876">
        <v>12590</v>
      </c>
      <c r="O99" s="195">
        <f t="shared" si="3"/>
        <v>5.0041701417848208E-2</v>
      </c>
      <c r="P99" s="776">
        <v>9909.0909090909099</v>
      </c>
      <c r="Q99" s="861">
        <v>11990</v>
      </c>
      <c r="R99" s="195">
        <f t="shared" si="4"/>
        <v>0</v>
      </c>
      <c r="S99" s="776">
        <v>9909.0909090909099</v>
      </c>
      <c r="T99" s="861">
        <v>11990</v>
      </c>
      <c r="U99" s="195">
        <f t="shared" si="5"/>
        <v>7.1492403932082213E-2</v>
      </c>
      <c r="V99" s="776">
        <f t="shared" si="79"/>
        <v>9247.9338842975212</v>
      </c>
      <c r="W99" s="861">
        <v>11190</v>
      </c>
      <c r="X99" s="195">
        <f t="shared" si="6"/>
        <v>0</v>
      </c>
      <c r="Y99" s="776">
        <f t="shared" si="80"/>
        <v>9247.9338842975212</v>
      </c>
      <c r="Z99" s="876">
        <v>11190</v>
      </c>
      <c r="AA99" s="195">
        <f t="shared" si="7"/>
        <v>6.67302192564347E-2</v>
      </c>
      <c r="AB99" s="776">
        <v>8669.4214876033056</v>
      </c>
      <c r="AC99" s="876">
        <v>10490</v>
      </c>
      <c r="AD99" s="195">
        <f t="shared" si="8"/>
        <v>9.6246390760346481E-3</v>
      </c>
      <c r="AE99" s="776">
        <v>8586.7768595041325</v>
      </c>
      <c r="AF99" s="938">
        <v>10390</v>
      </c>
      <c r="AG99" s="195">
        <f t="shared" si="9"/>
        <v>0</v>
      </c>
      <c r="AH99" s="468">
        <v>8586.7768595041325</v>
      </c>
      <c r="AI99" s="938">
        <v>10390</v>
      </c>
      <c r="AJ99" s="195">
        <f t="shared" si="10"/>
        <v>0</v>
      </c>
      <c r="AK99" s="774">
        <v>8586.7768595041325</v>
      </c>
      <c r="AL99" s="938">
        <v>10390</v>
      </c>
      <c r="AM99" s="195">
        <f t="shared" si="11"/>
        <v>0</v>
      </c>
      <c r="AN99" s="774">
        <v>8586.7768595041325</v>
      </c>
      <c r="AO99" s="938">
        <v>10390</v>
      </c>
      <c r="AP99" s="195">
        <f t="shared" si="12"/>
        <v>5.0556117290192111E-2</v>
      </c>
      <c r="AQ99" s="99">
        <v>8173.553719008265</v>
      </c>
      <c r="AR99" s="89">
        <v>9890</v>
      </c>
      <c r="AS99" s="195">
        <f t="shared" si="13"/>
        <v>0.10011123470522804</v>
      </c>
      <c r="AT99" s="468">
        <v>7429.7520661157023</v>
      </c>
      <c r="AU99" s="140">
        <v>8990</v>
      </c>
      <c r="AV99" s="195">
        <f t="shared" si="14"/>
        <v>0</v>
      </c>
      <c r="AW99" s="468">
        <v>7429.7520661157023</v>
      </c>
      <c r="AX99" s="140">
        <v>8990</v>
      </c>
      <c r="AY99" s="195">
        <f t="shared" si="15"/>
        <v>2.2753128555176336E-2</v>
      </c>
      <c r="AZ99" s="468">
        <v>7264.462809917356</v>
      </c>
      <c r="BA99" s="140">
        <v>8790</v>
      </c>
      <c r="BB99" s="195">
        <f t="shared" si="16"/>
        <v>0</v>
      </c>
      <c r="BC99" s="99">
        <v>7264.462809917356</v>
      </c>
      <c r="BD99" s="89">
        <v>8790</v>
      </c>
      <c r="BE99" s="195">
        <f t="shared" si="17"/>
        <v>7.3260073260073263E-2</v>
      </c>
      <c r="BF99" s="99">
        <v>6768.5950413223145</v>
      </c>
      <c r="BG99" s="89">
        <v>8190</v>
      </c>
      <c r="BH99" s="195">
        <f t="shared" si="18"/>
        <v>9.3457943925233641E-2</v>
      </c>
      <c r="BI99" s="99">
        <v>6190.0826446280989</v>
      </c>
      <c r="BJ99" s="157">
        <v>7490</v>
      </c>
      <c r="BK99" s="195">
        <f t="shared" si="19"/>
        <v>0</v>
      </c>
      <c r="BL99" s="99">
        <v>6190.0826446280989</v>
      </c>
      <c r="BM99" s="236">
        <v>7490</v>
      </c>
      <c r="BN99" s="195">
        <f t="shared" si="20"/>
        <v>-0.16685205784204671</v>
      </c>
      <c r="BO99" s="99">
        <v>7429.7520661157023</v>
      </c>
      <c r="BP99" s="89">
        <v>8990</v>
      </c>
      <c r="BQ99" s="195">
        <f t="shared" si="21"/>
        <v>0</v>
      </c>
      <c r="BR99" s="204">
        <f t="shared" si="81"/>
        <v>7429.7520661157023</v>
      </c>
      <c r="BS99" s="255">
        <v>8990</v>
      </c>
      <c r="BT99" s="194">
        <f t="shared" si="22"/>
        <v>7.1513706793802145E-2</v>
      </c>
      <c r="BU99" s="204">
        <f t="shared" si="82"/>
        <v>6933.8842975206617</v>
      </c>
      <c r="BV99" s="157">
        <v>8390</v>
      </c>
      <c r="BW99" s="195">
        <f t="shared" si="23"/>
        <v>0</v>
      </c>
      <c r="BX99" s="204">
        <f t="shared" si="83"/>
        <v>6933.8842975206617</v>
      </c>
      <c r="BY99" s="205">
        <v>8390</v>
      </c>
      <c r="BZ99" s="194">
        <f t="shared" si="24"/>
        <v>0</v>
      </c>
      <c r="CA99" s="204">
        <f t="shared" si="84"/>
        <v>6933.8842975206617</v>
      </c>
      <c r="CB99" s="199">
        <v>8390</v>
      </c>
      <c r="CC99" s="195">
        <f t="shared" si="25"/>
        <v>0.20028612303290416</v>
      </c>
      <c r="CD99" s="204">
        <f t="shared" si="85"/>
        <v>5776.8595041322315</v>
      </c>
      <c r="CE99" s="193">
        <v>6990</v>
      </c>
      <c r="CF99" s="194">
        <f t="shared" si="26"/>
        <v>0</v>
      </c>
      <c r="CG99" s="204">
        <f t="shared" si="86"/>
        <v>5776.8595041322315</v>
      </c>
      <c r="CH99" s="191">
        <v>6990</v>
      </c>
      <c r="CI99" s="195">
        <f t="shared" si="27"/>
        <v>2.9455081001472753E-2</v>
      </c>
      <c r="CJ99" s="204">
        <f t="shared" si="87"/>
        <v>5611.5702479338843</v>
      </c>
      <c r="CK99" s="191">
        <v>6790</v>
      </c>
    </row>
    <row r="100" spans="1:89" x14ac:dyDescent="0.3">
      <c r="A100" s="279" t="s">
        <v>159</v>
      </c>
      <c r="B100" s="268">
        <v>789</v>
      </c>
      <c r="C100" s="65" t="s">
        <v>162</v>
      </c>
      <c r="D100" s="776">
        <v>9330.5785123966944</v>
      </c>
      <c r="E100" s="88">
        <v>11290</v>
      </c>
      <c r="F100" s="195">
        <f t="shared" si="0"/>
        <v>0</v>
      </c>
      <c r="G100" s="776">
        <v>9330.5785123966944</v>
      </c>
      <c r="H100" s="861">
        <v>11290</v>
      </c>
      <c r="I100" s="195">
        <f t="shared" si="1"/>
        <v>0</v>
      </c>
      <c r="J100" s="776">
        <v>9330.5785123966944</v>
      </c>
      <c r="K100" s="861">
        <v>11290</v>
      </c>
      <c r="L100" s="195">
        <f t="shared" si="2"/>
        <v>0</v>
      </c>
      <c r="M100" s="776">
        <v>9330.5785123966944</v>
      </c>
      <c r="N100" s="876">
        <v>11290</v>
      </c>
      <c r="O100" s="195">
        <f t="shared" si="3"/>
        <v>5.6127221702525723E-2</v>
      </c>
      <c r="P100" s="776">
        <v>8834.7107438016537</v>
      </c>
      <c r="Q100" s="861">
        <v>10690</v>
      </c>
      <c r="R100" s="195">
        <f t="shared" si="4"/>
        <v>0</v>
      </c>
      <c r="S100" s="776">
        <v>8834.7107438016537</v>
      </c>
      <c r="T100" s="876">
        <v>10690</v>
      </c>
      <c r="U100" s="195">
        <f t="shared" si="5"/>
        <v>0</v>
      </c>
      <c r="V100" s="776">
        <f t="shared" si="79"/>
        <v>8834.7107438016537</v>
      </c>
      <c r="W100" s="861">
        <v>10690</v>
      </c>
      <c r="X100" s="195">
        <f t="shared" si="6"/>
        <v>0</v>
      </c>
      <c r="Y100" s="776">
        <f t="shared" si="80"/>
        <v>8834.7107438016537</v>
      </c>
      <c r="Z100" s="876">
        <v>10690</v>
      </c>
      <c r="AA100" s="195">
        <f t="shared" si="7"/>
        <v>7.0070070070070073E-2</v>
      </c>
      <c r="AB100" s="776">
        <v>8256.1983471074382</v>
      </c>
      <c r="AC100" s="876">
        <v>9990</v>
      </c>
      <c r="AD100" s="195">
        <f t="shared" si="8"/>
        <v>1.0111223458038422E-2</v>
      </c>
      <c r="AE100" s="776">
        <v>8173.553719008265</v>
      </c>
      <c r="AF100" s="938">
        <v>9890</v>
      </c>
      <c r="AG100" s="195">
        <f t="shared" si="9"/>
        <v>0</v>
      </c>
      <c r="AH100" s="468">
        <v>8173.553719008265</v>
      </c>
      <c r="AI100" s="938">
        <v>9890</v>
      </c>
      <c r="AJ100" s="195">
        <f t="shared" si="10"/>
        <v>0</v>
      </c>
      <c r="AK100" s="774">
        <v>8173.553719008265</v>
      </c>
      <c r="AL100" s="938">
        <v>9890</v>
      </c>
      <c r="AM100" s="195">
        <f t="shared" si="11"/>
        <v>0</v>
      </c>
      <c r="AN100" s="774">
        <v>8173.553719008265</v>
      </c>
      <c r="AO100" s="938">
        <v>9890</v>
      </c>
      <c r="AP100" s="195">
        <f t="shared" si="12"/>
        <v>5.3248136315228969E-2</v>
      </c>
      <c r="AQ100" s="99">
        <v>7760.3305785123966</v>
      </c>
      <c r="AR100" s="89">
        <v>9390</v>
      </c>
      <c r="AS100" s="195">
        <f t="shared" si="13"/>
        <v>0.10600706713780919</v>
      </c>
      <c r="AT100" s="468">
        <v>7016.5289256198348</v>
      </c>
      <c r="AU100" s="140">
        <v>8490</v>
      </c>
      <c r="AV100" s="195">
        <f t="shared" si="14"/>
        <v>0</v>
      </c>
      <c r="AW100" s="468">
        <v>7016.5289256198348</v>
      </c>
      <c r="AX100" s="140">
        <v>8490</v>
      </c>
      <c r="AY100" s="195">
        <f t="shared" si="15"/>
        <v>2.4125452352231604E-2</v>
      </c>
      <c r="AZ100" s="468">
        <v>6851.2396694214876</v>
      </c>
      <c r="BA100" s="140">
        <v>8290</v>
      </c>
      <c r="BB100" s="195">
        <f t="shared" si="16"/>
        <v>0</v>
      </c>
      <c r="BC100" s="99">
        <v>6851.2396694214876</v>
      </c>
      <c r="BD100" s="89">
        <v>8290</v>
      </c>
      <c r="BE100" s="195">
        <f t="shared" si="17"/>
        <v>6.4184852374839535E-2</v>
      </c>
      <c r="BF100" s="99">
        <v>6438.0165289256202</v>
      </c>
      <c r="BG100" s="89">
        <v>7790</v>
      </c>
      <c r="BH100" s="195">
        <f t="shared" si="18"/>
        <v>6.8587105624142664E-2</v>
      </c>
      <c r="BI100" s="99">
        <v>6024.7933884297527</v>
      </c>
      <c r="BJ100" s="157">
        <v>7290</v>
      </c>
      <c r="BK100" s="195">
        <f t="shared" si="19"/>
        <v>0</v>
      </c>
      <c r="BL100" s="99">
        <v>6024.7933884297527</v>
      </c>
      <c r="BM100" s="236">
        <v>7290</v>
      </c>
      <c r="BN100" s="195">
        <f t="shared" si="20"/>
        <v>-8.7609511889862324E-2</v>
      </c>
      <c r="BO100" s="99">
        <v>6603.3057851239673</v>
      </c>
      <c r="BP100" s="89">
        <v>7990</v>
      </c>
      <c r="BQ100" s="195">
        <f t="shared" si="21"/>
        <v>0</v>
      </c>
      <c r="BR100" s="204">
        <f t="shared" si="81"/>
        <v>6603.3057851239673</v>
      </c>
      <c r="BS100" s="255">
        <v>7990</v>
      </c>
      <c r="BT100" s="194">
        <f t="shared" si="22"/>
        <v>3.9011703511053319E-2</v>
      </c>
      <c r="BU100" s="204">
        <f t="shared" si="82"/>
        <v>6355.3719008264461</v>
      </c>
      <c r="BV100" s="157">
        <v>7690</v>
      </c>
      <c r="BW100" s="195">
        <f t="shared" si="23"/>
        <v>0</v>
      </c>
      <c r="BX100" s="204">
        <f t="shared" si="83"/>
        <v>6355.3719008264461</v>
      </c>
      <c r="BY100" s="205">
        <v>7690</v>
      </c>
      <c r="BZ100" s="194">
        <f t="shared" si="24"/>
        <v>0</v>
      </c>
      <c r="CA100" s="204">
        <f t="shared" si="84"/>
        <v>6355.3719008264461</v>
      </c>
      <c r="CB100" s="199">
        <v>7690</v>
      </c>
      <c r="CC100" s="195">
        <f t="shared" si="25"/>
        <v>0.20344287949921752</v>
      </c>
      <c r="CD100" s="204">
        <f t="shared" si="85"/>
        <v>5280.9917355371899</v>
      </c>
      <c r="CE100" s="193">
        <v>6390</v>
      </c>
      <c r="CF100" s="194">
        <f t="shared" si="26"/>
        <v>0</v>
      </c>
      <c r="CG100" s="204">
        <f t="shared" si="86"/>
        <v>5280.9917355371899</v>
      </c>
      <c r="CH100" s="191">
        <v>6390</v>
      </c>
      <c r="CI100" s="195">
        <f t="shared" si="27"/>
        <v>3.2310177705977383E-2</v>
      </c>
      <c r="CJ100" s="204">
        <f t="shared" si="87"/>
        <v>5115.7024793388427</v>
      </c>
      <c r="CK100" s="191">
        <v>6190</v>
      </c>
    </row>
    <row r="101" spans="1:89" x14ac:dyDescent="0.3">
      <c r="A101" s="279" t="s">
        <v>159</v>
      </c>
      <c r="B101" s="268">
        <v>790</v>
      </c>
      <c r="C101" s="65" t="s">
        <v>163</v>
      </c>
      <c r="D101" s="776">
        <v>8586.7768595041325</v>
      </c>
      <c r="E101" s="88">
        <v>10390</v>
      </c>
      <c r="F101" s="195">
        <f t="shared" si="0"/>
        <v>0</v>
      </c>
      <c r="G101" s="776">
        <v>8586.7768595041325</v>
      </c>
      <c r="H101" s="861">
        <v>10390</v>
      </c>
      <c r="I101" s="195">
        <f t="shared" si="1"/>
        <v>0</v>
      </c>
      <c r="J101" s="776">
        <v>8586.7768595041325</v>
      </c>
      <c r="K101" s="861">
        <v>10390</v>
      </c>
      <c r="L101" s="195">
        <f t="shared" si="2"/>
        <v>0</v>
      </c>
      <c r="M101" s="776">
        <v>8586.7768595041325</v>
      </c>
      <c r="N101" s="876">
        <v>10390</v>
      </c>
      <c r="O101" s="195">
        <f t="shared" si="3"/>
        <v>5.0556117290192111E-2</v>
      </c>
      <c r="P101" s="776">
        <v>8173.553719008265</v>
      </c>
      <c r="Q101" s="861">
        <v>9890</v>
      </c>
      <c r="R101" s="195">
        <f t="shared" si="4"/>
        <v>0</v>
      </c>
      <c r="S101" s="776">
        <v>8173.553719008265</v>
      </c>
      <c r="T101" s="861">
        <v>9890</v>
      </c>
      <c r="U101" s="195">
        <f t="shared" si="5"/>
        <v>0</v>
      </c>
      <c r="V101" s="776">
        <f t="shared" si="79"/>
        <v>8173.553719008265</v>
      </c>
      <c r="W101" s="861">
        <v>9890</v>
      </c>
      <c r="X101" s="195">
        <f t="shared" si="6"/>
        <v>0</v>
      </c>
      <c r="Y101" s="776">
        <f t="shared" si="80"/>
        <v>8173.553719008265</v>
      </c>
      <c r="Z101" s="876">
        <v>9890</v>
      </c>
      <c r="AA101" s="195">
        <f t="shared" si="7"/>
        <v>7.6169749727965183E-2</v>
      </c>
      <c r="AB101" s="776">
        <v>7595.0413223140495</v>
      </c>
      <c r="AC101" s="876">
        <v>9190</v>
      </c>
      <c r="AD101" s="195">
        <f t="shared" si="8"/>
        <v>2.224694104560623E-2</v>
      </c>
      <c r="AE101" s="776">
        <v>7429.7520661157023</v>
      </c>
      <c r="AF101" s="938">
        <v>8990</v>
      </c>
      <c r="AG101" s="195">
        <f t="shared" si="9"/>
        <v>0</v>
      </c>
      <c r="AH101" s="468">
        <v>7429.7520661157023</v>
      </c>
      <c r="AI101" s="938">
        <v>8990</v>
      </c>
      <c r="AJ101" s="195">
        <f t="shared" si="10"/>
        <v>0</v>
      </c>
      <c r="AK101" s="774">
        <v>7429.7520661157023</v>
      </c>
      <c r="AL101" s="938">
        <v>8990</v>
      </c>
      <c r="AM101" s="195">
        <f t="shared" si="11"/>
        <v>0</v>
      </c>
      <c r="AN101" s="774">
        <v>7429.7520661157023</v>
      </c>
      <c r="AO101" s="938">
        <v>8990</v>
      </c>
      <c r="AP101" s="195">
        <f t="shared" si="12"/>
        <v>5.8892815076560662E-2</v>
      </c>
      <c r="AQ101" s="99">
        <v>7016.5289256198348</v>
      </c>
      <c r="AR101" s="89">
        <v>8490</v>
      </c>
      <c r="AS101" s="195">
        <f t="shared" si="13"/>
        <v>0.10403120936280884</v>
      </c>
      <c r="AT101" s="468">
        <v>6355.3719008264461</v>
      </c>
      <c r="AU101" s="140">
        <v>7690</v>
      </c>
      <c r="AV101" s="195">
        <f t="shared" si="14"/>
        <v>0</v>
      </c>
      <c r="AW101" s="468">
        <v>6355.3719008264461</v>
      </c>
      <c r="AX101" s="140">
        <v>7690</v>
      </c>
      <c r="AY101" s="195">
        <f t="shared" si="15"/>
        <v>2.67022696929239E-2</v>
      </c>
      <c r="AZ101" s="468">
        <v>6190.0826446280989</v>
      </c>
      <c r="BA101" s="140">
        <v>7490</v>
      </c>
      <c r="BB101" s="195">
        <f t="shared" si="16"/>
        <v>0</v>
      </c>
      <c r="BC101" s="99">
        <v>6190.0826446280989</v>
      </c>
      <c r="BD101" s="89">
        <v>7490</v>
      </c>
      <c r="BE101" s="195">
        <f t="shared" si="17"/>
        <v>7.1530758226037203E-2</v>
      </c>
      <c r="BF101" s="99">
        <v>5776.8595041322315</v>
      </c>
      <c r="BG101" s="89">
        <v>6990</v>
      </c>
      <c r="BH101" s="195">
        <f t="shared" si="18"/>
        <v>9.3896713615023469E-2</v>
      </c>
      <c r="BI101" s="99">
        <v>5280.9917355371899</v>
      </c>
      <c r="BJ101" s="157">
        <v>6390</v>
      </c>
      <c r="BK101" s="195">
        <f t="shared" si="19"/>
        <v>0</v>
      </c>
      <c r="BL101" s="99">
        <v>5280.9917355371899</v>
      </c>
      <c r="BM101" s="236">
        <v>6390</v>
      </c>
      <c r="BN101" s="195">
        <f t="shared" si="20"/>
        <v>-0.20025031289111389</v>
      </c>
      <c r="BO101" s="99">
        <v>6603.3057851239673</v>
      </c>
      <c r="BP101" s="89">
        <v>7990</v>
      </c>
      <c r="BQ101" s="195">
        <f t="shared" si="21"/>
        <v>0</v>
      </c>
      <c r="BR101" s="204">
        <f t="shared" si="81"/>
        <v>6603.3057851239673</v>
      </c>
      <c r="BS101" s="106">
        <v>7990</v>
      </c>
      <c r="BT101" s="194">
        <f t="shared" si="22"/>
        <v>0</v>
      </c>
      <c r="BU101" s="204">
        <f t="shared" si="82"/>
        <v>6603.3057851239673</v>
      </c>
      <c r="BV101" s="157">
        <v>7990</v>
      </c>
      <c r="BW101" s="195">
        <f t="shared" si="23"/>
        <v>0</v>
      </c>
      <c r="BX101" s="204">
        <f t="shared" si="83"/>
        <v>6603.3057851239673</v>
      </c>
      <c r="BY101" s="205">
        <v>7990</v>
      </c>
      <c r="BZ101" s="194">
        <f t="shared" si="24"/>
        <v>0</v>
      </c>
      <c r="CA101" s="204">
        <f t="shared" si="84"/>
        <v>6603.3057851239673</v>
      </c>
      <c r="CB101" s="199">
        <v>7990</v>
      </c>
      <c r="CC101" s="195">
        <f t="shared" si="25"/>
        <v>0.21244309559939301</v>
      </c>
      <c r="CD101" s="204">
        <f t="shared" si="85"/>
        <v>5446.2809917355371</v>
      </c>
      <c r="CE101" s="193">
        <v>6590</v>
      </c>
      <c r="CF101" s="194">
        <f t="shared" si="26"/>
        <v>0</v>
      </c>
      <c r="CG101" s="204">
        <f t="shared" si="86"/>
        <v>5446.2809917355371</v>
      </c>
      <c r="CH101" s="191">
        <v>6590</v>
      </c>
      <c r="CI101" s="195">
        <f t="shared" si="27"/>
        <v>0</v>
      </c>
      <c r="CJ101" s="204">
        <f t="shared" si="87"/>
        <v>5446.2809917355371</v>
      </c>
      <c r="CK101" s="191">
        <v>6590</v>
      </c>
    </row>
    <row r="102" spans="1:89" ht="15" thickBot="1" x14ac:dyDescent="0.35">
      <c r="A102" s="297" t="s">
        <v>159</v>
      </c>
      <c r="B102" s="268">
        <v>511</v>
      </c>
      <c r="C102" s="422" t="s">
        <v>621</v>
      </c>
      <c r="D102" s="926">
        <v>5198.3471074380168</v>
      </c>
      <c r="E102" s="548">
        <v>6290</v>
      </c>
      <c r="F102" s="339">
        <f t="shared" si="0"/>
        <v>0</v>
      </c>
      <c r="G102" s="926">
        <v>5198.3471074380168</v>
      </c>
      <c r="H102" s="889">
        <v>6290</v>
      </c>
      <c r="I102" s="339">
        <f t="shared" si="1"/>
        <v>0</v>
      </c>
      <c r="J102" s="926">
        <v>5198.3471074380168</v>
      </c>
      <c r="K102" s="889">
        <v>6290</v>
      </c>
      <c r="L102" s="339">
        <f t="shared" si="2"/>
        <v>0</v>
      </c>
      <c r="M102" s="926">
        <v>5198.3471074380168</v>
      </c>
      <c r="N102" s="881">
        <v>6290</v>
      </c>
      <c r="O102" s="339">
        <f t="shared" si="3"/>
        <v>5.0083472454090151E-2</v>
      </c>
      <c r="P102" s="926">
        <v>4950.4132231404956</v>
      </c>
      <c r="Q102" s="863">
        <v>5990</v>
      </c>
      <c r="R102" s="339">
        <f t="shared" si="4"/>
        <v>0</v>
      </c>
      <c r="S102" s="926">
        <v>4950.4132231404956</v>
      </c>
      <c r="T102" s="889">
        <v>5990</v>
      </c>
      <c r="U102" s="339">
        <f t="shared" si="5"/>
        <v>0.19823964792958593</v>
      </c>
      <c r="V102" s="926">
        <f t="shared" si="79"/>
        <v>4131.4049586776864</v>
      </c>
      <c r="W102" s="877">
        <v>4999</v>
      </c>
      <c r="X102" s="339">
        <f t="shared" si="6"/>
        <v>-0.16544240400667778</v>
      </c>
      <c r="Y102" s="926">
        <f t="shared" si="80"/>
        <v>4950.4132231404956</v>
      </c>
      <c r="Z102" s="877">
        <v>5990</v>
      </c>
      <c r="AA102" s="339">
        <f t="shared" si="7"/>
        <v>0.19823964792958593</v>
      </c>
      <c r="AB102" s="926">
        <v>4131.4049586776864</v>
      </c>
      <c r="AC102" s="889">
        <v>4999</v>
      </c>
      <c r="AD102" s="339">
        <f t="shared" si="8"/>
        <v>0</v>
      </c>
      <c r="AE102" s="776">
        <v>4131.4049586776864</v>
      </c>
      <c r="AF102" s="938">
        <v>4999</v>
      </c>
      <c r="AG102" s="339">
        <f t="shared" si="9"/>
        <v>6.5884861407249473E-2</v>
      </c>
      <c r="AH102" s="469">
        <v>3876.0330578512398</v>
      </c>
      <c r="AI102" s="938">
        <v>4690</v>
      </c>
      <c r="AJ102" s="339">
        <f t="shared" si="10"/>
        <v>0</v>
      </c>
      <c r="AK102" s="776">
        <v>3876.0330578512398</v>
      </c>
      <c r="AL102" s="938">
        <v>4690</v>
      </c>
      <c r="AM102" s="339">
        <f t="shared" si="11"/>
        <v>0</v>
      </c>
      <c r="AN102" s="776">
        <v>3876.0330578512398</v>
      </c>
      <c r="AO102" s="938">
        <v>4690</v>
      </c>
      <c r="AP102" s="339">
        <f t="shared" si="12"/>
        <v>6.8337129840546698E-2</v>
      </c>
      <c r="AQ102" s="100">
        <v>3628.0991735537191</v>
      </c>
      <c r="AR102" s="694">
        <v>4390</v>
      </c>
      <c r="AS102" s="339">
        <f t="shared" si="13"/>
        <v>0.10025062656641603</v>
      </c>
      <c r="AT102" s="469">
        <v>3297.5206611570247</v>
      </c>
      <c r="AU102" s="141">
        <v>3990</v>
      </c>
      <c r="AV102" s="339">
        <f t="shared" si="14"/>
        <v>0</v>
      </c>
      <c r="AW102" s="469">
        <v>3297.5206611570247</v>
      </c>
      <c r="AX102" s="141">
        <v>3990</v>
      </c>
      <c r="AY102" s="339">
        <f t="shared" si="15"/>
        <v>0</v>
      </c>
      <c r="AZ102" s="469">
        <v>3297.5206611570247</v>
      </c>
      <c r="BA102" s="141">
        <v>3990</v>
      </c>
      <c r="BB102" s="339">
        <f t="shared" si="16"/>
        <v>0</v>
      </c>
      <c r="BC102" s="100">
        <v>3297.5206611570247</v>
      </c>
      <c r="BD102" s="163">
        <v>3990</v>
      </c>
      <c r="BE102" s="339">
        <f t="shared" si="17"/>
        <v>2.570694087403599E-2</v>
      </c>
      <c r="BF102" s="100">
        <v>3214.8760330578511</v>
      </c>
      <c r="BG102" s="163">
        <v>3890</v>
      </c>
      <c r="BH102" s="339">
        <f t="shared" si="18"/>
        <v>0.14749262536873156</v>
      </c>
      <c r="BI102" s="100">
        <v>2801.6528925619837</v>
      </c>
      <c r="BJ102" s="158">
        <v>3390</v>
      </c>
      <c r="BK102" s="339">
        <f t="shared" si="19"/>
        <v>0</v>
      </c>
      <c r="BL102" s="100">
        <v>2801.6528925619837</v>
      </c>
      <c r="BM102" s="163">
        <v>3390</v>
      </c>
      <c r="BN102" s="339">
        <f t="shared" si="20"/>
        <v>0</v>
      </c>
      <c r="BO102" s="100">
        <v>2801.6528925619837</v>
      </c>
      <c r="BP102" s="90">
        <v>3390</v>
      </c>
      <c r="BQ102" s="339">
        <f t="shared" si="21"/>
        <v>0</v>
      </c>
      <c r="BR102" s="359">
        <f t="shared" si="81"/>
        <v>2801.6528925619837</v>
      </c>
      <c r="BS102" s="367">
        <v>3390</v>
      </c>
      <c r="BT102" s="341">
        <f t="shared" si="22"/>
        <v>6.2695924764890276E-2</v>
      </c>
      <c r="BU102" s="359">
        <f t="shared" si="82"/>
        <v>2636.3636363636365</v>
      </c>
      <c r="BV102" s="158">
        <v>3190</v>
      </c>
      <c r="BW102" s="339">
        <f t="shared" si="23"/>
        <v>0</v>
      </c>
      <c r="BX102" s="359">
        <f t="shared" si="83"/>
        <v>2636.3636363636365</v>
      </c>
      <c r="BY102" s="343">
        <v>3190</v>
      </c>
      <c r="BZ102" s="341">
        <f t="shared" si="24"/>
        <v>0</v>
      </c>
      <c r="CA102" s="359">
        <f t="shared" si="84"/>
        <v>2636.3636363636365</v>
      </c>
      <c r="CB102" s="365">
        <v>3190</v>
      </c>
      <c r="CC102" s="339">
        <f t="shared" si="25"/>
        <v>0.3930131004366812</v>
      </c>
      <c r="CD102" s="359">
        <f t="shared" si="85"/>
        <v>1892.5619834710744</v>
      </c>
      <c r="CE102" s="358">
        <v>2290</v>
      </c>
      <c r="CF102" s="341">
        <f t="shared" si="26"/>
        <v>0</v>
      </c>
      <c r="CG102" s="359">
        <f t="shared" si="86"/>
        <v>1892.5619834710744</v>
      </c>
      <c r="CH102" s="347">
        <v>2290</v>
      </c>
      <c r="CI102" s="339">
        <f t="shared" si="27"/>
        <v>0.27932960893854747</v>
      </c>
      <c r="CJ102" s="359">
        <f t="shared" si="87"/>
        <v>1479.3388429752067</v>
      </c>
      <c r="CK102" s="347">
        <v>1790</v>
      </c>
    </row>
    <row r="103" spans="1:89" ht="15" thickBot="1" x14ac:dyDescent="0.35">
      <c r="A103" s="278" t="s">
        <v>165</v>
      </c>
      <c r="B103" s="412">
        <v>911</v>
      </c>
      <c r="C103" s="639" t="s">
        <v>166</v>
      </c>
      <c r="D103" s="775">
        <v>26054.298642533937</v>
      </c>
      <c r="E103" s="864">
        <v>28790</v>
      </c>
      <c r="F103" s="331">
        <f t="shared" si="0"/>
        <v>0</v>
      </c>
      <c r="G103" s="775">
        <v>26054.298642533937</v>
      </c>
      <c r="H103" s="880">
        <v>28790</v>
      </c>
      <c r="I103" s="331">
        <f t="shared" si="1"/>
        <v>9.9274532264222989E-2</v>
      </c>
      <c r="J103" s="775">
        <v>23701.357466063349</v>
      </c>
      <c r="K103" s="890">
        <v>26190</v>
      </c>
      <c r="L103" s="331">
        <f t="shared" si="2"/>
        <v>0</v>
      </c>
      <c r="M103" s="773">
        <v>23701.357466063349</v>
      </c>
      <c r="N103" s="774">
        <v>26190</v>
      </c>
      <c r="O103" s="331">
        <f t="shared" si="3"/>
        <v>0</v>
      </c>
      <c r="P103" s="773">
        <v>23701.357466063349</v>
      </c>
      <c r="Q103" s="774">
        <v>26190</v>
      </c>
      <c r="R103" s="331">
        <f t="shared" si="4"/>
        <v>-9.5581214942117326E-2</v>
      </c>
      <c r="S103" s="773">
        <v>26206.175565610865</v>
      </c>
      <c r="T103" s="860">
        <v>28957.824000000004</v>
      </c>
      <c r="U103" s="331">
        <f t="shared" si="5"/>
        <v>0</v>
      </c>
      <c r="V103" s="773">
        <f t="shared" ref="V103:V141" si="88">W103/1.105</f>
        <v>26206.175565610865</v>
      </c>
      <c r="W103" s="879">
        <v>28957.824000000004</v>
      </c>
      <c r="X103" s="331">
        <f t="shared" si="6"/>
        <v>0.26000000000000012</v>
      </c>
      <c r="Y103" s="775">
        <f t="shared" ref="Y103:Y141" si="89">Z103/1.105</f>
        <v>20798.552036199097</v>
      </c>
      <c r="Z103" s="880">
        <v>22982.400000000001</v>
      </c>
      <c r="AA103" s="331">
        <f t="shared" si="7"/>
        <v>5.0000000000000065E-2</v>
      </c>
      <c r="AB103" s="775">
        <v>19808.144796380089</v>
      </c>
      <c r="AC103" s="880">
        <v>21888</v>
      </c>
      <c r="AD103" s="331">
        <f t="shared" si="8"/>
        <v>-0.10007192763927052</v>
      </c>
      <c r="AE103" s="773">
        <v>22010.808868778284</v>
      </c>
      <c r="AF103" s="938">
        <v>24321.943800000005</v>
      </c>
      <c r="AG103" s="331">
        <f t="shared" si="9"/>
        <v>0.10000000000000002</v>
      </c>
      <c r="AH103" s="640">
        <v>20009.826244343894</v>
      </c>
      <c r="AI103" s="938">
        <v>22110.858000000004</v>
      </c>
      <c r="AJ103" s="331">
        <f t="shared" si="10"/>
        <v>0</v>
      </c>
      <c r="AK103" s="773">
        <v>20009.826244343894</v>
      </c>
      <c r="AL103" s="938">
        <v>22110.858000000004</v>
      </c>
      <c r="AM103" s="331">
        <f t="shared" si="11"/>
        <v>0</v>
      </c>
      <c r="AN103" s="773">
        <v>20009.826244343894</v>
      </c>
      <c r="AO103" s="938">
        <v>22110.858000000004</v>
      </c>
      <c r="AP103" s="331">
        <f t="shared" si="12"/>
        <v>5.0000000000000044E-2</v>
      </c>
      <c r="AQ103" s="102">
        <v>19056.977375565613</v>
      </c>
      <c r="AR103" s="91">
        <v>21057.960000000003</v>
      </c>
      <c r="AS103" s="331">
        <f t="shared" si="13"/>
        <v>0.10000000000000002</v>
      </c>
      <c r="AT103" s="640">
        <v>17324.524886877829</v>
      </c>
      <c r="AU103" s="641">
        <v>19143.600000000002</v>
      </c>
      <c r="AV103" s="331">
        <f t="shared" si="14"/>
        <v>5.0000000000000121E-2</v>
      </c>
      <c r="AW103" s="640">
        <v>16499.547511312216</v>
      </c>
      <c r="AX103" s="641">
        <v>18232</v>
      </c>
      <c r="AY103" s="331">
        <f t="shared" si="15"/>
        <v>0.06</v>
      </c>
      <c r="AZ103" s="640">
        <v>15565.610859728507</v>
      </c>
      <c r="BA103" s="641">
        <v>17200</v>
      </c>
      <c r="BB103" s="331">
        <f t="shared" si="16"/>
        <v>0.14666666666666667</v>
      </c>
      <c r="BC103" s="102">
        <v>13574.660633484164</v>
      </c>
      <c r="BD103" s="299">
        <v>15000</v>
      </c>
      <c r="BE103" s="331">
        <f t="shared" si="17"/>
        <v>0</v>
      </c>
      <c r="BF103" s="102">
        <v>13574.660633484164</v>
      </c>
      <c r="BG103" s="299">
        <v>15000</v>
      </c>
      <c r="BH103" s="331">
        <f t="shared" si="18"/>
        <v>5.6338028169014086E-2</v>
      </c>
      <c r="BI103" s="642">
        <v>12850.678733031675</v>
      </c>
      <c r="BJ103" s="643">
        <v>14200</v>
      </c>
      <c r="BK103" s="331">
        <f t="shared" si="19"/>
        <v>0</v>
      </c>
      <c r="BL103" s="102">
        <v>12850.678733031675</v>
      </c>
      <c r="BM103" s="299">
        <v>14200</v>
      </c>
      <c r="BN103" s="331">
        <f t="shared" si="20"/>
        <v>0</v>
      </c>
      <c r="BO103" s="102">
        <v>12850.678733031675</v>
      </c>
      <c r="BP103" s="91">
        <v>14200</v>
      </c>
      <c r="BQ103" s="331">
        <f t="shared" si="21"/>
        <v>0</v>
      </c>
      <c r="BR103" s="27">
        <f>BS103/1.105</f>
        <v>12850.678733031675</v>
      </c>
      <c r="BS103" s="184">
        <v>14200</v>
      </c>
      <c r="BT103" s="329">
        <f t="shared" si="22"/>
        <v>0</v>
      </c>
      <c r="BU103" s="27">
        <f>BV103/1.105</f>
        <v>12850.678733031675</v>
      </c>
      <c r="BV103" s="91">
        <v>14200</v>
      </c>
      <c r="BW103" s="331">
        <f t="shared" si="23"/>
        <v>0</v>
      </c>
      <c r="BX103" s="27">
        <f>BY103/1.105</f>
        <v>12850.678733031675</v>
      </c>
      <c r="BY103" s="326">
        <v>14200</v>
      </c>
      <c r="BZ103" s="329">
        <f t="shared" si="24"/>
        <v>0</v>
      </c>
      <c r="CA103" s="27">
        <f t="shared" ref="CA103:CA141" si="90">CB103/1.105</f>
        <v>12850.678733031675</v>
      </c>
      <c r="CB103" s="293">
        <v>14200</v>
      </c>
      <c r="CC103" s="331">
        <f t="shared" si="25"/>
        <v>0.10077519379844961</v>
      </c>
      <c r="CD103" s="27">
        <f>CE103/1.105</f>
        <v>11674.208144796381</v>
      </c>
      <c r="CE103" s="328">
        <v>12900</v>
      </c>
      <c r="CF103" s="329">
        <f t="shared" si="26"/>
        <v>0</v>
      </c>
      <c r="CG103" s="27">
        <f>CH103/1.105</f>
        <v>11674.208144796381</v>
      </c>
      <c r="CH103" s="644">
        <v>12900</v>
      </c>
      <c r="CI103" s="331">
        <f t="shared" si="27"/>
        <v>0</v>
      </c>
      <c r="CJ103" s="27">
        <f>CK103/1.105</f>
        <v>11674.208144796381</v>
      </c>
      <c r="CK103" s="644">
        <v>12900</v>
      </c>
    </row>
    <row r="104" spans="1:89" s="479" customFormat="1" x14ac:dyDescent="0.3">
      <c r="A104" s="279" t="s">
        <v>165</v>
      </c>
      <c r="B104" s="73">
        <v>912</v>
      </c>
      <c r="C104" s="420" t="s">
        <v>167</v>
      </c>
      <c r="D104" s="774">
        <v>21718.552036199097</v>
      </c>
      <c r="E104" s="864">
        <v>23999</v>
      </c>
      <c r="F104" s="195">
        <f t="shared" si="0"/>
        <v>0</v>
      </c>
      <c r="G104" s="774">
        <v>21718.552036199097</v>
      </c>
      <c r="H104" s="880">
        <v>23999</v>
      </c>
      <c r="I104" s="195">
        <f t="shared" si="1"/>
        <v>-8.714340053252187E-2</v>
      </c>
      <c r="J104" s="774">
        <v>23791.855203619911</v>
      </c>
      <c r="K104" s="861">
        <v>26290</v>
      </c>
      <c r="L104" s="195">
        <f t="shared" si="2"/>
        <v>0</v>
      </c>
      <c r="M104" s="774">
        <v>23791.855203619911</v>
      </c>
      <c r="N104" s="774">
        <v>26290</v>
      </c>
      <c r="O104" s="195">
        <f t="shared" si="3"/>
        <v>0</v>
      </c>
      <c r="P104" s="774">
        <v>23791.855203619911</v>
      </c>
      <c r="Q104" s="819">
        <v>26290</v>
      </c>
      <c r="R104" s="195">
        <f t="shared" si="4"/>
        <v>4.7502204309164395E-2</v>
      </c>
      <c r="S104" s="774">
        <v>22712.940465180996</v>
      </c>
      <c r="T104" s="861">
        <v>25097.799214024999</v>
      </c>
      <c r="U104" s="195">
        <f t="shared" si="5"/>
        <v>0</v>
      </c>
      <c r="V104" s="774">
        <f t="shared" si="88"/>
        <v>22712.940465180996</v>
      </c>
      <c r="W104" s="876">
        <v>25097.799214024999</v>
      </c>
      <c r="X104" s="195">
        <f t="shared" si="6"/>
        <v>0.21172006690422818</v>
      </c>
      <c r="Y104" s="774">
        <f t="shared" si="89"/>
        <v>18744.37923868779</v>
      </c>
      <c r="Z104" s="876">
        <v>20712.539058750008</v>
      </c>
      <c r="AA104" s="195">
        <f t="shared" si="7"/>
        <v>5.00000000000001E-2</v>
      </c>
      <c r="AB104" s="774">
        <v>17851.789751131226</v>
      </c>
      <c r="AC104" s="876">
        <v>19726.227675000006</v>
      </c>
      <c r="AD104" s="195">
        <f t="shared" si="8"/>
        <v>-9.9999999999999964E-2</v>
      </c>
      <c r="AE104" s="774">
        <v>19835.321945701362</v>
      </c>
      <c r="AF104" s="938">
        <v>21918.030750000005</v>
      </c>
      <c r="AG104" s="195">
        <f t="shared" si="9"/>
        <v>0.10000000000000016</v>
      </c>
      <c r="AH104" s="472">
        <v>18032.110859728509</v>
      </c>
      <c r="AI104" s="938">
        <v>19925.482500000002</v>
      </c>
      <c r="AJ104" s="195">
        <f t="shared" si="10"/>
        <v>0</v>
      </c>
      <c r="AK104" s="774">
        <v>18032.110859728509</v>
      </c>
      <c r="AL104" s="938">
        <v>19925.482500000002</v>
      </c>
      <c r="AM104" s="195">
        <f t="shared" si="11"/>
        <v>0</v>
      </c>
      <c r="AN104" s="774">
        <v>18032.110859728509</v>
      </c>
      <c r="AO104" s="938">
        <v>19925.482500000002</v>
      </c>
      <c r="AP104" s="195">
        <f t="shared" si="12"/>
        <v>5.0000000000000017E-2</v>
      </c>
      <c r="AQ104" s="99">
        <v>17173.438914027152</v>
      </c>
      <c r="AR104" s="52">
        <v>18976.650000000001</v>
      </c>
      <c r="AS104" s="195">
        <f t="shared" si="13"/>
        <v>0.10000000000000009</v>
      </c>
      <c r="AT104" s="472">
        <v>15612.217194570136</v>
      </c>
      <c r="AU104" s="149">
        <v>17251.5</v>
      </c>
      <c r="AV104" s="195">
        <f t="shared" si="14"/>
        <v>0.05</v>
      </c>
      <c r="AW104" s="472">
        <v>14868.778280542987</v>
      </c>
      <c r="AX104" s="149">
        <v>16430</v>
      </c>
      <c r="AY104" s="195">
        <f t="shared" si="15"/>
        <v>0.06</v>
      </c>
      <c r="AZ104" s="472">
        <v>14027.149321266968</v>
      </c>
      <c r="BA104" s="149">
        <v>15500</v>
      </c>
      <c r="BB104" s="195">
        <f t="shared" si="16"/>
        <v>0.14814814814814814</v>
      </c>
      <c r="BC104" s="99">
        <v>12217.194570135747</v>
      </c>
      <c r="BD104" s="162">
        <v>13500</v>
      </c>
      <c r="BE104" s="195">
        <f t="shared" si="17"/>
        <v>0</v>
      </c>
      <c r="BF104" s="99">
        <v>12217.194570135747</v>
      </c>
      <c r="BG104" s="162">
        <v>13500</v>
      </c>
      <c r="BH104" s="195">
        <f t="shared" si="18"/>
        <v>4.6511627906976744E-2</v>
      </c>
      <c r="BI104" s="413">
        <v>11674.208144796381</v>
      </c>
      <c r="BJ104" s="165">
        <v>12900</v>
      </c>
      <c r="BK104" s="195">
        <f t="shared" si="19"/>
        <v>0</v>
      </c>
      <c r="BL104" s="99">
        <v>11674.208144796381</v>
      </c>
      <c r="BM104" s="162">
        <v>12900</v>
      </c>
      <c r="BN104" s="195">
        <f t="shared" si="20"/>
        <v>0</v>
      </c>
      <c r="BO104" s="99">
        <v>11674.208144796381</v>
      </c>
      <c r="BP104" s="89">
        <v>12900</v>
      </c>
      <c r="BQ104" s="195">
        <f t="shared" si="21"/>
        <v>0</v>
      </c>
      <c r="BR104" s="28">
        <f>BS104/1.105</f>
        <v>11674.208144796381</v>
      </c>
      <c r="BS104" s="255">
        <v>12900</v>
      </c>
      <c r="BT104" s="194">
        <f t="shared" si="22"/>
        <v>0.1834862385321101</v>
      </c>
      <c r="BU104" s="28">
        <f>BV104/1.105</f>
        <v>9864.253393665158</v>
      </c>
      <c r="BV104" s="52">
        <v>10900</v>
      </c>
      <c r="BW104" s="195">
        <f t="shared" si="23"/>
        <v>0</v>
      </c>
      <c r="BX104" s="28">
        <f>BY104/1.105</f>
        <v>9864.253393665158</v>
      </c>
      <c r="BY104" s="205">
        <v>10900</v>
      </c>
      <c r="BZ104" s="194">
        <f t="shared" si="24"/>
        <v>0</v>
      </c>
      <c r="CA104" s="28">
        <f t="shared" si="90"/>
        <v>9864.253393665158</v>
      </c>
      <c r="CB104" s="118">
        <v>10900</v>
      </c>
      <c r="CC104" s="195">
        <f t="shared" si="25"/>
        <v>0.10101010101010101</v>
      </c>
      <c r="CD104" s="28">
        <f>CE104/1.105</f>
        <v>8959.2760180995483</v>
      </c>
      <c r="CE104" s="193">
        <v>9900</v>
      </c>
      <c r="CF104" s="194">
        <f t="shared" si="26"/>
        <v>0</v>
      </c>
      <c r="CG104" s="28">
        <f>CH104/1.105</f>
        <v>8959.2760180995483</v>
      </c>
      <c r="CH104" s="50">
        <v>9900</v>
      </c>
      <c r="CI104" s="195">
        <f t="shared" si="27"/>
        <v>0</v>
      </c>
      <c r="CJ104" s="28">
        <f>CK104/1.105</f>
        <v>8959.2760180995483</v>
      </c>
      <c r="CK104" s="50">
        <v>9900</v>
      </c>
    </row>
    <row r="105" spans="1:89" x14ac:dyDescent="0.3">
      <c r="A105" s="279" t="s">
        <v>165</v>
      </c>
      <c r="B105" s="73">
        <v>913</v>
      </c>
      <c r="C105" s="420" t="s">
        <v>168</v>
      </c>
      <c r="D105" s="774">
        <v>26054.298642533937</v>
      </c>
      <c r="E105" s="864">
        <v>28790</v>
      </c>
      <c r="F105" s="195">
        <f t="shared" si="0"/>
        <v>0</v>
      </c>
      <c r="G105" s="774">
        <v>26054.298642533937</v>
      </c>
      <c r="H105" s="880">
        <v>28790</v>
      </c>
      <c r="I105" s="195">
        <f t="shared" si="1"/>
        <v>9.9274532264222989E-2</v>
      </c>
      <c r="J105" s="774">
        <v>23701.357466063349</v>
      </c>
      <c r="K105" s="861">
        <v>26190</v>
      </c>
      <c r="L105" s="195">
        <f t="shared" si="2"/>
        <v>0</v>
      </c>
      <c r="M105" s="774">
        <v>23701.357466063349</v>
      </c>
      <c r="N105" s="774">
        <v>26190</v>
      </c>
      <c r="O105" s="195">
        <f t="shared" si="3"/>
        <v>0</v>
      </c>
      <c r="P105" s="774">
        <v>23701.357466063349</v>
      </c>
      <c r="Q105" s="774">
        <v>26190</v>
      </c>
      <c r="R105" s="195">
        <f t="shared" si="4"/>
        <v>-0.1111565786592798</v>
      </c>
      <c r="S105" s="774">
        <v>26665.391110520366</v>
      </c>
      <c r="T105" s="861">
        <v>29465.257177125004</v>
      </c>
      <c r="U105" s="195">
        <f t="shared" si="5"/>
        <v>0</v>
      </c>
      <c r="V105" s="774">
        <f t="shared" si="88"/>
        <v>26665.391110520366</v>
      </c>
      <c r="W105" s="876">
        <v>29465.257177125004</v>
      </c>
      <c r="X105" s="195">
        <f t="shared" si="6"/>
        <v>0.26000000000000006</v>
      </c>
      <c r="Y105" s="774">
        <f t="shared" si="89"/>
        <v>21163.008817873306</v>
      </c>
      <c r="Z105" s="876">
        <v>23385.124743750002</v>
      </c>
      <c r="AA105" s="195">
        <f t="shared" si="7"/>
        <v>5.0000000000000017E-2</v>
      </c>
      <c r="AB105" s="774">
        <v>20155.246493212671</v>
      </c>
      <c r="AC105" s="876">
        <v>22271.547375000002</v>
      </c>
      <c r="AD105" s="195">
        <f t="shared" si="8"/>
        <v>-0.10000000000000005</v>
      </c>
      <c r="AE105" s="774">
        <v>22394.718325791859</v>
      </c>
      <c r="AF105" s="938">
        <v>24746.163750000003</v>
      </c>
      <c r="AG105" s="195">
        <f t="shared" si="9"/>
        <v>0.10000000000000012</v>
      </c>
      <c r="AH105" s="472">
        <v>20358.834841628959</v>
      </c>
      <c r="AI105" s="938">
        <v>22496.512500000001</v>
      </c>
      <c r="AJ105" s="195">
        <f t="shared" si="10"/>
        <v>0</v>
      </c>
      <c r="AK105" s="774">
        <v>20358.834841628959</v>
      </c>
      <c r="AL105" s="938">
        <v>22496.512500000001</v>
      </c>
      <c r="AM105" s="195">
        <f t="shared" si="11"/>
        <v>0</v>
      </c>
      <c r="AN105" s="774">
        <v>20358.834841628959</v>
      </c>
      <c r="AO105" s="938">
        <v>22496.512500000001</v>
      </c>
      <c r="AP105" s="195">
        <f t="shared" si="12"/>
        <v>5.0000000000000031E-2</v>
      </c>
      <c r="AQ105" s="99">
        <v>19389.366515837104</v>
      </c>
      <c r="AR105" s="52">
        <v>21425.25</v>
      </c>
      <c r="AS105" s="195">
        <f t="shared" si="13"/>
        <v>0.1</v>
      </c>
      <c r="AT105" s="472">
        <v>17626.696832579186</v>
      </c>
      <c r="AU105" s="149">
        <v>19477.5</v>
      </c>
      <c r="AV105" s="195">
        <f t="shared" si="14"/>
        <v>0.05</v>
      </c>
      <c r="AW105" s="472">
        <v>16787.330316742082</v>
      </c>
      <c r="AX105" s="149">
        <v>18550</v>
      </c>
      <c r="AY105" s="195">
        <f t="shared" si="15"/>
        <v>0.06</v>
      </c>
      <c r="AZ105" s="472">
        <v>15837.10407239819</v>
      </c>
      <c r="BA105" s="149">
        <v>17500</v>
      </c>
      <c r="BB105" s="195">
        <f t="shared" si="16"/>
        <v>0.15131578947368421</v>
      </c>
      <c r="BC105" s="99">
        <v>13755.656108597284</v>
      </c>
      <c r="BD105" s="162">
        <v>15200</v>
      </c>
      <c r="BE105" s="195">
        <f t="shared" si="17"/>
        <v>0</v>
      </c>
      <c r="BF105" s="99">
        <v>13755.656108597284</v>
      </c>
      <c r="BG105" s="162">
        <v>15200</v>
      </c>
      <c r="BH105" s="195">
        <f t="shared" si="18"/>
        <v>7.0422535211267609E-2</v>
      </c>
      <c r="BI105" s="413">
        <v>12850.678733031675</v>
      </c>
      <c r="BJ105" s="165">
        <v>14200</v>
      </c>
      <c r="BK105" s="195">
        <f t="shared" si="19"/>
        <v>0</v>
      </c>
      <c r="BL105" s="99">
        <v>12850.678733031675</v>
      </c>
      <c r="BM105" s="162">
        <v>14200</v>
      </c>
      <c r="BN105" s="195">
        <f t="shared" si="20"/>
        <v>0</v>
      </c>
      <c r="BO105" s="99">
        <v>12850.678733031675</v>
      </c>
      <c r="BP105" s="89">
        <v>14200</v>
      </c>
      <c r="BQ105" s="195">
        <f t="shared" si="21"/>
        <v>0</v>
      </c>
      <c r="BR105" s="28">
        <f t="shared" ref="BR105:BR141" si="91">BS105/1.105</f>
        <v>12850.678733031675</v>
      </c>
      <c r="BS105" s="106">
        <v>14200</v>
      </c>
      <c r="BT105" s="194">
        <f t="shared" si="22"/>
        <v>0</v>
      </c>
      <c r="BU105" s="28">
        <f t="shared" ref="BU105:BU141" si="92">BV105/1.105</f>
        <v>12850.678733031675</v>
      </c>
      <c r="BV105" s="52">
        <v>14200</v>
      </c>
      <c r="BW105" s="195">
        <f t="shared" si="23"/>
        <v>0</v>
      </c>
      <c r="BX105" s="28">
        <f t="shared" ref="BX105:BX141" si="93">BY105/1.105</f>
        <v>12850.678733031675</v>
      </c>
      <c r="BY105" s="205">
        <v>14200</v>
      </c>
      <c r="BZ105" s="194">
        <f t="shared" si="24"/>
        <v>0</v>
      </c>
      <c r="CA105" s="28">
        <f t="shared" si="90"/>
        <v>12850.678733031675</v>
      </c>
      <c r="CB105" s="118">
        <v>14200</v>
      </c>
      <c r="CC105" s="195">
        <f t="shared" si="25"/>
        <v>0.10077519379844961</v>
      </c>
      <c r="CD105" s="28">
        <f t="shared" ref="CD105:CD141" si="94">CE105/1.105</f>
        <v>11674.208144796381</v>
      </c>
      <c r="CE105" s="193">
        <v>12900</v>
      </c>
      <c r="CF105" s="194">
        <f t="shared" si="26"/>
        <v>0</v>
      </c>
      <c r="CG105" s="28">
        <f t="shared" ref="CG105:CG141" si="95">CH105/1.105</f>
        <v>11674.208144796381</v>
      </c>
      <c r="CH105" s="50">
        <v>12900</v>
      </c>
      <c r="CI105" s="195">
        <f t="shared" si="27"/>
        <v>0</v>
      </c>
      <c r="CJ105" s="28">
        <f t="shared" ref="CJ105:CJ126" si="96">CK105/1.105</f>
        <v>11674.208144796381</v>
      </c>
      <c r="CK105" s="50">
        <v>12900</v>
      </c>
    </row>
    <row r="106" spans="1:89" x14ac:dyDescent="0.3">
      <c r="A106" s="279" t="s">
        <v>165</v>
      </c>
      <c r="B106" s="73">
        <v>914</v>
      </c>
      <c r="C106" s="420" t="s">
        <v>169</v>
      </c>
      <c r="D106" s="774">
        <v>25330.31674208145</v>
      </c>
      <c r="E106" s="864">
        <v>27990</v>
      </c>
      <c r="F106" s="195">
        <f t="shared" si="0"/>
        <v>0</v>
      </c>
      <c r="G106" s="774">
        <v>25330.31674208145</v>
      </c>
      <c r="H106" s="880">
        <v>27990</v>
      </c>
      <c r="I106" s="195">
        <f t="shared" si="1"/>
        <v>-6.6688896298766259E-2</v>
      </c>
      <c r="J106" s="774">
        <v>27140.271493212669</v>
      </c>
      <c r="K106" s="861">
        <v>29990</v>
      </c>
      <c r="L106" s="195">
        <f t="shared" si="2"/>
        <v>0</v>
      </c>
      <c r="M106" s="774">
        <v>27140.271493212669</v>
      </c>
      <c r="N106" s="774">
        <v>29990</v>
      </c>
      <c r="O106" s="195">
        <f t="shared" si="3"/>
        <v>0</v>
      </c>
      <c r="P106" s="774">
        <v>27140.271493212669</v>
      </c>
      <c r="Q106" s="774">
        <v>29990</v>
      </c>
      <c r="R106" s="195">
        <f t="shared" si="4"/>
        <v>0.16178978384279294</v>
      </c>
      <c r="S106" s="774">
        <v>23360.742081447966</v>
      </c>
      <c r="T106" s="861">
        <v>25813.620000000003</v>
      </c>
      <c r="U106" s="195">
        <f t="shared" si="5"/>
        <v>0</v>
      </c>
      <c r="V106" s="774">
        <f t="shared" si="88"/>
        <v>23360.742081447966</v>
      </c>
      <c r="W106" s="876">
        <v>25813.620000000003</v>
      </c>
      <c r="X106" s="195">
        <f t="shared" si="6"/>
        <v>0.2</v>
      </c>
      <c r="Y106" s="774">
        <f t="shared" si="89"/>
        <v>19467.285067873305</v>
      </c>
      <c r="Z106" s="876">
        <v>21511.350000000002</v>
      </c>
      <c r="AA106" s="195">
        <f t="shared" si="7"/>
        <v>5.0000000000000107E-2</v>
      </c>
      <c r="AB106" s="774">
        <v>18540.271493212669</v>
      </c>
      <c r="AC106" s="876">
        <v>20487</v>
      </c>
      <c r="AD106" s="195">
        <f t="shared" si="8"/>
        <v>-0.10012402383502525</v>
      </c>
      <c r="AE106" s="774">
        <v>20603.140859728508</v>
      </c>
      <c r="AF106" s="938">
        <v>22766.470650000003</v>
      </c>
      <c r="AG106" s="195">
        <f t="shared" si="9"/>
        <v>0.10000000000000017</v>
      </c>
      <c r="AH106" s="472">
        <v>18730.128054298642</v>
      </c>
      <c r="AI106" s="938">
        <v>20696.791499999999</v>
      </c>
      <c r="AJ106" s="195">
        <f t="shared" si="10"/>
        <v>0</v>
      </c>
      <c r="AK106" s="774">
        <v>18730.128054298642</v>
      </c>
      <c r="AL106" s="938">
        <v>20696.791499999999</v>
      </c>
      <c r="AM106" s="195">
        <f t="shared" si="11"/>
        <v>0</v>
      </c>
      <c r="AN106" s="774">
        <v>18730.128054298642</v>
      </c>
      <c r="AO106" s="938">
        <v>20696.791499999999</v>
      </c>
      <c r="AP106" s="195">
        <f t="shared" si="12"/>
        <v>4.9999999999999989E-2</v>
      </c>
      <c r="AQ106" s="99">
        <v>17838.217194570134</v>
      </c>
      <c r="AR106" s="52">
        <v>19711.23</v>
      </c>
      <c r="AS106" s="195">
        <f t="shared" si="13"/>
        <v>0.10000000000000002</v>
      </c>
      <c r="AT106" s="472">
        <v>16216.561085972849</v>
      </c>
      <c r="AU106" s="149">
        <v>17919.3</v>
      </c>
      <c r="AV106" s="195">
        <f t="shared" si="14"/>
        <v>4.9999999999999954E-2</v>
      </c>
      <c r="AW106" s="472">
        <v>15444.343891402716</v>
      </c>
      <c r="AX106" s="149">
        <v>17066</v>
      </c>
      <c r="AY106" s="195">
        <f t="shared" si="15"/>
        <v>6.0000000000000123E-2</v>
      </c>
      <c r="AZ106" s="472">
        <v>14570.135746606333</v>
      </c>
      <c r="BA106" s="149">
        <v>16099.999999999998</v>
      </c>
      <c r="BB106" s="195">
        <f t="shared" si="16"/>
        <v>0.14999999999999988</v>
      </c>
      <c r="BC106" s="99">
        <v>12669.683257918552</v>
      </c>
      <c r="BD106" s="162">
        <v>14000</v>
      </c>
      <c r="BE106" s="195">
        <f t="shared" si="17"/>
        <v>0</v>
      </c>
      <c r="BF106" s="99">
        <v>12669.683257918552</v>
      </c>
      <c r="BG106" s="162">
        <v>14000</v>
      </c>
      <c r="BH106" s="195">
        <f t="shared" si="18"/>
        <v>7.6923076923076927E-2</v>
      </c>
      <c r="BI106" s="413">
        <v>11764.705882352941</v>
      </c>
      <c r="BJ106" s="165">
        <v>13000</v>
      </c>
      <c r="BK106" s="195">
        <f t="shared" si="19"/>
        <v>0</v>
      </c>
      <c r="BL106" s="99">
        <v>11764.705882352941</v>
      </c>
      <c r="BM106" s="162">
        <v>13000</v>
      </c>
      <c r="BN106" s="195">
        <f t="shared" si="20"/>
        <v>0</v>
      </c>
      <c r="BO106" s="99">
        <v>11764.705882352941</v>
      </c>
      <c r="BP106" s="89">
        <v>13000</v>
      </c>
      <c r="BQ106" s="195">
        <f t="shared" si="21"/>
        <v>0</v>
      </c>
      <c r="BR106" s="28">
        <f t="shared" si="91"/>
        <v>11764.705882352941</v>
      </c>
      <c r="BS106" s="106">
        <v>13000</v>
      </c>
      <c r="BT106" s="194">
        <f t="shared" si="22"/>
        <v>0</v>
      </c>
      <c r="BU106" s="28">
        <f t="shared" si="92"/>
        <v>11764.705882352941</v>
      </c>
      <c r="BV106" s="52">
        <v>13000</v>
      </c>
      <c r="BW106" s="195">
        <f t="shared" si="23"/>
        <v>0</v>
      </c>
      <c r="BX106" s="28">
        <f t="shared" si="93"/>
        <v>11764.705882352941</v>
      </c>
      <c r="BY106" s="205">
        <v>13000</v>
      </c>
      <c r="BZ106" s="194">
        <f t="shared" si="24"/>
        <v>0</v>
      </c>
      <c r="CA106" s="28">
        <f t="shared" si="90"/>
        <v>11764.705882352941</v>
      </c>
      <c r="CB106" s="118">
        <v>13000</v>
      </c>
      <c r="CC106" s="195">
        <f t="shared" si="25"/>
        <v>9.2436974789915971E-2</v>
      </c>
      <c r="CD106" s="28">
        <f t="shared" si="94"/>
        <v>10769.23076923077</v>
      </c>
      <c r="CE106" s="193">
        <v>11900</v>
      </c>
      <c r="CF106" s="194">
        <f t="shared" si="26"/>
        <v>0</v>
      </c>
      <c r="CG106" s="28">
        <f t="shared" si="95"/>
        <v>10769.23076923077</v>
      </c>
      <c r="CH106" s="50">
        <v>11900</v>
      </c>
      <c r="CI106" s="195">
        <f t="shared" si="27"/>
        <v>0</v>
      </c>
      <c r="CJ106" s="28">
        <f t="shared" si="96"/>
        <v>10769.23076923077</v>
      </c>
      <c r="CK106" s="50">
        <v>11900</v>
      </c>
    </row>
    <row r="107" spans="1:89" x14ac:dyDescent="0.3">
      <c r="A107" s="279" t="s">
        <v>165</v>
      </c>
      <c r="B107" s="73">
        <v>915</v>
      </c>
      <c r="C107" s="420" t="s">
        <v>170</v>
      </c>
      <c r="D107" s="774">
        <v>29855.203619909502</v>
      </c>
      <c r="E107" s="864">
        <v>32990</v>
      </c>
      <c r="F107" s="195">
        <f t="shared" si="0"/>
        <v>0</v>
      </c>
      <c r="G107" s="774">
        <v>29855.203619909502</v>
      </c>
      <c r="H107" s="880">
        <v>32990</v>
      </c>
      <c r="I107" s="195">
        <f t="shared" si="1"/>
        <v>9.9703323444114797E-2</v>
      </c>
      <c r="J107" s="774">
        <v>27148.416289592762</v>
      </c>
      <c r="K107" s="861">
        <v>29999</v>
      </c>
      <c r="L107" s="195">
        <f t="shared" si="2"/>
        <v>0</v>
      </c>
      <c r="M107" s="774">
        <v>27148.416289592762</v>
      </c>
      <c r="N107" s="774">
        <v>29999</v>
      </c>
      <c r="O107" s="195">
        <f t="shared" si="3"/>
        <v>0</v>
      </c>
      <c r="P107" s="774">
        <v>27148.416289592762</v>
      </c>
      <c r="Q107" s="774">
        <v>29999</v>
      </c>
      <c r="R107" s="195">
        <f t="shared" si="4"/>
        <v>-5.0309925858390073E-2</v>
      </c>
      <c r="S107" s="774">
        <v>28586.606334841628</v>
      </c>
      <c r="T107" s="861">
        <v>31588.199999999997</v>
      </c>
      <c r="U107" s="195">
        <f t="shared" si="5"/>
        <v>0</v>
      </c>
      <c r="V107" s="774">
        <f t="shared" si="88"/>
        <v>28586.606334841628</v>
      </c>
      <c r="W107" s="876">
        <v>31588.199999999997</v>
      </c>
      <c r="X107" s="195">
        <f t="shared" si="6"/>
        <v>0.2599999999999999</v>
      </c>
      <c r="Y107" s="774">
        <f t="shared" si="89"/>
        <v>22687.782805429866</v>
      </c>
      <c r="Z107" s="876">
        <v>25070</v>
      </c>
      <c r="AA107" s="195">
        <f t="shared" si="7"/>
        <v>5.0008376612497907E-2</v>
      </c>
      <c r="AB107" s="774">
        <v>21607.239819004524</v>
      </c>
      <c r="AC107" s="876">
        <v>23876</v>
      </c>
      <c r="AD107" s="195">
        <f t="shared" si="8"/>
        <v>-0.10663294598915755</v>
      </c>
      <c r="AE107" s="774">
        <v>24186.295791855209</v>
      </c>
      <c r="AF107" s="938">
        <v>26725.856850000007</v>
      </c>
      <c r="AG107" s="195">
        <f t="shared" si="9"/>
        <v>0.10000000000000005</v>
      </c>
      <c r="AH107" s="472">
        <v>21987.541628959283</v>
      </c>
      <c r="AI107" s="938">
        <v>24296.233500000006</v>
      </c>
      <c r="AJ107" s="195">
        <f t="shared" si="10"/>
        <v>0</v>
      </c>
      <c r="AK107" s="774">
        <v>21987.541628959283</v>
      </c>
      <c r="AL107" s="938">
        <v>24296.233500000006</v>
      </c>
      <c r="AM107" s="195">
        <f t="shared" si="11"/>
        <v>0</v>
      </c>
      <c r="AN107" s="774">
        <v>21987.541628959283</v>
      </c>
      <c r="AO107" s="938">
        <v>24296.233500000006</v>
      </c>
      <c r="AP107" s="195">
        <f t="shared" si="12"/>
        <v>5.0000000000000065E-2</v>
      </c>
      <c r="AQ107" s="99">
        <v>20940.515837104078</v>
      </c>
      <c r="AR107" s="52">
        <v>23139.270000000004</v>
      </c>
      <c r="AS107" s="195">
        <f t="shared" si="13"/>
        <v>0.10000000000000016</v>
      </c>
      <c r="AT107" s="472">
        <v>19036.83257918552</v>
      </c>
      <c r="AU107" s="149">
        <v>21035.7</v>
      </c>
      <c r="AV107" s="195">
        <f t="shared" si="14"/>
        <v>5.0000000000000037E-2</v>
      </c>
      <c r="AW107" s="472">
        <v>18130.31674208145</v>
      </c>
      <c r="AX107" s="149">
        <v>20034</v>
      </c>
      <c r="AY107" s="195">
        <f t="shared" si="15"/>
        <v>0.06</v>
      </c>
      <c r="AZ107" s="472">
        <v>17104.072398190045</v>
      </c>
      <c r="BA107" s="149">
        <v>18900</v>
      </c>
      <c r="BB107" s="195">
        <f t="shared" si="16"/>
        <v>0.14545454545454545</v>
      </c>
      <c r="BC107" s="99">
        <v>14932.12669683258</v>
      </c>
      <c r="BD107" s="162">
        <v>16500</v>
      </c>
      <c r="BE107" s="195">
        <f t="shared" si="17"/>
        <v>0</v>
      </c>
      <c r="BF107" s="99">
        <v>14932.12669683258</v>
      </c>
      <c r="BG107" s="162">
        <v>16500</v>
      </c>
      <c r="BH107" s="195">
        <f t="shared" si="18"/>
        <v>7.8431372549019607E-2</v>
      </c>
      <c r="BI107" s="413">
        <v>13846.153846153846</v>
      </c>
      <c r="BJ107" s="165">
        <v>15300</v>
      </c>
      <c r="BK107" s="195">
        <f t="shared" si="19"/>
        <v>0</v>
      </c>
      <c r="BL107" s="99">
        <v>13846.153846153846</v>
      </c>
      <c r="BM107" s="162">
        <v>15300</v>
      </c>
      <c r="BN107" s="195">
        <f t="shared" si="20"/>
        <v>0</v>
      </c>
      <c r="BO107" s="99">
        <v>13846.153846153846</v>
      </c>
      <c r="BP107" s="89">
        <v>15300</v>
      </c>
      <c r="BQ107" s="195">
        <f t="shared" si="21"/>
        <v>0</v>
      </c>
      <c r="BR107" s="28">
        <f t="shared" si="91"/>
        <v>13846.153846153846</v>
      </c>
      <c r="BS107" s="106">
        <v>15300</v>
      </c>
      <c r="BT107" s="194">
        <f t="shared" si="22"/>
        <v>0</v>
      </c>
      <c r="BU107" s="28">
        <f t="shared" si="92"/>
        <v>13846.153846153846</v>
      </c>
      <c r="BV107" s="52">
        <v>15300</v>
      </c>
      <c r="BW107" s="195">
        <f t="shared" si="23"/>
        <v>0</v>
      </c>
      <c r="BX107" s="28">
        <f t="shared" si="93"/>
        <v>13846.153846153846</v>
      </c>
      <c r="BY107" s="205">
        <v>15300</v>
      </c>
      <c r="BZ107" s="194">
        <f t="shared" si="24"/>
        <v>0</v>
      </c>
      <c r="CA107" s="28">
        <f t="shared" si="90"/>
        <v>13846.153846153846</v>
      </c>
      <c r="CB107" s="118">
        <v>15300</v>
      </c>
      <c r="CC107" s="195">
        <f t="shared" si="25"/>
        <v>0.10071942446043165</v>
      </c>
      <c r="CD107" s="28">
        <f t="shared" si="94"/>
        <v>12579.185520361991</v>
      </c>
      <c r="CE107" s="193">
        <v>13900</v>
      </c>
      <c r="CF107" s="194">
        <f t="shared" si="26"/>
        <v>0</v>
      </c>
      <c r="CG107" s="28">
        <f t="shared" si="95"/>
        <v>12579.185520361991</v>
      </c>
      <c r="CH107" s="50">
        <v>13900</v>
      </c>
      <c r="CI107" s="195">
        <f t="shared" si="27"/>
        <v>0</v>
      </c>
      <c r="CJ107" s="28">
        <f t="shared" si="96"/>
        <v>12579.185520361991</v>
      </c>
      <c r="CK107" s="50">
        <v>13900</v>
      </c>
    </row>
    <row r="108" spans="1:89" x14ac:dyDescent="0.3">
      <c r="A108" s="279" t="s">
        <v>165</v>
      </c>
      <c r="B108" s="73">
        <v>916</v>
      </c>
      <c r="C108" s="420" t="s">
        <v>171</v>
      </c>
      <c r="D108" s="774">
        <v>29855.203619909502</v>
      </c>
      <c r="E108" s="864">
        <v>32990</v>
      </c>
      <c r="F108" s="195">
        <f t="shared" si="0"/>
        <v>0</v>
      </c>
      <c r="G108" s="774">
        <v>29855.203619909502</v>
      </c>
      <c r="H108" s="880">
        <v>32990</v>
      </c>
      <c r="I108" s="195">
        <f t="shared" si="1"/>
        <v>0.10003334444814939</v>
      </c>
      <c r="J108" s="774">
        <v>27140.271493212669</v>
      </c>
      <c r="K108" s="861">
        <v>29990</v>
      </c>
      <c r="L108" s="195">
        <f t="shared" si="2"/>
        <v>0</v>
      </c>
      <c r="M108" s="774">
        <v>27140.271493212669</v>
      </c>
      <c r="N108" s="774">
        <v>29990</v>
      </c>
      <c r="O108" s="195">
        <f t="shared" si="3"/>
        <v>0</v>
      </c>
      <c r="P108" s="774">
        <v>27140.271493212669</v>
      </c>
      <c r="Q108" s="774">
        <v>29990</v>
      </c>
      <c r="R108" s="195">
        <f t="shared" si="4"/>
        <v>-3.1975263116640444E-2</v>
      </c>
      <c r="S108" s="774">
        <v>28036.75408191856</v>
      </c>
      <c r="T108" s="861">
        <v>30980.613260520007</v>
      </c>
      <c r="U108" s="195">
        <f t="shared" si="5"/>
        <v>0</v>
      </c>
      <c r="V108" s="774">
        <f t="shared" si="88"/>
        <v>28036.75408191856</v>
      </c>
      <c r="W108" s="876">
        <v>30980.613260520007</v>
      </c>
      <c r="X108" s="195">
        <f t="shared" si="6"/>
        <v>0.26000000000000006</v>
      </c>
      <c r="Y108" s="774">
        <f t="shared" si="89"/>
        <v>22251.392128506792</v>
      </c>
      <c r="Z108" s="876">
        <v>24587.788302000004</v>
      </c>
      <c r="AA108" s="195">
        <f t="shared" si="7"/>
        <v>5.0000000000000024E-2</v>
      </c>
      <c r="AB108" s="774">
        <v>21191.802027149326</v>
      </c>
      <c r="AC108" s="876">
        <v>23416.941240000004</v>
      </c>
      <c r="AD108" s="195">
        <f t="shared" si="8"/>
        <v>-9.9999999999999978E-2</v>
      </c>
      <c r="AE108" s="774">
        <v>23546.446696832583</v>
      </c>
      <c r="AF108" s="938">
        <v>26018.823600000003</v>
      </c>
      <c r="AG108" s="195">
        <f t="shared" si="9"/>
        <v>0.10000000000000003</v>
      </c>
      <c r="AH108" s="472">
        <v>21405.860633484164</v>
      </c>
      <c r="AI108" s="938">
        <v>23653.476000000002</v>
      </c>
      <c r="AJ108" s="195">
        <f t="shared" si="10"/>
        <v>0</v>
      </c>
      <c r="AK108" s="774">
        <v>21405.860633484164</v>
      </c>
      <c r="AL108" s="938">
        <v>23653.476000000002</v>
      </c>
      <c r="AM108" s="195">
        <f t="shared" si="11"/>
        <v>0</v>
      </c>
      <c r="AN108" s="774">
        <v>21405.860633484164</v>
      </c>
      <c r="AO108" s="938">
        <v>23653.476000000002</v>
      </c>
      <c r="AP108" s="195">
        <f t="shared" si="12"/>
        <v>4.9999999999999982E-2</v>
      </c>
      <c r="AQ108" s="99">
        <v>20386.533936651587</v>
      </c>
      <c r="AR108" s="52">
        <v>22527.120000000003</v>
      </c>
      <c r="AS108" s="195">
        <f t="shared" si="13"/>
        <v>0.10000000000000009</v>
      </c>
      <c r="AT108" s="472">
        <v>18533.21266968326</v>
      </c>
      <c r="AU108" s="149">
        <v>20479.2</v>
      </c>
      <c r="AV108" s="195">
        <f t="shared" si="14"/>
        <v>5.0000000000000037E-2</v>
      </c>
      <c r="AW108" s="472">
        <v>17650.678733031673</v>
      </c>
      <c r="AX108" s="149">
        <v>19504</v>
      </c>
      <c r="AY108" s="195">
        <f t="shared" si="15"/>
        <v>0.06</v>
      </c>
      <c r="AZ108" s="472">
        <v>16651.583710407242</v>
      </c>
      <c r="BA108" s="149">
        <v>18400</v>
      </c>
      <c r="BB108" s="195">
        <f t="shared" si="16"/>
        <v>0.15</v>
      </c>
      <c r="BC108" s="99">
        <v>14479.638009049773</v>
      </c>
      <c r="BD108" s="162">
        <v>16000</v>
      </c>
      <c r="BE108" s="195">
        <f t="shared" si="17"/>
        <v>0</v>
      </c>
      <c r="BF108" s="99">
        <v>14479.638009049773</v>
      </c>
      <c r="BG108" s="162">
        <v>16000</v>
      </c>
      <c r="BH108" s="195">
        <f t="shared" si="18"/>
        <v>4.5751633986928102E-2</v>
      </c>
      <c r="BI108" s="413">
        <v>13846.153846153846</v>
      </c>
      <c r="BJ108" s="165">
        <v>15300</v>
      </c>
      <c r="BK108" s="195">
        <f t="shared" si="19"/>
        <v>0</v>
      </c>
      <c r="BL108" s="99">
        <v>13846.153846153846</v>
      </c>
      <c r="BM108" s="162">
        <v>15300</v>
      </c>
      <c r="BN108" s="195">
        <f t="shared" si="20"/>
        <v>0</v>
      </c>
      <c r="BO108" s="99">
        <v>13846.153846153846</v>
      </c>
      <c r="BP108" s="89">
        <v>15300</v>
      </c>
      <c r="BQ108" s="195">
        <f t="shared" si="21"/>
        <v>0</v>
      </c>
      <c r="BR108" s="28">
        <f t="shared" si="91"/>
        <v>13846.153846153846</v>
      </c>
      <c r="BS108" s="106">
        <v>15300</v>
      </c>
      <c r="BT108" s="194">
        <f t="shared" si="22"/>
        <v>0</v>
      </c>
      <c r="BU108" s="28">
        <f t="shared" si="92"/>
        <v>13846.153846153846</v>
      </c>
      <c r="BV108" s="52">
        <v>15300</v>
      </c>
      <c r="BW108" s="195">
        <f t="shared" si="23"/>
        <v>0</v>
      </c>
      <c r="BX108" s="28">
        <f t="shared" si="93"/>
        <v>13846.153846153846</v>
      </c>
      <c r="BY108" s="205">
        <v>15300</v>
      </c>
      <c r="BZ108" s="194">
        <f t="shared" si="24"/>
        <v>0</v>
      </c>
      <c r="CA108" s="28">
        <f t="shared" si="90"/>
        <v>13846.153846153846</v>
      </c>
      <c r="CB108" s="118">
        <v>15300</v>
      </c>
      <c r="CC108" s="195">
        <f t="shared" si="25"/>
        <v>0.10071942446043165</v>
      </c>
      <c r="CD108" s="28">
        <f t="shared" si="94"/>
        <v>12579.185520361991</v>
      </c>
      <c r="CE108" s="193">
        <v>13900</v>
      </c>
      <c r="CF108" s="194">
        <f t="shared" si="26"/>
        <v>0</v>
      </c>
      <c r="CG108" s="28">
        <f t="shared" si="95"/>
        <v>12579.185520361991</v>
      </c>
      <c r="CH108" s="50">
        <v>13900</v>
      </c>
      <c r="CI108" s="195">
        <f t="shared" si="27"/>
        <v>0</v>
      </c>
      <c r="CJ108" s="28">
        <f t="shared" si="96"/>
        <v>12579.185520361991</v>
      </c>
      <c r="CK108" s="50">
        <v>13900</v>
      </c>
    </row>
    <row r="109" spans="1:89" x14ac:dyDescent="0.3">
      <c r="A109" s="279" t="s">
        <v>165</v>
      </c>
      <c r="B109" s="73">
        <v>917</v>
      </c>
      <c r="C109" s="420" t="s">
        <v>172</v>
      </c>
      <c r="D109" s="774">
        <v>29855.203619909502</v>
      </c>
      <c r="E109" s="864">
        <v>32990</v>
      </c>
      <c r="F109" s="195">
        <f t="shared" si="0"/>
        <v>0</v>
      </c>
      <c r="G109" s="774">
        <v>29855.203619909502</v>
      </c>
      <c r="H109" s="880">
        <v>32990</v>
      </c>
      <c r="I109" s="195">
        <f t="shared" si="1"/>
        <v>0.10003334444814939</v>
      </c>
      <c r="J109" s="774">
        <v>27140.271493212669</v>
      </c>
      <c r="K109" s="861">
        <v>29990</v>
      </c>
      <c r="L109" s="195">
        <f t="shared" si="2"/>
        <v>0</v>
      </c>
      <c r="M109" s="774">
        <v>27140.271493212669</v>
      </c>
      <c r="N109" s="774">
        <v>29990</v>
      </c>
      <c r="O109" s="195">
        <f t="shared" si="3"/>
        <v>0</v>
      </c>
      <c r="P109" s="774">
        <v>27140.271493212669</v>
      </c>
      <c r="Q109" s="774">
        <v>29990</v>
      </c>
      <c r="R109" s="195">
        <f t="shared" si="4"/>
        <v>-3.1975263116640444E-2</v>
      </c>
      <c r="S109" s="774">
        <v>28036.75408191856</v>
      </c>
      <c r="T109" s="861">
        <v>30980.613260520007</v>
      </c>
      <c r="U109" s="195">
        <f t="shared" si="5"/>
        <v>0</v>
      </c>
      <c r="V109" s="774">
        <f t="shared" si="88"/>
        <v>28036.75408191856</v>
      </c>
      <c r="W109" s="876">
        <v>30980.613260520007</v>
      </c>
      <c r="X109" s="195">
        <f t="shared" si="6"/>
        <v>0.26000000000000006</v>
      </c>
      <c r="Y109" s="774">
        <f t="shared" si="89"/>
        <v>22251.392128506792</v>
      </c>
      <c r="Z109" s="876">
        <v>24587.788302000004</v>
      </c>
      <c r="AA109" s="195">
        <f t="shared" si="7"/>
        <v>5.0000000000000024E-2</v>
      </c>
      <c r="AB109" s="774">
        <v>21191.802027149326</v>
      </c>
      <c r="AC109" s="876">
        <v>23416.941240000004</v>
      </c>
      <c r="AD109" s="195">
        <f t="shared" si="8"/>
        <v>-9.9999999999999978E-2</v>
      </c>
      <c r="AE109" s="774">
        <v>23546.446696832583</v>
      </c>
      <c r="AF109" s="938">
        <v>26018.823600000003</v>
      </c>
      <c r="AG109" s="195">
        <f t="shared" si="9"/>
        <v>0.10000000000000003</v>
      </c>
      <c r="AH109" s="472">
        <v>21405.860633484164</v>
      </c>
      <c r="AI109" s="938">
        <v>23653.476000000002</v>
      </c>
      <c r="AJ109" s="195">
        <f t="shared" si="10"/>
        <v>0</v>
      </c>
      <c r="AK109" s="774">
        <v>21405.860633484164</v>
      </c>
      <c r="AL109" s="938">
        <v>23653.476000000002</v>
      </c>
      <c r="AM109" s="195">
        <f t="shared" si="11"/>
        <v>0</v>
      </c>
      <c r="AN109" s="774">
        <v>21405.860633484164</v>
      </c>
      <c r="AO109" s="938">
        <v>23653.476000000002</v>
      </c>
      <c r="AP109" s="195">
        <f t="shared" si="12"/>
        <v>4.9999999999999982E-2</v>
      </c>
      <c r="AQ109" s="99">
        <v>20386.533936651587</v>
      </c>
      <c r="AR109" s="52">
        <v>22527.120000000003</v>
      </c>
      <c r="AS109" s="195">
        <f t="shared" si="13"/>
        <v>0.10000000000000009</v>
      </c>
      <c r="AT109" s="472">
        <v>18533.21266968326</v>
      </c>
      <c r="AU109" s="149">
        <v>20479.2</v>
      </c>
      <c r="AV109" s="195">
        <f t="shared" si="14"/>
        <v>5.0000000000000037E-2</v>
      </c>
      <c r="AW109" s="472">
        <v>17650.678733031673</v>
      </c>
      <c r="AX109" s="149">
        <v>19504</v>
      </c>
      <c r="AY109" s="195">
        <f t="shared" si="15"/>
        <v>0.06</v>
      </c>
      <c r="AZ109" s="472">
        <v>16651.583710407242</v>
      </c>
      <c r="BA109" s="149">
        <v>18400</v>
      </c>
      <c r="BB109" s="195">
        <f t="shared" si="16"/>
        <v>0.15</v>
      </c>
      <c r="BC109" s="99">
        <v>14479.638009049773</v>
      </c>
      <c r="BD109" s="162">
        <v>16000</v>
      </c>
      <c r="BE109" s="195">
        <f t="shared" si="17"/>
        <v>0</v>
      </c>
      <c r="BF109" s="99">
        <v>14479.638009049773</v>
      </c>
      <c r="BG109" s="162">
        <v>16000</v>
      </c>
      <c r="BH109" s="195">
        <f t="shared" si="18"/>
        <v>4.5751633986928102E-2</v>
      </c>
      <c r="BI109" s="413">
        <v>13846.153846153846</v>
      </c>
      <c r="BJ109" s="165">
        <v>15300</v>
      </c>
      <c r="BK109" s="195">
        <f t="shared" si="19"/>
        <v>0</v>
      </c>
      <c r="BL109" s="99">
        <v>13846.153846153846</v>
      </c>
      <c r="BM109" s="162">
        <v>15300</v>
      </c>
      <c r="BN109" s="195">
        <f t="shared" si="20"/>
        <v>0</v>
      </c>
      <c r="BO109" s="99">
        <v>13846.153846153846</v>
      </c>
      <c r="BP109" s="89">
        <v>15300</v>
      </c>
      <c r="BQ109" s="195">
        <f t="shared" si="21"/>
        <v>0</v>
      </c>
      <c r="BR109" s="28">
        <f t="shared" si="91"/>
        <v>13846.153846153846</v>
      </c>
      <c r="BS109" s="106">
        <v>15300</v>
      </c>
      <c r="BT109" s="194">
        <f t="shared" si="22"/>
        <v>0</v>
      </c>
      <c r="BU109" s="28">
        <f t="shared" si="92"/>
        <v>13846.153846153846</v>
      </c>
      <c r="BV109" s="52">
        <v>15300</v>
      </c>
      <c r="BW109" s="195">
        <f t="shared" si="23"/>
        <v>0</v>
      </c>
      <c r="BX109" s="28">
        <f t="shared" si="93"/>
        <v>13846.153846153846</v>
      </c>
      <c r="BY109" s="205">
        <v>15300</v>
      </c>
      <c r="BZ109" s="194">
        <f t="shared" si="24"/>
        <v>0</v>
      </c>
      <c r="CA109" s="28">
        <f t="shared" si="90"/>
        <v>13846.153846153846</v>
      </c>
      <c r="CB109" s="118">
        <v>15300</v>
      </c>
      <c r="CC109" s="195">
        <f t="shared" si="25"/>
        <v>0.10071942446043165</v>
      </c>
      <c r="CD109" s="28">
        <f t="shared" si="94"/>
        <v>12579.185520361991</v>
      </c>
      <c r="CE109" s="193">
        <v>13900</v>
      </c>
      <c r="CF109" s="194">
        <f t="shared" si="26"/>
        <v>0</v>
      </c>
      <c r="CG109" s="28">
        <f t="shared" si="95"/>
        <v>12579.185520361991</v>
      </c>
      <c r="CH109" s="50">
        <v>13900</v>
      </c>
      <c r="CI109" s="195">
        <f t="shared" si="27"/>
        <v>0</v>
      </c>
      <c r="CJ109" s="28">
        <f t="shared" si="96"/>
        <v>12579.185520361991</v>
      </c>
      <c r="CK109" s="50">
        <v>13900</v>
      </c>
    </row>
    <row r="110" spans="1:89" x14ac:dyDescent="0.3">
      <c r="A110" s="279" t="s">
        <v>165</v>
      </c>
      <c r="B110" s="73">
        <v>918</v>
      </c>
      <c r="C110" s="420" t="s">
        <v>173</v>
      </c>
      <c r="D110" s="774">
        <v>15375.565610859729</v>
      </c>
      <c r="E110" s="864">
        <v>16990</v>
      </c>
      <c r="F110" s="195">
        <f t="shared" si="0"/>
        <v>0</v>
      </c>
      <c r="G110" s="774">
        <v>15375.565610859729</v>
      </c>
      <c r="H110" s="880">
        <v>16990</v>
      </c>
      <c r="I110" s="195">
        <f t="shared" si="1"/>
        <v>0.14103425117528542</v>
      </c>
      <c r="J110" s="774">
        <v>13475.113122171946</v>
      </c>
      <c r="K110" s="861">
        <v>14890</v>
      </c>
      <c r="L110" s="195">
        <f t="shared" si="2"/>
        <v>0</v>
      </c>
      <c r="M110" s="774">
        <v>13475.113122171946</v>
      </c>
      <c r="N110" s="774">
        <v>14890</v>
      </c>
      <c r="O110" s="195">
        <f t="shared" si="3"/>
        <v>0</v>
      </c>
      <c r="P110" s="774">
        <v>13475.113122171946</v>
      </c>
      <c r="Q110" s="774">
        <v>14890</v>
      </c>
      <c r="R110" s="195">
        <f t="shared" si="4"/>
        <v>-0.2063556154673408</v>
      </c>
      <c r="S110" s="774">
        <v>16978.779645882358</v>
      </c>
      <c r="T110" s="861">
        <v>18761.551508700006</v>
      </c>
      <c r="U110" s="195">
        <f t="shared" si="5"/>
        <v>0</v>
      </c>
      <c r="V110" s="774">
        <f t="shared" si="88"/>
        <v>16978.779645882358</v>
      </c>
      <c r="W110" s="876">
        <v>18761.551508700006</v>
      </c>
      <c r="X110" s="195">
        <f t="shared" si="6"/>
        <v>0.19999999999999996</v>
      </c>
      <c r="Y110" s="774">
        <f t="shared" si="89"/>
        <v>14148.983038235299</v>
      </c>
      <c r="Z110" s="876">
        <v>15634.626257250005</v>
      </c>
      <c r="AA110" s="195">
        <f t="shared" si="7"/>
        <v>5.0000000000000107E-2</v>
      </c>
      <c r="AB110" s="774">
        <v>13475.221941176475</v>
      </c>
      <c r="AC110" s="876">
        <v>14890.120245000004</v>
      </c>
      <c r="AD110" s="195">
        <f t="shared" si="8"/>
        <v>-9.9999999999999978E-2</v>
      </c>
      <c r="AE110" s="774">
        <v>14972.468823529416</v>
      </c>
      <c r="AF110" s="938">
        <v>16544.578050000004</v>
      </c>
      <c r="AG110" s="195">
        <f t="shared" si="9"/>
        <v>0.10000000000000013</v>
      </c>
      <c r="AH110" s="472">
        <v>13611.335294117649</v>
      </c>
      <c r="AI110" s="938">
        <v>15040.525500000002</v>
      </c>
      <c r="AJ110" s="195">
        <f t="shared" si="10"/>
        <v>0</v>
      </c>
      <c r="AK110" s="774">
        <v>13611.335294117649</v>
      </c>
      <c r="AL110" s="938">
        <v>15040.525500000002</v>
      </c>
      <c r="AM110" s="195">
        <f t="shared" si="11"/>
        <v>0</v>
      </c>
      <c r="AN110" s="774">
        <v>13611.335294117649</v>
      </c>
      <c r="AO110" s="938">
        <v>15040.525500000002</v>
      </c>
      <c r="AP110" s="195">
        <f t="shared" si="12"/>
        <v>5.000000000000001E-2</v>
      </c>
      <c r="AQ110" s="99">
        <v>12963.176470588236</v>
      </c>
      <c r="AR110" s="52">
        <v>14324.310000000001</v>
      </c>
      <c r="AS110" s="195">
        <f t="shared" si="13"/>
        <v>0.10000000000000007</v>
      </c>
      <c r="AT110" s="472">
        <v>11784.705882352942</v>
      </c>
      <c r="AU110" s="149">
        <v>13022.1</v>
      </c>
      <c r="AV110" s="195">
        <f t="shared" si="14"/>
        <v>5.0000000000000031E-2</v>
      </c>
      <c r="AW110" s="472">
        <v>11223.529411764706</v>
      </c>
      <c r="AX110" s="149">
        <v>12402</v>
      </c>
      <c r="AY110" s="195">
        <f t="shared" si="15"/>
        <v>0.06</v>
      </c>
      <c r="AZ110" s="472">
        <v>10588.235294117647</v>
      </c>
      <c r="BA110" s="149">
        <v>11700</v>
      </c>
      <c r="BB110" s="195">
        <f t="shared" si="16"/>
        <v>0.14705882352941177</v>
      </c>
      <c r="BC110" s="99">
        <v>9230.7692307692305</v>
      </c>
      <c r="BD110" s="162">
        <v>10200</v>
      </c>
      <c r="BE110" s="195">
        <f t="shared" si="17"/>
        <v>0</v>
      </c>
      <c r="BF110" s="99">
        <v>9230.7692307692305</v>
      </c>
      <c r="BG110" s="162">
        <v>10200</v>
      </c>
      <c r="BH110" s="195">
        <f t="shared" si="18"/>
        <v>0.17241379310344829</v>
      </c>
      <c r="BI110" s="413">
        <v>7873.303167420815</v>
      </c>
      <c r="BJ110" s="165">
        <v>8700</v>
      </c>
      <c r="BK110" s="195">
        <f t="shared" si="19"/>
        <v>0</v>
      </c>
      <c r="BL110" s="99">
        <v>7873.303167420815</v>
      </c>
      <c r="BM110" s="162">
        <v>8700</v>
      </c>
      <c r="BN110" s="195">
        <f t="shared" si="20"/>
        <v>0</v>
      </c>
      <c r="BO110" s="99">
        <v>7873.303167420815</v>
      </c>
      <c r="BP110" s="89">
        <v>8700</v>
      </c>
      <c r="BQ110" s="195">
        <f t="shared" si="21"/>
        <v>0</v>
      </c>
      <c r="BR110" s="28">
        <f t="shared" si="91"/>
        <v>7873.303167420815</v>
      </c>
      <c r="BS110" s="106">
        <v>8700</v>
      </c>
      <c r="BT110" s="194">
        <f t="shared" si="22"/>
        <v>0</v>
      </c>
      <c r="BU110" s="28">
        <f t="shared" si="92"/>
        <v>7873.303167420815</v>
      </c>
      <c r="BV110" s="52">
        <v>8700</v>
      </c>
      <c r="BW110" s="195">
        <f t="shared" si="23"/>
        <v>0</v>
      </c>
      <c r="BX110" s="28">
        <f t="shared" si="93"/>
        <v>7873.303167420815</v>
      </c>
      <c r="BY110" s="205">
        <v>8700</v>
      </c>
      <c r="BZ110" s="194">
        <f t="shared" si="24"/>
        <v>0</v>
      </c>
      <c r="CA110" s="28">
        <f t="shared" si="90"/>
        <v>7873.303167420815</v>
      </c>
      <c r="CB110" s="118">
        <v>8700</v>
      </c>
      <c r="CC110" s="195">
        <f t="shared" si="25"/>
        <v>0.10126582278481013</v>
      </c>
      <c r="CD110" s="28">
        <f t="shared" si="94"/>
        <v>7149.3212669683262</v>
      </c>
      <c r="CE110" s="193">
        <v>7900</v>
      </c>
      <c r="CF110" s="194">
        <f t="shared" si="26"/>
        <v>0</v>
      </c>
      <c r="CG110" s="28">
        <f t="shared" si="95"/>
        <v>7149.3212669683262</v>
      </c>
      <c r="CH110" s="50">
        <v>7900</v>
      </c>
      <c r="CI110" s="195">
        <f t="shared" si="27"/>
        <v>0</v>
      </c>
      <c r="CJ110" s="28">
        <f t="shared" si="96"/>
        <v>7149.3212669683262</v>
      </c>
      <c r="CK110" s="50">
        <v>7900</v>
      </c>
    </row>
    <row r="111" spans="1:89" x14ac:dyDescent="0.3">
      <c r="A111" s="279" t="s">
        <v>165</v>
      </c>
      <c r="B111" s="73">
        <v>919</v>
      </c>
      <c r="C111" s="420" t="s">
        <v>174</v>
      </c>
      <c r="D111" s="774">
        <v>26778.280542986427</v>
      </c>
      <c r="E111" s="864">
        <v>29590</v>
      </c>
      <c r="F111" s="195">
        <f t="shared" si="0"/>
        <v>0</v>
      </c>
      <c r="G111" s="774">
        <v>26778.280542986427</v>
      </c>
      <c r="H111" s="880">
        <v>29590</v>
      </c>
      <c r="I111" s="195">
        <f t="shared" si="1"/>
        <v>9.6331974805483514E-2</v>
      </c>
      <c r="J111" s="774">
        <v>24425.339366515836</v>
      </c>
      <c r="K111" s="861">
        <v>26990</v>
      </c>
      <c r="L111" s="195">
        <f t="shared" si="2"/>
        <v>0</v>
      </c>
      <c r="M111" s="774">
        <v>24425.339366515836</v>
      </c>
      <c r="N111" s="774">
        <v>26990</v>
      </c>
      <c r="O111" s="195">
        <f t="shared" si="3"/>
        <v>0</v>
      </c>
      <c r="P111" s="774">
        <v>24425.339366515836</v>
      </c>
      <c r="Q111" s="774">
        <v>26990</v>
      </c>
      <c r="R111" s="195">
        <f t="shared" si="4"/>
        <v>-8.9210470285423824E-2</v>
      </c>
      <c r="S111" s="774">
        <v>26817.764774009058</v>
      </c>
      <c r="T111" s="861">
        <v>29633.630075280009</v>
      </c>
      <c r="U111" s="195">
        <f t="shared" si="5"/>
        <v>0</v>
      </c>
      <c r="V111" s="774">
        <f t="shared" si="88"/>
        <v>26817.764774009058</v>
      </c>
      <c r="W111" s="876">
        <v>29633.630075280009</v>
      </c>
      <c r="X111" s="195">
        <f t="shared" si="6"/>
        <v>0.26</v>
      </c>
      <c r="Y111" s="774">
        <f t="shared" si="89"/>
        <v>21283.940296832585</v>
      </c>
      <c r="Z111" s="876">
        <v>23518.754028000007</v>
      </c>
      <c r="AA111" s="195">
        <f t="shared" si="7"/>
        <v>5.0000000000000121E-2</v>
      </c>
      <c r="AB111" s="774">
        <v>20270.419330316745</v>
      </c>
      <c r="AC111" s="876">
        <v>22398.813360000004</v>
      </c>
      <c r="AD111" s="195">
        <f t="shared" si="8"/>
        <v>-0.1</v>
      </c>
      <c r="AE111" s="774">
        <v>22522.688144796382</v>
      </c>
      <c r="AF111" s="938">
        <v>24887.570400000004</v>
      </c>
      <c r="AG111" s="195">
        <f t="shared" si="9"/>
        <v>0.10000000000000007</v>
      </c>
      <c r="AH111" s="472">
        <v>20475.171040723984</v>
      </c>
      <c r="AI111" s="938">
        <v>22625.064000000002</v>
      </c>
      <c r="AJ111" s="195">
        <f t="shared" si="10"/>
        <v>0</v>
      </c>
      <c r="AK111" s="774">
        <v>20475.171040723984</v>
      </c>
      <c r="AL111" s="938">
        <v>22625.064000000002</v>
      </c>
      <c r="AM111" s="195">
        <f t="shared" si="11"/>
        <v>0</v>
      </c>
      <c r="AN111" s="774">
        <v>20475.171040723984</v>
      </c>
      <c r="AO111" s="938">
        <v>22625.064000000002</v>
      </c>
      <c r="AP111" s="195">
        <f t="shared" si="12"/>
        <v>5.0000000000000086E-2</v>
      </c>
      <c r="AQ111" s="99">
        <v>19500.162895927602</v>
      </c>
      <c r="AR111" s="52">
        <v>21547.68</v>
      </c>
      <c r="AS111" s="195">
        <f t="shared" si="13"/>
        <v>0.10000000000000006</v>
      </c>
      <c r="AT111" s="472">
        <v>17727.420814479639</v>
      </c>
      <c r="AU111" s="149">
        <v>19588.8</v>
      </c>
      <c r="AV111" s="195">
        <f t="shared" si="14"/>
        <v>4.9999999999999961E-2</v>
      </c>
      <c r="AW111" s="472">
        <v>16883.257918552037</v>
      </c>
      <c r="AX111" s="149">
        <v>18656</v>
      </c>
      <c r="AY111" s="195">
        <f t="shared" si="15"/>
        <v>0.06</v>
      </c>
      <c r="AZ111" s="472">
        <v>15927.601809954751</v>
      </c>
      <c r="BA111" s="149">
        <v>17600</v>
      </c>
      <c r="BB111" s="195">
        <f t="shared" si="16"/>
        <v>0.15032679738562091</v>
      </c>
      <c r="BC111" s="99">
        <v>13846.153846153846</v>
      </c>
      <c r="BD111" s="162">
        <v>15300</v>
      </c>
      <c r="BE111" s="195">
        <f t="shared" si="17"/>
        <v>0</v>
      </c>
      <c r="BF111" s="99">
        <v>13846.153846153846</v>
      </c>
      <c r="BG111" s="162">
        <v>15300</v>
      </c>
      <c r="BH111" s="195">
        <f t="shared" si="18"/>
        <v>7.746478873239436E-2</v>
      </c>
      <c r="BI111" s="413">
        <v>12850.678733031675</v>
      </c>
      <c r="BJ111" s="165">
        <v>14200</v>
      </c>
      <c r="BK111" s="195">
        <f t="shared" si="19"/>
        <v>0</v>
      </c>
      <c r="BL111" s="99">
        <v>12850.678733031675</v>
      </c>
      <c r="BM111" s="162">
        <v>14200</v>
      </c>
      <c r="BN111" s="195">
        <f t="shared" si="20"/>
        <v>0</v>
      </c>
      <c r="BO111" s="99">
        <v>12850.678733031675</v>
      </c>
      <c r="BP111" s="89">
        <v>14200</v>
      </c>
      <c r="BQ111" s="195">
        <f t="shared" si="21"/>
        <v>0</v>
      </c>
      <c r="BR111" s="28">
        <f t="shared" si="91"/>
        <v>12850.678733031675</v>
      </c>
      <c r="BS111" s="106">
        <v>14200</v>
      </c>
      <c r="BT111" s="194">
        <f t="shared" si="22"/>
        <v>0</v>
      </c>
      <c r="BU111" s="28">
        <f t="shared" si="92"/>
        <v>12850.678733031675</v>
      </c>
      <c r="BV111" s="52">
        <v>14200</v>
      </c>
      <c r="BW111" s="195">
        <f t="shared" si="23"/>
        <v>0</v>
      </c>
      <c r="BX111" s="28">
        <f t="shared" si="93"/>
        <v>12850.678733031675</v>
      </c>
      <c r="BY111" s="205">
        <v>14200</v>
      </c>
      <c r="BZ111" s="194">
        <f t="shared" si="24"/>
        <v>0</v>
      </c>
      <c r="CA111" s="28">
        <f t="shared" si="90"/>
        <v>12850.678733031675</v>
      </c>
      <c r="CB111" s="118">
        <v>14200</v>
      </c>
      <c r="CC111" s="195">
        <f t="shared" si="25"/>
        <v>0.10077519379844961</v>
      </c>
      <c r="CD111" s="28">
        <f t="shared" si="94"/>
        <v>11674.208144796381</v>
      </c>
      <c r="CE111" s="193">
        <v>12900</v>
      </c>
      <c r="CF111" s="194">
        <f t="shared" si="26"/>
        <v>0</v>
      </c>
      <c r="CG111" s="28">
        <f t="shared" si="95"/>
        <v>11674.208144796381</v>
      </c>
      <c r="CH111" s="50">
        <v>12900</v>
      </c>
      <c r="CI111" s="195">
        <f t="shared" si="27"/>
        <v>0</v>
      </c>
      <c r="CJ111" s="28">
        <f t="shared" si="96"/>
        <v>11674.208144796381</v>
      </c>
      <c r="CK111" s="50">
        <v>12900</v>
      </c>
    </row>
    <row r="112" spans="1:89" x14ac:dyDescent="0.3">
      <c r="A112" s="279" t="s">
        <v>165</v>
      </c>
      <c r="B112" s="73">
        <v>920</v>
      </c>
      <c r="C112" s="420" t="s">
        <v>175</v>
      </c>
      <c r="D112" s="774">
        <v>22623.529411764706</v>
      </c>
      <c r="E112" s="864">
        <v>24999</v>
      </c>
      <c r="F112" s="195">
        <f t="shared" si="0"/>
        <v>0</v>
      </c>
      <c r="G112" s="774">
        <v>22623.529411764706</v>
      </c>
      <c r="H112" s="880">
        <v>24999</v>
      </c>
      <c r="I112" s="195">
        <f t="shared" si="1"/>
        <v>3.6014405762304919E-4</v>
      </c>
      <c r="J112" s="774">
        <v>22615.384615384617</v>
      </c>
      <c r="K112" s="861">
        <v>24990</v>
      </c>
      <c r="L112" s="195">
        <f t="shared" si="2"/>
        <v>0</v>
      </c>
      <c r="M112" s="774">
        <v>22615.384615384617</v>
      </c>
      <c r="N112" s="774">
        <v>24990</v>
      </c>
      <c r="O112" s="195">
        <f t="shared" si="3"/>
        <v>0</v>
      </c>
      <c r="P112" s="774">
        <v>22615.384615384617</v>
      </c>
      <c r="Q112" s="774">
        <v>24990</v>
      </c>
      <c r="R112" s="195">
        <f t="shared" si="4"/>
        <v>-4.244799360053611E-2</v>
      </c>
      <c r="S112" s="774">
        <v>23617.917840746617</v>
      </c>
      <c r="T112" s="861">
        <v>26097.79921402501</v>
      </c>
      <c r="U112" s="195">
        <f t="shared" si="5"/>
        <v>0</v>
      </c>
      <c r="V112" s="774">
        <f t="shared" si="88"/>
        <v>23617.917840746617</v>
      </c>
      <c r="W112" s="876">
        <v>26097.79921402501</v>
      </c>
      <c r="X112" s="195">
        <f t="shared" si="6"/>
        <v>0.26</v>
      </c>
      <c r="Y112" s="774">
        <f t="shared" si="89"/>
        <v>18744.37923868779</v>
      </c>
      <c r="Z112" s="876">
        <v>20712.539058750008</v>
      </c>
      <c r="AA112" s="195">
        <f t="shared" si="7"/>
        <v>5.00000000000001E-2</v>
      </c>
      <c r="AB112" s="774">
        <v>17851.789751131226</v>
      </c>
      <c r="AC112" s="876">
        <v>19726.227675000006</v>
      </c>
      <c r="AD112" s="195">
        <f t="shared" si="8"/>
        <v>-9.9999999999999964E-2</v>
      </c>
      <c r="AE112" s="774">
        <v>19835.321945701362</v>
      </c>
      <c r="AF112" s="938">
        <v>21918.030750000005</v>
      </c>
      <c r="AG112" s="195">
        <f t="shared" si="9"/>
        <v>0.10000000000000016</v>
      </c>
      <c r="AH112" s="472">
        <v>18032.110859728509</v>
      </c>
      <c r="AI112" s="938">
        <v>19925.482500000002</v>
      </c>
      <c r="AJ112" s="195">
        <f t="shared" si="10"/>
        <v>0</v>
      </c>
      <c r="AK112" s="774">
        <v>18032.110859728509</v>
      </c>
      <c r="AL112" s="938">
        <v>19925.482500000002</v>
      </c>
      <c r="AM112" s="195">
        <f t="shared" si="11"/>
        <v>0</v>
      </c>
      <c r="AN112" s="774">
        <v>18032.110859728509</v>
      </c>
      <c r="AO112" s="938">
        <v>19925.482500000002</v>
      </c>
      <c r="AP112" s="195">
        <f t="shared" si="12"/>
        <v>5.0000000000000017E-2</v>
      </c>
      <c r="AQ112" s="99">
        <v>17173.438914027152</v>
      </c>
      <c r="AR112" s="52">
        <v>18976.650000000001</v>
      </c>
      <c r="AS112" s="195">
        <f t="shared" si="13"/>
        <v>0.10000000000000009</v>
      </c>
      <c r="AT112" s="472">
        <v>15612.217194570136</v>
      </c>
      <c r="AU112" s="149">
        <v>17251.5</v>
      </c>
      <c r="AV112" s="195">
        <f t="shared" si="14"/>
        <v>0.05</v>
      </c>
      <c r="AW112" s="472">
        <v>14868.778280542987</v>
      </c>
      <c r="AX112" s="149">
        <v>16430</v>
      </c>
      <c r="AY112" s="195">
        <f t="shared" si="15"/>
        <v>0.06</v>
      </c>
      <c r="AZ112" s="472">
        <v>14027.149321266968</v>
      </c>
      <c r="BA112" s="149">
        <v>15500</v>
      </c>
      <c r="BB112" s="195">
        <f t="shared" si="16"/>
        <v>0.14814814814814814</v>
      </c>
      <c r="BC112" s="99">
        <v>12217.194570135747</v>
      </c>
      <c r="BD112" s="162">
        <v>13500</v>
      </c>
      <c r="BE112" s="195">
        <f t="shared" si="17"/>
        <v>0</v>
      </c>
      <c r="BF112" s="99">
        <v>12217.194570135747</v>
      </c>
      <c r="BG112" s="162">
        <v>13500</v>
      </c>
      <c r="BH112" s="195">
        <f t="shared" si="18"/>
        <v>9.7560975609756101E-2</v>
      </c>
      <c r="BI112" s="413">
        <v>11131.221719457013</v>
      </c>
      <c r="BJ112" s="165">
        <v>12300</v>
      </c>
      <c r="BK112" s="195">
        <f t="shared" si="19"/>
        <v>0</v>
      </c>
      <c r="BL112" s="99">
        <v>11131.221719457013</v>
      </c>
      <c r="BM112" s="162">
        <v>12300</v>
      </c>
      <c r="BN112" s="195">
        <f t="shared" si="20"/>
        <v>0</v>
      </c>
      <c r="BO112" s="99">
        <v>11131.221719457013</v>
      </c>
      <c r="BP112" s="89">
        <v>12300</v>
      </c>
      <c r="BQ112" s="195">
        <f t="shared" si="21"/>
        <v>0</v>
      </c>
      <c r="BR112" s="28">
        <f t="shared" si="91"/>
        <v>11131.221719457013</v>
      </c>
      <c r="BS112" s="255">
        <v>12300</v>
      </c>
      <c r="BT112" s="194">
        <f t="shared" si="22"/>
        <v>2.5000000000000001E-2</v>
      </c>
      <c r="BU112" s="28">
        <f t="shared" si="92"/>
        <v>10859.728506787331</v>
      </c>
      <c r="BV112" s="52">
        <v>12000</v>
      </c>
      <c r="BW112" s="195">
        <f t="shared" si="23"/>
        <v>0</v>
      </c>
      <c r="BX112" s="28">
        <f t="shared" si="93"/>
        <v>10859.728506787331</v>
      </c>
      <c r="BY112" s="205">
        <v>12000</v>
      </c>
      <c r="BZ112" s="194">
        <f t="shared" si="24"/>
        <v>0</v>
      </c>
      <c r="CA112" s="28">
        <f t="shared" si="90"/>
        <v>10859.728506787331</v>
      </c>
      <c r="CB112" s="118">
        <v>12000</v>
      </c>
      <c r="CC112" s="195">
        <f t="shared" si="25"/>
        <v>0.10091743119266056</v>
      </c>
      <c r="CD112" s="28">
        <f t="shared" si="94"/>
        <v>9864.253393665158</v>
      </c>
      <c r="CE112" s="193">
        <v>10900</v>
      </c>
      <c r="CF112" s="194">
        <f t="shared" si="26"/>
        <v>0</v>
      </c>
      <c r="CG112" s="28">
        <f t="shared" si="95"/>
        <v>9864.253393665158</v>
      </c>
      <c r="CH112" s="50">
        <v>10900</v>
      </c>
      <c r="CI112" s="195">
        <f t="shared" si="27"/>
        <v>0</v>
      </c>
      <c r="CJ112" s="28">
        <f t="shared" si="96"/>
        <v>9864.253393665158</v>
      </c>
      <c r="CK112" s="50">
        <v>10900</v>
      </c>
    </row>
    <row r="113" spans="1:89" x14ac:dyDescent="0.3">
      <c r="A113" s="279" t="s">
        <v>165</v>
      </c>
      <c r="B113" s="73">
        <v>921</v>
      </c>
      <c r="C113" s="420" t="s">
        <v>176</v>
      </c>
      <c r="D113" s="774">
        <v>26778.280542986427</v>
      </c>
      <c r="E113" s="864">
        <v>29590</v>
      </c>
      <c r="F113" s="195">
        <f t="shared" si="0"/>
        <v>0</v>
      </c>
      <c r="G113" s="774">
        <v>26778.280542986427</v>
      </c>
      <c r="H113" s="880">
        <v>29590</v>
      </c>
      <c r="I113" s="195">
        <f t="shared" si="1"/>
        <v>5.71632725973562E-2</v>
      </c>
      <c r="J113" s="774">
        <v>25330.31674208145</v>
      </c>
      <c r="K113" s="861">
        <v>27990</v>
      </c>
      <c r="L113" s="195">
        <f t="shared" si="2"/>
        <v>0</v>
      </c>
      <c r="M113" s="774">
        <v>25330.31674208145</v>
      </c>
      <c r="N113" s="774">
        <v>27990</v>
      </c>
      <c r="O113" s="195">
        <f t="shared" si="3"/>
        <v>0</v>
      </c>
      <c r="P113" s="774">
        <v>25330.31674208145</v>
      </c>
      <c r="Q113" s="774">
        <v>27990</v>
      </c>
      <c r="R113" s="195">
        <f t="shared" si="4"/>
        <v>-7.1272148118654191E-2</v>
      </c>
      <c r="S113" s="774">
        <v>27274.208144796379</v>
      </c>
      <c r="T113" s="861">
        <v>30138</v>
      </c>
      <c r="U113" s="195">
        <f t="shared" si="5"/>
        <v>0</v>
      </c>
      <c r="V113" s="774">
        <f t="shared" si="88"/>
        <v>27274.208144796379</v>
      </c>
      <c r="W113" s="876">
        <v>30138</v>
      </c>
      <c r="X113" s="195">
        <f t="shared" si="6"/>
        <v>0.25994983277591971</v>
      </c>
      <c r="Y113" s="774">
        <f t="shared" si="89"/>
        <v>21647.058823529413</v>
      </c>
      <c r="Z113" s="876">
        <v>23920</v>
      </c>
      <c r="AA113" s="195">
        <f t="shared" si="7"/>
        <v>5.0015720352937075E-2</v>
      </c>
      <c r="AB113" s="774">
        <v>20615.937841628966</v>
      </c>
      <c r="AC113" s="876">
        <v>22780.611315000006</v>
      </c>
      <c r="AD113" s="195">
        <f t="shared" si="8"/>
        <v>-0.10000000000000002</v>
      </c>
      <c r="AE113" s="774">
        <v>22906.597601809961</v>
      </c>
      <c r="AF113" s="938">
        <v>25311.790350000007</v>
      </c>
      <c r="AG113" s="195">
        <f t="shared" si="9"/>
        <v>0.10000000000000016</v>
      </c>
      <c r="AH113" s="472">
        <v>20824.179638009053</v>
      </c>
      <c r="AI113" s="938">
        <v>23010.718500000003</v>
      </c>
      <c r="AJ113" s="195">
        <f t="shared" si="10"/>
        <v>0</v>
      </c>
      <c r="AK113" s="774">
        <v>20824.179638009053</v>
      </c>
      <c r="AL113" s="938">
        <v>23010.718500000003</v>
      </c>
      <c r="AM113" s="195">
        <f t="shared" si="11"/>
        <v>0</v>
      </c>
      <c r="AN113" s="774">
        <v>20824.179638009053</v>
      </c>
      <c r="AO113" s="938">
        <v>23010.718500000003</v>
      </c>
      <c r="AP113" s="195">
        <f t="shared" si="12"/>
        <v>5.0000000000000065E-2</v>
      </c>
      <c r="AQ113" s="99">
        <v>19832.552036199097</v>
      </c>
      <c r="AR113" s="52">
        <v>21914.97</v>
      </c>
      <c r="AS113" s="195">
        <f t="shared" si="13"/>
        <v>0.10000000000000002</v>
      </c>
      <c r="AT113" s="472">
        <v>18029.592760180996</v>
      </c>
      <c r="AU113" s="149">
        <v>19922.7</v>
      </c>
      <c r="AV113" s="195">
        <f t="shared" si="14"/>
        <v>5.0000000000000037E-2</v>
      </c>
      <c r="AW113" s="472">
        <v>17171.0407239819</v>
      </c>
      <c r="AX113" s="149">
        <v>18974</v>
      </c>
      <c r="AY113" s="195">
        <f t="shared" si="15"/>
        <v>0.06</v>
      </c>
      <c r="AZ113" s="472">
        <v>16199.095022624435</v>
      </c>
      <c r="BA113" s="149">
        <v>17900</v>
      </c>
      <c r="BB113" s="195">
        <f t="shared" si="16"/>
        <v>0.14743589743589744</v>
      </c>
      <c r="BC113" s="99">
        <v>14117.64705882353</v>
      </c>
      <c r="BD113" s="162">
        <v>15600</v>
      </c>
      <c r="BE113" s="195">
        <f t="shared" si="17"/>
        <v>0</v>
      </c>
      <c r="BF113" s="99">
        <v>14117.64705882353</v>
      </c>
      <c r="BG113" s="162">
        <v>15600</v>
      </c>
      <c r="BH113" s="195">
        <f t="shared" si="18"/>
        <v>9.8591549295774641E-2</v>
      </c>
      <c r="BI113" s="413">
        <v>12850.678733031675</v>
      </c>
      <c r="BJ113" s="165">
        <v>14200</v>
      </c>
      <c r="BK113" s="195">
        <f t="shared" si="19"/>
        <v>0</v>
      </c>
      <c r="BL113" s="99">
        <v>12850.678733031675</v>
      </c>
      <c r="BM113" s="162">
        <v>14200</v>
      </c>
      <c r="BN113" s="195">
        <f t="shared" si="20"/>
        <v>0</v>
      </c>
      <c r="BO113" s="99">
        <v>12850.678733031675</v>
      </c>
      <c r="BP113" s="89">
        <v>14200</v>
      </c>
      <c r="BQ113" s="195">
        <f t="shared" si="21"/>
        <v>0</v>
      </c>
      <c r="BR113" s="28">
        <f t="shared" si="91"/>
        <v>12850.678733031675</v>
      </c>
      <c r="BS113" s="106">
        <v>14200</v>
      </c>
      <c r="BT113" s="194">
        <f t="shared" si="22"/>
        <v>0</v>
      </c>
      <c r="BU113" s="28">
        <f t="shared" si="92"/>
        <v>12850.678733031675</v>
      </c>
      <c r="BV113" s="52">
        <v>14200</v>
      </c>
      <c r="BW113" s="195">
        <f t="shared" si="23"/>
        <v>0</v>
      </c>
      <c r="BX113" s="28">
        <f t="shared" si="93"/>
        <v>12850.678733031675</v>
      </c>
      <c r="BY113" s="205">
        <v>14200</v>
      </c>
      <c r="BZ113" s="194">
        <f t="shared" si="24"/>
        <v>0</v>
      </c>
      <c r="CA113" s="28">
        <f t="shared" si="90"/>
        <v>12850.678733031675</v>
      </c>
      <c r="CB113" s="118">
        <v>14200</v>
      </c>
      <c r="CC113" s="195">
        <f t="shared" si="25"/>
        <v>0.10077519379844961</v>
      </c>
      <c r="CD113" s="28">
        <f t="shared" si="94"/>
        <v>11674.208144796381</v>
      </c>
      <c r="CE113" s="193">
        <v>12900</v>
      </c>
      <c r="CF113" s="194">
        <f t="shared" si="26"/>
        <v>0</v>
      </c>
      <c r="CG113" s="28">
        <f t="shared" si="95"/>
        <v>11674.208144796381</v>
      </c>
      <c r="CH113" s="50">
        <v>12900</v>
      </c>
      <c r="CI113" s="195">
        <f t="shared" si="27"/>
        <v>0</v>
      </c>
      <c r="CJ113" s="28">
        <f t="shared" si="96"/>
        <v>11674.208144796381</v>
      </c>
      <c r="CK113" s="50">
        <v>12900</v>
      </c>
    </row>
    <row r="114" spans="1:89" x14ac:dyDescent="0.3">
      <c r="A114" s="279" t="s">
        <v>165</v>
      </c>
      <c r="B114" s="73">
        <v>922</v>
      </c>
      <c r="C114" s="420" t="s">
        <v>177</v>
      </c>
      <c r="D114" s="774">
        <v>24425.339366515836</v>
      </c>
      <c r="E114" s="864">
        <v>26990</v>
      </c>
      <c r="F114" s="195">
        <f t="shared" si="0"/>
        <v>0</v>
      </c>
      <c r="G114" s="774">
        <v>24425.339366515836</v>
      </c>
      <c r="H114" s="880">
        <v>26990</v>
      </c>
      <c r="I114" s="195">
        <f t="shared" si="1"/>
        <v>8.0032012805122052E-2</v>
      </c>
      <c r="J114" s="774">
        <v>22615.384615384617</v>
      </c>
      <c r="K114" s="861">
        <v>24990</v>
      </c>
      <c r="L114" s="195">
        <f t="shared" si="2"/>
        <v>0</v>
      </c>
      <c r="M114" s="774">
        <v>22615.384615384617</v>
      </c>
      <c r="N114" s="774">
        <v>24990</v>
      </c>
      <c r="O114" s="195">
        <f t="shared" si="3"/>
        <v>0</v>
      </c>
      <c r="P114" s="774">
        <v>22615.384615384617</v>
      </c>
      <c r="Q114" s="774">
        <v>24990</v>
      </c>
      <c r="R114" s="195">
        <f t="shared" si="4"/>
        <v>3.904721989382505E-2</v>
      </c>
      <c r="S114" s="774">
        <v>21765.502262443439</v>
      </c>
      <c r="T114" s="861">
        <v>24050.880000000001</v>
      </c>
      <c r="U114" s="195">
        <f t="shared" si="5"/>
        <v>0</v>
      </c>
      <c r="V114" s="774">
        <f t="shared" si="88"/>
        <v>21765.502262443439</v>
      </c>
      <c r="W114" s="876">
        <v>24050.880000000001</v>
      </c>
      <c r="X114" s="195">
        <f t="shared" si="6"/>
        <v>0.19999999999999996</v>
      </c>
      <c r="Y114" s="774">
        <f t="shared" si="89"/>
        <v>18137.918552036201</v>
      </c>
      <c r="Z114" s="876">
        <v>20042.400000000001</v>
      </c>
      <c r="AA114" s="195">
        <f t="shared" si="7"/>
        <v>5.0000000000000079E-2</v>
      </c>
      <c r="AB114" s="774">
        <v>17274.208144796379</v>
      </c>
      <c r="AC114" s="876">
        <v>19088</v>
      </c>
      <c r="AD114" s="195">
        <f t="shared" si="8"/>
        <v>-0.10008947009682129</v>
      </c>
      <c r="AE114" s="774">
        <v>19195.472850678736</v>
      </c>
      <c r="AF114" s="938">
        <v>21210.997500000001</v>
      </c>
      <c r="AG114" s="195">
        <f t="shared" si="9"/>
        <v>0</v>
      </c>
      <c r="AH114" s="472">
        <v>19195.472850678736</v>
      </c>
      <c r="AI114" s="938">
        <v>21210.997500000001</v>
      </c>
      <c r="AJ114" s="195">
        <f t="shared" si="10"/>
        <v>0</v>
      </c>
      <c r="AK114" s="774">
        <v>19195.472850678736</v>
      </c>
      <c r="AL114" s="938">
        <v>21210.997500000001</v>
      </c>
      <c r="AM114" s="195">
        <f t="shared" si="11"/>
        <v>0</v>
      </c>
      <c r="AN114" s="774">
        <v>19195.472850678736</v>
      </c>
      <c r="AO114" s="938">
        <v>21210.997500000001</v>
      </c>
      <c r="AP114" s="195">
        <f t="shared" si="12"/>
        <v>5.0000000000000024E-2</v>
      </c>
      <c r="AQ114" s="99">
        <v>18281.402714932126</v>
      </c>
      <c r="AR114" s="52">
        <v>20200.95</v>
      </c>
      <c r="AS114" s="195">
        <f t="shared" si="13"/>
        <v>0.10000000000000003</v>
      </c>
      <c r="AT114" s="472">
        <v>16619.457013574662</v>
      </c>
      <c r="AU114" s="149">
        <v>18364.5</v>
      </c>
      <c r="AV114" s="195">
        <f t="shared" si="14"/>
        <v>0.05</v>
      </c>
      <c r="AW114" s="472">
        <v>15828.054298642533</v>
      </c>
      <c r="AX114" s="149">
        <v>17490</v>
      </c>
      <c r="AY114" s="195">
        <f t="shared" si="15"/>
        <v>0.06</v>
      </c>
      <c r="AZ114" s="472">
        <v>14932.12669683258</v>
      </c>
      <c r="BA114" s="149">
        <v>16500</v>
      </c>
      <c r="BB114" s="195">
        <f t="shared" si="16"/>
        <v>0.14583333333333334</v>
      </c>
      <c r="BC114" s="99">
        <v>13031.674208144797</v>
      </c>
      <c r="BD114" s="162">
        <v>14400</v>
      </c>
      <c r="BE114" s="195">
        <f t="shared" si="17"/>
        <v>0</v>
      </c>
      <c r="BF114" s="99">
        <v>13031.674208144797</v>
      </c>
      <c r="BG114" s="162">
        <v>14400</v>
      </c>
      <c r="BH114" s="195">
        <f t="shared" si="18"/>
        <v>9.9236641221374045E-2</v>
      </c>
      <c r="BI114" s="413">
        <v>11855.203619909502</v>
      </c>
      <c r="BJ114" s="165">
        <v>13100</v>
      </c>
      <c r="BK114" s="195">
        <f t="shared" si="19"/>
        <v>0</v>
      </c>
      <c r="BL114" s="99">
        <v>11855.203619909502</v>
      </c>
      <c r="BM114" s="162">
        <v>13100</v>
      </c>
      <c r="BN114" s="195">
        <f t="shared" si="20"/>
        <v>0</v>
      </c>
      <c r="BO114" s="99">
        <v>11855.203619909502</v>
      </c>
      <c r="BP114" s="89">
        <v>13100</v>
      </c>
      <c r="BQ114" s="195">
        <f t="shared" si="21"/>
        <v>0</v>
      </c>
      <c r="BR114" s="28">
        <f t="shared" si="91"/>
        <v>11855.203619909502</v>
      </c>
      <c r="BS114" s="106">
        <v>13100</v>
      </c>
      <c r="BT114" s="194">
        <f t="shared" si="22"/>
        <v>0</v>
      </c>
      <c r="BU114" s="28">
        <f t="shared" si="92"/>
        <v>11855.203619909502</v>
      </c>
      <c r="BV114" s="52">
        <v>13100</v>
      </c>
      <c r="BW114" s="195">
        <f t="shared" si="23"/>
        <v>0</v>
      </c>
      <c r="BX114" s="28">
        <f t="shared" si="93"/>
        <v>11855.203619909502</v>
      </c>
      <c r="BY114" s="205">
        <v>13100</v>
      </c>
      <c r="BZ114" s="194">
        <f t="shared" si="24"/>
        <v>0</v>
      </c>
      <c r="CA114" s="28">
        <f t="shared" si="90"/>
        <v>11855.203619909502</v>
      </c>
      <c r="CB114" s="118">
        <v>13100</v>
      </c>
      <c r="CC114" s="195">
        <f t="shared" si="25"/>
        <v>0.10084033613445378</v>
      </c>
      <c r="CD114" s="28">
        <f t="shared" si="94"/>
        <v>10769.23076923077</v>
      </c>
      <c r="CE114" s="193">
        <v>11900</v>
      </c>
      <c r="CF114" s="194">
        <f t="shared" si="26"/>
        <v>0</v>
      </c>
      <c r="CG114" s="28">
        <f t="shared" si="95"/>
        <v>10769.23076923077</v>
      </c>
      <c r="CH114" s="50">
        <v>11900</v>
      </c>
      <c r="CI114" s="195">
        <f t="shared" si="27"/>
        <v>0</v>
      </c>
      <c r="CJ114" s="28">
        <f t="shared" si="96"/>
        <v>10769.23076923077</v>
      </c>
      <c r="CK114" s="50">
        <v>11900</v>
      </c>
    </row>
    <row r="115" spans="1:89" x14ac:dyDescent="0.3">
      <c r="A115" s="279" t="s">
        <v>165</v>
      </c>
      <c r="B115" s="73">
        <v>923</v>
      </c>
      <c r="C115" s="420" t="s">
        <v>178</v>
      </c>
      <c r="D115" s="774">
        <v>25330.31674208145</v>
      </c>
      <c r="E115" s="864">
        <v>27990</v>
      </c>
      <c r="F115" s="195">
        <f t="shared" si="0"/>
        <v>0</v>
      </c>
      <c r="G115" s="774">
        <v>25330.31674208145</v>
      </c>
      <c r="H115" s="880">
        <v>27990</v>
      </c>
      <c r="I115" s="195">
        <f t="shared" si="1"/>
        <v>0.12004801920768307</v>
      </c>
      <c r="J115" s="774">
        <v>22615.384615384617</v>
      </c>
      <c r="K115" s="861">
        <v>24990</v>
      </c>
      <c r="L115" s="195">
        <f t="shared" si="2"/>
        <v>0</v>
      </c>
      <c r="M115" s="774">
        <v>22615.384615384617</v>
      </c>
      <c r="N115" s="774">
        <v>24990</v>
      </c>
      <c r="O115" s="195">
        <f t="shared" si="3"/>
        <v>0</v>
      </c>
      <c r="P115" s="774">
        <v>22615.384615384617</v>
      </c>
      <c r="Q115" s="774">
        <v>24990</v>
      </c>
      <c r="R115" s="195">
        <f t="shared" si="4"/>
        <v>-0.12938963210702342</v>
      </c>
      <c r="S115" s="774">
        <v>25976.470588235294</v>
      </c>
      <c r="T115" s="861">
        <v>28704</v>
      </c>
      <c r="U115" s="195">
        <f t="shared" si="5"/>
        <v>0</v>
      </c>
      <c r="V115" s="774">
        <f t="shared" si="88"/>
        <v>25976.470588235294</v>
      </c>
      <c r="W115" s="876">
        <v>28704</v>
      </c>
      <c r="X115" s="195">
        <f t="shared" si="6"/>
        <v>0.2</v>
      </c>
      <c r="Y115" s="774">
        <f t="shared" si="89"/>
        <v>21647.058823529413</v>
      </c>
      <c r="Z115" s="876">
        <v>23920</v>
      </c>
      <c r="AA115" s="195">
        <f t="shared" si="7"/>
        <v>5.0015720352937075E-2</v>
      </c>
      <c r="AB115" s="774">
        <v>20615.937841628966</v>
      </c>
      <c r="AC115" s="876">
        <v>22780.611315000006</v>
      </c>
      <c r="AD115" s="195">
        <f t="shared" si="8"/>
        <v>-0.10000000000000002</v>
      </c>
      <c r="AE115" s="774">
        <v>22906.597601809961</v>
      </c>
      <c r="AF115" s="938">
        <v>25311.790350000007</v>
      </c>
      <c r="AG115" s="195">
        <f t="shared" si="9"/>
        <v>0.10000000000000016</v>
      </c>
      <c r="AH115" s="472">
        <v>20824.179638009053</v>
      </c>
      <c r="AI115" s="938">
        <v>23010.718500000003</v>
      </c>
      <c r="AJ115" s="195">
        <f t="shared" si="10"/>
        <v>0</v>
      </c>
      <c r="AK115" s="774">
        <v>20824.179638009053</v>
      </c>
      <c r="AL115" s="938">
        <v>23010.718500000003</v>
      </c>
      <c r="AM115" s="195">
        <f t="shared" si="11"/>
        <v>0</v>
      </c>
      <c r="AN115" s="774">
        <v>20824.179638009053</v>
      </c>
      <c r="AO115" s="938">
        <v>23010.718500000003</v>
      </c>
      <c r="AP115" s="195">
        <f t="shared" si="12"/>
        <v>5.0000000000000065E-2</v>
      </c>
      <c r="AQ115" s="99">
        <v>19832.552036199097</v>
      </c>
      <c r="AR115" s="52">
        <v>21914.97</v>
      </c>
      <c r="AS115" s="195">
        <f t="shared" si="13"/>
        <v>0.10000000000000002</v>
      </c>
      <c r="AT115" s="472">
        <v>18029.592760180996</v>
      </c>
      <c r="AU115" s="149">
        <v>19922.7</v>
      </c>
      <c r="AV115" s="195">
        <f t="shared" si="14"/>
        <v>5.0000000000000037E-2</v>
      </c>
      <c r="AW115" s="472">
        <v>17171.0407239819</v>
      </c>
      <c r="AX115" s="149">
        <v>18974</v>
      </c>
      <c r="AY115" s="195">
        <f t="shared" si="15"/>
        <v>0.06</v>
      </c>
      <c r="AZ115" s="472">
        <v>16199.095022624435</v>
      </c>
      <c r="BA115" s="149">
        <v>17900</v>
      </c>
      <c r="BB115" s="195">
        <f t="shared" si="16"/>
        <v>0.14743589743589744</v>
      </c>
      <c r="BC115" s="99">
        <v>14117.64705882353</v>
      </c>
      <c r="BD115" s="162">
        <v>15600</v>
      </c>
      <c r="BE115" s="195">
        <f t="shared" si="17"/>
        <v>0</v>
      </c>
      <c r="BF115" s="99">
        <v>14117.64705882353</v>
      </c>
      <c r="BG115" s="162">
        <v>15600</v>
      </c>
      <c r="BH115" s="195">
        <f t="shared" si="18"/>
        <v>9.8591549295774641E-2</v>
      </c>
      <c r="BI115" s="413">
        <v>12850.678733031675</v>
      </c>
      <c r="BJ115" s="165">
        <v>14200</v>
      </c>
      <c r="BK115" s="195">
        <f t="shared" si="19"/>
        <v>0</v>
      </c>
      <c r="BL115" s="99">
        <v>12850.678733031675</v>
      </c>
      <c r="BM115" s="162">
        <v>14200</v>
      </c>
      <c r="BN115" s="195">
        <f t="shared" si="20"/>
        <v>0</v>
      </c>
      <c r="BO115" s="99">
        <v>12850.678733031675</v>
      </c>
      <c r="BP115" s="89">
        <v>14200</v>
      </c>
      <c r="BQ115" s="195">
        <f t="shared" si="21"/>
        <v>0</v>
      </c>
      <c r="BR115" s="28">
        <f t="shared" si="91"/>
        <v>12850.678733031675</v>
      </c>
      <c r="BS115" s="106">
        <v>14200</v>
      </c>
      <c r="BT115" s="194">
        <f t="shared" si="22"/>
        <v>0</v>
      </c>
      <c r="BU115" s="28">
        <f t="shared" si="92"/>
        <v>12850.678733031675</v>
      </c>
      <c r="BV115" s="52">
        <v>14200</v>
      </c>
      <c r="BW115" s="195">
        <f t="shared" si="23"/>
        <v>0</v>
      </c>
      <c r="BX115" s="28">
        <f t="shared" si="93"/>
        <v>12850.678733031675</v>
      </c>
      <c r="BY115" s="205">
        <v>14200</v>
      </c>
      <c r="BZ115" s="194">
        <f t="shared" si="24"/>
        <v>0</v>
      </c>
      <c r="CA115" s="28">
        <f t="shared" si="90"/>
        <v>12850.678733031675</v>
      </c>
      <c r="CB115" s="118">
        <v>14200</v>
      </c>
      <c r="CC115" s="195">
        <f t="shared" si="25"/>
        <v>0.10077519379844961</v>
      </c>
      <c r="CD115" s="28">
        <f t="shared" si="94"/>
        <v>11674.208144796381</v>
      </c>
      <c r="CE115" s="193">
        <v>12900</v>
      </c>
      <c r="CF115" s="194">
        <f t="shared" si="26"/>
        <v>0</v>
      </c>
      <c r="CG115" s="28">
        <f t="shared" si="95"/>
        <v>11674.208144796381</v>
      </c>
      <c r="CH115" s="50">
        <v>12900</v>
      </c>
      <c r="CI115" s="195">
        <f t="shared" si="27"/>
        <v>0</v>
      </c>
      <c r="CJ115" s="28">
        <f t="shared" si="96"/>
        <v>11674.208144796381</v>
      </c>
      <c r="CK115" s="50">
        <v>12900</v>
      </c>
    </row>
    <row r="116" spans="1:89" x14ac:dyDescent="0.3">
      <c r="A116" s="279" t="s">
        <v>165</v>
      </c>
      <c r="B116" s="73">
        <v>924</v>
      </c>
      <c r="C116" s="420" t="s">
        <v>179</v>
      </c>
      <c r="D116" s="774">
        <v>20805.429864253394</v>
      </c>
      <c r="E116" s="864">
        <v>22990</v>
      </c>
      <c r="F116" s="195">
        <f t="shared" si="0"/>
        <v>0</v>
      </c>
      <c r="G116" s="774">
        <v>20805.429864253394</v>
      </c>
      <c r="H116" s="880">
        <v>22990</v>
      </c>
      <c r="I116" s="195">
        <f t="shared" si="1"/>
        <v>0.15585721468074409</v>
      </c>
      <c r="J116" s="774">
        <v>18000</v>
      </c>
      <c r="K116" s="861">
        <v>19890</v>
      </c>
      <c r="L116" s="195">
        <f t="shared" si="2"/>
        <v>0</v>
      </c>
      <c r="M116" s="774">
        <v>18000</v>
      </c>
      <c r="N116" s="774">
        <v>19890</v>
      </c>
      <c r="O116" s="195">
        <f t="shared" si="3"/>
        <v>0</v>
      </c>
      <c r="P116" s="749">
        <v>18000</v>
      </c>
      <c r="Q116" s="774">
        <v>19890</v>
      </c>
      <c r="R116" s="195">
        <f t="shared" si="4"/>
        <v>-0.14398079285939686</v>
      </c>
      <c r="S116" s="749">
        <v>21027.565561438925</v>
      </c>
      <c r="T116" s="861">
        <v>23235.459945390012</v>
      </c>
      <c r="U116" s="195">
        <f t="shared" si="5"/>
        <v>0</v>
      </c>
      <c r="V116" s="749">
        <f t="shared" si="88"/>
        <v>21027.565561438925</v>
      </c>
      <c r="W116" s="876">
        <v>23235.459945390012</v>
      </c>
      <c r="X116" s="195">
        <f t="shared" si="6"/>
        <v>0.26000000000000012</v>
      </c>
      <c r="Y116" s="749">
        <f t="shared" si="89"/>
        <v>16688.544096380097</v>
      </c>
      <c r="Z116" s="876">
        <v>18440.841226500008</v>
      </c>
      <c r="AA116" s="195">
        <f t="shared" si="7"/>
        <v>5.000000000000001E-2</v>
      </c>
      <c r="AB116" s="749">
        <v>15893.851520361997</v>
      </c>
      <c r="AC116" s="876">
        <v>17562.705930000007</v>
      </c>
      <c r="AD116" s="195">
        <f t="shared" si="8"/>
        <v>-9.9999999999999908E-2</v>
      </c>
      <c r="AE116" s="749">
        <v>17659.83502262444</v>
      </c>
      <c r="AF116" s="938">
        <v>19514.117700000006</v>
      </c>
      <c r="AG116" s="195">
        <f t="shared" si="9"/>
        <v>0.10000000000000012</v>
      </c>
      <c r="AH116" s="472">
        <v>16054.395475113126</v>
      </c>
      <c r="AI116" s="938">
        <v>17740.107000000004</v>
      </c>
      <c r="AJ116" s="195">
        <f t="shared" si="10"/>
        <v>0</v>
      </c>
      <c r="AK116" s="749">
        <v>16054.395475113126</v>
      </c>
      <c r="AL116" s="938">
        <v>17740.107000000004</v>
      </c>
      <c r="AM116" s="195">
        <f t="shared" si="11"/>
        <v>0</v>
      </c>
      <c r="AN116" s="749">
        <v>16054.395475113126</v>
      </c>
      <c r="AO116" s="938">
        <v>17740.107000000004</v>
      </c>
      <c r="AP116" s="195">
        <f t="shared" si="12"/>
        <v>4.9999999999999975E-2</v>
      </c>
      <c r="AQ116" s="443">
        <v>15289.900452488691</v>
      </c>
      <c r="AR116" s="52">
        <v>16895.340000000004</v>
      </c>
      <c r="AS116" s="195">
        <f t="shared" si="13"/>
        <v>0.10000000000000014</v>
      </c>
      <c r="AT116" s="472">
        <v>13899.909502262444</v>
      </c>
      <c r="AU116" s="149">
        <v>15359.400000000001</v>
      </c>
      <c r="AV116" s="195">
        <f t="shared" si="14"/>
        <v>5.00000000000001E-2</v>
      </c>
      <c r="AW116" s="472">
        <v>13238.009049773756</v>
      </c>
      <c r="AX116" s="149">
        <v>14628</v>
      </c>
      <c r="AY116" s="195">
        <f t="shared" si="15"/>
        <v>0.06</v>
      </c>
      <c r="AZ116" s="472">
        <v>12488.687782805429</v>
      </c>
      <c r="BA116" s="149">
        <v>13800</v>
      </c>
      <c r="BB116" s="195">
        <f t="shared" si="16"/>
        <v>0.15095913261050875</v>
      </c>
      <c r="BC116" s="443">
        <v>10850.678733031675</v>
      </c>
      <c r="BD116" s="89">
        <v>11990</v>
      </c>
      <c r="BE116" s="195">
        <f t="shared" si="17"/>
        <v>-1.7213114754098362E-2</v>
      </c>
      <c r="BF116" s="99">
        <v>11040.723981900454</v>
      </c>
      <c r="BG116" s="162">
        <v>12200</v>
      </c>
      <c r="BH116" s="195">
        <f t="shared" si="18"/>
        <v>0.11926605504587157</v>
      </c>
      <c r="BI116" s="413">
        <v>9864.253393665158</v>
      </c>
      <c r="BJ116" s="165">
        <v>10900</v>
      </c>
      <c r="BK116" s="195">
        <f t="shared" si="19"/>
        <v>0</v>
      </c>
      <c r="BL116" s="99">
        <v>9864.253393665158</v>
      </c>
      <c r="BM116" s="162">
        <v>10900</v>
      </c>
      <c r="BN116" s="195">
        <f t="shared" si="20"/>
        <v>0</v>
      </c>
      <c r="BO116" s="99">
        <v>9864.253393665158</v>
      </c>
      <c r="BP116" s="89">
        <v>10900</v>
      </c>
      <c r="BQ116" s="195">
        <f t="shared" si="21"/>
        <v>0</v>
      </c>
      <c r="BR116" s="28">
        <f t="shared" si="91"/>
        <v>9864.253393665158</v>
      </c>
      <c r="BS116" s="106">
        <v>10900</v>
      </c>
      <c r="BT116" s="194">
        <f t="shared" si="22"/>
        <v>0</v>
      </c>
      <c r="BU116" s="28">
        <f t="shared" si="92"/>
        <v>9864.253393665158</v>
      </c>
      <c r="BV116" s="52">
        <v>10900</v>
      </c>
      <c r="BW116" s="195">
        <f t="shared" si="23"/>
        <v>0</v>
      </c>
      <c r="BX116" s="28">
        <f t="shared" si="93"/>
        <v>9864.253393665158</v>
      </c>
      <c r="BY116" s="205">
        <v>10900</v>
      </c>
      <c r="BZ116" s="194">
        <f t="shared" si="24"/>
        <v>0</v>
      </c>
      <c r="CA116" s="28">
        <f t="shared" si="90"/>
        <v>9864.253393665158</v>
      </c>
      <c r="CB116" s="118">
        <v>10900</v>
      </c>
      <c r="CC116" s="195">
        <f t="shared" si="25"/>
        <v>0.10101010101010101</v>
      </c>
      <c r="CD116" s="28">
        <f t="shared" si="94"/>
        <v>8959.2760180995483</v>
      </c>
      <c r="CE116" s="193">
        <v>9900</v>
      </c>
      <c r="CF116" s="194">
        <f t="shared" si="26"/>
        <v>0</v>
      </c>
      <c r="CG116" s="28">
        <f t="shared" si="95"/>
        <v>8959.2760180995483</v>
      </c>
      <c r="CH116" s="50">
        <v>9900</v>
      </c>
      <c r="CI116" s="195">
        <f t="shared" si="27"/>
        <v>0</v>
      </c>
      <c r="CJ116" s="28">
        <f t="shared" si="96"/>
        <v>8959.2760180995483</v>
      </c>
      <c r="CK116" s="50">
        <v>9900</v>
      </c>
    </row>
    <row r="117" spans="1:89" x14ac:dyDescent="0.3">
      <c r="A117" s="734" t="s">
        <v>165</v>
      </c>
      <c r="B117" s="14">
        <v>2070</v>
      </c>
      <c r="C117" s="178" t="s">
        <v>180</v>
      </c>
      <c r="D117" s="774">
        <v>21710.407239819004</v>
      </c>
      <c r="E117" s="864">
        <v>23990</v>
      </c>
      <c r="F117" s="195">
        <f t="shared" si="0"/>
        <v>9.0950432014552066E-2</v>
      </c>
      <c r="G117" s="774">
        <v>19900.452488687784</v>
      </c>
      <c r="H117" s="880">
        <v>21990</v>
      </c>
      <c r="I117" s="195">
        <f t="shared" si="1"/>
        <v>9.9554977748887441E-2</v>
      </c>
      <c r="J117" s="774">
        <v>18098.642533936651</v>
      </c>
      <c r="K117" s="861">
        <v>19999</v>
      </c>
      <c r="L117" s="195">
        <f t="shared" si="2"/>
        <v>0</v>
      </c>
      <c r="M117" s="774">
        <v>18098.642533936651</v>
      </c>
      <c r="N117" s="774">
        <v>19999</v>
      </c>
      <c r="O117" s="195">
        <f t="shared" si="3"/>
        <v>0</v>
      </c>
      <c r="P117" s="749">
        <v>18098.642533936651</v>
      </c>
      <c r="Q117" s="819">
        <v>19999</v>
      </c>
      <c r="R117" s="195">
        <f t="shared" si="4"/>
        <v>4.1912484038298066E-2</v>
      </c>
      <c r="S117" s="749">
        <v>17370.597637710416</v>
      </c>
      <c r="T117" s="861">
        <v>19194.510389670009</v>
      </c>
      <c r="U117" s="195"/>
      <c r="V117" s="749">
        <f t="shared" si="88"/>
        <v>17370.597637710416</v>
      </c>
      <c r="W117" s="876">
        <v>19194.510389670009</v>
      </c>
      <c r="X117" s="195"/>
      <c r="Y117" s="749">
        <f t="shared" si="89"/>
        <v>17370.597637710416</v>
      </c>
      <c r="Z117" s="876">
        <v>19194.510389670009</v>
      </c>
      <c r="AA117" s="195"/>
      <c r="AB117" s="1005"/>
      <c r="AC117" s="876"/>
      <c r="AD117" s="195"/>
      <c r="AE117" s="1005"/>
      <c r="AF117" s="938"/>
      <c r="AG117" s="195"/>
      <c r="AH117" s="123"/>
      <c r="AI117" s="938"/>
      <c r="AJ117" s="195"/>
      <c r="AK117" s="1005"/>
      <c r="AL117" s="938"/>
      <c r="AM117" s="195"/>
      <c r="AN117" s="1005"/>
      <c r="AO117" s="938"/>
      <c r="AP117" s="195"/>
      <c r="AQ117" s="1006"/>
      <c r="AR117" s="89"/>
      <c r="AS117" s="195"/>
      <c r="AT117" s="123"/>
      <c r="AU117" s="150"/>
      <c r="AV117" s="195"/>
      <c r="AW117" s="123"/>
      <c r="AX117" s="150"/>
      <c r="AY117" s="195"/>
      <c r="AZ117" s="123"/>
      <c r="BA117" s="150"/>
      <c r="BB117" s="195"/>
      <c r="BC117" s="1006"/>
      <c r="BD117" s="162"/>
      <c r="BE117" s="195"/>
      <c r="BF117" s="1006"/>
      <c r="BG117" s="162"/>
      <c r="BH117" s="195"/>
      <c r="BI117" s="414"/>
      <c r="BJ117" s="166"/>
      <c r="BK117" s="195"/>
      <c r="BL117" s="1006"/>
      <c r="BM117" s="162"/>
      <c r="BN117" s="195"/>
      <c r="BO117" s="1006"/>
      <c r="BP117" s="89"/>
      <c r="BQ117" s="195"/>
      <c r="BR117" s="28"/>
      <c r="BS117" s="106"/>
      <c r="BT117" s="194"/>
      <c r="BU117" s="28"/>
      <c r="BV117" s="52"/>
      <c r="BW117" s="195"/>
      <c r="BX117" s="28"/>
      <c r="BY117" s="205"/>
      <c r="BZ117" s="194"/>
      <c r="CA117" s="28"/>
      <c r="CB117" s="118"/>
      <c r="CC117" s="195"/>
      <c r="CD117" s="28"/>
      <c r="CE117" s="193"/>
      <c r="CF117" s="194"/>
      <c r="CG117" s="28"/>
      <c r="CH117" s="191"/>
      <c r="CI117" s="195"/>
      <c r="CJ117" s="28"/>
      <c r="CK117" s="191"/>
    </row>
    <row r="118" spans="1:89" x14ac:dyDescent="0.3">
      <c r="A118" s="279" t="s">
        <v>165</v>
      </c>
      <c r="B118" s="274">
        <v>1065</v>
      </c>
      <c r="C118" s="43" t="s">
        <v>181</v>
      </c>
      <c r="D118" s="774">
        <v>21710.407239819004</v>
      </c>
      <c r="E118" s="864">
        <v>23990</v>
      </c>
      <c r="F118" s="195">
        <f t="shared" si="0"/>
        <v>9.0950432014552066E-2</v>
      </c>
      <c r="G118" s="774">
        <v>19900.452488687784</v>
      </c>
      <c r="H118" s="880">
        <v>21990</v>
      </c>
      <c r="I118" s="195">
        <f t="shared" si="1"/>
        <v>9.9554977748887441E-2</v>
      </c>
      <c r="J118" s="774">
        <v>18098.642533936651</v>
      </c>
      <c r="K118" s="861">
        <v>19999</v>
      </c>
      <c r="L118" s="195">
        <f t="shared" si="2"/>
        <v>0</v>
      </c>
      <c r="M118" s="774">
        <v>18098.642533936651</v>
      </c>
      <c r="N118" s="774">
        <v>19999</v>
      </c>
      <c r="O118" s="195">
        <f t="shared" si="3"/>
        <v>0</v>
      </c>
      <c r="P118" s="749">
        <v>18098.642533936651</v>
      </c>
      <c r="Q118" s="819">
        <v>19999</v>
      </c>
      <c r="R118" s="195">
        <f t="shared" si="4"/>
        <v>4.1912484038298066E-2</v>
      </c>
      <c r="S118" s="749">
        <v>17370.597637710416</v>
      </c>
      <c r="T118" s="861">
        <v>19194.510389670009</v>
      </c>
      <c r="U118" s="195">
        <f t="shared" si="5"/>
        <v>0</v>
      </c>
      <c r="V118" s="749">
        <f t="shared" si="88"/>
        <v>17370.597637710416</v>
      </c>
      <c r="W118" s="876">
        <v>19194.510389670009</v>
      </c>
      <c r="X118" s="195">
        <f t="shared" si="6"/>
        <v>0.26</v>
      </c>
      <c r="Y118" s="774">
        <f t="shared" si="89"/>
        <v>13786.188601357473</v>
      </c>
      <c r="Z118" s="876">
        <v>15233.738404500007</v>
      </c>
      <c r="AA118" s="195">
        <f t="shared" si="7"/>
        <v>5.0000000000000093E-2</v>
      </c>
      <c r="AB118" s="774">
        <v>13129.703429864259</v>
      </c>
      <c r="AC118" s="876">
        <v>14508.322290000006</v>
      </c>
      <c r="AD118" s="195">
        <f t="shared" si="8"/>
        <v>-9.9999999999999936E-2</v>
      </c>
      <c r="AE118" s="774">
        <v>14588.559366515841</v>
      </c>
      <c r="AF118" s="938">
        <v>16120.358100000005</v>
      </c>
      <c r="AG118" s="195">
        <f t="shared" si="9"/>
        <v>0.10000000000000013</v>
      </c>
      <c r="AH118" s="123">
        <v>13262.326696832582</v>
      </c>
      <c r="AI118" s="938">
        <v>14654.871000000003</v>
      </c>
      <c r="AJ118" s="195">
        <f t="shared" si="10"/>
        <v>0</v>
      </c>
      <c r="AK118" s="774">
        <v>13262.326696832582</v>
      </c>
      <c r="AL118" s="938">
        <v>14654.871000000003</v>
      </c>
      <c r="AM118" s="195">
        <f t="shared" si="11"/>
        <v>0</v>
      </c>
      <c r="AN118" s="774">
        <v>13262.326696832582</v>
      </c>
      <c r="AO118" s="938">
        <v>14654.871000000003</v>
      </c>
      <c r="AP118" s="195">
        <f t="shared" si="12"/>
        <v>5.0000000000000031E-2</v>
      </c>
      <c r="AQ118" s="99">
        <v>12630.787330316743</v>
      </c>
      <c r="AR118" s="52">
        <v>13957.020000000002</v>
      </c>
      <c r="AS118" s="195">
        <f t="shared" si="13"/>
        <v>0.10000000000000012</v>
      </c>
      <c r="AT118" s="123">
        <v>11482.533936651584</v>
      </c>
      <c r="AU118" s="150">
        <v>12688.2</v>
      </c>
      <c r="AV118" s="195">
        <f t="shared" si="14"/>
        <v>5.0000000000000058E-2</v>
      </c>
      <c r="AW118" s="123">
        <v>10935.746606334842</v>
      </c>
      <c r="AX118" s="150">
        <v>12084</v>
      </c>
      <c r="AY118" s="195">
        <f t="shared" si="15"/>
        <v>0.06</v>
      </c>
      <c r="AZ118" s="123">
        <v>10316.742081447965</v>
      </c>
      <c r="BA118" s="150">
        <v>11400</v>
      </c>
      <c r="BB118" s="195">
        <f t="shared" si="16"/>
        <v>0.15151515151515152</v>
      </c>
      <c r="BC118" s="99">
        <v>8959.2760180995483</v>
      </c>
      <c r="BD118" s="162">
        <v>9900</v>
      </c>
      <c r="BE118" s="195">
        <f t="shared" si="17"/>
        <v>4.2105263157894736E-2</v>
      </c>
      <c r="BF118" s="99">
        <v>8597.285067873303</v>
      </c>
      <c r="BG118" s="162">
        <v>9500</v>
      </c>
      <c r="BH118" s="195">
        <f t="shared" si="18"/>
        <v>0.10465116279069768</v>
      </c>
      <c r="BI118" s="414">
        <v>7782.8054298642537</v>
      </c>
      <c r="BJ118" s="166">
        <v>8600</v>
      </c>
      <c r="BK118" s="195">
        <f t="shared" si="19"/>
        <v>0</v>
      </c>
      <c r="BL118" s="99">
        <v>7782.8054298642537</v>
      </c>
      <c r="BM118" s="162">
        <v>8600</v>
      </c>
      <c r="BN118" s="195">
        <f t="shared" si="20"/>
        <v>0</v>
      </c>
      <c r="BO118" s="99">
        <v>7782.8054298642537</v>
      </c>
      <c r="BP118" s="89">
        <v>8600</v>
      </c>
      <c r="BQ118" s="195">
        <f t="shared" si="21"/>
        <v>0</v>
      </c>
      <c r="BR118" s="28">
        <f t="shared" si="91"/>
        <v>7782.8054298642537</v>
      </c>
      <c r="BS118" s="106">
        <v>8600</v>
      </c>
      <c r="BT118" s="194">
        <f t="shared" si="22"/>
        <v>0</v>
      </c>
      <c r="BU118" s="28">
        <f t="shared" si="92"/>
        <v>7782.8054298642537</v>
      </c>
      <c r="BV118" s="52">
        <v>8600</v>
      </c>
      <c r="BW118" s="195">
        <f t="shared" si="23"/>
        <v>0</v>
      </c>
      <c r="BX118" s="28">
        <f t="shared" si="93"/>
        <v>7782.8054298642537</v>
      </c>
      <c r="BY118" s="205">
        <v>8600</v>
      </c>
      <c r="BZ118" s="194">
        <f t="shared" si="24"/>
        <v>0</v>
      </c>
      <c r="CA118" s="28">
        <f t="shared" si="90"/>
        <v>7782.8054298642537</v>
      </c>
      <c r="CB118" s="118">
        <v>8600</v>
      </c>
      <c r="CC118" s="195">
        <f t="shared" si="25"/>
        <v>0.10256410256410256</v>
      </c>
      <c r="CD118" s="28">
        <f t="shared" si="94"/>
        <v>7058.8235294117649</v>
      </c>
      <c r="CE118" s="193">
        <v>7800</v>
      </c>
      <c r="CF118" s="194">
        <f t="shared" si="26"/>
        <v>0</v>
      </c>
      <c r="CG118" s="28">
        <f t="shared" si="95"/>
        <v>7058.8235294117649</v>
      </c>
      <c r="CH118" s="191">
        <v>7800</v>
      </c>
      <c r="CI118" s="195">
        <f t="shared" si="27"/>
        <v>0</v>
      </c>
      <c r="CJ118" s="28">
        <f t="shared" si="96"/>
        <v>7058.8235294117649</v>
      </c>
      <c r="CK118" s="191">
        <v>7800</v>
      </c>
    </row>
    <row r="119" spans="1:89" x14ac:dyDescent="0.3">
      <c r="A119" s="279" t="s">
        <v>165</v>
      </c>
      <c r="B119" s="73">
        <v>1066</v>
      </c>
      <c r="C119" s="43" t="s">
        <v>182</v>
      </c>
      <c r="D119" s="774">
        <v>21710.407239819004</v>
      </c>
      <c r="E119" s="864">
        <v>23990</v>
      </c>
      <c r="F119" s="195">
        <f t="shared" si="0"/>
        <v>9.0950432014552066E-2</v>
      </c>
      <c r="G119" s="774">
        <v>19900.452488687784</v>
      </c>
      <c r="H119" s="880">
        <v>21990</v>
      </c>
      <c r="I119" s="195">
        <f t="shared" si="1"/>
        <v>9.9554977748887441E-2</v>
      </c>
      <c r="J119" s="774">
        <v>18098.642533936651</v>
      </c>
      <c r="K119" s="861">
        <v>19999</v>
      </c>
      <c r="L119" s="195">
        <f t="shared" si="2"/>
        <v>0</v>
      </c>
      <c r="M119" s="774">
        <v>18098.642533936651</v>
      </c>
      <c r="N119" s="774">
        <v>19999</v>
      </c>
      <c r="O119" s="195">
        <f t="shared" si="3"/>
        <v>0</v>
      </c>
      <c r="P119" s="774">
        <v>18098.642533936651</v>
      </c>
      <c r="Q119" s="819">
        <v>19999</v>
      </c>
      <c r="R119" s="195">
        <f t="shared" si="4"/>
        <v>4.1912484038298066E-2</v>
      </c>
      <c r="S119" s="774">
        <v>17370.597637710416</v>
      </c>
      <c r="T119" s="861">
        <v>19194.510389670009</v>
      </c>
      <c r="U119" s="195">
        <f t="shared" si="5"/>
        <v>0</v>
      </c>
      <c r="V119" s="774">
        <f t="shared" si="88"/>
        <v>17370.597637710416</v>
      </c>
      <c r="W119" s="876">
        <v>19194.510389670009</v>
      </c>
      <c r="X119" s="195">
        <f t="shared" si="6"/>
        <v>0.26</v>
      </c>
      <c r="Y119" s="774">
        <f t="shared" si="89"/>
        <v>13786.188601357473</v>
      </c>
      <c r="Z119" s="876">
        <v>15233.738404500007</v>
      </c>
      <c r="AA119" s="195">
        <f t="shared" si="7"/>
        <v>5.0000000000000093E-2</v>
      </c>
      <c r="AB119" s="774">
        <v>13129.703429864259</v>
      </c>
      <c r="AC119" s="876">
        <v>14508.322290000006</v>
      </c>
      <c r="AD119" s="195">
        <f t="shared" si="8"/>
        <v>-9.9999999999999936E-2</v>
      </c>
      <c r="AE119" s="774">
        <v>14588.559366515841</v>
      </c>
      <c r="AF119" s="938">
        <v>16120.358100000005</v>
      </c>
      <c r="AG119" s="195">
        <f t="shared" si="9"/>
        <v>0.10000000000000013</v>
      </c>
      <c r="AH119" s="123">
        <v>13262.326696832582</v>
      </c>
      <c r="AI119" s="938">
        <v>14654.871000000003</v>
      </c>
      <c r="AJ119" s="195">
        <f t="shared" si="10"/>
        <v>0</v>
      </c>
      <c r="AK119" s="774">
        <v>13262.326696832582</v>
      </c>
      <c r="AL119" s="938">
        <v>14654.871000000003</v>
      </c>
      <c r="AM119" s="195">
        <f t="shared" si="11"/>
        <v>0</v>
      </c>
      <c r="AN119" s="774">
        <v>13262.326696832582</v>
      </c>
      <c r="AO119" s="938">
        <v>14654.871000000003</v>
      </c>
      <c r="AP119" s="195">
        <f t="shared" si="12"/>
        <v>5.0000000000000031E-2</v>
      </c>
      <c r="AQ119" s="99">
        <v>12630.787330316743</v>
      </c>
      <c r="AR119" s="52">
        <v>13957.020000000002</v>
      </c>
      <c r="AS119" s="195">
        <f t="shared" si="13"/>
        <v>0.10000000000000012</v>
      </c>
      <c r="AT119" s="123">
        <v>11482.533936651584</v>
      </c>
      <c r="AU119" s="150">
        <v>12688.2</v>
      </c>
      <c r="AV119" s="195">
        <f t="shared" si="14"/>
        <v>5.0000000000000058E-2</v>
      </c>
      <c r="AW119" s="123">
        <v>10935.746606334842</v>
      </c>
      <c r="AX119" s="150">
        <v>12084</v>
      </c>
      <c r="AY119" s="195">
        <f t="shared" si="15"/>
        <v>0.06</v>
      </c>
      <c r="AZ119" s="123">
        <v>10316.742081447965</v>
      </c>
      <c r="BA119" s="150">
        <v>11400</v>
      </c>
      <c r="BB119" s="195">
        <f t="shared" si="16"/>
        <v>0.15151515151515152</v>
      </c>
      <c r="BC119" s="99">
        <v>8959.2760180995483</v>
      </c>
      <c r="BD119" s="162">
        <v>9900</v>
      </c>
      <c r="BE119" s="195">
        <f t="shared" si="17"/>
        <v>2.0618556701030927E-2</v>
      </c>
      <c r="BF119" s="99">
        <v>8778.2805429864256</v>
      </c>
      <c r="BG119" s="162">
        <v>9700</v>
      </c>
      <c r="BH119" s="195">
        <f t="shared" si="18"/>
        <v>0.11494252873563218</v>
      </c>
      <c r="BI119" s="414">
        <v>7873.303167420815</v>
      </c>
      <c r="BJ119" s="166">
        <v>8700</v>
      </c>
      <c r="BK119" s="195">
        <f t="shared" si="19"/>
        <v>0</v>
      </c>
      <c r="BL119" s="99">
        <v>7873.303167420815</v>
      </c>
      <c r="BM119" s="162">
        <v>8700</v>
      </c>
      <c r="BN119" s="195">
        <f t="shared" si="20"/>
        <v>0</v>
      </c>
      <c r="BO119" s="99">
        <v>7873.303167420815</v>
      </c>
      <c r="BP119" s="89">
        <v>8700</v>
      </c>
      <c r="BQ119" s="195">
        <f t="shared" si="21"/>
        <v>0</v>
      </c>
      <c r="BR119" s="28">
        <f t="shared" si="91"/>
        <v>7873.303167420815</v>
      </c>
      <c r="BS119" s="106">
        <v>8700</v>
      </c>
      <c r="BT119" s="194">
        <f t="shared" si="22"/>
        <v>0</v>
      </c>
      <c r="BU119" s="28">
        <f t="shared" si="92"/>
        <v>7873.303167420815</v>
      </c>
      <c r="BV119" s="52">
        <v>8700</v>
      </c>
      <c r="BW119" s="195">
        <f t="shared" si="23"/>
        <v>0</v>
      </c>
      <c r="BX119" s="28">
        <f t="shared" si="93"/>
        <v>7873.303167420815</v>
      </c>
      <c r="BY119" s="205">
        <v>8700</v>
      </c>
      <c r="BZ119" s="194">
        <f t="shared" si="24"/>
        <v>0</v>
      </c>
      <c r="CA119" s="28">
        <f t="shared" si="90"/>
        <v>7873.303167420815</v>
      </c>
      <c r="CB119" s="118">
        <v>8700</v>
      </c>
      <c r="CC119" s="195">
        <f t="shared" si="25"/>
        <v>0.10126582278481013</v>
      </c>
      <c r="CD119" s="28">
        <f t="shared" si="94"/>
        <v>7149.3212669683262</v>
      </c>
      <c r="CE119" s="193">
        <v>7900</v>
      </c>
      <c r="CF119" s="194">
        <f t="shared" si="26"/>
        <v>0</v>
      </c>
      <c r="CG119" s="28">
        <f t="shared" si="95"/>
        <v>7149.3212669683262</v>
      </c>
      <c r="CH119" s="191">
        <v>7900</v>
      </c>
      <c r="CI119" s="195">
        <f t="shared" si="27"/>
        <v>0</v>
      </c>
      <c r="CJ119" s="28">
        <f t="shared" si="96"/>
        <v>7149.3212669683262</v>
      </c>
      <c r="CK119" s="191">
        <v>7900</v>
      </c>
    </row>
    <row r="120" spans="1:89" x14ac:dyDescent="0.3">
      <c r="A120" s="279" t="s">
        <v>165</v>
      </c>
      <c r="B120" s="73">
        <v>1068</v>
      </c>
      <c r="C120" s="43" t="s">
        <v>184</v>
      </c>
      <c r="D120" s="774">
        <v>22615.384615384617</v>
      </c>
      <c r="E120" s="864">
        <v>24990</v>
      </c>
      <c r="F120" s="195">
        <f t="shared" si="0"/>
        <v>4.1684035014589414E-2</v>
      </c>
      <c r="G120" s="774">
        <v>21710.407239819004</v>
      </c>
      <c r="H120" s="880">
        <v>23990</v>
      </c>
      <c r="I120" s="195">
        <f t="shared" si="1"/>
        <v>9.0950432014552066E-2</v>
      </c>
      <c r="J120" s="774">
        <v>19900.452488687784</v>
      </c>
      <c r="K120" s="861">
        <v>21990</v>
      </c>
      <c r="L120" s="195">
        <f t="shared" si="2"/>
        <v>0</v>
      </c>
      <c r="M120" s="774">
        <v>19900.452488687784</v>
      </c>
      <c r="N120" s="774">
        <v>21990</v>
      </c>
      <c r="O120" s="195">
        <f t="shared" si="3"/>
        <v>0</v>
      </c>
      <c r="P120" s="774">
        <v>19900.452488687784</v>
      </c>
      <c r="Q120" s="774">
        <v>21990</v>
      </c>
      <c r="R120" s="195">
        <f t="shared" si="4"/>
        <v>3.9872071618103438E-2</v>
      </c>
      <c r="S120" s="774">
        <v>19137.404524886875</v>
      </c>
      <c r="T120" s="861">
        <v>21146.831999999999</v>
      </c>
      <c r="U120" s="195">
        <f t="shared" si="5"/>
        <v>0</v>
      </c>
      <c r="V120" s="774">
        <f t="shared" si="88"/>
        <v>19137.404524886875</v>
      </c>
      <c r="W120" s="876">
        <v>21146.831999999999</v>
      </c>
      <c r="X120" s="195">
        <f t="shared" si="6"/>
        <v>0.25999999999999984</v>
      </c>
      <c r="Y120" s="774">
        <f t="shared" si="89"/>
        <v>15188.41628959276</v>
      </c>
      <c r="Z120" s="876">
        <v>16783.2</v>
      </c>
      <c r="AA120" s="195">
        <f t="shared" si="7"/>
        <v>5.0000000000000044E-2</v>
      </c>
      <c r="AB120" s="774">
        <v>14465.158371040725</v>
      </c>
      <c r="AC120" s="876">
        <v>15984</v>
      </c>
      <c r="AD120" s="195">
        <f t="shared" si="8"/>
        <v>-4.207031905045483E-2</v>
      </c>
      <c r="AE120" s="774">
        <v>15100.438642533943</v>
      </c>
      <c r="AF120" s="938">
        <v>16685.984700000008</v>
      </c>
      <c r="AG120" s="195">
        <f t="shared" si="9"/>
        <v>0.10000000000000019</v>
      </c>
      <c r="AH120" s="123">
        <v>13727.671493212674</v>
      </c>
      <c r="AI120" s="938">
        <v>15169.077000000005</v>
      </c>
      <c r="AJ120" s="195">
        <f t="shared" si="10"/>
        <v>0</v>
      </c>
      <c r="AK120" s="774">
        <v>13727.671493212674</v>
      </c>
      <c r="AL120" s="938">
        <v>15169.077000000005</v>
      </c>
      <c r="AM120" s="195">
        <f t="shared" si="11"/>
        <v>0</v>
      </c>
      <c r="AN120" s="774">
        <v>13727.671493212674</v>
      </c>
      <c r="AO120" s="938">
        <v>15169.077000000005</v>
      </c>
      <c r="AP120" s="195">
        <f t="shared" si="12"/>
        <v>5.0000000000000079E-2</v>
      </c>
      <c r="AQ120" s="99">
        <v>13073.972850678736</v>
      </c>
      <c r="AR120" s="89">
        <v>14446.740000000003</v>
      </c>
      <c r="AS120" s="195">
        <f t="shared" si="13"/>
        <v>0.10000000000000014</v>
      </c>
      <c r="AT120" s="123">
        <v>11885.429864253396</v>
      </c>
      <c r="AU120" s="150">
        <v>13133.400000000001</v>
      </c>
      <c r="AV120" s="195">
        <f t="shared" si="14"/>
        <v>5.0000000000000114E-2</v>
      </c>
      <c r="AW120" s="123">
        <v>11319.457013574662</v>
      </c>
      <c r="AX120" s="150">
        <v>12508</v>
      </c>
      <c r="AY120" s="195">
        <f t="shared" si="15"/>
        <v>0.06</v>
      </c>
      <c r="AZ120" s="123">
        <v>10678.733031674208</v>
      </c>
      <c r="BA120" s="150">
        <v>11800</v>
      </c>
      <c r="BB120" s="195">
        <f t="shared" si="16"/>
        <v>0.14563106796116504</v>
      </c>
      <c r="BC120" s="99">
        <v>9321.2669683257918</v>
      </c>
      <c r="BD120" s="162">
        <v>10300</v>
      </c>
      <c r="BE120" s="195">
        <f t="shared" si="17"/>
        <v>0</v>
      </c>
      <c r="BF120" s="99">
        <v>9321.2669683257918</v>
      </c>
      <c r="BG120" s="162">
        <v>10300</v>
      </c>
      <c r="BH120" s="195">
        <f t="shared" si="18"/>
        <v>0.11956521739130435</v>
      </c>
      <c r="BI120" s="414">
        <v>8325.7918552036208</v>
      </c>
      <c r="BJ120" s="166">
        <v>9200</v>
      </c>
      <c r="BK120" s="195">
        <f t="shared" si="19"/>
        <v>0</v>
      </c>
      <c r="BL120" s="99">
        <v>8325.7918552036208</v>
      </c>
      <c r="BM120" s="162">
        <v>9200</v>
      </c>
      <c r="BN120" s="195">
        <f t="shared" si="20"/>
        <v>0</v>
      </c>
      <c r="BO120" s="99">
        <v>8325.7918552036208</v>
      </c>
      <c r="BP120" s="89">
        <v>9200</v>
      </c>
      <c r="BQ120" s="195">
        <f t="shared" si="21"/>
        <v>0</v>
      </c>
      <c r="BR120" s="28">
        <f t="shared" si="91"/>
        <v>8325.7918552036208</v>
      </c>
      <c r="BS120" s="255">
        <v>9200</v>
      </c>
      <c r="BT120" s="194">
        <f t="shared" si="22"/>
        <v>4.5454545454545456E-2</v>
      </c>
      <c r="BU120" s="28">
        <f t="shared" si="92"/>
        <v>7963.8009049773755</v>
      </c>
      <c r="BV120" s="52">
        <v>8800</v>
      </c>
      <c r="BW120" s="195">
        <f t="shared" si="23"/>
        <v>0</v>
      </c>
      <c r="BX120" s="28">
        <f t="shared" si="93"/>
        <v>7963.8009049773755</v>
      </c>
      <c r="BY120" s="205">
        <v>8800</v>
      </c>
      <c r="BZ120" s="194">
        <f t="shared" si="24"/>
        <v>0</v>
      </c>
      <c r="CA120" s="28">
        <f t="shared" si="90"/>
        <v>7963.8009049773755</v>
      </c>
      <c r="CB120" s="118">
        <v>8800</v>
      </c>
      <c r="CC120" s="195">
        <f t="shared" si="25"/>
        <v>0.10137672090112641</v>
      </c>
      <c r="CD120" s="28">
        <f t="shared" si="94"/>
        <v>7230.7692307692305</v>
      </c>
      <c r="CE120" s="193">
        <f>9400*0.85</f>
        <v>7990</v>
      </c>
      <c r="CF120" s="194">
        <f t="shared" si="26"/>
        <v>-0.15</v>
      </c>
      <c r="CG120" s="28">
        <f t="shared" si="95"/>
        <v>8506.7873303167416</v>
      </c>
      <c r="CH120" s="191">
        <v>9400</v>
      </c>
      <c r="CI120" s="195">
        <f t="shared" si="27"/>
        <v>0</v>
      </c>
      <c r="CJ120" s="28">
        <f t="shared" si="96"/>
        <v>8506.7873303167416</v>
      </c>
      <c r="CK120" s="191">
        <v>9400</v>
      </c>
    </row>
    <row r="121" spans="1:89" x14ac:dyDescent="0.3">
      <c r="A121" s="279" t="s">
        <v>165</v>
      </c>
      <c r="B121" s="73">
        <v>1069</v>
      </c>
      <c r="C121" s="43" t="s">
        <v>185</v>
      </c>
      <c r="D121" s="774">
        <v>22615.384615384617</v>
      </c>
      <c r="E121" s="864">
        <v>24990</v>
      </c>
      <c r="F121" s="195">
        <f t="shared" si="0"/>
        <v>0</v>
      </c>
      <c r="G121" s="774">
        <v>22615.384615384617</v>
      </c>
      <c r="H121" s="880">
        <v>24990</v>
      </c>
      <c r="I121" s="195">
        <f t="shared" si="1"/>
        <v>8.6994345367551115E-2</v>
      </c>
      <c r="J121" s="774">
        <v>20805.429864253394</v>
      </c>
      <c r="K121" s="861">
        <v>22990</v>
      </c>
      <c r="L121" s="195">
        <f t="shared" si="2"/>
        <v>0</v>
      </c>
      <c r="M121" s="774">
        <v>20805.429864253394</v>
      </c>
      <c r="N121" s="774">
        <v>22990</v>
      </c>
      <c r="O121" s="195">
        <f t="shared" si="3"/>
        <v>0</v>
      </c>
      <c r="P121" s="774">
        <v>20805.429864253394</v>
      </c>
      <c r="Q121" s="774">
        <v>22990</v>
      </c>
      <c r="R121" s="195">
        <f t="shared" si="4"/>
        <v>8.71604786948703E-2</v>
      </c>
      <c r="S121" s="774">
        <v>19137.404524886875</v>
      </c>
      <c r="T121" s="861">
        <v>21146.831999999999</v>
      </c>
      <c r="U121" s="195">
        <f t="shared" si="5"/>
        <v>0</v>
      </c>
      <c r="V121" s="774">
        <f t="shared" si="88"/>
        <v>19137.404524886875</v>
      </c>
      <c r="W121" s="876">
        <v>21146.831999999999</v>
      </c>
      <c r="X121" s="195">
        <f t="shared" si="6"/>
        <v>0.25999999999999984</v>
      </c>
      <c r="Y121" s="774">
        <f t="shared" si="89"/>
        <v>15188.41628959276</v>
      </c>
      <c r="Z121" s="876">
        <v>16783.2</v>
      </c>
      <c r="AA121" s="195">
        <f t="shared" si="7"/>
        <v>5.0000000000000044E-2</v>
      </c>
      <c r="AB121" s="774">
        <v>14465.158371040725</v>
      </c>
      <c r="AC121" s="876">
        <v>15984</v>
      </c>
      <c r="AD121" s="195">
        <f t="shared" si="8"/>
        <v>-0.10289125117423523</v>
      </c>
      <c r="AE121" s="774">
        <v>16124.197194570139</v>
      </c>
      <c r="AF121" s="938">
        <v>17817.237900000004</v>
      </c>
      <c r="AG121" s="195">
        <f t="shared" si="9"/>
        <v>0.1</v>
      </c>
      <c r="AH121" s="123">
        <v>14658.361085972854</v>
      </c>
      <c r="AI121" s="938">
        <v>16197.489000000003</v>
      </c>
      <c r="AJ121" s="195">
        <f t="shared" si="10"/>
        <v>0</v>
      </c>
      <c r="AK121" s="774">
        <v>14658.361085972854</v>
      </c>
      <c r="AL121" s="938">
        <v>16197.489000000003</v>
      </c>
      <c r="AM121" s="195">
        <f t="shared" si="11"/>
        <v>0</v>
      </c>
      <c r="AN121" s="774">
        <v>14658.361085972854</v>
      </c>
      <c r="AO121" s="938">
        <v>16197.489000000003</v>
      </c>
      <c r="AP121" s="195">
        <f t="shared" si="12"/>
        <v>5.0000000000000065E-2</v>
      </c>
      <c r="AQ121" s="99">
        <v>13960.343891402717</v>
      </c>
      <c r="AR121" s="89">
        <v>15426.180000000002</v>
      </c>
      <c r="AS121" s="195">
        <f t="shared" si="13"/>
        <v>0.10000000000000006</v>
      </c>
      <c r="AT121" s="123">
        <v>12691.221719457015</v>
      </c>
      <c r="AU121" s="150">
        <v>14023.800000000001</v>
      </c>
      <c r="AV121" s="195">
        <f t="shared" si="14"/>
        <v>5.0000000000000079E-2</v>
      </c>
      <c r="AW121" s="123">
        <v>12086.877828054299</v>
      </c>
      <c r="AX121" s="150">
        <v>13356</v>
      </c>
      <c r="AY121" s="195">
        <f t="shared" si="15"/>
        <v>0.06</v>
      </c>
      <c r="AZ121" s="123">
        <v>11402.714932126697</v>
      </c>
      <c r="BA121" s="150">
        <v>12600</v>
      </c>
      <c r="BB121" s="195">
        <f t="shared" si="16"/>
        <v>0.14545454545454545</v>
      </c>
      <c r="BC121" s="99">
        <v>9954.7511312217193</v>
      </c>
      <c r="BD121" s="162">
        <v>11000</v>
      </c>
      <c r="BE121" s="195">
        <f t="shared" si="17"/>
        <v>0</v>
      </c>
      <c r="BF121" s="99">
        <v>9954.7511312217193</v>
      </c>
      <c r="BG121" s="162">
        <v>11000</v>
      </c>
      <c r="BH121" s="195">
        <f t="shared" si="18"/>
        <v>0.12244897959183673</v>
      </c>
      <c r="BI121" s="414">
        <v>8868.778280542987</v>
      </c>
      <c r="BJ121" s="166">
        <v>9800</v>
      </c>
      <c r="BK121" s="195">
        <f t="shared" si="19"/>
        <v>0</v>
      </c>
      <c r="BL121" s="99">
        <v>8868.778280542987</v>
      </c>
      <c r="BM121" s="162">
        <v>9800</v>
      </c>
      <c r="BN121" s="195">
        <f t="shared" si="20"/>
        <v>0</v>
      </c>
      <c r="BO121" s="99">
        <v>8868.778280542987</v>
      </c>
      <c r="BP121" s="89">
        <v>9800</v>
      </c>
      <c r="BQ121" s="195">
        <f t="shared" si="21"/>
        <v>0</v>
      </c>
      <c r="BR121" s="28">
        <f t="shared" si="91"/>
        <v>8868.778280542987</v>
      </c>
      <c r="BS121" s="106">
        <v>9800</v>
      </c>
      <c r="BT121" s="194">
        <f t="shared" si="22"/>
        <v>0</v>
      </c>
      <c r="BU121" s="28">
        <f t="shared" si="92"/>
        <v>8868.778280542987</v>
      </c>
      <c r="BV121" s="52">
        <v>9800</v>
      </c>
      <c r="BW121" s="195">
        <f t="shared" si="23"/>
        <v>0</v>
      </c>
      <c r="BX121" s="28">
        <f t="shared" si="93"/>
        <v>8868.778280542987</v>
      </c>
      <c r="BY121" s="205">
        <v>9800</v>
      </c>
      <c r="BZ121" s="194">
        <f t="shared" si="24"/>
        <v>0</v>
      </c>
      <c r="CA121" s="28">
        <f t="shared" si="90"/>
        <v>8868.778280542987</v>
      </c>
      <c r="CB121" s="118">
        <v>9800</v>
      </c>
      <c r="CC121" s="195">
        <f t="shared" si="25"/>
        <v>0.10236220472440945</v>
      </c>
      <c r="CD121" s="28">
        <f t="shared" si="94"/>
        <v>8045.2488687782807</v>
      </c>
      <c r="CE121" s="193">
        <v>8890</v>
      </c>
      <c r="CF121" s="194">
        <f t="shared" si="26"/>
        <v>-5.4255319148936172E-2</v>
      </c>
      <c r="CG121" s="28">
        <f t="shared" si="95"/>
        <v>8506.7873303167416</v>
      </c>
      <c r="CH121" s="191">
        <v>9400</v>
      </c>
      <c r="CI121" s="195">
        <f t="shared" si="27"/>
        <v>0</v>
      </c>
      <c r="CJ121" s="28">
        <f t="shared" si="96"/>
        <v>8506.7873303167416</v>
      </c>
      <c r="CK121" s="191">
        <v>9400</v>
      </c>
    </row>
    <row r="122" spans="1:89" x14ac:dyDescent="0.3">
      <c r="A122" s="279" t="s">
        <v>165</v>
      </c>
      <c r="B122" s="73">
        <v>1070</v>
      </c>
      <c r="C122" s="43" t="s">
        <v>186</v>
      </c>
      <c r="D122" s="774">
        <v>22615.384615384617</v>
      </c>
      <c r="E122" s="864">
        <v>24990</v>
      </c>
      <c r="F122" s="195">
        <f t="shared" si="0"/>
        <v>0</v>
      </c>
      <c r="G122" s="774">
        <v>22615.384615384617</v>
      </c>
      <c r="H122" s="880">
        <v>24990</v>
      </c>
      <c r="I122" s="195">
        <f t="shared" si="1"/>
        <v>8.6994345367551115E-2</v>
      </c>
      <c r="J122" s="774">
        <v>20805.429864253394</v>
      </c>
      <c r="K122" s="861">
        <v>22990</v>
      </c>
      <c r="L122" s="195">
        <f t="shared" si="2"/>
        <v>0</v>
      </c>
      <c r="M122" s="774">
        <v>20805.429864253394</v>
      </c>
      <c r="N122" s="774">
        <v>22990</v>
      </c>
      <c r="O122" s="195">
        <f t="shared" si="3"/>
        <v>0</v>
      </c>
      <c r="P122" s="774">
        <v>20805.429864253394</v>
      </c>
      <c r="Q122" s="774">
        <v>22990</v>
      </c>
      <c r="R122" s="195">
        <f t="shared" si="4"/>
        <v>2.6637427639756153E-2</v>
      </c>
      <c r="S122" s="774">
        <v>20265.606244343893</v>
      </c>
      <c r="T122" s="861">
        <v>22393.494900000002</v>
      </c>
      <c r="U122" s="195">
        <f t="shared" si="5"/>
        <v>0</v>
      </c>
      <c r="V122" s="774">
        <f t="shared" si="88"/>
        <v>20265.606244343893</v>
      </c>
      <c r="W122" s="876">
        <v>22393.494900000002</v>
      </c>
      <c r="X122" s="195">
        <f t="shared" si="6"/>
        <v>0.25999999999999995</v>
      </c>
      <c r="Y122" s="774">
        <f t="shared" si="89"/>
        <v>16083.814479638011</v>
      </c>
      <c r="Z122" s="876">
        <v>17772.615000000002</v>
      </c>
      <c r="AA122" s="195">
        <f t="shared" si="7"/>
        <v>5.0000000000000142E-2</v>
      </c>
      <c r="AB122" s="774">
        <v>15317.918552036199</v>
      </c>
      <c r="AC122" s="876">
        <v>16926.3</v>
      </c>
      <c r="AD122" s="195">
        <f t="shared" si="8"/>
        <v>-5.0004265812716359E-2</v>
      </c>
      <c r="AE122" s="774">
        <v>16124.197194570139</v>
      </c>
      <c r="AF122" s="938">
        <v>17817.237900000004</v>
      </c>
      <c r="AG122" s="195">
        <f t="shared" si="9"/>
        <v>0.1</v>
      </c>
      <c r="AH122" s="123">
        <v>14658.361085972854</v>
      </c>
      <c r="AI122" s="938">
        <v>16197.489000000003</v>
      </c>
      <c r="AJ122" s="195">
        <f t="shared" si="10"/>
        <v>0</v>
      </c>
      <c r="AK122" s="774">
        <v>14658.361085972854</v>
      </c>
      <c r="AL122" s="938">
        <v>16197.489000000003</v>
      </c>
      <c r="AM122" s="195">
        <f t="shared" si="11"/>
        <v>0</v>
      </c>
      <c r="AN122" s="774">
        <v>14658.361085972854</v>
      </c>
      <c r="AO122" s="938">
        <v>16197.489000000003</v>
      </c>
      <c r="AP122" s="195">
        <f t="shared" si="12"/>
        <v>5.0000000000000065E-2</v>
      </c>
      <c r="AQ122" s="99">
        <v>13960.343891402717</v>
      </c>
      <c r="AR122" s="89">
        <v>15426.180000000002</v>
      </c>
      <c r="AS122" s="195">
        <f t="shared" si="13"/>
        <v>0.10000000000000006</v>
      </c>
      <c r="AT122" s="123">
        <v>12691.221719457015</v>
      </c>
      <c r="AU122" s="150">
        <v>14023.800000000001</v>
      </c>
      <c r="AV122" s="195">
        <f t="shared" si="14"/>
        <v>5.0000000000000079E-2</v>
      </c>
      <c r="AW122" s="123">
        <v>12086.877828054299</v>
      </c>
      <c r="AX122" s="150">
        <v>13356</v>
      </c>
      <c r="AY122" s="195">
        <f t="shared" si="15"/>
        <v>0.06</v>
      </c>
      <c r="AZ122" s="123">
        <v>11402.714932126697</v>
      </c>
      <c r="BA122" s="150">
        <v>12600</v>
      </c>
      <c r="BB122" s="195">
        <f t="shared" si="16"/>
        <v>0.14545454545454545</v>
      </c>
      <c r="BC122" s="99">
        <v>9954.7511312217193</v>
      </c>
      <c r="BD122" s="162">
        <v>11000</v>
      </c>
      <c r="BE122" s="195">
        <f t="shared" si="17"/>
        <v>0</v>
      </c>
      <c r="BF122" s="99">
        <v>9954.7511312217193</v>
      </c>
      <c r="BG122" s="162">
        <v>11000</v>
      </c>
      <c r="BH122" s="195">
        <f t="shared" si="18"/>
        <v>0.1111111111111111</v>
      </c>
      <c r="BI122" s="414">
        <v>8959.2760180995483</v>
      </c>
      <c r="BJ122" s="166">
        <v>9900</v>
      </c>
      <c r="BK122" s="195">
        <f t="shared" si="19"/>
        <v>0</v>
      </c>
      <c r="BL122" s="99">
        <v>8959.2760180995483</v>
      </c>
      <c r="BM122" s="162">
        <v>9900</v>
      </c>
      <c r="BN122" s="195">
        <f t="shared" si="20"/>
        <v>0</v>
      </c>
      <c r="BO122" s="99">
        <v>8959.2760180995483</v>
      </c>
      <c r="BP122" s="89">
        <v>9900</v>
      </c>
      <c r="BQ122" s="195">
        <f t="shared" si="21"/>
        <v>0</v>
      </c>
      <c r="BR122" s="28">
        <f t="shared" si="91"/>
        <v>8959.2760180995483</v>
      </c>
      <c r="BS122" s="106">
        <v>9900</v>
      </c>
      <c r="BT122" s="194">
        <f t="shared" si="22"/>
        <v>0</v>
      </c>
      <c r="BU122" s="28">
        <f t="shared" si="92"/>
        <v>8959.2760180995483</v>
      </c>
      <c r="BV122" s="52">
        <v>9900</v>
      </c>
      <c r="BW122" s="195">
        <f t="shared" si="23"/>
        <v>0</v>
      </c>
      <c r="BX122" s="28">
        <f t="shared" si="93"/>
        <v>8959.2760180995483</v>
      </c>
      <c r="BY122" s="205">
        <v>9900</v>
      </c>
      <c r="BZ122" s="194">
        <f t="shared" si="24"/>
        <v>0</v>
      </c>
      <c r="CA122" s="28">
        <f t="shared" si="90"/>
        <v>8959.2760180995483</v>
      </c>
      <c r="CB122" s="118">
        <v>9900</v>
      </c>
      <c r="CC122" s="195">
        <f t="shared" si="25"/>
        <v>0.10122358175750834</v>
      </c>
      <c r="CD122" s="28">
        <f t="shared" si="94"/>
        <v>8135.746606334842</v>
      </c>
      <c r="CE122" s="193">
        <v>8990</v>
      </c>
      <c r="CF122" s="194">
        <f t="shared" si="26"/>
        <v>-5.3684210526315793E-2</v>
      </c>
      <c r="CG122" s="28">
        <f t="shared" si="95"/>
        <v>8597.285067873303</v>
      </c>
      <c r="CH122" s="191">
        <v>9500</v>
      </c>
      <c r="CI122" s="195">
        <f t="shared" si="27"/>
        <v>0</v>
      </c>
      <c r="CJ122" s="28">
        <f t="shared" si="96"/>
        <v>8597.285067873303</v>
      </c>
      <c r="CK122" s="191">
        <v>9500</v>
      </c>
    </row>
    <row r="123" spans="1:89" x14ac:dyDescent="0.3">
      <c r="A123" s="279" t="s">
        <v>165</v>
      </c>
      <c r="B123" s="73">
        <v>1071</v>
      </c>
      <c r="C123" s="43" t="s">
        <v>187</v>
      </c>
      <c r="D123" s="774">
        <v>21710.407239819004</v>
      </c>
      <c r="E123" s="864">
        <v>23990</v>
      </c>
      <c r="F123" s="195">
        <f t="shared" si="0"/>
        <v>9.0950432014552066E-2</v>
      </c>
      <c r="G123" s="774">
        <v>19900.452488687784</v>
      </c>
      <c r="H123" s="880">
        <v>21990</v>
      </c>
      <c r="I123" s="195">
        <f t="shared" si="1"/>
        <v>9.9554977748887441E-2</v>
      </c>
      <c r="J123" s="774">
        <v>18098.642533936651</v>
      </c>
      <c r="K123" s="861">
        <v>19999</v>
      </c>
      <c r="L123" s="195">
        <f t="shared" si="2"/>
        <v>0</v>
      </c>
      <c r="M123" s="774">
        <v>18098.642533936651</v>
      </c>
      <c r="N123" s="774">
        <v>19999</v>
      </c>
      <c r="O123" s="195">
        <f t="shared" si="3"/>
        <v>0</v>
      </c>
      <c r="P123" s="774">
        <v>18098.642533936651</v>
      </c>
      <c r="Q123" s="819">
        <v>19999</v>
      </c>
      <c r="R123" s="195">
        <f t="shared" si="4"/>
        <v>-0.10693215653860161</v>
      </c>
      <c r="S123" s="774">
        <v>20265.697243995484</v>
      </c>
      <c r="T123" s="861">
        <v>22393.59545461501</v>
      </c>
      <c r="U123" s="195">
        <f t="shared" si="5"/>
        <v>0</v>
      </c>
      <c r="V123" s="774">
        <f t="shared" si="88"/>
        <v>20265.697243995484</v>
      </c>
      <c r="W123" s="876">
        <v>22393.59545461501</v>
      </c>
      <c r="X123" s="195">
        <f t="shared" si="6"/>
        <v>0.25999999999999995</v>
      </c>
      <c r="Y123" s="774">
        <f t="shared" si="89"/>
        <v>16083.886701583719</v>
      </c>
      <c r="Z123" s="876">
        <v>17772.694805250008</v>
      </c>
      <c r="AA123" s="195">
        <f t="shared" si="7"/>
        <v>5.0000000000000148E-2</v>
      </c>
      <c r="AB123" s="774">
        <v>15317.987334841635</v>
      </c>
      <c r="AC123" s="876">
        <v>16926.376005000006</v>
      </c>
      <c r="AD123" s="195">
        <f t="shared" si="8"/>
        <v>-9.9999999999999978E-2</v>
      </c>
      <c r="AE123" s="774">
        <v>17019.985927601814</v>
      </c>
      <c r="AF123" s="938">
        <v>18807.084450000006</v>
      </c>
      <c r="AG123" s="195">
        <f t="shared" si="9"/>
        <v>0.10000000000000009</v>
      </c>
      <c r="AH123" s="123">
        <v>15472.714479638013</v>
      </c>
      <c r="AI123" s="938">
        <v>17097.349500000004</v>
      </c>
      <c r="AJ123" s="195">
        <f t="shared" si="10"/>
        <v>0</v>
      </c>
      <c r="AK123" s="774">
        <v>15472.714479638013</v>
      </c>
      <c r="AL123" s="938">
        <v>17097.349500000004</v>
      </c>
      <c r="AM123" s="195">
        <f t="shared" si="11"/>
        <v>0</v>
      </c>
      <c r="AN123" s="774">
        <v>15472.714479638013</v>
      </c>
      <c r="AO123" s="938">
        <v>17097.349500000004</v>
      </c>
      <c r="AP123" s="195">
        <f t="shared" si="12"/>
        <v>5.0000000000000086E-2</v>
      </c>
      <c r="AQ123" s="99">
        <v>14735.918552036201</v>
      </c>
      <c r="AR123" s="89">
        <v>16283.190000000002</v>
      </c>
      <c r="AS123" s="195">
        <f t="shared" si="13"/>
        <v>0.10000000000000005</v>
      </c>
      <c r="AT123" s="123">
        <v>13396.289592760182</v>
      </c>
      <c r="AU123" s="150">
        <v>14802.900000000001</v>
      </c>
      <c r="AV123" s="195">
        <f t="shared" si="14"/>
        <v>5.00000000000001E-2</v>
      </c>
      <c r="AW123" s="123">
        <v>12758.371040723981</v>
      </c>
      <c r="AX123" s="150">
        <v>14098</v>
      </c>
      <c r="AY123" s="195">
        <f t="shared" si="15"/>
        <v>0.06</v>
      </c>
      <c r="AZ123" s="123">
        <v>12036.199095022625</v>
      </c>
      <c r="BA123" s="150">
        <v>13300</v>
      </c>
      <c r="BB123" s="195">
        <f t="shared" si="16"/>
        <v>0.14655172413793102</v>
      </c>
      <c r="BC123" s="99">
        <v>10497.737556561086</v>
      </c>
      <c r="BD123" s="162">
        <v>11600</v>
      </c>
      <c r="BE123" s="195">
        <f t="shared" si="17"/>
        <v>0</v>
      </c>
      <c r="BF123" s="99">
        <v>10497.737556561086</v>
      </c>
      <c r="BG123" s="162">
        <v>11600</v>
      </c>
      <c r="BH123" s="195">
        <f t="shared" si="18"/>
        <v>8.4112149532710276E-2</v>
      </c>
      <c r="BI123" s="414">
        <v>9683.2579185520372</v>
      </c>
      <c r="BJ123" s="166">
        <v>10700</v>
      </c>
      <c r="BK123" s="195">
        <f t="shared" si="19"/>
        <v>0</v>
      </c>
      <c r="BL123" s="99">
        <v>9683.2579185520372</v>
      </c>
      <c r="BM123" s="162">
        <v>10700</v>
      </c>
      <c r="BN123" s="195">
        <f t="shared" si="20"/>
        <v>0</v>
      </c>
      <c r="BO123" s="99">
        <v>9683.2579185520372</v>
      </c>
      <c r="BP123" s="89">
        <v>10700</v>
      </c>
      <c r="BQ123" s="195">
        <f t="shared" si="21"/>
        <v>0</v>
      </c>
      <c r="BR123" s="28">
        <f t="shared" si="91"/>
        <v>9683.2579185520372</v>
      </c>
      <c r="BS123" s="106">
        <v>10700</v>
      </c>
      <c r="BT123" s="194">
        <f t="shared" si="22"/>
        <v>0</v>
      </c>
      <c r="BU123" s="28">
        <f t="shared" si="92"/>
        <v>9683.2579185520372</v>
      </c>
      <c r="BV123" s="52">
        <v>10700</v>
      </c>
      <c r="BW123" s="195">
        <f t="shared" si="23"/>
        <v>0</v>
      </c>
      <c r="BX123" s="28">
        <f t="shared" si="93"/>
        <v>9683.2579185520372</v>
      </c>
      <c r="BY123" s="205">
        <v>10700</v>
      </c>
      <c r="BZ123" s="194">
        <f t="shared" si="24"/>
        <v>0</v>
      </c>
      <c r="CA123" s="28">
        <f t="shared" si="90"/>
        <v>9683.2579185520372</v>
      </c>
      <c r="CB123" s="118">
        <v>10700</v>
      </c>
      <c r="CC123" s="195">
        <f t="shared" si="25"/>
        <v>0.10309278350515463</v>
      </c>
      <c r="CD123" s="28">
        <f t="shared" si="94"/>
        <v>8778.2805429864256</v>
      </c>
      <c r="CE123" s="193">
        <v>9700</v>
      </c>
      <c r="CF123" s="194">
        <f t="shared" si="26"/>
        <v>0</v>
      </c>
      <c r="CG123" s="28">
        <f t="shared" si="95"/>
        <v>8778.2805429864256</v>
      </c>
      <c r="CH123" s="191">
        <v>9700</v>
      </c>
      <c r="CI123" s="195">
        <f t="shared" si="27"/>
        <v>0</v>
      </c>
      <c r="CJ123" s="28">
        <f t="shared" si="96"/>
        <v>8778.2805429864256</v>
      </c>
      <c r="CK123" s="191">
        <v>9700</v>
      </c>
    </row>
    <row r="124" spans="1:89" x14ac:dyDescent="0.3">
      <c r="A124" s="279" t="s">
        <v>165</v>
      </c>
      <c r="B124" s="73">
        <v>1072</v>
      </c>
      <c r="C124" s="43" t="s">
        <v>188</v>
      </c>
      <c r="D124" s="774">
        <v>22615.384615384617</v>
      </c>
      <c r="E124" s="864">
        <v>24990</v>
      </c>
      <c r="F124" s="195">
        <f t="shared" si="0"/>
        <v>0</v>
      </c>
      <c r="G124" s="774">
        <v>22615.384615384617</v>
      </c>
      <c r="H124" s="880">
        <v>24990</v>
      </c>
      <c r="I124" s="195">
        <f t="shared" si="1"/>
        <v>8.6994345367551115E-2</v>
      </c>
      <c r="J124" s="774">
        <v>20805.429864253394</v>
      </c>
      <c r="K124" s="861">
        <v>22990</v>
      </c>
      <c r="L124" s="195">
        <f t="shared" si="2"/>
        <v>0</v>
      </c>
      <c r="M124" s="774">
        <v>20805.429864253394</v>
      </c>
      <c r="N124" s="774">
        <v>22990</v>
      </c>
      <c r="O124" s="195">
        <f t="shared" si="3"/>
        <v>0</v>
      </c>
      <c r="P124" s="774">
        <v>20805.429864253394</v>
      </c>
      <c r="Q124" s="774">
        <v>22990</v>
      </c>
      <c r="R124" s="195">
        <f t="shared" si="4"/>
        <v>2.6637427639756153E-2</v>
      </c>
      <c r="S124" s="774">
        <v>20265.606244343893</v>
      </c>
      <c r="T124" s="861">
        <v>22393.494900000002</v>
      </c>
      <c r="U124" s="195">
        <f t="shared" si="5"/>
        <v>0</v>
      </c>
      <c r="V124" s="774">
        <f t="shared" si="88"/>
        <v>20265.606244343893</v>
      </c>
      <c r="W124" s="876">
        <v>22393.494900000002</v>
      </c>
      <c r="X124" s="195">
        <f t="shared" si="6"/>
        <v>0.25999999999999995</v>
      </c>
      <c r="Y124" s="774">
        <f t="shared" si="89"/>
        <v>16083.814479638011</v>
      </c>
      <c r="Z124" s="876">
        <v>17772.615000000002</v>
      </c>
      <c r="AA124" s="195">
        <f t="shared" si="7"/>
        <v>5.0000000000000142E-2</v>
      </c>
      <c r="AB124" s="774">
        <v>15317.918552036199</v>
      </c>
      <c r="AC124" s="876">
        <v>16926.3</v>
      </c>
      <c r="AD124" s="195">
        <f t="shared" si="8"/>
        <v>-5.0004265812716359E-2</v>
      </c>
      <c r="AE124" s="774">
        <v>16124.197194570139</v>
      </c>
      <c r="AF124" s="938">
        <v>17817.237900000004</v>
      </c>
      <c r="AG124" s="195">
        <f t="shared" si="9"/>
        <v>0.1</v>
      </c>
      <c r="AH124" s="123">
        <v>14658.361085972854</v>
      </c>
      <c r="AI124" s="938">
        <v>16197.489000000003</v>
      </c>
      <c r="AJ124" s="195">
        <f t="shared" si="10"/>
        <v>0</v>
      </c>
      <c r="AK124" s="774">
        <v>14658.361085972854</v>
      </c>
      <c r="AL124" s="938">
        <v>16197.489000000003</v>
      </c>
      <c r="AM124" s="195">
        <f t="shared" si="11"/>
        <v>0</v>
      </c>
      <c r="AN124" s="774">
        <v>14658.361085972854</v>
      </c>
      <c r="AO124" s="938">
        <v>16197.489000000003</v>
      </c>
      <c r="AP124" s="195">
        <f t="shared" si="12"/>
        <v>5.0000000000000065E-2</v>
      </c>
      <c r="AQ124" s="99">
        <v>13960.343891402717</v>
      </c>
      <c r="AR124" s="89">
        <v>15426.180000000002</v>
      </c>
      <c r="AS124" s="195">
        <f t="shared" si="13"/>
        <v>0.10000000000000006</v>
      </c>
      <c r="AT124" s="123">
        <v>12691.221719457015</v>
      </c>
      <c r="AU124" s="150">
        <v>14023.800000000001</v>
      </c>
      <c r="AV124" s="195">
        <f t="shared" si="14"/>
        <v>5.0000000000000079E-2</v>
      </c>
      <c r="AW124" s="123">
        <v>12086.877828054299</v>
      </c>
      <c r="AX124" s="150">
        <v>13356</v>
      </c>
      <c r="AY124" s="195">
        <f t="shared" si="15"/>
        <v>0.06</v>
      </c>
      <c r="AZ124" s="123">
        <v>11402.714932126697</v>
      </c>
      <c r="BA124" s="150">
        <v>12600</v>
      </c>
      <c r="BB124" s="195">
        <f t="shared" si="16"/>
        <v>0.14545454545454545</v>
      </c>
      <c r="BC124" s="99">
        <v>9954.7511312217193</v>
      </c>
      <c r="BD124" s="162">
        <v>11000</v>
      </c>
      <c r="BE124" s="195">
        <f t="shared" si="17"/>
        <v>0</v>
      </c>
      <c r="BF124" s="99">
        <v>9954.7511312217193</v>
      </c>
      <c r="BG124" s="162">
        <v>11000</v>
      </c>
      <c r="BH124" s="195">
        <f t="shared" si="18"/>
        <v>0.13402061855670103</v>
      </c>
      <c r="BI124" s="414">
        <v>8778.2805429864256</v>
      </c>
      <c r="BJ124" s="166">
        <v>9700</v>
      </c>
      <c r="BK124" s="195">
        <f t="shared" si="19"/>
        <v>0</v>
      </c>
      <c r="BL124" s="99">
        <v>8778.2805429864256</v>
      </c>
      <c r="BM124" s="162">
        <v>9700</v>
      </c>
      <c r="BN124" s="195">
        <f t="shared" si="20"/>
        <v>0</v>
      </c>
      <c r="BO124" s="99">
        <v>8778.2805429864256</v>
      </c>
      <c r="BP124" s="89">
        <v>9700</v>
      </c>
      <c r="BQ124" s="195">
        <f t="shared" si="21"/>
        <v>0</v>
      </c>
      <c r="BR124" s="28">
        <f t="shared" si="91"/>
        <v>8778.2805429864256</v>
      </c>
      <c r="BS124" s="106">
        <v>9700</v>
      </c>
      <c r="BT124" s="194">
        <f t="shared" si="22"/>
        <v>0</v>
      </c>
      <c r="BU124" s="28">
        <f t="shared" si="92"/>
        <v>8778.2805429864256</v>
      </c>
      <c r="BV124" s="52">
        <v>9700</v>
      </c>
      <c r="BW124" s="195">
        <f t="shared" si="23"/>
        <v>0</v>
      </c>
      <c r="BX124" s="28">
        <f t="shared" si="93"/>
        <v>8778.2805429864256</v>
      </c>
      <c r="BY124" s="205">
        <v>9700</v>
      </c>
      <c r="BZ124" s="194">
        <f t="shared" si="24"/>
        <v>0</v>
      </c>
      <c r="CA124" s="28">
        <f t="shared" si="90"/>
        <v>8778.2805429864256</v>
      </c>
      <c r="CB124" s="118">
        <v>9700</v>
      </c>
      <c r="CC124" s="195">
        <f t="shared" si="25"/>
        <v>0.10352673492605233</v>
      </c>
      <c r="CD124" s="28">
        <f t="shared" si="94"/>
        <v>7954.7511312217193</v>
      </c>
      <c r="CE124" s="193">
        <v>8790</v>
      </c>
      <c r="CF124" s="194">
        <f t="shared" si="26"/>
        <v>-0.15480769230769231</v>
      </c>
      <c r="CG124" s="28">
        <f t="shared" si="95"/>
        <v>9411.7647058823532</v>
      </c>
      <c r="CH124" s="191">
        <v>10400</v>
      </c>
      <c r="CI124" s="195">
        <f t="shared" si="27"/>
        <v>0</v>
      </c>
      <c r="CJ124" s="28">
        <f t="shared" si="96"/>
        <v>9411.7647058823532</v>
      </c>
      <c r="CK124" s="191">
        <v>10400</v>
      </c>
    </row>
    <row r="125" spans="1:89" x14ac:dyDescent="0.3">
      <c r="A125" s="279" t="s">
        <v>165</v>
      </c>
      <c r="B125" s="73">
        <v>1073</v>
      </c>
      <c r="C125" s="43" t="s">
        <v>189</v>
      </c>
      <c r="D125" s="774">
        <v>22615.384615384617</v>
      </c>
      <c r="E125" s="864">
        <v>24990</v>
      </c>
      <c r="F125" s="195">
        <f t="shared" si="0"/>
        <v>0</v>
      </c>
      <c r="G125" s="774">
        <v>22615.384615384617</v>
      </c>
      <c r="H125" s="880">
        <v>24990</v>
      </c>
      <c r="I125" s="195">
        <f t="shared" si="1"/>
        <v>8.6994345367551115E-2</v>
      </c>
      <c r="J125" s="774">
        <v>20805.429864253394</v>
      </c>
      <c r="K125" s="861">
        <v>22990</v>
      </c>
      <c r="L125" s="195">
        <f t="shared" si="2"/>
        <v>0</v>
      </c>
      <c r="M125" s="774">
        <v>20805.429864253394</v>
      </c>
      <c r="N125" s="774">
        <v>22990</v>
      </c>
      <c r="O125" s="195">
        <f t="shared" si="3"/>
        <v>0</v>
      </c>
      <c r="P125" s="774">
        <v>20805.429864253394</v>
      </c>
      <c r="Q125" s="774">
        <v>22990</v>
      </c>
      <c r="R125" s="195">
        <f t="shared" si="4"/>
        <v>8.71604786948703E-2</v>
      </c>
      <c r="S125" s="774">
        <v>19137.404524886875</v>
      </c>
      <c r="T125" s="861">
        <v>21146.831999999999</v>
      </c>
      <c r="U125" s="195">
        <f t="shared" si="5"/>
        <v>0</v>
      </c>
      <c r="V125" s="774">
        <f t="shared" si="88"/>
        <v>19137.404524886875</v>
      </c>
      <c r="W125" s="876">
        <v>21146.831999999999</v>
      </c>
      <c r="X125" s="195">
        <f t="shared" si="6"/>
        <v>0.25999999999999984</v>
      </c>
      <c r="Y125" s="774">
        <f t="shared" si="89"/>
        <v>15188.41628959276</v>
      </c>
      <c r="Z125" s="876">
        <v>16783.2</v>
      </c>
      <c r="AA125" s="195">
        <f t="shared" si="7"/>
        <v>5.0000000000000044E-2</v>
      </c>
      <c r="AB125" s="774">
        <v>14465.158371040725</v>
      </c>
      <c r="AC125" s="876">
        <v>15984</v>
      </c>
      <c r="AD125" s="195">
        <f t="shared" si="8"/>
        <v>-0.10289125117423523</v>
      </c>
      <c r="AE125" s="774">
        <v>16124.197194570139</v>
      </c>
      <c r="AF125" s="938">
        <v>17817.237900000004</v>
      </c>
      <c r="AG125" s="195">
        <f t="shared" si="9"/>
        <v>0.1</v>
      </c>
      <c r="AH125" s="123">
        <v>14658.361085972854</v>
      </c>
      <c r="AI125" s="938">
        <v>16197.489000000003</v>
      </c>
      <c r="AJ125" s="195">
        <f t="shared" si="10"/>
        <v>0</v>
      </c>
      <c r="AK125" s="774">
        <v>14658.361085972854</v>
      </c>
      <c r="AL125" s="938">
        <v>16197.489000000003</v>
      </c>
      <c r="AM125" s="195">
        <f t="shared" si="11"/>
        <v>0</v>
      </c>
      <c r="AN125" s="774">
        <v>14658.361085972854</v>
      </c>
      <c r="AO125" s="938">
        <v>16197.489000000003</v>
      </c>
      <c r="AP125" s="195">
        <f t="shared" si="12"/>
        <v>5.0000000000000065E-2</v>
      </c>
      <c r="AQ125" s="99">
        <v>13960.343891402717</v>
      </c>
      <c r="AR125" s="89">
        <v>15426.180000000002</v>
      </c>
      <c r="AS125" s="195">
        <f t="shared" si="13"/>
        <v>0.10000000000000006</v>
      </c>
      <c r="AT125" s="123">
        <v>12691.221719457015</v>
      </c>
      <c r="AU125" s="150">
        <v>14023.800000000001</v>
      </c>
      <c r="AV125" s="195">
        <f t="shared" si="14"/>
        <v>5.0000000000000079E-2</v>
      </c>
      <c r="AW125" s="123">
        <v>12086.877828054299</v>
      </c>
      <c r="AX125" s="150">
        <v>13356</v>
      </c>
      <c r="AY125" s="195">
        <f t="shared" si="15"/>
        <v>0.06</v>
      </c>
      <c r="AZ125" s="123">
        <v>11402.714932126697</v>
      </c>
      <c r="BA125" s="150">
        <v>12600</v>
      </c>
      <c r="BB125" s="195">
        <f t="shared" si="16"/>
        <v>0.14545454545454545</v>
      </c>
      <c r="BC125" s="99">
        <v>9954.7511312217193</v>
      </c>
      <c r="BD125" s="162">
        <v>11000</v>
      </c>
      <c r="BE125" s="195">
        <f t="shared" si="17"/>
        <v>0</v>
      </c>
      <c r="BF125" s="99">
        <v>9954.7511312217193</v>
      </c>
      <c r="BG125" s="162">
        <v>11000</v>
      </c>
      <c r="BH125" s="195">
        <f t="shared" si="18"/>
        <v>0.13402061855670103</v>
      </c>
      <c r="BI125" s="414">
        <v>8778.2805429864256</v>
      </c>
      <c r="BJ125" s="166">
        <v>9700</v>
      </c>
      <c r="BK125" s="195">
        <f t="shared" si="19"/>
        <v>0</v>
      </c>
      <c r="BL125" s="99">
        <v>8778.2805429864256</v>
      </c>
      <c r="BM125" s="162">
        <v>9700</v>
      </c>
      <c r="BN125" s="195">
        <f t="shared" si="20"/>
        <v>0</v>
      </c>
      <c r="BO125" s="99">
        <v>8778.2805429864256</v>
      </c>
      <c r="BP125" s="89">
        <v>9700</v>
      </c>
      <c r="BQ125" s="195">
        <f t="shared" si="21"/>
        <v>0</v>
      </c>
      <c r="BR125" s="28">
        <f t="shared" si="91"/>
        <v>8778.2805429864256</v>
      </c>
      <c r="BS125" s="106">
        <v>9700</v>
      </c>
      <c r="BT125" s="194">
        <f t="shared" si="22"/>
        <v>0</v>
      </c>
      <c r="BU125" s="28">
        <f t="shared" si="92"/>
        <v>8778.2805429864256</v>
      </c>
      <c r="BV125" s="52">
        <v>9700</v>
      </c>
      <c r="BW125" s="195">
        <f t="shared" si="23"/>
        <v>0</v>
      </c>
      <c r="BX125" s="28">
        <f t="shared" si="93"/>
        <v>8778.2805429864256</v>
      </c>
      <c r="BY125" s="205">
        <v>9700</v>
      </c>
      <c r="BZ125" s="194">
        <f t="shared" si="24"/>
        <v>0</v>
      </c>
      <c r="CA125" s="28">
        <f t="shared" si="90"/>
        <v>8778.2805429864256</v>
      </c>
      <c r="CB125" s="118">
        <v>9700</v>
      </c>
      <c r="CC125" s="195">
        <f t="shared" si="25"/>
        <v>0.10352673492605233</v>
      </c>
      <c r="CD125" s="28">
        <f t="shared" si="94"/>
        <v>7954.7511312217193</v>
      </c>
      <c r="CE125" s="193">
        <v>8790</v>
      </c>
      <c r="CF125" s="194">
        <f t="shared" si="26"/>
        <v>-0.15480769230769231</v>
      </c>
      <c r="CG125" s="28">
        <f t="shared" si="95"/>
        <v>9411.7647058823532</v>
      </c>
      <c r="CH125" s="191">
        <v>10400</v>
      </c>
      <c r="CI125" s="195">
        <f t="shared" si="27"/>
        <v>0</v>
      </c>
      <c r="CJ125" s="28">
        <f t="shared" si="96"/>
        <v>9411.7647058823532</v>
      </c>
      <c r="CK125" s="191">
        <v>10400</v>
      </c>
    </row>
    <row r="126" spans="1:89" x14ac:dyDescent="0.3">
      <c r="A126" s="279" t="s">
        <v>165</v>
      </c>
      <c r="B126" s="73">
        <v>1074</v>
      </c>
      <c r="C126" s="43" t="s">
        <v>190</v>
      </c>
      <c r="D126" s="774">
        <v>23520.361990950227</v>
      </c>
      <c r="E126" s="864">
        <v>25990</v>
      </c>
      <c r="F126" s="195">
        <f t="shared" si="0"/>
        <v>4.0016006402561026E-2</v>
      </c>
      <c r="G126" s="774">
        <v>22615.384615384617</v>
      </c>
      <c r="H126" s="880">
        <v>24990</v>
      </c>
      <c r="I126" s="195">
        <f t="shared" si="1"/>
        <v>8.6994345367551115E-2</v>
      </c>
      <c r="J126" s="774">
        <v>20805.429864253394</v>
      </c>
      <c r="K126" s="861">
        <v>22990</v>
      </c>
      <c r="L126" s="195">
        <f t="shared" si="2"/>
        <v>0</v>
      </c>
      <c r="M126" s="774">
        <v>20805.429864253394</v>
      </c>
      <c r="N126" s="774">
        <v>22990</v>
      </c>
      <c r="O126" s="195">
        <f t="shared" si="3"/>
        <v>0</v>
      </c>
      <c r="P126" s="774">
        <v>20805.429864253394</v>
      </c>
      <c r="Q126" s="774">
        <v>22990</v>
      </c>
      <c r="R126" s="195">
        <f t="shared" si="4"/>
        <v>-0.11331379203949399</v>
      </c>
      <c r="S126" s="774">
        <v>23464.25339366516</v>
      </c>
      <c r="T126" s="861">
        <v>25928</v>
      </c>
      <c r="U126" s="195">
        <f t="shared" si="5"/>
        <v>0</v>
      </c>
      <c r="V126" s="774">
        <f t="shared" si="88"/>
        <v>23464.25339366516</v>
      </c>
      <c r="W126" s="876">
        <v>25928</v>
      </c>
      <c r="X126" s="195">
        <f t="shared" si="6"/>
        <v>0.25993069040655559</v>
      </c>
      <c r="Y126" s="774">
        <f t="shared" si="89"/>
        <v>18623.447759728508</v>
      </c>
      <c r="Z126" s="876">
        <v>20578.9097745</v>
      </c>
      <c r="AA126" s="195">
        <f t="shared" si="7"/>
        <v>4.9999999999999989E-2</v>
      </c>
      <c r="AB126" s="774">
        <v>17736.616914027149</v>
      </c>
      <c r="AC126" s="876">
        <v>19598.96169</v>
      </c>
      <c r="AD126" s="195">
        <f t="shared" si="8"/>
        <v>-0.10000000000000003</v>
      </c>
      <c r="AE126" s="774">
        <v>19707.352126696835</v>
      </c>
      <c r="AF126" s="938">
        <v>21776.624100000001</v>
      </c>
      <c r="AG126" s="195">
        <f t="shared" si="9"/>
        <v>0.10000000000000002</v>
      </c>
      <c r="AH126" s="123">
        <v>17915.774660633484</v>
      </c>
      <c r="AI126" s="938">
        <v>19796.931</v>
      </c>
      <c r="AJ126" s="195">
        <f t="shared" si="10"/>
        <v>0</v>
      </c>
      <c r="AK126" s="774">
        <v>17915.774660633484</v>
      </c>
      <c r="AL126" s="938">
        <v>19796.931</v>
      </c>
      <c r="AM126" s="195">
        <f t="shared" si="11"/>
        <v>0</v>
      </c>
      <c r="AN126" s="774">
        <v>17915.774660633484</v>
      </c>
      <c r="AO126" s="938">
        <v>19796.931</v>
      </c>
      <c r="AP126" s="195">
        <f t="shared" si="12"/>
        <v>4.9999999999999961E-2</v>
      </c>
      <c r="AQ126" s="99">
        <v>17062.642533936654</v>
      </c>
      <c r="AR126" s="89">
        <v>18854.22</v>
      </c>
      <c r="AS126" s="195">
        <f t="shared" si="13"/>
        <v>0.10000000000000002</v>
      </c>
      <c r="AT126" s="123">
        <v>15511.493212669684</v>
      </c>
      <c r="AU126" s="150">
        <v>17140.2</v>
      </c>
      <c r="AV126" s="195">
        <f t="shared" si="14"/>
        <v>5.0000000000000044E-2</v>
      </c>
      <c r="AW126" s="123">
        <v>14772.850678733032</v>
      </c>
      <c r="AX126" s="150">
        <v>16324</v>
      </c>
      <c r="AY126" s="195">
        <f t="shared" si="15"/>
        <v>0.06</v>
      </c>
      <c r="AZ126" s="123">
        <v>13936.651583710407</v>
      </c>
      <c r="BA126" s="150">
        <v>15400</v>
      </c>
      <c r="BB126" s="195">
        <f t="shared" si="16"/>
        <v>0.14925373134328357</v>
      </c>
      <c r="BC126" s="99">
        <v>12126.696832579186</v>
      </c>
      <c r="BD126" s="162">
        <v>13400</v>
      </c>
      <c r="BE126" s="195">
        <f t="shared" si="17"/>
        <v>0</v>
      </c>
      <c r="BF126" s="99">
        <v>12126.696832579186</v>
      </c>
      <c r="BG126" s="162">
        <v>13400</v>
      </c>
      <c r="BH126" s="195">
        <f t="shared" si="18"/>
        <v>0.11666666666666667</v>
      </c>
      <c r="BI126" s="414">
        <v>10859.728506787331</v>
      </c>
      <c r="BJ126" s="166">
        <v>12000</v>
      </c>
      <c r="BK126" s="195">
        <f t="shared" si="19"/>
        <v>0</v>
      </c>
      <c r="BL126" s="99">
        <v>10859.728506787331</v>
      </c>
      <c r="BM126" s="162">
        <v>12000</v>
      </c>
      <c r="BN126" s="195">
        <f t="shared" si="20"/>
        <v>0</v>
      </c>
      <c r="BO126" s="99">
        <v>10859.728506787331</v>
      </c>
      <c r="BP126" s="89">
        <v>12000</v>
      </c>
      <c r="BQ126" s="195">
        <f t="shared" si="21"/>
        <v>0</v>
      </c>
      <c r="BR126" s="28">
        <f t="shared" si="91"/>
        <v>10859.728506787331</v>
      </c>
      <c r="BS126" s="106">
        <v>12000</v>
      </c>
      <c r="BT126" s="194">
        <f t="shared" si="22"/>
        <v>0</v>
      </c>
      <c r="BU126" s="28">
        <f t="shared" si="92"/>
        <v>10859.728506787331</v>
      </c>
      <c r="BV126" s="52">
        <v>12000</v>
      </c>
      <c r="BW126" s="195">
        <f t="shared" si="23"/>
        <v>0</v>
      </c>
      <c r="BX126" s="28">
        <f t="shared" si="93"/>
        <v>10859.728506787331</v>
      </c>
      <c r="BY126" s="205">
        <v>12000</v>
      </c>
      <c r="BZ126" s="194">
        <f t="shared" si="24"/>
        <v>0</v>
      </c>
      <c r="CA126" s="28">
        <f t="shared" si="90"/>
        <v>10859.728506787331</v>
      </c>
      <c r="CB126" s="118">
        <v>12000</v>
      </c>
      <c r="CC126" s="195">
        <f t="shared" si="25"/>
        <v>0.10091743119266056</v>
      </c>
      <c r="CD126" s="28">
        <f t="shared" si="94"/>
        <v>9864.253393665158</v>
      </c>
      <c r="CE126" s="193">
        <v>10900</v>
      </c>
      <c r="CF126" s="194">
        <f t="shared" si="26"/>
        <v>0</v>
      </c>
      <c r="CG126" s="28">
        <f t="shared" si="95"/>
        <v>9864.253393665158</v>
      </c>
      <c r="CH126" s="191">
        <v>10900</v>
      </c>
      <c r="CI126" s="195">
        <f t="shared" si="27"/>
        <v>0</v>
      </c>
      <c r="CJ126" s="28">
        <f t="shared" si="96"/>
        <v>9864.253393665158</v>
      </c>
      <c r="CK126" s="191">
        <v>10900</v>
      </c>
    </row>
    <row r="127" spans="1:89" x14ac:dyDescent="0.3">
      <c r="A127" s="734" t="s">
        <v>165</v>
      </c>
      <c r="B127" s="16">
        <v>1408</v>
      </c>
      <c r="C127" s="178" t="s">
        <v>191</v>
      </c>
      <c r="D127" s="774">
        <v>21710.407239819004</v>
      </c>
      <c r="E127" s="864">
        <v>23990</v>
      </c>
      <c r="F127" s="195">
        <f t="shared" si="0"/>
        <v>9.0950432014552066E-2</v>
      </c>
      <c r="G127" s="774">
        <v>19900.452488687784</v>
      </c>
      <c r="H127" s="880">
        <v>21990</v>
      </c>
      <c r="I127" s="195">
        <f t="shared" si="1"/>
        <v>9.9554977748887441E-2</v>
      </c>
      <c r="J127" s="774">
        <v>18098.642533936651</v>
      </c>
      <c r="K127" s="861">
        <v>19999</v>
      </c>
      <c r="L127" s="195">
        <f t="shared" si="2"/>
        <v>0</v>
      </c>
      <c r="M127" s="774">
        <v>18098.642533936651</v>
      </c>
      <c r="N127" s="774">
        <v>19999</v>
      </c>
      <c r="O127" s="195">
        <f t="shared" si="3"/>
        <v>0</v>
      </c>
      <c r="P127" s="774">
        <v>18098.642533936651</v>
      </c>
      <c r="Q127" s="819">
        <v>19999</v>
      </c>
      <c r="R127" s="195">
        <f t="shared" si="4"/>
        <v>4.1912484038298066E-2</v>
      </c>
      <c r="S127" s="774">
        <v>17370.597637710416</v>
      </c>
      <c r="T127" s="861">
        <v>19194.510389670009</v>
      </c>
      <c r="U127" s="195"/>
      <c r="V127" s="1005"/>
      <c r="W127" s="876"/>
      <c r="X127" s="195"/>
      <c r="Y127" s="1005"/>
      <c r="Z127" s="876"/>
      <c r="AA127" s="195"/>
      <c r="AB127" s="1005"/>
      <c r="AC127" s="876"/>
      <c r="AD127" s="195"/>
      <c r="AE127" s="1005"/>
      <c r="AF127" s="938"/>
      <c r="AG127" s="195"/>
      <c r="AH127" s="123"/>
      <c r="AI127" s="938"/>
      <c r="AJ127" s="195"/>
      <c r="AK127" s="1005"/>
      <c r="AL127" s="938"/>
      <c r="AM127" s="195"/>
      <c r="AN127" s="1005"/>
      <c r="AO127" s="938"/>
      <c r="AP127" s="195"/>
      <c r="AQ127" s="1006"/>
      <c r="AR127" s="89"/>
      <c r="AS127" s="195"/>
      <c r="AT127" s="123"/>
      <c r="AU127" s="150"/>
      <c r="AV127" s="195"/>
      <c r="AW127" s="123"/>
      <c r="AX127" s="150"/>
      <c r="AY127" s="195"/>
      <c r="AZ127" s="123"/>
      <c r="BA127" s="150"/>
      <c r="BB127" s="195"/>
      <c r="BC127" s="1006"/>
      <c r="BD127" s="162"/>
      <c r="BE127" s="195"/>
      <c r="BF127" s="1006"/>
      <c r="BG127" s="162"/>
      <c r="BH127" s="195"/>
      <c r="BI127" s="414"/>
      <c r="BJ127" s="166"/>
      <c r="BK127" s="195"/>
      <c r="BL127" s="1006"/>
      <c r="BM127" s="162"/>
      <c r="BN127" s="195"/>
      <c r="BO127" s="1006"/>
      <c r="BP127" s="89"/>
      <c r="BQ127" s="195"/>
      <c r="BR127" s="28"/>
      <c r="BS127" s="106"/>
      <c r="BT127" s="194"/>
      <c r="BU127" s="28"/>
      <c r="BV127" s="52"/>
      <c r="BW127" s="195"/>
      <c r="BX127" s="28"/>
      <c r="BY127" s="205"/>
      <c r="BZ127" s="194"/>
      <c r="CA127" s="28"/>
      <c r="CB127" s="118"/>
      <c r="CC127" s="195"/>
      <c r="CD127" s="28"/>
      <c r="CE127" s="193"/>
      <c r="CF127" s="194"/>
      <c r="CG127" s="28"/>
      <c r="CH127" s="191"/>
      <c r="CI127" s="195"/>
      <c r="CJ127" s="28"/>
      <c r="CK127" s="191"/>
    </row>
    <row r="128" spans="1:89" x14ac:dyDescent="0.3">
      <c r="A128" s="734" t="s">
        <v>165</v>
      </c>
      <c r="B128" s="16">
        <v>1409</v>
      </c>
      <c r="C128" s="178" t="s">
        <v>192</v>
      </c>
      <c r="D128" s="774">
        <v>21710.407239819004</v>
      </c>
      <c r="E128" s="864">
        <v>23990</v>
      </c>
      <c r="F128" s="195">
        <f t="shared" si="0"/>
        <v>9.0950432014552066E-2</v>
      </c>
      <c r="G128" s="774">
        <v>19900.452488687784</v>
      </c>
      <c r="H128" s="880">
        <v>21990</v>
      </c>
      <c r="I128" s="195">
        <f t="shared" si="1"/>
        <v>9.9554977748887441E-2</v>
      </c>
      <c r="J128" s="774">
        <v>18098.642533936651</v>
      </c>
      <c r="K128" s="861">
        <v>19999</v>
      </c>
      <c r="L128" s="195">
        <f t="shared" si="2"/>
        <v>0</v>
      </c>
      <c r="M128" s="774">
        <v>18098.642533936651</v>
      </c>
      <c r="N128" s="774">
        <v>19999</v>
      </c>
      <c r="O128" s="195">
        <f t="shared" si="3"/>
        <v>0</v>
      </c>
      <c r="P128" s="774">
        <v>18098.642533936651</v>
      </c>
      <c r="Q128" s="819">
        <v>19999</v>
      </c>
      <c r="R128" s="195">
        <f t="shared" si="4"/>
        <v>4.1912484038298066E-2</v>
      </c>
      <c r="S128" s="774">
        <v>17370.597637710416</v>
      </c>
      <c r="T128" s="861">
        <v>19194.510389670009</v>
      </c>
      <c r="U128" s="195"/>
      <c r="V128" s="1005"/>
      <c r="W128" s="876"/>
      <c r="X128" s="195"/>
      <c r="Y128" s="1005"/>
      <c r="Z128" s="876"/>
      <c r="AA128" s="195"/>
      <c r="AB128" s="1005"/>
      <c r="AC128" s="876"/>
      <c r="AD128" s="195"/>
      <c r="AE128" s="1005"/>
      <c r="AF128" s="938"/>
      <c r="AG128" s="195"/>
      <c r="AH128" s="123"/>
      <c r="AI128" s="938"/>
      <c r="AJ128" s="195"/>
      <c r="AK128" s="1005"/>
      <c r="AL128" s="938"/>
      <c r="AM128" s="195"/>
      <c r="AN128" s="1005"/>
      <c r="AO128" s="938"/>
      <c r="AP128" s="195"/>
      <c r="AQ128" s="1006"/>
      <c r="AR128" s="89"/>
      <c r="AS128" s="195"/>
      <c r="AT128" s="123"/>
      <c r="AU128" s="150"/>
      <c r="AV128" s="195"/>
      <c r="AW128" s="123"/>
      <c r="AX128" s="150"/>
      <c r="AY128" s="195"/>
      <c r="AZ128" s="123"/>
      <c r="BA128" s="150"/>
      <c r="BB128" s="195"/>
      <c r="BC128" s="1006"/>
      <c r="BD128" s="162"/>
      <c r="BE128" s="195"/>
      <c r="BF128" s="1006"/>
      <c r="BG128" s="162"/>
      <c r="BH128" s="195"/>
      <c r="BI128" s="414"/>
      <c r="BJ128" s="166"/>
      <c r="BK128" s="195"/>
      <c r="BL128" s="1006"/>
      <c r="BM128" s="162"/>
      <c r="BN128" s="195"/>
      <c r="BO128" s="1006"/>
      <c r="BP128" s="89"/>
      <c r="BQ128" s="195"/>
      <c r="BR128" s="28"/>
      <c r="BS128" s="106"/>
      <c r="BT128" s="194"/>
      <c r="BU128" s="28"/>
      <c r="BV128" s="52"/>
      <c r="BW128" s="195"/>
      <c r="BX128" s="28"/>
      <c r="BY128" s="205"/>
      <c r="BZ128" s="194"/>
      <c r="CA128" s="28"/>
      <c r="CB128" s="118"/>
      <c r="CC128" s="195"/>
      <c r="CD128" s="28"/>
      <c r="CE128" s="193"/>
      <c r="CF128" s="194"/>
      <c r="CG128" s="28"/>
      <c r="CH128" s="191"/>
      <c r="CI128" s="195"/>
      <c r="CJ128" s="28"/>
      <c r="CK128" s="191"/>
    </row>
    <row r="129" spans="1:89" x14ac:dyDescent="0.3">
      <c r="A129" s="734" t="s">
        <v>165</v>
      </c>
      <c r="B129" s="16">
        <v>1410</v>
      </c>
      <c r="C129" s="178" t="s">
        <v>193</v>
      </c>
      <c r="D129" s="774">
        <v>21710.407239819004</v>
      </c>
      <c r="E129" s="864">
        <v>23990</v>
      </c>
      <c r="F129" s="195">
        <f t="shared" si="0"/>
        <v>9.0950432014552066E-2</v>
      </c>
      <c r="G129" s="774">
        <v>19900.452488687784</v>
      </c>
      <c r="H129" s="880">
        <v>21990</v>
      </c>
      <c r="I129" s="195">
        <f t="shared" si="1"/>
        <v>9.9554977748887441E-2</v>
      </c>
      <c r="J129" s="774">
        <v>18098.642533936651</v>
      </c>
      <c r="K129" s="861">
        <v>19999</v>
      </c>
      <c r="L129" s="195">
        <f t="shared" si="2"/>
        <v>0</v>
      </c>
      <c r="M129" s="774">
        <v>18098.642533936651</v>
      </c>
      <c r="N129" s="774">
        <v>19999</v>
      </c>
      <c r="O129" s="195">
        <f t="shared" si="3"/>
        <v>0</v>
      </c>
      <c r="P129" s="774">
        <v>18098.642533936651</v>
      </c>
      <c r="Q129" s="819">
        <v>19999</v>
      </c>
      <c r="R129" s="195">
        <f t="shared" si="4"/>
        <v>4.1912484038298066E-2</v>
      </c>
      <c r="S129" s="774">
        <v>17370.597637710416</v>
      </c>
      <c r="T129" s="861">
        <v>19194.510389670009</v>
      </c>
      <c r="U129" s="195"/>
      <c r="V129" s="1005"/>
      <c r="W129" s="876"/>
      <c r="X129" s="195"/>
      <c r="Y129" s="1005"/>
      <c r="Z129" s="876"/>
      <c r="AA129" s="195"/>
      <c r="AB129" s="1005"/>
      <c r="AC129" s="876"/>
      <c r="AD129" s="195"/>
      <c r="AE129" s="1005"/>
      <c r="AF129" s="938"/>
      <c r="AG129" s="195"/>
      <c r="AH129" s="123"/>
      <c r="AI129" s="938"/>
      <c r="AJ129" s="195"/>
      <c r="AK129" s="1005"/>
      <c r="AL129" s="938"/>
      <c r="AM129" s="195"/>
      <c r="AN129" s="1005"/>
      <c r="AO129" s="938"/>
      <c r="AP129" s="195"/>
      <c r="AQ129" s="1006"/>
      <c r="AR129" s="89"/>
      <c r="AS129" s="195"/>
      <c r="AT129" s="123"/>
      <c r="AU129" s="150"/>
      <c r="AV129" s="195"/>
      <c r="AW129" s="123"/>
      <c r="AX129" s="150"/>
      <c r="AY129" s="195"/>
      <c r="AZ129" s="123"/>
      <c r="BA129" s="150"/>
      <c r="BB129" s="195"/>
      <c r="BC129" s="1006"/>
      <c r="BD129" s="162"/>
      <c r="BE129" s="195"/>
      <c r="BF129" s="1006"/>
      <c r="BG129" s="162"/>
      <c r="BH129" s="195"/>
      <c r="BI129" s="414"/>
      <c r="BJ129" s="166"/>
      <c r="BK129" s="195"/>
      <c r="BL129" s="1006"/>
      <c r="BM129" s="162"/>
      <c r="BN129" s="195"/>
      <c r="BO129" s="1006"/>
      <c r="BP129" s="89"/>
      <c r="BQ129" s="195"/>
      <c r="BR129" s="28"/>
      <c r="BS129" s="106"/>
      <c r="BT129" s="194"/>
      <c r="BU129" s="28"/>
      <c r="BV129" s="52"/>
      <c r="BW129" s="195"/>
      <c r="BX129" s="28"/>
      <c r="BY129" s="205"/>
      <c r="BZ129" s="194"/>
      <c r="CA129" s="28"/>
      <c r="CB129" s="118"/>
      <c r="CC129" s="195"/>
      <c r="CD129" s="28"/>
      <c r="CE129" s="193"/>
      <c r="CF129" s="194"/>
      <c r="CG129" s="28"/>
      <c r="CH129" s="191"/>
      <c r="CI129" s="195"/>
      <c r="CJ129" s="28"/>
      <c r="CK129" s="191"/>
    </row>
    <row r="130" spans="1:89" x14ac:dyDescent="0.3">
      <c r="A130" s="734" t="s">
        <v>165</v>
      </c>
      <c r="B130" s="16">
        <v>1412</v>
      </c>
      <c r="C130" s="178" t="s">
        <v>194</v>
      </c>
      <c r="D130" s="774">
        <v>22615.384615384617</v>
      </c>
      <c r="E130" s="864">
        <v>24990</v>
      </c>
      <c r="F130" s="195">
        <f t="shared" si="0"/>
        <v>4.1684035014589414E-2</v>
      </c>
      <c r="G130" s="774">
        <v>21710.407239819004</v>
      </c>
      <c r="H130" s="880">
        <v>23990</v>
      </c>
      <c r="I130" s="195">
        <f t="shared" si="1"/>
        <v>9.0950432014552066E-2</v>
      </c>
      <c r="J130" s="774">
        <v>19900.452488687784</v>
      </c>
      <c r="K130" s="861">
        <v>21990</v>
      </c>
      <c r="L130" s="195">
        <f t="shared" si="2"/>
        <v>0</v>
      </c>
      <c r="M130" s="774">
        <v>19900.452488687784</v>
      </c>
      <c r="N130" s="774">
        <v>21990</v>
      </c>
      <c r="O130" s="195">
        <f t="shared" si="3"/>
        <v>0</v>
      </c>
      <c r="P130" s="774">
        <v>19900.452488687784</v>
      </c>
      <c r="Q130" s="774">
        <v>21990</v>
      </c>
      <c r="R130" s="195">
        <f t="shared" si="4"/>
        <v>3.9872071618103438E-2</v>
      </c>
      <c r="S130" s="774">
        <v>19137.404524886875</v>
      </c>
      <c r="T130" s="861">
        <v>21146.831999999999</v>
      </c>
      <c r="U130" s="195"/>
      <c r="V130" s="1005"/>
      <c r="W130" s="876"/>
      <c r="X130" s="195"/>
      <c r="Y130" s="1005"/>
      <c r="Z130" s="876"/>
      <c r="AA130" s="195"/>
      <c r="AB130" s="1005"/>
      <c r="AC130" s="876"/>
      <c r="AD130" s="195"/>
      <c r="AE130" s="1005"/>
      <c r="AF130" s="938"/>
      <c r="AG130" s="195"/>
      <c r="AH130" s="123"/>
      <c r="AI130" s="938"/>
      <c r="AJ130" s="195"/>
      <c r="AK130" s="1005"/>
      <c r="AL130" s="938"/>
      <c r="AM130" s="195"/>
      <c r="AN130" s="1005"/>
      <c r="AO130" s="938"/>
      <c r="AP130" s="195"/>
      <c r="AQ130" s="1006"/>
      <c r="AR130" s="89"/>
      <c r="AS130" s="195"/>
      <c r="AT130" s="123"/>
      <c r="AU130" s="150"/>
      <c r="AV130" s="195"/>
      <c r="AW130" s="123"/>
      <c r="AX130" s="150"/>
      <c r="AY130" s="195"/>
      <c r="AZ130" s="123"/>
      <c r="BA130" s="150"/>
      <c r="BB130" s="195"/>
      <c r="BC130" s="1006"/>
      <c r="BD130" s="162"/>
      <c r="BE130" s="195"/>
      <c r="BF130" s="1006"/>
      <c r="BG130" s="162"/>
      <c r="BH130" s="195"/>
      <c r="BI130" s="414"/>
      <c r="BJ130" s="166"/>
      <c r="BK130" s="195"/>
      <c r="BL130" s="1006"/>
      <c r="BM130" s="162"/>
      <c r="BN130" s="195"/>
      <c r="BO130" s="1006"/>
      <c r="BP130" s="89"/>
      <c r="BQ130" s="195"/>
      <c r="BR130" s="28"/>
      <c r="BS130" s="106"/>
      <c r="BT130" s="194"/>
      <c r="BU130" s="28"/>
      <c r="BV130" s="52"/>
      <c r="BW130" s="195"/>
      <c r="BX130" s="28"/>
      <c r="BY130" s="205"/>
      <c r="BZ130" s="194"/>
      <c r="CA130" s="28"/>
      <c r="CB130" s="118"/>
      <c r="CC130" s="195"/>
      <c r="CD130" s="28"/>
      <c r="CE130" s="193"/>
      <c r="CF130" s="194"/>
      <c r="CG130" s="28"/>
      <c r="CH130" s="191"/>
      <c r="CI130" s="195"/>
      <c r="CJ130" s="28"/>
      <c r="CK130" s="191"/>
    </row>
    <row r="131" spans="1:89" x14ac:dyDescent="0.3">
      <c r="A131" s="734" t="s">
        <v>165</v>
      </c>
      <c r="B131" s="16">
        <v>1413</v>
      </c>
      <c r="C131" s="178" t="s">
        <v>195</v>
      </c>
      <c r="D131" s="774">
        <v>22615.384615384617</v>
      </c>
      <c r="E131" s="864">
        <v>24990</v>
      </c>
      <c r="F131" s="195">
        <f t="shared" si="0"/>
        <v>0</v>
      </c>
      <c r="G131" s="774">
        <v>22615.384615384617</v>
      </c>
      <c r="H131" s="880">
        <v>24990</v>
      </c>
      <c r="I131" s="195">
        <f t="shared" si="1"/>
        <v>8.6994345367551115E-2</v>
      </c>
      <c r="J131" s="774">
        <v>20805.429864253394</v>
      </c>
      <c r="K131" s="861">
        <v>22990</v>
      </c>
      <c r="L131" s="195">
        <f t="shared" si="2"/>
        <v>0</v>
      </c>
      <c r="M131" s="774">
        <v>20805.429864253394</v>
      </c>
      <c r="N131" s="774">
        <v>22990</v>
      </c>
      <c r="O131" s="195">
        <f t="shared" si="3"/>
        <v>0</v>
      </c>
      <c r="P131" s="774">
        <v>20805.429864253394</v>
      </c>
      <c r="Q131" s="774">
        <v>22990</v>
      </c>
      <c r="R131" s="195">
        <f t="shared" si="4"/>
        <v>8.71604786948703E-2</v>
      </c>
      <c r="S131" s="774">
        <v>19137.404524886875</v>
      </c>
      <c r="T131" s="861">
        <v>21146.831999999999</v>
      </c>
      <c r="U131" s="195"/>
      <c r="V131" s="1005"/>
      <c r="W131" s="876"/>
      <c r="X131" s="195"/>
      <c r="Y131" s="1005"/>
      <c r="Z131" s="876"/>
      <c r="AA131" s="195"/>
      <c r="AB131" s="1005"/>
      <c r="AC131" s="876"/>
      <c r="AD131" s="195"/>
      <c r="AE131" s="1005"/>
      <c r="AF131" s="938"/>
      <c r="AG131" s="195"/>
      <c r="AH131" s="123"/>
      <c r="AI131" s="938"/>
      <c r="AJ131" s="195"/>
      <c r="AK131" s="1005"/>
      <c r="AL131" s="938"/>
      <c r="AM131" s="195"/>
      <c r="AN131" s="1005"/>
      <c r="AO131" s="938"/>
      <c r="AP131" s="195"/>
      <c r="AQ131" s="1006"/>
      <c r="AR131" s="89"/>
      <c r="AS131" s="195"/>
      <c r="AT131" s="123"/>
      <c r="AU131" s="150"/>
      <c r="AV131" s="195"/>
      <c r="AW131" s="123"/>
      <c r="AX131" s="150"/>
      <c r="AY131" s="195"/>
      <c r="AZ131" s="123"/>
      <c r="BA131" s="150"/>
      <c r="BB131" s="195"/>
      <c r="BC131" s="1006"/>
      <c r="BD131" s="162"/>
      <c r="BE131" s="195"/>
      <c r="BF131" s="1006"/>
      <c r="BG131" s="162"/>
      <c r="BH131" s="195"/>
      <c r="BI131" s="414"/>
      <c r="BJ131" s="166"/>
      <c r="BK131" s="195"/>
      <c r="BL131" s="1006"/>
      <c r="BM131" s="162"/>
      <c r="BN131" s="195"/>
      <c r="BO131" s="1006"/>
      <c r="BP131" s="89"/>
      <c r="BQ131" s="195"/>
      <c r="BR131" s="28"/>
      <c r="BS131" s="106"/>
      <c r="BT131" s="194"/>
      <c r="BU131" s="28"/>
      <c r="BV131" s="52"/>
      <c r="BW131" s="195"/>
      <c r="BX131" s="28"/>
      <c r="BY131" s="205"/>
      <c r="BZ131" s="194"/>
      <c r="CA131" s="28"/>
      <c r="CB131" s="118"/>
      <c r="CC131" s="195"/>
      <c r="CD131" s="28"/>
      <c r="CE131" s="193"/>
      <c r="CF131" s="194"/>
      <c r="CG131" s="28"/>
      <c r="CH131" s="191"/>
      <c r="CI131" s="195"/>
      <c r="CJ131" s="28"/>
      <c r="CK131" s="191"/>
    </row>
    <row r="132" spans="1:89" x14ac:dyDescent="0.3">
      <c r="A132" s="734" t="s">
        <v>165</v>
      </c>
      <c r="B132" s="16">
        <v>1414</v>
      </c>
      <c r="C132" s="178" t="s">
        <v>196</v>
      </c>
      <c r="D132" s="774">
        <v>22615.384615384617</v>
      </c>
      <c r="E132" s="864">
        <v>24990</v>
      </c>
      <c r="F132" s="195">
        <f t="shared" si="0"/>
        <v>0</v>
      </c>
      <c r="G132" s="774">
        <v>22615.384615384617</v>
      </c>
      <c r="H132" s="880">
        <v>24990</v>
      </c>
      <c r="I132" s="195">
        <f t="shared" si="1"/>
        <v>8.6994345367551115E-2</v>
      </c>
      <c r="J132" s="774">
        <v>20805.429864253394</v>
      </c>
      <c r="K132" s="861">
        <v>22990</v>
      </c>
      <c r="L132" s="195">
        <f t="shared" si="2"/>
        <v>0</v>
      </c>
      <c r="M132" s="774">
        <v>20805.429864253394</v>
      </c>
      <c r="N132" s="774">
        <v>22990</v>
      </c>
      <c r="O132" s="195">
        <f t="shared" si="3"/>
        <v>0</v>
      </c>
      <c r="P132" s="774">
        <v>20805.429864253394</v>
      </c>
      <c r="Q132" s="774">
        <v>22990</v>
      </c>
      <c r="R132" s="195">
        <f t="shared" si="4"/>
        <v>2.6637427639756153E-2</v>
      </c>
      <c r="S132" s="774">
        <v>20265.606244343893</v>
      </c>
      <c r="T132" s="861">
        <v>22393.494900000002</v>
      </c>
      <c r="U132" s="195"/>
      <c r="V132" s="1005"/>
      <c r="W132" s="876"/>
      <c r="X132" s="195"/>
      <c r="Y132" s="1005"/>
      <c r="Z132" s="876"/>
      <c r="AA132" s="195"/>
      <c r="AB132" s="1005"/>
      <c r="AC132" s="876"/>
      <c r="AD132" s="195"/>
      <c r="AE132" s="1005"/>
      <c r="AF132" s="938"/>
      <c r="AG132" s="195"/>
      <c r="AH132" s="123"/>
      <c r="AI132" s="938"/>
      <c r="AJ132" s="195"/>
      <c r="AK132" s="1005"/>
      <c r="AL132" s="938"/>
      <c r="AM132" s="195"/>
      <c r="AN132" s="1005"/>
      <c r="AO132" s="938"/>
      <c r="AP132" s="195"/>
      <c r="AQ132" s="1006"/>
      <c r="AR132" s="89"/>
      <c r="AS132" s="195"/>
      <c r="AT132" s="123"/>
      <c r="AU132" s="150"/>
      <c r="AV132" s="195"/>
      <c r="AW132" s="123"/>
      <c r="AX132" s="150"/>
      <c r="AY132" s="195"/>
      <c r="AZ132" s="123"/>
      <c r="BA132" s="150"/>
      <c r="BB132" s="195"/>
      <c r="BC132" s="1006"/>
      <c r="BD132" s="162"/>
      <c r="BE132" s="195"/>
      <c r="BF132" s="1006"/>
      <c r="BG132" s="162"/>
      <c r="BH132" s="195"/>
      <c r="BI132" s="414"/>
      <c r="BJ132" s="166"/>
      <c r="BK132" s="195"/>
      <c r="BL132" s="1006"/>
      <c r="BM132" s="162"/>
      <c r="BN132" s="195"/>
      <c r="BO132" s="1006"/>
      <c r="BP132" s="89"/>
      <c r="BQ132" s="195"/>
      <c r="BR132" s="28"/>
      <c r="BS132" s="106"/>
      <c r="BT132" s="194"/>
      <c r="BU132" s="28"/>
      <c r="BV132" s="52"/>
      <c r="BW132" s="195"/>
      <c r="BX132" s="28"/>
      <c r="BY132" s="205"/>
      <c r="BZ132" s="194"/>
      <c r="CA132" s="28"/>
      <c r="CB132" s="118"/>
      <c r="CC132" s="195"/>
      <c r="CD132" s="28"/>
      <c r="CE132" s="193"/>
      <c r="CF132" s="194"/>
      <c r="CG132" s="28"/>
      <c r="CH132" s="191"/>
      <c r="CI132" s="195"/>
      <c r="CJ132" s="28"/>
      <c r="CK132" s="191"/>
    </row>
    <row r="133" spans="1:89" x14ac:dyDescent="0.3">
      <c r="A133" s="734" t="s">
        <v>165</v>
      </c>
      <c r="B133" s="16">
        <v>1415</v>
      </c>
      <c r="C133" s="178" t="s">
        <v>197</v>
      </c>
      <c r="D133" s="774">
        <v>21710.407239819004</v>
      </c>
      <c r="E133" s="864">
        <v>23990</v>
      </c>
      <c r="F133" s="195">
        <f t="shared" si="0"/>
        <v>9.0950432014552066E-2</v>
      </c>
      <c r="G133" s="774">
        <v>19900.452488687784</v>
      </c>
      <c r="H133" s="880">
        <v>21990</v>
      </c>
      <c r="I133" s="195">
        <f t="shared" si="1"/>
        <v>9.9554977748887441E-2</v>
      </c>
      <c r="J133" s="774">
        <v>18098.642533936651</v>
      </c>
      <c r="K133" s="861">
        <v>19999</v>
      </c>
      <c r="L133" s="195">
        <f t="shared" si="2"/>
        <v>0</v>
      </c>
      <c r="M133" s="774">
        <v>18098.642533936651</v>
      </c>
      <c r="N133" s="774">
        <v>19999</v>
      </c>
      <c r="O133" s="195">
        <f t="shared" si="3"/>
        <v>0</v>
      </c>
      <c r="P133" s="774">
        <v>18098.642533936651</v>
      </c>
      <c r="Q133" s="819">
        <v>19999</v>
      </c>
      <c r="R133" s="195">
        <f t="shared" si="4"/>
        <v>-0.10693215653860161</v>
      </c>
      <c r="S133" s="774">
        <v>20265.697243995484</v>
      </c>
      <c r="T133" s="861">
        <v>22393.59545461501</v>
      </c>
      <c r="U133" s="195"/>
      <c r="V133" s="1005"/>
      <c r="W133" s="876"/>
      <c r="X133" s="195"/>
      <c r="Y133" s="1005"/>
      <c r="Z133" s="876"/>
      <c r="AA133" s="195"/>
      <c r="AB133" s="1005"/>
      <c r="AC133" s="876"/>
      <c r="AD133" s="195"/>
      <c r="AE133" s="1005"/>
      <c r="AF133" s="938"/>
      <c r="AG133" s="195"/>
      <c r="AH133" s="123"/>
      <c r="AI133" s="938"/>
      <c r="AJ133" s="195"/>
      <c r="AK133" s="1005"/>
      <c r="AL133" s="938"/>
      <c r="AM133" s="195"/>
      <c r="AN133" s="1005"/>
      <c r="AO133" s="938"/>
      <c r="AP133" s="195"/>
      <c r="AQ133" s="1006"/>
      <c r="AR133" s="89"/>
      <c r="AS133" s="195"/>
      <c r="AT133" s="123"/>
      <c r="AU133" s="150"/>
      <c r="AV133" s="195"/>
      <c r="AW133" s="123"/>
      <c r="AX133" s="150"/>
      <c r="AY133" s="195"/>
      <c r="AZ133" s="123"/>
      <c r="BA133" s="150"/>
      <c r="BB133" s="195"/>
      <c r="BC133" s="1006"/>
      <c r="BD133" s="162"/>
      <c r="BE133" s="195"/>
      <c r="BF133" s="1006"/>
      <c r="BG133" s="162"/>
      <c r="BH133" s="195"/>
      <c r="BI133" s="414"/>
      <c r="BJ133" s="166"/>
      <c r="BK133" s="195"/>
      <c r="BL133" s="1006"/>
      <c r="BM133" s="162"/>
      <c r="BN133" s="195"/>
      <c r="BO133" s="1006"/>
      <c r="BP133" s="89"/>
      <c r="BQ133" s="195"/>
      <c r="BR133" s="28"/>
      <c r="BS133" s="106"/>
      <c r="BT133" s="194"/>
      <c r="BU133" s="28"/>
      <c r="BV133" s="52"/>
      <c r="BW133" s="195"/>
      <c r="BX133" s="28"/>
      <c r="BY133" s="205"/>
      <c r="BZ133" s="194"/>
      <c r="CA133" s="28"/>
      <c r="CB133" s="118"/>
      <c r="CC133" s="195"/>
      <c r="CD133" s="28"/>
      <c r="CE133" s="193"/>
      <c r="CF133" s="194"/>
      <c r="CG133" s="28"/>
      <c r="CH133" s="191"/>
      <c r="CI133" s="195"/>
      <c r="CJ133" s="28"/>
      <c r="CK133" s="191"/>
    </row>
    <row r="134" spans="1:89" x14ac:dyDescent="0.3">
      <c r="A134" s="734" t="s">
        <v>165</v>
      </c>
      <c r="B134" s="16">
        <v>1416</v>
      </c>
      <c r="C134" s="178" t="s">
        <v>198</v>
      </c>
      <c r="D134" s="774">
        <v>23520.361990950227</v>
      </c>
      <c r="E134" s="864">
        <v>25990</v>
      </c>
      <c r="F134" s="195">
        <f t="shared" si="0"/>
        <v>4.0016006402561026E-2</v>
      </c>
      <c r="G134" s="774">
        <v>22615.384615384617</v>
      </c>
      <c r="H134" s="880">
        <v>24990</v>
      </c>
      <c r="I134" s="195">
        <f t="shared" si="1"/>
        <v>8.6994345367551115E-2</v>
      </c>
      <c r="J134" s="774">
        <v>20805.429864253394</v>
      </c>
      <c r="K134" s="861">
        <v>22990</v>
      </c>
      <c r="L134" s="195">
        <f t="shared" si="2"/>
        <v>0</v>
      </c>
      <c r="M134" s="774">
        <v>20805.429864253394</v>
      </c>
      <c r="N134" s="774">
        <v>22990</v>
      </c>
      <c r="O134" s="195">
        <f t="shared" si="3"/>
        <v>0</v>
      </c>
      <c r="P134" s="774">
        <v>20805.429864253394</v>
      </c>
      <c r="Q134" s="774">
        <v>22990</v>
      </c>
      <c r="R134" s="195">
        <f t="shared" si="4"/>
        <v>-0.11331379203949399</v>
      </c>
      <c r="S134" s="774">
        <v>23464.25339366516</v>
      </c>
      <c r="T134" s="861">
        <v>25928</v>
      </c>
      <c r="U134" s="195"/>
      <c r="V134" s="1005"/>
      <c r="W134" s="876"/>
      <c r="X134" s="195"/>
      <c r="Y134" s="1005"/>
      <c r="Z134" s="876"/>
      <c r="AA134" s="195"/>
      <c r="AB134" s="1005"/>
      <c r="AC134" s="876"/>
      <c r="AD134" s="195"/>
      <c r="AE134" s="1005"/>
      <c r="AF134" s="938"/>
      <c r="AG134" s="195"/>
      <c r="AH134" s="123"/>
      <c r="AI134" s="938"/>
      <c r="AJ134" s="195"/>
      <c r="AK134" s="1005"/>
      <c r="AL134" s="938"/>
      <c r="AM134" s="195"/>
      <c r="AN134" s="1005"/>
      <c r="AO134" s="938"/>
      <c r="AP134" s="195"/>
      <c r="AQ134" s="1006"/>
      <c r="AR134" s="89"/>
      <c r="AS134" s="195"/>
      <c r="AT134" s="123"/>
      <c r="AU134" s="150"/>
      <c r="AV134" s="195"/>
      <c r="AW134" s="123"/>
      <c r="AX134" s="150"/>
      <c r="AY134" s="195"/>
      <c r="AZ134" s="123"/>
      <c r="BA134" s="150"/>
      <c r="BB134" s="195"/>
      <c r="BC134" s="1006"/>
      <c r="BD134" s="162"/>
      <c r="BE134" s="195"/>
      <c r="BF134" s="1006"/>
      <c r="BG134" s="162"/>
      <c r="BH134" s="195"/>
      <c r="BI134" s="414"/>
      <c r="BJ134" s="166"/>
      <c r="BK134" s="195"/>
      <c r="BL134" s="1006"/>
      <c r="BM134" s="162"/>
      <c r="BN134" s="195"/>
      <c r="BO134" s="1006"/>
      <c r="BP134" s="89"/>
      <c r="BQ134" s="195"/>
      <c r="BR134" s="28"/>
      <c r="BS134" s="106"/>
      <c r="BT134" s="194"/>
      <c r="BU134" s="28"/>
      <c r="BV134" s="52"/>
      <c r="BW134" s="195"/>
      <c r="BX134" s="28"/>
      <c r="BY134" s="205"/>
      <c r="BZ134" s="194"/>
      <c r="CA134" s="28"/>
      <c r="CB134" s="118"/>
      <c r="CC134" s="195"/>
      <c r="CD134" s="28"/>
      <c r="CE134" s="193"/>
      <c r="CF134" s="194"/>
      <c r="CG134" s="28"/>
      <c r="CH134" s="191"/>
      <c r="CI134" s="195"/>
      <c r="CJ134" s="28"/>
      <c r="CK134" s="191"/>
    </row>
    <row r="135" spans="1:89" x14ac:dyDescent="0.3">
      <c r="A135" s="734" t="s">
        <v>165</v>
      </c>
      <c r="B135" s="16">
        <v>1417</v>
      </c>
      <c r="C135" s="178" t="s">
        <v>199</v>
      </c>
      <c r="D135" s="774">
        <v>22615.384615384617</v>
      </c>
      <c r="E135" s="864">
        <v>24990</v>
      </c>
      <c r="F135" s="195">
        <f t="shared" si="0"/>
        <v>0</v>
      </c>
      <c r="G135" s="774">
        <v>22615.384615384617</v>
      </c>
      <c r="H135" s="880">
        <v>24990</v>
      </c>
      <c r="I135" s="195">
        <f t="shared" si="1"/>
        <v>8.6994345367551115E-2</v>
      </c>
      <c r="J135" s="774">
        <v>20805.429864253394</v>
      </c>
      <c r="K135" s="861">
        <v>22990</v>
      </c>
      <c r="L135" s="195">
        <f t="shared" si="2"/>
        <v>0</v>
      </c>
      <c r="M135" s="774">
        <v>20805.429864253394</v>
      </c>
      <c r="N135" s="774">
        <v>22990</v>
      </c>
      <c r="O135" s="195">
        <f t="shared" si="3"/>
        <v>0</v>
      </c>
      <c r="P135" s="774">
        <v>20805.429864253394</v>
      </c>
      <c r="Q135" s="774">
        <v>22990</v>
      </c>
      <c r="R135" s="195">
        <f t="shared" si="4"/>
        <v>2.6637427639756153E-2</v>
      </c>
      <c r="S135" s="774">
        <v>20265.606244343893</v>
      </c>
      <c r="T135" s="861">
        <v>22393.494900000002</v>
      </c>
      <c r="U135" s="195"/>
      <c r="V135" s="1005"/>
      <c r="W135" s="876"/>
      <c r="X135" s="195"/>
      <c r="Y135" s="1005"/>
      <c r="Z135" s="876"/>
      <c r="AA135" s="195"/>
      <c r="AB135" s="1005"/>
      <c r="AC135" s="876"/>
      <c r="AD135" s="195"/>
      <c r="AE135" s="1005"/>
      <c r="AF135" s="938"/>
      <c r="AG135" s="195"/>
      <c r="AH135" s="123"/>
      <c r="AI135" s="938"/>
      <c r="AJ135" s="195"/>
      <c r="AK135" s="1005"/>
      <c r="AL135" s="938"/>
      <c r="AM135" s="195"/>
      <c r="AN135" s="1005"/>
      <c r="AO135" s="938"/>
      <c r="AP135" s="195"/>
      <c r="AQ135" s="1006"/>
      <c r="AR135" s="89"/>
      <c r="AS135" s="195"/>
      <c r="AT135" s="123"/>
      <c r="AU135" s="150"/>
      <c r="AV135" s="195"/>
      <c r="AW135" s="123"/>
      <c r="AX135" s="150"/>
      <c r="AY135" s="195"/>
      <c r="AZ135" s="123"/>
      <c r="BA135" s="150"/>
      <c r="BB135" s="195"/>
      <c r="BC135" s="1006"/>
      <c r="BD135" s="162"/>
      <c r="BE135" s="195"/>
      <c r="BF135" s="1006"/>
      <c r="BG135" s="162"/>
      <c r="BH135" s="195"/>
      <c r="BI135" s="414"/>
      <c r="BJ135" s="166"/>
      <c r="BK135" s="195"/>
      <c r="BL135" s="1006"/>
      <c r="BM135" s="162"/>
      <c r="BN135" s="195"/>
      <c r="BO135" s="1006"/>
      <c r="BP135" s="89"/>
      <c r="BQ135" s="195"/>
      <c r="BR135" s="28"/>
      <c r="BS135" s="106"/>
      <c r="BT135" s="194"/>
      <c r="BU135" s="28"/>
      <c r="BV135" s="52"/>
      <c r="BW135" s="195"/>
      <c r="BX135" s="28"/>
      <c r="BY135" s="205"/>
      <c r="BZ135" s="194"/>
      <c r="CA135" s="28"/>
      <c r="CB135" s="118"/>
      <c r="CC135" s="195"/>
      <c r="CD135" s="28"/>
      <c r="CE135" s="193"/>
      <c r="CF135" s="194"/>
      <c r="CG135" s="28"/>
      <c r="CH135" s="191"/>
      <c r="CI135" s="195"/>
      <c r="CJ135" s="28"/>
      <c r="CK135" s="191"/>
    </row>
    <row r="136" spans="1:89" x14ac:dyDescent="0.3">
      <c r="A136" s="734" t="s">
        <v>165</v>
      </c>
      <c r="B136" s="16">
        <v>1418</v>
      </c>
      <c r="C136" s="178" t="s">
        <v>200</v>
      </c>
      <c r="D136" s="774">
        <v>22615.384615384617</v>
      </c>
      <c r="E136" s="864">
        <v>24990</v>
      </c>
      <c r="F136" s="195">
        <f t="shared" si="0"/>
        <v>0</v>
      </c>
      <c r="G136" s="774">
        <v>22615.384615384617</v>
      </c>
      <c r="H136" s="880">
        <v>24990</v>
      </c>
      <c r="I136" s="195">
        <f t="shared" si="1"/>
        <v>8.6994345367551115E-2</v>
      </c>
      <c r="J136" s="774">
        <v>20805.429864253394</v>
      </c>
      <c r="K136" s="861">
        <v>22990</v>
      </c>
      <c r="L136" s="195">
        <f t="shared" si="2"/>
        <v>0</v>
      </c>
      <c r="M136" s="774">
        <v>20805.429864253394</v>
      </c>
      <c r="N136" s="774">
        <v>22990</v>
      </c>
      <c r="O136" s="195">
        <f t="shared" si="3"/>
        <v>0</v>
      </c>
      <c r="P136" s="774">
        <v>20805.429864253394</v>
      </c>
      <c r="Q136" s="774">
        <v>22990</v>
      </c>
      <c r="R136" s="195">
        <f t="shared" si="4"/>
        <v>8.71604786948703E-2</v>
      </c>
      <c r="S136" s="774">
        <v>19137.404524886875</v>
      </c>
      <c r="T136" s="861">
        <v>21146.831999999999</v>
      </c>
      <c r="U136" s="195"/>
      <c r="V136" s="1005"/>
      <c r="W136" s="876"/>
      <c r="X136" s="195"/>
      <c r="Y136" s="1005"/>
      <c r="Z136" s="876"/>
      <c r="AA136" s="195"/>
      <c r="AB136" s="1005"/>
      <c r="AC136" s="876"/>
      <c r="AD136" s="195"/>
      <c r="AE136" s="1005"/>
      <c r="AF136" s="938"/>
      <c r="AG136" s="195"/>
      <c r="AH136" s="123"/>
      <c r="AI136" s="938"/>
      <c r="AJ136" s="195"/>
      <c r="AK136" s="1005"/>
      <c r="AL136" s="938"/>
      <c r="AM136" s="195"/>
      <c r="AN136" s="1005"/>
      <c r="AO136" s="938"/>
      <c r="AP136" s="195"/>
      <c r="AQ136" s="1006"/>
      <c r="AR136" s="89"/>
      <c r="AS136" s="195"/>
      <c r="AT136" s="123"/>
      <c r="AU136" s="150"/>
      <c r="AV136" s="195"/>
      <c r="AW136" s="123"/>
      <c r="AX136" s="150"/>
      <c r="AY136" s="195"/>
      <c r="AZ136" s="123"/>
      <c r="BA136" s="150"/>
      <c r="BB136" s="195"/>
      <c r="BC136" s="1006"/>
      <c r="BD136" s="162"/>
      <c r="BE136" s="195"/>
      <c r="BF136" s="1006"/>
      <c r="BG136" s="162"/>
      <c r="BH136" s="195"/>
      <c r="BI136" s="414"/>
      <c r="BJ136" s="166"/>
      <c r="BK136" s="195"/>
      <c r="BL136" s="1006"/>
      <c r="BM136" s="162"/>
      <c r="BN136" s="195"/>
      <c r="BO136" s="1006"/>
      <c r="BP136" s="89"/>
      <c r="BQ136" s="195"/>
      <c r="BR136" s="28"/>
      <c r="BS136" s="106"/>
      <c r="BT136" s="194"/>
      <c r="BU136" s="28"/>
      <c r="BV136" s="52"/>
      <c r="BW136" s="195"/>
      <c r="BX136" s="28"/>
      <c r="BY136" s="205"/>
      <c r="BZ136" s="194"/>
      <c r="CA136" s="28"/>
      <c r="CB136" s="118"/>
      <c r="CC136" s="195"/>
      <c r="CD136" s="28"/>
      <c r="CE136" s="193"/>
      <c r="CF136" s="194"/>
      <c r="CG136" s="28"/>
      <c r="CH136" s="191"/>
      <c r="CI136" s="195"/>
      <c r="CJ136" s="28"/>
      <c r="CK136" s="191"/>
    </row>
    <row r="137" spans="1:89" x14ac:dyDescent="0.3">
      <c r="A137" s="279" t="s">
        <v>165</v>
      </c>
      <c r="B137" s="274">
        <v>925</v>
      </c>
      <c r="C137" s="421" t="s">
        <v>201</v>
      </c>
      <c r="D137" s="1101">
        <v>10850.678733031675</v>
      </c>
      <c r="E137" s="864">
        <v>11990</v>
      </c>
      <c r="F137" s="195">
        <f t="shared" si="0"/>
        <v>0</v>
      </c>
      <c r="G137" s="1101">
        <v>10850.678733031675</v>
      </c>
      <c r="H137" s="880">
        <v>11990</v>
      </c>
      <c r="I137" s="195">
        <f t="shared" si="1"/>
        <v>9.0991810737033663E-2</v>
      </c>
      <c r="J137" s="1101">
        <v>9945.7013574660632</v>
      </c>
      <c r="K137" s="861">
        <v>10990</v>
      </c>
      <c r="L137" s="195">
        <f t="shared" si="2"/>
        <v>0</v>
      </c>
      <c r="M137" s="1101">
        <v>9945.7013574660632</v>
      </c>
      <c r="N137" s="774">
        <v>10990</v>
      </c>
      <c r="O137" s="195">
        <f t="shared" si="3"/>
        <v>0</v>
      </c>
      <c r="P137" s="780">
        <v>9945.7013574660632</v>
      </c>
      <c r="Q137" s="774">
        <v>10990</v>
      </c>
      <c r="R137" s="195">
        <f t="shared" si="4"/>
        <v>-0.19348085955419542</v>
      </c>
      <c r="S137" s="780">
        <v>12331.637104072401</v>
      </c>
      <c r="T137" s="861">
        <v>13626.459000000003</v>
      </c>
      <c r="U137" s="195">
        <f t="shared" si="5"/>
        <v>0</v>
      </c>
      <c r="V137" s="780">
        <f t="shared" si="88"/>
        <v>12331.637104072401</v>
      </c>
      <c r="W137" s="876">
        <v>13626.459000000003</v>
      </c>
      <c r="X137" s="195">
        <f t="shared" si="6"/>
        <v>5.0000000000000058E-2</v>
      </c>
      <c r="Y137" s="780">
        <f t="shared" si="89"/>
        <v>11744.416289592762</v>
      </c>
      <c r="Z137" s="861">
        <v>12977.580000000002</v>
      </c>
      <c r="AA137" s="195">
        <f t="shared" si="7"/>
        <v>0</v>
      </c>
      <c r="AB137" s="780">
        <v>11744.416289592762</v>
      </c>
      <c r="AC137" s="861">
        <v>12977.580000000002</v>
      </c>
      <c r="AD137" s="195">
        <f t="shared" si="8"/>
        <v>0</v>
      </c>
      <c r="AE137" s="780">
        <v>11744.416289592762</v>
      </c>
      <c r="AF137" s="938">
        <v>12977.580000000002</v>
      </c>
      <c r="AG137" s="195">
        <f t="shared" si="9"/>
        <v>0.10000000000000005</v>
      </c>
      <c r="AH137" s="473">
        <v>10676.742081447965</v>
      </c>
      <c r="AI137" s="938">
        <v>11797.800000000001</v>
      </c>
      <c r="AJ137" s="195">
        <f t="shared" si="10"/>
        <v>0</v>
      </c>
      <c r="AK137" s="780">
        <v>10676.742081447965</v>
      </c>
      <c r="AL137" s="938">
        <v>11797.800000000001</v>
      </c>
      <c r="AM137" s="195">
        <f t="shared" si="11"/>
        <v>0</v>
      </c>
      <c r="AN137" s="780">
        <v>10676.742081447965</v>
      </c>
      <c r="AO137" s="938">
        <v>11797.800000000001</v>
      </c>
      <c r="AP137" s="195">
        <f t="shared" si="12"/>
        <v>5.00000000000001E-2</v>
      </c>
      <c r="AQ137" s="119">
        <v>10168.325791855204</v>
      </c>
      <c r="AR137" s="89">
        <v>11236</v>
      </c>
      <c r="AS137" s="195">
        <f t="shared" si="13"/>
        <v>0</v>
      </c>
      <c r="AT137" s="473">
        <v>10168.325791855204</v>
      </c>
      <c r="AU137" s="152">
        <v>11236</v>
      </c>
      <c r="AV137" s="195">
        <f t="shared" si="14"/>
        <v>0</v>
      </c>
      <c r="AW137" s="473">
        <v>10168.325791855204</v>
      </c>
      <c r="AX137" s="152">
        <v>11236</v>
      </c>
      <c r="AY137" s="195">
        <f t="shared" si="15"/>
        <v>0.06</v>
      </c>
      <c r="AZ137" s="473">
        <v>9592.7601809954758</v>
      </c>
      <c r="BA137" s="152">
        <v>10600</v>
      </c>
      <c r="BB137" s="195">
        <f t="shared" si="16"/>
        <v>0.15217391304347827</v>
      </c>
      <c r="BC137" s="119">
        <v>8325.7918552036208</v>
      </c>
      <c r="BD137" s="162">
        <v>9200</v>
      </c>
      <c r="BE137" s="195">
        <f t="shared" si="17"/>
        <v>0</v>
      </c>
      <c r="BF137" s="119">
        <v>8325.7918552036208</v>
      </c>
      <c r="BG137" s="162">
        <v>9200</v>
      </c>
      <c r="BH137" s="195">
        <f t="shared" si="18"/>
        <v>8.2352941176470587E-2</v>
      </c>
      <c r="BI137" s="415">
        <v>7692.3076923076924</v>
      </c>
      <c r="BJ137" s="168">
        <v>8500</v>
      </c>
      <c r="BK137" s="195">
        <f t="shared" si="19"/>
        <v>0</v>
      </c>
      <c r="BL137" s="119">
        <v>7692.3076923076924</v>
      </c>
      <c r="BM137" s="162">
        <v>8500</v>
      </c>
      <c r="BN137" s="195">
        <f t="shared" si="20"/>
        <v>0</v>
      </c>
      <c r="BO137" s="119">
        <v>7692.3076923076924</v>
      </c>
      <c r="BP137" s="89">
        <v>8500</v>
      </c>
      <c r="BQ137" s="195">
        <f t="shared" si="21"/>
        <v>0</v>
      </c>
      <c r="BR137" s="28">
        <f t="shared" si="91"/>
        <v>7692.3076923076924</v>
      </c>
      <c r="BS137" s="255">
        <v>8500</v>
      </c>
      <c r="BT137" s="194">
        <f t="shared" si="22"/>
        <v>0.328125</v>
      </c>
      <c r="BU137" s="28">
        <f t="shared" si="92"/>
        <v>5791.8552036199098</v>
      </c>
      <c r="BV137" s="52">
        <v>6400</v>
      </c>
      <c r="BW137" s="201"/>
      <c r="BX137" s="28">
        <f t="shared" si="93"/>
        <v>5791.8552036199098</v>
      </c>
      <c r="BY137" s="205">
        <v>6400</v>
      </c>
      <c r="BZ137" s="200"/>
      <c r="CA137" s="28">
        <f t="shared" si="90"/>
        <v>5791.8552036199098</v>
      </c>
      <c r="CB137" s="202">
        <v>6400</v>
      </c>
      <c r="CC137" s="201"/>
      <c r="CD137" s="28">
        <f t="shared" si="94"/>
        <v>5239.8190045248866</v>
      </c>
      <c r="CE137" s="193">
        <v>5790</v>
      </c>
      <c r="CF137" s="200"/>
      <c r="CG137" s="28">
        <f t="shared" si="95"/>
        <v>5239.8190045248866</v>
      </c>
      <c r="CH137" s="118">
        <v>5790</v>
      </c>
      <c r="CI137" s="201"/>
      <c r="CJ137" s="86"/>
      <c r="CK137" s="203"/>
    </row>
    <row r="138" spans="1:89" x14ac:dyDescent="0.3">
      <c r="A138" s="279" t="s">
        <v>165</v>
      </c>
      <c r="B138" s="73">
        <v>926</v>
      </c>
      <c r="C138" s="421" t="s">
        <v>202</v>
      </c>
      <c r="D138" s="783">
        <v>11755.656108597284</v>
      </c>
      <c r="E138" s="864">
        <v>12990</v>
      </c>
      <c r="F138" s="195">
        <f t="shared" si="0"/>
        <v>0</v>
      </c>
      <c r="G138" s="783">
        <v>11755.656108597284</v>
      </c>
      <c r="H138" s="880">
        <v>12990</v>
      </c>
      <c r="I138" s="195">
        <f t="shared" si="1"/>
        <v>8.3402835696413671E-2</v>
      </c>
      <c r="J138" s="783">
        <v>10850.678733031675</v>
      </c>
      <c r="K138" s="861">
        <v>11990</v>
      </c>
      <c r="L138" s="195">
        <f t="shared" si="2"/>
        <v>0</v>
      </c>
      <c r="M138" s="783">
        <v>10850.678733031675</v>
      </c>
      <c r="N138" s="774">
        <v>11990</v>
      </c>
      <c r="O138" s="195">
        <f t="shared" si="3"/>
        <v>0</v>
      </c>
      <c r="P138" s="86">
        <v>10850.678733031675</v>
      </c>
      <c r="Q138" s="774">
        <v>11990</v>
      </c>
      <c r="R138" s="195">
        <f t="shared" si="4"/>
        <v>-8.5588113652169506E-2</v>
      </c>
      <c r="S138" s="86">
        <v>11866.292307692309</v>
      </c>
      <c r="T138" s="861">
        <v>13112.253000000001</v>
      </c>
      <c r="U138" s="195">
        <f t="shared" si="5"/>
        <v>0</v>
      </c>
      <c r="V138" s="86">
        <f t="shared" si="88"/>
        <v>11866.292307692309</v>
      </c>
      <c r="W138" s="876">
        <v>13112.253000000001</v>
      </c>
      <c r="X138" s="195">
        <f t="shared" si="6"/>
        <v>0.05</v>
      </c>
      <c r="Y138" s="86">
        <f t="shared" si="89"/>
        <v>11301.23076923077</v>
      </c>
      <c r="Z138" s="861">
        <v>12487.86</v>
      </c>
      <c r="AA138" s="195">
        <f t="shared" si="7"/>
        <v>0</v>
      </c>
      <c r="AB138" s="86">
        <v>11301.23076923077</v>
      </c>
      <c r="AC138" s="861">
        <v>12487.86</v>
      </c>
      <c r="AD138" s="195">
        <f t="shared" si="8"/>
        <v>0</v>
      </c>
      <c r="AE138" s="86">
        <v>11301.23076923077</v>
      </c>
      <c r="AF138" s="938">
        <v>12487.86</v>
      </c>
      <c r="AG138" s="195">
        <f t="shared" si="9"/>
        <v>0.10000000000000002</v>
      </c>
      <c r="AH138" s="473">
        <v>10273.846153846154</v>
      </c>
      <c r="AI138" s="938">
        <v>11352.6</v>
      </c>
      <c r="AJ138" s="195">
        <f t="shared" si="10"/>
        <v>0</v>
      </c>
      <c r="AK138" s="86">
        <v>10273.846153846154</v>
      </c>
      <c r="AL138" s="938">
        <v>11352.6</v>
      </c>
      <c r="AM138" s="195">
        <f t="shared" si="11"/>
        <v>0</v>
      </c>
      <c r="AN138" s="86">
        <v>10273.846153846154</v>
      </c>
      <c r="AO138" s="938">
        <v>11352.6</v>
      </c>
      <c r="AP138" s="195">
        <f t="shared" si="12"/>
        <v>5.0000000000000031E-2</v>
      </c>
      <c r="AQ138" s="28">
        <v>9784.6153846153848</v>
      </c>
      <c r="AR138" s="89">
        <v>10812</v>
      </c>
      <c r="AS138" s="195">
        <f t="shared" si="13"/>
        <v>0</v>
      </c>
      <c r="AT138" s="473">
        <v>9784.6153846153848</v>
      </c>
      <c r="AU138" s="152">
        <v>10812</v>
      </c>
      <c r="AV138" s="195">
        <f t="shared" si="14"/>
        <v>0</v>
      </c>
      <c r="AW138" s="473">
        <v>9784.6153846153848</v>
      </c>
      <c r="AX138" s="152">
        <v>10812</v>
      </c>
      <c r="AY138" s="195">
        <f t="shared" si="15"/>
        <v>0.06</v>
      </c>
      <c r="AZ138" s="473">
        <v>9230.7692307692305</v>
      </c>
      <c r="BA138" s="152">
        <v>10200</v>
      </c>
      <c r="BB138" s="195">
        <f t="shared" si="16"/>
        <v>0.14606741573033707</v>
      </c>
      <c r="BC138" s="28">
        <v>8054.2986425339368</v>
      </c>
      <c r="BD138" s="162">
        <v>8900</v>
      </c>
      <c r="BE138" s="195">
        <f t="shared" si="17"/>
        <v>4.7058823529411764E-2</v>
      </c>
      <c r="BF138" s="28">
        <v>7692.3076923076924</v>
      </c>
      <c r="BG138" s="162">
        <v>8500</v>
      </c>
      <c r="BH138" s="195">
        <f t="shared" si="18"/>
        <v>8.9743589743589744E-2</v>
      </c>
      <c r="BI138" s="415">
        <v>7058.8235294117649</v>
      </c>
      <c r="BJ138" s="168">
        <v>7800</v>
      </c>
      <c r="BK138" s="195">
        <f t="shared" si="19"/>
        <v>0</v>
      </c>
      <c r="BL138" s="28">
        <v>7058.8235294117649</v>
      </c>
      <c r="BM138" s="162">
        <v>7800</v>
      </c>
      <c r="BN138" s="195">
        <f t="shared" si="20"/>
        <v>0</v>
      </c>
      <c r="BO138" s="28">
        <v>7058.8235294117649</v>
      </c>
      <c r="BP138" s="89">
        <v>7800</v>
      </c>
      <c r="BQ138" s="195">
        <f t="shared" si="21"/>
        <v>0</v>
      </c>
      <c r="BR138" s="28">
        <f t="shared" si="91"/>
        <v>7058.8235294117649</v>
      </c>
      <c r="BS138" s="255">
        <v>7800</v>
      </c>
      <c r="BT138" s="194">
        <f t="shared" si="22"/>
        <v>0.32203389830508472</v>
      </c>
      <c r="BU138" s="28">
        <f t="shared" si="92"/>
        <v>5339.3665158371041</v>
      </c>
      <c r="BV138" s="52">
        <v>5900</v>
      </c>
      <c r="BW138" s="201"/>
      <c r="BX138" s="28">
        <f t="shared" si="93"/>
        <v>5339.3665158371041</v>
      </c>
      <c r="BY138" s="205">
        <v>5900</v>
      </c>
      <c r="BZ138" s="200"/>
      <c r="CA138" s="28">
        <f t="shared" si="90"/>
        <v>5339.3665158371041</v>
      </c>
      <c r="CB138" s="202">
        <v>5900</v>
      </c>
      <c r="CC138" s="201"/>
      <c r="CD138" s="28">
        <f t="shared" si="94"/>
        <v>4787.3303167420818</v>
      </c>
      <c r="CE138" s="193">
        <v>5290</v>
      </c>
      <c r="CF138" s="200"/>
      <c r="CG138" s="28">
        <f t="shared" si="95"/>
        <v>4787.3303167420818</v>
      </c>
      <c r="CH138" s="118">
        <v>5290</v>
      </c>
      <c r="CI138" s="201"/>
      <c r="CJ138" s="86"/>
      <c r="CK138" s="203"/>
    </row>
    <row r="139" spans="1:89" x14ac:dyDescent="0.3">
      <c r="A139" s="279" t="s">
        <v>165</v>
      </c>
      <c r="B139" s="73">
        <v>927</v>
      </c>
      <c r="C139" s="421" t="s">
        <v>203</v>
      </c>
      <c r="D139" s="783">
        <v>11755.656108597284</v>
      </c>
      <c r="E139" s="864">
        <v>12990</v>
      </c>
      <c r="F139" s="195">
        <f t="shared" si="0"/>
        <v>0</v>
      </c>
      <c r="G139" s="783">
        <v>11755.656108597284</v>
      </c>
      <c r="H139" s="880">
        <v>12990</v>
      </c>
      <c r="I139" s="195">
        <f t="shared" si="1"/>
        <v>8.3402835696413671E-2</v>
      </c>
      <c r="J139" s="783">
        <v>10850.678733031675</v>
      </c>
      <c r="K139" s="861">
        <v>11990</v>
      </c>
      <c r="L139" s="195">
        <f t="shared" si="2"/>
        <v>0</v>
      </c>
      <c r="M139" s="783">
        <v>10850.678733031675</v>
      </c>
      <c r="N139" s="774">
        <v>11990</v>
      </c>
      <c r="O139" s="195">
        <f t="shared" si="3"/>
        <v>0</v>
      </c>
      <c r="P139" s="86">
        <v>10850.678733031675</v>
      </c>
      <c r="Q139" s="774">
        <v>11990</v>
      </c>
      <c r="R139" s="195">
        <f t="shared" si="4"/>
        <v>-0.167232032076083</v>
      </c>
      <c r="S139" s="86">
        <v>13029.654298642536</v>
      </c>
      <c r="T139" s="861">
        <v>14397.768000000002</v>
      </c>
      <c r="U139" s="195">
        <f t="shared" si="5"/>
        <v>0</v>
      </c>
      <c r="V139" s="86">
        <f t="shared" si="88"/>
        <v>13029.654298642536</v>
      </c>
      <c r="W139" s="876">
        <v>14397.768000000002</v>
      </c>
      <c r="X139" s="195">
        <f t="shared" si="6"/>
        <v>5.000000000000001E-2</v>
      </c>
      <c r="Y139" s="86">
        <f t="shared" si="89"/>
        <v>12409.194570135749</v>
      </c>
      <c r="Z139" s="861">
        <v>13712.160000000002</v>
      </c>
      <c r="AA139" s="195">
        <f t="shared" si="7"/>
        <v>0</v>
      </c>
      <c r="AB139" s="86">
        <v>12409.194570135749</v>
      </c>
      <c r="AC139" s="861">
        <v>13712.160000000002</v>
      </c>
      <c r="AD139" s="195">
        <f t="shared" si="8"/>
        <v>0</v>
      </c>
      <c r="AE139" s="86">
        <v>12409.194570135749</v>
      </c>
      <c r="AF139" s="938">
        <v>13712.160000000002</v>
      </c>
      <c r="AG139" s="195">
        <f t="shared" si="9"/>
        <v>0.1000000000000001</v>
      </c>
      <c r="AH139" s="473">
        <v>11281.085972850678</v>
      </c>
      <c r="AI139" s="938">
        <v>12465.6</v>
      </c>
      <c r="AJ139" s="195">
        <f t="shared" si="10"/>
        <v>0</v>
      </c>
      <c r="AK139" s="86">
        <v>11281.085972850678</v>
      </c>
      <c r="AL139" s="938">
        <v>12465.6</v>
      </c>
      <c r="AM139" s="195">
        <f t="shared" si="11"/>
        <v>0</v>
      </c>
      <c r="AN139" s="86">
        <v>11281.085972850678</v>
      </c>
      <c r="AO139" s="938">
        <v>12465.6</v>
      </c>
      <c r="AP139" s="195">
        <f t="shared" si="12"/>
        <v>5.0000000000000031E-2</v>
      </c>
      <c r="AQ139" s="28">
        <v>10743.891402714933</v>
      </c>
      <c r="AR139" s="89">
        <v>11872</v>
      </c>
      <c r="AS139" s="195">
        <f t="shared" si="13"/>
        <v>0</v>
      </c>
      <c r="AT139" s="473">
        <v>10743.891402714933</v>
      </c>
      <c r="AU139" s="152">
        <v>11872</v>
      </c>
      <c r="AV139" s="195">
        <f t="shared" si="14"/>
        <v>0</v>
      </c>
      <c r="AW139" s="473">
        <v>10743.891402714933</v>
      </c>
      <c r="AX139" s="152">
        <v>11872</v>
      </c>
      <c r="AY139" s="195">
        <f t="shared" si="15"/>
        <v>0.06</v>
      </c>
      <c r="AZ139" s="473">
        <v>10135.746606334842</v>
      </c>
      <c r="BA139" s="152">
        <v>11200</v>
      </c>
      <c r="BB139" s="195">
        <f t="shared" si="16"/>
        <v>0.15463917525773196</v>
      </c>
      <c r="BC139" s="28">
        <v>8778.2805429864256</v>
      </c>
      <c r="BD139" s="162">
        <v>9700</v>
      </c>
      <c r="BE139" s="195">
        <f t="shared" si="17"/>
        <v>0</v>
      </c>
      <c r="BF139" s="28">
        <v>8778.2805429864256</v>
      </c>
      <c r="BG139" s="162">
        <v>9700</v>
      </c>
      <c r="BH139" s="195">
        <f t="shared" si="18"/>
        <v>0.11494252873563218</v>
      </c>
      <c r="BI139" s="415">
        <v>7873.303167420815</v>
      </c>
      <c r="BJ139" s="168">
        <v>8700</v>
      </c>
      <c r="BK139" s="195">
        <f t="shared" si="19"/>
        <v>0</v>
      </c>
      <c r="BL139" s="28">
        <v>7873.303167420815</v>
      </c>
      <c r="BM139" s="162">
        <v>8700</v>
      </c>
      <c r="BN139" s="195">
        <f t="shared" si="20"/>
        <v>0</v>
      </c>
      <c r="BO139" s="28">
        <v>7873.303167420815</v>
      </c>
      <c r="BP139" s="89">
        <v>8700</v>
      </c>
      <c r="BQ139" s="195">
        <f t="shared" si="21"/>
        <v>0</v>
      </c>
      <c r="BR139" s="28">
        <f>BS139/1.105</f>
        <v>7873.303167420815</v>
      </c>
      <c r="BS139" s="255">
        <v>8700</v>
      </c>
      <c r="BT139" s="194">
        <f t="shared" si="22"/>
        <v>0.29850746268656714</v>
      </c>
      <c r="BU139" s="28">
        <f t="shared" si="92"/>
        <v>6063.3484162895929</v>
      </c>
      <c r="BV139" s="52">
        <v>6700</v>
      </c>
      <c r="BW139" s="201"/>
      <c r="BX139" s="28">
        <f t="shared" si="93"/>
        <v>6063.3484162895929</v>
      </c>
      <c r="BY139" s="205">
        <v>6700</v>
      </c>
      <c r="BZ139" s="200"/>
      <c r="CA139" s="28">
        <f t="shared" si="90"/>
        <v>6063.3484162895929</v>
      </c>
      <c r="CB139" s="202">
        <v>6700</v>
      </c>
      <c r="CC139" s="201"/>
      <c r="CD139" s="28">
        <f t="shared" si="94"/>
        <v>5511.3122171945706</v>
      </c>
      <c r="CE139" s="193">
        <v>6090</v>
      </c>
      <c r="CF139" s="200"/>
      <c r="CG139" s="28">
        <f t="shared" si="95"/>
        <v>5511.3122171945706</v>
      </c>
      <c r="CH139" s="118">
        <v>6090</v>
      </c>
      <c r="CI139" s="201"/>
      <c r="CJ139" s="86"/>
      <c r="CK139" s="203"/>
    </row>
    <row r="140" spans="1:89" x14ac:dyDescent="0.3">
      <c r="A140" s="279" t="s">
        <v>165</v>
      </c>
      <c r="B140" s="73">
        <v>928</v>
      </c>
      <c r="C140" s="421" t="s">
        <v>204</v>
      </c>
      <c r="D140" s="783">
        <v>16280.54298642534</v>
      </c>
      <c r="E140" s="864">
        <v>17990</v>
      </c>
      <c r="F140" s="195">
        <f t="shared" si="0"/>
        <v>0</v>
      </c>
      <c r="G140" s="783">
        <v>16280.54298642534</v>
      </c>
      <c r="H140" s="880">
        <v>17990</v>
      </c>
      <c r="I140" s="195">
        <f t="shared" si="1"/>
        <v>5.885815185403178E-2</v>
      </c>
      <c r="J140" s="783">
        <v>15375.565610859729</v>
      </c>
      <c r="K140" s="861">
        <v>16990</v>
      </c>
      <c r="L140" s="195">
        <f t="shared" si="2"/>
        <v>0</v>
      </c>
      <c r="M140" s="783">
        <v>15375.565610859729</v>
      </c>
      <c r="N140" s="774">
        <v>16990</v>
      </c>
      <c r="O140" s="195">
        <f t="shared" si="3"/>
        <v>0</v>
      </c>
      <c r="P140" s="86">
        <v>15375.565610859729</v>
      </c>
      <c r="Q140" s="819">
        <v>16990</v>
      </c>
      <c r="R140" s="195">
        <f t="shared" si="4"/>
        <v>-4.2283115879740749E-2</v>
      </c>
      <c r="S140" s="86">
        <v>16054.395475113122</v>
      </c>
      <c r="T140" s="861">
        <v>17740.107</v>
      </c>
      <c r="U140" s="195">
        <f t="shared" si="5"/>
        <v>0</v>
      </c>
      <c r="V140" s="86">
        <f t="shared" si="88"/>
        <v>16054.395475113122</v>
      </c>
      <c r="W140" s="876">
        <v>17740.107</v>
      </c>
      <c r="X140" s="195">
        <f t="shared" si="6"/>
        <v>4.9999999999999989E-2</v>
      </c>
      <c r="Y140" s="86">
        <f t="shared" si="89"/>
        <v>15289.900452488688</v>
      </c>
      <c r="Z140" s="861">
        <v>16895.34</v>
      </c>
      <c r="AA140" s="195">
        <f t="shared" si="7"/>
        <v>0</v>
      </c>
      <c r="AB140" s="86">
        <v>15289.900452488688</v>
      </c>
      <c r="AC140" s="861">
        <v>16895.34</v>
      </c>
      <c r="AD140" s="195">
        <f t="shared" si="8"/>
        <v>0</v>
      </c>
      <c r="AE140" s="86">
        <v>15289.900452488688</v>
      </c>
      <c r="AF140" s="938">
        <v>16895.34</v>
      </c>
      <c r="AG140" s="195">
        <f t="shared" si="9"/>
        <v>0.10000000000000003</v>
      </c>
      <c r="AH140" s="473">
        <v>13899.909502262444</v>
      </c>
      <c r="AI140" s="938">
        <v>15359.4</v>
      </c>
      <c r="AJ140" s="195">
        <f t="shared" si="10"/>
        <v>0</v>
      </c>
      <c r="AK140" s="86">
        <v>13899.909502262444</v>
      </c>
      <c r="AL140" s="938">
        <v>15359.4</v>
      </c>
      <c r="AM140" s="195">
        <f t="shared" si="11"/>
        <v>0</v>
      </c>
      <c r="AN140" s="86">
        <v>13899.909502262444</v>
      </c>
      <c r="AO140" s="938">
        <v>15359.4</v>
      </c>
      <c r="AP140" s="195">
        <f t="shared" si="12"/>
        <v>5.0000000000000107E-2</v>
      </c>
      <c r="AQ140" s="28">
        <v>13238.009049773755</v>
      </c>
      <c r="AR140" s="89">
        <v>14627.999999999998</v>
      </c>
      <c r="AS140" s="195">
        <f t="shared" si="13"/>
        <v>0</v>
      </c>
      <c r="AT140" s="473">
        <v>13238.009049773755</v>
      </c>
      <c r="AU140" s="152">
        <v>14627.999999999998</v>
      </c>
      <c r="AV140" s="195">
        <f t="shared" si="14"/>
        <v>0</v>
      </c>
      <c r="AW140" s="473">
        <v>13238.009049773755</v>
      </c>
      <c r="AX140" s="152">
        <v>14627.999999999998</v>
      </c>
      <c r="AY140" s="195">
        <f t="shared" si="15"/>
        <v>6.0000000000000005E-2</v>
      </c>
      <c r="AZ140" s="473">
        <v>12488.687782805428</v>
      </c>
      <c r="BA140" s="152">
        <v>13799.999999999998</v>
      </c>
      <c r="BB140" s="195">
        <f t="shared" si="16"/>
        <v>0.14999999999999986</v>
      </c>
      <c r="BC140" s="28">
        <v>10859.728506787331</v>
      </c>
      <c r="BD140" s="162">
        <v>12000</v>
      </c>
      <c r="BE140" s="195">
        <f t="shared" si="17"/>
        <v>0</v>
      </c>
      <c r="BF140" s="28">
        <v>10859.728506787331</v>
      </c>
      <c r="BG140" s="162">
        <v>12000</v>
      </c>
      <c r="BH140" s="195">
        <f t="shared" si="18"/>
        <v>0.21212121212121213</v>
      </c>
      <c r="BI140" s="415">
        <v>8959.2760180995483</v>
      </c>
      <c r="BJ140" s="168">
        <v>9900</v>
      </c>
      <c r="BK140" s="195">
        <f t="shared" si="19"/>
        <v>0</v>
      </c>
      <c r="BL140" s="28">
        <v>8959.2760180995483</v>
      </c>
      <c r="BM140" s="162">
        <v>9900</v>
      </c>
      <c r="BN140" s="195">
        <f t="shared" si="20"/>
        <v>0</v>
      </c>
      <c r="BO140" s="28">
        <v>8959.2760180995483</v>
      </c>
      <c r="BP140" s="89">
        <v>9900</v>
      </c>
      <c r="BQ140" s="195">
        <f t="shared" si="21"/>
        <v>0</v>
      </c>
      <c r="BR140" s="28">
        <f t="shared" si="91"/>
        <v>8959.2760180995483</v>
      </c>
      <c r="BS140" s="255">
        <v>9900</v>
      </c>
      <c r="BT140" s="194">
        <f t="shared" si="22"/>
        <v>0.2857142857142857</v>
      </c>
      <c r="BU140" s="28">
        <f t="shared" si="92"/>
        <v>6968.3257918552035</v>
      </c>
      <c r="BV140" s="52">
        <v>7700</v>
      </c>
      <c r="BW140" s="201"/>
      <c r="BX140" s="28">
        <f t="shared" si="93"/>
        <v>6968.3257918552035</v>
      </c>
      <c r="BY140" s="205">
        <v>7700</v>
      </c>
      <c r="BZ140" s="200"/>
      <c r="CA140" s="28">
        <f t="shared" si="90"/>
        <v>6968.3257918552035</v>
      </c>
      <c r="CB140" s="202">
        <v>7700</v>
      </c>
      <c r="CC140" s="201"/>
      <c r="CD140" s="28">
        <f t="shared" si="94"/>
        <v>6325.7918552036199</v>
      </c>
      <c r="CE140" s="193">
        <v>6990</v>
      </c>
      <c r="CF140" s="200"/>
      <c r="CG140" s="28">
        <f t="shared" si="95"/>
        <v>6325.7918552036199</v>
      </c>
      <c r="CH140" s="118">
        <v>6990</v>
      </c>
      <c r="CI140" s="201"/>
      <c r="CJ140" s="86"/>
      <c r="CK140" s="203"/>
    </row>
    <row r="141" spans="1:89" x14ac:dyDescent="0.3">
      <c r="A141" s="297" t="s">
        <v>165</v>
      </c>
      <c r="B141" s="73">
        <v>929</v>
      </c>
      <c r="C141" s="500" t="s">
        <v>205</v>
      </c>
      <c r="D141" s="853">
        <v>9040.7239819004535</v>
      </c>
      <c r="E141" s="864">
        <v>9990</v>
      </c>
      <c r="F141" s="195">
        <f t="shared" si="0"/>
        <v>0</v>
      </c>
      <c r="G141" s="853">
        <v>9040.7239819004535</v>
      </c>
      <c r="H141" s="864">
        <v>9990</v>
      </c>
      <c r="I141" s="195">
        <f t="shared" si="1"/>
        <v>0</v>
      </c>
      <c r="J141" s="853">
        <v>9040.7239819004535</v>
      </c>
      <c r="K141" s="861">
        <v>9990</v>
      </c>
      <c r="L141" s="195">
        <f t="shared" si="2"/>
        <v>0</v>
      </c>
      <c r="M141" s="853">
        <v>9040.7239819004535</v>
      </c>
      <c r="N141" s="774">
        <v>9990</v>
      </c>
      <c r="O141" s="195">
        <f t="shared" si="3"/>
        <v>0</v>
      </c>
      <c r="P141" s="307">
        <v>9040.7239819004535</v>
      </c>
      <c r="Q141" s="774">
        <v>9990</v>
      </c>
      <c r="R141" s="195">
        <f t="shared" si="4"/>
        <v>6.4548566671669499E-2</v>
      </c>
      <c r="S141" s="307">
        <v>8492.5425339366539</v>
      </c>
      <c r="T141" s="863">
        <v>9384.2595000000019</v>
      </c>
      <c r="U141" s="339">
        <f t="shared" si="5"/>
        <v>0</v>
      </c>
      <c r="V141" s="307">
        <f t="shared" si="88"/>
        <v>8492.5425339366539</v>
      </c>
      <c r="W141" s="881">
        <v>9384.2595000000019</v>
      </c>
      <c r="X141" s="339">
        <f t="shared" si="6"/>
        <v>5.0000000000000072E-2</v>
      </c>
      <c r="Y141" s="307">
        <f t="shared" si="89"/>
        <v>8088.1357466063364</v>
      </c>
      <c r="Z141" s="863">
        <v>8937.3900000000012</v>
      </c>
      <c r="AA141" s="339">
        <f t="shared" si="7"/>
        <v>0</v>
      </c>
      <c r="AB141" s="307">
        <v>8088.1357466063364</v>
      </c>
      <c r="AC141" s="863">
        <v>8937.3900000000012</v>
      </c>
      <c r="AD141" s="339">
        <f t="shared" si="8"/>
        <v>0</v>
      </c>
      <c r="AE141" s="307">
        <v>8088.1357466063364</v>
      </c>
      <c r="AF141" s="939">
        <v>8937.3900000000012</v>
      </c>
      <c r="AG141" s="339">
        <f t="shared" si="9"/>
        <v>0.10000000000000007</v>
      </c>
      <c r="AH141" s="474">
        <v>7352.8506787330325</v>
      </c>
      <c r="AI141" s="939">
        <v>8124.9000000000005</v>
      </c>
      <c r="AJ141" s="339">
        <f t="shared" si="10"/>
        <v>0</v>
      </c>
      <c r="AK141" s="307">
        <v>7352.8506787330325</v>
      </c>
      <c r="AL141" s="939">
        <v>8124.9000000000005</v>
      </c>
      <c r="AM141" s="339">
        <f t="shared" si="11"/>
        <v>0</v>
      </c>
      <c r="AN141" s="307">
        <v>7352.8506787330325</v>
      </c>
      <c r="AO141" s="939">
        <v>8124.9000000000005</v>
      </c>
      <c r="AP141" s="339">
        <f t="shared" si="12"/>
        <v>5.0000000000000072E-2</v>
      </c>
      <c r="AQ141" s="60">
        <v>7002.714932126697</v>
      </c>
      <c r="AR141" s="90">
        <v>7738</v>
      </c>
      <c r="AS141" s="339">
        <f t="shared" si="13"/>
        <v>0</v>
      </c>
      <c r="AT141" s="474">
        <v>7002.714932126697</v>
      </c>
      <c r="AU141" s="305">
        <v>7738</v>
      </c>
      <c r="AV141" s="339">
        <f t="shared" si="14"/>
        <v>0</v>
      </c>
      <c r="AW141" s="474">
        <v>7002.714932126697</v>
      </c>
      <c r="AX141" s="305">
        <v>7738</v>
      </c>
      <c r="AY141" s="339">
        <f t="shared" si="15"/>
        <v>0.06</v>
      </c>
      <c r="AZ141" s="474">
        <v>6606.3348416289591</v>
      </c>
      <c r="BA141" s="305">
        <v>7300</v>
      </c>
      <c r="BB141" s="339">
        <f t="shared" si="16"/>
        <v>0.140625</v>
      </c>
      <c r="BC141" s="60">
        <v>5791.8552036199098</v>
      </c>
      <c r="BD141" s="163">
        <v>6400</v>
      </c>
      <c r="BE141" s="339">
        <f t="shared" si="17"/>
        <v>0</v>
      </c>
      <c r="BF141" s="60">
        <v>5791.8552036199098</v>
      </c>
      <c r="BG141" s="163">
        <v>6400</v>
      </c>
      <c r="BH141" s="339">
        <f t="shared" si="18"/>
        <v>0.28000000000000003</v>
      </c>
      <c r="BI141" s="501">
        <v>4524.8868778280548</v>
      </c>
      <c r="BJ141" s="306">
        <v>5000</v>
      </c>
      <c r="BK141" s="339">
        <f t="shared" si="19"/>
        <v>0</v>
      </c>
      <c r="BL141" s="60">
        <v>4524.8868778280548</v>
      </c>
      <c r="BM141" s="163">
        <v>5000</v>
      </c>
      <c r="BN141" s="339">
        <f t="shared" si="20"/>
        <v>0</v>
      </c>
      <c r="BO141" s="60">
        <v>4524.8868778280548</v>
      </c>
      <c r="BP141" s="90">
        <v>5000</v>
      </c>
      <c r="BQ141" s="339">
        <f t="shared" si="21"/>
        <v>0</v>
      </c>
      <c r="BR141" s="60">
        <f t="shared" si="91"/>
        <v>4524.8868778280548</v>
      </c>
      <c r="BS141" s="367">
        <v>5000</v>
      </c>
      <c r="BT141" s="341">
        <f t="shared" si="22"/>
        <v>0.28205128205128205</v>
      </c>
      <c r="BU141" s="60">
        <f t="shared" si="92"/>
        <v>3529.4117647058824</v>
      </c>
      <c r="BV141" s="61">
        <v>3900</v>
      </c>
      <c r="BW141" s="368"/>
      <c r="BX141" s="60">
        <f t="shared" si="93"/>
        <v>3529.4117647058824</v>
      </c>
      <c r="BY141" s="343">
        <v>3900</v>
      </c>
      <c r="BZ141" s="369"/>
      <c r="CA141" s="60">
        <f t="shared" si="90"/>
        <v>3529.4117647058824</v>
      </c>
      <c r="CB141" s="370">
        <v>3900</v>
      </c>
      <c r="CC141" s="368"/>
      <c r="CD141" s="60">
        <f t="shared" si="94"/>
        <v>3158.3710407239819</v>
      </c>
      <c r="CE141" s="358">
        <v>3490</v>
      </c>
      <c r="CF141" s="369"/>
      <c r="CG141" s="60">
        <f t="shared" si="95"/>
        <v>3791.8552036199094</v>
      </c>
      <c r="CH141" s="295">
        <v>4190</v>
      </c>
      <c r="CI141" s="368"/>
      <c r="CJ141" s="307"/>
      <c r="CK141" s="371"/>
    </row>
    <row r="142" spans="1:89" x14ac:dyDescent="0.3">
      <c r="A142" s="279" t="s">
        <v>165</v>
      </c>
      <c r="B142" s="268">
        <v>1393</v>
      </c>
      <c r="C142" s="419" t="s">
        <v>206</v>
      </c>
      <c r="D142" s="783">
        <v>9040.7239819004535</v>
      </c>
      <c r="E142" s="864">
        <v>9990</v>
      </c>
      <c r="F142" s="195">
        <f t="shared" si="0"/>
        <v>0</v>
      </c>
      <c r="G142" s="783">
        <v>9040.7239819004535</v>
      </c>
      <c r="H142" s="880">
        <v>9990</v>
      </c>
      <c r="I142" s="195">
        <f t="shared" si="1"/>
        <v>0.11123470522803114</v>
      </c>
      <c r="J142" s="783">
        <v>8135.746606334842</v>
      </c>
      <c r="K142" s="861">
        <v>8990</v>
      </c>
      <c r="L142" s="195">
        <f t="shared" si="2"/>
        <v>0</v>
      </c>
      <c r="M142" s="783">
        <v>8135.746606334842</v>
      </c>
      <c r="N142" s="774">
        <v>8990</v>
      </c>
      <c r="O142" s="195">
        <f t="shared" si="3"/>
        <v>0</v>
      </c>
      <c r="P142" s="86">
        <v>8135.746606334842</v>
      </c>
      <c r="Q142" s="774">
        <v>8990</v>
      </c>
      <c r="R142" s="195">
        <f t="shared" si="4"/>
        <v>-0.10010010010010011</v>
      </c>
      <c r="S142" s="86">
        <v>9040.7239819004535</v>
      </c>
      <c r="T142" s="861">
        <v>9990</v>
      </c>
      <c r="U142" s="1024"/>
      <c r="V142" s="86">
        <f>W142/1.105</f>
        <v>9040.7239819004535</v>
      </c>
      <c r="W142" s="861">
        <v>9990</v>
      </c>
      <c r="X142" s="1024"/>
      <c r="Y142" s="86">
        <f>Z142/1.105</f>
        <v>9040.7239819004535</v>
      </c>
      <c r="Z142" s="861">
        <v>9990</v>
      </c>
      <c r="AA142" s="1024"/>
      <c r="AB142" s="1024"/>
      <c r="AC142" s="1024"/>
      <c r="AD142" s="1024"/>
      <c r="AE142" s="1024"/>
      <c r="AF142" s="1024"/>
      <c r="AG142" s="1024"/>
      <c r="AH142" s="1024"/>
      <c r="AI142" s="1024"/>
      <c r="AJ142" s="723"/>
      <c r="AK142" s="14"/>
      <c r="AL142" s="725"/>
      <c r="AM142" s="1016"/>
      <c r="AN142" s="1025"/>
      <c r="AO142" s="1026"/>
      <c r="AP142" s="1027"/>
      <c r="AQ142" s="1027"/>
      <c r="AR142" s="1027"/>
      <c r="AS142" s="1027"/>
      <c r="AT142" s="1027"/>
      <c r="AU142" s="1027"/>
      <c r="AV142" s="1027"/>
      <c r="AW142" s="1027"/>
      <c r="AX142" s="1027"/>
      <c r="AY142" s="1027"/>
      <c r="AZ142" s="1027"/>
      <c r="BA142" s="1027"/>
      <c r="BB142" s="725"/>
      <c r="BC142" s="73"/>
      <c r="BD142" s="38"/>
      <c r="BE142" s="852"/>
      <c r="BF142" s="1027"/>
      <c r="BG142" s="1027"/>
      <c r="BH142" s="1027"/>
      <c r="BI142" s="1028"/>
      <c r="BJ142" s="1027"/>
      <c r="BK142" s="1027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  <c r="CH142" s="725"/>
      <c r="CI142" s="725"/>
      <c r="CJ142" s="725"/>
      <c r="CK142" s="725"/>
    </row>
    <row r="143" spans="1:89" x14ac:dyDescent="0.3">
      <c r="A143" s="279" t="s">
        <v>165</v>
      </c>
      <c r="B143" s="268">
        <v>1394</v>
      </c>
      <c r="C143" s="419" t="s">
        <v>207</v>
      </c>
      <c r="D143" s="783">
        <v>7230.7692307692305</v>
      </c>
      <c r="E143" s="864">
        <v>7990</v>
      </c>
      <c r="F143" s="195">
        <f t="shared" si="0"/>
        <v>0</v>
      </c>
      <c r="G143" s="783">
        <v>7230.7692307692305</v>
      </c>
      <c r="H143" s="880">
        <v>7990</v>
      </c>
      <c r="I143" s="195">
        <f t="shared" si="1"/>
        <v>0.14306151645207441</v>
      </c>
      <c r="J143" s="783">
        <v>6325.7918552036199</v>
      </c>
      <c r="K143" s="861">
        <v>6990</v>
      </c>
      <c r="L143" s="195">
        <f t="shared" si="2"/>
        <v>0</v>
      </c>
      <c r="M143" s="783">
        <v>6325.7918552036199</v>
      </c>
      <c r="N143" s="774">
        <v>6990</v>
      </c>
      <c r="O143" s="195">
        <f t="shared" si="3"/>
        <v>0</v>
      </c>
      <c r="P143" s="86">
        <v>6325.7918552036199</v>
      </c>
      <c r="Q143" s="774">
        <v>6990</v>
      </c>
      <c r="R143" s="195">
        <f t="shared" si="4"/>
        <v>-0.26343519494204426</v>
      </c>
      <c r="S143" s="86">
        <v>8588.2352941176468</v>
      </c>
      <c r="T143" s="861">
        <v>9490</v>
      </c>
      <c r="U143" s="1024"/>
      <c r="V143" s="86">
        <f>W143/1.105</f>
        <v>8588.2352941176468</v>
      </c>
      <c r="W143" s="861">
        <v>9490</v>
      </c>
      <c r="X143" s="1024"/>
      <c r="Y143" s="86">
        <f>Z143/1.105</f>
        <v>8588.2352941176468</v>
      </c>
      <c r="Z143" s="861">
        <v>9490</v>
      </c>
      <c r="AA143" s="1024"/>
      <c r="AB143" s="1024"/>
      <c r="AC143" s="1024"/>
      <c r="AD143" s="1024"/>
      <c r="AE143" s="1024"/>
      <c r="AF143" s="1024"/>
      <c r="AG143" s="1024"/>
      <c r="AH143" s="1024"/>
      <c r="AI143" s="1024"/>
      <c r="AJ143" s="723"/>
      <c r="AK143" s="14"/>
      <c r="AL143" s="725"/>
      <c r="AM143" s="1016"/>
      <c r="AN143" s="1025"/>
      <c r="AO143" s="1026"/>
      <c r="AP143" s="1027"/>
      <c r="AQ143" s="1027"/>
      <c r="AR143" s="1027"/>
      <c r="AS143" s="1027"/>
      <c r="AT143" s="1027"/>
      <c r="AU143" s="1027"/>
      <c r="AV143" s="1027"/>
      <c r="AW143" s="1027"/>
      <c r="AX143" s="1027"/>
      <c r="AY143" s="1027"/>
      <c r="AZ143" s="1027"/>
      <c r="BA143" s="1027"/>
      <c r="BB143" s="725"/>
      <c r="BC143" s="73"/>
      <c r="BD143" s="38"/>
      <c r="BE143" s="852"/>
      <c r="BF143" s="1027"/>
      <c r="BG143" s="1027"/>
      <c r="BH143" s="1027"/>
      <c r="BI143" s="1028"/>
      <c r="BJ143" s="1027"/>
      <c r="BK143" s="1027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  <c r="CH143" s="725"/>
      <c r="CI143" s="725"/>
      <c r="CJ143" s="725"/>
      <c r="CK143" s="725"/>
    </row>
    <row r="144" spans="1:89" s="38" customFormat="1" x14ac:dyDescent="0.3">
      <c r="A144" s="279" t="s">
        <v>165</v>
      </c>
      <c r="B144" s="268">
        <v>1395</v>
      </c>
      <c r="C144" s="718" t="s">
        <v>208</v>
      </c>
      <c r="D144" s="783">
        <v>21710.407239819004</v>
      </c>
      <c r="E144" s="864">
        <v>23990</v>
      </c>
      <c r="F144" s="315">
        <f t="shared" si="0"/>
        <v>0</v>
      </c>
      <c r="G144" s="783">
        <v>21710.407239819004</v>
      </c>
      <c r="H144" s="880">
        <v>23990</v>
      </c>
      <c r="I144" s="315">
        <f t="shared" si="1"/>
        <v>4.3497172683775558E-2</v>
      </c>
      <c r="J144" s="783">
        <v>20805.429864253394</v>
      </c>
      <c r="K144" s="861">
        <v>22990</v>
      </c>
      <c r="L144" s="315">
        <f t="shared" si="2"/>
        <v>0</v>
      </c>
      <c r="M144" s="783">
        <v>20805.429864253394</v>
      </c>
      <c r="N144" s="774">
        <v>22990</v>
      </c>
      <c r="O144" s="315">
        <f t="shared" si="3"/>
        <v>0</v>
      </c>
      <c r="P144" s="86">
        <v>20805.429864253394</v>
      </c>
      <c r="Q144" s="819">
        <v>22990</v>
      </c>
      <c r="R144" s="315">
        <f t="shared" si="4"/>
        <v>-8.0032012805122052E-2</v>
      </c>
      <c r="S144" s="86">
        <v>22615.384615384617</v>
      </c>
      <c r="T144" s="861">
        <v>24990</v>
      </c>
      <c r="U144" s="1024"/>
      <c r="V144" s="86">
        <f>W144/1.105</f>
        <v>22615.384615384617</v>
      </c>
      <c r="W144" s="861">
        <v>24990</v>
      </c>
      <c r="X144" s="1024"/>
      <c r="Y144" s="86">
        <f>Z144/1.105</f>
        <v>22615.384615384617</v>
      </c>
      <c r="Z144" s="861">
        <v>24990</v>
      </c>
      <c r="AA144" s="1024"/>
      <c r="AB144" s="1024"/>
      <c r="AC144" s="1024"/>
      <c r="AD144" s="1024"/>
      <c r="AE144" s="1024"/>
      <c r="AF144" s="1024"/>
      <c r="AG144" s="1024"/>
      <c r="AH144" s="1024"/>
      <c r="AI144" s="1024"/>
      <c r="AJ144" s="723"/>
      <c r="AK144" s="14"/>
      <c r="AL144" s="725"/>
      <c r="AM144" s="1016"/>
      <c r="AN144" s="1025"/>
      <c r="AO144" s="1026"/>
      <c r="AP144" s="1027"/>
      <c r="AQ144" s="1027"/>
      <c r="AR144" s="1027"/>
      <c r="AS144" s="1027"/>
      <c r="AT144" s="1027"/>
      <c r="AU144" s="1027"/>
      <c r="AV144" s="1027"/>
      <c r="AW144" s="1027"/>
      <c r="AX144" s="1027"/>
      <c r="AY144" s="1027"/>
      <c r="AZ144" s="1027"/>
      <c r="BA144" s="1027"/>
      <c r="BB144" s="725"/>
      <c r="BC144" s="73"/>
      <c r="BE144" s="852"/>
      <c r="BF144" s="1027"/>
      <c r="BG144" s="1027"/>
      <c r="BH144" s="1027"/>
      <c r="BI144" s="1028"/>
      <c r="BJ144" s="1027"/>
      <c r="BK144" s="1027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  <c r="CH144" s="725"/>
      <c r="CI144" s="725"/>
      <c r="CJ144" s="725"/>
      <c r="CK144" s="725"/>
    </row>
    <row r="145" spans="1:89" s="38" customFormat="1" x14ac:dyDescent="0.3">
      <c r="A145" s="279" t="s">
        <v>165</v>
      </c>
      <c r="B145" s="73">
        <v>1047</v>
      </c>
      <c r="C145" s="718" t="s">
        <v>209</v>
      </c>
      <c r="D145" s="775">
        <v>11975.206611570249</v>
      </c>
      <c r="E145" s="864">
        <v>14490</v>
      </c>
      <c r="F145" s="315">
        <f t="shared" si="0"/>
        <v>0</v>
      </c>
      <c r="G145" s="775">
        <v>11975.206611570249</v>
      </c>
      <c r="H145" s="880">
        <v>14490</v>
      </c>
      <c r="I145" s="315">
        <f t="shared" si="1"/>
        <v>0.11547344110854503</v>
      </c>
      <c r="J145" s="775">
        <v>10735.537190082645</v>
      </c>
      <c r="K145" s="861">
        <v>12990</v>
      </c>
      <c r="L145" s="315">
        <f t="shared" si="2"/>
        <v>0</v>
      </c>
      <c r="M145" s="775">
        <v>10735.537190082645</v>
      </c>
      <c r="N145" s="774">
        <v>12990</v>
      </c>
      <c r="O145" s="315">
        <f t="shared" si="3"/>
        <v>0</v>
      </c>
      <c r="P145" s="775">
        <v>10735.537190082645</v>
      </c>
      <c r="Q145" s="819">
        <v>12990</v>
      </c>
      <c r="R145" s="315">
        <f t="shared" si="4"/>
        <v>0.44333333333333336</v>
      </c>
      <c r="S145" s="775">
        <v>7438.0165289256202</v>
      </c>
      <c r="T145" s="876">
        <v>9000</v>
      </c>
      <c r="U145" s="1024"/>
      <c r="V145" s="86"/>
      <c r="W145" s="861"/>
      <c r="X145" s="1024"/>
      <c r="Y145" s="1021"/>
      <c r="Z145" s="1022"/>
      <c r="AA145" s="1024"/>
      <c r="AB145" s="1024"/>
      <c r="AC145" s="1024"/>
      <c r="AD145" s="1024"/>
      <c r="AE145" s="1024"/>
      <c r="AF145" s="1024"/>
      <c r="AG145" s="1024"/>
      <c r="AH145" s="1024"/>
      <c r="AI145" s="1024"/>
      <c r="AJ145" s="723"/>
      <c r="AK145" s="14"/>
      <c r="AL145" s="725"/>
      <c r="AM145" s="1016"/>
      <c r="AN145" s="1025"/>
      <c r="AO145" s="1026"/>
      <c r="AP145" s="1027"/>
      <c r="AQ145" s="1027"/>
      <c r="AR145" s="1027"/>
      <c r="AS145" s="1027"/>
      <c r="AT145" s="1027"/>
      <c r="AU145" s="1027"/>
      <c r="AV145" s="1027"/>
      <c r="AW145" s="1027"/>
      <c r="AX145" s="1027"/>
      <c r="AY145" s="1027"/>
      <c r="AZ145" s="1027"/>
      <c r="BA145" s="1027"/>
      <c r="BB145" s="725"/>
      <c r="BC145" s="73"/>
      <c r="BE145" s="852"/>
      <c r="BF145" s="1027"/>
      <c r="BG145" s="1027"/>
      <c r="BH145" s="1027"/>
      <c r="BI145" s="1028"/>
      <c r="BJ145" s="1027"/>
      <c r="BK145" s="1027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  <c r="CH145" s="725"/>
      <c r="CI145" s="725"/>
      <c r="CJ145" s="725"/>
      <c r="CK145" s="725"/>
    </row>
    <row r="146" spans="1:89" s="38" customFormat="1" x14ac:dyDescent="0.3">
      <c r="A146" s="279" t="s">
        <v>165</v>
      </c>
      <c r="B146" s="73">
        <v>1048</v>
      </c>
      <c r="C146" s="802" t="s">
        <v>210</v>
      </c>
      <c r="D146" s="775">
        <v>11148.760330578512</v>
      </c>
      <c r="E146" s="864">
        <v>13490</v>
      </c>
      <c r="F146" s="315">
        <f t="shared" si="0"/>
        <v>0</v>
      </c>
      <c r="G146" s="775">
        <v>11148.760330578512</v>
      </c>
      <c r="H146" s="880">
        <v>13490</v>
      </c>
      <c r="I146" s="315">
        <f t="shared" si="1"/>
        <v>0.12510425354462051</v>
      </c>
      <c r="J146" s="775">
        <v>9909.0909090909099</v>
      </c>
      <c r="K146" s="861">
        <v>11990</v>
      </c>
      <c r="L146" s="315">
        <f t="shared" si="2"/>
        <v>0</v>
      </c>
      <c r="M146" s="775">
        <v>9909.0909090909099</v>
      </c>
      <c r="N146" s="774">
        <v>11990</v>
      </c>
      <c r="O146" s="315">
        <f t="shared" si="3"/>
        <v>0</v>
      </c>
      <c r="P146" s="775">
        <v>9909.0909090909099</v>
      </c>
      <c r="Q146" s="774">
        <v>11990</v>
      </c>
      <c r="R146" s="315">
        <f t="shared" si="4"/>
        <v>0.19900000000000001</v>
      </c>
      <c r="S146" s="775">
        <v>8264.4628099173551</v>
      </c>
      <c r="T146" s="861">
        <v>10000</v>
      </c>
      <c r="U146" s="1024"/>
      <c r="V146" s="86"/>
      <c r="W146" s="861"/>
      <c r="X146" s="1024"/>
      <c r="Y146" s="1021"/>
      <c r="Z146" s="1022"/>
      <c r="AA146" s="1024"/>
      <c r="AB146" s="1024"/>
      <c r="AC146" s="1024"/>
      <c r="AD146" s="1024"/>
      <c r="AE146" s="1024"/>
      <c r="AF146" s="1024"/>
      <c r="AG146" s="1024"/>
      <c r="AH146" s="1024"/>
      <c r="AI146" s="1024"/>
      <c r="AJ146" s="723"/>
      <c r="AK146" s="14"/>
      <c r="AL146" s="725"/>
      <c r="AM146" s="1016"/>
      <c r="AN146" s="1025"/>
      <c r="AO146" s="1026"/>
      <c r="AP146" s="1027"/>
      <c r="AQ146" s="1027"/>
      <c r="AR146" s="1027"/>
      <c r="AS146" s="1027"/>
      <c r="AT146" s="1027"/>
      <c r="AU146" s="1027"/>
      <c r="AV146" s="1027"/>
      <c r="AW146" s="1027"/>
      <c r="AX146" s="1027"/>
      <c r="AY146" s="1027"/>
      <c r="AZ146" s="1027"/>
      <c r="BA146" s="1027"/>
      <c r="BB146" s="725"/>
      <c r="BC146" s="73"/>
      <c r="BE146" s="852"/>
      <c r="BF146" s="1027"/>
      <c r="BG146" s="1027"/>
      <c r="BH146" s="1027"/>
      <c r="BI146" s="1028"/>
      <c r="BJ146" s="1027"/>
      <c r="BK146" s="1027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  <c r="CH146" s="725"/>
      <c r="CI146" s="725"/>
      <c r="CJ146" s="725"/>
      <c r="CK146" s="725"/>
    </row>
    <row r="147" spans="1:89" s="38" customFormat="1" ht="15" thickBot="1" x14ac:dyDescent="0.35">
      <c r="A147" s="279" t="s">
        <v>165</v>
      </c>
      <c r="B147" s="287">
        <v>1046</v>
      </c>
      <c r="C147" s="720" t="s">
        <v>211</v>
      </c>
      <c r="D147" s="1102">
        <v>8256.1983471074382</v>
      </c>
      <c r="E147" s="864">
        <v>9990</v>
      </c>
      <c r="F147" s="315">
        <f t="shared" si="0"/>
        <v>0</v>
      </c>
      <c r="G147" s="1102">
        <v>8256.1983471074382</v>
      </c>
      <c r="H147" s="880">
        <v>9990</v>
      </c>
      <c r="I147" s="315">
        <f t="shared" si="1"/>
        <v>0.25031289111389238</v>
      </c>
      <c r="J147" s="1102">
        <v>6603.3057851239673</v>
      </c>
      <c r="K147" s="889">
        <v>7990</v>
      </c>
      <c r="L147" s="315">
        <f t="shared" si="2"/>
        <v>0</v>
      </c>
      <c r="M147" s="1102">
        <v>6603.3057851239673</v>
      </c>
      <c r="N147" s="774">
        <v>7990</v>
      </c>
      <c r="O147" s="315">
        <f t="shared" si="3"/>
        <v>0</v>
      </c>
      <c r="P147" s="1102">
        <v>6603.3057851239673</v>
      </c>
      <c r="Q147" s="774">
        <v>7990</v>
      </c>
      <c r="R147" s="315">
        <f t="shared" si="4"/>
        <v>0.14142857142857143</v>
      </c>
      <c r="S147" s="1102">
        <v>5785.1239669421493</v>
      </c>
      <c r="T147" s="889">
        <v>7000</v>
      </c>
      <c r="U147" s="1024"/>
      <c r="V147" s="657"/>
      <c r="W147" s="889"/>
      <c r="X147" s="1024"/>
      <c r="Y147" s="1021"/>
      <c r="Z147" s="1022"/>
      <c r="AA147" s="1024"/>
      <c r="AB147" s="1024"/>
      <c r="AC147" s="1024"/>
      <c r="AD147" s="1024"/>
      <c r="AE147" s="1024"/>
      <c r="AF147" s="1024"/>
      <c r="AG147" s="1024"/>
      <c r="AH147" s="1024"/>
      <c r="AI147" s="1024"/>
      <c r="AJ147" s="723"/>
      <c r="AK147" s="14"/>
      <c r="AL147" s="725"/>
      <c r="AM147" s="1016"/>
      <c r="AN147" s="1025"/>
      <c r="AO147" s="1026"/>
      <c r="AP147" s="1027"/>
      <c r="AQ147" s="1027"/>
      <c r="AR147" s="1027"/>
      <c r="AS147" s="1027"/>
      <c r="AT147" s="1027"/>
      <c r="AU147" s="1027"/>
      <c r="AV147" s="1027"/>
      <c r="AW147" s="1027"/>
      <c r="AX147" s="1027"/>
      <c r="AY147" s="1027"/>
      <c r="AZ147" s="1027"/>
      <c r="BA147" s="1027"/>
      <c r="BB147" s="725"/>
      <c r="BC147" s="73"/>
      <c r="BE147" s="852"/>
      <c r="BF147" s="1027"/>
      <c r="BG147" s="1027"/>
      <c r="BH147" s="1027"/>
      <c r="BI147" s="1028"/>
      <c r="BJ147" s="1027"/>
      <c r="BK147" s="1027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  <c r="CH147" s="725"/>
      <c r="CI147" s="725"/>
      <c r="CJ147" s="725"/>
      <c r="CK147" s="725"/>
    </row>
    <row r="148" spans="1:89" s="38" customFormat="1" x14ac:dyDescent="0.3">
      <c r="A148" s="717" t="s">
        <v>165</v>
      </c>
      <c r="B148" s="73">
        <v>1376</v>
      </c>
      <c r="C148" s="718" t="s">
        <v>212</v>
      </c>
      <c r="D148" s="773">
        <v>9867.7685950413234</v>
      </c>
      <c r="E148" s="842">
        <v>11940</v>
      </c>
      <c r="F148" s="315">
        <f t="shared" si="0"/>
        <v>0</v>
      </c>
      <c r="G148" s="773">
        <v>9867.7685950413234</v>
      </c>
      <c r="H148" s="860">
        <v>11940</v>
      </c>
      <c r="I148" s="315">
        <f t="shared" si="1"/>
        <v>0</v>
      </c>
      <c r="J148" s="773">
        <v>9867.7685950413234</v>
      </c>
      <c r="K148" s="860">
        <v>11940</v>
      </c>
      <c r="L148" s="315">
        <f t="shared" si="2"/>
        <v>0</v>
      </c>
      <c r="M148" s="775">
        <v>9867.7685950413234</v>
      </c>
      <c r="N148" s="880">
        <v>11940</v>
      </c>
      <c r="O148" s="315">
        <f t="shared" si="3"/>
        <v>0.3013623978201635</v>
      </c>
      <c r="P148" s="775">
        <v>7582.644628099174</v>
      </c>
      <c r="Q148" s="890">
        <v>9175</v>
      </c>
      <c r="R148" s="315">
        <f t="shared" si="4"/>
        <v>0</v>
      </c>
      <c r="S148" s="775">
        <v>7582.644628099174</v>
      </c>
      <c r="T148" s="890">
        <v>9175</v>
      </c>
      <c r="U148" s="399"/>
      <c r="V148" s="307"/>
      <c r="W148" s="881"/>
      <c r="X148" s="399"/>
      <c r="Y148" s="307"/>
      <c r="Z148" s="863"/>
      <c r="AA148" s="399"/>
      <c r="AB148" s="1021"/>
      <c r="AC148" s="1022"/>
      <c r="AD148" s="399"/>
      <c r="AE148" s="1021"/>
      <c r="AF148" s="1064"/>
      <c r="AG148" s="399"/>
      <c r="AH148" s="1065"/>
      <c r="AI148" s="1064"/>
      <c r="AJ148" s="399"/>
      <c r="AK148" s="1021"/>
      <c r="AL148" s="1064"/>
      <c r="AM148" s="399"/>
      <c r="AN148" s="1021"/>
      <c r="AO148" s="1064"/>
      <c r="AP148" s="399"/>
      <c r="AQ148" s="397"/>
      <c r="AR148" s="398"/>
      <c r="AS148" s="399"/>
      <c r="AT148" s="1065"/>
      <c r="AU148" s="1065"/>
      <c r="AV148" s="399"/>
      <c r="AW148" s="1065"/>
      <c r="AX148" s="1065"/>
      <c r="AY148" s="399"/>
      <c r="AZ148" s="1065"/>
      <c r="BA148" s="1065"/>
      <c r="BB148" s="399"/>
      <c r="BC148" s="397"/>
      <c r="BD148" s="624"/>
      <c r="BE148" s="399"/>
      <c r="BF148" s="397"/>
      <c r="BG148" s="624"/>
      <c r="BH148" s="399"/>
      <c r="BI148" s="1066"/>
      <c r="BJ148" s="1065"/>
      <c r="BK148" s="399"/>
      <c r="BL148" s="397"/>
      <c r="BM148" s="624"/>
      <c r="BN148" s="399"/>
      <c r="BO148" s="397"/>
      <c r="BP148" s="398"/>
      <c r="BQ148" s="399"/>
      <c r="BR148" s="397"/>
      <c r="BS148" s="1067"/>
      <c r="BT148" s="399"/>
      <c r="BU148" s="397"/>
      <c r="BV148" s="398"/>
      <c r="BW148" s="1068"/>
      <c r="BX148" s="397"/>
      <c r="BY148" s="848"/>
      <c r="BZ148" s="1068"/>
      <c r="CA148" s="397"/>
      <c r="CB148" s="1069"/>
      <c r="CC148" s="1068"/>
      <c r="CD148" s="397"/>
      <c r="CE148" s="401"/>
      <c r="CF148" s="1068"/>
      <c r="CG148" s="397"/>
      <c r="CH148" s="1004"/>
      <c r="CI148" s="1068"/>
      <c r="CJ148" s="1021"/>
      <c r="CK148" s="1068"/>
    </row>
    <row r="149" spans="1:89" s="38" customFormat="1" ht="15" thickBot="1" x14ac:dyDescent="0.35">
      <c r="A149" s="1063" t="s">
        <v>165</v>
      </c>
      <c r="B149" s="73">
        <v>1377</v>
      </c>
      <c r="C149" s="718" t="s">
        <v>213</v>
      </c>
      <c r="D149" s="1102">
        <v>7000</v>
      </c>
      <c r="E149" s="548">
        <v>8470</v>
      </c>
      <c r="F149" s="315">
        <f t="shared" si="0"/>
        <v>0</v>
      </c>
      <c r="G149" s="1102">
        <v>7000</v>
      </c>
      <c r="H149" s="889">
        <v>8470</v>
      </c>
      <c r="I149" s="315">
        <f t="shared" si="1"/>
        <v>0</v>
      </c>
      <c r="J149" s="1102">
        <v>7000</v>
      </c>
      <c r="K149" s="889">
        <v>8470</v>
      </c>
      <c r="L149" s="315">
        <f t="shared" si="2"/>
        <v>0</v>
      </c>
      <c r="M149" s="775">
        <v>7000</v>
      </c>
      <c r="N149" s="876">
        <v>8470</v>
      </c>
      <c r="O149" s="315">
        <f t="shared" si="3"/>
        <v>0.41733601070950471</v>
      </c>
      <c r="P149" s="775">
        <v>4938.8429752066113</v>
      </c>
      <c r="Q149" s="861">
        <v>5976</v>
      </c>
      <c r="R149" s="315">
        <f t="shared" si="4"/>
        <v>0</v>
      </c>
      <c r="S149" s="775">
        <v>4938.8429752066113</v>
      </c>
      <c r="T149" s="861">
        <v>5976</v>
      </c>
      <c r="U149" s="399"/>
      <c r="V149" s="307"/>
      <c r="W149" s="881"/>
      <c r="X149" s="399"/>
      <c r="Y149" s="307"/>
      <c r="Z149" s="863"/>
      <c r="AA149" s="399"/>
      <c r="AB149" s="1021"/>
      <c r="AC149" s="1022"/>
      <c r="AD149" s="399"/>
      <c r="AE149" s="1021"/>
      <c r="AF149" s="1064"/>
      <c r="AG149" s="399"/>
      <c r="AH149" s="1065"/>
      <c r="AI149" s="1064"/>
      <c r="AJ149" s="399"/>
      <c r="AK149" s="1021"/>
      <c r="AL149" s="1064"/>
      <c r="AM149" s="399"/>
      <c r="AN149" s="1021"/>
      <c r="AO149" s="1064"/>
      <c r="AP149" s="399"/>
      <c r="AQ149" s="397"/>
      <c r="AR149" s="398"/>
      <c r="AS149" s="399"/>
      <c r="AT149" s="1065"/>
      <c r="AU149" s="1065"/>
      <c r="AV149" s="399"/>
      <c r="AW149" s="1065"/>
      <c r="AX149" s="1065"/>
      <c r="AY149" s="399"/>
      <c r="AZ149" s="1065"/>
      <c r="BA149" s="1065"/>
      <c r="BB149" s="399"/>
      <c r="BC149" s="397"/>
      <c r="BD149" s="624"/>
      <c r="BE149" s="399"/>
      <c r="BF149" s="397"/>
      <c r="BG149" s="624"/>
      <c r="BH149" s="399"/>
      <c r="BI149" s="1066"/>
      <c r="BJ149" s="1065"/>
      <c r="BK149" s="399"/>
      <c r="BL149" s="397"/>
      <c r="BM149" s="624"/>
      <c r="BN149" s="399"/>
      <c r="BO149" s="397"/>
      <c r="BP149" s="398"/>
      <c r="BQ149" s="399"/>
      <c r="BR149" s="397"/>
      <c r="BS149" s="1067"/>
      <c r="BT149" s="399"/>
      <c r="BU149" s="397"/>
      <c r="BV149" s="398"/>
      <c r="BW149" s="1068"/>
      <c r="BX149" s="397"/>
      <c r="BY149" s="848"/>
      <c r="BZ149" s="1068"/>
      <c r="CA149" s="397"/>
      <c r="CB149" s="1069"/>
      <c r="CC149" s="1068"/>
      <c r="CD149" s="397"/>
      <c r="CE149" s="401"/>
      <c r="CF149" s="1068"/>
      <c r="CG149" s="397"/>
      <c r="CH149" s="1004"/>
      <c r="CI149" s="1068"/>
      <c r="CJ149" s="1021"/>
      <c r="CK149" s="1068"/>
    </row>
    <row r="150" spans="1:89" x14ac:dyDescent="0.3">
      <c r="A150" s="278" t="s">
        <v>214</v>
      </c>
      <c r="B150" s="269">
        <v>936</v>
      </c>
      <c r="C150" s="418" t="s">
        <v>1343</v>
      </c>
      <c r="D150" s="927">
        <v>12719.008264462811</v>
      </c>
      <c r="E150" s="842">
        <v>15390</v>
      </c>
      <c r="F150" s="315">
        <f t="shared" si="0"/>
        <v>0</v>
      </c>
      <c r="G150" s="927">
        <v>12719.008264462811</v>
      </c>
      <c r="H150" s="860">
        <v>15390</v>
      </c>
      <c r="I150" s="315">
        <f t="shared" si="1"/>
        <v>0</v>
      </c>
      <c r="J150" s="927">
        <v>12719.008264462811</v>
      </c>
      <c r="K150" s="860">
        <v>15390</v>
      </c>
      <c r="L150" s="315">
        <f t="shared" si="2"/>
        <v>0</v>
      </c>
      <c r="M150" s="927">
        <v>12719.008264462811</v>
      </c>
      <c r="N150" s="879">
        <v>15390</v>
      </c>
      <c r="O150" s="315">
        <f t="shared" si="3"/>
        <v>4.7651463580667124E-2</v>
      </c>
      <c r="P150" s="862">
        <v>12140.495867768595</v>
      </c>
      <c r="Q150" s="860">
        <v>14690</v>
      </c>
      <c r="R150" s="315">
        <f t="shared" si="4"/>
        <v>0</v>
      </c>
      <c r="S150" s="862">
        <v>12140.495867768595</v>
      </c>
      <c r="T150" s="860">
        <v>14690</v>
      </c>
      <c r="U150" s="331">
        <f t="shared" si="5"/>
        <v>0</v>
      </c>
      <c r="V150" s="862">
        <f t="shared" ref="V150:V172" si="97">W150/1.21</f>
        <v>12140.495867768595</v>
      </c>
      <c r="W150" s="860">
        <v>14690</v>
      </c>
      <c r="X150" s="331">
        <f t="shared" si="6"/>
        <v>0</v>
      </c>
      <c r="Y150" s="862">
        <v>12140.495867768595</v>
      </c>
      <c r="Z150" s="879">
        <v>14690</v>
      </c>
      <c r="AA150" s="331">
        <f t="shared" si="7"/>
        <v>6.5264684554024649E-2</v>
      </c>
      <c r="AB150" s="862">
        <v>11396.694214876034</v>
      </c>
      <c r="AC150" s="860">
        <v>13790</v>
      </c>
      <c r="AD150" s="331">
        <f t="shared" si="8"/>
        <v>0</v>
      </c>
      <c r="AE150" s="862">
        <v>11396.694214876034</v>
      </c>
      <c r="AF150" s="931">
        <v>13790</v>
      </c>
      <c r="AG150" s="331">
        <f t="shared" si="9"/>
        <v>0</v>
      </c>
      <c r="AH150" s="557">
        <v>11396.694214876034</v>
      </c>
      <c r="AI150" s="938">
        <v>13790</v>
      </c>
      <c r="AJ150" s="331">
        <f t="shared" si="10"/>
        <v>3.7622272385252072E-2</v>
      </c>
      <c r="AK150" s="781">
        <v>10983.471074380166</v>
      </c>
      <c r="AL150" s="938">
        <v>13290</v>
      </c>
      <c r="AM150" s="331">
        <f t="shared" si="11"/>
        <v>0</v>
      </c>
      <c r="AN150" s="781">
        <v>10983.471074380166</v>
      </c>
      <c r="AO150" s="938">
        <v>13290</v>
      </c>
      <c r="AP150" s="331">
        <f t="shared" si="12"/>
        <v>0</v>
      </c>
      <c r="AQ150" s="101">
        <v>10983.471074380166</v>
      </c>
      <c r="AR150" s="89">
        <v>13290</v>
      </c>
      <c r="AS150" s="331">
        <f t="shared" si="13"/>
        <v>0</v>
      </c>
      <c r="AT150" s="556">
        <v>10983.471074380166</v>
      </c>
      <c r="AU150" s="483">
        <v>13290</v>
      </c>
      <c r="AV150" s="331">
        <f t="shared" si="14"/>
        <v>0</v>
      </c>
      <c r="AW150" s="556">
        <v>10983.471074380166</v>
      </c>
      <c r="AX150" s="483">
        <v>13290</v>
      </c>
      <c r="AY150" s="331">
        <f t="shared" si="15"/>
        <v>8.1366965012205042E-2</v>
      </c>
      <c r="AZ150" s="488">
        <v>10157.024793388429</v>
      </c>
      <c r="BA150" s="483">
        <v>12290</v>
      </c>
      <c r="BB150" s="331">
        <f t="shared" si="16"/>
        <v>0</v>
      </c>
      <c r="BC150" s="484">
        <v>10157.024793388429</v>
      </c>
      <c r="BD150" s="91">
        <v>12290</v>
      </c>
      <c r="BE150" s="331">
        <f t="shared" si="17"/>
        <v>0</v>
      </c>
      <c r="BF150" s="485">
        <v>10157.024793388429</v>
      </c>
      <c r="BG150" s="299">
        <v>12290</v>
      </c>
      <c r="BH150" s="331">
        <f t="shared" si="18"/>
        <v>0.11828935395814377</v>
      </c>
      <c r="BI150" s="96">
        <v>9082.6446280991731</v>
      </c>
      <c r="BJ150" s="292">
        <v>10990</v>
      </c>
      <c r="BK150" s="331">
        <f t="shared" si="19"/>
        <v>0</v>
      </c>
      <c r="BL150" s="485">
        <v>9082.6446280991731</v>
      </c>
      <c r="BM150" s="299">
        <v>10990</v>
      </c>
      <c r="BN150" s="331">
        <f t="shared" si="20"/>
        <v>0</v>
      </c>
      <c r="BO150" s="485">
        <v>9082.6446280991731</v>
      </c>
      <c r="BP150" s="91">
        <v>10990</v>
      </c>
      <c r="BQ150" s="331">
        <f t="shared" si="21"/>
        <v>0</v>
      </c>
      <c r="BR150" s="324">
        <f t="shared" si="81"/>
        <v>9082.6446280991731</v>
      </c>
      <c r="BS150" s="184">
        <v>10990</v>
      </c>
      <c r="BT150" s="329">
        <f t="shared" si="22"/>
        <v>0</v>
      </c>
      <c r="BU150" s="324">
        <f t="shared" si="82"/>
        <v>9082.6446280991731</v>
      </c>
      <c r="BV150" s="91">
        <v>10990</v>
      </c>
      <c r="BW150" s="331">
        <f t="shared" si="23"/>
        <v>0</v>
      </c>
      <c r="BX150" s="324">
        <f t="shared" si="83"/>
        <v>9082.6446280991731</v>
      </c>
      <c r="BY150" s="326">
        <v>10990</v>
      </c>
      <c r="BZ150" s="329">
        <f t="shared" si="24"/>
        <v>0.10010010010010011</v>
      </c>
      <c r="CA150" s="324">
        <f t="shared" si="84"/>
        <v>8256.1983471074382</v>
      </c>
      <c r="CB150" s="352">
        <v>9990</v>
      </c>
      <c r="CC150" s="331">
        <f t="shared" si="25"/>
        <v>9.0909090909090905E-3</v>
      </c>
      <c r="CD150" s="324">
        <f t="shared" si="85"/>
        <v>8181.818181818182</v>
      </c>
      <c r="CE150" s="328">
        <v>9900</v>
      </c>
      <c r="CF150" s="329">
        <f t="shared" si="26"/>
        <v>0</v>
      </c>
      <c r="CG150" s="324">
        <f t="shared" si="86"/>
        <v>8181.818181818182</v>
      </c>
      <c r="CH150" s="288">
        <v>9900</v>
      </c>
      <c r="CI150" s="331">
        <f t="shared" si="27"/>
        <v>0</v>
      </c>
      <c r="CJ150" s="324">
        <f t="shared" si="87"/>
        <v>8181.818181818182</v>
      </c>
      <c r="CK150" s="288">
        <v>9900</v>
      </c>
    </row>
    <row r="151" spans="1:89" ht="15" thickBot="1" x14ac:dyDescent="0.35">
      <c r="A151" s="286" t="s">
        <v>214</v>
      </c>
      <c r="B151" s="268">
        <v>1341</v>
      </c>
      <c r="C151" s="419" t="s">
        <v>216</v>
      </c>
      <c r="D151" s="774">
        <v>12471.07438016529</v>
      </c>
      <c r="E151" s="88">
        <v>15090</v>
      </c>
      <c r="F151" s="315">
        <f t="shared" si="0"/>
        <v>0</v>
      </c>
      <c r="G151" s="774">
        <v>12471.07438016529</v>
      </c>
      <c r="H151" s="861">
        <v>15090</v>
      </c>
      <c r="I151" s="315">
        <f t="shared" si="1"/>
        <v>0</v>
      </c>
      <c r="J151" s="774">
        <v>12471.07438016529</v>
      </c>
      <c r="K151" s="861">
        <v>15090</v>
      </c>
      <c r="L151" s="315">
        <f t="shared" si="2"/>
        <v>0</v>
      </c>
      <c r="M151" s="774">
        <v>12471.07438016529</v>
      </c>
      <c r="N151" s="876">
        <v>15090</v>
      </c>
      <c r="O151" s="315">
        <f t="shared" si="3"/>
        <v>4.8644892286309936E-2</v>
      </c>
      <c r="P151" s="749">
        <v>11892.561983471074</v>
      </c>
      <c r="Q151" s="861">
        <v>14390</v>
      </c>
      <c r="R151" s="315">
        <f t="shared" si="4"/>
        <v>0</v>
      </c>
      <c r="S151" s="749">
        <v>11892.561983471074</v>
      </c>
      <c r="T151" s="861">
        <v>14390</v>
      </c>
      <c r="U151" s="315">
        <f t="shared" si="5"/>
        <v>0</v>
      </c>
      <c r="V151" s="749">
        <f t="shared" si="97"/>
        <v>11892.561983471074</v>
      </c>
      <c r="W151" s="861">
        <v>14390</v>
      </c>
      <c r="X151" s="315">
        <f t="shared" si="6"/>
        <v>0</v>
      </c>
      <c r="Y151" s="749">
        <v>11892.561983471074</v>
      </c>
      <c r="Z151" s="876">
        <v>14390</v>
      </c>
      <c r="AA151" s="315">
        <f t="shared" si="7"/>
        <v>2.8591851322373123E-2</v>
      </c>
      <c r="AB151" s="749">
        <v>11561.98347107438</v>
      </c>
      <c r="AC151" s="861">
        <v>13990</v>
      </c>
      <c r="AD151" s="315">
        <f t="shared" si="8"/>
        <v>0</v>
      </c>
      <c r="AE151" s="749">
        <v>11561.98347107438</v>
      </c>
      <c r="AF151" s="932">
        <v>13990</v>
      </c>
      <c r="AG151" s="315">
        <f t="shared" si="9"/>
        <v>0</v>
      </c>
      <c r="AH151" s="557">
        <v>11561.98347107438</v>
      </c>
      <c r="AI151" s="938">
        <v>13990</v>
      </c>
      <c r="AJ151" s="315">
        <f t="shared" si="10"/>
        <v>3.7064492216456635E-2</v>
      </c>
      <c r="AK151" s="781">
        <v>11148.760330578512</v>
      </c>
      <c r="AL151" s="938">
        <v>13490</v>
      </c>
      <c r="AM151" s="315">
        <f t="shared" si="11"/>
        <v>0</v>
      </c>
      <c r="AN151" s="781">
        <v>11148.760330578512</v>
      </c>
      <c r="AO151" s="938">
        <v>13490</v>
      </c>
      <c r="AP151" s="315">
        <f t="shared" si="12"/>
        <v>0</v>
      </c>
      <c r="AQ151" s="101">
        <v>11148.760330578512</v>
      </c>
      <c r="AR151" s="89">
        <v>13490</v>
      </c>
      <c r="AS151" s="315">
        <f t="shared" si="13"/>
        <v>0</v>
      </c>
      <c r="AT151" s="557">
        <v>11148.760330578512</v>
      </c>
      <c r="AU151" s="145">
        <v>13490</v>
      </c>
      <c r="AV151" s="315">
        <f t="shared" si="14"/>
        <v>0</v>
      </c>
      <c r="AW151" s="557">
        <v>11148.760330578512</v>
      </c>
      <c r="AX151" s="145">
        <v>13490</v>
      </c>
      <c r="AY151" s="315">
        <f t="shared" si="15"/>
        <v>9.7640358014646059E-2</v>
      </c>
      <c r="AZ151" s="489">
        <v>10157.024793388429</v>
      </c>
      <c r="BA151" s="145">
        <v>12290</v>
      </c>
      <c r="BB151" s="315">
        <f t="shared" si="16"/>
        <v>0</v>
      </c>
      <c r="BC151" s="101">
        <v>10157.024793388429</v>
      </c>
      <c r="BD151" s="162">
        <v>12290</v>
      </c>
      <c r="BE151" s="315">
        <f t="shared" si="17"/>
        <v>0</v>
      </c>
      <c r="BF151" s="101">
        <v>10157.024793388429</v>
      </c>
      <c r="BG151" s="162">
        <v>12290</v>
      </c>
      <c r="BH151" s="315">
        <f t="shared" si="18"/>
        <v>0.11828935395814377</v>
      </c>
      <c r="BI151" s="94">
        <v>9082.6446280991731</v>
      </c>
      <c r="BJ151" s="136">
        <v>10990</v>
      </c>
      <c r="BK151" s="315">
        <f t="shared" si="19"/>
        <v>0</v>
      </c>
      <c r="BL151" s="101">
        <v>9082.6446280991731</v>
      </c>
      <c r="BM151" s="162">
        <v>10990</v>
      </c>
      <c r="BN151" s="315"/>
      <c r="BO151" s="101"/>
      <c r="BP151" s="89"/>
      <c r="BQ151" s="315"/>
      <c r="BR151" s="316"/>
      <c r="BS151" s="350"/>
      <c r="BT151" s="318"/>
      <c r="BU151" s="316"/>
      <c r="BV151" s="89"/>
      <c r="BW151" s="315"/>
      <c r="BX151" s="316"/>
      <c r="BY151" s="319"/>
      <c r="BZ151" s="318"/>
      <c r="CA151" s="316"/>
      <c r="CB151" s="320"/>
      <c r="CC151" s="315"/>
      <c r="CD151" s="316"/>
      <c r="CE151" s="321"/>
      <c r="CF151" s="318"/>
      <c r="CG151" s="316"/>
      <c r="CH151" s="154"/>
      <c r="CI151" s="315"/>
      <c r="CJ151" s="316"/>
      <c r="CK151" s="154"/>
    </row>
    <row r="152" spans="1:89" s="479" customFormat="1" x14ac:dyDescent="0.3">
      <c r="A152" s="279" t="s">
        <v>214</v>
      </c>
      <c r="B152" s="268">
        <v>938</v>
      </c>
      <c r="C152" s="419" t="s">
        <v>217</v>
      </c>
      <c r="D152" s="774">
        <v>14785.123966942148</v>
      </c>
      <c r="E152" s="88">
        <v>17890</v>
      </c>
      <c r="F152" s="195">
        <f t="shared" si="0"/>
        <v>0</v>
      </c>
      <c r="G152" s="774">
        <v>14785.123966942148</v>
      </c>
      <c r="H152" s="861">
        <v>17890</v>
      </c>
      <c r="I152" s="195">
        <f t="shared" si="1"/>
        <v>0</v>
      </c>
      <c r="J152" s="774">
        <v>14785.123966942148</v>
      </c>
      <c r="K152" s="861">
        <v>17890</v>
      </c>
      <c r="L152" s="195">
        <f t="shared" si="2"/>
        <v>0</v>
      </c>
      <c r="M152" s="774">
        <v>14785.123966942148</v>
      </c>
      <c r="N152" s="876">
        <v>17890</v>
      </c>
      <c r="O152" s="195">
        <f t="shared" si="3"/>
        <v>5.2972336668628606E-2</v>
      </c>
      <c r="P152" s="749">
        <v>14041.322314049587</v>
      </c>
      <c r="Q152" s="861">
        <v>16990</v>
      </c>
      <c r="R152" s="195">
        <f t="shared" si="4"/>
        <v>0</v>
      </c>
      <c r="S152" s="749">
        <v>14041.322314049587</v>
      </c>
      <c r="T152" s="861">
        <v>16990</v>
      </c>
      <c r="U152" s="195">
        <f t="shared" si="5"/>
        <v>0</v>
      </c>
      <c r="V152" s="749">
        <f t="shared" si="97"/>
        <v>14041.322314049587</v>
      </c>
      <c r="W152" s="876">
        <v>16990</v>
      </c>
      <c r="X152" s="195">
        <f t="shared" si="6"/>
        <v>3.6607687614399025E-2</v>
      </c>
      <c r="Y152" s="749">
        <v>13545.454545454546</v>
      </c>
      <c r="Z152" s="876">
        <v>16390</v>
      </c>
      <c r="AA152" s="195">
        <f t="shared" si="7"/>
        <v>2.5015634771732333E-2</v>
      </c>
      <c r="AB152" s="749">
        <v>13214.876033057852</v>
      </c>
      <c r="AC152" s="861">
        <v>15990</v>
      </c>
      <c r="AD152" s="195">
        <f t="shared" si="8"/>
        <v>0</v>
      </c>
      <c r="AE152" s="749">
        <v>13214.876033057852</v>
      </c>
      <c r="AF152" s="932">
        <v>15990</v>
      </c>
      <c r="AG152" s="195">
        <f t="shared" si="9"/>
        <v>0</v>
      </c>
      <c r="AH152" s="557">
        <v>13214.876033057852</v>
      </c>
      <c r="AI152" s="938">
        <v>15990</v>
      </c>
      <c r="AJ152" s="195">
        <f t="shared" si="10"/>
        <v>6.6711140760507007E-2</v>
      </c>
      <c r="AK152" s="781">
        <v>12388.429752066117</v>
      </c>
      <c r="AL152" s="938">
        <v>14990</v>
      </c>
      <c r="AM152" s="195">
        <f t="shared" si="11"/>
        <v>0</v>
      </c>
      <c r="AN152" s="781">
        <v>12388.429752066117</v>
      </c>
      <c r="AO152" s="938">
        <v>14990</v>
      </c>
      <c r="AP152" s="195">
        <f t="shared" si="12"/>
        <v>7.147962830593281E-2</v>
      </c>
      <c r="AQ152" s="101">
        <v>11561.98347107438</v>
      </c>
      <c r="AR152" s="89">
        <v>13990</v>
      </c>
      <c r="AS152" s="195">
        <f t="shared" si="13"/>
        <v>0</v>
      </c>
      <c r="AT152" s="557">
        <v>11561.98347107438</v>
      </c>
      <c r="AU152" s="145">
        <v>13990</v>
      </c>
      <c r="AV152" s="195">
        <f t="shared" si="14"/>
        <v>7.199424046076314E-3</v>
      </c>
      <c r="AW152" s="557">
        <v>11479.338842975207</v>
      </c>
      <c r="AX152" s="145">
        <v>13890</v>
      </c>
      <c r="AY152" s="195">
        <f t="shared" si="15"/>
        <v>6.9284064665127015E-2</v>
      </c>
      <c r="AZ152" s="489">
        <v>10735.537190082645</v>
      </c>
      <c r="BA152" s="145">
        <v>12990</v>
      </c>
      <c r="BB152" s="195">
        <f t="shared" si="16"/>
        <v>0</v>
      </c>
      <c r="BC152" s="101">
        <v>10735.537190082645</v>
      </c>
      <c r="BD152" s="162">
        <v>12990</v>
      </c>
      <c r="BE152" s="195">
        <f t="shared" si="17"/>
        <v>0</v>
      </c>
      <c r="BF152" s="101">
        <v>10735.537190082645</v>
      </c>
      <c r="BG152" s="162">
        <v>12990</v>
      </c>
      <c r="BH152" s="195">
        <f t="shared" si="18"/>
        <v>8.3402835696413671E-2</v>
      </c>
      <c r="BI152" s="94">
        <v>9909.0909090909099</v>
      </c>
      <c r="BJ152" s="136">
        <v>11990</v>
      </c>
      <c r="BK152" s="195">
        <f t="shared" si="19"/>
        <v>0</v>
      </c>
      <c r="BL152" s="101">
        <v>9909.0909090909099</v>
      </c>
      <c r="BM152" s="162">
        <v>11990</v>
      </c>
      <c r="BN152" s="195">
        <f t="shared" si="20"/>
        <v>0</v>
      </c>
      <c r="BO152" s="101">
        <v>9909.0909090909099</v>
      </c>
      <c r="BP152" s="89">
        <v>11990</v>
      </c>
      <c r="BQ152" s="195">
        <f t="shared" si="21"/>
        <v>0</v>
      </c>
      <c r="BR152" s="211">
        <f t="shared" ref="BR152:BR160" si="98">BS152/1.21</f>
        <v>9909.0909090909099</v>
      </c>
      <c r="BS152" s="106">
        <v>11990</v>
      </c>
      <c r="BT152" s="194">
        <f t="shared" si="22"/>
        <v>0</v>
      </c>
      <c r="BU152" s="211">
        <f>BV152/1.21</f>
        <v>9909.0909090909099</v>
      </c>
      <c r="BV152" s="52">
        <v>11990</v>
      </c>
      <c r="BW152" s="195">
        <f t="shared" si="23"/>
        <v>0</v>
      </c>
      <c r="BX152" s="211">
        <f t="shared" ref="BX152:BX160" si="99">BY152/1.21</f>
        <v>9909.0909090909099</v>
      </c>
      <c r="BY152" s="205">
        <v>11990</v>
      </c>
      <c r="BZ152" s="194">
        <f t="shared" si="24"/>
        <v>0.10101010101010101</v>
      </c>
      <c r="CA152" s="211">
        <f t="shared" ref="CA152:CA160" si="100">CB152/1.21</f>
        <v>9000</v>
      </c>
      <c r="CB152" s="192">
        <v>10890</v>
      </c>
      <c r="CC152" s="195">
        <f t="shared" si="25"/>
        <v>4.7115384615384615E-2</v>
      </c>
      <c r="CD152" s="211">
        <f t="shared" ref="CD152:CD160" si="101">CE152/1.21</f>
        <v>8595.0413223140495</v>
      </c>
      <c r="CE152" s="193">
        <v>10400</v>
      </c>
      <c r="CF152" s="194">
        <f t="shared" si="26"/>
        <v>0</v>
      </c>
      <c r="CG152" s="211">
        <f t="shared" ref="CG152:CG160" si="102">CH152/1.21</f>
        <v>8595.0413223140495</v>
      </c>
      <c r="CH152" s="125">
        <v>10400</v>
      </c>
      <c r="CI152" s="195">
        <f t="shared" si="27"/>
        <v>0</v>
      </c>
      <c r="CJ152" s="211">
        <f t="shared" ref="CJ152:CJ160" si="103">CK152/1.21</f>
        <v>8595.0413223140495</v>
      </c>
      <c r="CK152" s="125">
        <v>10400</v>
      </c>
    </row>
    <row r="153" spans="1:89" x14ac:dyDescent="0.3">
      <c r="A153" s="279" t="s">
        <v>214</v>
      </c>
      <c r="B153" s="268">
        <v>939</v>
      </c>
      <c r="C153" s="419" t="s">
        <v>218</v>
      </c>
      <c r="D153" s="774">
        <v>10404.958677685951</v>
      </c>
      <c r="E153" s="88">
        <v>12590</v>
      </c>
      <c r="F153" s="195">
        <f t="shared" si="0"/>
        <v>0</v>
      </c>
      <c r="G153" s="774">
        <v>10404.958677685951</v>
      </c>
      <c r="H153" s="861">
        <v>12590</v>
      </c>
      <c r="I153" s="195">
        <f t="shared" si="1"/>
        <v>0</v>
      </c>
      <c r="J153" s="774">
        <v>10404.958677685951</v>
      </c>
      <c r="K153" s="861">
        <v>12590</v>
      </c>
      <c r="L153" s="195">
        <f t="shared" si="2"/>
        <v>0</v>
      </c>
      <c r="M153" s="774">
        <v>10404.958677685951</v>
      </c>
      <c r="N153" s="876">
        <v>12590</v>
      </c>
      <c r="O153" s="195">
        <f t="shared" si="3"/>
        <v>5.0041701417848208E-2</v>
      </c>
      <c r="P153" s="749">
        <v>9909.0909090909099</v>
      </c>
      <c r="Q153" s="861">
        <v>11990</v>
      </c>
      <c r="R153" s="195">
        <f t="shared" si="4"/>
        <v>0</v>
      </c>
      <c r="S153" s="749">
        <v>9909.0909090909099</v>
      </c>
      <c r="T153" s="861">
        <v>11990</v>
      </c>
      <c r="U153" s="195">
        <f t="shared" si="5"/>
        <v>0</v>
      </c>
      <c r="V153" s="749">
        <f t="shared" si="97"/>
        <v>9909.0909090909099</v>
      </c>
      <c r="W153" s="861">
        <v>11990</v>
      </c>
      <c r="X153" s="195">
        <f t="shared" si="6"/>
        <v>0</v>
      </c>
      <c r="Y153" s="749">
        <v>9909.0909090909099</v>
      </c>
      <c r="Z153" s="861">
        <v>11990</v>
      </c>
      <c r="AA153" s="195">
        <f t="shared" si="7"/>
        <v>0</v>
      </c>
      <c r="AB153" s="749">
        <v>9909.0909090909099</v>
      </c>
      <c r="AC153" s="861">
        <v>11990</v>
      </c>
      <c r="AD153" s="195">
        <f t="shared" si="8"/>
        <v>0</v>
      </c>
      <c r="AE153" s="749">
        <v>9909.0909090909099</v>
      </c>
      <c r="AF153" s="932">
        <v>11990</v>
      </c>
      <c r="AG153" s="195">
        <f t="shared" si="9"/>
        <v>0</v>
      </c>
      <c r="AH153" s="557">
        <v>9909.0909090909099</v>
      </c>
      <c r="AI153" s="938">
        <v>11990</v>
      </c>
      <c r="AJ153" s="195">
        <f t="shared" si="10"/>
        <v>0</v>
      </c>
      <c r="AK153" s="781">
        <v>9909.0909090909099</v>
      </c>
      <c r="AL153" s="938">
        <v>11990</v>
      </c>
      <c r="AM153" s="195">
        <f t="shared" si="11"/>
        <v>0</v>
      </c>
      <c r="AN153" s="781">
        <v>9909.0909090909099</v>
      </c>
      <c r="AO153" s="938">
        <v>11990</v>
      </c>
      <c r="AP153" s="195">
        <f t="shared" si="12"/>
        <v>0</v>
      </c>
      <c r="AQ153" s="101">
        <v>9909.0909090909099</v>
      </c>
      <c r="AR153" s="89">
        <v>11990</v>
      </c>
      <c r="AS153" s="195">
        <f t="shared" si="13"/>
        <v>0</v>
      </c>
      <c r="AT153" s="557">
        <v>9909.0909090909099</v>
      </c>
      <c r="AU153" s="145">
        <v>11990</v>
      </c>
      <c r="AV153" s="195">
        <f t="shared" si="14"/>
        <v>0</v>
      </c>
      <c r="AW153" s="557">
        <v>9909.0909090909099</v>
      </c>
      <c r="AX153" s="145">
        <v>11990</v>
      </c>
      <c r="AY153" s="195">
        <f t="shared" si="15"/>
        <v>0</v>
      </c>
      <c r="AZ153" s="489">
        <v>9909.0909090909099</v>
      </c>
      <c r="BA153" s="145">
        <v>11990</v>
      </c>
      <c r="BB153" s="195">
        <f t="shared" si="16"/>
        <v>0</v>
      </c>
      <c r="BC153" s="101">
        <v>9909.0909090909099</v>
      </c>
      <c r="BD153" s="162">
        <v>11990</v>
      </c>
      <c r="BE153" s="195">
        <f t="shared" si="17"/>
        <v>0</v>
      </c>
      <c r="BF153" s="101">
        <v>9909.0909090909099</v>
      </c>
      <c r="BG153" s="162">
        <v>11990</v>
      </c>
      <c r="BH153" s="195">
        <f t="shared" si="18"/>
        <v>9.0991810737033663E-2</v>
      </c>
      <c r="BI153" s="94">
        <v>9082.6446280991731</v>
      </c>
      <c r="BJ153" s="136">
        <v>10990</v>
      </c>
      <c r="BK153" s="195">
        <f t="shared" si="19"/>
        <v>0</v>
      </c>
      <c r="BL153" s="101">
        <v>9082.6446280991731</v>
      </c>
      <c r="BM153" s="162">
        <v>10990</v>
      </c>
      <c r="BN153" s="195">
        <f t="shared" si="20"/>
        <v>0</v>
      </c>
      <c r="BO153" s="101">
        <v>9082.6446280991731</v>
      </c>
      <c r="BP153" s="89">
        <v>10990</v>
      </c>
      <c r="BQ153" s="195">
        <f t="shared" si="21"/>
        <v>0</v>
      </c>
      <c r="BR153" s="211">
        <f>BS153/1.21</f>
        <v>9082.6446280991731</v>
      </c>
      <c r="BS153" s="106">
        <v>10990</v>
      </c>
      <c r="BT153" s="194">
        <f t="shared" si="22"/>
        <v>0</v>
      </c>
      <c r="BU153" s="211">
        <f>BV153/1.21</f>
        <v>9082.6446280991731</v>
      </c>
      <c r="BV153" s="52">
        <v>10990</v>
      </c>
      <c r="BW153" s="195">
        <f t="shared" si="23"/>
        <v>0</v>
      </c>
      <c r="BX153" s="211">
        <f>BY153/1.21</f>
        <v>9082.6446280991731</v>
      </c>
      <c r="BY153" s="205">
        <v>10990</v>
      </c>
      <c r="BZ153" s="194">
        <f t="shared" si="24"/>
        <v>0.10010010010010011</v>
      </c>
      <c r="CA153" s="211">
        <f>CB153/1.21</f>
        <v>8256.1983471074382</v>
      </c>
      <c r="CB153" s="192">
        <v>9990</v>
      </c>
      <c r="CC153" s="195">
        <f t="shared" si="25"/>
        <v>0.13522727272727272</v>
      </c>
      <c r="CD153" s="211">
        <f>CE153/1.21</f>
        <v>7272.727272727273</v>
      </c>
      <c r="CE153" s="193">
        <v>8800</v>
      </c>
      <c r="CF153" s="194">
        <f t="shared" si="26"/>
        <v>0</v>
      </c>
      <c r="CG153" s="211">
        <f>CH153/1.21</f>
        <v>7272.727272727273</v>
      </c>
      <c r="CH153" s="125">
        <v>8800</v>
      </c>
      <c r="CI153" s="195">
        <f t="shared" si="27"/>
        <v>0</v>
      </c>
      <c r="CJ153" s="211">
        <f t="shared" si="103"/>
        <v>7272.727272727273</v>
      </c>
      <c r="CK153" s="125">
        <v>8800</v>
      </c>
    </row>
    <row r="154" spans="1:89" x14ac:dyDescent="0.3">
      <c r="A154" s="279" t="s">
        <v>214</v>
      </c>
      <c r="B154" s="268">
        <v>940</v>
      </c>
      <c r="C154" s="419" t="s">
        <v>219</v>
      </c>
      <c r="D154" s="774">
        <v>13545.454545454546</v>
      </c>
      <c r="E154" s="88">
        <v>16390</v>
      </c>
      <c r="F154" s="195">
        <f t="shared" si="0"/>
        <v>0</v>
      </c>
      <c r="G154" s="774">
        <v>13545.454545454546</v>
      </c>
      <c r="H154" s="861">
        <v>16390</v>
      </c>
      <c r="I154" s="195">
        <f t="shared" si="1"/>
        <v>0</v>
      </c>
      <c r="J154" s="774">
        <v>13545.454545454546</v>
      </c>
      <c r="K154" s="861">
        <v>16390</v>
      </c>
      <c r="L154" s="195">
        <f t="shared" si="2"/>
        <v>0</v>
      </c>
      <c r="M154" s="774">
        <v>13545.454545454546</v>
      </c>
      <c r="N154" s="876">
        <v>16390</v>
      </c>
      <c r="O154" s="195">
        <f t="shared" si="3"/>
        <v>5.1314945477870431E-2</v>
      </c>
      <c r="P154" s="749">
        <v>12884.297520661157</v>
      </c>
      <c r="Q154" s="861">
        <v>15590</v>
      </c>
      <c r="R154" s="195">
        <f t="shared" si="4"/>
        <v>0</v>
      </c>
      <c r="S154" s="749">
        <v>12884.297520661157</v>
      </c>
      <c r="T154" s="861">
        <v>15590</v>
      </c>
      <c r="U154" s="195">
        <f t="shared" si="5"/>
        <v>0</v>
      </c>
      <c r="V154" s="749">
        <f t="shared" si="97"/>
        <v>12884.297520661157</v>
      </c>
      <c r="W154" s="861">
        <v>15590</v>
      </c>
      <c r="X154" s="195">
        <f t="shared" si="6"/>
        <v>0</v>
      </c>
      <c r="Y154" s="749">
        <v>12884.297520661157</v>
      </c>
      <c r="Z154" s="861">
        <v>15590</v>
      </c>
      <c r="AA154" s="195">
        <f t="shared" si="7"/>
        <v>0</v>
      </c>
      <c r="AB154" s="749">
        <v>12884.297520661157</v>
      </c>
      <c r="AC154" s="861">
        <v>15590</v>
      </c>
      <c r="AD154" s="195">
        <f t="shared" si="8"/>
        <v>0</v>
      </c>
      <c r="AE154" s="749">
        <v>12884.297520661157</v>
      </c>
      <c r="AF154" s="932">
        <v>15590</v>
      </c>
      <c r="AG154" s="195">
        <f t="shared" si="9"/>
        <v>0</v>
      </c>
      <c r="AH154" s="557">
        <v>12884.297520661157</v>
      </c>
      <c r="AI154" s="938">
        <v>15590</v>
      </c>
      <c r="AJ154" s="195">
        <f t="shared" si="10"/>
        <v>0</v>
      </c>
      <c r="AK154" s="781">
        <v>12884.297520661157</v>
      </c>
      <c r="AL154" s="938">
        <v>15590</v>
      </c>
      <c r="AM154" s="195">
        <f t="shared" si="11"/>
        <v>0</v>
      </c>
      <c r="AN154" s="781">
        <v>12884.297520661157</v>
      </c>
      <c r="AO154" s="938">
        <v>15590</v>
      </c>
      <c r="AP154" s="195">
        <f t="shared" si="12"/>
        <v>0</v>
      </c>
      <c r="AQ154" s="101">
        <v>12884.297520661157</v>
      </c>
      <c r="AR154" s="89">
        <v>15590</v>
      </c>
      <c r="AS154" s="195">
        <f t="shared" si="13"/>
        <v>0</v>
      </c>
      <c r="AT154" s="557">
        <v>12884.297520661157</v>
      </c>
      <c r="AU154" s="145">
        <v>15590</v>
      </c>
      <c r="AV154" s="195">
        <f t="shared" si="14"/>
        <v>0</v>
      </c>
      <c r="AW154" s="557">
        <v>12884.297520661157</v>
      </c>
      <c r="AX154" s="145">
        <v>15590</v>
      </c>
      <c r="AY154" s="195">
        <f t="shared" si="15"/>
        <v>0</v>
      </c>
      <c r="AZ154" s="489">
        <v>12884.297520661157</v>
      </c>
      <c r="BA154" s="145">
        <v>15590</v>
      </c>
      <c r="BB154" s="195">
        <f t="shared" si="16"/>
        <v>0</v>
      </c>
      <c r="BC154" s="101">
        <v>12884.297520661157</v>
      </c>
      <c r="BD154" s="162">
        <v>15590</v>
      </c>
      <c r="BE154" s="195">
        <f t="shared" si="17"/>
        <v>0</v>
      </c>
      <c r="BF154" s="101">
        <v>12884.297520661157</v>
      </c>
      <c r="BG154" s="162">
        <v>15590</v>
      </c>
      <c r="BH154" s="195">
        <f t="shared" si="18"/>
        <v>9.8661028893587036E-2</v>
      </c>
      <c r="BI154" s="94">
        <v>11727.272727272728</v>
      </c>
      <c r="BJ154" s="136">
        <v>14190</v>
      </c>
      <c r="BK154" s="195">
        <f t="shared" si="19"/>
        <v>0</v>
      </c>
      <c r="BL154" s="101">
        <v>11727.272727272728</v>
      </c>
      <c r="BM154" s="162">
        <v>14190</v>
      </c>
      <c r="BN154" s="195">
        <f t="shared" si="20"/>
        <v>0</v>
      </c>
      <c r="BO154" s="101">
        <v>11727.272727272728</v>
      </c>
      <c r="BP154" s="89">
        <v>14190</v>
      </c>
      <c r="BQ154" s="195">
        <f t="shared" si="21"/>
        <v>0</v>
      </c>
      <c r="BR154" s="211">
        <f t="shared" si="98"/>
        <v>11727.272727272728</v>
      </c>
      <c r="BS154" s="106">
        <v>14190</v>
      </c>
      <c r="BT154" s="194">
        <f t="shared" si="22"/>
        <v>0</v>
      </c>
      <c r="BU154" s="211">
        <f t="shared" ref="BU154:BU160" si="104">BV154/1.21</f>
        <v>11727.272727272728</v>
      </c>
      <c r="BV154" s="52">
        <v>14190</v>
      </c>
      <c r="BW154" s="195">
        <f t="shared" si="23"/>
        <v>0</v>
      </c>
      <c r="BX154" s="211">
        <f t="shared" si="99"/>
        <v>11727.272727272728</v>
      </c>
      <c r="BY154" s="205">
        <v>14190</v>
      </c>
      <c r="BZ154" s="194">
        <f t="shared" si="24"/>
        <v>0.10085337470907681</v>
      </c>
      <c r="CA154" s="211">
        <f t="shared" si="100"/>
        <v>10652.892561983472</v>
      </c>
      <c r="CB154" s="192">
        <v>12890</v>
      </c>
      <c r="CC154" s="195">
        <f t="shared" si="25"/>
        <v>1.0980392156862745E-2</v>
      </c>
      <c r="CD154" s="211">
        <f t="shared" si="101"/>
        <v>10537.190082644629</v>
      </c>
      <c r="CE154" s="193">
        <v>12750</v>
      </c>
      <c r="CF154" s="194">
        <f t="shared" si="26"/>
        <v>0</v>
      </c>
      <c r="CG154" s="211">
        <f t="shared" si="102"/>
        <v>10537.190082644629</v>
      </c>
      <c r="CH154" s="125">
        <v>12750</v>
      </c>
      <c r="CI154" s="195">
        <f t="shared" si="27"/>
        <v>0</v>
      </c>
      <c r="CJ154" s="211">
        <f t="shared" si="103"/>
        <v>10537.190082644629</v>
      </c>
      <c r="CK154" s="125">
        <v>12750</v>
      </c>
    </row>
    <row r="155" spans="1:89" x14ac:dyDescent="0.3">
      <c r="A155" s="279" t="s">
        <v>214</v>
      </c>
      <c r="B155" s="268">
        <v>941</v>
      </c>
      <c r="C155" s="419" t="s">
        <v>220</v>
      </c>
      <c r="D155" s="774">
        <v>20652.89256198347</v>
      </c>
      <c r="E155" s="88">
        <v>24990</v>
      </c>
      <c r="F155" s="195">
        <f t="shared" si="0"/>
        <v>0</v>
      </c>
      <c r="G155" s="774">
        <v>20652.89256198347</v>
      </c>
      <c r="H155" s="861">
        <v>24990</v>
      </c>
      <c r="I155" s="195">
        <f t="shared" si="1"/>
        <v>0</v>
      </c>
      <c r="J155" s="774">
        <v>20652.89256198347</v>
      </c>
      <c r="K155" s="861">
        <v>24990</v>
      </c>
      <c r="L155" s="195">
        <f t="shared" si="2"/>
        <v>0</v>
      </c>
      <c r="M155" s="774">
        <v>20652.89256198347</v>
      </c>
      <c r="N155" s="876">
        <v>24990</v>
      </c>
      <c r="O155" s="195">
        <f t="shared" si="3"/>
        <v>4.6044370029300966E-2</v>
      </c>
      <c r="P155" s="749">
        <v>19743.801652892562</v>
      </c>
      <c r="Q155" s="861">
        <v>23890</v>
      </c>
      <c r="R155" s="195">
        <f t="shared" si="4"/>
        <v>0</v>
      </c>
      <c r="S155" s="749">
        <v>19743.801652892562</v>
      </c>
      <c r="T155" s="861">
        <v>23890</v>
      </c>
      <c r="U155" s="195">
        <f t="shared" si="5"/>
        <v>0</v>
      </c>
      <c r="V155" s="749">
        <f t="shared" si="97"/>
        <v>19743.801652892562</v>
      </c>
      <c r="W155" s="861">
        <v>23890</v>
      </c>
      <c r="X155" s="195">
        <f t="shared" si="6"/>
        <v>0</v>
      </c>
      <c r="Y155" s="749">
        <v>19743.801652892562</v>
      </c>
      <c r="Z155" s="876">
        <v>23890</v>
      </c>
      <c r="AA155" s="195">
        <f t="shared" si="7"/>
        <v>3.0185424752048298E-2</v>
      </c>
      <c r="AB155" s="749">
        <v>19165.289256198346</v>
      </c>
      <c r="AC155" s="861">
        <v>23190</v>
      </c>
      <c r="AD155" s="195">
        <f t="shared" si="8"/>
        <v>0</v>
      </c>
      <c r="AE155" s="749">
        <v>19165.289256198346</v>
      </c>
      <c r="AF155" s="932">
        <v>23190</v>
      </c>
      <c r="AG155" s="195">
        <f t="shared" si="9"/>
        <v>0</v>
      </c>
      <c r="AH155" s="557">
        <v>19165.289256198346</v>
      </c>
      <c r="AI155" s="938">
        <v>23190</v>
      </c>
      <c r="AJ155" s="195">
        <f t="shared" si="10"/>
        <v>0</v>
      </c>
      <c r="AK155" s="781">
        <v>19165.289256198346</v>
      </c>
      <c r="AL155" s="938">
        <v>23190</v>
      </c>
      <c r="AM155" s="195">
        <f t="shared" si="11"/>
        <v>0</v>
      </c>
      <c r="AN155" s="781">
        <v>19165.289256198346</v>
      </c>
      <c r="AO155" s="938">
        <v>23190</v>
      </c>
      <c r="AP155" s="195">
        <f t="shared" si="12"/>
        <v>0</v>
      </c>
      <c r="AQ155" s="101">
        <v>19165.289256198346</v>
      </c>
      <c r="AR155" s="89">
        <v>23190</v>
      </c>
      <c r="AS155" s="195">
        <f t="shared" si="13"/>
        <v>0</v>
      </c>
      <c r="AT155" s="557">
        <v>19165.289256198346</v>
      </c>
      <c r="AU155" s="145">
        <v>23190</v>
      </c>
      <c r="AV155" s="195">
        <f t="shared" si="14"/>
        <v>0</v>
      </c>
      <c r="AW155" s="557">
        <v>19165.289256198346</v>
      </c>
      <c r="AX155" s="145">
        <v>23190</v>
      </c>
      <c r="AY155" s="195">
        <f t="shared" si="15"/>
        <v>0</v>
      </c>
      <c r="AZ155" s="489">
        <v>19165.289256198346</v>
      </c>
      <c r="BA155" s="145">
        <v>23190</v>
      </c>
      <c r="BB155" s="195">
        <f t="shared" si="16"/>
        <v>0</v>
      </c>
      <c r="BC155" s="101">
        <v>19165.289256198346</v>
      </c>
      <c r="BD155" s="162">
        <v>23190</v>
      </c>
      <c r="BE155" s="195">
        <f t="shared" si="17"/>
        <v>0</v>
      </c>
      <c r="BF155" s="101">
        <v>19165.289256198346</v>
      </c>
      <c r="BG155" s="162">
        <v>23190</v>
      </c>
      <c r="BH155" s="195">
        <f t="shared" si="18"/>
        <v>0</v>
      </c>
      <c r="BI155" s="94">
        <v>19165.289256198346</v>
      </c>
      <c r="BJ155" s="136">
        <v>23190</v>
      </c>
      <c r="BK155" s="195">
        <f t="shared" si="19"/>
        <v>0</v>
      </c>
      <c r="BL155" s="101">
        <v>19165.289256198346</v>
      </c>
      <c r="BM155" s="162">
        <v>23190</v>
      </c>
      <c r="BN155" s="195">
        <f t="shared" si="20"/>
        <v>0</v>
      </c>
      <c r="BO155" s="101">
        <v>19165.289256198346</v>
      </c>
      <c r="BP155" s="89">
        <v>23190</v>
      </c>
      <c r="BQ155" s="195">
        <f t="shared" si="21"/>
        <v>0</v>
      </c>
      <c r="BR155" s="211">
        <f t="shared" si="98"/>
        <v>19165.289256198346</v>
      </c>
      <c r="BS155" s="106">
        <v>23190</v>
      </c>
      <c r="BT155" s="194">
        <f t="shared" si="22"/>
        <v>0.63424947145877375</v>
      </c>
      <c r="BU155" s="211">
        <f t="shared" si="104"/>
        <v>11727.272727272728</v>
      </c>
      <c r="BV155" s="52">
        <v>14190</v>
      </c>
      <c r="BW155" s="195">
        <f t="shared" si="23"/>
        <v>0</v>
      </c>
      <c r="BX155" s="211">
        <f t="shared" si="99"/>
        <v>11727.272727272728</v>
      </c>
      <c r="BY155" s="205">
        <v>14190</v>
      </c>
      <c r="BZ155" s="194">
        <f t="shared" si="24"/>
        <v>0.10085337470907681</v>
      </c>
      <c r="CA155" s="211">
        <f t="shared" si="100"/>
        <v>10652.892561983472</v>
      </c>
      <c r="CB155" s="192">
        <v>12890</v>
      </c>
      <c r="CC155" s="195">
        <f t="shared" si="25"/>
        <v>0.10170940170940171</v>
      </c>
      <c r="CD155" s="211">
        <f t="shared" si="101"/>
        <v>9669.4214876033056</v>
      </c>
      <c r="CE155" s="193">
        <v>11700</v>
      </c>
      <c r="CF155" s="194">
        <f t="shared" si="26"/>
        <v>0</v>
      </c>
      <c r="CG155" s="211">
        <f t="shared" si="102"/>
        <v>9669.4214876033056</v>
      </c>
      <c r="CH155" s="125">
        <v>11700</v>
      </c>
      <c r="CI155" s="195">
        <f t="shared" si="27"/>
        <v>0</v>
      </c>
      <c r="CJ155" s="211">
        <f t="shared" si="103"/>
        <v>9669.4214876033056</v>
      </c>
      <c r="CK155" s="125">
        <v>11700</v>
      </c>
    </row>
    <row r="156" spans="1:89" x14ac:dyDescent="0.3">
      <c r="A156" s="279" t="s">
        <v>214</v>
      </c>
      <c r="B156" s="268">
        <v>944</v>
      </c>
      <c r="C156" s="419" t="s">
        <v>221</v>
      </c>
      <c r="D156" s="774">
        <v>16933.884297520661</v>
      </c>
      <c r="E156" s="88">
        <v>20490</v>
      </c>
      <c r="F156" s="195">
        <f t="shared" si="0"/>
        <v>0</v>
      </c>
      <c r="G156" s="774">
        <v>16933.884297520661</v>
      </c>
      <c r="H156" s="861">
        <v>20490</v>
      </c>
      <c r="I156" s="195">
        <f t="shared" si="1"/>
        <v>0</v>
      </c>
      <c r="J156" s="774">
        <v>16933.884297520661</v>
      </c>
      <c r="K156" s="861">
        <v>20490</v>
      </c>
      <c r="L156" s="195">
        <f t="shared" si="2"/>
        <v>0</v>
      </c>
      <c r="M156" s="774">
        <v>16933.884297520661</v>
      </c>
      <c r="N156" s="876">
        <v>20490</v>
      </c>
      <c r="O156" s="195">
        <f t="shared" si="3"/>
        <v>5.1308363263211906E-2</v>
      </c>
      <c r="P156" s="749">
        <v>16107.438016528926</v>
      </c>
      <c r="Q156" s="861">
        <v>19490</v>
      </c>
      <c r="R156" s="195">
        <f t="shared" si="4"/>
        <v>0</v>
      </c>
      <c r="S156" s="749">
        <v>16107.438016528926</v>
      </c>
      <c r="T156" s="861">
        <v>19490</v>
      </c>
      <c r="U156" s="195">
        <f t="shared" si="5"/>
        <v>0</v>
      </c>
      <c r="V156" s="749">
        <f t="shared" si="97"/>
        <v>16107.438016528926</v>
      </c>
      <c r="W156" s="876">
        <v>19490</v>
      </c>
      <c r="X156" s="195">
        <f t="shared" si="6"/>
        <v>5.4083288263926443E-2</v>
      </c>
      <c r="Y156" s="749">
        <v>15280.991735537191</v>
      </c>
      <c r="Z156" s="876">
        <v>18490</v>
      </c>
      <c r="AA156" s="195">
        <f t="shared" si="7"/>
        <v>2.7793218454697052E-2</v>
      </c>
      <c r="AB156" s="749">
        <v>14867.768595041323</v>
      </c>
      <c r="AC156" s="861">
        <v>17990</v>
      </c>
      <c r="AD156" s="195">
        <f t="shared" si="8"/>
        <v>0</v>
      </c>
      <c r="AE156" s="749">
        <v>14867.768595041323</v>
      </c>
      <c r="AF156" s="932">
        <v>17990</v>
      </c>
      <c r="AG156" s="195">
        <f t="shared" si="9"/>
        <v>0</v>
      </c>
      <c r="AH156" s="557">
        <v>14867.768595041323</v>
      </c>
      <c r="AI156" s="938">
        <v>17990</v>
      </c>
      <c r="AJ156" s="195">
        <f t="shared" si="10"/>
        <v>5.885815185403178E-2</v>
      </c>
      <c r="AK156" s="781">
        <v>14041.322314049587</v>
      </c>
      <c r="AL156" s="938">
        <v>16990</v>
      </c>
      <c r="AM156" s="195">
        <f t="shared" si="11"/>
        <v>0</v>
      </c>
      <c r="AN156" s="781">
        <v>14041.322314049587</v>
      </c>
      <c r="AO156" s="938">
        <v>16990</v>
      </c>
      <c r="AP156" s="195">
        <f t="shared" si="12"/>
        <v>0.13342228152101401</v>
      </c>
      <c r="AQ156" s="101">
        <v>12388.429752066117</v>
      </c>
      <c r="AR156" s="89">
        <v>14990</v>
      </c>
      <c r="AS156" s="195">
        <f t="shared" si="13"/>
        <v>0</v>
      </c>
      <c r="AT156" s="557">
        <v>12388.429752066117</v>
      </c>
      <c r="AU156" s="145">
        <v>14990</v>
      </c>
      <c r="AV156" s="195">
        <f t="shared" si="14"/>
        <v>0</v>
      </c>
      <c r="AW156" s="557">
        <v>12388.429752066117</v>
      </c>
      <c r="AX156" s="145">
        <v>14990</v>
      </c>
      <c r="AY156" s="195">
        <f t="shared" si="15"/>
        <v>8.7019579405366212E-2</v>
      </c>
      <c r="AZ156" s="489">
        <v>11396.694214876034</v>
      </c>
      <c r="BA156" s="145">
        <v>13790</v>
      </c>
      <c r="BB156" s="195">
        <f t="shared" si="16"/>
        <v>0</v>
      </c>
      <c r="BC156" s="101">
        <v>11396.694214876034</v>
      </c>
      <c r="BD156" s="162">
        <v>13790</v>
      </c>
      <c r="BE156" s="195">
        <f t="shared" si="17"/>
        <v>0</v>
      </c>
      <c r="BF156" s="101">
        <v>11396.694214876034</v>
      </c>
      <c r="BG156" s="162">
        <v>13790</v>
      </c>
      <c r="BH156" s="195">
        <f t="shared" si="18"/>
        <v>9.5313741064336779E-2</v>
      </c>
      <c r="BI156" s="94">
        <v>10404.958677685951</v>
      </c>
      <c r="BJ156" s="136">
        <v>12590</v>
      </c>
      <c r="BK156" s="195">
        <f t="shared" si="19"/>
        <v>0</v>
      </c>
      <c r="BL156" s="101">
        <v>10404.958677685951</v>
      </c>
      <c r="BM156" s="162">
        <v>12590</v>
      </c>
      <c r="BN156" s="195">
        <f t="shared" si="20"/>
        <v>0</v>
      </c>
      <c r="BO156" s="101">
        <v>10404.958677685951</v>
      </c>
      <c r="BP156" s="89">
        <v>12590</v>
      </c>
      <c r="BQ156" s="195">
        <f t="shared" si="21"/>
        <v>0</v>
      </c>
      <c r="BR156" s="211">
        <f t="shared" si="98"/>
        <v>10404.958677685951</v>
      </c>
      <c r="BS156" s="106">
        <v>12590</v>
      </c>
      <c r="BT156" s="194">
        <f t="shared" si="22"/>
        <v>0</v>
      </c>
      <c r="BU156" s="211">
        <f t="shared" si="104"/>
        <v>10404.958677685951</v>
      </c>
      <c r="BV156" s="52">
        <v>12590</v>
      </c>
      <c r="BW156" s="195">
        <f t="shared" si="23"/>
        <v>0</v>
      </c>
      <c r="BX156" s="211">
        <f t="shared" si="99"/>
        <v>10404.958677685951</v>
      </c>
      <c r="BY156" s="205">
        <v>12590</v>
      </c>
      <c r="BZ156" s="194">
        <f t="shared" si="24"/>
        <v>9.5735422106179288E-2</v>
      </c>
      <c r="CA156" s="211">
        <f t="shared" si="100"/>
        <v>9495.8677685950424</v>
      </c>
      <c r="CB156" s="192">
        <v>11490</v>
      </c>
      <c r="CC156" s="195">
        <f t="shared" si="25"/>
        <v>0.12647058823529411</v>
      </c>
      <c r="CD156" s="211">
        <f t="shared" si="101"/>
        <v>8429.7520661157032</v>
      </c>
      <c r="CE156" s="193">
        <v>10200</v>
      </c>
      <c r="CF156" s="194">
        <f t="shared" si="26"/>
        <v>0</v>
      </c>
      <c r="CG156" s="211">
        <f t="shared" si="102"/>
        <v>8429.7520661157032</v>
      </c>
      <c r="CH156" s="125">
        <v>10200</v>
      </c>
      <c r="CI156" s="195">
        <f t="shared" si="27"/>
        <v>0</v>
      </c>
      <c r="CJ156" s="211">
        <f t="shared" si="103"/>
        <v>8429.7520661157032</v>
      </c>
      <c r="CK156" s="125">
        <v>10200</v>
      </c>
    </row>
    <row r="157" spans="1:89" x14ac:dyDescent="0.3">
      <c r="A157" s="279" t="s">
        <v>214</v>
      </c>
      <c r="B157" s="268">
        <v>946</v>
      </c>
      <c r="C157" s="419" t="s">
        <v>222</v>
      </c>
      <c r="D157" s="774">
        <v>9578.5123966942156</v>
      </c>
      <c r="E157" s="88">
        <v>11590</v>
      </c>
      <c r="F157" s="195">
        <f t="shared" si="0"/>
        <v>0</v>
      </c>
      <c r="G157" s="774">
        <v>9578.5123966942156</v>
      </c>
      <c r="H157" s="861">
        <v>11590</v>
      </c>
      <c r="I157" s="195">
        <f t="shared" si="1"/>
        <v>0</v>
      </c>
      <c r="J157" s="774">
        <v>9578.5123966942156</v>
      </c>
      <c r="K157" s="861">
        <v>11590</v>
      </c>
      <c r="L157" s="195">
        <f t="shared" si="2"/>
        <v>0</v>
      </c>
      <c r="M157" s="774">
        <v>9578.5123966942156</v>
      </c>
      <c r="N157" s="876">
        <v>11590</v>
      </c>
      <c r="O157" s="195">
        <f t="shared" si="3"/>
        <v>5.4595086442220199E-2</v>
      </c>
      <c r="P157" s="749">
        <v>9082.6446280991731</v>
      </c>
      <c r="Q157" s="861">
        <v>10990</v>
      </c>
      <c r="R157" s="195">
        <f t="shared" si="4"/>
        <v>0</v>
      </c>
      <c r="S157" s="749">
        <v>9082.6446280991731</v>
      </c>
      <c r="T157" s="861">
        <v>10990</v>
      </c>
      <c r="U157" s="195">
        <f t="shared" si="5"/>
        <v>0</v>
      </c>
      <c r="V157" s="749">
        <f t="shared" si="97"/>
        <v>9082.6446280991731</v>
      </c>
      <c r="W157" s="861">
        <v>10990</v>
      </c>
      <c r="X157" s="195">
        <f t="shared" si="6"/>
        <v>0</v>
      </c>
      <c r="Y157" s="749">
        <v>9082.6446280991731</v>
      </c>
      <c r="Z157" s="876">
        <v>10990</v>
      </c>
      <c r="AA157" s="195">
        <f t="shared" si="7"/>
        <v>5.7747834456207889E-2</v>
      </c>
      <c r="AB157" s="749">
        <v>8586.7768595041325</v>
      </c>
      <c r="AC157" s="861">
        <v>10390</v>
      </c>
      <c r="AD157" s="195">
        <f t="shared" si="8"/>
        <v>0</v>
      </c>
      <c r="AE157" s="749">
        <v>8586.7768595041325</v>
      </c>
      <c r="AF157" s="932">
        <v>10390</v>
      </c>
      <c r="AG157" s="195">
        <f t="shared" si="9"/>
        <v>0</v>
      </c>
      <c r="AH157" s="557">
        <v>8586.7768595041325</v>
      </c>
      <c r="AI157" s="938">
        <v>10390</v>
      </c>
      <c r="AJ157" s="195">
        <f t="shared" si="10"/>
        <v>5.0556117290192111E-2</v>
      </c>
      <c r="AK157" s="781">
        <v>8173.553719008265</v>
      </c>
      <c r="AL157" s="938">
        <v>9890</v>
      </c>
      <c r="AM157" s="195">
        <f t="shared" si="11"/>
        <v>0</v>
      </c>
      <c r="AN157" s="781">
        <v>8173.553719008265</v>
      </c>
      <c r="AO157" s="938">
        <v>9890</v>
      </c>
      <c r="AP157" s="195">
        <f t="shared" si="12"/>
        <v>3.1282586027111578E-2</v>
      </c>
      <c r="AQ157" s="101">
        <v>7925.6198347107438</v>
      </c>
      <c r="AR157" s="89">
        <v>9590</v>
      </c>
      <c r="AS157" s="195">
        <f t="shared" si="13"/>
        <v>0</v>
      </c>
      <c r="AT157" s="557">
        <v>7925.6198347107438</v>
      </c>
      <c r="AU157" s="145">
        <v>9590</v>
      </c>
      <c r="AV157" s="195">
        <f t="shared" si="14"/>
        <v>1.053740779768177E-2</v>
      </c>
      <c r="AW157" s="557">
        <v>7842.9752066115707</v>
      </c>
      <c r="AX157" s="145">
        <v>9490</v>
      </c>
      <c r="AY157" s="195">
        <f t="shared" si="15"/>
        <v>7.9635949943117179E-2</v>
      </c>
      <c r="AZ157" s="489">
        <v>7264.462809917356</v>
      </c>
      <c r="BA157" s="145">
        <v>8790</v>
      </c>
      <c r="BB157" s="195">
        <f t="shared" si="16"/>
        <v>0</v>
      </c>
      <c r="BC157" s="101">
        <v>7264.462809917356</v>
      </c>
      <c r="BD157" s="162">
        <v>8790</v>
      </c>
      <c r="BE157" s="195">
        <f t="shared" si="17"/>
        <v>0</v>
      </c>
      <c r="BF157" s="101">
        <v>7264.462809917356</v>
      </c>
      <c r="BG157" s="162">
        <v>8790</v>
      </c>
      <c r="BH157" s="195">
        <f t="shared" si="18"/>
        <v>0.10012515644555695</v>
      </c>
      <c r="BI157" s="94">
        <v>6603.3057851239673</v>
      </c>
      <c r="BJ157" s="136">
        <v>7990</v>
      </c>
      <c r="BK157" s="195">
        <f t="shared" si="19"/>
        <v>0</v>
      </c>
      <c r="BL157" s="101">
        <v>6603.3057851239673</v>
      </c>
      <c r="BM157" s="162">
        <v>7990</v>
      </c>
      <c r="BN157" s="195">
        <f t="shared" si="20"/>
        <v>0</v>
      </c>
      <c r="BO157" s="101">
        <v>6603.3057851239673</v>
      </c>
      <c r="BP157" s="89">
        <v>7990</v>
      </c>
      <c r="BQ157" s="195">
        <f t="shared" si="21"/>
        <v>0</v>
      </c>
      <c r="BR157" s="211">
        <f t="shared" si="98"/>
        <v>6603.3057851239673</v>
      </c>
      <c r="BS157" s="106">
        <v>7990</v>
      </c>
      <c r="BT157" s="194">
        <f t="shared" si="22"/>
        <v>0</v>
      </c>
      <c r="BU157" s="211">
        <f t="shared" si="104"/>
        <v>6603.3057851239673</v>
      </c>
      <c r="BV157" s="52">
        <v>7990</v>
      </c>
      <c r="BW157" s="195">
        <f t="shared" si="23"/>
        <v>0</v>
      </c>
      <c r="BX157" s="211">
        <f t="shared" si="99"/>
        <v>6603.3057851239673</v>
      </c>
      <c r="BY157" s="205">
        <v>7990</v>
      </c>
      <c r="BZ157" s="194">
        <f t="shared" si="24"/>
        <v>9.6021947873799723E-2</v>
      </c>
      <c r="CA157" s="211">
        <f t="shared" si="100"/>
        <v>6024.7933884297527</v>
      </c>
      <c r="CB157" s="192">
        <v>7290</v>
      </c>
      <c r="CC157" s="195">
        <f t="shared" si="25"/>
        <v>1.2500000000000001E-2</v>
      </c>
      <c r="CD157" s="211">
        <f t="shared" si="101"/>
        <v>5950.4132231404965</v>
      </c>
      <c r="CE157" s="193">
        <v>7200</v>
      </c>
      <c r="CF157" s="194">
        <f t="shared" si="26"/>
        <v>0</v>
      </c>
      <c r="CG157" s="211">
        <f t="shared" si="102"/>
        <v>5950.4132231404965</v>
      </c>
      <c r="CH157" s="125">
        <v>7200</v>
      </c>
      <c r="CI157" s="195">
        <f t="shared" si="27"/>
        <v>0</v>
      </c>
      <c r="CJ157" s="211">
        <f t="shared" si="103"/>
        <v>5950.4132231404965</v>
      </c>
      <c r="CK157" s="125">
        <v>7200</v>
      </c>
    </row>
    <row r="158" spans="1:89" x14ac:dyDescent="0.3">
      <c r="A158" s="279" t="s">
        <v>214</v>
      </c>
      <c r="B158" s="268">
        <v>947</v>
      </c>
      <c r="C158" s="419" t="s">
        <v>223</v>
      </c>
      <c r="D158" s="774">
        <v>10818.181818181818</v>
      </c>
      <c r="E158" s="88">
        <v>13090</v>
      </c>
      <c r="F158" s="195">
        <f t="shared" si="0"/>
        <v>0</v>
      </c>
      <c r="G158" s="774">
        <v>10818.181818181818</v>
      </c>
      <c r="H158" s="861">
        <v>13090</v>
      </c>
      <c r="I158" s="195">
        <f t="shared" si="1"/>
        <v>0</v>
      </c>
      <c r="J158" s="774">
        <v>10818.181818181818</v>
      </c>
      <c r="K158" s="861">
        <v>13090</v>
      </c>
      <c r="L158" s="195">
        <f t="shared" si="2"/>
        <v>0</v>
      </c>
      <c r="M158" s="774">
        <v>10818.181818181818</v>
      </c>
      <c r="N158" s="876">
        <v>13090</v>
      </c>
      <c r="O158" s="195">
        <f t="shared" si="3"/>
        <v>4.8038430744595677E-2</v>
      </c>
      <c r="P158" s="749">
        <v>10322.314049586777</v>
      </c>
      <c r="Q158" s="861">
        <v>12490</v>
      </c>
      <c r="R158" s="195">
        <f t="shared" si="4"/>
        <v>0</v>
      </c>
      <c r="S158" s="749">
        <v>10322.314049586777</v>
      </c>
      <c r="T158" s="861">
        <v>12490</v>
      </c>
      <c r="U158" s="195">
        <f t="shared" si="5"/>
        <v>0</v>
      </c>
      <c r="V158" s="749">
        <f t="shared" si="97"/>
        <v>10322.314049586777</v>
      </c>
      <c r="W158" s="876">
        <v>12490</v>
      </c>
      <c r="X158" s="195">
        <f t="shared" si="6"/>
        <v>4.1701417848206836E-2</v>
      </c>
      <c r="Y158" s="749">
        <v>9909.0909090909099</v>
      </c>
      <c r="Z158" s="876">
        <v>11990</v>
      </c>
      <c r="AA158" s="195">
        <f t="shared" si="7"/>
        <v>3.4512510785159621E-2</v>
      </c>
      <c r="AB158" s="749">
        <v>9578.5123966942156</v>
      </c>
      <c r="AC158" s="861">
        <v>11590</v>
      </c>
      <c r="AD158" s="195">
        <f t="shared" si="8"/>
        <v>0</v>
      </c>
      <c r="AE158" s="749">
        <v>9578.5123966942156</v>
      </c>
      <c r="AF158" s="932">
        <v>11590</v>
      </c>
      <c r="AG158" s="195">
        <f t="shared" si="9"/>
        <v>0</v>
      </c>
      <c r="AH158" s="557">
        <v>9578.5123966942156</v>
      </c>
      <c r="AI158" s="938">
        <v>11590</v>
      </c>
      <c r="AJ158" s="195">
        <f t="shared" si="10"/>
        <v>5.4595086442220199E-2</v>
      </c>
      <c r="AK158" s="781">
        <v>9082.6446280991731</v>
      </c>
      <c r="AL158" s="938">
        <v>10990</v>
      </c>
      <c r="AM158" s="195">
        <f t="shared" si="11"/>
        <v>0</v>
      </c>
      <c r="AN158" s="781">
        <v>9082.6446280991731</v>
      </c>
      <c r="AO158" s="938">
        <v>10990</v>
      </c>
      <c r="AP158" s="195">
        <f t="shared" si="12"/>
        <v>2.8063610851262862E-2</v>
      </c>
      <c r="AQ158" s="101">
        <v>8834.7107438016537</v>
      </c>
      <c r="AR158" s="89">
        <v>10690</v>
      </c>
      <c r="AS158" s="195">
        <f t="shared" si="13"/>
        <v>0</v>
      </c>
      <c r="AT158" s="557">
        <v>8834.7107438016537</v>
      </c>
      <c r="AU158" s="145">
        <v>10690</v>
      </c>
      <c r="AV158" s="195">
        <f t="shared" si="14"/>
        <v>1.9065776930409915E-2</v>
      </c>
      <c r="AW158" s="557">
        <v>8669.4214876033056</v>
      </c>
      <c r="AX158" s="145">
        <v>10490</v>
      </c>
      <c r="AY158" s="195">
        <f t="shared" si="15"/>
        <v>0.10537407797681771</v>
      </c>
      <c r="AZ158" s="489">
        <v>7842.9752066115707</v>
      </c>
      <c r="BA158" s="145">
        <v>9490</v>
      </c>
      <c r="BB158" s="195">
        <f t="shared" si="16"/>
        <v>0</v>
      </c>
      <c r="BC158" s="101">
        <v>7842.9752066115707</v>
      </c>
      <c r="BD158" s="162">
        <v>9490</v>
      </c>
      <c r="BE158" s="195">
        <f t="shared" si="17"/>
        <v>0</v>
      </c>
      <c r="BF158" s="101">
        <v>7842.9752066115707</v>
      </c>
      <c r="BG158" s="162">
        <v>9490</v>
      </c>
      <c r="BH158" s="195">
        <f t="shared" si="18"/>
        <v>9.2059838895281937E-2</v>
      </c>
      <c r="BI158" s="94">
        <v>7181.818181818182</v>
      </c>
      <c r="BJ158" s="136">
        <v>8690</v>
      </c>
      <c r="BK158" s="195">
        <f t="shared" si="19"/>
        <v>0</v>
      </c>
      <c r="BL158" s="101">
        <v>7181.818181818182</v>
      </c>
      <c r="BM158" s="162">
        <v>8690</v>
      </c>
      <c r="BN158" s="195">
        <f t="shared" si="20"/>
        <v>0</v>
      </c>
      <c r="BO158" s="101">
        <v>7181.818181818182</v>
      </c>
      <c r="BP158" s="89">
        <v>8690</v>
      </c>
      <c r="BQ158" s="195">
        <f t="shared" si="21"/>
        <v>0</v>
      </c>
      <c r="BR158" s="211">
        <f t="shared" si="98"/>
        <v>7181.818181818182</v>
      </c>
      <c r="BS158" s="106">
        <v>8690</v>
      </c>
      <c r="BT158" s="194">
        <f t="shared" si="22"/>
        <v>0</v>
      </c>
      <c r="BU158" s="211">
        <f t="shared" si="104"/>
        <v>7181.818181818182</v>
      </c>
      <c r="BV158" s="52">
        <v>8690</v>
      </c>
      <c r="BW158" s="195">
        <f t="shared" si="23"/>
        <v>0</v>
      </c>
      <c r="BX158" s="211">
        <f t="shared" si="99"/>
        <v>7181.818181818182</v>
      </c>
      <c r="BY158" s="205">
        <v>8690</v>
      </c>
      <c r="BZ158" s="194">
        <f t="shared" si="24"/>
        <v>0.10139416983523447</v>
      </c>
      <c r="CA158" s="211">
        <f t="shared" si="100"/>
        <v>6520.6611570247933</v>
      </c>
      <c r="CB158" s="192">
        <v>7890</v>
      </c>
      <c r="CC158" s="195">
        <f t="shared" si="25"/>
        <v>1.1538461538461539E-2</v>
      </c>
      <c r="CD158" s="211">
        <f t="shared" si="101"/>
        <v>6446.2809917355371</v>
      </c>
      <c r="CE158" s="193">
        <v>7800</v>
      </c>
      <c r="CF158" s="194">
        <f t="shared" si="26"/>
        <v>0</v>
      </c>
      <c r="CG158" s="211">
        <f t="shared" si="102"/>
        <v>6446.2809917355371</v>
      </c>
      <c r="CH158" s="125">
        <v>7800</v>
      </c>
      <c r="CI158" s="195">
        <f t="shared" si="27"/>
        <v>0</v>
      </c>
      <c r="CJ158" s="211">
        <f t="shared" si="103"/>
        <v>6446.2809917355371</v>
      </c>
      <c r="CK158" s="125">
        <v>7800</v>
      </c>
    </row>
    <row r="159" spans="1:89" x14ac:dyDescent="0.3">
      <c r="A159" s="279" t="s">
        <v>214</v>
      </c>
      <c r="B159" s="268">
        <v>983</v>
      </c>
      <c r="C159" s="419" t="s">
        <v>224</v>
      </c>
      <c r="D159" s="774">
        <v>13876.03305785124</v>
      </c>
      <c r="E159" s="88">
        <v>16790</v>
      </c>
      <c r="F159" s="195">
        <f t="shared" si="0"/>
        <v>0</v>
      </c>
      <c r="G159" s="774">
        <v>13876.03305785124</v>
      </c>
      <c r="H159" s="861">
        <v>16790</v>
      </c>
      <c r="I159" s="195">
        <f t="shared" si="1"/>
        <v>0</v>
      </c>
      <c r="J159" s="774">
        <v>13876.03305785124</v>
      </c>
      <c r="K159" s="861">
        <v>16790</v>
      </c>
      <c r="L159" s="195">
        <f t="shared" si="2"/>
        <v>0</v>
      </c>
      <c r="M159" s="774">
        <v>13876.03305785124</v>
      </c>
      <c r="N159" s="876">
        <v>16790</v>
      </c>
      <c r="O159" s="195">
        <f t="shared" si="3"/>
        <v>5.0031269543464665E-2</v>
      </c>
      <c r="P159" s="749">
        <v>13214.876033057852</v>
      </c>
      <c r="Q159" s="861">
        <v>15990</v>
      </c>
      <c r="R159" s="195">
        <f t="shared" si="4"/>
        <v>0</v>
      </c>
      <c r="S159" s="749">
        <v>13214.876033057852</v>
      </c>
      <c r="T159" s="861">
        <v>15990</v>
      </c>
      <c r="U159" s="195">
        <f t="shared" si="5"/>
        <v>0</v>
      </c>
      <c r="V159" s="749">
        <f t="shared" si="97"/>
        <v>13214.876033057852</v>
      </c>
      <c r="W159" s="876">
        <v>15990</v>
      </c>
      <c r="X159" s="195">
        <f t="shared" si="6"/>
        <v>3.2278889606197549E-2</v>
      </c>
      <c r="Y159" s="749">
        <v>12801.652892561984</v>
      </c>
      <c r="Z159" s="876">
        <v>15490</v>
      </c>
      <c r="AA159" s="195">
        <f t="shared" si="7"/>
        <v>3.3355570380253503E-2</v>
      </c>
      <c r="AB159" s="749">
        <v>12388.429752066117</v>
      </c>
      <c r="AC159" s="861">
        <v>14990</v>
      </c>
      <c r="AD159" s="195">
        <f t="shared" si="8"/>
        <v>0</v>
      </c>
      <c r="AE159" s="749">
        <v>12388.429752066117</v>
      </c>
      <c r="AF159" s="932">
        <v>14990</v>
      </c>
      <c r="AG159" s="195">
        <f t="shared" si="9"/>
        <v>0</v>
      </c>
      <c r="AH159" s="557">
        <v>12388.429752066117</v>
      </c>
      <c r="AI159" s="938">
        <v>14990</v>
      </c>
      <c r="AJ159" s="195">
        <f t="shared" si="10"/>
        <v>7.147962830593281E-2</v>
      </c>
      <c r="AK159" s="781">
        <v>11561.98347107438</v>
      </c>
      <c r="AL159" s="938">
        <v>13990</v>
      </c>
      <c r="AM159" s="195">
        <f t="shared" si="11"/>
        <v>0</v>
      </c>
      <c r="AN159" s="781">
        <v>11561.98347107438</v>
      </c>
      <c r="AO159" s="938">
        <v>13990</v>
      </c>
      <c r="AP159" s="195">
        <f t="shared" si="12"/>
        <v>7.199424046076314E-3</v>
      </c>
      <c r="AQ159" s="101">
        <v>11479.338842975207</v>
      </c>
      <c r="AR159" s="89">
        <v>13890</v>
      </c>
      <c r="AS159" s="195">
        <f t="shared" si="13"/>
        <v>0</v>
      </c>
      <c r="AT159" s="557">
        <v>11479.338842975207</v>
      </c>
      <c r="AU159" s="145">
        <v>13890</v>
      </c>
      <c r="AV159" s="195">
        <f t="shared" si="14"/>
        <v>1.4609203798392988E-2</v>
      </c>
      <c r="AW159" s="557">
        <v>11314.04958677686</v>
      </c>
      <c r="AX159" s="145">
        <v>13690</v>
      </c>
      <c r="AY159" s="195">
        <f t="shared" si="15"/>
        <v>5.3887605850654351E-2</v>
      </c>
      <c r="AZ159" s="489">
        <v>10735.537190082645</v>
      </c>
      <c r="BA159" s="145">
        <v>12990</v>
      </c>
      <c r="BB159" s="195">
        <f t="shared" si="16"/>
        <v>0</v>
      </c>
      <c r="BC159" s="101">
        <v>10735.537190082645</v>
      </c>
      <c r="BD159" s="162">
        <v>12990</v>
      </c>
      <c r="BE159" s="195">
        <f t="shared" si="17"/>
        <v>0</v>
      </c>
      <c r="BF159" s="101">
        <v>10735.537190082645</v>
      </c>
      <c r="BG159" s="162">
        <v>12990</v>
      </c>
      <c r="BH159" s="195">
        <f t="shared" si="18"/>
        <v>8.3402835696413671E-2</v>
      </c>
      <c r="BI159" s="94">
        <v>9909.0909090909099</v>
      </c>
      <c r="BJ159" s="136">
        <v>11990</v>
      </c>
      <c r="BK159" s="195">
        <f t="shared" si="19"/>
        <v>0</v>
      </c>
      <c r="BL159" s="101">
        <v>9909.0909090909099</v>
      </c>
      <c r="BM159" s="162">
        <v>11990</v>
      </c>
      <c r="BN159" s="195">
        <f t="shared" si="20"/>
        <v>0</v>
      </c>
      <c r="BO159" s="101">
        <v>9909.0909090909099</v>
      </c>
      <c r="BP159" s="89">
        <v>11990</v>
      </c>
      <c r="BQ159" s="195">
        <f t="shared" si="21"/>
        <v>0</v>
      </c>
      <c r="BR159" s="211">
        <f t="shared" si="98"/>
        <v>9909.0909090909099</v>
      </c>
      <c r="BS159" s="106">
        <v>11990</v>
      </c>
      <c r="BT159" s="194">
        <f t="shared" si="22"/>
        <v>0</v>
      </c>
      <c r="BU159" s="211">
        <f t="shared" si="104"/>
        <v>9909.0909090909099</v>
      </c>
      <c r="BV159" s="52">
        <v>11990</v>
      </c>
      <c r="BW159" s="195">
        <f t="shared" si="23"/>
        <v>0</v>
      </c>
      <c r="BX159" s="211">
        <f t="shared" si="99"/>
        <v>9909.0909090909099</v>
      </c>
      <c r="BY159" s="205">
        <v>11990</v>
      </c>
      <c r="BZ159" s="194">
        <f t="shared" si="24"/>
        <v>0.10101010101010101</v>
      </c>
      <c r="CA159" s="211">
        <f t="shared" si="100"/>
        <v>9000</v>
      </c>
      <c r="CB159" s="192">
        <v>10890</v>
      </c>
      <c r="CC159" s="195">
        <f t="shared" si="25"/>
        <v>0.1463157894736842</v>
      </c>
      <c r="CD159" s="211">
        <f t="shared" si="101"/>
        <v>7851.2396694214876</v>
      </c>
      <c r="CE159" s="193">
        <v>9500</v>
      </c>
      <c r="CF159" s="194">
        <f t="shared" si="26"/>
        <v>0</v>
      </c>
      <c r="CG159" s="211">
        <f t="shared" si="102"/>
        <v>7851.2396694214876</v>
      </c>
      <c r="CH159" s="125">
        <v>9500</v>
      </c>
      <c r="CI159" s="195">
        <f t="shared" si="27"/>
        <v>0</v>
      </c>
      <c r="CJ159" s="211">
        <f t="shared" si="103"/>
        <v>7851.2396694214876</v>
      </c>
      <c r="CK159" s="125">
        <v>9500</v>
      </c>
    </row>
    <row r="160" spans="1:89" ht="15" thickBot="1" x14ac:dyDescent="0.35">
      <c r="A160" s="297" t="s">
        <v>214</v>
      </c>
      <c r="B160" s="268">
        <v>945</v>
      </c>
      <c r="C160" s="701" t="s">
        <v>225</v>
      </c>
      <c r="D160" s="774">
        <v>19991.735537190085</v>
      </c>
      <c r="E160" s="88">
        <v>24190</v>
      </c>
      <c r="F160" s="339">
        <f t="shared" ref="F160:F227" si="105">(E160-H160)/H160</f>
        <v>0</v>
      </c>
      <c r="G160" s="774">
        <v>19991.735537190085</v>
      </c>
      <c r="H160" s="861">
        <v>24190</v>
      </c>
      <c r="I160" s="339">
        <f t="shared" ref="I160:I227" si="106">(H160-K160)/K160</f>
        <v>0</v>
      </c>
      <c r="J160" s="774">
        <v>19991.735537190085</v>
      </c>
      <c r="K160" s="861">
        <v>24190</v>
      </c>
      <c r="L160" s="339">
        <f t="shared" ref="L160:L227" si="107">(K160-N160)/N160</f>
        <v>0</v>
      </c>
      <c r="M160" s="774">
        <v>19991.735537190085</v>
      </c>
      <c r="N160" s="876">
        <v>24190</v>
      </c>
      <c r="O160" s="339">
        <f t="shared" ref="O160:O227" si="108">(N160-Q160)/Q160</f>
        <v>5.2196607220530662E-2</v>
      </c>
      <c r="P160" s="749">
        <v>19000</v>
      </c>
      <c r="Q160" s="861">
        <v>22990</v>
      </c>
      <c r="R160" s="339">
        <f t="shared" ref="R160:R227" si="109">(Q160-T160)/T160</f>
        <v>0</v>
      </c>
      <c r="S160" s="749">
        <v>19000</v>
      </c>
      <c r="T160" s="861">
        <v>22990</v>
      </c>
      <c r="U160" s="339">
        <f t="shared" ref="U160:U227" si="110">(T160-W160)/W160</f>
        <v>0</v>
      </c>
      <c r="V160" s="749">
        <f t="shared" si="97"/>
        <v>19000</v>
      </c>
      <c r="W160" s="876">
        <v>22990</v>
      </c>
      <c r="X160" s="339">
        <f t="shared" ref="X160:X227" si="111">(W160-Z160)/Z160</f>
        <v>4.5475216007276033E-2</v>
      </c>
      <c r="Y160" s="749">
        <v>18173.553719008265</v>
      </c>
      <c r="Z160" s="876">
        <v>21990</v>
      </c>
      <c r="AA160" s="339">
        <f t="shared" ref="AA160:AA227" si="112">(Z160-AC160)/AC160</f>
        <v>2.8050490883590462E-2</v>
      </c>
      <c r="AB160" s="749">
        <v>17677.685950413223</v>
      </c>
      <c r="AC160" s="861">
        <v>21390</v>
      </c>
      <c r="AD160" s="339">
        <f t="shared" ref="AD160:AD225" si="113">(AC160-AF160)/AF160</f>
        <v>0</v>
      </c>
      <c r="AE160" s="749">
        <v>17677.685950413223</v>
      </c>
      <c r="AF160" s="932">
        <v>21390</v>
      </c>
      <c r="AG160" s="339">
        <f t="shared" ref="AG160:AG225" si="114">(AF160-AI160)/AI160</f>
        <v>0</v>
      </c>
      <c r="AH160" s="697">
        <v>17677.685950413223</v>
      </c>
      <c r="AI160" s="938">
        <v>21390</v>
      </c>
      <c r="AJ160" s="339">
        <f t="shared" ref="AJ160:AJ225" si="115">(AI160-AL160)/AL160</f>
        <v>7.5414781297134234E-2</v>
      </c>
      <c r="AK160" s="781">
        <v>16438.016528925622</v>
      </c>
      <c r="AL160" s="938">
        <v>19890</v>
      </c>
      <c r="AM160" s="339">
        <f t="shared" ref="AM160:AM225" si="116">(AL160-AO160)/AO160</f>
        <v>0</v>
      </c>
      <c r="AN160" s="781">
        <v>16438.016528925622</v>
      </c>
      <c r="AO160" s="938">
        <v>19890</v>
      </c>
      <c r="AP160" s="339">
        <f t="shared" ref="AP160:AP225" si="117">(AO160-AR160)/AR160</f>
        <v>7.5716603569497026E-2</v>
      </c>
      <c r="AQ160" s="282">
        <v>15280.991735537191</v>
      </c>
      <c r="AR160" s="90">
        <v>18490</v>
      </c>
      <c r="AS160" s="339">
        <f t="shared" ref="AS160:AS223" si="118">(AR160-AU160)/AU160</f>
        <v>0</v>
      </c>
      <c r="AT160" s="697">
        <v>15280.991735537191</v>
      </c>
      <c r="AU160" s="698">
        <v>18490</v>
      </c>
      <c r="AV160" s="206">
        <f t="shared" ref="AV160:AV223" si="119">(AU160-AX160)/AX160</f>
        <v>2.7793218454697052E-2</v>
      </c>
      <c r="AW160" s="558">
        <v>14867.768595041323</v>
      </c>
      <c r="AX160" s="486">
        <v>17990</v>
      </c>
      <c r="AY160" s="206">
        <f t="shared" ref="AY160:AY223" si="120">(AX160-BA160)/BA160</f>
        <v>8.4388185654008435E-2</v>
      </c>
      <c r="AZ160" s="490">
        <v>13710.743801652892</v>
      </c>
      <c r="BA160" s="486">
        <v>16590</v>
      </c>
      <c r="BB160" s="206">
        <f t="shared" ref="BB160:BB223" si="121">(BA160-BD160)/BD160</f>
        <v>0</v>
      </c>
      <c r="BC160" s="487">
        <v>13710.743801652892</v>
      </c>
      <c r="BD160" s="382">
        <v>16590</v>
      </c>
      <c r="BE160" s="206">
        <f t="shared" ref="BE160:BE214" si="122">(BD160-BG160)/BG160</f>
        <v>0</v>
      </c>
      <c r="BF160" s="487">
        <v>13710.743801652892</v>
      </c>
      <c r="BG160" s="382">
        <v>16590</v>
      </c>
      <c r="BH160" s="206">
        <f t="shared" ref="BH160:BH214" si="123">(BG160-BJ160)/BJ160</f>
        <v>8.5022890778286467E-2</v>
      </c>
      <c r="BI160" s="103">
        <v>12636.363636363636</v>
      </c>
      <c r="BJ160" s="138">
        <v>15290</v>
      </c>
      <c r="BK160" s="206">
        <f t="shared" ref="BK160:BK187" si="124">(BJ160-BM160)/BM160</f>
        <v>0</v>
      </c>
      <c r="BL160" s="487">
        <v>12636.363636363636</v>
      </c>
      <c r="BM160" s="382">
        <v>15290</v>
      </c>
      <c r="BN160" s="206">
        <f t="shared" ref="BN160:BN187" si="125">(BM160-BP160)/BP160</f>
        <v>0</v>
      </c>
      <c r="BO160" s="487">
        <v>12636.363636363636</v>
      </c>
      <c r="BP160" s="92">
        <v>15290</v>
      </c>
      <c r="BQ160" s="206">
        <f t="shared" ref="BQ160:BQ187" si="126">(BP160-BS160)/BS160</f>
        <v>0</v>
      </c>
      <c r="BR160" s="333">
        <f t="shared" si="98"/>
        <v>12636.363636363636</v>
      </c>
      <c r="BS160" s="186">
        <v>15290</v>
      </c>
      <c r="BT160" s="207">
        <f t="shared" ref="BT160:BT187" si="127">(BS160-BV160)/BV160</f>
        <v>0</v>
      </c>
      <c r="BU160" s="333">
        <f t="shared" si="104"/>
        <v>12636.363636363636</v>
      </c>
      <c r="BV160" s="53">
        <v>15290</v>
      </c>
      <c r="BW160" s="206">
        <f t="shared" ref="BW160:BW179" si="128">(BV160-BY160)/BY160</f>
        <v>0</v>
      </c>
      <c r="BX160" s="333">
        <f t="shared" si="99"/>
        <v>12636.363636363636</v>
      </c>
      <c r="BY160" s="336">
        <v>15290</v>
      </c>
      <c r="BZ160" s="207">
        <f t="shared" ref="BZ160:BZ179" si="129">(BY160-CB160)/CB160</f>
        <v>0.1007919366450684</v>
      </c>
      <c r="CA160" s="333">
        <f t="shared" si="100"/>
        <v>11479.338842975207</v>
      </c>
      <c r="CB160" s="381">
        <v>13890</v>
      </c>
      <c r="CC160" s="206">
        <f t="shared" ref="CC160:CC179" si="130">(CB160-CE160)/CE160</f>
        <v>0.26272727272727275</v>
      </c>
      <c r="CD160" s="333">
        <f t="shared" si="101"/>
        <v>9090.9090909090919</v>
      </c>
      <c r="CE160" s="260">
        <v>11000</v>
      </c>
      <c r="CF160" s="207">
        <f t="shared" ref="CF160:CF179" si="131">(CE160-CH160)/CH160</f>
        <v>0</v>
      </c>
      <c r="CG160" s="333">
        <f t="shared" si="102"/>
        <v>9090.9090909090919</v>
      </c>
      <c r="CH160" s="285">
        <v>11000</v>
      </c>
      <c r="CI160" s="206">
        <f t="shared" ref="CI160:CI179" si="132">(CH160-CK160)/CK160</f>
        <v>0</v>
      </c>
      <c r="CJ160" s="333">
        <f t="shared" si="103"/>
        <v>9090.9090909090919</v>
      </c>
      <c r="CK160" s="285">
        <v>11000</v>
      </c>
    </row>
    <row r="161" spans="1:89" x14ac:dyDescent="0.3">
      <c r="A161" s="839" t="s">
        <v>214</v>
      </c>
      <c r="B161" s="268">
        <v>1509</v>
      </c>
      <c r="C161" s="718" t="s">
        <v>226</v>
      </c>
      <c r="D161" s="774">
        <v>2636.3636363636365</v>
      </c>
      <c r="E161" s="88">
        <v>3190</v>
      </c>
      <c r="F161" s="339">
        <f t="shared" si="105"/>
        <v>0</v>
      </c>
      <c r="G161" s="774">
        <v>2636.3636363636365</v>
      </c>
      <c r="H161" s="861">
        <v>3190</v>
      </c>
      <c r="I161" s="339">
        <f t="shared" si="106"/>
        <v>0</v>
      </c>
      <c r="J161" s="774">
        <v>2636.3636363636365</v>
      </c>
      <c r="K161" s="861">
        <v>3190</v>
      </c>
      <c r="L161" s="339">
        <f t="shared" si="107"/>
        <v>0</v>
      </c>
      <c r="M161" s="774">
        <v>2636.3636363636365</v>
      </c>
      <c r="N161" s="876">
        <v>3190</v>
      </c>
      <c r="O161" s="339">
        <f t="shared" si="108"/>
        <v>6.6889632107023408E-2</v>
      </c>
      <c r="P161" s="749">
        <v>2471.0743801652893</v>
      </c>
      <c r="Q161" s="861">
        <v>2990</v>
      </c>
      <c r="R161" s="339">
        <f t="shared" si="109"/>
        <v>0</v>
      </c>
      <c r="S161" s="749">
        <v>2471.0743801652893</v>
      </c>
      <c r="T161" s="861">
        <v>2990</v>
      </c>
      <c r="U161" s="339">
        <f t="shared" si="110"/>
        <v>0</v>
      </c>
      <c r="V161" s="749">
        <f t="shared" si="97"/>
        <v>2471.0743801652893</v>
      </c>
      <c r="W161" s="861">
        <v>2990</v>
      </c>
      <c r="X161" s="339">
        <f t="shared" si="111"/>
        <v>0</v>
      </c>
      <c r="Y161" s="749">
        <v>2471.0743801652893</v>
      </c>
      <c r="Z161" s="861">
        <v>2990</v>
      </c>
      <c r="AA161" s="339">
        <f t="shared" si="112"/>
        <v>0</v>
      </c>
      <c r="AB161" s="749">
        <v>2471.0743801652893</v>
      </c>
      <c r="AC161" s="861">
        <v>2990</v>
      </c>
      <c r="AD161" s="339">
        <f t="shared" si="113"/>
        <v>0</v>
      </c>
      <c r="AE161" s="749">
        <v>2471.0743801652893</v>
      </c>
      <c r="AF161" s="932">
        <v>2990</v>
      </c>
      <c r="AG161" s="339">
        <f t="shared" si="114"/>
        <v>0</v>
      </c>
      <c r="AH161" s="781">
        <v>2471.0743801652893</v>
      </c>
      <c r="AI161" s="932">
        <v>2990</v>
      </c>
      <c r="AJ161" s="339">
        <f t="shared" si="115"/>
        <v>0</v>
      </c>
      <c r="AK161" s="781">
        <f t="shared" ref="AK161:AK163" si="133">AL161/1.21</f>
        <v>2471.0743801652893</v>
      </c>
      <c r="AL161" s="932">
        <v>2990</v>
      </c>
      <c r="AM161" s="339">
        <f t="shared" si="116"/>
        <v>0</v>
      </c>
      <c r="AN161" s="781">
        <f t="shared" ref="AN161:AN163" si="134">AO161/1.21</f>
        <v>2471.0743801652893</v>
      </c>
      <c r="AO161" s="932">
        <v>2990</v>
      </c>
      <c r="AP161" s="844"/>
      <c r="AQ161" s="282"/>
      <c r="AR161" s="90"/>
      <c r="AS161" s="844"/>
      <c r="AT161" s="697"/>
      <c r="AU161" s="697"/>
      <c r="AV161" s="399"/>
      <c r="AW161" s="697"/>
      <c r="AX161" s="697"/>
      <c r="AY161" s="399"/>
      <c r="AZ161" s="697"/>
      <c r="BA161" s="697"/>
      <c r="BB161" s="399"/>
      <c r="BC161" s="846"/>
      <c r="BD161" s="624"/>
      <c r="BE161" s="399"/>
      <c r="BF161" s="846"/>
      <c r="BG161" s="624"/>
      <c r="BH161" s="399"/>
      <c r="BI161" s="846"/>
      <c r="BJ161" s="697"/>
      <c r="BK161" s="399"/>
      <c r="BL161" s="846"/>
      <c r="BM161" s="624"/>
      <c r="BN161" s="399"/>
      <c r="BO161" s="846"/>
      <c r="BP161" s="398"/>
      <c r="BQ161" s="399"/>
      <c r="BR161" s="847"/>
      <c r="BS161" s="398"/>
      <c r="BT161" s="399"/>
      <c r="BU161" s="847"/>
      <c r="BV161" s="398"/>
      <c r="BW161" s="399"/>
      <c r="BX161" s="847"/>
      <c r="BY161" s="848"/>
      <c r="BZ161" s="399"/>
      <c r="CA161" s="847"/>
      <c r="CB161" s="849"/>
      <c r="CC161" s="399"/>
      <c r="CD161" s="847"/>
      <c r="CE161" s="401"/>
      <c r="CF161" s="399"/>
      <c r="CG161" s="847"/>
      <c r="CH161" s="439"/>
      <c r="CI161" s="399"/>
      <c r="CJ161" s="847"/>
      <c r="CK161" s="439"/>
    </row>
    <row r="162" spans="1:89" s="481" customFormat="1" ht="15" thickBot="1" x14ac:dyDescent="0.35">
      <c r="A162" s="839" t="s">
        <v>214</v>
      </c>
      <c r="B162" s="268">
        <v>1510</v>
      </c>
      <c r="C162" s="718" t="s">
        <v>227</v>
      </c>
      <c r="D162" s="774">
        <v>17264.462809917357</v>
      </c>
      <c r="E162" s="88">
        <v>20890</v>
      </c>
      <c r="F162" s="339">
        <f t="shared" si="105"/>
        <v>0</v>
      </c>
      <c r="G162" s="774">
        <v>17264.462809917357</v>
      </c>
      <c r="H162" s="861">
        <v>20890</v>
      </c>
      <c r="I162" s="339">
        <f t="shared" si="106"/>
        <v>0</v>
      </c>
      <c r="J162" s="774">
        <v>17264.462809917357</v>
      </c>
      <c r="K162" s="861">
        <v>20890</v>
      </c>
      <c r="L162" s="339">
        <f t="shared" si="107"/>
        <v>0</v>
      </c>
      <c r="M162" s="774">
        <v>17264.462809917357</v>
      </c>
      <c r="N162" s="876">
        <v>20890</v>
      </c>
      <c r="O162" s="339">
        <f t="shared" si="108"/>
        <v>5.0276520864756161E-2</v>
      </c>
      <c r="P162" s="749">
        <v>16438.016528925622</v>
      </c>
      <c r="Q162" s="861">
        <v>19890</v>
      </c>
      <c r="R162" s="339">
        <f t="shared" si="109"/>
        <v>0</v>
      </c>
      <c r="S162" s="749">
        <v>16438.016528925622</v>
      </c>
      <c r="T162" s="861">
        <v>19890</v>
      </c>
      <c r="U162" s="339">
        <f t="shared" si="110"/>
        <v>0</v>
      </c>
      <c r="V162" s="749">
        <f t="shared" si="97"/>
        <v>16438.016528925622</v>
      </c>
      <c r="W162" s="861">
        <v>19890</v>
      </c>
      <c r="X162" s="339">
        <f t="shared" si="111"/>
        <v>0</v>
      </c>
      <c r="Y162" s="749">
        <v>16438.016528925622</v>
      </c>
      <c r="Z162" s="861">
        <v>19890</v>
      </c>
      <c r="AA162" s="339">
        <f t="shared" si="112"/>
        <v>0</v>
      </c>
      <c r="AB162" s="749">
        <v>16438.016528925622</v>
      </c>
      <c r="AC162" s="861">
        <v>19890</v>
      </c>
      <c r="AD162" s="339">
        <f t="shared" si="113"/>
        <v>0</v>
      </c>
      <c r="AE162" s="749">
        <v>16438.016528925622</v>
      </c>
      <c r="AF162" s="932">
        <v>19890</v>
      </c>
      <c r="AG162" s="339">
        <f t="shared" si="114"/>
        <v>0</v>
      </c>
      <c r="AH162" s="781">
        <v>16438.016528925622</v>
      </c>
      <c r="AI162" s="932">
        <v>19890</v>
      </c>
      <c r="AJ162" s="339">
        <f t="shared" si="115"/>
        <v>0</v>
      </c>
      <c r="AK162" s="781">
        <f t="shared" si="133"/>
        <v>16438.016528925622</v>
      </c>
      <c r="AL162" s="932">
        <v>19890</v>
      </c>
      <c r="AM162" s="339">
        <f t="shared" si="116"/>
        <v>0</v>
      </c>
      <c r="AN162" s="781">
        <f t="shared" si="134"/>
        <v>16438.016528925622</v>
      </c>
      <c r="AO162" s="932">
        <v>19890</v>
      </c>
      <c r="AP162" s="844"/>
      <c r="AQ162" s="282"/>
      <c r="AR162" s="90"/>
      <c r="AS162" s="844"/>
      <c r="AT162" s="697"/>
      <c r="AU162" s="697"/>
      <c r="AV162" s="399"/>
      <c r="AW162" s="697"/>
      <c r="AX162" s="697"/>
      <c r="AY162" s="399"/>
      <c r="AZ162" s="697"/>
      <c r="BA162" s="697"/>
      <c r="BB162" s="399"/>
      <c r="BC162" s="846"/>
      <c r="BD162" s="624"/>
      <c r="BE162" s="399"/>
      <c r="BF162" s="846"/>
      <c r="BG162" s="624"/>
      <c r="BH162" s="399"/>
      <c r="BI162" s="846"/>
      <c r="BJ162" s="697"/>
      <c r="BK162" s="399"/>
      <c r="BL162" s="846"/>
      <c r="BM162" s="624"/>
      <c r="BN162" s="399"/>
      <c r="BO162" s="846"/>
      <c r="BP162" s="398"/>
      <c r="BQ162" s="399"/>
      <c r="BR162" s="847"/>
      <c r="BS162" s="398"/>
      <c r="BT162" s="399"/>
      <c r="BU162" s="847"/>
      <c r="BV162" s="398"/>
      <c r="BW162" s="399"/>
      <c r="BX162" s="847"/>
      <c r="BY162" s="848"/>
      <c r="BZ162" s="399"/>
      <c r="CA162" s="847"/>
      <c r="CB162" s="849"/>
      <c r="CC162" s="399"/>
      <c r="CD162" s="847"/>
      <c r="CE162" s="401"/>
      <c r="CF162" s="399"/>
      <c r="CG162" s="847"/>
      <c r="CH162" s="439"/>
      <c r="CI162" s="399"/>
      <c r="CJ162" s="847"/>
      <c r="CK162" s="439"/>
    </row>
    <row r="163" spans="1:89" ht="15" thickBot="1" x14ac:dyDescent="0.35">
      <c r="A163" s="839" t="s">
        <v>214</v>
      </c>
      <c r="B163" s="268">
        <v>1511</v>
      </c>
      <c r="C163" s="720" t="s">
        <v>228</v>
      </c>
      <c r="D163" s="776">
        <v>1892.5619834710744</v>
      </c>
      <c r="E163" s="872">
        <v>2290</v>
      </c>
      <c r="F163" s="339">
        <f t="shared" si="105"/>
        <v>0</v>
      </c>
      <c r="G163" s="776">
        <v>1892.5619834710744</v>
      </c>
      <c r="H163" s="863">
        <v>2290</v>
      </c>
      <c r="I163" s="339">
        <f t="shared" si="106"/>
        <v>0</v>
      </c>
      <c r="J163" s="776">
        <v>1892.5619834710744</v>
      </c>
      <c r="K163" s="863">
        <v>2290</v>
      </c>
      <c r="L163" s="339">
        <f t="shared" si="107"/>
        <v>0</v>
      </c>
      <c r="M163" s="776">
        <v>1892.5619834710744</v>
      </c>
      <c r="N163" s="881">
        <v>2290</v>
      </c>
      <c r="O163" s="339">
        <f t="shared" si="108"/>
        <v>4.5662100456621002E-2</v>
      </c>
      <c r="P163" s="778">
        <v>1809.9173553719008</v>
      </c>
      <c r="Q163" s="863">
        <v>2190</v>
      </c>
      <c r="R163" s="339">
        <f t="shared" si="109"/>
        <v>0</v>
      </c>
      <c r="S163" s="778">
        <v>1809.9173553719008</v>
      </c>
      <c r="T163" s="863">
        <v>2190</v>
      </c>
      <c r="U163" s="339">
        <f t="shared" si="110"/>
        <v>0</v>
      </c>
      <c r="V163" s="779">
        <f t="shared" si="97"/>
        <v>1809.9173553719008</v>
      </c>
      <c r="W163" s="889">
        <v>2190</v>
      </c>
      <c r="X163" s="339">
        <f t="shared" si="111"/>
        <v>0</v>
      </c>
      <c r="Y163" s="779">
        <v>1809.9173553719008</v>
      </c>
      <c r="Z163" s="889">
        <v>2190</v>
      </c>
      <c r="AA163" s="339">
        <f t="shared" si="112"/>
        <v>0</v>
      </c>
      <c r="AB163" s="779">
        <v>1809.9173553719008</v>
      </c>
      <c r="AC163" s="889">
        <v>2190</v>
      </c>
      <c r="AD163" s="339">
        <f t="shared" si="113"/>
        <v>0</v>
      </c>
      <c r="AE163" s="778">
        <v>1809.9173553719008</v>
      </c>
      <c r="AF163" s="935">
        <v>2190</v>
      </c>
      <c r="AG163" s="339">
        <f t="shared" si="114"/>
        <v>0</v>
      </c>
      <c r="AH163" s="857">
        <v>1809.9173553719008</v>
      </c>
      <c r="AI163" s="933">
        <v>2190</v>
      </c>
      <c r="AJ163" s="339">
        <f t="shared" si="115"/>
        <v>0</v>
      </c>
      <c r="AK163" s="781">
        <f t="shared" si="133"/>
        <v>1809.9173553719008</v>
      </c>
      <c r="AL163" s="933">
        <v>2190</v>
      </c>
      <c r="AM163" s="339">
        <f t="shared" si="116"/>
        <v>0</v>
      </c>
      <c r="AN163" s="781">
        <f t="shared" si="134"/>
        <v>1809.9173553719008</v>
      </c>
      <c r="AO163" s="933">
        <v>2190</v>
      </c>
      <c r="AP163" s="844"/>
      <c r="AQ163" s="282"/>
      <c r="AR163" s="90"/>
      <c r="AS163" s="844"/>
      <c r="AT163" s="697"/>
      <c r="AU163" s="697"/>
      <c r="AV163" s="399"/>
      <c r="AW163" s="697"/>
      <c r="AX163" s="697"/>
      <c r="AY163" s="399"/>
      <c r="AZ163" s="697"/>
      <c r="BA163" s="697"/>
      <c r="BB163" s="399"/>
      <c r="BC163" s="846"/>
      <c r="BD163" s="624"/>
      <c r="BE163" s="399"/>
      <c r="BF163" s="846"/>
      <c r="BG163" s="624"/>
      <c r="BH163" s="399"/>
      <c r="BI163" s="846"/>
      <c r="BJ163" s="697"/>
      <c r="BK163" s="399"/>
      <c r="BL163" s="846"/>
      <c r="BM163" s="624"/>
      <c r="BN163" s="399"/>
      <c r="BO163" s="846"/>
      <c r="BP163" s="398"/>
      <c r="BQ163" s="399"/>
      <c r="BR163" s="847"/>
      <c r="BS163" s="398"/>
      <c r="BT163" s="399"/>
      <c r="BU163" s="847"/>
      <c r="BV163" s="398"/>
      <c r="BW163" s="399"/>
      <c r="BX163" s="847"/>
      <c r="BY163" s="848"/>
      <c r="BZ163" s="399"/>
      <c r="CA163" s="847"/>
      <c r="CB163" s="849"/>
      <c r="CC163" s="399"/>
      <c r="CD163" s="847"/>
      <c r="CE163" s="401"/>
      <c r="CF163" s="399"/>
      <c r="CG163" s="847"/>
      <c r="CH163" s="439"/>
      <c r="CI163" s="399"/>
      <c r="CJ163" s="847"/>
      <c r="CK163" s="439"/>
    </row>
    <row r="164" spans="1:89" x14ac:dyDescent="0.3">
      <c r="A164" s="278" t="s">
        <v>229</v>
      </c>
      <c r="B164" s="269">
        <v>4663</v>
      </c>
      <c r="C164" s="452" t="s">
        <v>230</v>
      </c>
      <c r="D164" s="773">
        <v>11396.694214876034</v>
      </c>
      <c r="E164" s="91">
        <v>13790</v>
      </c>
      <c r="F164" s="331">
        <f t="shared" si="105"/>
        <v>0</v>
      </c>
      <c r="G164" s="773">
        <v>11396.694214876034</v>
      </c>
      <c r="H164" s="299">
        <v>13790</v>
      </c>
      <c r="I164" s="331">
        <f t="shared" si="106"/>
        <v>0</v>
      </c>
      <c r="J164" s="773">
        <v>11396.694214876034</v>
      </c>
      <c r="K164" s="299">
        <v>13790</v>
      </c>
      <c r="L164" s="331">
        <f t="shared" si="107"/>
        <v>0</v>
      </c>
      <c r="M164" s="773">
        <v>11396.694214876034</v>
      </c>
      <c r="N164" s="299">
        <v>13790</v>
      </c>
      <c r="O164" s="331">
        <f t="shared" si="108"/>
        <v>0</v>
      </c>
      <c r="P164" s="777">
        <v>11396.694214876034</v>
      </c>
      <c r="Q164" s="299">
        <v>13790</v>
      </c>
      <c r="R164" s="331">
        <f t="shared" si="109"/>
        <v>0</v>
      </c>
      <c r="S164" s="777">
        <v>11396.694214876034</v>
      </c>
      <c r="T164" s="299">
        <v>13790</v>
      </c>
      <c r="U164" s="331">
        <f t="shared" si="110"/>
        <v>0</v>
      </c>
      <c r="V164" s="777">
        <f t="shared" si="97"/>
        <v>11396.694214876034</v>
      </c>
      <c r="W164" s="299">
        <v>13790</v>
      </c>
      <c r="X164" s="331">
        <f t="shared" si="111"/>
        <v>0</v>
      </c>
      <c r="Y164" s="777">
        <v>11396.694214876034</v>
      </c>
      <c r="Z164" s="299">
        <v>13790</v>
      </c>
      <c r="AA164" s="331">
        <f t="shared" si="112"/>
        <v>0</v>
      </c>
      <c r="AB164" s="777">
        <v>11396.694214876034</v>
      </c>
      <c r="AC164" s="299">
        <v>13790</v>
      </c>
      <c r="AD164" s="331">
        <f t="shared" si="113"/>
        <v>0</v>
      </c>
      <c r="AE164" s="777">
        <v>11396.694214876034</v>
      </c>
      <c r="AF164" s="940">
        <v>13790</v>
      </c>
      <c r="AG164" s="331">
        <f t="shared" si="114"/>
        <v>0</v>
      </c>
      <c r="AH164" s="557">
        <v>11396.694214876034</v>
      </c>
      <c r="AI164" s="940">
        <v>13790</v>
      </c>
      <c r="AJ164" s="331">
        <f t="shared" si="115"/>
        <v>0</v>
      </c>
      <c r="AK164" s="781">
        <v>11396.694214876034</v>
      </c>
      <c r="AL164" s="940">
        <v>13790</v>
      </c>
      <c r="AM164" s="331">
        <f t="shared" si="116"/>
        <v>0</v>
      </c>
      <c r="AN164" s="781">
        <v>11396.694214876034</v>
      </c>
      <c r="AO164" s="940">
        <v>13790</v>
      </c>
      <c r="AP164" s="331">
        <f t="shared" si="117"/>
        <v>0</v>
      </c>
      <c r="AQ164" s="511">
        <v>11396.694214876034</v>
      </c>
      <c r="AR164" s="91">
        <v>13790</v>
      </c>
      <c r="AS164" s="331">
        <f t="shared" si="118"/>
        <v>0</v>
      </c>
      <c r="AT164" s="702">
        <v>11396.694214876034</v>
      </c>
      <c r="AU164" s="703">
        <v>13790</v>
      </c>
      <c r="AV164"/>
      <c r="AY164"/>
      <c r="BB164"/>
      <c r="BC164"/>
      <c r="BE164"/>
      <c r="BF164" s="67"/>
      <c r="BH164"/>
      <c r="BI164"/>
      <c r="BK164"/>
      <c r="BN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</row>
    <row r="165" spans="1:89" x14ac:dyDescent="0.3">
      <c r="A165" s="286" t="s">
        <v>229</v>
      </c>
      <c r="B165" s="268">
        <v>3181</v>
      </c>
      <c r="C165" s="453" t="s">
        <v>1344</v>
      </c>
      <c r="D165" s="774">
        <v>12140.495867768595</v>
      </c>
      <c r="E165" s="52">
        <v>14690</v>
      </c>
      <c r="F165" s="195">
        <f t="shared" si="105"/>
        <v>0</v>
      </c>
      <c r="G165" s="774">
        <v>12140.495867768595</v>
      </c>
      <c r="H165" s="157">
        <v>14690</v>
      </c>
      <c r="I165" s="195">
        <f t="shared" si="106"/>
        <v>0</v>
      </c>
      <c r="J165" s="774">
        <v>12140.495867768595</v>
      </c>
      <c r="K165" s="157">
        <v>14690</v>
      </c>
      <c r="L165" s="195">
        <f t="shared" si="107"/>
        <v>0</v>
      </c>
      <c r="M165" s="774">
        <v>12140.495867768595</v>
      </c>
      <c r="N165" s="157">
        <v>14690</v>
      </c>
      <c r="O165" s="195">
        <f t="shared" si="108"/>
        <v>0</v>
      </c>
      <c r="P165" s="749">
        <v>12140.495867768595</v>
      </c>
      <c r="Q165" s="157">
        <v>14690</v>
      </c>
      <c r="R165" s="195">
        <f t="shared" si="109"/>
        <v>0</v>
      </c>
      <c r="S165" s="749">
        <v>12140.495867768595</v>
      </c>
      <c r="T165" s="157">
        <v>14690</v>
      </c>
      <c r="U165" s="195">
        <f t="shared" si="110"/>
        <v>0</v>
      </c>
      <c r="V165" s="749">
        <f t="shared" si="97"/>
        <v>12140.495867768595</v>
      </c>
      <c r="W165" s="157">
        <v>14690</v>
      </c>
      <c r="X165" s="195">
        <f t="shared" si="111"/>
        <v>0.13964313421256788</v>
      </c>
      <c r="Y165" s="749">
        <v>10652.892561983472</v>
      </c>
      <c r="Z165" s="157">
        <v>12890</v>
      </c>
      <c r="AA165" s="195">
        <f t="shared" si="112"/>
        <v>0</v>
      </c>
      <c r="AB165" s="749">
        <v>10652.892561983472</v>
      </c>
      <c r="AC165" s="157">
        <v>12890</v>
      </c>
      <c r="AD165" s="195">
        <f t="shared" si="113"/>
        <v>0</v>
      </c>
      <c r="AE165" s="749">
        <v>10652.892561983472</v>
      </c>
      <c r="AF165" s="941">
        <v>12890</v>
      </c>
      <c r="AG165" s="195">
        <f t="shared" si="114"/>
        <v>0</v>
      </c>
      <c r="AH165" s="557">
        <v>10652.892561983472</v>
      </c>
      <c r="AI165" s="943">
        <v>12890</v>
      </c>
      <c r="AJ165" s="195">
        <f t="shared" si="115"/>
        <v>0</v>
      </c>
      <c r="AK165" s="781">
        <v>10652.892561983472</v>
      </c>
      <c r="AL165" s="943">
        <v>12890</v>
      </c>
      <c r="AM165" s="195">
        <f t="shared" si="116"/>
        <v>0</v>
      </c>
      <c r="AN165" s="781">
        <v>10652.892561983472</v>
      </c>
      <c r="AO165" s="943">
        <v>12890</v>
      </c>
      <c r="AP165" s="195">
        <f t="shared" si="117"/>
        <v>0</v>
      </c>
      <c r="AQ165" s="512">
        <v>10652.892561983472</v>
      </c>
      <c r="AR165" s="89">
        <v>12890</v>
      </c>
      <c r="AS165" s="195">
        <f t="shared" si="118"/>
        <v>0</v>
      </c>
      <c r="AT165" s="150">
        <v>10652.892561983472</v>
      </c>
      <c r="AU165" s="166">
        <v>12890</v>
      </c>
      <c r="AV165"/>
      <c r="AY165"/>
      <c r="BB165"/>
      <c r="BC165"/>
      <c r="BE165"/>
      <c r="BF165" s="67"/>
      <c r="BH165"/>
      <c r="BI165"/>
      <c r="BK165"/>
      <c r="BN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</row>
    <row r="166" spans="1:89" x14ac:dyDescent="0.3">
      <c r="A166" s="279" t="s">
        <v>229</v>
      </c>
      <c r="B166" s="268">
        <v>1672</v>
      </c>
      <c r="C166" s="454" t="s">
        <v>232</v>
      </c>
      <c r="D166" s="774">
        <v>3132.2314049586776</v>
      </c>
      <c r="E166" s="52">
        <v>3790</v>
      </c>
      <c r="F166" s="195">
        <f t="shared" si="105"/>
        <v>0</v>
      </c>
      <c r="G166" s="774">
        <v>3132.2314049586776</v>
      </c>
      <c r="H166" s="157">
        <v>3790</v>
      </c>
      <c r="I166" s="195">
        <f t="shared" si="106"/>
        <v>0</v>
      </c>
      <c r="J166" s="774">
        <v>3132.2314049586776</v>
      </c>
      <c r="K166" s="157">
        <v>3790</v>
      </c>
      <c r="L166" s="195">
        <f t="shared" si="107"/>
        <v>0</v>
      </c>
      <c r="M166" s="774">
        <v>3132.2314049586776</v>
      </c>
      <c r="N166" s="157">
        <v>3790</v>
      </c>
      <c r="O166" s="195">
        <f t="shared" si="108"/>
        <v>0</v>
      </c>
      <c r="P166" s="749">
        <v>3132.2314049586776</v>
      </c>
      <c r="Q166" s="157">
        <v>3790</v>
      </c>
      <c r="R166" s="195">
        <f t="shared" si="109"/>
        <v>0</v>
      </c>
      <c r="S166" s="749">
        <v>3132.2314049586776</v>
      </c>
      <c r="T166" s="157">
        <v>3790</v>
      </c>
      <c r="U166" s="195">
        <f t="shared" si="110"/>
        <v>0</v>
      </c>
      <c r="V166" s="749">
        <f t="shared" si="97"/>
        <v>3132.2314049586776</v>
      </c>
      <c r="W166" s="157">
        <v>3790</v>
      </c>
      <c r="X166" s="195">
        <f t="shared" si="111"/>
        <v>0</v>
      </c>
      <c r="Y166" s="749">
        <v>3132.2314049586776</v>
      </c>
      <c r="Z166" s="157">
        <v>3790</v>
      </c>
      <c r="AA166" s="195">
        <f t="shared" si="112"/>
        <v>0</v>
      </c>
      <c r="AB166" s="749">
        <v>3132.2314049586776</v>
      </c>
      <c r="AC166" s="157">
        <v>3790</v>
      </c>
      <c r="AD166" s="195">
        <f t="shared" si="113"/>
        <v>0</v>
      </c>
      <c r="AE166" s="749">
        <v>3132.2314049586776</v>
      </c>
      <c r="AF166" s="941">
        <v>3790</v>
      </c>
      <c r="AG166" s="195">
        <f t="shared" si="114"/>
        <v>0</v>
      </c>
      <c r="AH166" s="557">
        <v>3132.2314049586776</v>
      </c>
      <c r="AI166" s="943">
        <v>3790</v>
      </c>
      <c r="AJ166" s="195">
        <f t="shared" si="115"/>
        <v>0</v>
      </c>
      <c r="AK166" s="781">
        <v>3132.2314049586776</v>
      </c>
      <c r="AL166" s="943">
        <v>3790</v>
      </c>
      <c r="AM166" s="195">
        <f t="shared" si="116"/>
        <v>0</v>
      </c>
      <c r="AN166" s="781">
        <v>3132.2314049586776</v>
      </c>
      <c r="AO166" s="943">
        <v>3790</v>
      </c>
      <c r="AP166" s="195">
        <f t="shared" si="117"/>
        <v>0</v>
      </c>
      <c r="AQ166" s="512">
        <v>3132.2314049586776</v>
      </c>
      <c r="AR166" s="89">
        <v>3790</v>
      </c>
      <c r="AS166" s="195">
        <f t="shared" si="118"/>
        <v>0</v>
      </c>
      <c r="AT166" s="150">
        <v>3132.2314049586776</v>
      </c>
      <c r="AU166" s="166">
        <v>3790</v>
      </c>
      <c r="AV166"/>
      <c r="AY166"/>
      <c r="BB166"/>
      <c r="BC166"/>
      <c r="BE166"/>
      <c r="BF166" s="67"/>
      <c r="BH166"/>
      <c r="BI166"/>
      <c r="BK166"/>
      <c r="BN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</row>
    <row r="167" spans="1:89" x14ac:dyDescent="0.3">
      <c r="A167" s="279" t="s">
        <v>229</v>
      </c>
      <c r="B167" s="268">
        <v>4713</v>
      </c>
      <c r="C167" s="454" t="s">
        <v>233</v>
      </c>
      <c r="D167" s="774">
        <v>4537.1900826446281</v>
      </c>
      <c r="E167" s="52">
        <v>5490</v>
      </c>
      <c r="F167" s="195">
        <f t="shared" si="105"/>
        <v>0</v>
      </c>
      <c r="G167" s="774">
        <v>4537.1900826446281</v>
      </c>
      <c r="H167" s="157">
        <v>5490</v>
      </c>
      <c r="I167" s="195">
        <f t="shared" si="106"/>
        <v>0</v>
      </c>
      <c r="J167" s="774">
        <v>4537.1900826446281</v>
      </c>
      <c r="K167" s="157">
        <v>5490</v>
      </c>
      <c r="L167" s="195">
        <f t="shared" si="107"/>
        <v>0</v>
      </c>
      <c r="M167" s="774">
        <v>4537.1900826446281</v>
      </c>
      <c r="N167" s="157">
        <v>5490</v>
      </c>
      <c r="O167" s="195">
        <f t="shared" si="108"/>
        <v>0</v>
      </c>
      <c r="P167" s="749">
        <v>4537.1900826446281</v>
      </c>
      <c r="Q167" s="157">
        <v>5490</v>
      </c>
      <c r="R167" s="195">
        <f t="shared" si="109"/>
        <v>0</v>
      </c>
      <c r="S167" s="749">
        <v>4537.1900826446281</v>
      </c>
      <c r="T167" s="157">
        <v>5490</v>
      </c>
      <c r="U167" s="195">
        <f t="shared" si="110"/>
        <v>0</v>
      </c>
      <c r="V167" s="749">
        <f t="shared" si="97"/>
        <v>4537.1900826446281</v>
      </c>
      <c r="W167" s="157">
        <v>5490</v>
      </c>
      <c r="X167" s="195">
        <f t="shared" si="111"/>
        <v>0</v>
      </c>
      <c r="Y167" s="749">
        <v>4537.1900826446281</v>
      </c>
      <c r="Z167" s="157">
        <v>5490</v>
      </c>
      <c r="AA167" s="195">
        <f t="shared" si="112"/>
        <v>0</v>
      </c>
      <c r="AB167" s="749">
        <v>4537.1900826446281</v>
      </c>
      <c r="AC167" s="157">
        <v>5490</v>
      </c>
      <c r="AD167" s="195">
        <f t="shared" si="113"/>
        <v>0</v>
      </c>
      <c r="AE167" s="749">
        <v>4537.1900826446281</v>
      </c>
      <c r="AF167" s="941">
        <v>5490</v>
      </c>
      <c r="AG167" s="195">
        <f t="shared" si="114"/>
        <v>0</v>
      </c>
      <c r="AH167" s="557">
        <v>4537.1900826446281</v>
      </c>
      <c r="AI167" s="943">
        <v>5490</v>
      </c>
      <c r="AJ167" s="195">
        <f t="shared" si="115"/>
        <v>0</v>
      </c>
      <c r="AK167" s="781">
        <v>4537.1900826446281</v>
      </c>
      <c r="AL167" s="943">
        <v>5490</v>
      </c>
      <c r="AM167" s="195">
        <f t="shared" si="116"/>
        <v>0</v>
      </c>
      <c r="AN167" s="781">
        <v>4537.1900826446281</v>
      </c>
      <c r="AO167" s="943">
        <v>5490</v>
      </c>
      <c r="AP167" s="195">
        <f t="shared" si="117"/>
        <v>0</v>
      </c>
      <c r="AQ167" s="512">
        <v>4537.1900826446281</v>
      </c>
      <c r="AR167" s="89">
        <v>5490</v>
      </c>
      <c r="AS167" s="195">
        <f t="shared" si="118"/>
        <v>0</v>
      </c>
      <c r="AT167" s="150">
        <v>4537.1900826446281</v>
      </c>
      <c r="AU167" s="166">
        <v>5490</v>
      </c>
      <c r="AV167"/>
      <c r="AY167"/>
      <c r="BB167"/>
      <c r="BC167"/>
      <c r="BE167"/>
      <c r="BF167" s="67"/>
      <c r="BH167"/>
      <c r="BI167"/>
      <c r="BK167"/>
      <c r="BN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</row>
    <row r="168" spans="1:89" x14ac:dyDescent="0.3">
      <c r="A168" s="279" t="s">
        <v>229</v>
      </c>
      <c r="B168" s="268">
        <v>4687</v>
      </c>
      <c r="C168" s="454" t="s">
        <v>1345</v>
      </c>
      <c r="D168" s="774">
        <v>16520.661157024795</v>
      </c>
      <c r="E168" s="52">
        <v>19990</v>
      </c>
      <c r="F168" s="195">
        <f t="shared" si="105"/>
        <v>0</v>
      </c>
      <c r="G168" s="774">
        <v>16520.661157024795</v>
      </c>
      <c r="H168" s="157">
        <v>19990</v>
      </c>
      <c r="I168" s="195">
        <f t="shared" si="106"/>
        <v>0</v>
      </c>
      <c r="J168" s="774">
        <v>16520.661157024795</v>
      </c>
      <c r="K168" s="157">
        <v>19990</v>
      </c>
      <c r="L168" s="195">
        <f t="shared" si="107"/>
        <v>0</v>
      </c>
      <c r="M168" s="774">
        <v>16520.661157024795</v>
      </c>
      <c r="N168" s="157">
        <v>19990</v>
      </c>
      <c r="O168" s="195">
        <f t="shared" si="108"/>
        <v>0</v>
      </c>
      <c r="P168" s="749">
        <v>16520.661157024795</v>
      </c>
      <c r="Q168" s="157">
        <v>19990</v>
      </c>
      <c r="R168" s="195">
        <f t="shared" si="109"/>
        <v>0</v>
      </c>
      <c r="S168" s="749">
        <v>16520.661157024795</v>
      </c>
      <c r="T168" s="157">
        <v>19990</v>
      </c>
      <c r="U168" s="195">
        <f t="shared" si="110"/>
        <v>0</v>
      </c>
      <c r="V168" s="749">
        <f t="shared" si="97"/>
        <v>16520.661157024795</v>
      </c>
      <c r="W168" s="157">
        <v>19990</v>
      </c>
      <c r="X168" s="195">
        <f t="shared" si="111"/>
        <v>-0.14899957428693061</v>
      </c>
      <c r="Y168" s="749">
        <v>19413.223140495869</v>
      </c>
      <c r="Z168" s="157">
        <v>23490</v>
      </c>
      <c r="AA168" s="195">
        <f t="shared" si="112"/>
        <v>0</v>
      </c>
      <c r="AB168" s="749">
        <v>19413.223140495869</v>
      </c>
      <c r="AC168" s="157">
        <v>23490</v>
      </c>
      <c r="AD168" s="195">
        <f t="shared" si="113"/>
        <v>0</v>
      </c>
      <c r="AE168" s="749">
        <v>19413.223140495869</v>
      </c>
      <c r="AF168" s="941">
        <v>23490</v>
      </c>
      <c r="AG168" s="195">
        <f t="shared" si="114"/>
        <v>0</v>
      </c>
      <c r="AH168" s="557">
        <v>19413.223140495869</v>
      </c>
      <c r="AI168" s="943">
        <v>23490</v>
      </c>
      <c r="AJ168" s="195">
        <f t="shared" si="115"/>
        <v>0</v>
      </c>
      <c r="AK168" s="781">
        <v>19413.223140495869</v>
      </c>
      <c r="AL168" s="943">
        <v>23490</v>
      </c>
      <c r="AM168" s="195">
        <f t="shared" si="116"/>
        <v>0</v>
      </c>
      <c r="AN168" s="781">
        <v>19413.223140495869</v>
      </c>
      <c r="AO168" s="943">
        <v>23490</v>
      </c>
      <c r="AP168" s="195">
        <f t="shared" si="117"/>
        <v>0</v>
      </c>
      <c r="AQ168" s="512">
        <v>19413.223140495869</v>
      </c>
      <c r="AR168" s="89">
        <v>23490</v>
      </c>
      <c r="AS168" s="195">
        <f t="shared" si="118"/>
        <v>0</v>
      </c>
      <c r="AT168" s="150">
        <v>19413.223140495869</v>
      </c>
      <c r="AU168" s="166">
        <v>23490</v>
      </c>
      <c r="AV168"/>
      <c r="AY168"/>
      <c r="BB168"/>
      <c r="BC168"/>
      <c r="BE168"/>
      <c r="BF168" s="67"/>
      <c r="BH168"/>
      <c r="BI168"/>
      <c r="BK168"/>
      <c r="BN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</row>
    <row r="169" spans="1:89" x14ac:dyDescent="0.3">
      <c r="A169" s="279" t="s">
        <v>229</v>
      </c>
      <c r="B169" s="440">
        <v>4704</v>
      </c>
      <c r="C169" s="454" t="s">
        <v>1346</v>
      </c>
      <c r="D169" s="774">
        <v>23545.454545454548</v>
      </c>
      <c r="E169" s="52">
        <v>28490</v>
      </c>
      <c r="F169" s="195">
        <f t="shared" si="105"/>
        <v>0</v>
      </c>
      <c r="G169" s="774">
        <v>23545.454545454548</v>
      </c>
      <c r="H169" s="157">
        <v>28490</v>
      </c>
      <c r="I169" s="195">
        <f t="shared" si="106"/>
        <v>0</v>
      </c>
      <c r="J169" s="774">
        <v>23545.454545454548</v>
      </c>
      <c r="K169" s="157">
        <v>28490</v>
      </c>
      <c r="L169" s="195">
        <f t="shared" si="107"/>
        <v>0</v>
      </c>
      <c r="M169" s="774">
        <v>23545.454545454548</v>
      </c>
      <c r="N169" s="157">
        <v>28490</v>
      </c>
      <c r="O169" s="195">
        <f t="shared" si="108"/>
        <v>0</v>
      </c>
      <c r="P169" s="749">
        <v>23545.454545454548</v>
      </c>
      <c r="Q169" s="157">
        <v>28490</v>
      </c>
      <c r="R169" s="195">
        <f t="shared" si="109"/>
        <v>0</v>
      </c>
      <c r="S169" s="749">
        <v>23545.454545454548</v>
      </c>
      <c r="T169" s="157">
        <v>28490</v>
      </c>
      <c r="U169" s="195">
        <f t="shared" si="110"/>
        <v>0</v>
      </c>
      <c r="V169" s="749">
        <f t="shared" si="97"/>
        <v>23545.454545454548</v>
      </c>
      <c r="W169" s="157">
        <v>28490</v>
      </c>
      <c r="X169" s="195">
        <f t="shared" si="111"/>
        <v>3.5999999999999997E-2</v>
      </c>
      <c r="Y169" s="749">
        <v>22727.272727272728</v>
      </c>
      <c r="Z169" s="157">
        <v>27500</v>
      </c>
      <c r="AA169" s="195">
        <f t="shared" si="112"/>
        <v>0</v>
      </c>
      <c r="AB169" s="749">
        <v>22727.272727272728</v>
      </c>
      <c r="AC169" s="157">
        <v>27500</v>
      </c>
      <c r="AD169" s="195">
        <f t="shared" si="113"/>
        <v>0</v>
      </c>
      <c r="AE169" s="749">
        <v>22727.272727272728</v>
      </c>
      <c r="AF169" s="941">
        <v>27500</v>
      </c>
      <c r="AG169" s="195">
        <f t="shared" si="114"/>
        <v>0</v>
      </c>
      <c r="AH169" s="557">
        <v>22727.272727272728</v>
      </c>
      <c r="AI169" s="943">
        <v>27500</v>
      </c>
      <c r="AJ169" s="195">
        <f t="shared" si="115"/>
        <v>0</v>
      </c>
      <c r="AK169" s="781">
        <v>22727.272727272728</v>
      </c>
      <c r="AL169" s="943">
        <v>27500</v>
      </c>
      <c r="AM169" s="195">
        <f t="shared" si="116"/>
        <v>0</v>
      </c>
      <c r="AN169" s="781">
        <v>22727.272727272728</v>
      </c>
      <c r="AO169" s="943">
        <v>27500</v>
      </c>
      <c r="AP169" s="195">
        <f t="shared" si="117"/>
        <v>0</v>
      </c>
      <c r="AQ169" s="512">
        <v>22727.272727272728</v>
      </c>
      <c r="AR169" s="89">
        <v>27500</v>
      </c>
      <c r="AS169" s="195">
        <f t="shared" si="118"/>
        <v>0</v>
      </c>
      <c r="AT169" s="150">
        <v>22727.272727272728</v>
      </c>
      <c r="AU169" s="166">
        <v>27500</v>
      </c>
      <c r="AV169"/>
      <c r="AY169"/>
      <c r="BB169"/>
      <c r="BC169"/>
      <c r="BE169"/>
      <c r="BF169" s="67"/>
      <c r="BH169"/>
      <c r="BI169"/>
      <c r="BK169"/>
      <c r="BN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</row>
    <row r="170" spans="1:89" x14ac:dyDescent="0.3">
      <c r="A170" s="279" t="s">
        <v>229</v>
      </c>
      <c r="B170" s="268">
        <v>2230</v>
      </c>
      <c r="C170" s="454" t="s">
        <v>1347</v>
      </c>
      <c r="D170" s="774">
        <v>2140.495867768595</v>
      </c>
      <c r="E170" s="52">
        <v>2590</v>
      </c>
      <c r="F170" s="195">
        <f t="shared" si="105"/>
        <v>0</v>
      </c>
      <c r="G170" s="774">
        <v>2140.495867768595</v>
      </c>
      <c r="H170" s="157">
        <v>2590</v>
      </c>
      <c r="I170" s="195">
        <f t="shared" si="106"/>
        <v>0</v>
      </c>
      <c r="J170" s="774">
        <v>2140.495867768595</v>
      </c>
      <c r="K170" s="157">
        <v>2590</v>
      </c>
      <c r="L170" s="195">
        <f t="shared" si="107"/>
        <v>0</v>
      </c>
      <c r="M170" s="774">
        <v>2140.495867768595</v>
      </c>
      <c r="N170" s="157">
        <v>2590</v>
      </c>
      <c r="O170" s="195">
        <f t="shared" si="108"/>
        <v>0</v>
      </c>
      <c r="P170" s="749">
        <v>2140.495867768595</v>
      </c>
      <c r="Q170" s="157">
        <v>2590</v>
      </c>
      <c r="R170" s="195">
        <f t="shared" si="109"/>
        <v>0</v>
      </c>
      <c r="S170" s="749">
        <v>2140.495867768595</v>
      </c>
      <c r="T170" s="157">
        <v>2590</v>
      </c>
      <c r="U170" s="195">
        <f t="shared" si="110"/>
        <v>0</v>
      </c>
      <c r="V170" s="749">
        <f t="shared" si="97"/>
        <v>2140.495867768595</v>
      </c>
      <c r="W170" s="157">
        <v>2590</v>
      </c>
      <c r="X170" s="195">
        <f t="shared" si="111"/>
        <v>0</v>
      </c>
      <c r="Y170" s="749">
        <v>2140.495867768595</v>
      </c>
      <c r="Z170" s="157">
        <v>2590</v>
      </c>
      <c r="AA170" s="195">
        <f t="shared" si="112"/>
        <v>0</v>
      </c>
      <c r="AB170" s="749">
        <v>2140.495867768595</v>
      </c>
      <c r="AC170" s="157">
        <v>2590</v>
      </c>
      <c r="AD170" s="195">
        <f t="shared" si="113"/>
        <v>0</v>
      </c>
      <c r="AE170" s="749">
        <v>2140.495867768595</v>
      </c>
      <c r="AF170" s="941">
        <v>2590</v>
      </c>
      <c r="AG170" s="195">
        <f t="shared" si="114"/>
        <v>0</v>
      </c>
      <c r="AH170" s="557">
        <v>2140.495867768595</v>
      </c>
      <c r="AI170" s="943">
        <v>2590</v>
      </c>
      <c r="AJ170" s="195">
        <f t="shared" si="115"/>
        <v>0</v>
      </c>
      <c r="AK170" s="781">
        <v>2140.495867768595</v>
      </c>
      <c r="AL170" s="943">
        <v>2590</v>
      </c>
      <c r="AM170" s="195">
        <f t="shared" si="116"/>
        <v>0</v>
      </c>
      <c r="AN170" s="781">
        <v>2140.495867768595</v>
      </c>
      <c r="AO170" s="943">
        <v>2590</v>
      </c>
      <c r="AP170" s="195">
        <f t="shared" si="117"/>
        <v>0</v>
      </c>
      <c r="AQ170" s="512">
        <v>2140.495867768595</v>
      </c>
      <c r="AR170" s="89">
        <v>2590</v>
      </c>
      <c r="AS170" s="195">
        <f t="shared" si="118"/>
        <v>0</v>
      </c>
      <c r="AT170" s="150">
        <v>2140.495867768595</v>
      </c>
      <c r="AU170" s="166">
        <v>2590</v>
      </c>
      <c r="AV170"/>
      <c r="AY170"/>
      <c r="BB170"/>
      <c r="BC170"/>
      <c r="BE170"/>
      <c r="BF170" s="67"/>
      <c r="BH170"/>
      <c r="BI170"/>
      <c r="BK170"/>
      <c r="BN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</row>
    <row r="171" spans="1:89" x14ac:dyDescent="0.3">
      <c r="A171" s="279" t="s">
        <v>229</v>
      </c>
      <c r="B171" s="268">
        <v>3720</v>
      </c>
      <c r="C171" s="454" t="s">
        <v>237</v>
      </c>
      <c r="D171" s="774">
        <v>3297.5206611570247</v>
      </c>
      <c r="E171" s="52">
        <v>3990</v>
      </c>
      <c r="F171" s="195">
        <f t="shared" si="105"/>
        <v>0</v>
      </c>
      <c r="G171" s="774">
        <v>3297.5206611570247</v>
      </c>
      <c r="H171" s="157">
        <v>3990</v>
      </c>
      <c r="I171" s="195">
        <f t="shared" si="106"/>
        <v>0</v>
      </c>
      <c r="J171" s="774">
        <v>3297.5206611570247</v>
      </c>
      <c r="K171" s="157">
        <v>3990</v>
      </c>
      <c r="L171" s="195">
        <f t="shared" si="107"/>
        <v>0</v>
      </c>
      <c r="M171" s="774">
        <v>3297.5206611570247</v>
      </c>
      <c r="N171" s="157">
        <v>3990</v>
      </c>
      <c r="O171" s="195">
        <f t="shared" si="108"/>
        <v>0</v>
      </c>
      <c r="P171" s="749">
        <v>3297.5206611570247</v>
      </c>
      <c r="Q171" s="157">
        <v>3990</v>
      </c>
      <c r="R171" s="195">
        <f t="shared" si="109"/>
        <v>0</v>
      </c>
      <c r="S171" s="749">
        <v>3297.5206611570247</v>
      </c>
      <c r="T171" s="157">
        <v>3990</v>
      </c>
      <c r="U171" s="195">
        <f t="shared" si="110"/>
        <v>0</v>
      </c>
      <c r="V171" s="749">
        <f t="shared" si="97"/>
        <v>3297.5206611570247</v>
      </c>
      <c r="W171" s="157">
        <v>3990</v>
      </c>
      <c r="X171" s="195">
        <f t="shared" si="111"/>
        <v>0</v>
      </c>
      <c r="Y171" s="749">
        <v>3297.5206611570247</v>
      </c>
      <c r="Z171" s="157">
        <v>3990</v>
      </c>
      <c r="AA171" s="195">
        <f t="shared" si="112"/>
        <v>0</v>
      </c>
      <c r="AB171" s="749">
        <v>3297.5206611570247</v>
      </c>
      <c r="AC171" s="157">
        <v>3990</v>
      </c>
      <c r="AD171" s="195">
        <f t="shared" si="113"/>
        <v>0</v>
      </c>
      <c r="AE171" s="749">
        <v>3297.5206611570247</v>
      </c>
      <c r="AF171" s="941">
        <v>3990</v>
      </c>
      <c r="AG171" s="195">
        <f t="shared" si="114"/>
        <v>0</v>
      </c>
      <c r="AH171" s="557">
        <v>3297.5206611570247</v>
      </c>
      <c r="AI171" s="943">
        <v>3990</v>
      </c>
      <c r="AJ171" s="195">
        <f t="shared" si="115"/>
        <v>0</v>
      </c>
      <c r="AK171" s="781">
        <v>3297.5206611570247</v>
      </c>
      <c r="AL171" s="943">
        <v>3990</v>
      </c>
      <c r="AM171" s="195">
        <f t="shared" si="116"/>
        <v>0</v>
      </c>
      <c r="AN171" s="781">
        <v>3297.5206611570247</v>
      </c>
      <c r="AO171" s="943">
        <v>3990</v>
      </c>
      <c r="AP171" s="195">
        <f t="shared" si="117"/>
        <v>0</v>
      </c>
      <c r="AQ171" s="512">
        <v>3297.5206611570247</v>
      </c>
      <c r="AR171" s="89">
        <v>3990</v>
      </c>
      <c r="AS171" s="195">
        <f t="shared" si="118"/>
        <v>0</v>
      </c>
      <c r="AT171" s="150">
        <v>3297.5206611570247</v>
      </c>
      <c r="AU171" s="166">
        <v>3990</v>
      </c>
      <c r="AV171"/>
      <c r="AY171"/>
      <c r="BB171"/>
      <c r="BC171"/>
      <c r="BE171"/>
      <c r="BF171" s="67"/>
      <c r="BH171"/>
      <c r="BI171"/>
      <c r="BK171"/>
      <c r="BN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</row>
    <row r="172" spans="1:89" ht="15" thickBot="1" x14ac:dyDescent="0.35">
      <c r="A172" s="280" t="s">
        <v>229</v>
      </c>
      <c r="B172" s="264">
        <v>2499</v>
      </c>
      <c r="C172" s="456" t="s">
        <v>1348</v>
      </c>
      <c r="D172" s="926">
        <v>7925.6198347107438</v>
      </c>
      <c r="E172" s="53">
        <v>9590</v>
      </c>
      <c r="F172" s="206">
        <f t="shared" si="105"/>
        <v>0</v>
      </c>
      <c r="G172" s="926">
        <v>7925.6198347107438</v>
      </c>
      <c r="H172" s="187">
        <v>9590</v>
      </c>
      <c r="I172" s="206">
        <f t="shared" si="106"/>
        <v>0</v>
      </c>
      <c r="J172" s="926">
        <v>7925.6198347107438</v>
      </c>
      <c r="K172" s="187">
        <v>9590</v>
      </c>
      <c r="L172" s="206">
        <f t="shared" si="107"/>
        <v>0</v>
      </c>
      <c r="M172" s="926">
        <v>7925.6198347107438</v>
      </c>
      <c r="N172" s="187">
        <v>9590</v>
      </c>
      <c r="O172" s="206">
        <f t="shared" si="108"/>
        <v>0</v>
      </c>
      <c r="P172" s="779">
        <v>7925.6198347107438</v>
      </c>
      <c r="Q172" s="187">
        <v>9590</v>
      </c>
      <c r="R172" s="206">
        <f t="shared" si="109"/>
        <v>0</v>
      </c>
      <c r="S172" s="779">
        <v>7925.6198347107438</v>
      </c>
      <c r="T172" s="187">
        <v>9590</v>
      </c>
      <c r="U172" s="206">
        <f t="shared" si="110"/>
        <v>0</v>
      </c>
      <c r="V172" s="779">
        <f t="shared" si="97"/>
        <v>7925.6198347107438</v>
      </c>
      <c r="W172" s="187">
        <v>9590</v>
      </c>
      <c r="X172" s="206">
        <f t="shared" si="111"/>
        <v>0</v>
      </c>
      <c r="Y172" s="779">
        <v>7925.6198347107438</v>
      </c>
      <c r="Z172" s="187">
        <v>9590</v>
      </c>
      <c r="AA172" s="206">
        <f t="shared" si="112"/>
        <v>0</v>
      </c>
      <c r="AB172" s="779">
        <v>7925.6198347107438</v>
      </c>
      <c r="AC172" s="187">
        <v>9590</v>
      </c>
      <c r="AD172" s="206">
        <f t="shared" si="113"/>
        <v>0</v>
      </c>
      <c r="AE172" s="779">
        <v>7925.6198347107438</v>
      </c>
      <c r="AF172" s="942">
        <v>9590</v>
      </c>
      <c r="AG172" s="206">
        <f t="shared" si="114"/>
        <v>0</v>
      </c>
      <c r="AH172" s="558">
        <v>7925.6198347107438</v>
      </c>
      <c r="AI172" s="950">
        <v>9590</v>
      </c>
      <c r="AJ172" s="206">
        <f t="shared" si="115"/>
        <v>0</v>
      </c>
      <c r="AK172" s="782">
        <v>7925.6198347107438</v>
      </c>
      <c r="AL172" s="950">
        <v>9590</v>
      </c>
      <c r="AM172" s="206">
        <f t="shared" si="116"/>
        <v>0</v>
      </c>
      <c r="AN172" s="782">
        <v>7925.6198347107438</v>
      </c>
      <c r="AO172" s="950">
        <v>9590</v>
      </c>
      <c r="AP172" s="206">
        <f t="shared" si="117"/>
        <v>0</v>
      </c>
      <c r="AQ172" s="692">
        <v>7925.6198347107438</v>
      </c>
      <c r="AR172" s="92">
        <v>9590</v>
      </c>
      <c r="AS172" s="206">
        <f t="shared" si="118"/>
        <v>0</v>
      </c>
      <c r="AT172" s="690">
        <v>7925.6198347107438</v>
      </c>
      <c r="AU172" s="704">
        <v>9590</v>
      </c>
      <c r="AV172"/>
      <c r="AY172"/>
      <c r="BB172"/>
      <c r="BC172"/>
      <c r="BE172"/>
      <c r="BF172" s="67"/>
      <c r="BH172"/>
      <c r="BI172"/>
      <c r="BK172"/>
      <c r="BN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</row>
    <row r="173" spans="1:89" x14ac:dyDescent="0.3">
      <c r="A173" s="286" t="s">
        <v>239</v>
      </c>
      <c r="B173" s="262">
        <v>612</v>
      </c>
      <c r="C173" s="424" t="s">
        <v>240</v>
      </c>
      <c r="D173" s="775">
        <v>123.96694214876034</v>
      </c>
      <c r="E173" s="864">
        <v>150</v>
      </c>
      <c r="F173" s="315">
        <f>(E173-H173)/H173</f>
        <v>0</v>
      </c>
      <c r="G173" s="775">
        <v>123.96694214876034</v>
      </c>
      <c r="H173" s="890">
        <v>150</v>
      </c>
      <c r="I173" s="315">
        <f>(H173-K173)/K173</f>
        <v>0</v>
      </c>
      <c r="J173" s="775">
        <v>123.96694214876034</v>
      </c>
      <c r="K173" s="890">
        <v>150</v>
      </c>
      <c r="L173" s="315">
        <f>(K173-N173)/N173</f>
        <v>0</v>
      </c>
      <c r="M173" s="775">
        <v>123.96694214876034</v>
      </c>
      <c r="N173" s="890">
        <v>150</v>
      </c>
      <c r="O173" s="315">
        <f>(N173-Q173)/Q173</f>
        <v>0</v>
      </c>
      <c r="P173" s="775">
        <v>123.96694214876034</v>
      </c>
      <c r="Q173" s="890">
        <v>150</v>
      </c>
      <c r="R173" s="315">
        <f>(Q173-T173)/T173</f>
        <v>0</v>
      </c>
      <c r="S173" s="775">
        <v>123.96694214876034</v>
      </c>
      <c r="T173" s="890">
        <v>150</v>
      </c>
      <c r="U173" s="315">
        <f>(T173-W173)/W173</f>
        <v>0</v>
      </c>
      <c r="V173" s="775">
        <f>W173/1.21</f>
        <v>123.96694214876034</v>
      </c>
      <c r="W173" s="890">
        <v>150</v>
      </c>
      <c r="X173" s="315">
        <f>(W173-Z173)/Z173</f>
        <v>0</v>
      </c>
      <c r="Y173" s="775">
        <f t="shared" ref="Y173:Y175" si="135">Z173/1.21</f>
        <v>123.96694214876034</v>
      </c>
      <c r="Z173" s="890">
        <v>150</v>
      </c>
      <c r="AA173" s="315">
        <f>(Z173-AC173)/AC173</f>
        <v>0</v>
      </c>
      <c r="AB173" s="775">
        <v>123.96694214876034</v>
      </c>
      <c r="AC173" s="890">
        <v>150</v>
      </c>
      <c r="AD173" s="315">
        <f>(AC173-AF173)/AF173</f>
        <v>0</v>
      </c>
      <c r="AE173" s="775">
        <v>123.96694214876034</v>
      </c>
      <c r="AF173" s="936">
        <v>150</v>
      </c>
      <c r="AG173" s="315">
        <f>(AF173-AI173)/AI173</f>
        <v>0.5</v>
      </c>
      <c r="AH173" s="384">
        <v>82.644628099173559</v>
      </c>
      <c r="AI173" s="937">
        <v>100</v>
      </c>
      <c r="AJ173" s="315">
        <f>(AI173-AL173)/AL173</f>
        <v>0</v>
      </c>
      <c r="AK173" s="775">
        <v>82.644628099173559</v>
      </c>
      <c r="AL173" s="937">
        <v>100</v>
      </c>
      <c r="AM173" s="315">
        <f>(AL173-AO173)/AO173</f>
        <v>0</v>
      </c>
      <c r="AN173" s="775">
        <v>82.644628099173559</v>
      </c>
      <c r="AO173" s="937">
        <v>100</v>
      </c>
      <c r="AP173" s="315">
        <f>(AO173-AR173)/AR173</f>
        <v>0</v>
      </c>
      <c r="AQ173" s="98">
        <v>82.644628099173559</v>
      </c>
      <c r="AR173" s="89">
        <v>100</v>
      </c>
      <c r="AS173" s="315">
        <f>(AR173-AU173)/AU173</f>
        <v>0</v>
      </c>
      <c r="AT173" s="384">
        <v>82.644628099173559</v>
      </c>
      <c r="AU173" s="146">
        <v>100</v>
      </c>
      <c r="AV173" s="315">
        <f>(AU173-AX173)/AX173</f>
        <v>0</v>
      </c>
      <c r="AW173" s="384">
        <v>82.644628099173559</v>
      </c>
      <c r="AX173" s="146">
        <v>100</v>
      </c>
      <c r="AY173" s="315">
        <f>(AX173-BA173)/BA173</f>
        <v>0</v>
      </c>
      <c r="AZ173" s="384">
        <v>82.644628099173559</v>
      </c>
      <c r="BA173" s="146">
        <v>100</v>
      </c>
      <c r="BB173" s="315">
        <f>(BA173-BD173)/BD173</f>
        <v>0</v>
      </c>
      <c r="BC173" s="98">
        <v>82.644628099173559</v>
      </c>
      <c r="BD173" s="162">
        <v>100</v>
      </c>
      <c r="BE173" s="315">
        <f>(BD173-BG173)/BG173</f>
        <v>0</v>
      </c>
      <c r="BF173" s="98">
        <v>82.644628099173559</v>
      </c>
      <c r="BG173" s="162">
        <v>100</v>
      </c>
      <c r="BH173" s="315">
        <f>(BG173-BJ173)/BJ173</f>
        <v>0</v>
      </c>
      <c r="BI173" s="98">
        <v>82.644628099173559</v>
      </c>
      <c r="BJ173" s="162">
        <v>100</v>
      </c>
      <c r="BK173" s="315">
        <f>(BJ173-BM173)/BM173</f>
        <v>0</v>
      </c>
      <c r="BL173" s="98">
        <v>82.644628099173559</v>
      </c>
      <c r="BM173" s="162">
        <v>100</v>
      </c>
      <c r="BN173" s="315">
        <f>(BM173-BP173)/BP173</f>
        <v>0</v>
      </c>
      <c r="BO173" s="98">
        <v>82.644628099173559</v>
      </c>
      <c r="BP173" s="89">
        <v>100</v>
      </c>
      <c r="BQ173" s="315">
        <f>(BP173-BS173)/BS173</f>
        <v>0</v>
      </c>
      <c r="BR173" s="349">
        <f>BS173/1.21</f>
        <v>82.644628099173559</v>
      </c>
      <c r="BS173" s="350">
        <v>100</v>
      </c>
      <c r="BT173" s="318">
        <f>(BS173-BV173)/BV173</f>
        <v>0</v>
      </c>
      <c r="BU173" s="349">
        <f>BV173/1.21</f>
        <v>82.644628099173559</v>
      </c>
      <c r="BV173" s="89">
        <v>100</v>
      </c>
      <c r="BW173" s="315">
        <f>(BV173-BY173)/BY173</f>
        <v>0</v>
      </c>
      <c r="BX173" s="349">
        <f>BY173/1.21</f>
        <v>82.644628099173559</v>
      </c>
      <c r="BY173" s="319">
        <v>100</v>
      </c>
      <c r="BZ173" s="318">
        <f>(BY173-CB173)/CB173</f>
        <v>0</v>
      </c>
      <c r="CA173" s="349">
        <f t="shared" ref="CA173:CA179" si="136">CB173/1.21</f>
        <v>82.644628099173559</v>
      </c>
      <c r="CB173" s="351">
        <v>100</v>
      </c>
      <c r="CC173" s="315">
        <f>(CB173-CE173)/CE173</f>
        <v>-0.47368421052631576</v>
      </c>
      <c r="CD173" s="349">
        <f t="shared" ref="CD173:CD179" si="137">CE173/1.21</f>
        <v>157.02479338842977</v>
      </c>
      <c r="CE173" s="321">
        <v>190</v>
      </c>
      <c r="CF173" s="318">
        <f>(CE173-CH173)/CH173</f>
        <v>0</v>
      </c>
      <c r="CG173" s="349">
        <f t="shared" ref="CG173:CG179" si="138">CH173/1.21</f>
        <v>157.02479338842977</v>
      </c>
      <c r="CH173" s="154">
        <v>190</v>
      </c>
      <c r="CI173" s="315">
        <f>(CH173-CK173)/CK173</f>
        <v>1.1111111111111112</v>
      </c>
      <c r="CJ173" s="349">
        <f t="shared" ref="CJ173:CJ179" si="139">CK173/1.21</f>
        <v>74.380165289256198</v>
      </c>
      <c r="CK173" s="154">
        <v>90</v>
      </c>
    </row>
    <row r="174" spans="1:89" x14ac:dyDescent="0.3">
      <c r="A174" s="279" t="s">
        <v>239</v>
      </c>
      <c r="B174" s="262">
        <v>618</v>
      </c>
      <c r="C174" s="65" t="s">
        <v>241</v>
      </c>
      <c r="D174" s="774">
        <v>404.95867768595042</v>
      </c>
      <c r="E174" s="88">
        <v>490</v>
      </c>
      <c r="F174" s="195">
        <f>(E174-H174)/H174</f>
        <v>0</v>
      </c>
      <c r="G174" s="774">
        <v>404.95867768595042</v>
      </c>
      <c r="H174" s="861">
        <v>490</v>
      </c>
      <c r="I174" s="195">
        <f>(H174-K174)/K174</f>
        <v>0</v>
      </c>
      <c r="J174" s="774">
        <v>404.95867768595042</v>
      </c>
      <c r="K174" s="861">
        <v>490</v>
      </c>
      <c r="L174" s="195">
        <f>(K174-N174)/N174</f>
        <v>0</v>
      </c>
      <c r="M174" s="774">
        <v>404.95867768595042</v>
      </c>
      <c r="N174" s="861">
        <v>490</v>
      </c>
      <c r="O174" s="195">
        <f>(N174-Q174)/Q174</f>
        <v>0</v>
      </c>
      <c r="P174" s="749">
        <v>404.95867768595042</v>
      </c>
      <c r="Q174" s="861">
        <v>490</v>
      </c>
      <c r="R174" s="195">
        <f>(Q174-T174)/T174</f>
        <v>0</v>
      </c>
      <c r="S174" s="749">
        <v>404.95867768595042</v>
      </c>
      <c r="T174" s="861">
        <v>490</v>
      </c>
      <c r="U174" s="195">
        <f>(T174-W174)/W174</f>
        <v>0</v>
      </c>
      <c r="V174" s="749">
        <f>W174/1.21</f>
        <v>404.95867768595042</v>
      </c>
      <c r="W174" s="861">
        <v>490</v>
      </c>
      <c r="X174" s="195">
        <f>(W174-Z174)/Z174</f>
        <v>0</v>
      </c>
      <c r="Y174" s="749">
        <f t="shared" si="135"/>
        <v>404.95867768595042</v>
      </c>
      <c r="Z174" s="861">
        <v>490</v>
      </c>
      <c r="AA174" s="195">
        <f>(Z174-AC174)/AC174</f>
        <v>0</v>
      </c>
      <c r="AB174" s="749">
        <v>404.95867768595042</v>
      </c>
      <c r="AC174" s="861">
        <v>490</v>
      </c>
      <c r="AD174" s="195">
        <f>(AC174-AF174)/AF174</f>
        <v>0</v>
      </c>
      <c r="AE174" s="749">
        <v>404.95867768595042</v>
      </c>
      <c r="AF174" s="932">
        <v>490</v>
      </c>
      <c r="AG174" s="195">
        <f>(AF174-AI174)/AI174</f>
        <v>0.25641025641025639</v>
      </c>
      <c r="AH174" s="468">
        <v>322.31404958677689</v>
      </c>
      <c r="AI174" s="938">
        <v>390</v>
      </c>
      <c r="AJ174" s="195">
        <f>(AI174-AL174)/AL174</f>
        <v>0</v>
      </c>
      <c r="AK174" s="749">
        <v>322.31404958677689</v>
      </c>
      <c r="AL174" s="938">
        <v>390</v>
      </c>
      <c r="AM174" s="195">
        <f>(AL174-AO174)/AO174</f>
        <v>0</v>
      </c>
      <c r="AN174" s="749">
        <v>322.31404958677689</v>
      </c>
      <c r="AO174" s="938">
        <v>390</v>
      </c>
      <c r="AP174" s="195">
        <f>(AO174-AR174)/AR174</f>
        <v>0</v>
      </c>
      <c r="AQ174" s="443">
        <v>322.31404958677689</v>
      </c>
      <c r="AR174" s="89">
        <v>390</v>
      </c>
      <c r="AS174" s="195">
        <f>(AR174-AU174)/AU174</f>
        <v>0</v>
      </c>
      <c r="AT174" s="468">
        <v>322.31404958677689</v>
      </c>
      <c r="AU174" s="140">
        <v>390</v>
      </c>
      <c r="AV174" s="195">
        <f>(AU174-AX174)/AX174</f>
        <v>0</v>
      </c>
      <c r="AW174" s="468">
        <v>322.31404958677689</v>
      </c>
      <c r="AX174" s="140">
        <v>390</v>
      </c>
      <c r="AY174" s="195">
        <f>(AX174-BA174)/BA174</f>
        <v>0</v>
      </c>
      <c r="AZ174" s="468">
        <v>322.31404958677689</v>
      </c>
      <c r="BA174" s="140">
        <v>390</v>
      </c>
      <c r="BB174" s="195">
        <f>(BA174-BD174)/BD174</f>
        <v>0</v>
      </c>
      <c r="BC174" s="443">
        <v>322.31404958677689</v>
      </c>
      <c r="BD174" s="89">
        <v>390</v>
      </c>
      <c r="BE174" s="195">
        <f>(BD174-BG174)/BG174</f>
        <v>0.11428571428571428</v>
      </c>
      <c r="BF174" s="99">
        <v>289.25619834710744</v>
      </c>
      <c r="BG174" s="162">
        <v>350</v>
      </c>
      <c r="BH174" s="195">
        <f>(BG174-BJ174)/BJ174</f>
        <v>0</v>
      </c>
      <c r="BI174" s="99">
        <v>289.25619834710744</v>
      </c>
      <c r="BJ174" s="157">
        <v>350</v>
      </c>
      <c r="BK174" s="195">
        <f>(BJ174-BM174)/BM174</f>
        <v>0</v>
      </c>
      <c r="BL174" s="99">
        <v>289.25619834710744</v>
      </c>
      <c r="BM174" s="162">
        <v>350</v>
      </c>
      <c r="BN174" s="195">
        <f>(BM174-BP174)/BP174</f>
        <v>0</v>
      </c>
      <c r="BO174" s="99">
        <v>289.25619834710744</v>
      </c>
      <c r="BP174" s="89">
        <v>350</v>
      </c>
      <c r="BQ174" s="195">
        <f>(BP174-BS174)/BS174</f>
        <v>0</v>
      </c>
      <c r="BR174" s="204">
        <f>BS174/1.21</f>
        <v>289.25619834710744</v>
      </c>
      <c r="BS174" s="106">
        <v>350</v>
      </c>
      <c r="BT174" s="194">
        <f>(BS174-BV174)/BV174</f>
        <v>0</v>
      </c>
      <c r="BU174" s="204">
        <f>BV174/1.21</f>
        <v>289.25619834710744</v>
      </c>
      <c r="BV174" s="52">
        <v>350</v>
      </c>
      <c r="BW174" s="195">
        <f>(BV174-BY174)/BY174</f>
        <v>0</v>
      </c>
      <c r="BX174" s="204">
        <f>BY174/1.21</f>
        <v>289.25619834710744</v>
      </c>
      <c r="BY174" s="205">
        <v>350</v>
      </c>
      <c r="BZ174" s="194">
        <f>(BY174-CB174)/CB174</f>
        <v>0</v>
      </c>
      <c r="CA174" s="204">
        <f t="shared" si="136"/>
        <v>289.25619834710744</v>
      </c>
      <c r="CB174" s="199">
        <v>350</v>
      </c>
      <c r="CC174" s="195">
        <f>(CB174-CE174)/CE174</f>
        <v>0.20689655172413793</v>
      </c>
      <c r="CD174" s="204">
        <f t="shared" si="137"/>
        <v>239.6694214876033</v>
      </c>
      <c r="CE174" s="193">
        <v>290</v>
      </c>
      <c r="CF174" s="194">
        <f>(CE174-CH174)/CH174</f>
        <v>0</v>
      </c>
      <c r="CG174" s="204">
        <f t="shared" si="138"/>
        <v>239.6694214876033</v>
      </c>
      <c r="CH174" s="125">
        <v>290</v>
      </c>
      <c r="CI174" s="195">
        <f>(CH174-CK174)/CK174</f>
        <v>0.45</v>
      </c>
      <c r="CJ174" s="204">
        <f t="shared" si="139"/>
        <v>165.28925619834712</v>
      </c>
      <c r="CK174" s="125">
        <v>200</v>
      </c>
    </row>
    <row r="175" spans="1:89" ht="15" thickBot="1" x14ac:dyDescent="0.35">
      <c r="A175" s="280" t="s">
        <v>239</v>
      </c>
      <c r="B175" s="263">
        <v>617</v>
      </c>
      <c r="C175" s="66" t="s">
        <v>242</v>
      </c>
      <c r="D175" s="926">
        <v>570.24793388429748</v>
      </c>
      <c r="E175" s="548">
        <v>690</v>
      </c>
      <c r="F175" s="206">
        <f>(E175-H175)/H175</f>
        <v>0</v>
      </c>
      <c r="G175" s="926">
        <v>570.24793388429748</v>
      </c>
      <c r="H175" s="889">
        <v>690</v>
      </c>
      <c r="I175" s="206">
        <f>(H175-K175)/K175</f>
        <v>0</v>
      </c>
      <c r="J175" s="926">
        <v>570.24793388429748</v>
      </c>
      <c r="K175" s="889">
        <v>690</v>
      </c>
      <c r="L175" s="206">
        <f>(K175-N175)/N175</f>
        <v>0</v>
      </c>
      <c r="M175" s="926">
        <v>570.24793388429748</v>
      </c>
      <c r="N175" s="889">
        <v>690</v>
      </c>
      <c r="O175" s="206">
        <f>(N175-Q175)/Q175</f>
        <v>0</v>
      </c>
      <c r="P175" s="779">
        <v>570.24793388429748</v>
      </c>
      <c r="Q175" s="889">
        <v>690</v>
      </c>
      <c r="R175" s="206">
        <f>(Q175-T175)/T175</f>
        <v>0</v>
      </c>
      <c r="S175" s="779">
        <v>570.24793388429748</v>
      </c>
      <c r="T175" s="889">
        <v>690</v>
      </c>
      <c r="U175" s="206">
        <f>(T175-W175)/W175</f>
        <v>0</v>
      </c>
      <c r="V175" s="779">
        <f>W175/1.21</f>
        <v>570.24793388429748</v>
      </c>
      <c r="W175" s="889">
        <v>690</v>
      </c>
      <c r="X175" s="206">
        <f>(W175-Z175)/Z175</f>
        <v>0</v>
      </c>
      <c r="Y175" s="779">
        <f t="shared" si="135"/>
        <v>570.24793388429748</v>
      </c>
      <c r="Z175" s="889">
        <v>690</v>
      </c>
      <c r="AA175" s="206">
        <f>(Z175-AC175)/AC175</f>
        <v>0</v>
      </c>
      <c r="AB175" s="779">
        <v>570.24793388429748</v>
      </c>
      <c r="AC175" s="889">
        <v>690</v>
      </c>
      <c r="AD175" s="206">
        <f>(AC175-AF175)/AF175</f>
        <v>0</v>
      </c>
      <c r="AE175" s="779">
        <v>570.24793388429748</v>
      </c>
      <c r="AF175" s="933">
        <v>690</v>
      </c>
      <c r="AG175" s="206">
        <f>(AF175-AI175)/AI175</f>
        <v>0.40816326530612246</v>
      </c>
      <c r="AH175" s="471">
        <v>404.95867768595042</v>
      </c>
      <c r="AI175" s="938">
        <v>490</v>
      </c>
      <c r="AJ175" s="206">
        <f>(AI175-AL175)/AL175</f>
        <v>0</v>
      </c>
      <c r="AK175" s="779">
        <v>404.95867768595042</v>
      </c>
      <c r="AL175" s="938">
        <v>490</v>
      </c>
      <c r="AM175" s="206">
        <f>(AL175-AO175)/AO175</f>
        <v>0</v>
      </c>
      <c r="AN175" s="779">
        <v>404.95867768595042</v>
      </c>
      <c r="AO175" s="938">
        <v>490</v>
      </c>
      <c r="AP175" s="206">
        <f>(AO175-AR175)/AR175</f>
        <v>0</v>
      </c>
      <c r="AQ175" s="446">
        <v>404.95867768595042</v>
      </c>
      <c r="AR175" s="92">
        <v>490</v>
      </c>
      <c r="AS175" s="206">
        <f>(AR175-AU175)/AU175</f>
        <v>0</v>
      </c>
      <c r="AT175" s="471">
        <v>404.95867768595042</v>
      </c>
      <c r="AU175" s="482">
        <v>490</v>
      </c>
      <c r="AV175" s="206">
        <f>(AU175-AX175)/AX175</f>
        <v>0</v>
      </c>
      <c r="AW175" s="471">
        <v>404.95867768595042</v>
      </c>
      <c r="AX175" s="482">
        <v>490</v>
      </c>
      <c r="AY175" s="206">
        <f>(AX175-BA175)/BA175</f>
        <v>0</v>
      </c>
      <c r="AZ175" s="471">
        <v>404.95867768595042</v>
      </c>
      <c r="BA175" s="482">
        <v>490</v>
      </c>
      <c r="BB175" s="206">
        <f>(BA175-BD175)/BD175</f>
        <v>0</v>
      </c>
      <c r="BC175" s="446">
        <v>404.95867768595042</v>
      </c>
      <c r="BD175" s="92">
        <v>490</v>
      </c>
      <c r="BE175" s="206">
        <f>(BD175-BG175)/BG175</f>
        <v>8.8888888888888892E-2</v>
      </c>
      <c r="BF175" s="97">
        <v>371.90082644628103</v>
      </c>
      <c r="BG175" s="382">
        <v>450</v>
      </c>
      <c r="BH175" s="206">
        <f>(BG175-BJ175)/BJ175</f>
        <v>0</v>
      </c>
      <c r="BI175" s="97">
        <v>371.90082644628103</v>
      </c>
      <c r="BJ175" s="187">
        <v>450</v>
      </c>
      <c r="BK175" s="206">
        <f>(BJ175-BM175)/BM175</f>
        <v>0</v>
      </c>
      <c r="BL175" s="97">
        <v>371.90082644628103</v>
      </c>
      <c r="BM175" s="382">
        <v>450</v>
      </c>
      <c r="BN175" s="206">
        <f>(BM175-BP175)/BP175</f>
        <v>0</v>
      </c>
      <c r="BO175" s="97">
        <v>371.90082644628103</v>
      </c>
      <c r="BP175" s="92">
        <v>450</v>
      </c>
      <c r="BQ175" s="206">
        <f>(BP175-BS175)/BS175</f>
        <v>0</v>
      </c>
      <c r="BR175" s="208">
        <f>BS175/1.21</f>
        <v>371.90082644628103</v>
      </c>
      <c r="BS175" s="186">
        <v>450</v>
      </c>
      <c r="BT175" s="207">
        <f>(BS175-BV175)/BV175</f>
        <v>0</v>
      </c>
      <c r="BU175" s="208">
        <f>BV175/1.21</f>
        <v>371.90082644628103</v>
      </c>
      <c r="BV175" s="53">
        <v>450</v>
      </c>
      <c r="BW175" s="206">
        <f>(BV175-BY175)/BY175</f>
        <v>0</v>
      </c>
      <c r="BX175" s="208">
        <f>BY175/1.21</f>
        <v>371.90082644628103</v>
      </c>
      <c r="BY175" s="336">
        <v>450</v>
      </c>
      <c r="BZ175" s="207">
        <f>(BY175-CB175)/CB175</f>
        <v>0</v>
      </c>
      <c r="CA175" s="208">
        <f t="shared" si="136"/>
        <v>371.90082644628103</v>
      </c>
      <c r="CB175" s="259">
        <v>450</v>
      </c>
      <c r="CC175" s="206">
        <f>(CB175-CE175)/CE175</f>
        <v>0.55172413793103448</v>
      </c>
      <c r="CD175" s="208">
        <f t="shared" si="137"/>
        <v>239.6694214876033</v>
      </c>
      <c r="CE175" s="260">
        <v>290</v>
      </c>
      <c r="CF175" s="207">
        <f>(CE175-CH175)/CH175</f>
        <v>0</v>
      </c>
      <c r="CG175" s="208">
        <f t="shared" si="138"/>
        <v>239.6694214876033</v>
      </c>
      <c r="CH175" s="285">
        <v>290</v>
      </c>
      <c r="CI175" s="206">
        <f>(CH175-CK175)/CK175</f>
        <v>0.45</v>
      </c>
      <c r="CJ175" s="208">
        <f t="shared" si="139"/>
        <v>165.28925619834712</v>
      </c>
      <c r="CK175" s="285">
        <v>200</v>
      </c>
    </row>
    <row r="176" spans="1:89" ht="15" thickBot="1" x14ac:dyDescent="0.35">
      <c r="A176" s="735" t="s">
        <v>243</v>
      </c>
      <c r="B176" s="272">
        <v>2016</v>
      </c>
      <c r="C176" s="745" t="s">
        <v>244</v>
      </c>
      <c r="D176" s="926">
        <v>41322.314049586777</v>
      </c>
      <c r="E176" s="548">
        <v>50000</v>
      </c>
      <c r="F176" s="206">
        <f>(E176-H176)/H176</f>
        <v>0</v>
      </c>
      <c r="G176" s="926">
        <v>41322.314049586777</v>
      </c>
      <c r="H176" s="889">
        <v>50000</v>
      </c>
      <c r="I176" s="206">
        <f>(H176-K176)/K176</f>
        <v>0</v>
      </c>
      <c r="J176" s="926">
        <v>41322.314049586777</v>
      </c>
      <c r="K176" s="889">
        <v>50000</v>
      </c>
      <c r="L176" s="206">
        <f>(K176-N176)/N176</f>
        <v>0</v>
      </c>
      <c r="M176" s="926">
        <v>41322.314049586777</v>
      </c>
      <c r="N176" s="889">
        <v>50000</v>
      </c>
      <c r="O176" s="206">
        <f>(N176-Q176)/Q176</f>
        <v>0.66666666666666663</v>
      </c>
      <c r="P176" s="779">
        <v>24793.388429752067</v>
      </c>
      <c r="Q176" s="889">
        <v>30000</v>
      </c>
      <c r="R176" s="206">
        <f>(Q176-T176)/T176</f>
        <v>0</v>
      </c>
      <c r="S176" s="779">
        <v>24793.388429752067</v>
      </c>
      <c r="T176" s="889">
        <v>30000</v>
      </c>
      <c r="U176" s="699"/>
      <c r="V176" s="1082"/>
      <c r="W176" s="972"/>
      <c r="X176" s="699"/>
      <c r="Y176" s="1082"/>
      <c r="Z176" s="972"/>
      <c r="AA176" s="699"/>
      <c r="AB176" s="1082"/>
      <c r="AC176" s="972"/>
      <c r="AD176" s="699"/>
      <c r="AE176" s="1082"/>
      <c r="AF176" s="1084"/>
      <c r="AG176" s="699"/>
      <c r="AH176" s="624"/>
      <c r="AI176" s="938"/>
      <c r="AJ176" s="699"/>
      <c r="AK176" s="1082"/>
      <c r="AL176" s="938"/>
      <c r="AM176" s="699"/>
      <c r="AN176" s="1082"/>
      <c r="AO176" s="938"/>
      <c r="AP176" s="699"/>
      <c r="AQ176" s="1085"/>
      <c r="AR176" s="90"/>
      <c r="AS176" s="699"/>
      <c r="AT176" s="1086"/>
      <c r="AU176" s="147"/>
      <c r="AV176" s="844"/>
      <c r="AW176" s="1086"/>
      <c r="AX176" s="147"/>
      <c r="AY176" s="844"/>
      <c r="AZ176" s="1086"/>
      <c r="BA176" s="147"/>
      <c r="BB176" s="844"/>
      <c r="BC176" s="1087"/>
      <c r="BD176" s="90"/>
      <c r="BE176" s="844"/>
      <c r="BF176" s="1088"/>
      <c r="BG176" s="163"/>
      <c r="BH176" s="844"/>
      <c r="BI176" s="1088"/>
      <c r="BJ176" s="163"/>
      <c r="BK176" s="844"/>
      <c r="BL176" s="1088"/>
      <c r="BM176" s="163"/>
      <c r="BN176" s="844"/>
      <c r="BO176" s="1088"/>
      <c r="BP176" s="90"/>
      <c r="BQ176" s="844"/>
      <c r="BR176" s="1089"/>
      <c r="BS176" s="185"/>
      <c r="BT176" s="1090"/>
      <c r="BU176" s="1089"/>
      <c r="BV176" s="90"/>
      <c r="BW176" s="844"/>
      <c r="BX176" s="1089"/>
      <c r="BY176" s="1091"/>
      <c r="BZ176" s="1090"/>
      <c r="CA176" s="1089"/>
      <c r="CB176" s="1092"/>
      <c r="CC176" s="844"/>
      <c r="CD176" s="1089"/>
      <c r="CE176" s="1093"/>
      <c r="CF176" s="1090"/>
      <c r="CG176" s="1089"/>
      <c r="CH176" s="1094"/>
      <c r="CI176" s="844"/>
      <c r="CJ176" s="1089"/>
      <c r="CK176" s="1094"/>
    </row>
    <row r="177" spans="1:89" s="481" customFormat="1" ht="15" thickBot="1" x14ac:dyDescent="0.35">
      <c r="A177" s="286" t="s">
        <v>245</v>
      </c>
      <c r="B177" s="262">
        <v>552</v>
      </c>
      <c r="C177" s="424" t="s">
        <v>246</v>
      </c>
      <c r="D177" s="781">
        <v>8.2644628099173556E-3</v>
      </c>
      <c r="E177" s="864">
        <v>0.01</v>
      </c>
      <c r="F177" s="699">
        <f t="shared" si="105"/>
        <v>0</v>
      </c>
      <c r="G177" s="781">
        <v>8.2644628099173556E-3</v>
      </c>
      <c r="H177" s="890">
        <v>0.01</v>
      </c>
      <c r="I177" s="699">
        <f t="shared" si="106"/>
        <v>0</v>
      </c>
      <c r="J177" s="781">
        <v>8.2644628099173556E-3</v>
      </c>
      <c r="K177" s="890">
        <v>0.01</v>
      </c>
      <c r="L177" s="699">
        <f t="shared" si="107"/>
        <v>0</v>
      </c>
      <c r="M177" s="781">
        <v>8.2644628099173556E-3</v>
      </c>
      <c r="N177" s="890">
        <v>0.01</v>
      </c>
      <c r="O177" s="699">
        <f t="shared" si="108"/>
        <v>0</v>
      </c>
      <c r="P177" s="781">
        <v>8.2644628099173556E-3</v>
      </c>
      <c r="Q177" s="890">
        <v>0.01</v>
      </c>
      <c r="R177" s="699">
        <f t="shared" si="109"/>
        <v>0</v>
      </c>
      <c r="S177" s="781">
        <v>8.2644628099173556E-3</v>
      </c>
      <c r="T177" s="890">
        <v>0.01</v>
      </c>
      <c r="U177" s="699">
        <f t="shared" si="110"/>
        <v>0</v>
      </c>
      <c r="V177" s="781">
        <f>W177/1.21</f>
        <v>8.2644628099173556E-3</v>
      </c>
      <c r="W177" s="890">
        <v>0.01</v>
      </c>
      <c r="X177" s="699">
        <f t="shared" si="111"/>
        <v>0</v>
      </c>
      <c r="Y177" s="781">
        <v>8.2644628099173556E-3</v>
      </c>
      <c r="Z177" s="890">
        <v>0.01</v>
      </c>
      <c r="AA177" s="699">
        <f t="shared" si="112"/>
        <v>0</v>
      </c>
      <c r="AB177" s="781">
        <v>8.2644628099173556E-3</v>
      </c>
      <c r="AC177" s="890">
        <v>0.01</v>
      </c>
      <c r="AD177" s="699">
        <f t="shared" si="113"/>
        <v>0</v>
      </c>
      <c r="AE177" s="781">
        <v>8.2644628099173556E-3</v>
      </c>
      <c r="AF177" s="936">
        <v>0.01</v>
      </c>
      <c r="AG177" s="699">
        <f t="shared" si="114"/>
        <v>0</v>
      </c>
      <c r="AH177" s="567">
        <v>8.2644628099173556E-3</v>
      </c>
      <c r="AI177" s="938">
        <v>0.01</v>
      </c>
      <c r="AJ177" s="699">
        <f t="shared" si="115"/>
        <v>0</v>
      </c>
      <c r="AK177" s="781">
        <v>8.2644628099173556E-3</v>
      </c>
      <c r="AL177" s="938">
        <v>0.01</v>
      </c>
      <c r="AM177" s="699">
        <f t="shared" si="116"/>
        <v>0</v>
      </c>
      <c r="AN177" s="781">
        <v>8.2644628099173556E-3</v>
      </c>
      <c r="AO177" s="938">
        <v>0.01</v>
      </c>
      <c r="AP177" s="699">
        <f t="shared" si="117"/>
        <v>0</v>
      </c>
      <c r="AQ177" s="101">
        <v>8.2644628099173556E-3</v>
      </c>
      <c r="AR177" s="89">
        <v>0.01</v>
      </c>
      <c r="AS177" s="699">
        <f t="shared" si="118"/>
        <v>0</v>
      </c>
      <c r="AT177" s="384">
        <v>8.2644628099173556E-3</v>
      </c>
      <c r="AU177" s="700">
        <v>0.01</v>
      </c>
      <c r="AV177" s="323">
        <f t="shared" si="119"/>
        <v>0</v>
      </c>
      <c r="AW177" s="184">
        <v>8.2644628099173556E-3</v>
      </c>
      <c r="AX177" s="638">
        <v>0.01</v>
      </c>
      <c r="AY177" s="331">
        <f t="shared" si="120"/>
        <v>0</v>
      </c>
      <c r="AZ177" s="470">
        <v>8.2644628099173556E-3</v>
      </c>
      <c r="BA177" s="298">
        <v>0.01</v>
      </c>
      <c r="BB177" s="331">
        <f t="shared" si="121"/>
        <v>0</v>
      </c>
      <c r="BC177" s="27">
        <v>8.2644628099173556E-3</v>
      </c>
      <c r="BD177" s="299">
        <v>0.01</v>
      </c>
      <c r="BE177" s="331">
        <f t="shared" si="122"/>
        <v>0</v>
      </c>
      <c r="BF177" s="27">
        <v>8.2644628099173556E-3</v>
      </c>
      <c r="BG177" s="299">
        <v>0.01</v>
      </c>
      <c r="BH177" s="331">
        <f t="shared" si="123"/>
        <v>0</v>
      </c>
      <c r="BI177" s="102">
        <v>8.2644628099173556E-3</v>
      </c>
      <c r="BJ177" s="299">
        <v>0.01</v>
      </c>
      <c r="BK177" s="331">
        <f t="shared" si="124"/>
        <v>0</v>
      </c>
      <c r="BL177" s="27">
        <v>8.2644628099173556E-3</v>
      </c>
      <c r="BM177" s="299">
        <v>0.01</v>
      </c>
      <c r="BN177" s="331">
        <f t="shared" si="125"/>
        <v>0</v>
      </c>
      <c r="BO177" s="27">
        <v>8.2644628099173556E-3</v>
      </c>
      <c r="BP177" s="91">
        <v>0.01</v>
      </c>
      <c r="BQ177" s="331">
        <f t="shared" si="126"/>
        <v>0</v>
      </c>
      <c r="BR177" s="360">
        <f>BS177/1.21</f>
        <v>8.2644628099173556E-3</v>
      </c>
      <c r="BS177" s="184">
        <v>0.01</v>
      </c>
      <c r="BT177" s="329">
        <f t="shared" si="127"/>
        <v>0</v>
      </c>
      <c r="BU177" s="360">
        <f>BV177/1.21</f>
        <v>8.2644628099173556E-3</v>
      </c>
      <c r="BV177" s="91">
        <v>0.01</v>
      </c>
      <c r="BW177" s="331">
        <f t="shared" si="128"/>
        <v>0</v>
      </c>
      <c r="BX177" s="360">
        <f>BY177/1.21</f>
        <v>8.2644628099173556E-3</v>
      </c>
      <c r="BY177" s="326">
        <v>0.01</v>
      </c>
      <c r="BZ177" s="329">
        <f t="shared" si="129"/>
        <v>0</v>
      </c>
      <c r="CA177" s="360">
        <f t="shared" si="136"/>
        <v>8.2644628099173556E-3</v>
      </c>
      <c r="CB177" s="372">
        <v>0.01</v>
      </c>
      <c r="CC177" s="331">
        <f>(CB177-CE177)/CE177</f>
        <v>0</v>
      </c>
      <c r="CD177" s="360">
        <f t="shared" si="137"/>
        <v>8.2644628099173556E-3</v>
      </c>
      <c r="CE177" s="328">
        <v>0.01</v>
      </c>
      <c r="CF177" s="329">
        <f t="shared" si="131"/>
        <v>0</v>
      </c>
      <c r="CG177" s="360">
        <f t="shared" si="138"/>
        <v>8.2644628099173556E-3</v>
      </c>
      <c r="CH177" s="288">
        <v>0.01</v>
      </c>
      <c r="CI177" s="331">
        <f t="shared" si="132"/>
        <v>0</v>
      </c>
      <c r="CJ177" s="360">
        <f t="shared" si="139"/>
        <v>8.2644628099173556E-3</v>
      </c>
      <c r="CK177" s="288">
        <v>0.01</v>
      </c>
    </row>
    <row r="178" spans="1:89" ht="15" thickBot="1" x14ac:dyDescent="0.35">
      <c r="A178" s="279" t="s">
        <v>245</v>
      </c>
      <c r="B178" s="262">
        <v>553</v>
      </c>
      <c r="C178" s="65" t="s">
        <v>247</v>
      </c>
      <c r="D178" s="783">
        <v>4132.2314049586776</v>
      </c>
      <c r="E178" s="88">
        <v>5000</v>
      </c>
      <c r="F178" s="195">
        <f t="shared" si="105"/>
        <v>0</v>
      </c>
      <c r="G178" s="783">
        <v>4132.2314049586776</v>
      </c>
      <c r="H178" s="861">
        <v>5000</v>
      </c>
      <c r="I178" s="195">
        <f t="shared" si="106"/>
        <v>0</v>
      </c>
      <c r="J178" s="783">
        <v>4132.2314049586776</v>
      </c>
      <c r="K178" s="876">
        <v>5000</v>
      </c>
      <c r="L178" s="195">
        <f t="shared" si="107"/>
        <v>0</v>
      </c>
      <c r="M178" s="783">
        <v>8.2644628099173556E-3</v>
      </c>
      <c r="N178" s="861">
        <v>5000</v>
      </c>
      <c r="O178" s="195" t="e">
        <f t="shared" si="108"/>
        <v>#DIV/0!</v>
      </c>
      <c r="P178" s="86">
        <v>8.2644628099173556E-3</v>
      </c>
      <c r="Q178" s="861">
        <v>0</v>
      </c>
      <c r="R178" s="195" t="e">
        <f t="shared" si="109"/>
        <v>#DIV/0!</v>
      </c>
      <c r="S178" s="86">
        <v>8.2644628099173556E-3</v>
      </c>
      <c r="T178" s="861">
        <v>0</v>
      </c>
      <c r="U178" s="195">
        <f t="shared" si="110"/>
        <v>-1</v>
      </c>
      <c r="V178" s="86">
        <f t="shared" ref="V178:V241" si="140">W178/1.21</f>
        <v>8.2644628099173556E-3</v>
      </c>
      <c r="W178" s="861">
        <v>0.01</v>
      </c>
      <c r="X178" s="195">
        <f t="shared" si="111"/>
        <v>0</v>
      </c>
      <c r="Y178" s="86">
        <v>8.2644628099173556E-3</v>
      </c>
      <c r="Z178" s="876">
        <v>0.01</v>
      </c>
      <c r="AA178" s="195">
        <f t="shared" si="112"/>
        <v>-0.99999766899766895</v>
      </c>
      <c r="AB178" s="86">
        <v>3545.4545454545455</v>
      </c>
      <c r="AC178" s="861">
        <v>4290</v>
      </c>
      <c r="AD178" s="195">
        <f t="shared" si="113"/>
        <v>0</v>
      </c>
      <c r="AE178" s="86">
        <v>3545.4545454545455</v>
      </c>
      <c r="AF178" s="932">
        <v>4290</v>
      </c>
      <c r="AG178" s="195">
        <f t="shared" si="114"/>
        <v>0.1</v>
      </c>
      <c r="AH178" s="468">
        <v>3223.1404958677685</v>
      </c>
      <c r="AI178" s="938">
        <v>3900</v>
      </c>
      <c r="AJ178" s="195">
        <f t="shared" si="115"/>
        <v>0</v>
      </c>
      <c r="AK178" s="86">
        <v>3223.1404958677685</v>
      </c>
      <c r="AL178" s="938">
        <v>3900</v>
      </c>
      <c r="AM178" s="195">
        <f t="shared" si="116"/>
        <v>0</v>
      </c>
      <c r="AN178" s="86">
        <v>3223.1404958677685</v>
      </c>
      <c r="AO178" s="938">
        <v>3900</v>
      </c>
      <c r="AP178" s="195">
        <f t="shared" si="117"/>
        <v>0</v>
      </c>
      <c r="AQ178" s="28">
        <v>3223.1404958677685</v>
      </c>
      <c r="AR178" s="52">
        <v>3900</v>
      </c>
      <c r="AS178" s="195">
        <f t="shared" si="118"/>
        <v>0</v>
      </c>
      <c r="AT178" s="468">
        <v>3223.1404958677685</v>
      </c>
      <c r="AU178" s="140">
        <v>3900</v>
      </c>
      <c r="AV178" s="195">
        <f t="shared" si="119"/>
        <v>0</v>
      </c>
      <c r="AW178" s="468">
        <v>3223.1404958677685</v>
      </c>
      <c r="AX178" s="140">
        <v>3900</v>
      </c>
      <c r="AY178" s="195">
        <f t="shared" si="120"/>
        <v>0</v>
      </c>
      <c r="AZ178" s="468">
        <v>3223.1404958677685</v>
      </c>
      <c r="BA178" s="140">
        <v>3900</v>
      </c>
      <c r="BB178" s="195">
        <f t="shared" si="121"/>
        <v>0</v>
      </c>
      <c r="BC178" s="441">
        <v>3223.1404958677685</v>
      </c>
      <c r="BD178" s="236">
        <v>3900</v>
      </c>
      <c r="BE178" s="195">
        <f t="shared" si="122"/>
        <v>0.34482758620689657</v>
      </c>
      <c r="BF178" s="28">
        <v>2396.6942148760331</v>
      </c>
      <c r="BG178" s="89">
        <v>2900</v>
      </c>
      <c r="BH178" s="195">
        <f t="shared" si="123"/>
        <v>0.16</v>
      </c>
      <c r="BI178" s="99">
        <v>2066.1157024793388</v>
      </c>
      <c r="BJ178" s="157">
        <v>2500</v>
      </c>
      <c r="BK178" s="195">
        <f t="shared" si="124"/>
        <v>0</v>
      </c>
      <c r="BL178" s="28">
        <v>2066.1157024793388</v>
      </c>
      <c r="BM178" s="89">
        <v>2500</v>
      </c>
      <c r="BN178" s="195">
        <f t="shared" si="125"/>
        <v>0</v>
      </c>
      <c r="BO178" s="28">
        <v>2066.1157024793388</v>
      </c>
      <c r="BP178" s="89">
        <v>2500</v>
      </c>
      <c r="BQ178" s="195">
        <f t="shared" si="126"/>
        <v>0</v>
      </c>
      <c r="BR178" s="204">
        <f t="shared" ref="BR178:BR198" si="141">BS178/1.21</f>
        <v>2066.1157024793388</v>
      </c>
      <c r="BS178" s="255">
        <v>2500</v>
      </c>
      <c r="BT178" s="194">
        <f t="shared" si="127"/>
        <v>0.25</v>
      </c>
      <c r="BU178" s="204">
        <f t="shared" ref="BU178:BU198" si="142">BV178/1.21</f>
        <v>1652.8925619834711</v>
      </c>
      <c r="BV178" s="52">
        <v>2000</v>
      </c>
      <c r="BW178" s="195">
        <f t="shared" si="128"/>
        <v>0</v>
      </c>
      <c r="BX178" s="204">
        <f t="shared" ref="BX178:BX198" si="143">BY178/1.21</f>
        <v>1652.8925619834711</v>
      </c>
      <c r="BY178" s="205">
        <v>2000</v>
      </c>
      <c r="BZ178" s="194">
        <f t="shared" si="129"/>
        <v>0</v>
      </c>
      <c r="CA178" s="204">
        <f t="shared" si="136"/>
        <v>1652.8925619834711</v>
      </c>
      <c r="CB178" s="199">
        <v>2000</v>
      </c>
      <c r="CC178" s="195">
        <f t="shared" si="130"/>
        <v>1.0202020202020201</v>
      </c>
      <c r="CD178" s="204">
        <f t="shared" si="137"/>
        <v>818.18181818181824</v>
      </c>
      <c r="CE178" s="193">
        <v>990</v>
      </c>
      <c r="CF178" s="194">
        <f t="shared" si="131"/>
        <v>0</v>
      </c>
      <c r="CG178" s="204">
        <f t="shared" si="138"/>
        <v>818.18181818181824</v>
      </c>
      <c r="CH178" s="125">
        <v>990</v>
      </c>
      <c r="CI178" s="195">
        <f t="shared" si="132"/>
        <v>0.23749999999999999</v>
      </c>
      <c r="CJ178" s="204">
        <f t="shared" si="139"/>
        <v>661.15702479338847</v>
      </c>
      <c r="CK178" s="125">
        <v>800</v>
      </c>
    </row>
    <row r="179" spans="1:89" s="479" customFormat="1" ht="15" thickBot="1" x14ac:dyDescent="0.35">
      <c r="A179" s="280" t="s">
        <v>245</v>
      </c>
      <c r="B179" s="263">
        <v>554</v>
      </c>
      <c r="C179" s="66" t="s">
        <v>248</v>
      </c>
      <c r="D179" s="1103">
        <v>4132.2314049586776</v>
      </c>
      <c r="E179" s="548">
        <v>5000</v>
      </c>
      <c r="F179" s="206">
        <f t="shared" si="105"/>
        <v>0</v>
      </c>
      <c r="G179" s="1103">
        <v>4132.2314049586776</v>
      </c>
      <c r="H179" s="889">
        <v>5000</v>
      </c>
      <c r="I179" s="206">
        <f t="shared" si="106"/>
        <v>0</v>
      </c>
      <c r="J179" s="1103">
        <v>4132.2314049586776</v>
      </c>
      <c r="K179" s="877">
        <v>5000</v>
      </c>
      <c r="L179" s="206">
        <f t="shared" si="107"/>
        <v>0</v>
      </c>
      <c r="M179" s="1103">
        <v>8.2644628099173556E-3</v>
      </c>
      <c r="N179" s="889">
        <v>5000</v>
      </c>
      <c r="O179" s="206" t="e">
        <f t="shared" si="108"/>
        <v>#DIV/0!</v>
      </c>
      <c r="P179" s="657">
        <v>8.2644628099173556E-3</v>
      </c>
      <c r="Q179" s="889">
        <v>0</v>
      </c>
      <c r="R179" s="206" t="e">
        <f t="shared" si="109"/>
        <v>#DIV/0!</v>
      </c>
      <c r="S179" s="657">
        <v>8.2644628099173556E-3</v>
      </c>
      <c r="T179" s="889">
        <v>0</v>
      </c>
      <c r="U179" s="206">
        <f t="shared" si="110"/>
        <v>-1</v>
      </c>
      <c r="V179" s="657">
        <f t="shared" si="140"/>
        <v>8.2644628099173556E-3</v>
      </c>
      <c r="W179" s="889">
        <v>0.01</v>
      </c>
      <c r="X179" s="206">
        <f t="shared" si="111"/>
        <v>0</v>
      </c>
      <c r="Y179" s="657">
        <v>8.2644628099173556E-3</v>
      </c>
      <c r="Z179" s="877">
        <v>0.01</v>
      </c>
      <c r="AA179" s="206">
        <f t="shared" si="112"/>
        <v>-0.99999814471243043</v>
      </c>
      <c r="AB179" s="657">
        <v>4454.545454545455</v>
      </c>
      <c r="AC179" s="889">
        <v>5390</v>
      </c>
      <c r="AD179" s="206">
        <f t="shared" si="113"/>
        <v>0</v>
      </c>
      <c r="AE179" s="657">
        <v>4454.545454545455</v>
      </c>
      <c r="AF179" s="933">
        <v>5390</v>
      </c>
      <c r="AG179" s="206">
        <f t="shared" si="114"/>
        <v>0.1</v>
      </c>
      <c r="AH179" s="471">
        <v>4049.5867768595044</v>
      </c>
      <c r="AI179" s="938">
        <v>4900</v>
      </c>
      <c r="AJ179" s="206">
        <f t="shared" si="115"/>
        <v>0</v>
      </c>
      <c r="AK179" s="657">
        <v>4049.5867768595044</v>
      </c>
      <c r="AL179" s="938">
        <v>4900</v>
      </c>
      <c r="AM179" s="206">
        <f t="shared" si="116"/>
        <v>0</v>
      </c>
      <c r="AN179" s="657">
        <v>4049.5867768595044</v>
      </c>
      <c r="AO179" s="938">
        <v>4900</v>
      </c>
      <c r="AP179" s="206">
        <f t="shared" si="117"/>
        <v>0</v>
      </c>
      <c r="AQ179" s="181">
        <v>4049.5867768595044</v>
      </c>
      <c r="AR179" s="53">
        <v>4900</v>
      </c>
      <c r="AS179" s="206">
        <f t="shared" si="118"/>
        <v>0</v>
      </c>
      <c r="AT179" s="471">
        <v>4049.5867768595044</v>
      </c>
      <c r="AU179" s="482">
        <v>4900</v>
      </c>
      <c r="AV179" s="206">
        <f t="shared" si="119"/>
        <v>0</v>
      </c>
      <c r="AW179" s="471">
        <v>4049.5867768595044</v>
      </c>
      <c r="AX179" s="482">
        <v>4900</v>
      </c>
      <c r="AY179" s="206">
        <f t="shared" si="120"/>
        <v>0</v>
      </c>
      <c r="AZ179" s="471">
        <v>4049.5867768595044</v>
      </c>
      <c r="BA179" s="482">
        <v>4900</v>
      </c>
      <c r="BB179" s="206">
        <f t="shared" si="121"/>
        <v>0</v>
      </c>
      <c r="BC179" s="442">
        <v>4049.5867768595044</v>
      </c>
      <c r="BD179" s="283">
        <v>4900</v>
      </c>
      <c r="BE179" s="206">
        <f t="shared" si="122"/>
        <v>0.25641025641025639</v>
      </c>
      <c r="BF179" s="181">
        <v>3223.1404958677685</v>
      </c>
      <c r="BG179" s="92">
        <v>3900</v>
      </c>
      <c r="BH179" s="206">
        <f t="shared" si="123"/>
        <v>0.11428571428571428</v>
      </c>
      <c r="BI179" s="97">
        <v>2892.5619834710747</v>
      </c>
      <c r="BJ179" s="187">
        <v>3500</v>
      </c>
      <c r="BK179" s="206">
        <f t="shared" si="124"/>
        <v>0</v>
      </c>
      <c r="BL179" s="181">
        <v>2892.5619834710747</v>
      </c>
      <c r="BM179" s="92">
        <v>3500</v>
      </c>
      <c r="BN179" s="206">
        <f t="shared" si="125"/>
        <v>0</v>
      </c>
      <c r="BO179" s="181">
        <v>2892.5619834710747</v>
      </c>
      <c r="BP179" s="92">
        <v>3500</v>
      </c>
      <c r="BQ179" s="206">
        <f t="shared" si="126"/>
        <v>0</v>
      </c>
      <c r="BR179" s="208">
        <f t="shared" si="141"/>
        <v>2892.5619834710747</v>
      </c>
      <c r="BS179" s="353">
        <v>3500</v>
      </c>
      <c r="BT179" s="207">
        <f t="shared" si="127"/>
        <v>0.16666666666666666</v>
      </c>
      <c r="BU179" s="208">
        <f t="shared" si="142"/>
        <v>2479.3388429752067</v>
      </c>
      <c r="BV179" s="53">
        <v>3000</v>
      </c>
      <c r="BW179" s="206">
        <f t="shared" si="128"/>
        <v>0</v>
      </c>
      <c r="BX179" s="208">
        <f t="shared" si="143"/>
        <v>2479.3388429752067</v>
      </c>
      <c r="BY179" s="336">
        <v>3000</v>
      </c>
      <c r="BZ179" s="207">
        <f t="shared" si="129"/>
        <v>0</v>
      </c>
      <c r="CA179" s="208">
        <f t="shared" si="136"/>
        <v>2479.3388429752067</v>
      </c>
      <c r="CB179" s="259">
        <v>3000</v>
      </c>
      <c r="CC179" s="206">
        <f t="shared" si="130"/>
        <v>0.50753768844221103</v>
      </c>
      <c r="CD179" s="208">
        <f t="shared" si="137"/>
        <v>1644.6280991735537</v>
      </c>
      <c r="CE179" s="260">
        <v>1990</v>
      </c>
      <c r="CF179" s="207">
        <f t="shared" si="131"/>
        <v>0</v>
      </c>
      <c r="CG179" s="208">
        <f t="shared" si="138"/>
        <v>1644.6280991735537</v>
      </c>
      <c r="CH179" s="285">
        <v>1990</v>
      </c>
      <c r="CI179" s="206">
        <f t="shared" si="132"/>
        <v>0.24374999999999999</v>
      </c>
      <c r="CJ179" s="208">
        <f t="shared" si="139"/>
        <v>1322.3140495867769</v>
      </c>
      <c r="CK179" s="285">
        <v>1600</v>
      </c>
    </row>
    <row r="180" spans="1:89" x14ac:dyDescent="0.3">
      <c r="A180" s="279" t="s">
        <v>249</v>
      </c>
      <c r="B180" s="267">
        <v>1175</v>
      </c>
      <c r="C180" s="31" t="s">
        <v>1349</v>
      </c>
      <c r="D180" s="1035">
        <v>2057.8512396694214</v>
      </c>
      <c r="E180" s="91">
        <v>2490</v>
      </c>
      <c r="F180" s="195">
        <f t="shared" si="105"/>
        <v>0</v>
      </c>
      <c r="G180" s="1035">
        <v>2057.8512396694214</v>
      </c>
      <c r="H180" s="281">
        <v>2490</v>
      </c>
      <c r="I180" s="195">
        <f t="shared" si="106"/>
        <v>0.13698630136986301</v>
      </c>
      <c r="J180" s="1035">
        <v>1809.9173553719008</v>
      </c>
      <c r="K180" s="299">
        <v>2190</v>
      </c>
      <c r="L180" s="195">
        <f t="shared" si="107"/>
        <v>0</v>
      </c>
      <c r="M180" s="1035">
        <v>1809.9173553719008</v>
      </c>
      <c r="N180" s="299">
        <v>2190</v>
      </c>
      <c r="O180" s="195">
        <f t="shared" si="108"/>
        <v>0</v>
      </c>
      <c r="P180" s="1035">
        <v>1809.9173553719008</v>
      </c>
      <c r="Q180" s="299">
        <v>2190</v>
      </c>
      <c r="R180" s="195">
        <f t="shared" si="109"/>
        <v>0</v>
      </c>
      <c r="S180" s="1035">
        <v>1809.9173553719008</v>
      </c>
      <c r="T180" s="281">
        <v>2190</v>
      </c>
      <c r="U180" s="195">
        <f t="shared" si="110"/>
        <v>4.784688995215311E-2</v>
      </c>
      <c r="V180" s="1035">
        <f t="shared" si="140"/>
        <v>1727.2727272727273</v>
      </c>
      <c r="W180" s="299">
        <v>2090</v>
      </c>
      <c r="X180" s="195">
        <f t="shared" si="111"/>
        <v>0</v>
      </c>
      <c r="Y180" s="86">
        <f t="shared" ref="Y180:Y243" si="144">Z180/1.21</f>
        <v>1727.2727272727273</v>
      </c>
      <c r="Z180" s="162">
        <v>2090</v>
      </c>
      <c r="AA180" s="195">
        <f t="shared" si="112"/>
        <v>0</v>
      </c>
      <c r="AB180" s="86">
        <v>1727.2727272727273</v>
      </c>
      <c r="AC180" s="162">
        <v>2090</v>
      </c>
      <c r="AD180" s="195">
        <f t="shared" si="113"/>
        <v>0</v>
      </c>
      <c r="AE180" s="86">
        <v>1727.2727272727273</v>
      </c>
      <c r="AF180" s="943">
        <v>2090</v>
      </c>
      <c r="AG180" s="195">
        <f t="shared" si="114"/>
        <v>5.0251256281407038E-2</v>
      </c>
      <c r="AH180" s="143">
        <v>1644.6280991735537</v>
      </c>
      <c r="AI180" s="943">
        <v>1990</v>
      </c>
      <c r="AJ180" s="195">
        <f t="shared" si="115"/>
        <v>0</v>
      </c>
      <c r="AK180" s="86">
        <v>1644.6280991735537</v>
      </c>
      <c r="AL180" s="943">
        <v>1990</v>
      </c>
      <c r="AM180" s="195">
        <f t="shared" si="116"/>
        <v>0</v>
      </c>
      <c r="AN180" s="86">
        <v>1644.6280991735537</v>
      </c>
      <c r="AO180" s="943">
        <v>1990</v>
      </c>
      <c r="AP180" s="195">
        <f t="shared" si="117"/>
        <v>0</v>
      </c>
      <c r="AQ180" s="28">
        <v>1644.6280991735537</v>
      </c>
      <c r="AR180" s="89">
        <v>1990</v>
      </c>
      <c r="AS180" s="195">
        <f t="shared" si="118"/>
        <v>0</v>
      </c>
      <c r="AT180" s="143">
        <v>1644.6280991735537</v>
      </c>
      <c r="AU180" s="143">
        <v>1990</v>
      </c>
      <c r="AV180" s="195">
        <f t="shared" si="119"/>
        <v>0</v>
      </c>
      <c r="AW180" s="143">
        <v>1644.6280991735537</v>
      </c>
      <c r="AX180" s="143">
        <v>1990</v>
      </c>
      <c r="AY180" s="195">
        <f t="shared" si="120"/>
        <v>0</v>
      </c>
      <c r="AZ180" s="143">
        <v>1644.6280991735537</v>
      </c>
      <c r="BA180" s="143">
        <v>1990</v>
      </c>
      <c r="BB180" s="195">
        <f t="shared" si="121"/>
        <v>0</v>
      </c>
      <c r="BC180" s="28">
        <v>1644.6280991735537</v>
      </c>
      <c r="BD180" s="162">
        <v>1990</v>
      </c>
      <c r="BE180" s="195"/>
      <c r="BF180" s="28">
        <f t="shared" ref="BF180:BF214" si="145">BG180/1.21</f>
        <v>1644.6280991735537</v>
      </c>
      <c r="BG180" s="162">
        <v>1990</v>
      </c>
      <c r="BH180" s="195"/>
      <c r="BI180" s="99">
        <v>1644.6280991735537</v>
      </c>
      <c r="BJ180" s="157">
        <v>1990</v>
      </c>
      <c r="BK180" s="195"/>
      <c r="BL180" s="28"/>
      <c r="BM180" s="350"/>
      <c r="BN180" s="194"/>
      <c r="BO180" s="28"/>
      <c r="BP180" s="106"/>
      <c r="BQ180" s="194"/>
      <c r="BR180" s="204"/>
      <c r="BS180" s="106"/>
      <c r="BT180" s="194"/>
      <c r="BU180" s="204"/>
      <c r="BV180" s="52"/>
      <c r="BW180" s="195"/>
      <c r="BX180" s="204"/>
      <c r="BY180" s="193"/>
      <c r="BZ180" s="194"/>
      <c r="CA180" s="204"/>
      <c r="CB180" s="199"/>
      <c r="CC180" s="195"/>
      <c r="CD180" s="204"/>
      <c r="CE180" s="193"/>
      <c r="CF180" s="194"/>
      <c r="CG180" s="204"/>
      <c r="CH180" s="125"/>
      <c r="CI180" s="195"/>
      <c r="CJ180" s="204"/>
      <c r="CK180" s="125"/>
    </row>
    <row r="181" spans="1:89" s="481" customFormat="1" ht="15" thickBot="1" x14ac:dyDescent="0.35">
      <c r="A181" s="279" t="s">
        <v>249</v>
      </c>
      <c r="B181" s="267">
        <v>1232</v>
      </c>
      <c r="C181" s="31" t="s">
        <v>251</v>
      </c>
      <c r="D181" s="783">
        <v>1644.6280991735537</v>
      </c>
      <c r="E181" s="89">
        <v>1990</v>
      </c>
      <c r="F181" s="195">
        <f t="shared" si="105"/>
        <v>0</v>
      </c>
      <c r="G181" s="783">
        <v>1644.6280991735537</v>
      </c>
      <c r="H181" s="162">
        <v>1990</v>
      </c>
      <c r="I181" s="195">
        <f t="shared" si="106"/>
        <v>0</v>
      </c>
      <c r="J181" s="783">
        <v>1644.6280991735537</v>
      </c>
      <c r="K181" s="162">
        <v>1990</v>
      </c>
      <c r="L181" s="195">
        <f t="shared" si="107"/>
        <v>0</v>
      </c>
      <c r="M181" s="783">
        <v>1644.6280991735537</v>
      </c>
      <c r="N181" s="162">
        <v>1990</v>
      </c>
      <c r="O181" s="195">
        <f t="shared" si="108"/>
        <v>0</v>
      </c>
      <c r="P181" s="783">
        <v>1644.6280991735537</v>
      </c>
      <c r="Q181" s="162">
        <v>1990</v>
      </c>
      <c r="R181" s="195">
        <f t="shared" si="109"/>
        <v>0.25157232704402516</v>
      </c>
      <c r="S181" s="783">
        <v>1314.0495867768595</v>
      </c>
      <c r="T181" s="236">
        <v>1590</v>
      </c>
      <c r="U181" s="195">
        <f t="shared" si="110"/>
        <v>6.7114093959731544E-2</v>
      </c>
      <c r="V181" s="783">
        <f t="shared" si="140"/>
        <v>1231.404958677686</v>
      </c>
      <c r="W181" s="162">
        <v>1490</v>
      </c>
      <c r="X181" s="195">
        <f t="shared" si="111"/>
        <v>0</v>
      </c>
      <c r="Y181" s="86">
        <f t="shared" si="144"/>
        <v>1231.404958677686</v>
      </c>
      <c r="Z181" s="162">
        <v>1490</v>
      </c>
      <c r="AA181" s="195">
        <f t="shared" si="112"/>
        <v>0</v>
      </c>
      <c r="AB181" s="86">
        <v>1231.404958677686</v>
      </c>
      <c r="AC181" s="162">
        <v>1490</v>
      </c>
      <c r="AD181" s="195">
        <f t="shared" si="113"/>
        <v>0</v>
      </c>
      <c r="AE181" s="86">
        <v>1231.404958677686</v>
      </c>
      <c r="AF181" s="943">
        <v>1490</v>
      </c>
      <c r="AG181" s="195">
        <f t="shared" si="114"/>
        <v>7.1942446043165464E-2</v>
      </c>
      <c r="AH181" s="143">
        <v>1148.7603305785124</v>
      </c>
      <c r="AI181" s="943">
        <v>1390</v>
      </c>
      <c r="AJ181" s="195">
        <f t="shared" si="115"/>
        <v>0</v>
      </c>
      <c r="AK181" s="86">
        <v>1148.7603305785124</v>
      </c>
      <c r="AL181" s="943">
        <v>1390</v>
      </c>
      <c r="AM181" s="195">
        <f t="shared" si="116"/>
        <v>0</v>
      </c>
      <c r="AN181" s="86">
        <v>1148.7603305785124</v>
      </c>
      <c r="AO181" s="943">
        <v>1390</v>
      </c>
      <c r="AP181" s="195">
        <f t="shared" si="117"/>
        <v>0</v>
      </c>
      <c r="AQ181" s="28">
        <v>1148.7603305785124</v>
      </c>
      <c r="AR181" s="89">
        <v>1390</v>
      </c>
      <c r="AS181" s="195">
        <f t="shared" si="118"/>
        <v>0</v>
      </c>
      <c r="AT181" s="143">
        <v>1148.7603305785124</v>
      </c>
      <c r="AU181" s="143">
        <v>1390</v>
      </c>
      <c r="AV181" s="195">
        <f t="shared" si="119"/>
        <v>0.27522935779816515</v>
      </c>
      <c r="AW181" s="143">
        <v>900.82644628099172</v>
      </c>
      <c r="AX181" s="143">
        <v>1090</v>
      </c>
      <c r="AY181" s="195">
        <f t="shared" si="120"/>
        <v>0</v>
      </c>
      <c r="AZ181" s="143">
        <v>900.82644628099172</v>
      </c>
      <c r="BA181" s="143">
        <v>1090</v>
      </c>
      <c r="BB181" s="195">
        <f t="shared" si="121"/>
        <v>0</v>
      </c>
      <c r="BC181" s="28">
        <v>900.82644628099172</v>
      </c>
      <c r="BD181" s="162">
        <v>1090</v>
      </c>
      <c r="BE181" s="195"/>
      <c r="BF181" s="28">
        <f t="shared" si="145"/>
        <v>900.82644628099172</v>
      </c>
      <c r="BG181" s="162">
        <v>1090</v>
      </c>
      <c r="BH181" s="195"/>
      <c r="BI181" s="99">
        <v>900.82644628099172</v>
      </c>
      <c r="BJ181" s="157">
        <v>1090</v>
      </c>
      <c r="BK181" s="195"/>
      <c r="BL181" s="28"/>
      <c r="BM181" s="350"/>
      <c r="BN181" s="194"/>
      <c r="BO181" s="28"/>
      <c r="BP181" s="106"/>
      <c r="BQ181" s="194"/>
      <c r="BR181" s="204"/>
      <c r="BS181" s="106"/>
      <c r="BT181" s="194"/>
      <c r="BU181" s="204"/>
      <c r="BV181" s="52"/>
      <c r="BW181" s="195"/>
      <c r="BX181" s="204"/>
      <c r="BY181" s="193"/>
      <c r="BZ181" s="194"/>
      <c r="CA181" s="204"/>
      <c r="CB181" s="199"/>
      <c r="CC181" s="195"/>
      <c r="CD181" s="204"/>
      <c r="CE181" s="193"/>
      <c r="CF181" s="194"/>
      <c r="CG181" s="204"/>
      <c r="CH181" s="125"/>
      <c r="CI181" s="195"/>
      <c r="CJ181" s="204"/>
      <c r="CK181" s="125"/>
    </row>
    <row r="182" spans="1:89" x14ac:dyDescent="0.3">
      <c r="A182" s="279" t="s">
        <v>249</v>
      </c>
      <c r="B182" s="267">
        <v>1308</v>
      </c>
      <c r="C182" s="31" t="s">
        <v>252</v>
      </c>
      <c r="D182" s="783">
        <v>4950.4132231404956</v>
      </c>
      <c r="E182" s="89">
        <v>5990</v>
      </c>
      <c r="F182" s="195">
        <f t="shared" si="105"/>
        <v>0</v>
      </c>
      <c r="G182" s="783">
        <v>4950.4132231404956</v>
      </c>
      <c r="H182" s="236">
        <v>5990</v>
      </c>
      <c r="I182" s="195">
        <f t="shared" si="106"/>
        <v>9.107468123861566E-2</v>
      </c>
      <c r="J182" s="783">
        <v>4537.1900826446281</v>
      </c>
      <c r="K182" s="162">
        <v>5490</v>
      </c>
      <c r="L182" s="195">
        <f t="shared" si="107"/>
        <v>0</v>
      </c>
      <c r="M182" s="783">
        <v>4537.1900826446281</v>
      </c>
      <c r="N182" s="162">
        <v>5490</v>
      </c>
      <c r="O182" s="195">
        <f t="shared" si="108"/>
        <v>0</v>
      </c>
      <c r="P182" s="783">
        <v>4537.1900826446281</v>
      </c>
      <c r="Q182" s="162">
        <v>5490</v>
      </c>
      <c r="R182" s="195">
        <f t="shared" si="109"/>
        <v>0.10020040080160321</v>
      </c>
      <c r="S182" s="783">
        <v>4123.9669421487606</v>
      </c>
      <c r="T182" s="162">
        <v>4990</v>
      </c>
      <c r="U182" s="195">
        <f t="shared" si="110"/>
        <v>0</v>
      </c>
      <c r="V182" s="783">
        <f t="shared" si="140"/>
        <v>4123.9669421487606</v>
      </c>
      <c r="W182" s="236">
        <v>4990</v>
      </c>
      <c r="X182" s="195">
        <f t="shared" si="111"/>
        <v>0.111358574610245</v>
      </c>
      <c r="Y182" s="86">
        <f t="shared" si="144"/>
        <v>3710.7438016528927</v>
      </c>
      <c r="Z182" s="236">
        <v>4490</v>
      </c>
      <c r="AA182" s="195">
        <f t="shared" si="112"/>
        <v>0.12531328320802004</v>
      </c>
      <c r="AB182" s="86">
        <v>3297.5206611570247</v>
      </c>
      <c r="AC182" s="162">
        <v>3990</v>
      </c>
      <c r="AD182" s="195">
        <f t="shared" si="113"/>
        <v>0</v>
      </c>
      <c r="AE182" s="86">
        <v>3297.5206611570247</v>
      </c>
      <c r="AF182" s="943">
        <v>3990</v>
      </c>
      <c r="AG182" s="195">
        <f t="shared" si="114"/>
        <v>0</v>
      </c>
      <c r="AH182" s="86">
        <f t="shared" ref="AH182:AH185" si="146">AI182/1.21</f>
        <v>3297.5206611570247</v>
      </c>
      <c r="AI182" s="943">
        <v>3990</v>
      </c>
      <c r="AJ182" s="195">
        <f t="shared" si="115"/>
        <v>8.1300813008130079E-2</v>
      </c>
      <c r="AK182" s="86">
        <v>3049.5867768595044</v>
      </c>
      <c r="AL182" s="943">
        <v>3690</v>
      </c>
      <c r="AM182" s="195">
        <f t="shared" si="116"/>
        <v>0</v>
      </c>
      <c r="AN182" s="86">
        <v>3049.5867768595044</v>
      </c>
      <c r="AO182" s="943">
        <v>3690</v>
      </c>
      <c r="AP182" s="195">
        <f t="shared" si="117"/>
        <v>5.730659025787966E-2</v>
      </c>
      <c r="AQ182" s="28">
        <v>2884.2975206611573</v>
      </c>
      <c r="AR182" s="89">
        <v>3490</v>
      </c>
      <c r="AS182" s="195">
        <f t="shared" si="118"/>
        <v>0</v>
      </c>
      <c r="AT182" s="143">
        <v>2884.2975206611573</v>
      </c>
      <c r="AU182" s="143">
        <v>3490</v>
      </c>
      <c r="AV182" s="195">
        <f t="shared" si="119"/>
        <v>0</v>
      </c>
      <c r="AW182" s="143">
        <v>2884.2975206611573</v>
      </c>
      <c r="AX182" s="143">
        <v>3490</v>
      </c>
      <c r="AY182" s="195">
        <f t="shared" si="120"/>
        <v>0</v>
      </c>
      <c r="AZ182" s="143">
        <v>2884.2975206611573</v>
      </c>
      <c r="BA182" s="143">
        <v>3490</v>
      </c>
      <c r="BB182" s="195">
        <f t="shared" si="121"/>
        <v>0</v>
      </c>
      <c r="BC182" s="28">
        <v>2884.2975206611573</v>
      </c>
      <c r="BD182" s="162">
        <v>3490</v>
      </c>
      <c r="BE182" s="195">
        <f t="shared" si="122"/>
        <v>0</v>
      </c>
      <c r="BF182" s="28">
        <f t="shared" si="145"/>
        <v>2884.2975206611573</v>
      </c>
      <c r="BG182" s="162">
        <v>3490</v>
      </c>
      <c r="BH182" s="195">
        <f t="shared" si="123"/>
        <v>2.9498525073746312E-2</v>
      </c>
      <c r="BI182" s="99">
        <v>2801.6528925619837</v>
      </c>
      <c r="BJ182" s="157">
        <v>3390</v>
      </c>
      <c r="BK182" s="195">
        <f t="shared" si="124"/>
        <v>0.17301038062283736</v>
      </c>
      <c r="BL182" s="28">
        <v>2388.4297520661157</v>
      </c>
      <c r="BM182" s="350">
        <v>2890</v>
      </c>
      <c r="BN182" s="194">
        <f t="shared" si="125"/>
        <v>0</v>
      </c>
      <c r="BO182" s="28">
        <v>2388.4297520661157</v>
      </c>
      <c r="BP182" s="255">
        <v>2890</v>
      </c>
      <c r="BQ182" s="194">
        <f t="shared" si="126"/>
        <v>7.434944237918216E-2</v>
      </c>
      <c r="BR182" s="204">
        <f t="shared" si="141"/>
        <v>2223.1404958677685</v>
      </c>
      <c r="BS182" s="106">
        <v>2690</v>
      </c>
      <c r="BT182" s="194">
        <f t="shared" si="127"/>
        <v>0</v>
      </c>
      <c r="BU182" s="204">
        <f t="shared" si="142"/>
        <v>2223.1404958677685</v>
      </c>
      <c r="BV182" s="52">
        <v>2690</v>
      </c>
      <c r="BW182" s="195"/>
      <c r="BX182" s="204">
        <f t="shared" si="143"/>
        <v>0</v>
      </c>
      <c r="BY182" s="193"/>
      <c r="BZ182" s="194"/>
      <c r="CA182" s="204"/>
      <c r="CB182" s="199"/>
      <c r="CC182" s="195"/>
      <c r="CD182" s="204"/>
      <c r="CE182" s="193"/>
      <c r="CF182" s="194"/>
      <c r="CG182" s="204"/>
      <c r="CH182" s="125"/>
      <c r="CI182" s="195"/>
      <c r="CJ182" s="204"/>
      <c r="CK182" s="125"/>
    </row>
    <row r="183" spans="1:89" x14ac:dyDescent="0.3">
      <c r="A183" s="279" t="s">
        <v>249</v>
      </c>
      <c r="B183" s="267">
        <v>1309</v>
      </c>
      <c r="C183" s="31" t="s">
        <v>253</v>
      </c>
      <c r="D183" s="783">
        <v>4950.4132231404956</v>
      </c>
      <c r="E183" s="89">
        <v>5990</v>
      </c>
      <c r="F183" s="195">
        <f t="shared" si="105"/>
        <v>0</v>
      </c>
      <c r="G183" s="783">
        <v>4950.4132231404956</v>
      </c>
      <c r="H183" s="236">
        <v>5990</v>
      </c>
      <c r="I183" s="195">
        <f t="shared" si="106"/>
        <v>9.107468123861566E-2</v>
      </c>
      <c r="J183" s="783">
        <v>4537.1900826446281</v>
      </c>
      <c r="K183" s="162">
        <v>5490</v>
      </c>
      <c r="L183" s="195">
        <f t="shared" si="107"/>
        <v>0</v>
      </c>
      <c r="M183" s="783">
        <v>4537.1900826446281</v>
      </c>
      <c r="N183" s="162">
        <v>5490</v>
      </c>
      <c r="O183" s="195">
        <f t="shared" si="108"/>
        <v>0</v>
      </c>
      <c r="P183" s="783">
        <v>4537.1900826446281</v>
      </c>
      <c r="Q183" s="162">
        <v>5490</v>
      </c>
      <c r="R183" s="195">
        <f t="shared" si="109"/>
        <v>0.10020040080160321</v>
      </c>
      <c r="S183" s="783">
        <v>4123.9669421487606</v>
      </c>
      <c r="T183" s="162">
        <v>4990</v>
      </c>
      <c r="U183" s="195">
        <f t="shared" si="110"/>
        <v>0</v>
      </c>
      <c r="V183" s="783">
        <f t="shared" si="140"/>
        <v>4123.9669421487606</v>
      </c>
      <c r="W183" s="236">
        <v>4990</v>
      </c>
      <c r="X183" s="195">
        <f t="shared" si="111"/>
        <v>0.111358574610245</v>
      </c>
      <c r="Y183" s="86">
        <f t="shared" si="144"/>
        <v>3710.7438016528927</v>
      </c>
      <c r="Z183" s="236">
        <v>4490</v>
      </c>
      <c r="AA183" s="195">
        <f t="shared" si="112"/>
        <v>0.12531328320802004</v>
      </c>
      <c r="AB183" s="86">
        <v>3297.5206611570247</v>
      </c>
      <c r="AC183" s="162">
        <v>3990</v>
      </c>
      <c r="AD183" s="195">
        <f t="shared" si="113"/>
        <v>0</v>
      </c>
      <c r="AE183" s="86">
        <v>3297.5206611570247</v>
      </c>
      <c r="AF183" s="943">
        <v>3990</v>
      </c>
      <c r="AG183" s="195">
        <f t="shared" si="114"/>
        <v>0</v>
      </c>
      <c r="AH183" s="86">
        <f t="shared" si="146"/>
        <v>3297.5206611570247</v>
      </c>
      <c r="AI183" s="943">
        <v>3990</v>
      </c>
      <c r="AJ183" s="195">
        <f t="shared" si="115"/>
        <v>8.1300813008130079E-2</v>
      </c>
      <c r="AK183" s="86">
        <v>3049.5867768595044</v>
      </c>
      <c r="AL183" s="943">
        <v>3690</v>
      </c>
      <c r="AM183" s="195">
        <f t="shared" si="116"/>
        <v>0</v>
      </c>
      <c r="AN183" s="86">
        <v>3049.5867768595044</v>
      </c>
      <c r="AO183" s="943">
        <v>3690</v>
      </c>
      <c r="AP183" s="195">
        <f t="shared" si="117"/>
        <v>5.730659025787966E-2</v>
      </c>
      <c r="AQ183" s="28">
        <v>2884.2975206611573</v>
      </c>
      <c r="AR183" s="89">
        <v>3490</v>
      </c>
      <c r="AS183" s="195">
        <f t="shared" si="118"/>
        <v>0</v>
      </c>
      <c r="AT183" s="143">
        <v>2884.2975206611573</v>
      </c>
      <c r="AU183" s="143">
        <v>3490</v>
      </c>
      <c r="AV183" s="195">
        <f t="shared" si="119"/>
        <v>0</v>
      </c>
      <c r="AW183" s="143">
        <v>2884.2975206611573</v>
      </c>
      <c r="AX183" s="143">
        <v>3490</v>
      </c>
      <c r="AY183" s="195">
        <f t="shared" si="120"/>
        <v>0</v>
      </c>
      <c r="AZ183" s="143">
        <v>2884.2975206611573</v>
      </c>
      <c r="BA183" s="143">
        <v>3490</v>
      </c>
      <c r="BB183" s="195">
        <f t="shared" si="121"/>
        <v>0</v>
      </c>
      <c r="BC183" s="28">
        <v>2884.2975206611573</v>
      </c>
      <c r="BD183" s="162">
        <v>3490</v>
      </c>
      <c r="BE183" s="195">
        <f t="shared" si="122"/>
        <v>0</v>
      </c>
      <c r="BF183" s="28">
        <f t="shared" si="145"/>
        <v>2884.2975206611573</v>
      </c>
      <c r="BG183" s="162">
        <v>3490</v>
      </c>
      <c r="BH183" s="195">
        <f t="shared" si="123"/>
        <v>2.9498525073746312E-2</v>
      </c>
      <c r="BI183" s="99">
        <v>2801.6528925619837</v>
      </c>
      <c r="BJ183" s="157">
        <v>3390</v>
      </c>
      <c r="BK183" s="195">
        <f t="shared" si="124"/>
        <v>0.17301038062283736</v>
      </c>
      <c r="BL183" s="28">
        <v>2388.4297520661157</v>
      </c>
      <c r="BM183" s="350">
        <v>2890</v>
      </c>
      <c r="BN183" s="194">
        <f t="shared" si="125"/>
        <v>0</v>
      </c>
      <c r="BO183" s="28">
        <v>2388.4297520661157</v>
      </c>
      <c r="BP183" s="255">
        <v>2890</v>
      </c>
      <c r="BQ183" s="194">
        <f t="shared" si="126"/>
        <v>7.434944237918216E-2</v>
      </c>
      <c r="BR183" s="204">
        <f t="shared" si="141"/>
        <v>2223.1404958677685</v>
      </c>
      <c r="BS183" s="106">
        <v>2690</v>
      </c>
      <c r="BT183" s="194">
        <f t="shared" si="127"/>
        <v>0</v>
      </c>
      <c r="BU183" s="204">
        <f t="shared" si="142"/>
        <v>2223.1404958677685</v>
      </c>
      <c r="BV183" s="52">
        <v>2690</v>
      </c>
      <c r="BW183" s="195"/>
      <c r="BX183" s="204">
        <f t="shared" si="143"/>
        <v>0</v>
      </c>
      <c r="BY183" s="193"/>
      <c r="BZ183" s="194"/>
      <c r="CA183" s="204"/>
      <c r="CB183" s="199"/>
      <c r="CC183" s="195"/>
      <c r="CD183" s="204"/>
      <c r="CE183" s="193"/>
      <c r="CF183" s="194"/>
      <c r="CG183" s="204"/>
      <c r="CH183" s="125"/>
      <c r="CI183" s="195"/>
      <c r="CJ183" s="204"/>
      <c r="CK183" s="125"/>
    </row>
    <row r="184" spans="1:89" x14ac:dyDescent="0.3">
      <c r="A184" s="279" t="s">
        <v>249</v>
      </c>
      <c r="B184" s="267">
        <v>1020</v>
      </c>
      <c r="C184" s="31" t="s">
        <v>254</v>
      </c>
      <c r="D184" s="783">
        <v>6190.0826446280989</v>
      </c>
      <c r="E184" s="89">
        <v>7490</v>
      </c>
      <c r="F184" s="195">
        <f t="shared" si="105"/>
        <v>0</v>
      </c>
      <c r="G184" s="783">
        <v>6190.0826446280989</v>
      </c>
      <c r="H184" s="236">
        <v>7490</v>
      </c>
      <c r="I184" s="195">
        <f t="shared" si="106"/>
        <v>7.1530758226037203E-2</v>
      </c>
      <c r="J184" s="783">
        <v>5776.8595041322315</v>
      </c>
      <c r="K184" s="162">
        <v>6990</v>
      </c>
      <c r="L184" s="195">
        <f t="shared" si="107"/>
        <v>0</v>
      </c>
      <c r="M184" s="783">
        <v>5776.8595041322315</v>
      </c>
      <c r="N184" s="162">
        <v>6990</v>
      </c>
      <c r="O184" s="195">
        <f t="shared" si="108"/>
        <v>0</v>
      </c>
      <c r="P184" s="783">
        <v>5776.8595041322315</v>
      </c>
      <c r="Q184" s="162">
        <v>6990</v>
      </c>
      <c r="R184" s="195">
        <f t="shared" si="109"/>
        <v>4.4843049327354258E-2</v>
      </c>
      <c r="S184" s="783">
        <v>5528.9256198347111</v>
      </c>
      <c r="T184" s="162">
        <v>6690</v>
      </c>
      <c r="U184" s="195">
        <f t="shared" si="110"/>
        <v>0</v>
      </c>
      <c r="V184" s="783">
        <f t="shared" si="140"/>
        <v>5528.9256198347111</v>
      </c>
      <c r="W184" s="236">
        <v>6690</v>
      </c>
      <c r="X184" s="195">
        <f t="shared" si="111"/>
        <v>0.11686143572621036</v>
      </c>
      <c r="Y184" s="86">
        <f t="shared" si="144"/>
        <v>4950.4132231404956</v>
      </c>
      <c r="Z184" s="236">
        <v>5990</v>
      </c>
      <c r="AA184" s="195">
        <f t="shared" si="112"/>
        <v>0.11131725417439703</v>
      </c>
      <c r="AB184" s="86">
        <v>4454.545454545455</v>
      </c>
      <c r="AC184" s="162">
        <v>5390</v>
      </c>
      <c r="AD184" s="195">
        <f t="shared" si="113"/>
        <v>0</v>
      </c>
      <c r="AE184" s="86">
        <v>4454.545454545455</v>
      </c>
      <c r="AF184" s="943">
        <v>5390</v>
      </c>
      <c r="AG184" s="195">
        <f t="shared" si="114"/>
        <v>0</v>
      </c>
      <c r="AH184" s="86">
        <f t="shared" si="146"/>
        <v>4454.545454545455</v>
      </c>
      <c r="AI184" s="943">
        <v>5390</v>
      </c>
      <c r="AJ184" s="195">
        <f t="shared" si="115"/>
        <v>0.12526096033402923</v>
      </c>
      <c r="AK184" s="86">
        <v>3958.6776859504134</v>
      </c>
      <c r="AL184" s="943">
        <v>4790</v>
      </c>
      <c r="AM184" s="195">
        <f t="shared" si="116"/>
        <v>0</v>
      </c>
      <c r="AN184" s="86">
        <v>3958.6776859504134</v>
      </c>
      <c r="AO184" s="943">
        <v>4790</v>
      </c>
      <c r="AP184" s="195">
        <f t="shared" si="117"/>
        <v>6.6815144766147E-2</v>
      </c>
      <c r="AQ184" s="28">
        <v>3710.7438016528927</v>
      </c>
      <c r="AR184" s="89">
        <v>4490</v>
      </c>
      <c r="AS184" s="195">
        <f t="shared" si="118"/>
        <v>0</v>
      </c>
      <c r="AT184" s="143">
        <v>3710.7438016528927</v>
      </c>
      <c r="AU184" s="143">
        <v>4490</v>
      </c>
      <c r="AV184" s="195">
        <f t="shared" si="119"/>
        <v>0</v>
      </c>
      <c r="AW184" s="143">
        <v>3710.7438016528927</v>
      </c>
      <c r="AX184" s="143">
        <v>4490</v>
      </c>
      <c r="AY184" s="195">
        <f t="shared" si="120"/>
        <v>0</v>
      </c>
      <c r="AZ184" s="143">
        <v>3710.7438016528927</v>
      </c>
      <c r="BA184" s="143">
        <v>4490</v>
      </c>
      <c r="BB184" s="195">
        <f t="shared" si="121"/>
        <v>0</v>
      </c>
      <c r="BC184" s="28">
        <v>3710.7438016528927</v>
      </c>
      <c r="BD184" s="162">
        <v>4490</v>
      </c>
      <c r="BE184" s="195">
        <f t="shared" si="122"/>
        <v>0</v>
      </c>
      <c r="BF184" s="28">
        <f t="shared" si="145"/>
        <v>3710.7438016528927</v>
      </c>
      <c r="BG184" s="162">
        <v>4490</v>
      </c>
      <c r="BH184" s="195">
        <f t="shared" si="123"/>
        <v>2.2779043280182234E-2</v>
      </c>
      <c r="BI184" s="99">
        <v>3628.0991735537191</v>
      </c>
      <c r="BJ184" s="157">
        <v>4390</v>
      </c>
      <c r="BK184" s="195">
        <f t="shared" si="124"/>
        <v>0.10025062656641603</v>
      </c>
      <c r="BL184" s="28">
        <v>3297.5206611570247</v>
      </c>
      <c r="BM184" s="350">
        <v>3990</v>
      </c>
      <c r="BN184" s="194">
        <f t="shared" si="125"/>
        <v>0</v>
      </c>
      <c r="BO184" s="28">
        <v>3297.5206611570247</v>
      </c>
      <c r="BP184" s="106">
        <v>3990</v>
      </c>
      <c r="BQ184" s="194">
        <f t="shared" si="126"/>
        <v>0</v>
      </c>
      <c r="BR184" s="204">
        <f t="shared" si="141"/>
        <v>3297.5206611570247</v>
      </c>
      <c r="BS184" s="106">
        <v>3990</v>
      </c>
      <c r="BT184" s="194">
        <f t="shared" si="127"/>
        <v>0</v>
      </c>
      <c r="BU184" s="204">
        <f t="shared" si="142"/>
        <v>3297.5206611570247</v>
      </c>
      <c r="BV184" s="52">
        <v>3990</v>
      </c>
      <c r="BW184" s="195"/>
      <c r="BX184" s="204">
        <f t="shared" si="143"/>
        <v>0</v>
      </c>
      <c r="BY184" s="193"/>
      <c r="BZ184" s="194"/>
      <c r="CA184" s="204"/>
      <c r="CB184" s="199"/>
      <c r="CC184" s="195"/>
      <c r="CD184" s="204"/>
      <c r="CE184" s="193"/>
      <c r="CF184" s="194"/>
      <c r="CG184" s="204"/>
      <c r="CH184" s="125"/>
      <c r="CI184" s="195"/>
      <c r="CJ184" s="204"/>
      <c r="CK184" s="125"/>
    </row>
    <row r="185" spans="1:89" x14ac:dyDescent="0.3">
      <c r="A185" s="279" t="s">
        <v>249</v>
      </c>
      <c r="B185" s="267">
        <v>1019</v>
      </c>
      <c r="C185" s="31" t="s">
        <v>255</v>
      </c>
      <c r="D185" s="783">
        <v>6190.0826446280989</v>
      </c>
      <c r="E185" s="89">
        <v>7490</v>
      </c>
      <c r="F185" s="195">
        <f t="shared" si="105"/>
        <v>0</v>
      </c>
      <c r="G185" s="783">
        <v>6190.0826446280989</v>
      </c>
      <c r="H185" s="236">
        <v>7490</v>
      </c>
      <c r="I185" s="195">
        <f t="shared" si="106"/>
        <v>7.1530758226037203E-2</v>
      </c>
      <c r="J185" s="783">
        <v>5776.8595041322315</v>
      </c>
      <c r="K185" s="162">
        <v>6990</v>
      </c>
      <c r="L185" s="195">
        <f t="shared" si="107"/>
        <v>0</v>
      </c>
      <c r="M185" s="783">
        <v>5776.8595041322315</v>
      </c>
      <c r="N185" s="162">
        <v>6990</v>
      </c>
      <c r="O185" s="195">
        <f t="shared" si="108"/>
        <v>0</v>
      </c>
      <c r="P185" s="783">
        <v>5776.8595041322315</v>
      </c>
      <c r="Q185" s="162">
        <v>6990</v>
      </c>
      <c r="R185" s="195">
        <f t="shared" si="109"/>
        <v>4.4843049327354258E-2</v>
      </c>
      <c r="S185" s="783">
        <v>5528.9256198347111</v>
      </c>
      <c r="T185" s="162">
        <v>6690</v>
      </c>
      <c r="U185" s="195">
        <f t="shared" si="110"/>
        <v>0</v>
      </c>
      <c r="V185" s="783">
        <f t="shared" si="140"/>
        <v>5528.9256198347111</v>
      </c>
      <c r="W185" s="236">
        <v>6690</v>
      </c>
      <c r="X185" s="195">
        <f t="shared" si="111"/>
        <v>0.11686143572621036</v>
      </c>
      <c r="Y185" s="86">
        <f t="shared" si="144"/>
        <v>4950.4132231404956</v>
      </c>
      <c r="Z185" s="236">
        <v>5990</v>
      </c>
      <c r="AA185" s="195">
        <f t="shared" si="112"/>
        <v>0.20040080160320642</v>
      </c>
      <c r="AB185" s="86">
        <v>4123.9669421487606</v>
      </c>
      <c r="AC185" s="162">
        <v>4990</v>
      </c>
      <c r="AD185" s="195">
        <f t="shared" si="113"/>
        <v>0</v>
      </c>
      <c r="AE185" s="86">
        <v>4123.9669421487606</v>
      </c>
      <c r="AF185" s="943">
        <v>4990</v>
      </c>
      <c r="AG185" s="195">
        <f t="shared" si="114"/>
        <v>0</v>
      </c>
      <c r="AH185" s="86">
        <f t="shared" si="146"/>
        <v>4123.9669421487606</v>
      </c>
      <c r="AI185" s="943">
        <v>4990</v>
      </c>
      <c r="AJ185" s="195">
        <f t="shared" si="115"/>
        <v>4.1753653444676408E-2</v>
      </c>
      <c r="AK185" s="86">
        <v>3958.6776859504134</v>
      </c>
      <c r="AL185" s="943">
        <v>4790</v>
      </c>
      <c r="AM185" s="195">
        <f t="shared" si="116"/>
        <v>0</v>
      </c>
      <c r="AN185" s="86">
        <v>3958.6776859504134</v>
      </c>
      <c r="AO185" s="943">
        <v>4790</v>
      </c>
      <c r="AP185" s="195">
        <f t="shared" si="117"/>
        <v>6.6815144766147E-2</v>
      </c>
      <c r="AQ185" s="28">
        <v>3710.7438016528927</v>
      </c>
      <c r="AR185" s="89">
        <v>4490</v>
      </c>
      <c r="AS185" s="195">
        <f t="shared" si="118"/>
        <v>0</v>
      </c>
      <c r="AT185" s="143">
        <v>3710.7438016528927</v>
      </c>
      <c r="AU185" s="143">
        <v>4490</v>
      </c>
      <c r="AV185" s="195">
        <f t="shared" si="119"/>
        <v>0</v>
      </c>
      <c r="AW185" s="143">
        <v>3710.7438016528927</v>
      </c>
      <c r="AX185" s="143">
        <v>4490</v>
      </c>
      <c r="AY185" s="195">
        <f t="shared" si="120"/>
        <v>0</v>
      </c>
      <c r="AZ185" s="143">
        <v>3710.7438016528927</v>
      </c>
      <c r="BA185" s="143">
        <v>4490</v>
      </c>
      <c r="BB185" s="195">
        <f t="shared" si="121"/>
        <v>0</v>
      </c>
      <c r="BC185" s="28">
        <v>3710.7438016528927</v>
      </c>
      <c r="BD185" s="162">
        <v>4490</v>
      </c>
      <c r="BE185" s="195">
        <f t="shared" si="122"/>
        <v>0</v>
      </c>
      <c r="BF185" s="28">
        <f t="shared" si="145"/>
        <v>3710.7438016528927</v>
      </c>
      <c r="BG185" s="162">
        <v>4490</v>
      </c>
      <c r="BH185" s="195">
        <f t="shared" si="123"/>
        <v>2.2779043280182234E-2</v>
      </c>
      <c r="BI185" s="99">
        <v>3628.0991735537191</v>
      </c>
      <c r="BJ185" s="157">
        <v>4390</v>
      </c>
      <c r="BK185" s="195">
        <f t="shared" si="124"/>
        <v>0.10025062656641603</v>
      </c>
      <c r="BL185" s="28">
        <v>3297.5206611570247</v>
      </c>
      <c r="BM185" s="350">
        <v>3990</v>
      </c>
      <c r="BN185" s="194">
        <f t="shared" si="125"/>
        <v>0</v>
      </c>
      <c r="BO185" s="28">
        <v>3297.5206611570247</v>
      </c>
      <c r="BP185" s="106">
        <v>3990</v>
      </c>
      <c r="BQ185" s="194">
        <f t="shared" si="126"/>
        <v>0</v>
      </c>
      <c r="BR185" s="204">
        <f t="shared" si="141"/>
        <v>3297.5206611570247</v>
      </c>
      <c r="BS185" s="106">
        <v>3990</v>
      </c>
      <c r="BT185" s="194">
        <f t="shared" si="127"/>
        <v>0</v>
      </c>
      <c r="BU185" s="204">
        <f t="shared" si="142"/>
        <v>3297.5206611570247</v>
      </c>
      <c r="BV185" s="52">
        <v>3990</v>
      </c>
      <c r="BW185" s="195"/>
      <c r="BX185" s="204">
        <f t="shared" si="143"/>
        <v>0</v>
      </c>
      <c r="BY185" s="193"/>
      <c r="BZ185" s="194"/>
      <c r="CA185" s="204"/>
      <c r="CB185" s="199"/>
      <c r="CC185" s="195"/>
      <c r="CD185" s="204"/>
      <c r="CE185" s="193"/>
      <c r="CF185" s="194"/>
      <c r="CG185" s="204"/>
      <c r="CH185" s="125"/>
      <c r="CI185" s="195"/>
      <c r="CJ185" s="204"/>
      <c r="CK185" s="125"/>
    </row>
    <row r="186" spans="1:89" x14ac:dyDescent="0.3">
      <c r="A186" s="279" t="s">
        <v>249</v>
      </c>
      <c r="B186" s="267">
        <v>1117</v>
      </c>
      <c r="C186" s="31" t="s">
        <v>256</v>
      </c>
      <c r="D186" s="783">
        <v>2471.0743801652893</v>
      </c>
      <c r="E186" s="89">
        <v>2990</v>
      </c>
      <c r="F186" s="195">
        <f t="shared" si="105"/>
        <v>0</v>
      </c>
      <c r="G186" s="783">
        <v>2471.0743801652893</v>
      </c>
      <c r="H186" s="162">
        <v>2990</v>
      </c>
      <c r="I186" s="195">
        <f t="shared" si="106"/>
        <v>0</v>
      </c>
      <c r="J186" s="783">
        <v>2471.0743801652893</v>
      </c>
      <c r="K186" s="162">
        <v>2990</v>
      </c>
      <c r="L186" s="195">
        <f t="shared" si="107"/>
        <v>0</v>
      </c>
      <c r="M186" s="783">
        <v>2471.0743801652893</v>
      </c>
      <c r="N186" s="162">
        <v>2990</v>
      </c>
      <c r="O186" s="195">
        <f t="shared" si="108"/>
        <v>0</v>
      </c>
      <c r="P186" s="783">
        <v>2471.0743801652893</v>
      </c>
      <c r="Q186" s="162">
        <v>2990</v>
      </c>
      <c r="R186" s="195">
        <f t="shared" si="109"/>
        <v>0.20080321285140562</v>
      </c>
      <c r="S186" s="783">
        <v>2057.8512396694214</v>
      </c>
      <c r="T186" s="162">
        <v>2490</v>
      </c>
      <c r="U186" s="195">
        <f t="shared" si="110"/>
        <v>0</v>
      </c>
      <c r="V186" s="783">
        <f t="shared" si="140"/>
        <v>2057.8512396694214</v>
      </c>
      <c r="W186" s="162">
        <v>2490</v>
      </c>
      <c r="X186" s="195">
        <f t="shared" si="111"/>
        <v>0</v>
      </c>
      <c r="Y186" s="86">
        <f t="shared" si="144"/>
        <v>2057.8512396694214</v>
      </c>
      <c r="Z186" s="162">
        <v>2490</v>
      </c>
      <c r="AA186" s="195">
        <f t="shared" si="112"/>
        <v>0</v>
      </c>
      <c r="AB186" s="86">
        <v>2057.8512396694214</v>
      </c>
      <c r="AC186" s="162">
        <v>2490</v>
      </c>
      <c r="AD186" s="195">
        <f t="shared" si="113"/>
        <v>0</v>
      </c>
      <c r="AE186" s="86">
        <v>2057.8512396694214</v>
      </c>
      <c r="AF186" s="943">
        <v>2490</v>
      </c>
      <c r="AG186" s="195">
        <f t="shared" si="114"/>
        <v>8.7336244541484712E-2</v>
      </c>
      <c r="AH186" s="143">
        <v>1892.5619834710744</v>
      </c>
      <c r="AI186" s="943">
        <v>2290</v>
      </c>
      <c r="AJ186" s="195">
        <f t="shared" si="115"/>
        <v>0</v>
      </c>
      <c r="AK186" s="86">
        <v>1892.5619834710744</v>
      </c>
      <c r="AL186" s="943">
        <v>2290</v>
      </c>
      <c r="AM186" s="195">
        <f t="shared" si="116"/>
        <v>0</v>
      </c>
      <c r="AN186" s="86">
        <v>1892.5619834710744</v>
      </c>
      <c r="AO186" s="943">
        <v>2290</v>
      </c>
      <c r="AP186" s="195">
        <f t="shared" si="117"/>
        <v>0</v>
      </c>
      <c r="AQ186" s="28">
        <v>1892.5619834710744</v>
      </c>
      <c r="AR186" s="89">
        <v>2290</v>
      </c>
      <c r="AS186" s="195">
        <f t="shared" si="118"/>
        <v>0</v>
      </c>
      <c r="AT186" s="143">
        <v>1892.5619834710744</v>
      </c>
      <c r="AU186" s="143">
        <v>2290</v>
      </c>
      <c r="AV186" s="195">
        <f t="shared" si="119"/>
        <v>0</v>
      </c>
      <c r="AW186" s="143">
        <v>1892.5619834710744</v>
      </c>
      <c r="AX186" s="143">
        <v>2290</v>
      </c>
      <c r="AY186" s="195">
        <f t="shared" si="120"/>
        <v>0</v>
      </c>
      <c r="AZ186" s="143">
        <v>1892.5619834710744</v>
      </c>
      <c r="BA186" s="143">
        <v>2290</v>
      </c>
      <c r="BB186" s="195">
        <f t="shared" si="121"/>
        <v>0</v>
      </c>
      <c r="BC186" s="28">
        <v>1892.5619834710744</v>
      </c>
      <c r="BD186" s="162">
        <v>2290</v>
      </c>
      <c r="BE186" s="195">
        <f t="shared" si="122"/>
        <v>0</v>
      </c>
      <c r="BF186" s="28">
        <f t="shared" si="145"/>
        <v>1892.5619834710744</v>
      </c>
      <c r="BG186" s="162">
        <v>2290</v>
      </c>
      <c r="BH186" s="195">
        <f t="shared" si="123"/>
        <v>0.21164021164021163</v>
      </c>
      <c r="BI186" s="99">
        <v>1561.9834710743803</v>
      </c>
      <c r="BJ186" s="157">
        <v>1890</v>
      </c>
      <c r="BK186" s="195">
        <f t="shared" si="124"/>
        <v>0</v>
      </c>
      <c r="BL186" s="28">
        <v>1561.9834710743803</v>
      </c>
      <c r="BM186" s="350">
        <v>1890</v>
      </c>
      <c r="BN186" s="194">
        <f t="shared" si="125"/>
        <v>0</v>
      </c>
      <c r="BO186" s="28">
        <v>1561.9834710743803</v>
      </c>
      <c r="BP186" s="106">
        <v>1890</v>
      </c>
      <c r="BQ186" s="194">
        <f t="shared" si="126"/>
        <v>0</v>
      </c>
      <c r="BR186" s="204">
        <f t="shared" si="141"/>
        <v>1561.9834710743803</v>
      </c>
      <c r="BS186" s="106">
        <v>1890</v>
      </c>
      <c r="BT186" s="194">
        <f t="shared" si="127"/>
        <v>0</v>
      </c>
      <c r="BU186" s="204">
        <f t="shared" si="142"/>
        <v>1561.9834710743803</v>
      </c>
      <c r="BV186" s="52">
        <v>1890</v>
      </c>
      <c r="BW186" s="195"/>
      <c r="BX186" s="204">
        <f t="shared" si="143"/>
        <v>0</v>
      </c>
      <c r="BY186" s="193"/>
      <c r="BZ186" s="194"/>
      <c r="CA186" s="204"/>
      <c r="CB186" s="199"/>
      <c r="CC186" s="195"/>
      <c r="CD186" s="204"/>
      <c r="CE186" s="193"/>
      <c r="CF186" s="194"/>
      <c r="CG186" s="204"/>
      <c r="CH186" s="125"/>
      <c r="CI186" s="195"/>
      <c r="CJ186" s="204"/>
      <c r="CK186" s="125"/>
    </row>
    <row r="187" spans="1:89" x14ac:dyDescent="0.3">
      <c r="A187" s="279" t="s">
        <v>249</v>
      </c>
      <c r="B187" s="267">
        <v>1129</v>
      </c>
      <c r="C187" s="31" t="s">
        <v>257</v>
      </c>
      <c r="D187" s="783">
        <v>6768.5950413223145</v>
      </c>
      <c r="E187" s="89">
        <v>8190</v>
      </c>
      <c r="F187" s="195">
        <f t="shared" si="105"/>
        <v>0</v>
      </c>
      <c r="G187" s="783">
        <v>6768.5950413223145</v>
      </c>
      <c r="H187" s="162">
        <v>8190</v>
      </c>
      <c r="I187" s="195">
        <f t="shared" si="106"/>
        <v>0</v>
      </c>
      <c r="J187" s="783">
        <v>6768.5950413223145</v>
      </c>
      <c r="K187" s="162">
        <v>8190</v>
      </c>
      <c r="L187" s="195">
        <f t="shared" si="107"/>
        <v>0</v>
      </c>
      <c r="M187" s="783">
        <v>6768.5950413223145</v>
      </c>
      <c r="N187" s="162">
        <v>8190</v>
      </c>
      <c r="O187" s="195">
        <f t="shared" si="108"/>
        <v>0</v>
      </c>
      <c r="P187" s="783">
        <v>6768.5950413223145</v>
      </c>
      <c r="Q187" s="162">
        <v>8190</v>
      </c>
      <c r="R187" s="195">
        <f t="shared" si="109"/>
        <v>0.10825439783491204</v>
      </c>
      <c r="S187" s="783">
        <v>6107.4380165289258</v>
      </c>
      <c r="T187" s="162">
        <v>7390</v>
      </c>
      <c r="U187" s="195">
        <f t="shared" si="110"/>
        <v>0</v>
      </c>
      <c r="V187" s="783">
        <f t="shared" si="140"/>
        <v>6107.4380165289258</v>
      </c>
      <c r="W187" s="162">
        <v>7390</v>
      </c>
      <c r="X187" s="195">
        <f t="shared" si="111"/>
        <v>0</v>
      </c>
      <c r="Y187" s="86">
        <f t="shared" si="144"/>
        <v>6107.4380165289258</v>
      </c>
      <c r="Z187" s="162">
        <v>7390</v>
      </c>
      <c r="AA187" s="195">
        <f t="shared" si="112"/>
        <v>0</v>
      </c>
      <c r="AB187" s="86">
        <v>6107.4380165289258</v>
      </c>
      <c r="AC187" s="162">
        <v>7390</v>
      </c>
      <c r="AD187" s="195">
        <f t="shared" si="113"/>
        <v>0</v>
      </c>
      <c r="AE187" s="86">
        <v>6107.4380165289258</v>
      </c>
      <c r="AF187" s="943">
        <v>7390</v>
      </c>
      <c r="AG187" s="195">
        <f t="shared" si="114"/>
        <v>5.7224606580829757E-2</v>
      </c>
      <c r="AH187" s="143">
        <v>5776.8595041322315</v>
      </c>
      <c r="AI187" s="943">
        <v>6990</v>
      </c>
      <c r="AJ187" s="195">
        <f t="shared" si="115"/>
        <v>0</v>
      </c>
      <c r="AK187" s="86">
        <v>5776.8595041322315</v>
      </c>
      <c r="AL187" s="943">
        <v>6990</v>
      </c>
      <c r="AM187" s="195">
        <f t="shared" si="116"/>
        <v>0</v>
      </c>
      <c r="AN187" s="86">
        <v>5776.8595041322315</v>
      </c>
      <c r="AO187" s="943">
        <v>6990</v>
      </c>
      <c r="AP187" s="195">
        <f t="shared" si="117"/>
        <v>0</v>
      </c>
      <c r="AQ187" s="28">
        <v>5776.8595041322315</v>
      </c>
      <c r="AR187" s="89">
        <v>6990</v>
      </c>
      <c r="AS187" s="195">
        <f t="shared" si="118"/>
        <v>0</v>
      </c>
      <c r="AT187" s="143">
        <v>5776.8595041322315</v>
      </c>
      <c r="AU187" s="143">
        <v>6990</v>
      </c>
      <c r="AV187" s="195">
        <f t="shared" si="119"/>
        <v>0</v>
      </c>
      <c r="AW187" s="143">
        <v>5776.8595041322315</v>
      </c>
      <c r="AX187" s="143">
        <v>6990</v>
      </c>
      <c r="AY187" s="195">
        <f t="shared" si="120"/>
        <v>0</v>
      </c>
      <c r="AZ187" s="143">
        <v>5776.8595041322315</v>
      </c>
      <c r="BA187" s="143">
        <v>6990</v>
      </c>
      <c r="BB187" s="195">
        <f t="shared" si="121"/>
        <v>0</v>
      </c>
      <c r="BC187" s="28">
        <v>5776.8595041322315</v>
      </c>
      <c r="BD187" s="162">
        <v>6990</v>
      </c>
      <c r="BE187" s="195">
        <f t="shared" si="122"/>
        <v>0</v>
      </c>
      <c r="BF187" s="28">
        <f t="shared" si="145"/>
        <v>5776.8595041322315</v>
      </c>
      <c r="BG187" s="162">
        <v>6990</v>
      </c>
      <c r="BH187" s="195">
        <f t="shared" si="123"/>
        <v>0</v>
      </c>
      <c r="BI187" s="99">
        <v>5776.8595041322315</v>
      </c>
      <c r="BJ187" s="157">
        <v>6990</v>
      </c>
      <c r="BK187" s="195">
        <f t="shared" si="124"/>
        <v>0</v>
      </c>
      <c r="BL187" s="28">
        <v>5776.8595041322315</v>
      </c>
      <c r="BM187" s="350">
        <v>6990</v>
      </c>
      <c r="BN187" s="194">
        <f t="shared" si="125"/>
        <v>0</v>
      </c>
      <c r="BO187" s="28">
        <v>5776.8595041322315</v>
      </c>
      <c r="BP187" s="106">
        <v>6990</v>
      </c>
      <c r="BQ187" s="194">
        <f t="shared" si="126"/>
        <v>0</v>
      </c>
      <c r="BR187" s="204">
        <f t="shared" si="141"/>
        <v>5776.8595041322315</v>
      </c>
      <c r="BS187" s="106">
        <v>6990</v>
      </c>
      <c r="BT187" s="194">
        <f t="shared" si="127"/>
        <v>0</v>
      </c>
      <c r="BU187" s="204">
        <f t="shared" si="142"/>
        <v>5776.8595041322315</v>
      </c>
      <c r="BV187" s="52">
        <v>6990</v>
      </c>
      <c r="BW187" s="195"/>
      <c r="BX187" s="204">
        <f t="shared" si="143"/>
        <v>0</v>
      </c>
      <c r="BY187" s="193"/>
      <c r="BZ187" s="194"/>
      <c r="CA187" s="204"/>
      <c r="CB187" s="199"/>
      <c r="CC187" s="195"/>
      <c r="CD187" s="204"/>
      <c r="CE187" s="193"/>
      <c r="CF187" s="194"/>
      <c r="CG187" s="204"/>
      <c r="CH187" s="125"/>
      <c r="CI187" s="195"/>
      <c r="CJ187" s="204"/>
      <c r="CK187" s="125"/>
    </row>
    <row r="188" spans="1:89" x14ac:dyDescent="0.3">
      <c r="A188" s="279" t="s">
        <v>249</v>
      </c>
      <c r="B188" s="267">
        <v>1133</v>
      </c>
      <c r="C188" s="31" t="s">
        <v>258</v>
      </c>
      <c r="D188" s="783">
        <v>2471.0743801652893</v>
      </c>
      <c r="E188" s="89">
        <v>2990</v>
      </c>
      <c r="F188" s="195">
        <f t="shared" si="105"/>
        <v>0</v>
      </c>
      <c r="G188" s="783">
        <v>2471.0743801652893</v>
      </c>
      <c r="H188" s="162">
        <v>2990</v>
      </c>
      <c r="I188" s="195">
        <f t="shared" si="106"/>
        <v>0</v>
      </c>
      <c r="J188" s="783">
        <v>2471.0743801652893</v>
      </c>
      <c r="K188" s="162">
        <v>2990</v>
      </c>
      <c r="L188" s="195">
        <f t="shared" si="107"/>
        <v>0</v>
      </c>
      <c r="M188" s="783">
        <v>2471.0743801652893</v>
      </c>
      <c r="N188" s="162">
        <v>2990</v>
      </c>
      <c r="O188" s="195">
        <f t="shared" si="108"/>
        <v>0</v>
      </c>
      <c r="P188" s="783">
        <v>2471.0743801652893</v>
      </c>
      <c r="Q188" s="162">
        <v>2990</v>
      </c>
      <c r="R188" s="195">
        <f t="shared" si="109"/>
        <v>0.20080321285140562</v>
      </c>
      <c r="S188" s="783">
        <v>2057.8512396694214</v>
      </c>
      <c r="T188" s="162">
        <v>2490</v>
      </c>
      <c r="U188" s="195">
        <f t="shared" si="110"/>
        <v>0</v>
      </c>
      <c r="V188" s="783">
        <f t="shared" si="140"/>
        <v>2057.8512396694214</v>
      </c>
      <c r="W188" s="162">
        <v>2490</v>
      </c>
      <c r="X188" s="195">
        <f t="shared" si="111"/>
        <v>0</v>
      </c>
      <c r="Y188" s="86">
        <f t="shared" si="144"/>
        <v>2057.8512396694214</v>
      </c>
      <c r="Z188" s="162">
        <v>2490</v>
      </c>
      <c r="AA188" s="195">
        <f t="shared" si="112"/>
        <v>0</v>
      </c>
      <c r="AB188" s="86">
        <v>2057.8512396694214</v>
      </c>
      <c r="AC188" s="162">
        <v>2490</v>
      </c>
      <c r="AD188" s="195">
        <f t="shared" si="113"/>
        <v>0</v>
      </c>
      <c r="AE188" s="86">
        <v>2057.8512396694214</v>
      </c>
      <c r="AF188" s="943">
        <v>2490</v>
      </c>
      <c r="AG188" s="195">
        <f t="shared" si="114"/>
        <v>8.7336244541484712E-2</v>
      </c>
      <c r="AH188" s="143">
        <v>1892.5619834710744</v>
      </c>
      <c r="AI188" s="943">
        <v>2290</v>
      </c>
      <c r="AJ188" s="195">
        <f t="shared" si="115"/>
        <v>0</v>
      </c>
      <c r="AK188" s="86">
        <v>1892.5619834710744</v>
      </c>
      <c r="AL188" s="943">
        <v>2290</v>
      </c>
      <c r="AM188" s="195">
        <f t="shared" si="116"/>
        <v>0</v>
      </c>
      <c r="AN188" s="86">
        <v>1892.5619834710744</v>
      </c>
      <c r="AO188" s="943">
        <v>2290</v>
      </c>
      <c r="AP188" s="195">
        <f t="shared" si="117"/>
        <v>0</v>
      </c>
      <c r="AQ188" s="28">
        <v>1892.5619834710744</v>
      </c>
      <c r="AR188" s="89">
        <v>2290</v>
      </c>
      <c r="AS188" s="195">
        <f t="shared" si="118"/>
        <v>0</v>
      </c>
      <c r="AT188" s="143">
        <v>1892.5619834710744</v>
      </c>
      <c r="AU188" s="143">
        <v>2290</v>
      </c>
      <c r="AV188" s="195">
        <f t="shared" si="119"/>
        <v>0</v>
      </c>
      <c r="AW188" s="143">
        <v>1892.5619834710744</v>
      </c>
      <c r="AX188" s="143">
        <v>2290</v>
      </c>
      <c r="AY188" s="195">
        <f t="shared" si="120"/>
        <v>0</v>
      </c>
      <c r="AZ188" s="143">
        <v>1892.5619834710744</v>
      </c>
      <c r="BA188" s="143">
        <v>2290</v>
      </c>
      <c r="BB188" s="195">
        <f t="shared" si="121"/>
        <v>0</v>
      </c>
      <c r="BC188" s="28">
        <v>1892.5619834710744</v>
      </c>
      <c r="BD188" s="162">
        <v>2290</v>
      </c>
      <c r="BE188" s="195">
        <f t="shared" si="122"/>
        <v>0</v>
      </c>
      <c r="BF188" s="28">
        <f t="shared" si="145"/>
        <v>1892.5619834710744</v>
      </c>
      <c r="BG188" s="162">
        <v>2290</v>
      </c>
      <c r="BH188" s="195">
        <f t="shared" si="123"/>
        <v>0.21164021164021163</v>
      </c>
      <c r="BI188" s="99">
        <v>1561.9834710743803</v>
      </c>
      <c r="BJ188" s="157">
        <v>1890</v>
      </c>
      <c r="BK188" s="195">
        <f>(BJ188-BM188)/BM188</f>
        <v>0</v>
      </c>
      <c r="BL188" s="28">
        <v>1561.9834710743803</v>
      </c>
      <c r="BM188" s="350">
        <v>1890</v>
      </c>
      <c r="BN188" s="194"/>
      <c r="BO188" s="28"/>
      <c r="BP188" s="106"/>
      <c r="BQ188" s="194"/>
      <c r="BR188" s="204"/>
      <c r="BS188" s="106"/>
      <c r="BT188" s="194"/>
      <c r="BU188" s="204"/>
      <c r="BV188" s="52"/>
      <c r="BW188" s="195"/>
      <c r="BX188" s="204"/>
      <c r="BY188" s="193"/>
      <c r="BZ188" s="194"/>
      <c r="CA188" s="204"/>
      <c r="CB188" s="199"/>
      <c r="CC188" s="195"/>
      <c r="CD188" s="204"/>
      <c r="CE188" s="193"/>
      <c r="CF188" s="194"/>
      <c r="CG188" s="204"/>
      <c r="CH188" s="125"/>
      <c r="CI188" s="195"/>
      <c r="CJ188" s="204"/>
      <c r="CK188" s="125"/>
    </row>
    <row r="189" spans="1:89" x14ac:dyDescent="0.3">
      <c r="A189" s="279" t="s">
        <v>249</v>
      </c>
      <c r="B189" s="267">
        <v>1147</v>
      </c>
      <c r="C189" s="31" t="s">
        <v>259</v>
      </c>
      <c r="D189" s="783">
        <v>4950.4132231404956</v>
      </c>
      <c r="E189" s="89">
        <v>5990</v>
      </c>
      <c r="F189" s="195">
        <f t="shared" si="105"/>
        <v>0</v>
      </c>
      <c r="G189" s="783">
        <v>4950.4132231404956</v>
      </c>
      <c r="H189" s="162">
        <v>5990</v>
      </c>
      <c r="I189" s="195">
        <f t="shared" si="106"/>
        <v>0</v>
      </c>
      <c r="J189" s="783">
        <v>4950.4132231404956</v>
      </c>
      <c r="K189" s="162">
        <v>5990</v>
      </c>
      <c r="L189" s="195">
        <f t="shared" si="107"/>
        <v>0</v>
      </c>
      <c r="M189" s="783">
        <v>4950.4132231404956</v>
      </c>
      <c r="N189" s="162">
        <v>5990</v>
      </c>
      <c r="O189" s="195">
        <f t="shared" si="108"/>
        <v>0</v>
      </c>
      <c r="P189" s="783">
        <v>4950.4132231404956</v>
      </c>
      <c r="Q189" s="162">
        <v>5990</v>
      </c>
      <c r="R189" s="195">
        <f t="shared" si="109"/>
        <v>9.107468123861566E-2</v>
      </c>
      <c r="S189" s="783">
        <v>4537.1900826446281</v>
      </c>
      <c r="T189" s="162">
        <v>5490</v>
      </c>
      <c r="U189" s="195">
        <f t="shared" si="110"/>
        <v>0</v>
      </c>
      <c r="V189" s="783">
        <f t="shared" si="140"/>
        <v>4537.1900826446281</v>
      </c>
      <c r="W189" s="236">
        <v>5490</v>
      </c>
      <c r="X189" s="195">
        <f t="shared" si="111"/>
        <v>0.10020040080160321</v>
      </c>
      <c r="Y189" s="86">
        <f t="shared" si="144"/>
        <v>4123.9669421487606</v>
      </c>
      <c r="Z189" s="162">
        <v>4990</v>
      </c>
      <c r="AA189" s="195">
        <f t="shared" si="112"/>
        <v>0</v>
      </c>
      <c r="AB189" s="86">
        <v>4123.9669421487606</v>
      </c>
      <c r="AC189" s="162">
        <v>4990</v>
      </c>
      <c r="AD189" s="195">
        <f t="shared" si="113"/>
        <v>0</v>
      </c>
      <c r="AE189" s="86">
        <v>4123.9669421487606</v>
      </c>
      <c r="AF189" s="943">
        <v>4990</v>
      </c>
      <c r="AG189" s="195">
        <f t="shared" si="114"/>
        <v>6.3965884861407252E-2</v>
      </c>
      <c r="AH189" s="143">
        <v>3876.0330578512398</v>
      </c>
      <c r="AI189" s="943">
        <v>4690</v>
      </c>
      <c r="AJ189" s="195">
        <f t="shared" si="115"/>
        <v>0</v>
      </c>
      <c r="AK189" s="86">
        <v>3876.0330578512398</v>
      </c>
      <c r="AL189" s="943">
        <v>4690</v>
      </c>
      <c r="AM189" s="195">
        <f t="shared" si="116"/>
        <v>0</v>
      </c>
      <c r="AN189" s="86">
        <v>3876.0330578512398</v>
      </c>
      <c r="AO189" s="943">
        <v>4690</v>
      </c>
      <c r="AP189" s="195">
        <f t="shared" si="117"/>
        <v>0</v>
      </c>
      <c r="AQ189" s="28">
        <v>3876.0330578512398</v>
      </c>
      <c r="AR189" s="89">
        <v>4690</v>
      </c>
      <c r="AS189" s="195">
        <f t="shared" si="118"/>
        <v>0</v>
      </c>
      <c r="AT189" s="143">
        <v>3876.0330578512398</v>
      </c>
      <c r="AU189" s="143">
        <v>4690</v>
      </c>
      <c r="AV189" s="195">
        <f t="shared" si="119"/>
        <v>4.4543429844097995E-2</v>
      </c>
      <c r="AW189" s="143">
        <v>3710.7438016528927</v>
      </c>
      <c r="AX189" s="143">
        <v>4490</v>
      </c>
      <c r="AY189" s="195">
        <f t="shared" si="120"/>
        <v>0</v>
      </c>
      <c r="AZ189" s="143">
        <v>3297.5206611570247</v>
      </c>
      <c r="BA189" s="143">
        <v>4490</v>
      </c>
      <c r="BB189" s="195">
        <f t="shared" si="121"/>
        <v>0.12531328320802004</v>
      </c>
      <c r="BC189" s="28">
        <v>3297.5206611570247</v>
      </c>
      <c r="BD189" s="162">
        <v>3990</v>
      </c>
      <c r="BE189" s="195">
        <f t="shared" si="122"/>
        <v>0</v>
      </c>
      <c r="BF189" s="28">
        <f t="shared" si="145"/>
        <v>3297.5206611570247</v>
      </c>
      <c r="BG189" s="162">
        <v>3990</v>
      </c>
      <c r="BH189" s="195">
        <f t="shared" si="123"/>
        <v>0.14326647564469913</v>
      </c>
      <c r="BI189" s="99">
        <v>2884.2975206611573</v>
      </c>
      <c r="BJ189" s="157">
        <v>3490</v>
      </c>
      <c r="BK189" s="195">
        <f t="shared" ref="BK189:BK198" si="147">(BJ189-BM189)/BM189</f>
        <v>0</v>
      </c>
      <c r="BL189" s="28">
        <v>2884.2975206611573</v>
      </c>
      <c r="BM189" s="350">
        <v>3490</v>
      </c>
      <c r="BN189" s="194">
        <f t="shared" ref="BN189:BN198" si="148">(BM189-BP189)/BP189</f>
        <v>0</v>
      </c>
      <c r="BO189" s="28">
        <v>2884.2975206611573</v>
      </c>
      <c r="BP189" s="255">
        <v>3490</v>
      </c>
      <c r="BQ189" s="194">
        <f t="shared" ref="BQ189:BQ198" si="149">(BP189-BS189)/BS189</f>
        <v>0.16722408026755853</v>
      </c>
      <c r="BR189" s="204">
        <f t="shared" si="141"/>
        <v>2471.0743801652893</v>
      </c>
      <c r="BS189" s="106">
        <v>2990</v>
      </c>
      <c r="BT189" s="194">
        <f t="shared" ref="BT189:BT198" si="150">(BS189-BV189)/BV189</f>
        <v>0</v>
      </c>
      <c r="BU189" s="204">
        <f t="shared" si="142"/>
        <v>2471.0743801652893</v>
      </c>
      <c r="BV189" s="52">
        <v>2990</v>
      </c>
      <c r="BW189" s="195"/>
      <c r="BX189" s="204">
        <f t="shared" si="143"/>
        <v>0</v>
      </c>
      <c r="BY189" s="193"/>
      <c r="BZ189" s="194"/>
      <c r="CA189" s="204"/>
      <c r="CB189" s="199"/>
      <c r="CC189" s="195"/>
      <c r="CD189" s="204"/>
      <c r="CE189" s="193"/>
      <c r="CF189" s="194"/>
      <c r="CG189" s="204"/>
      <c r="CH189" s="125"/>
      <c r="CI189" s="195"/>
      <c r="CJ189" s="204"/>
      <c r="CK189" s="125"/>
    </row>
    <row r="190" spans="1:89" x14ac:dyDescent="0.3">
      <c r="A190" s="279" t="s">
        <v>249</v>
      </c>
      <c r="B190" s="267">
        <v>1154</v>
      </c>
      <c r="C190" s="31" t="s">
        <v>261</v>
      </c>
      <c r="D190" s="783">
        <v>4950.4132231404956</v>
      </c>
      <c r="E190" s="89">
        <v>5990</v>
      </c>
      <c r="F190" s="195">
        <f t="shared" si="105"/>
        <v>0</v>
      </c>
      <c r="G190" s="783">
        <v>4950.4132231404956</v>
      </c>
      <c r="H190" s="162">
        <v>5990</v>
      </c>
      <c r="I190" s="195">
        <f t="shared" si="106"/>
        <v>0</v>
      </c>
      <c r="J190" s="783">
        <v>4950.4132231404956</v>
      </c>
      <c r="K190" s="162">
        <v>5990</v>
      </c>
      <c r="L190" s="195">
        <f t="shared" si="107"/>
        <v>0</v>
      </c>
      <c r="M190" s="783">
        <v>4950.4132231404956</v>
      </c>
      <c r="N190" s="162">
        <v>5990</v>
      </c>
      <c r="O190" s="195">
        <f t="shared" si="108"/>
        <v>0</v>
      </c>
      <c r="P190" s="783">
        <v>4950.4132231404956</v>
      </c>
      <c r="Q190" s="162">
        <v>5990</v>
      </c>
      <c r="R190" s="195">
        <f t="shared" si="109"/>
        <v>9.107468123861566E-2</v>
      </c>
      <c r="S190" s="783">
        <v>4537.1900826446281</v>
      </c>
      <c r="T190" s="162">
        <v>5490</v>
      </c>
      <c r="U190" s="195">
        <f t="shared" si="110"/>
        <v>0</v>
      </c>
      <c r="V190" s="783">
        <f t="shared" si="140"/>
        <v>4537.1900826446281</v>
      </c>
      <c r="W190" s="162">
        <v>5490</v>
      </c>
      <c r="X190" s="195">
        <f t="shared" si="111"/>
        <v>0</v>
      </c>
      <c r="Y190" s="86">
        <f t="shared" si="144"/>
        <v>4537.1900826446281</v>
      </c>
      <c r="Z190" s="236">
        <v>5490</v>
      </c>
      <c r="AA190" s="195">
        <f t="shared" si="112"/>
        <v>0.10020040080160321</v>
      </c>
      <c r="AB190" s="86">
        <v>4123.9669421487606</v>
      </c>
      <c r="AC190" s="162">
        <v>4990</v>
      </c>
      <c r="AD190" s="195">
        <f t="shared" si="113"/>
        <v>0</v>
      </c>
      <c r="AE190" s="86">
        <v>4123.9669421487606</v>
      </c>
      <c r="AF190" s="943">
        <v>4990</v>
      </c>
      <c r="AG190" s="195">
        <f t="shared" si="114"/>
        <v>6.3965884861407252E-2</v>
      </c>
      <c r="AH190" s="143">
        <v>3876.0330578512398</v>
      </c>
      <c r="AI190" s="943">
        <v>4690</v>
      </c>
      <c r="AJ190" s="195">
        <f t="shared" si="115"/>
        <v>0</v>
      </c>
      <c r="AK190" s="86">
        <v>3876.0330578512398</v>
      </c>
      <c r="AL190" s="943">
        <v>4690</v>
      </c>
      <c r="AM190" s="195">
        <f t="shared" si="116"/>
        <v>0</v>
      </c>
      <c r="AN190" s="86">
        <v>3876.0330578512398</v>
      </c>
      <c r="AO190" s="943">
        <v>4690</v>
      </c>
      <c r="AP190" s="195">
        <f t="shared" si="117"/>
        <v>0</v>
      </c>
      <c r="AQ190" s="28">
        <v>3876.0330578512398</v>
      </c>
      <c r="AR190" s="89">
        <v>4690</v>
      </c>
      <c r="AS190" s="195">
        <f t="shared" si="118"/>
        <v>0</v>
      </c>
      <c r="AT190" s="143">
        <v>3876.0330578512398</v>
      </c>
      <c r="AU190" s="143">
        <v>4690</v>
      </c>
      <c r="AV190" s="195">
        <f t="shared" si="119"/>
        <v>4.4543429844097995E-2</v>
      </c>
      <c r="AW190" s="143">
        <v>3710.7438016528927</v>
      </c>
      <c r="AX190" s="143">
        <v>4490</v>
      </c>
      <c r="AY190" s="195">
        <f t="shared" si="120"/>
        <v>0</v>
      </c>
      <c r="AZ190" s="143">
        <v>3297.5206611570247</v>
      </c>
      <c r="BA190" s="143">
        <v>4490</v>
      </c>
      <c r="BB190" s="195">
        <f t="shared" si="121"/>
        <v>0.12531328320802004</v>
      </c>
      <c r="BC190" s="28">
        <v>3297.5206611570247</v>
      </c>
      <c r="BD190" s="162">
        <v>3990</v>
      </c>
      <c r="BE190" s="195">
        <f t="shared" si="122"/>
        <v>0</v>
      </c>
      <c r="BF190" s="28">
        <f t="shared" si="145"/>
        <v>3297.5206611570247</v>
      </c>
      <c r="BG190" s="162">
        <v>3990</v>
      </c>
      <c r="BH190" s="195">
        <f t="shared" si="123"/>
        <v>0.14326647564469913</v>
      </c>
      <c r="BI190" s="99">
        <v>2884.2975206611573</v>
      </c>
      <c r="BJ190" s="157">
        <v>3490</v>
      </c>
      <c r="BK190" s="195">
        <f t="shared" si="147"/>
        <v>0</v>
      </c>
      <c r="BL190" s="28">
        <v>2884.2975206611573</v>
      </c>
      <c r="BM190" s="350">
        <v>3490</v>
      </c>
      <c r="BN190" s="194">
        <f t="shared" si="148"/>
        <v>0</v>
      </c>
      <c r="BO190" s="28">
        <v>2884.2975206611573</v>
      </c>
      <c r="BP190" s="255">
        <v>3490</v>
      </c>
      <c r="BQ190" s="194">
        <f t="shared" si="149"/>
        <v>0.16722408026755853</v>
      </c>
      <c r="BR190" s="204">
        <f t="shared" si="141"/>
        <v>2471.0743801652893</v>
      </c>
      <c r="BS190" s="106">
        <v>2990</v>
      </c>
      <c r="BT190" s="194">
        <f t="shared" si="150"/>
        <v>0</v>
      </c>
      <c r="BU190" s="204">
        <f t="shared" si="142"/>
        <v>2471.0743801652893</v>
      </c>
      <c r="BV190" s="52">
        <v>2990</v>
      </c>
      <c r="BW190" s="195"/>
      <c r="BX190" s="204">
        <f t="shared" si="143"/>
        <v>0</v>
      </c>
      <c r="BY190" s="193"/>
      <c r="BZ190" s="194"/>
      <c r="CA190" s="204"/>
      <c r="CB190" s="199"/>
      <c r="CC190" s="195"/>
      <c r="CD190" s="204"/>
      <c r="CE190" s="193"/>
      <c r="CF190" s="194"/>
      <c r="CG190" s="204"/>
      <c r="CH190" s="125"/>
      <c r="CI190" s="195"/>
      <c r="CJ190" s="204"/>
      <c r="CK190" s="125"/>
    </row>
    <row r="191" spans="1:89" x14ac:dyDescent="0.3">
      <c r="A191" s="279" t="s">
        <v>249</v>
      </c>
      <c r="B191" s="267">
        <v>1121</v>
      </c>
      <c r="C191" s="31" t="s">
        <v>263</v>
      </c>
      <c r="D191" s="783">
        <v>6603.3057851239673</v>
      </c>
      <c r="E191" s="89">
        <v>7990</v>
      </c>
      <c r="F191" s="195">
        <f t="shared" si="105"/>
        <v>0</v>
      </c>
      <c r="G191" s="783">
        <v>6603.3057851239673</v>
      </c>
      <c r="H191" s="162">
        <v>7990</v>
      </c>
      <c r="I191" s="195">
        <f t="shared" si="106"/>
        <v>0</v>
      </c>
      <c r="J191" s="783">
        <v>6603.3057851239673</v>
      </c>
      <c r="K191" s="162">
        <v>7990</v>
      </c>
      <c r="L191" s="195">
        <f t="shared" si="107"/>
        <v>0</v>
      </c>
      <c r="M191" s="783">
        <v>6603.3057851239673</v>
      </c>
      <c r="N191" s="162">
        <v>7990</v>
      </c>
      <c r="O191" s="195">
        <f t="shared" si="108"/>
        <v>0</v>
      </c>
      <c r="P191" s="783">
        <v>6603.3057851239673</v>
      </c>
      <c r="Q191" s="162">
        <v>7990</v>
      </c>
      <c r="R191" s="195">
        <f t="shared" si="109"/>
        <v>0</v>
      </c>
      <c r="S191" s="783">
        <v>6603.3057851239673</v>
      </c>
      <c r="T191" s="162">
        <v>7990</v>
      </c>
      <c r="U191" s="195">
        <f t="shared" si="110"/>
        <v>-0.15806111696522657</v>
      </c>
      <c r="V191" s="783">
        <f t="shared" si="140"/>
        <v>7842.9752066115707</v>
      </c>
      <c r="W191" s="162">
        <v>9490</v>
      </c>
      <c r="X191" s="195">
        <f t="shared" si="111"/>
        <v>0</v>
      </c>
      <c r="Y191" s="86">
        <f t="shared" si="144"/>
        <v>7842.9752066115707</v>
      </c>
      <c r="Z191" s="236">
        <v>9490</v>
      </c>
      <c r="AA191" s="195">
        <f t="shared" si="112"/>
        <v>3.2644178454842222E-2</v>
      </c>
      <c r="AB191" s="86">
        <v>7595.0413223140495</v>
      </c>
      <c r="AC191" s="162">
        <v>9190</v>
      </c>
      <c r="AD191" s="195">
        <f t="shared" si="113"/>
        <v>0</v>
      </c>
      <c r="AE191" s="86">
        <v>7595.0413223140495</v>
      </c>
      <c r="AF191" s="943">
        <v>9190</v>
      </c>
      <c r="AG191" s="195">
        <f t="shared" si="114"/>
        <v>5.7537399309551207E-2</v>
      </c>
      <c r="AH191" s="143">
        <v>7181.818181818182</v>
      </c>
      <c r="AI191" s="943">
        <v>8690</v>
      </c>
      <c r="AJ191" s="195">
        <f t="shared" si="115"/>
        <v>0</v>
      </c>
      <c r="AK191" s="783">
        <v>7181.818181818182</v>
      </c>
      <c r="AL191" s="943">
        <v>8690</v>
      </c>
      <c r="AM191" s="195">
        <f t="shared" si="116"/>
        <v>0.14492753623188406</v>
      </c>
      <c r="AN191" s="783">
        <v>6272.727272727273</v>
      </c>
      <c r="AO191" s="943">
        <v>7590</v>
      </c>
      <c r="AP191" s="195">
        <f t="shared" si="117"/>
        <v>0.11782032400589101</v>
      </c>
      <c r="AQ191" s="383">
        <f t="shared" ref="AQ191" si="151">AR191/1.21</f>
        <v>5611.5702479338843</v>
      </c>
      <c r="AR191" s="89">
        <v>6790</v>
      </c>
      <c r="AS191" s="195">
        <f t="shared" si="118"/>
        <v>0.13355592654424039</v>
      </c>
      <c r="AT191" s="143">
        <v>4950.4132231404956</v>
      </c>
      <c r="AU191" s="143">
        <v>5990</v>
      </c>
      <c r="AV191" s="195">
        <f t="shared" si="119"/>
        <v>0</v>
      </c>
      <c r="AW191" s="143">
        <v>4950.4132231404956</v>
      </c>
      <c r="AX191" s="143">
        <v>5990</v>
      </c>
      <c r="AY191" s="195">
        <f t="shared" si="120"/>
        <v>0</v>
      </c>
      <c r="AZ191" s="143">
        <v>4950.4132231404956</v>
      </c>
      <c r="BA191" s="143">
        <v>5990</v>
      </c>
      <c r="BB191" s="195">
        <f t="shared" si="121"/>
        <v>0</v>
      </c>
      <c r="BC191" s="383">
        <v>4950.4132231404956</v>
      </c>
      <c r="BD191" s="162">
        <v>5990</v>
      </c>
      <c r="BE191" s="195">
        <f t="shared" si="122"/>
        <v>0</v>
      </c>
      <c r="BF191" s="383">
        <f t="shared" si="145"/>
        <v>4950.4132231404956</v>
      </c>
      <c r="BG191" s="162">
        <v>5990</v>
      </c>
      <c r="BH191" s="195">
        <f t="shared" si="123"/>
        <v>0</v>
      </c>
      <c r="BI191" s="99">
        <v>4950.4132231404956</v>
      </c>
      <c r="BJ191" s="157">
        <v>5990</v>
      </c>
      <c r="BK191" s="195">
        <f t="shared" si="147"/>
        <v>0</v>
      </c>
      <c r="BL191" s="383">
        <v>4950.4132231404956</v>
      </c>
      <c r="BM191" s="384">
        <v>5990</v>
      </c>
      <c r="BN191" s="194">
        <f t="shared" si="148"/>
        <v>0</v>
      </c>
      <c r="BO191" s="28">
        <v>4950.4132231404956</v>
      </c>
      <c r="BP191" s="255">
        <v>5990</v>
      </c>
      <c r="BQ191" s="194">
        <f t="shared" si="149"/>
        <v>0.15414258188824662</v>
      </c>
      <c r="BR191" s="204">
        <f t="shared" si="141"/>
        <v>4289.2561983471078</v>
      </c>
      <c r="BS191" s="106">
        <v>5190</v>
      </c>
      <c r="BT191" s="194">
        <f t="shared" si="150"/>
        <v>0</v>
      </c>
      <c r="BU191" s="204">
        <f t="shared" si="142"/>
        <v>4289.2561983471078</v>
      </c>
      <c r="BV191" s="52">
        <v>5190</v>
      </c>
      <c r="BW191" s="195"/>
      <c r="BX191" s="204">
        <f t="shared" si="143"/>
        <v>0</v>
      </c>
      <c r="BY191" s="193"/>
      <c r="BZ191" s="194"/>
      <c r="CA191" s="204"/>
      <c r="CB191" s="199"/>
      <c r="CC191" s="195"/>
      <c r="CD191" s="204"/>
      <c r="CE191" s="193"/>
      <c r="CF191" s="194"/>
      <c r="CG191" s="204"/>
      <c r="CH191" s="125"/>
      <c r="CI191" s="195"/>
      <c r="CJ191" s="204"/>
      <c r="CK191" s="125"/>
    </row>
    <row r="192" spans="1:89" x14ac:dyDescent="0.3">
      <c r="A192" s="279" t="s">
        <v>249</v>
      </c>
      <c r="B192" s="267">
        <v>1110</v>
      </c>
      <c r="C192" s="31" t="s">
        <v>265</v>
      </c>
      <c r="D192" s="783">
        <v>1066.1157024793388</v>
      </c>
      <c r="E192" s="89">
        <v>1290</v>
      </c>
      <c r="F192" s="195">
        <f t="shared" si="105"/>
        <v>0</v>
      </c>
      <c r="G192" s="783">
        <v>1066.1157024793388</v>
      </c>
      <c r="H192" s="162">
        <v>1290</v>
      </c>
      <c r="I192" s="195">
        <f t="shared" si="106"/>
        <v>0</v>
      </c>
      <c r="J192" s="783">
        <v>1066.1157024793388</v>
      </c>
      <c r="K192" s="162">
        <v>1290</v>
      </c>
      <c r="L192" s="195">
        <f t="shared" si="107"/>
        <v>0</v>
      </c>
      <c r="M192" s="783">
        <v>1066.1157024793388</v>
      </c>
      <c r="N192" s="162">
        <v>1290</v>
      </c>
      <c r="O192" s="195">
        <f t="shared" si="108"/>
        <v>0</v>
      </c>
      <c r="P192" s="783">
        <v>1066.1157024793388</v>
      </c>
      <c r="Q192" s="162">
        <v>1290</v>
      </c>
      <c r="R192" s="195">
        <f t="shared" si="109"/>
        <v>0</v>
      </c>
      <c r="S192" s="783">
        <v>1066.1157024793388</v>
      </c>
      <c r="T192" s="162">
        <v>1290</v>
      </c>
      <c r="U192" s="195">
        <f t="shared" si="110"/>
        <v>0</v>
      </c>
      <c r="V192" s="783">
        <f t="shared" si="140"/>
        <v>1066.1157024793388</v>
      </c>
      <c r="W192" s="162">
        <v>1290</v>
      </c>
      <c r="X192" s="195">
        <f t="shared" si="111"/>
        <v>0</v>
      </c>
      <c r="Y192" s="86">
        <f t="shared" si="144"/>
        <v>1066.1157024793388</v>
      </c>
      <c r="Z192" s="162">
        <v>1290</v>
      </c>
      <c r="AA192" s="195">
        <f t="shared" si="112"/>
        <v>0</v>
      </c>
      <c r="AB192" s="86">
        <v>1066.1157024793388</v>
      </c>
      <c r="AC192" s="162">
        <v>1290</v>
      </c>
      <c r="AD192" s="195">
        <f t="shared" si="113"/>
        <v>0</v>
      </c>
      <c r="AE192" s="86">
        <v>1066.1157024793388</v>
      </c>
      <c r="AF192" s="943">
        <v>1290</v>
      </c>
      <c r="AG192" s="195">
        <f t="shared" si="114"/>
        <v>8.4033613445378158E-2</v>
      </c>
      <c r="AH192" s="143">
        <v>983.47107438016531</v>
      </c>
      <c r="AI192" s="943">
        <v>1190</v>
      </c>
      <c r="AJ192" s="195">
        <f t="shared" si="115"/>
        <v>0</v>
      </c>
      <c r="AK192" s="783">
        <v>983.47107438016531</v>
      </c>
      <c r="AL192" s="943">
        <v>1190</v>
      </c>
      <c r="AM192" s="195">
        <f t="shared" si="116"/>
        <v>0</v>
      </c>
      <c r="AN192" s="86">
        <v>983.47107438016531</v>
      </c>
      <c r="AO192" s="943">
        <v>1190</v>
      </c>
      <c r="AP192" s="195">
        <f t="shared" si="117"/>
        <v>0</v>
      </c>
      <c r="AQ192" s="28">
        <v>983.47107438016531</v>
      </c>
      <c r="AR192" s="89">
        <v>1190</v>
      </c>
      <c r="AS192" s="195">
        <f t="shared" si="118"/>
        <v>0</v>
      </c>
      <c r="AT192" s="143">
        <v>983.47107438016531</v>
      </c>
      <c r="AU192" s="143">
        <v>1190</v>
      </c>
      <c r="AV192" s="195">
        <f t="shared" si="119"/>
        <v>0</v>
      </c>
      <c r="AW192" s="143">
        <v>983.47107438016531</v>
      </c>
      <c r="AX192" s="143">
        <v>1190</v>
      </c>
      <c r="AY192" s="195">
        <f t="shared" si="120"/>
        <v>0</v>
      </c>
      <c r="AZ192" s="143">
        <v>983.47107438016531</v>
      </c>
      <c r="BA192" s="143">
        <v>1190</v>
      </c>
      <c r="BB192" s="195">
        <f t="shared" si="121"/>
        <v>0</v>
      </c>
      <c r="BC192" s="28">
        <v>983.47107438016531</v>
      </c>
      <c r="BD192" s="162">
        <v>1190</v>
      </c>
      <c r="BE192" s="195">
        <f t="shared" si="122"/>
        <v>0</v>
      </c>
      <c r="BF192" s="28">
        <f t="shared" si="145"/>
        <v>983.47107438016531</v>
      </c>
      <c r="BG192" s="162">
        <v>1190</v>
      </c>
      <c r="BH192" s="195">
        <f t="shared" si="123"/>
        <v>0.20202020202020202</v>
      </c>
      <c r="BI192" s="99">
        <v>818.18181818181824</v>
      </c>
      <c r="BJ192" s="157">
        <v>990</v>
      </c>
      <c r="BK192" s="195">
        <f t="shared" si="147"/>
        <v>0</v>
      </c>
      <c r="BL192" s="28">
        <v>818.18181818181824</v>
      </c>
      <c r="BM192" s="350">
        <v>990</v>
      </c>
      <c r="BN192" s="194">
        <f t="shared" si="148"/>
        <v>0</v>
      </c>
      <c r="BO192" s="28">
        <v>818.18181818181824</v>
      </c>
      <c r="BP192" s="106">
        <v>990</v>
      </c>
      <c r="BQ192" s="194">
        <f t="shared" si="149"/>
        <v>0</v>
      </c>
      <c r="BR192" s="204">
        <f t="shared" si="141"/>
        <v>818.18181818181824</v>
      </c>
      <c r="BS192" s="255">
        <v>990</v>
      </c>
      <c r="BT192" s="194">
        <f t="shared" si="150"/>
        <v>0.11235955056179775</v>
      </c>
      <c r="BU192" s="204">
        <f t="shared" si="142"/>
        <v>735.53719008264466</v>
      </c>
      <c r="BV192" s="52">
        <v>890</v>
      </c>
      <c r="BW192" s="195"/>
      <c r="BX192" s="204">
        <f t="shared" si="143"/>
        <v>0</v>
      </c>
      <c r="BY192" s="193"/>
      <c r="BZ192" s="194"/>
      <c r="CA192" s="204"/>
      <c r="CB192" s="199"/>
      <c r="CC192" s="195"/>
      <c r="CD192" s="204"/>
      <c r="CE192" s="193"/>
      <c r="CF192" s="194"/>
      <c r="CG192" s="204"/>
      <c r="CH192" s="125"/>
      <c r="CI192" s="195"/>
      <c r="CJ192" s="204"/>
      <c r="CK192" s="125"/>
    </row>
    <row r="193" spans="1:89" x14ac:dyDescent="0.3">
      <c r="A193" s="279" t="s">
        <v>249</v>
      </c>
      <c r="B193" s="267">
        <v>1039</v>
      </c>
      <c r="C193" s="31" t="s">
        <v>267</v>
      </c>
      <c r="D193" s="783">
        <v>1148.7603305785124</v>
      </c>
      <c r="E193" s="89">
        <v>1390</v>
      </c>
      <c r="F193" s="195">
        <f t="shared" si="105"/>
        <v>0</v>
      </c>
      <c r="G193" s="783">
        <v>1148.7603305785124</v>
      </c>
      <c r="H193" s="162">
        <v>1390</v>
      </c>
      <c r="I193" s="195">
        <f t="shared" si="106"/>
        <v>0</v>
      </c>
      <c r="J193" s="783">
        <v>1148.7603305785124</v>
      </c>
      <c r="K193" s="162">
        <v>1390</v>
      </c>
      <c r="L193" s="195">
        <f t="shared" si="107"/>
        <v>0</v>
      </c>
      <c r="M193" s="783">
        <v>1148.7603305785124</v>
      </c>
      <c r="N193" s="162">
        <v>1390</v>
      </c>
      <c r="O193" s="195">
        <f t="shared" si="108"/>
        <v>0</v>
      </c>
      <c r="P193" s="783">
        <v>1148.7603305785124</v>
      </c>
      <c r="Q193" s="162">
        <v>1390</v>
      </c>
      <c r="R193" s="195">
        <f t="shared" si="109"/>
        <v>0</v>
      </c>
      <c r="S193" s="783">
        <v>1148.7603305785124</v>
      </c>
      <c r="T193" s="162">
        <v>1390</v>
      </c>
      <c r="U193" s="195">
        <f t="shared" si="110"/>
        <v>0</v>
      </c>
      <c r="V193" s="783">
        <f t="shared" si="140"/>
        <v>1148.7603305785124</v>
      </c>
      <c r="W193" s="162">
        <v>1390</v>
      </c>
      <c r="X193" s="195">
        <f t="shared" si="111"/>
        <v>0</v>
      </c>
      <c r="Y193" s="86">
        <f t="shared" si="144"/>
        <v>1148.7603305785124</v>
      </c>
      <c r="Z193" s="162">
        <v>1390</v>
      </c>
      <c r="AA193" s="195">
        <f t="shared" si="112"/>
        <v>0</v>
      </c>
      <c r="AB193" s="86">
        <v>1148.7603305785124</v>
      </c>
      <c r="AC193" s="162">
        <v>1390</v>
      </c>
      <c r="AD193" s="195">
        <f t="shared" si="113"/>
        <v>0</v>
      </c>
      <c r="AE193" s="86">
        <v>1148.7603305785124</v>
      </c>
      <c r="AF193" s="943">
        <v>1390</v>
      </c>
      <c r="AG193" s="195">
        <f t="shared" si="114"/>
        <v>7.7519379844961239E-2</v>
      </c>
      <c r="AH193" s="143">
        <v>1066.1157024793388</v>
      </c>
      <c r="AI193" s="943">
        <v>1290</v>
      </c>
      <c r="AJ193" s="195">
        <f t="shared" si="115"/>
        <v>0</v>
      </c>
      <c r="AK193" s="783">
        <v>1066.1157024793388</v>
      </c>
      <c r="AL193" s="943">
        <v>1290</v>
      </c>
      <c r="AM193" s="195">
        <f t="shared" si="116"/>
        <v>0</v>
      </c>
      <c r="AN193" s="86">
        <v>1066.1157024793388</v>
      </c>
      <c r="AO193" s="943">
        <v>1290</v>
      </c>
      <c r="AP193" s="195">
        <f t="shared" si="117"/>
        <v>0</v>
      </c>
      <c r="AQ193" s="28">
        <v>1066.1157024793388</v>
      </c>
      <c r="AR193" s="89">
        <v>1290</v>
      </c>
      <c r="AS193" s="195">
        <f t="shared" si="118"/>
        <v>0</v>
      </c>
      <c r="AT193" s="143">
        <v>1066.1157024793388</v>
      </c>
      <c r="AU193" s="143">
        <v>1290</v>
      </c>
      <c r="AV193" s="195">
        <f t="shared" si="119"/>
        <v>0</v>
      </c>
      <c r="AW193" s="143">
        <v>1066.1157024793388</v>
      </c>
      <c r="AX193" s="143">
        <v>1290</v>
      </c>
      <c r="AY193" s="195">
        <f t="shared" si="120"/>
        <v>0</v>
      </c>
      <c r="AZ193" s="143">
        <v>1066.1157024793388</v>
      </c>
      <c r="BA193" s="143">
        <v>1290</v>
      </c>
      <c r="BB193" s="195">
        <f t="shared" si="121"/>
        <v>0</v>
      </c>
      <c r="BC193" s="28">
        <v>1066.1157024793388</v>
      </c>
      <c r="BD193" s="162">
        <v>1290</v>
      </c>
      <c r="BE193" s="195">
        <f t="shared" si="122"/>
        <v>0</v>
      </c>
      <c r="BF193" s="28">
        <f t="shared" si="145"/>
        <v>1066.1157024793388</v>
      </c>
      <c r="BG193" s="162">
        <v>1290</v>
      </c>
      <c r="BH193" s="195">
        <f t="shared" si="123"/>
        <v>0.1834862385321101</v>
      </c>
      <c r="BI193" s="99">
        <v>900.82644628099172</v>
      </c>
      <c r="BJ193" s="157">
        <v>1090</v>
      </c>
      <c r="BK193" s="195">
        <f t="shared" si="147"/>
        <v>0</v>
      </c>
      <c r="BL193" s="28">
        <v>900.82644628099172</v>
      </c>
      <c r="BM193" s="350">
        <v>1090</v>
      </c>
      <c r="BN193" s="194">
        <f t="shared" si="148"/>
        <v>0</v>
      </c>
      <c r="BO193" s="28">
        <v>900.82644628099172</v>
      </c>
      <c r="BP193" s="106">
        <v>1090</v>
      </c>
      <c r="BQ193" s="194">
        <f t="shared" si="149"/>
        <v>0</v>
      </c>
      <c r="BR193" s="204">
        <f t="shared" si="141"/>
        <v>900.82644628099172</v>
      </c>
      <c r="BS193" s="255">
        <v>1090</v>
      </c>
      <c r="BT193" s="194">
        <f t="shared" si="150"/>
        <v>0.2247191011235955</v>
      </c>
      <c r="BU193" s="204">
        <f t="shared" si="142"/>
        <v>735.53719008264466</v>
      </c>
      <c r="BV193" s="52">
        <v>890</v>
      </c>
      <c r="BW193" s="195"/>
      <c r="BX193" s="204">
        <f t="shared" si="143"/>
        <v>0</v>
      </c>
      <c r="BY193" s="193"/>
      <c r="BZ193" s="194"/>
      <c r="CA193" s="204"/>
      <c r="CB193" s="199"/>
      <c r="CC193" s="195"/>
      <c r="CD193" s="204"/>
      <c r="CE193" s="193"/>
      <c r="CF193" s="194"/>
      <c r="CG193" s="204"/>
      <c r="CH193" s="125"/>
      <c r="CI193" s="195"/>
      <c r="CJ193" s="204"/>
      <c r="CK193" s="125"/>
    </row>
    <row r="194" spans="1:89" x14ac:dyDescent="0.3">
      <c r="A194" s="279" t="s">
        <v>249</v>
      </c>
      <c r="B194" s="267">
        <v>1161</v>
      </c>
      <c r="C194" s="31" t="s">
        <v>268</v>
      </c>
      <c r="D194" s="783">
        <v>1561.9834710743803</v>
      </c>
      <c r="E194" s="89">
        <v>1890</v>
      </c>
      <c r="F194" s="195">
        <f t="shared" si="105"/>
        <v>0</v>
      </c>
      <c r="G194" s="783">
        <v>1561.9834710743803</v>
      </c>
      <c r="H194" s="162">
        <v>1890</v>
      </c>
      <c r="I194" s="195">
        <f t="shared" si="106"/>
        <v>0</v>
      </c>
      <c r="J194" s="783">
        <v>1561.9834710743803</v>
      </c>
      <c r="K194" s="162">
        <v>1890</v>
      </c>
      <c r="L194" s="195">
        <f t="shared" si="107"/>
        <v>0</v>
      </c>
      <c r="M194" s="783">
        <v>1561.9834710743803</v>
      </c>
      <c r="N194" s="236">
        <v>1890</v>
      </c>
      <c r="O194" s="195">
        <f t="shared" si="108"/>
        <v>5.5865921787709494E-2</v>
      </c>
      <c r="P194" s="783">
        <v>1479.3388429752067</v>
      </c>
      <c r="Q194" s="162">
        <v>1790</v>
      </c>
      <c r="R194" s="195">
        <f t="shared" si="109"/>
        <v>5.9171597633136092E-2</v>
      </c>
      <c r="S194" s="783">
        <v>1396.6942148760331</v>
      </c>
      <c r="T194" s="162">
        <v>1690</v>
      </c>
      <c r="U194" s="195">
        <f t="shared" si="110"/>
        <v>0</v>
      </c>
      <c r="V194" s="783">
        <f t="shared" si="140"/>
        <v>1396.6942148760331</v>
      </c>
      <c r="W194" s="162">
        <v>1690</v>
      </c>
      <c r="X194" s="195">
        <f t="shared" si="111"/>
        <v>0</v>
      </c>
      <c r="Y194" s="86">
        <f t="shared" si="144"/>
        <v>1396.6942148760331</v>
      </c>
      <c r="Z194" s="162">
        <v>1690</v>
      </c>
      <c r="AA194" s="195">
        <f t="shared" si="112"/>
        <v>0</v>
      </c>
      <c r="AB194" s="86">
        <v>1396.6942148760331</v>
      </c>
      <c r="AC194" s="162">
        <v>1690</v>
      </c>
      <c r="AD194" s="195">
        <f t="shared" si="113"/>
        <v>0</v>
      </c>
      <c r="AE194" s="86">
        <v>1396.6942148760331</v>
      </c>
      <c r="AF194" s="943">
        <v>1690</v>
      </c>
      <c r="AG194" s="195">
        <f t="shared" si="114"/>
        <v>6.2893081761006289E-2</v>
      </c>
      <c r="AH194" s="143">
        <v>1314.0495867768595</v>
      </c>
      <c r="AI194" s="943">
        <v>1590</v>
      </c>
      <c r="AJ194" s="195">
        <f t="shared" si="115"/>
        <v>0</v>
      </c>
      <c r="AK194" s="783">
        <v>1314.0495867768595</v>
      </c>
      <c r="AL194" s="943">
        <v>1590</v>
      </c>
      <c r="AM194" s="195">
        <f t="shared" si="116"/>
        <v>0</v>
      </c>
      <c r="AN194" s="86">
        <v>1314.0495867768595</v>
      </c>
      <c r="AO194" s="943">
        <v>1590</v>
      </c>
      <c r="AP194" s="195">
        <f t="shared" si="117"/>
        <v>0</v>
      </c>
      <c r="AQ194" s="28">
        <v>1314.0495867768595</v>
      </c>
      <c r="AR194" s="89">
        <v>1590</v>
      </c>
      <c r="AS194" s="195">
        <f t="shared" si="118"/>
        <v>0</v>
      </c>
      <c r="AT194" s="143">
        <v>1314.0495867768595</v>
      </c>
      <c r="AU194" s="143">
        <v>1590</v>
      </c>
      <c r="AV194" s="195">
        <f t="shared" si="119"/>
        <v>6.7114093959731544E-2</v>
      </c>
      <c r="AW194" s="143">
        <v>1231.404958677686</v>
      </c>
      <c r="AX194" s="143">
        <v>1490</v>
      </c>
      <c r="AY194" s="195">
        <f t="shared" si="120"/>
        <v>0</v>
      </c>
      <c r="AZ194" s="143">
        <v>1231.404958677686</v>
      </c>
      <c r="BA194" s="143">
        <v>1490</v>
      </c>
      <c r="BB194" s="195">
        <f t="shared" si="121"/>
        <v>0</v>
      </c>
      <c r="BC194" s="28">
        <v>1231.404958677686</v>
      </c>
      <c r="BD194" s="162">
        <v>1490</v>
      </c>
      <c r="BE194" s="195">
        <f t="shared" si="122"/>
        <v>0</v>
      </c>
      <c r="BF194" s="28">
        <f t="shared" si="145"/>
        <v>1231.404958677686</v>
      </c>
      <c r="BG194" s="162">
        <v>1490</v>
      </c>
      <c r="BH194" s="195">
        <f t="shared" si="123"/>
        <v>0.15503875968992248</v>
      </c>
      <c r="BI194" s="99">
        <v>1066.1157024793388</v>
      </c>
      <c r="BJ194" s="157">
        <v>1290</v>
      </c>
      <c r="BK194" s="195">
        <f t="shared" si="147"/>
        <v>0</v>
      </c>
      <c r="BL194" s="28">
        <v>1066.1157024793388</v>
      </c>
      <c r="BM194" s="350">
        <v>1290</v>
      </c>
      <c r="BN194" s="194">
        <f t="shared" si="148"/>
        <v>0</v>
      </c>
      <c r="BO194" s="28">
        <v>1066.1157024793388</v>
      </c>
      <c r="BP194" s="106">
        <v>1290</v>
      </c>
      <c r="BQ194" s="194">
        <f t="shared" si="149"/>
        <v>0</v>
      </c>
      <c r="BR194" s="204">
        <f t="shared" si="141"/>
        <v>1066.1157024793388</v>
      </c>
      <c r="BS194" s="255">
        <v>1290</v>
      </c>
      <c r="BT194" s="194">
        <f t="shared" si="150"/>
        <v>0.1834862385321101</v>
      </c>
      <c r="BU194" s="204">
        <f t="shared" si="142"/>
        <v>900.82644628099172</v>
      </c>
      <c r="BV194" s="52">
        <v>1090</v>
      </c>
      <c r="BW194" s="195"/>
      <c r="BX194" s="204">
        <f t="shared" si="143"/>
        <v>0</v>
      </c>
      <c r="BY194" s="193"/>
      <c r="BZ194" s="194"/>
      <c r="CA194" s="204"/>
      <c r="CB194" s="199"/>
      <c r="CC194" s="195"/>
      <c r="CD194" s="204"/>
      <c r="CE194" s="193"/>
      <c r="CF194" s="194"/>
      <c r="CG194" s="204"/>
      <c r="CH194" s="125"/>
      <c r="CI194" s="195"/>
      <c r="CJ194" s="204"/>
      <c r="CK194" s="125"/>
    </row>
    <row r="195" spans="1:89" x14ac:dyDescent="0.3">
      <c r="A195" s="279" t="s">
        <v>249</v>
      </c>
      <c r="B195" s="267">
        <v>1259</v>
      </c>
      <c r="C195" s="31" t="s">
        <v>269</v>
      </c>
      <c r="D195" s="783">
        <v>1809.9173553719008</v>
      </c>
      <c r="E195" s="89">
        <v>2190</v>
      </c>
      <c r="F195" s="195">
        <f t="shared" si="105"/>
        <v>0</v>
      </c>
      <c r="G195" s="783">
        <v>1809.9173553719008</v>
      </c>
      <c r="H195" s="162">
        <v>2190</v>
      </c>
      <c r="I195" s="195">
        <f t="shared" si="106"/>
        <v>0</v>
      </c>
      <c r="J195" s="783">
        <v>1809.9173553719008</v>
      </c>
      <c r="K195" s="162">
        <v>2190</v>
      </c>
      <c r="L195" s="195">
        <f t="shared" si="107"/>
        <v>0</v>
      </c>
      <c r="M195" s="783">
        <v>1809.9173553719008</v>
      </c>
      <c r="N195" s="162">
        <v>2190</v>
      </c>
      <c r="O195" s="195">
        <f t="shared" si="108"/>
        <v>0</v>
      </c>
      <c r="P195" s="783">
        <v>1809.9173553719008</v>
      </c>
      <c r="Q195" s="162">
        <v>2190</v>
      </c>
      <c r="R195" s="195">
        <f t="shared" si="109"/>
        <v>0.10050251256281408</v>
      </c>
      <c r="S195" s="783">
        <v>1644.6280991735537</v>
      </c>
      <c r="T195" s="162">
        <v>1990</v>
      </c>
      <c r="U195" s="195">
        <f t="shared" si="110"/>
        <v>0</v>
      </c>
      <c r="V195" s="783">
        <f t="shared" si="140"/>
        <v>1644.6280991735537</v>
      </c>
      <c r="W195" s="162">
        <v>1990</v>
      </c>
      <c r="X195" s="195">
        <f t="shared" si="111"/>
        <v>0</v>
      </c>
      <c r="Y195" s="86">
        <f t="shared" si="144"/>
        <v>1644.6280991735537</v>
      </c>
      <c r="Z195" s="236">
        <v>1990</v>
      </c>
      <c r="AA195" s="195">
        <f t="shared" si="112"/>
        <v>5.2910052910052907E-2</v>
      </c>
      <c r="AB195" s="86">
        <v>1561.9834710743803</v>
      </c>
      <c r="AC195" s="162">
        <v>1890</v>
      </c>
      <c r="AD195" s="195">
        <f t="shared" si="113"/>
        <v>0</v>
      </c>
      <c r="AE195" s="86">
        <v>1561.9834710743803</v>
      </c>
      <c r="AF195" s="943">
        <v>1890</v>
      </c>
      <c r="AG195" s="195">
        <f t="shared" si="114"/>
        <v>5.5865921787709494E-2</v>
      </c>
      <c r="AH195" s="143">
        <v>1479.3388429752067</v>
      </c>
      <c r="AI195" s="943">
        <v>1790</v>
      </c>
      <c r="AJ195" s="195">
        <f t="shared" si="115"/>
        <v>0</v>
      </c>
      <c r="AK195" s="783">
        <v>1479.3388429752067</v>
      </c>
      <c r="AL195" s="943">
        <v>1790</v>
      </c>
      <c r="AM195" s="195">
        <f t="shared" si="116"/>
        <v>0</v>
      </c>
      <c r="AN195" s="86">
        <v>1479.3388429752067</v>
      </c>
      <c r="AO195" s="943">
        <v>1790</v>
      </c>
      <c r="AP195" s="195">
        <f t="shared" si="117"/>
        <v>0</v>
      </c>
      <c r="AQ195" s="28">
        <v>1479.3388429752067</v>
      </c>
      <c r="AR195" s="89">
        <v>1790</v>
      </c>
      <c r="AS195" s="195">
        <f t="shared" si="118"/>
        <v>0</v>
      </c>
      <c r="AT195" s="143">
        <v>1479.3388429752067</v>
      </c>
      <c r="AU195" s="143">
        <v>1790</v>
      </c>
      <c r="AV195" s="195">
        <f t="shared" si="119"/>
        <v>0.12578616352201258</v>
      </c>
      <c r="AW195" s="143">
        <v>1314.0495867768595</v>
      </c>
      <c r="AX195" s="143">
        <v>1590</v>
      </c>
      <c r="AY195" s="195">
        <f t="shared" si="120"/>
        <v>0</v>
      </c>
      <c r="AZ195" s="143">
        <v>1314.0495867768595</v>
      </c>
      <c r="BA195" s="143">
        <v>1590</v>
      </c>
      <c r="BB195" s="195">
        <f t="shared" si="121"/>
        <v>0</v>
      </c>
      <c r="BC195" s="28">
        <v>1314.0495867768595</v>
      </c>
      <c r="BD195" s="162">
        <v>1590</v>
      </c>
      <c r="BE195" s="195">
        <f t="shared" si="122"/>
        <v>0</v>
      </c>
      <c r="BF195" s="28">
        <f t="shared" si="145"/>
        <v>1314.0495867768595</v>
      </c>
      <c r="BG195" s="162">
        <v>1590</v>
      </c>
      <c r="BH195" s="195">
        <f t="shared" si="123"/>
        <v>0</v>
      </c>
      <c r="BI195" s="99">
        <v>1314.0495867768595</v>
      </c>
      <c r="BJ195" s="157">
        <v>1590</v>
      </c>
      <c r="BK195" s="195">
        <f t="shared" si="147"/>
        <v>-0.33472803347280333</v>
      </c>
      <c r="BL195" s="28">
        <v>1975.206611570248</v>
      </c>
      <c r="BM195" s="317">
        <v>2390</v>
      </c>
      <c r="BN195" s="194">
        <f t="shared" si="148"/>
        <v>0.20100502512562815</v>
      </c>
      <c r="BO195" s="28">
        <v>1644.6280991735537</v>
      </c>
      <c r="BP195" s="106">
        <v>1990</v>
      </c>
      <c r="BQ195" s="194">
        <f t="shared" si="149"/>
        <v>0</v>
      </c>
      <c r="BR195" s="204">
        <f t="shared" si="141"/>
        <v>1644.6280991735537</v>
      </c>
      <c r="BS195" s="255">
        <v>1990</v>
      </c>
      <c r="BT195" s="194">
        <f t="shared" si="150"/>
        <v>0.43165467625899279</v>
      </c>
      <c r="BU195" s="204">
        <f t="shared" si="142"/>
        <v>1148.7603305785124</v>
      </c>
      <c r="BV195" s="52">
        <v>1390</v>
      </c>
      <c r="BW195" s="195"/>
      <c r="BX195" s="204">
        <f t="shared" si="143"/>
        <v>0</v>
      </c>
      <c r="BY195" s="193"/>
      <c r="BZ195" s="194"/>
      <c r="CA195" s="204"/>
      <c r="CB195" s="199"/>
      <c r="CC195" s="195"/>
      <c r="CD195" s="204"/>
      <c r="CE195" s="193"/>
      <c r="CF195" s="194"/>
      <c r="CG195" s="204"/>
      <c r="CH195" s="209"/>
      <c r="CI195" s="195"/>
      <c r="CJ195" s="204"/>
      <c r="CK195" s="209"/>
    </row>
    <row r="196" spans="1:89" x14ac:dyDescent="0.3">
      <c r="A196" s="279" t="s">
        <v>249</v>
      </c>
      <c r="B196" s="267">
        <v>1257</v>
      </c>
      <c r="C196" s="31" t="s">
        <v>270</v>
      </c>
      <c r="D196" s="783">
        <v>2388.4297520661157</v>
      </c>
      <c r="E196" s="89">
        <v>2890</v>
      </c>
      <c r="F196" s="195">
        <f t="shared" si="105"/>
        <v>0</v>
      </c>
      <c r="G196" s="783">
        <v>2388.4297520661157</v>
      </c>
      <c r="H196" s="162">
        <v>2890</v>
      </c>
      <c r="I196" s="195">
        <f t="shared" si="106"/>
        <v>0</v>
      </c>
      <c r="J196" s="783">
        <v>2388.4297520661157</v>
      </c>
      <c r="K196" s="162">
        <v>2890</v>
      </c>
      <c r="L196" s="195">
        <f t="shared" si="107"/>
        <v>0</v>
      </c>
      <c r="M196" s="783">
        <v>2388.4297520661157</v>
      </c>
      <c r="N196" s="162">
        <v>2890</v>
      </c>
      <c r="O196" s="195">
        <f t="shared" si="108"/>
        <v>0</v>
      </c>
      <c r="P196" s="783">
        <v>2388.4297520661157</v>
      </c>
      <c r="Q196" s="162">
        <v>2890</v>
      </c>
      <c r="R196" s="195">
        <f t="shared" si="109"/>
        <v>0</v>
      </c>
      <c r="S196" s="783">
        <v>2388.4297520661157</v>
      </c>
      <c r="T196" s="162">
        <v>2890</v>
      </c>
      <c r="U196" s="195">
        <f t="shared" si="110"/>
        <v>0</v>
      </c>
      <c r="V196" s="783">
        <f t="shared" si="140"/>
        <v>2388.4297520661157</v>
      </c>
      <c r="W196" s="162">
        <v>2890</v>
      </c>
      <c r="X196" s="195">
        <f t="shared" si="111"/>
        <v>0</v>
      </c>
      <c r="Y196" s="86">
        <f t="shared" si="144"/>
        <v>2388.4297520661157</v>
      </c>
      <c r="Z196" s="236">
        <v>2890</v>
      </c>
      <c r="AA196" s="195">
        <f t="shared" si="112"/>
        <v>0.11583011583011583</v>
      </c>
      <c r="AB196" s="86">
        <v>2140.495867768595</v>
      </c>
      <c r="AC196" s="162">
        <v>2590</v>
      </c>
      <c r="AD196" s="195">
        <f t="shared" si="113"/>
        <v>0</v>
      </c>
      <c r="AE196" s="86">
        <v>2140.495867768595</v>
      </c>
      <c r="AF196" s="943">
        <v>2590</v>
      </c>
      <c r="AG196" s="195">
        <f t="shared" si="114"/>
        <v>4.0160642570281124E-2</v>
      </c>
      <c r="AH196" s="143">
        <v>2057.8512396694214</v>
      </c>
      <c r="AI196" s="943">
        <v>2490</v>
      </c>
      <c r="AJ196" s="195">
        <f t="shared" si="115"/>
        <v>0</v>
      </c>
      <c r="AK196" s="783">
        <v>2057.8512396694214</v>
      </c>
      <c r="AL196" s="943">
        <v>2490</v>
      </c>
      <c r="AM196" s="195">
        <f t="shared" si="116"/>
        <v>0</v>
      </c>
      <c r="AN196" s="86">
        <v>2057.8512396694214</v>
      </c>
      <c r="AO196" s="943">
        <v>2490</v>
      </c>
      <c r="AP196" s="195">
        <f t="shared" si="117"/>
        <v>0</v>
      </c>
      <c r="AQ196" s="28">
        <v>2057.8512396694214</v>
      </c>
      <c r="AR196" s="89">
        <v>2490</v>
      </c>
      <c r="AS196" s="195">
        <f t="shared" si="118"/>
        <v>0</v>
      </c>
      <c r="AT196" s="143">
        <v>2057.8512396694214</v>
      </c>
      <c r="AU196" s="143">
        <v>2490</v>
      </c>
      <c r="AV196" s="195">
        <f t="shared" si="119"/>
        <v>0</v>
      </c>
      <c r="AW196" s="143">
        <v>2057.8512396694214</v>
      </c>
      <c r="AX196" s="143">
        <v>2490</v>
      </c>
      <c r="AY196" s="195">
        <f t="shared" si="120"/>
        <v>0</v>
      </c>
      <c r="AZ196" s="143">
        <v>2057.8512396694214</v>
      </c>
      <c r="BA196" s="143">
        <v>2490</v>
      </c>
      <c r="BB196" s="195">
        <f t="shared" si="121"/>
        <v>0</v>
      </c>
      <c r="BC196" s="28">
        <v>2057.8512396694214</v>
      </c>
      <c r="BD196" s="162">
        <v>2490</v>
      </c>
      <c r="BE196" s="195">
        <f t="shared" si="122"/>
        <v>0</v>
      </c>
      <c r="BF196" s="28">
        <f t="shared" si="145"/>
        <v>2057.8512396694214</v>
      </c>
      <c r="BG196" s="162">
        <v>2490</v>
      </c>
      <c r="BH196" s="195">
        <f t="shared" si="123"/>
        <v>0</v>
      </c>
      <c r="BI196" s="99">
        <v>2057.8512396694214</v>
      </c>
      <c r="BJ196" s="157">
        <v>2490</v>
      </c>
      <c r="BK196" s="195"/>
      <c r="BL196" s="28"/>
      <c r="BM196" s="317"/>
      <c r="BN196" s="194"/>
      <c r="BO196" s="28"/>
      <c r="BP196" s="106"/>
      <c r="BQ196" s="194"/>
      <c r="BR196" s="204"/>
      <c r="BS196" s="255"/>
      <c r="BT196" s="194"/>
      <c r="BU196" s="204"/>
      <c r="BV196" s="52"/>
      <c r="BW196" s="195"/>
      <c r="BX196" s="204"/>
      <c r="BY196" s="193"/>
      <c r="BZ196" s="194"/>
      <c r="CA196" s="204"/>
      <c r="CB196" s="199"/>
      <c r="CC196" s="195"/>
      <c r="CD196" s="204"/>
      <c r="CE196" s="193"/>
      <c r="CF196" s="194"/>
      <c r="CG196" s="204"/>
      <c r="CH196" s="209"/>
      <c r="CI196" s="195"/>
      <c r="CJ196" s="204"/>
      <c r="CK196" s="209"/>
    </row>
    <row r="197" spans="1:89" x14ac:dyDescent="0.3">
      <c r="A197" s="279" t="s">
        <v>249</v>
      </c>
      <c r="B197" s="267">
        <v>1274</v>
      </c>
      <c r="C197" s="31" t="s">
        <v>271</v>
      </c>
      <c r="D197" s="783">
        <v>1975.206611570248</v>
      </c>
      <c r="E197" s="89">
        <v>2390</v>
      </c>
      <c r="F197" s="195">
        <f t="shared" si="105"/>
        <v>0</v>
      </c>
      <c r="G197" s="783">
        <v>1975.206611570248</v>
      </c>
      <c r="H197" s="162">
        <v>2390</v>
      </c>
      <c r="I197" s="195">
        <f t="shared" si="106"/>
        <v>0</v>
      </c>
      <c r="J197" s="783">
        <v>1975.206611570248</v>
      </c>
      <c r="K197" s="162">
        <v>2390</v>
      </c>
      <c r="L197" s="195">
        <f t="shared" si="107"/>
        <v>0</v>
      </c>
      <c r="M197" s="783">
        <v>1975.206611570248</v>
      </c>
      <c r="N197" s="162">
        <v>2390</v>
      </c>
      <c r="O197" s="195">
        <f t="shared" si="108"/>
        <v>0</v>
      </c>
      <c r="P197" s="783">
        <v>1975.206611570248</v>
      </c>
      <c r="Q197" s="162">
        <v>2390</v>
      </c>
      <c r="R197" s="195">
        <f t="shared" si="109"/>
        <v>0</v>
      </c>
      <c r="S197" s="783">
        <v>1975.206611570248</v>
      </c>
      <c r="T197" s="162">
        <v>2390</v>
      </c>
      <c r="U197" s="195">
        <f t="shared" si="110"/>
        <v>0</v>
      </c>
      <c r="V197" s="783">
        <f t="shared" si="140"/>
        <v>1975.206611570248</v>
      </c>
      <c r="W197" s="162">
        <v>2390</v>
      </c>
      <c r="X197" s="195">
        <f t="shared" si="111"/>
        <v>0</v>
      </c>
      <c r="Y197" s="86">
        <f t="shared" si="144"/>
        <v>1975.206611570248</v>
      </c>
      <c r="Z197" s="162">
        <v>2390</v>
      </c>
      <c r="AA197" s="195">
        <f t="shared" si="112"/>
        <v>0</v>
      </c>
      <c r="AB197" s="86">
        <v>1975.206611570248</v>
      </c>
      <c r="AC197" s="162">
        <v>2390</v>
      </c>
      <c r="AD197" s="195">
        <f t="shared" si="113"/>
        <v>0</v>
      </c>
      <c r="AE197" s="86">
        <v>1975.206611570248</v>
      </c>
      <c r="AF197" s="943">
        <v>2390</v>
      </c>
      <c r="AG197" s="195">
        <f t="shared" si="114"/>
        <v>4.3668122270742356E-2</v>
      </c>
      <c r="AH197" s="143">
        <v>1892.5619834710744</v>
      </c>
      <c r="AI197" s="943">
        <v>2290</v>
      </c>
      <c r="AJ197" s="195">
        <f t="shared" si="115"/>
        <v>0</v>
      </c>
      <c r="AK197" s="783">
        <v>1892.5619834710744</v>
      </c>
      <c r="AL197" s="943">
        <v>2290</v>
      </c>
      <c r="AM197" s="195">
        <f t="shared" si="116"/>
        <v>0</v>
      </c>
      <c r="AN197" s="86">
        <v>1892.5619834710744</v>
      </c>
      <c r="AO197" s="943">
        <v>2290</v>
      </c>
      <c r="AP197" s="195">
        <f t="shared" si="117"/>
        <v>0</v>
      </c>
      <c r="AQ197" s="28">
        <v>1892.5619834710744</v>
      </c>
      <c r="AR197" s="89">
        <v>2290</v>
      </c>
      <c r="AS197" s="195">
        <f t="shared" si="118"/>
        <v>0</v>
      </c>
      <c r="AT197" s="143">
        <v>1892.5619834710744</v>
      </c>
      <c r="AU197" s="143">
        <v>2290</v>
      </c>
      <c r="AV197" s="195">
        <f t="shared" si="119"/>
        <v>0</v>
      </c>
      <c r="AW197" s="143">
        <v>1892.5619834710744</v>
      </c>
      <c r="AX197" s="143">
        <v>2290</v>
      </c>
      <c r="AY197" s="195">
        <f t="shared" si="120"/>
        <v>0</v>
      </c>
      <c r="AZ197" s="143">
        <v>1892.5619834710744</v>
      </c>
      <c r="BA197" s="143">
        <v>2290</v>
      </c>
      <c r="BB197" s="195">
        <f t="shared" si="121"/>
        <v>0</v>
      </c>
      <c r="BC197" s="28">
        <v>1892.5619834710744</v>
      </c>
      <c r="BD197" s="162">
        <v>2290</v>
      </c>
      <c r="BE197" s="195">
        <f t="shared" si="122"/>
        <v>0</v>
      </c>
      <c r="BF197" s="28">
        <f t="shared" si="145"/>
        <v>1892.5619834710744</v>
      </c>
      <c r="BG197" s="162">
        <v>2290</v>
      </c>
      <c r="BH197" s="195">
        <f t="shared" si="123"/>
        <v>0.21164021164021163</v>
      </c>
      <c r="BI197" s="99">
        <v>1561.9834710743803</v>
      </c>
      <c r="BJ197" s="157">
        <v>1890</v>
      </c>
      <c r="BK197" s="195">
        <f t="shared" si="147"/>
        <v>0</v>
      </c>
      <c r="BL197" s="28">
        <v>1561.9834710743803</v>
      </c>
      <c r="BM197" s="350">
        <v>1890</v>
      </c>
      <c r="BN197" s="194">
        <f t="shared" si="148"/>
        <v>0</v>
      </c>
      <c r="BO197" s="28">
        <v>1561.9834710743803</v>
      </c>
      <c r="BP197" s="106">
        <v>1890</v>
      </c>
      <c r="BQ197" s="194">
        <f t="shared" si="149"/>
        <v>0</v>
      </c>
      <c r="BR197" s="204">
        <f t="shared" si="141"/>
        <v>1561.9834710743803</v>
      </c>
      <c r="BS197" s="255">
        <v>1890</v>
      </c>
      <c r="BT197" s="194">
        <f t="shared" si="150"/>
        <v>5.5865921787709494E-2</v>
      </c>
      <c r="BU197" s="204">
        <f t="shared" si="142"/>
        <v>1479.3388429752067</v>
      </c>
      <c r="BV197" s="52">
        <v>1790</v>
      </c>
      <c r="BW197" s="195"/>
      <c r="BX197" s="204">
        <f t="shared" si="143"/>
        <v>0</v>
      </c>
      <c r="BY197" s="193"/>
      <c r="BZ197" s="194"/>
      <c r="CA197" s="204"/>
      <c r="CB197" s="199"/>
      <c r="CC197" s="195"/>
      <c r="CD197" s="204"/>
      <c r="CE197" s="193"/>
      <c r="CF197" s="194"/>
      <c r="CG197" s="204"/>
      <c r="CH197" s="209"/>
      <c r="CI197" s="195"/>
      <c r="CJ197" s="204"/>
      <c r="CK197" s="209"/>
    </row>
    <row r="198" spans="1:89" ht="15" thickBot="1" x14ac:dyDescent="0.35">
      <c r="A198" s="279" t="s">
        <v>249</v>
      </c>
      <c r="B198" s="267">
        <v>1174</v>
      </c>
      <c r="C198" s="393" t="s">
        <v>272</v>
      </c>
      <c r="D198" s="783">
        <v>2140.495867768595</v>
      </c>
      <c r="E198" s="90">
        <v>2590</v>
      </c>
      <c r="F198" s="195">
        <f t="shared" si="105"/>
        <v>0</v>
      </c>
      <c r="G198" s="783">
        <v>2140.495867768595</v>
      </c>
      <c r="H198" s="304">
        <v>2590</v>
      </c>
      <c r="I198" s="195">
        <f t="shared" si="106"/>
        <v>8.3682008368200833E-2</v>
      </c>
      <c r="J198" s="783">
        <v>1975.206611570248</v>
      </c>
      <c r="K198" s="163">
        <v>2390</v>
      </c>
      <c r="L198" s="195">
        <f t="shared" si="107"/>
        <v>0</v>
      </c>
      <c r="M198" s="783">
        <v>1975.206611570248</v>
      </c>
      <c r="N198" s="163">
        <v>2390</v>
      </c>
      <c r="O198" s="195">
        <f t="shared" si="108"/>
        <v>0</v>
      </c>
      <c r="P198" s="783">
        <v>1975.206611570248</v>
      </c>
      <c r="Q198" s="163">
        <v>2390</v>
      </c>
      <c r="R198" s="195">
        <f t="shared" si="109"/>
        <v>0</v>
      </c>
      <c r="S198" s="783">
        <v>1975.206611570248</v>
      </c>
      <c r="T198" s="163">
        <v>2390</v>
      </c>
      <c r="U198" s="195">
        <f t="shared" si="110"/>
        <v>0.20100502512562815</v>
      </c>
      <c r="V198" s="783">
        <f t="shared" si="140"/>
        <v>1644.6280991735537</v>
      </c>
      <c r="W198" s="163">
        <v>1990</v>
      </c>
      <c r="X198" s="195">
        <f t="shared" si="111"/>
        <v>0</v>
      </c>
      <c r="Y198" s="86">
        <f t="shared" si="144"/>
        <v>1644.6280991735537</v>
      </c>
      <c r="Z198" s="163">
        <v>1990</v>
      </c>
      <c r="AA198" s="195">
        <f t="shared" si="112"/>
        <v>0</v>
      </c>
      <c r="AB198" s="86">
        <v>1644.6280991735537</v>
      </c>
      <c r="AC198" s="163">
        <v>1990</v>
      </c>
      <c r="AD198" s="195">
        <f t="shared" si="113"/>
        <v>0</v>
      </c>
      <c r="AE198" s="86">
        <v>1644.6280991735537</v>
      </c>
      <c r="AF198" s="944">
        <v>1990</v>
      </c>
      <c r="AG198" s="195">
        <f t="shared" si="114"/>
        <v>0</v>
      </c>
      <c r="AH198" s="475">
        <v>1644.6280991735537</v>
      </c>
      <c r="AI198" s="944">
        <v>1990</v>
      </c>
      <c r="AJ198" s="195">
        <f t="shared" si="115"/>
        <v>0</v>
      </c>
      <c r="AK198" s="853">
        <v>1644.6280991735537</v>
      </c>
      <c r="AL198" s="944">
        <v>1990</v>
      </c>
      <c r="AM198" s="195">
        <f t="shared" si="116"/>
        <v>0</v>
      </c>
      <c r="AN198" s="307">
        <v>1644.6280991735537</v>
      </c>
      <c r="AO198" s="944">
        <v>1990</v>
      </c>
      <c r="AP198" s="195">
        <f t="shared" si="117"/>
        <v>0</v>
      </c>
      <c r="AQ198" s="60">
        <v>1644.6280991735537</v>
      </c>
      <c r="AR198" s="90">
        <v>1990</v>
      </c>
      <c r="AS198" s="195">
        <f t="shared" si="118"/>
        <v>0</v>
      </c>
      <c r="AT198" s="475">
        <v>1644.6280991735537</v>
      </c>
      <c r="AU198" s="475">
        <v>1990</v>
      </c>
      <c r="AV198" s="195">
        <f t="shared" si="119"/>
        <v>-0.13100436681222707</v>
      </c>
      <c r="AW198" s="475">
        <v>1892.5619834710744</v>
      </c>
      <c r="AX198" s="475">
        <v>2290</v>
      </c>
      <c r="AY198" s="195">
        <f t="shared" si="120"/>
        <v>0</v>
      </c>
      <c r="AZ198" s="475">
        <v>1892.5619834710744</v>
      </c>
      <c r="BA198" s="475">
        <v>2290</v>
      </c>
      <c r="BB198" s="195">
        <f t="shared" si="121"/>
        <v>0</v>
      </c>
      <c r="BC198" s="60">
        <v>1892.5619834710744</v>
      </c>
      <c r="BD198" s="163">
        <v>2290</v>
      </c>
      <c r="BE198" s="195">
        <f t="shared" si="122"/>
        <v>0</v>
      </c>
      <c r="BF198" s="60">
        <f t="shared" si="145"/>
        <v>1892.5619834710744</v>
      </c>
      <c r="BG198" s="163">
        <v>2290</v>
      </c>
      <c r="BH198" s="195">
        <f t="shared" si="123"/>
        <v>0.15075376884422109</v>
      </c>
      <c r="BI198" s="99">
        <v>1644.6280991735537</v>
      </c>
      <c r="BJ198" s="157">
        <v>1990</v>
      </c>
      <c r="BK198" s="206">
        <f t="shared" si="147"/>
        <v>0.11173184357541899</v>
      </c>
      <c r="BL198" s="181">
        <v>1479.3388429752067</v>
      </c>
      <c r="BM198" s="385">
        <v>1790</v>
      </c>
      <c r="BN198" s="207">
        <f t="shared" si="148"/>
        <v>0</v>
      </c>
      <c r="BO198" s="181">
        <v>1479.3388429752067</v>
      </c>
      <c r="BP198" s="186">
        <v>1790</v>
      </c>
      <c r="BQ198" s="207">
        <f t="shared" si="149"/>
        <v>0</v>
      </c>
      <c r="BR198" s="208">
        <f t="shared" si="141"/>
        <v>1479.3388429752067</v>
      </c>
      <c r="BS198" s="186">
        <v>1790</v>
      </c>
      <c r="BT198" s="207">
        <f t="shared" si="150"/>
        <v>0</v>
      </c>
      <c r="BU198" s="208">
        <f t="shared" si="142"/>
        <v>1479.3388429752067</v>
      </c>
      <c r="BV198" s="53">
        <v>1790</v>
      </c>
      <c r="BW198" s="206"/>
      <c r="BX198" s="208">
        <f t="shared" si="143"/>
        <v>0</v>
      </c>
      <c r="BY198" s="260"/>
      <c r="BZ198" s="207"/>
      <c r="CA198" s="208"/>
      <c r="CB198" s="259"/>
      <c r="CC198" s="206"/>
      <c r="CD198" s="208"/>
      <c r="CE198" s="260"/>
      <c r="CF198" s="207"/>
      <c r="CG198" s="208"/>
      <c r="CH198" s="210"/>
      <c r="CI198" s="206"/>
      <c r="CJ198" s="208"/>
      <c r="CK198" s="210"/>
    </row>
    <row r="199" spans="1:89" x14ac:dyDescent="0.3">
      <c r="A199" s="279" t="s">
        <v>249</v>
      </c>
      <c r="B199" s="246">
        <v>1340</v>
      </c>
      <c r="C199" s="21" t="s">
        <v>273</v>
      </c>
      <c r="D199" s="783">
        <v>1561.9834710743803</v>
      </c>
      <c r="E199" s="52">
        <v>1890</v>
      </c>
      <c r="F199" s="195">
        <f t="shared" si="105"/>
        <v>0</v>
      </c>
      <c r="G199" s="783">
        <v>1561.9834710743803</v>
      </c>
      <c r="H199" s="157">
        <v>1890</v>
      </c>
      <c r="I199" s="195">
        <f t="shared" si="106"/>
        <v>0</v>
      </c>
      <c r="J199" s="783">
        <v>1561.9834710743803</v>
      </c>
      <c r="K199" s="157">
        <v>1890</v>
      </c>
      <c r="L199" s="195">
        <f t="shared" si="107"/>
        <v>0</v>
      </c>
      <c r="M199" s="783">
        <v>1561.9834710743803</v>
      </c>
      <c r="N199" s="157">
        <v>1890</v>
      </c>
      <c r="O199" s="195">
        <f t="shared" si="108"/>
        <v>0</v>
      </c>
      <c r="P199" s="783">
        <v>1561.9834710743803</v>
      </c>
      <c r="Q199" s="157">
        <v>1890</v>
      </c>
      <c r="R199" s="195">
        <f t="shared" si="109"/>
        <v>0</v>
      </c>
      <c r="S199" s="783">
        <v>1561.9834710743803</v>
      </c>
      <c r="T199" s="157">
        <v>1890</v>
      </c>
      <c r="U199" s="195">
        <f t="shared" si="110"/>
        <v>0</v>
      </c>
      <c r="V199" s="783">
        <f t="shared" si="140"/>
        <v>1561.9834710743803</v>
      </c>
      <c r="W199" s="157">
        <v>1890</v>
      </c>
      <c r="X199" s="195">
        <f t="shared" si="111"/>
        <v>0</v>
      </c>
      <c r="Y199" s="86">
        <f t="shared" si="144"/>
        <v>1561.9834710743803</v>
      </c>
      <c r="Z199" s="404">
        <v>1890</v>
      </c>
      <c r="AA199" s="195">
        <f t="shared" si="112"/>
        <v>0.18867924528301888</v>
      </c>
      <c r="AB199" s="86">
        <v>1314.0495867768595</v>
      </c>
      <c r="AC199" s="140">
        <v>1590</v>
      </c>
      <c r="AD199" s="195">
        <f t="shared" si="113"/>
        <v>0</v>
      </c>
      <c r="AE199" s="86">
        <v>1314.0495867768595</v>
      </c>
      <c r="AF199" s="945">
        <v>1590</v>
      </c>
      <c r="AG199" s="195">
        <f t="shared" si="114"/>
        <v>6.7114093959731544E-2</v>
      </c>
      <c r="AH199" s="141">
        <v>1231.404958677686</v>
      </c>
      <c r="AI199" s="945">
        <v>1490</v>
      </c>
      <c r="AJ199" s="195">
        <f t="shared" si="115"/>
        <v>0</v>
      </c>
      <c r="AK199" s="853">
        <v>1231.404958677686</v>
      </c>
      <c r="AL199" s="945">
        <v>1490</v>
      </c>
      <c r="AM199" s="195">
        <f t="shared" si="116"/>
        <v>0</v>
      </c>
      <c r="AN199" s="307">
        <v>1231.404958677686</v>
      </c>
      <c r="AO199" s="945">
        <v>1490</v>
      </c>
      <c r="AP199" s="195">
        <f t="shared" si="117"/>
        <v>0</v>
      </c>
      <c r="AQ199" s="60">
        <v>1231.404958677686</v>
      </c>
      <c r="AR199" s="105">
        <v>1490</v>
      </c>
      <c r="AS199" s="195">
        <f t="shared" si="118"/>
        <v>0</v>
      </c>
      <c r="AT199" s="141">
        <v>1231.404958677686</v>
      </c>
      <c r="AU199" s="141">
        <v>1490</v>
      </c>
      <c r="AV199" s="195">
        <f t="shared" si="119"/>
        <v>0</v>
      </c>
      <c r="AW199" s="141">
        <v>1231.404958677686</v>
      </c>
      <c r="AX199" s="141">
        <v>1490</v>
      </c>
      <c r="AY199" s="195">
        <f t="shared" si="120"/>
        <v>0</v>
      </c>
      <c r="AZ199" s="141">
        <v>1231.404958677686</v>
      </c>
      <c r="BA199" s="141">
        <v>1490</v>
      </c>
      <c r="BB199" s="195">
        <f t="shared" si="121"/>
        <v>0</v>
      </c>
      <c r="BC199" s="60">
        <v>1231.404958677686</v>
      </c>
      <c r="BD199" s="140">
        <v>1490</v>
      </c>
      <c r="BE199" s="195">
        <f t="shared" si="122"/>
        <v>0</v>
      </c>
      <c r="BF199" s="60">
        <f t="shared" si="145"/>
        <v>1231.404958677686</v>
      </c>
      <c r="BG199" s="140">
        <v>1490</v>
      </c>
      <c r="BH199" s="195">
        <f t="shared" si="123"/>
        <v>0</v>
      </c>
      <c r="BI199" s="99">
        <v>1231.404958677686</v>
      </c>
      <c r="BJ199" s="404">
        <v>1490</v>
      </c>
      <c r="BK199" s="399"/>
      <c r="BL199" s="397"/>
      <c r="BM199" s="398"/>
      <c r="BN199" s="399"/>
      <c r="BO199" s="397"/>
      <c r="BP199" s="398"/>
      <c r="BQ199" s="399"/>
      <c r="BR199" s="400"/>
      <c r="BS199" s="398"/>
      <c r="BT199" s="399"/>
      <c r="BU199" s="400"/>
      <c r="BV199" s="398"/>
      <c r="BW199" s="399"/>
      <c r="BX199" s="400"/>
      <c r="BY199" s="401"/>
      <c r="BZ199" s="399"/>
      <c r="CA199" s="400"/>
      <c r="CB199" s="402"/>
      <c r="CC199" s="399"/>
      <c r="CD199" s="400"/>
      <c r="CE199" s="401"/>
      <c r="CF199" s="399"/>
      <c r="CG199" s="400"/>
      <c r="CH199" s="403"/>
      <c r="CI199" s="399"/>
      <c r="CJ199" s="400"/>
      <c r="CK199" s="403"/>
    </row>
    <row r="200" spans="1:89" x14ac:dyDescent="0.3">
      <c r="A200" s="279" t="s">
        <v>249</v>
      </c>
      <c r="B200" s="177">
        <v>1183</v>
      </c>
      <c r="C200" s="394" t="s">
        <v>1350</v>
      </c>
      <c r="D200" s="783">
        <v>1231.404958677686</v>
      </c>
      <c r="E200" s="552">
        <v>1490</v>
      </c>
      <c r="F200" s="195">
        <f t="shared" si="105"/>
        <v>0</v>
      </c>
      <c r="G200" s="783">
        <v>1231.404958677686</v>
      </c>
      <c r="H200" s="1036">
        <v>1490</v>
      </c>
      <c r="I200" s="195">
        <f t="shared" si="106"/>
        <v>0</v>
      </c>
      <c r="J200" s="783">
        <v>1231.404958677686</v>
      </c>
      <c r="K200" s="1036">
        <v>1490</v>
      </c>
      <c r="L200" s="195">
        <f t="shared" si="107"/>
        <v>0</v>
      </c>
      <c r="M200" s="783">
        <v>1231.404958677686</v>
      </c>
      <c r="N200" s="1104">
        <v>1490</v>
      </c>
      <c r="O200" s="195">
        <f t="shared" si="108"/>
        <v>7.1942446043165464E-2</v>
      </c>
      <c r="P200" s="783">
        <v>1148.7603305785124</v>
      </c>
      <c r="Q200" s="1036">
        <v>1390</v>
      </c>
      <c r="R200" s="195">
        <f t="shared" si="109"/>
        <v>0</v>
      </c>
      <c r="S200" s="783">
        <v>1148.7603305785124</v>
      </c>
      <c r="T200" s="1036">
        <v>1390</v>
      </c>
      <c r="U200" s="195">
        <f t="shared" si="110"/>
        <v>0</v>
      </c>
      <c r="V200" s="783">
        <f t="shared" si="140"/>
        <v>1148.7603305785124</v>
      </c>
      <c r="W200" s="1036">
        <v>1390</v>
      </c>
      <c r="X200" s="195">
        <f t="shared" si="111"/>
        <v>0</v>
      </c>
      <c r="Y200" s="86">
        <f t="shared" si="144"/>
        <v>1148.7603305785124</v>
      </c>
      <c r="Z200" s="854">
        <v>1390</v>
      </c>
      <c r="AA200" s="195">
        <f t="shared" si="112"/>
        <v>0</v>
      </c>
      <c r="AB200" s="86">
        <v>1148.7603305785124</v>
      </c>
      <c r="AC200" s="854">
        <v>1390</v>
      </c>
      <c r="AD200" s="195">
        <f t="shared" si="113"/>
        <v>0</v>
      </c>
      <c r="AE200" s="86">
        <v>1148.7603305785124</v>
      </c>
      <c r="AF200" s="946">
        <v>1390</v>
      </c>
      <c r="AG200" s="195">
        <f t="shared" si="114"/>
        <v>7.7519379844961239E-2</v>
      </c>
      <c r="AH200" s="476">
        <v>1066.1157024793388</v>
      </c>
      <c r="AI200" s="946">
        <v>1290</v>
      </c>
      <c r="AJ200" s="195">
        <f t="shared" si="115"/>
        <v>0</v>
      </c>
      <c r="AK200" s="853">
        <v>1066.1157024793388</v>
      </c>
      <c r="AL200" s="946">
        <v>1290</v>
      </c>
      <c r="AM200" s="195">
        <f t="shared" si="116"/>
        <v>8.4033613445378158E-2</v>
      </c>
      <c r="AN200" s="307">
        <v>983.47107438016531</v>
      </c>
      <c r="AO200" s="946">
        <v>1190</v>
      </c>
      <c r="AP200" s="195">
        <f t="shared" si="117"/>
        <v>0</v>
      </c>
      <c r="AQ200" s="60">
        <v>983.47107438016531</v>
      </c>
      <c r="AR200" s="695">
        <v>1190</v>
      </c>
      <c r="AS200" s="195">
        <f t="shared" si="118"/>
        <v>0</v>
      </c>
      <c r="AT200" s="476">
        <v>983.47107438016531</v>
      </c>
      <c r="AU200" s="476">
        <v>1190</v>
      </c>
      <c r="AV200" s="195">
        <f t="shared" si="119"/>
        <v>0</v>
      </c>
      <c r="AW200" s="476">
        <v>983.47107438016531</v>
      </c>
      <c r="AX200" s="476">
        <v>1190</v>
      </c>
      <c r="AY200" s="195">
        <f t="shared" si="120"/>
        <v>0.20202020202020202</v>
      </c>
      <c r="AZ200" s="476">
        <v>818.18181818181824</v>
      </c>
      <c r="BA200" s="476">
        <v>990</v>
      </c>
      <c r="BB200" s="195">
        <f t="shared" si="121"/>
        <v>0.11235955056179775</v>
      </c>
      <c r="BC200" s="60">
        <v>735.53719008264466</v>
      </c>
      <c r="BD200" s="436">
        <v>890</v>
      </c>
      <c r="BE200" s="195">
        <f t="shared" si="122"/>
        <v>0</v>
      </c>
      <c r="BF200" s="60">
        <f t="shared" si="145"/>
        <v>735.53719008264466</v>
      </c>
      <c r="BG200" s="436">
        <v>890</v>
      </c>
      <c r="BH200" s="195">
        <f t="shared" si="123"/>
        <v>0</v>
      </c>
      <c r="BI200" s="416">
        <v>818.18181818181824</v>
      </c>
      <c r="BJ200" s="405">
        <v>890</v>
      </c>
    </row>
    <row r="201" spans="1:89" x14ac:dyDescent="0.3">
      <c r="A201" s="279" t="s">
        <v>249</v>
      </c>
      <c r="B201" s="177">
        <v>1184</v>
      </c>
      <c r="C201" s="394" t="s">
        <v>275</v>
      </c>
      <c r="D201" s="783">
        <v>1561.9834710743803</v>
      </c>
      <c r="E201" s="552">
        <v>1890</v>
      </c>
      <c r="F201" s="195">
        <f t="shared" si="105"/>
        <v>0</v>
      </c>
      <c r="G201" s="783">
        <v>1561.9834710743803</v>
      </c>
      <c r="H201" s="1036">
        <v>1890</v>
      </c>
      <c r="I201" s="195">
        <f t="shared" si="106"/>
        <v>0</v>
      </c>
      <c r="J201" s="783">
        <v>1561.9834710743803</v>
      </c>
      <c r="K201" s="1036">
        <v>1890</v>
      </c>
      <c r="L201" s="195">
        <f t="shared" si="107"/>
        <v>0</v>
      </c>
      <c r="M201" s="783">
        <v>1561.9834710743803</v>
      </c>
      <c r="N201" s="1104">
        <v>1890</v>
      </c>
      <c r="O201" s="195">
        <f t="shared" si="108"/>
        <v>5.5865921787709494E-2</v>
      </c>
      <c r="P201" s="783">
        <v>1479.3388429752067</v>
      </c>
      <c r="Q201" s="1036">
        <v>1790</v>
      </c>
      <c r="R201" s="195">
        <f t="shared" si="109"/>
        <v>0</v>
      </c>
      <c r="S201" s="783">
        <v>1479.3388429752067</v>
      </c>
      <c r="T201" s="1036">
        <v>1790</v>
      </c>
      <c r="U201" s="195">
        <f t="shared" si="110"/>
        <v>0</v>
      </c>
      <c r="V201" s="783">
        <f t="shared" si="140"/>
        <v>1479.3388429752067</v>
      </c>
      <c r="W201" s="1036">
        <v>1790</v>
      </c>
      <c r="X201" s="195">
        <f t="shared" si="111"/>
        <v>0</v>
      </c>
      <c r="Y201" s="86">
        <f t="shared" si="144"/>
        <v>1479.3388429752067</v>
      </c>
      <c r="Z201" s="854">
        <v>1790</v>
      </c>
      <c r="AA201" s="195">
        <f t="shared" si="112"/>
        <v>0</v>
      </c>
      <c r="AB201" s="86">
        <v>1479.3388429752067</v>
      </c>
      <c r="AC201" s="854">
        <v>1790</v>
      </c>
      <c r="AD201" s="195">
        <f t="shared" si="113"/>
        <v>0</v>
      </c>
      <c r="AE201" s="86">
        <v>1479.3388429752067</v>
      </c>
      <c r="AF201" s="946">
        <v>1790</v>
      </c>
      <c r="AG201" s="195">
        <f t="shared" si="114"/>
        <v>5.9171597633136092E-2</v>
      </c>
      <c r="AH201" s="476">
        <v>1396.6942148760331</v>
      </c>
      <c r="AI201" s="946">
        <v>1690</v>
      </c>
      <c r="AJ201" s="195">
        <f t="shared" si="115"/>
        <v>0</v>
      </c>
      <c r="AK201" s="853">
        <v>1396.6942148760331</v>
      </c>
      <c r="AL201" s="946">
        <v>1690</v>
      </c>
      <c r="AM201" s="195">
        <f t="shared" si="116"/>
        <v>6.2893081761006289E-2</v>
      </c>
      <c r="AN201" s="307">
        <v>1314.0495867768595</v>
      </c>
      <c r="AO201" s="946">
        <v>1590</v>
      </c>
      <c r="AP201" s="195">
        <f t="shared" si="117"/>
        <v>0</v>
      </c>
      <c r="AQ201" s="60">
        <v>1314.0495867768595</v>
      </c>
      <c r="AR201" s="695">
        <v>1590</v>
      </c>
      <c r="AS201" s="195">
        <f t="shared" si="118"/>
        <v>0</v>
      </c>
      <c r="AT201" s="476">
        <v>1314.0495867768595</v>
      </c>
      <c r="AU201" s="476">
        <v>1590</v>
      </c>
      <c r="AV201" s="195">
        <f t="shared" si="119"/>
        <v>0</v>
      </c>
      <c r="AW201" s="476">
        <v>1314.0495867768595</v>
      </c>
      <c r="AX201" s="476">
        <v>1590</v>
      </c>
      <c r="AY201" s="195">
        <f t="shared" si="120"/>
        <v>0.23255813953488372</v>
      </c>
      <c r="AZ201" s="476">
        <v>1066.1157024793388</v>
      </c>
      <c r="BA201" s="476">
        <v>1290</v>
      </c>
      <c r="BB201" s="195">
        <f t="shared" si="121"/>
        <v>8.4033613445378158E-2</v>
      </c>
      <c r="BC201" s="60">
        <v>983.47107438016531</v>
      </c>
      <c r="BD201" s="436">
        <v>1190</v>
      </c>
      <c r="BE201" s="195">
        <f t="shared" si="122"/>
        <v>0</v>
      </c>
      <c r="BF201" s="60">
        <f t="shared" si="145"/>
        <v>983.47107438016531</v>
      </c>
      <c r="BG201" s="436">
        <v>1190</v>
      </c>
      <c r="BH201" s="195">
        <f t="shared" si="123"/>
        <v>0</v>
      </c>
      <c r="BI201" s="416">
        <v>1148.7603305785124</v>
      </c>
      <c r="BJ201" s="405">
        <v>1190</v>
      </c>
    </row>
    <row r="202" spans="1:89" x14ac:dyDescent="0.3">
      <c r="A202" s="279" t="s">
        <v>249</v>
      </c>
      <c r="B202" s="177">
        <v>1185</v>
      </c>
      <c r="C202" s="394" t="s">
        <v>276</v>
      </c>
      <c r="D202" s="783">
        <v>3462.8099173553719</v>
      </c>
      <c r="E202" s="552">
        <v>4190</v>
      </c>
      <c r="F202" s="195">
        <f t="shared" si="105"/>
        <v>0</v>
      </c>
      <c r="G202" s="783">
        <v>3462.8099173553719</v>
      </c>
      <c r="H202" s="1036">
        <v>4190</v>
      </c>
      <c r="I202" s="195">
        <f t="shared" si="106"/>
        <v>0</v>
      </c>
      <c r="J202" s="783">
        <v>3462.8099173553719</v>
      </c>
      <c r="K202" s="1036">
        <v>4190</v>
      </c>
      <c r="L202" s="195">
        <f t="shared" si="107"/>
        <v>0</v>
      </c>
      <c r="M202" s="783">
        <v>3462.8099173553719</v>
      </c>
      <c r="N202" s="1104">
        <v>4190</v>
      </c>
      <c r="O202" s="195">
        <f t="shared" si="108"/>
        <v>5.0125313283208017E-2</v>
      </c>
      <c r="P202" s="783">
        <v>3297.5206611570247</v>
      </c>
      <c r="Q202" s="1036">
        <v>3990</v>
      </c>
      <c r="R202" s="195">
        <f t="shared" si="109"/>
        <v>0</v>
      </c>
      <c r="S202" s="783">
        <v>3297.5206611570247</v>
      </c>
      <c r="T202" s="1036">
        <v>3990</v>
      </c>
      <c r="U202" s="195">
        <f t="shared" si="110"/>
        <v>0</v>
      </c>
      <c r="V202" s="783">
        <f t="shared" si="140"/>
        <v>3297.5206611570247</v>
      </c>
      <c r="W202" s="1036">
        <v>3990</v>
      </c>
      <c r="X202" s="195">
        <f t="shared" si="111"/>
        <v>0</v>
      </c>
      <c r="Y202" s="86">
        <f t="shared" si="144"/>
        <v>3297.5206611570247</v>
      </c>
      <c r="Z202" s="1030">
        <v>3990</v>
      </c>
      <c r="AA202" s="195">
        <f t="shared" si="112"/>
        <v>8.1300813008130079E-2</v>
      </c>
      <c r="AB202" s="86">
        <v>3049.5867768595044</v>
      </c>
      <c r="AC202" s="854">
        <v>3690</v>
      </c>
      <c r="AD202" s="195">
        <f t="shared" si="113"/>
        <v>0</v>
      </c>
      <c r="AE202" s="86">
        <v>3049.5867768595044</v>
      </c>
      <c r="AF202" s="946">
        <v>3690</v>
      </c>
      <c r="AG202" s="195">
        <f t="shared" si="114"/>
        <v>2.7855153203342618E-2</v>
      </c>
      <c r="AH202" s="476">
        <v>2966.9421487603308</v>
      </c>
      <c r="AI202" s="946">
        <v>3590</v>
      </c>
      <c r="AJ202" s="195">
        <f t="shared" si="115"/>
        <v>0</v>
      </c>
      <c r="AK202" s="853">
        <v>2966.9421487603308</v>
      </c>
      <c r="AL202" s="946">
        <v>3590</v>
      </c>
      <c r="AM202" s="195">
        <f t="shared" si="116"/>
        <v>5.8997050147492625E-2</v>
      </c>
      <c r="AN202" s="307">
        <v>2801.6528925619837</v>
      </c>
      <c r="AO202" s="946">
        <v>3390</v>
      </c>
      <c r="AP202" s="195">
        <f t="shared" si="117"/>
        <v>0</v>
      </c>
      <c r="AQ202" s="60">
        <v>2801.6528925619837</v>
      </c>
      <c r="AR202" s="695">
        <v>3390</v>
      </c>
      <c r="AS202" s="195">
        <f t="shared" si="118"/>
        <v>0</v>
      </c>
      <c r="AT202" s="476">
        <v>2801.6528925619837</v>
      </c>
      <c r="AU202" s="476">
        <v>3390</v>
      </c>
      <c r="AV202" s="195">
        <f t="shared" si="119"/>
        <v>0</v>
      </c>
      <c r="AW202" s="476">
        <v>2801.6528925619837</v>
      </c>
      <c r="AX202" s="476">
        <v>3390</v>
      </c>
      <c r="AY202" s="195">
        <f t="shared" si="120"/>
        <v>0.17301038062283736</v>
      </c>
      <c r="AZ202" s="476">
        <v>2388.4297520661157</v>
      </c>
      <c r="BA202" s="476">
        <v>2890</v>
      </c>
      <c r="BB202" s="195">
        <f t="shared" si="121"/>
        <v>7.434944237918216E-2</v>
      </c>
      <c r="BC202" s="60">
        <v>2223.1404958677685</v>
      </c>
      <c r="BD202" s="436">
        <v>2690</v>
      </c>
      <c r="BE202" s="195">
        <f t="shared" si="122"/>
        <v>0</v>
      </c>
      <c r="BF202" s="60">
        <f t="shared" si="145"/>
        <v>2223.1404958677685</v>
      </c>
      <c r="BG202" s="436">
        <v>2690</v>
      </c>
      <c r="BH202" s="195">
        <f t="shared" si="123"/>
        <v>0</v>
      </c>
      <c r="BI202" s="416">
        <v>2884.2975206611573</v>
      </c>
      <c r="BJ202" s="405">
        <v>2690</v>
      </c>
    </row>
    <row r="203" spans="1:89" x14ac:dyDescent="0.3">
      <c r="A203" s="279" t="s">
        <v>249</v>
      </c>
      <c r="B203" s="177">
        <v>1186</v>
      </c>
      <c r="C203" s="394" t="s">
        <v>277</v>
      </c>
      <c r="D203" s="783">
        <v>4454.545454545455</v>
      </c>
      <c r="E203" s="552">
        <v>5390</v>
      </c>
      <c r="F203" s="195">
        <f t="shared" si="105"/>
        <v>0</v>
      </c>
      <c r="G203" s="783">
        <v>4454.545454545455</v>
      </c>
      <c r="H203" s="1036">
        <v>5390</v>
      </c>
      <c r="I203" s="195">
        <f t="shared" si="106"/>
        <v>0</v>
      </c>
      <c r="J203" s="783">
        <v>4454.545454545455</v>
      </c>
      <c r="K203" s="1036">
        <v>5390</v>
      </c>
      <c r="L203" s="195">
        <f t="shared" si="107"/>
        <v>0</v>
      </c>
      <c r="M203" s="783">
        <v>4454.545454545455</v>
      </c>
      <c r="N203" s="1104">
        <v>5390</v>
      </c>
      <c r="O203" s="195">
        <f t="shared" si="108"/>
        <v>3.8535645472061654E-2</v>
      </c>
      <c r="P203" s="783">
        <v>4289.2561983471078</v>
      </c>
      <c r="Q203" s="1036">
        <v>5190</v>
      </c>
      <c r="R203" s="195">
        <f t="shared" si="109"/>
        <v>0</v>
      </c>
      <c r="S203" s="783">
        <v>4289.2561983471078</v>
      </c>
      <c r="T203" s="1036">
        <v>5190</v>
      </c>
      <c r="U203" s="195">
        <f t="shared" si="110"/>
        <v>0</v>
      </c>
      <c r="V203" s="783">
        <f t="shared" si="140"/>
        <v>4289.2561983471078</v>
      </c>
      <c r="W203" s="1036">
        <v>5190</v>
      </c>
      <c r="X203" s="195">
        <f t="shared" si="111"/>
        <v>0</v>
      </c>
      <c r="Y203" s="86">
        <f t="shared" si="144"/>
        <v>4289.2561983471078</v>
      </c>
      <c r="Z203" s="1030">
        <v>5190</v>
      </c>
      <c r="AA203" s="195">
        <f t="shared" si="112"/>
        <v>8.3507306889352817E-2</v>
      </c>
      <c r="AB203" s="86">
        <v>3958.6776859504134</v>
      </c>
      <c r="AC203" s="854">
        <v>4790</v>
      </c>
      <c r="AD203" s="195">
        <f t="shared" si="113"/>
        <v>0</v>
      </c>
      <c r="AE203" s="86">
        <v>3958.6776859504134</v>
      </c>
      <c r="AF203" s="946">
        <v>4790</v>
      </c>
      <c r="AG203" s="195">
        <f t="shared" si="114"/>
        <v>2.1321961620469083E-2</v>
      </c>
      <c r="AH203" s="476">
        <v>3876.0330578512398</v>
      </c>
      <c r="AI203" s="946">
        <v>4690</v>
      </c>
      <c r="AJ203" s="195">
        <f t="shared" si="115"/>
        <v>0</v>
      </c>
      <c r="AK203" s="853">
        <v>3876.0330578512398</v>
      </c>
      <c r="AL203" s="946">
        <v>4690</v>
      </c>
      <c r="AM203" s="195">
        <f t="shared" si="116"/>
        <v>6.8337129840546698E-2</v>
      </c>
      <c r="AN203" s="307">
        <v>3628.0991735537191</v>
      </c>
      <c r="AO203" s="946">
        <v>4390</v>
      </c>
      <c r="AP203" s="195">
        <f t="shared" si="117"/>
        <v>0</v>
      </c>
      <c r="AQ203" s="60">
        <v>3628.0991735537191</v>
      </c>
      <c r="AR203" s="695">
        <v>4390</v>
      </c>
      <c r="AS203" s="195">
        <f t="shared" si="118"/>
        <v>0</v>
      </c>
      <c r="AT203" s="476">
        <v>3628.0991735537191</v>
      </c>
      <c r="AU203" s="476">
        <v>4390</v>
      </c>
      <c r="AV203" s="195">
        <f t="shared" si="119"/>
        <v>0</v>
      </c>
      <c r="AW203" s="476">
        <v>3628.0991735537191</v>
      </c>
      <c r="AX203" s="476">
        <v>4390</v>
      </c>
      <c r="AY203" s="195">
        <f t="shared" si="120"/>
        <v>0.12853470437017994</v>
      </c>
      <c r="AZ203" s="476">
        <v>3214.8760330578511</v>
      </c>
      <c r="BA203" s="476">
        <v>3890</v>
      </c>
      <c r="BB203" s="195">
        <f t="shared" si="121"/>
        <v>8.3565459610027856E-2</v>
      </c>
      <c r="BC203" s="60">
        <v>2966.9421487603308</v>
      </c>
      <c r="BD203" s="436">
        <v>3590</v>
      </c>
      <c r="BE203" s="195">
        <f t="shared" si="122"/>
        <v>0</v>
      </c>
      <c r="BF203" s="60">
        <f t="shared" si="145"/>
        <v>2966.9421487603308</v>
      </c>
      <c r="BG203" s="436">
        <v>3590</v>
      </c>
      <c r="BH203" s="195">
        <f t="shared" si="123"/>
        <v>0</v>
      </c>
      <c r="BI203" s="416">
        <v>3876.0330578512398</v>
      </c>
      <c r="BJ203" s="405">
        <v>3590</v>
      </c>
    </row>
    <row r="204" spans="1:89" x14ac:dyDescent="0.3">
      <c r="A204" s="279" t="s">
        <v>249</v>
      </c>
      <c r="B204" s="177">
        <v>1206</v>
      </c>
      <c r="C204" s="394" t="s">
        <v>1351</v>
      </c>
      <c r="D204" s="783">
        <v>1231.404958677686</v>
      </c>
      <c r="E204" s="552">
        <v>1490</v>
      </c>
      <c r="F204" s="195">
        <f t="shared" si="105"/>
        <v>0</v>
      </c>
      <c r="G204" s="783">
        <v>1231.404958677686</v>
      </c>
      <c r="H204" s="1036">
        <v>1490</v>
      </c>
      <c r="I204" s="195">
        <f t="shared" si="106"/>
        <v>0</v>
      </c>
      <c r="J204" s="783">
        <v>1231.404958677686</v>
      </c>
      <c r="K204" s="1036">
        <v>1490</v>
      </c>
      <c r="L204" s="195">
        <f t="shared" si="107"/>
        <v>0</v>
      </c>
      <c r="M204" s="783">
        <v>1231.404958677686</v>
      </c>
      <c r="N204" s="1104">
        <v>1490</v>
      </c>
      <c r="O204" s="195">
        <f t="shared" si="108"/>
        <v>7.1942446043165464E-2</v>
      </c>
      <c r="P204" s="783">
        <v>1148.7603305785124</v>
      </c>
      <c r="Q204" s="1036">
        <v>1390</v>
      </c>
      <c r="R204" s="195">
        <f t="shared" si="109"/>
        <v>0</v>
      </c>
      <c r="S204" s="783">
        <v>1148.7603305785124</v>
      </c>
      <c r="T204" s="1036">
        <v>1390</v>
      </c>
      <c r="U204" s="195">
        <f t="shared" si="110"/>
        <v>0</v>
      </c>
      <c r="V204" s="783">
        <f t="shared" si="140"/>
        <v>1148.7603305785124</v>
      </c>
      <c r="W204" s="1036">
        <f>W200</f>
        <v>1390</v>
      </c>
      <c r="X204" s="195">
        <f t="shared" si="111"/>
        <v>0</v>
      </c>
      <c r="Y204" s="86">
        <f t="shared" si="144"/>
        <v>1148.7603305785124</v>
      </c>
      <c r="Z204" s="854">
        <f>Z200</f>
        <v>1390</v>
      </c>
      <c r="AA204" s="195">
        <f t="shared" si="112"/>
        <v>0</v>
      </c>
      <c r="AB204" s="86">
        <v>1148.7603305785124</v>
      </c>
      <c r="AC204" s="854">
        <v>1390</v>
      </c>
      <c r="AD204" s="195">
        <f t="shared" si="113"/>
        <v>0</v>
      </c>
      <c r="AE204" s="86">
        <v>1148.7603305785124</v>
      </c>
      <c r="AF204" s="946">
        <v>1390</v>
      </c>
      <c r="AG204" s="195">
        <f t="shared" si="114"/>
        <v>7.7519379844961239E-2</v>
      </c>
      <c r="AH204" s="476">
        <v>1066.1157024793388</v>
      </c>
      <c r="AI204" s="946">
        <v>1290</v>
      </c>
      <c r="AJ204" s="195">
        <f t="shared" si="115"/>
        <v>0</v>
      </c>
      <c r="AK204" s="853">
        <v>1066.1157024793388</v>
      </c>
      <c r="AL204" s="946">
        <v>1290</v>
      </c>
      <c r="AM204" s="195">
        <f t="shared" si="116"/>
        <v>8.4033613445378158E-2</v>
      </c>
      <c r="AN204" s="307">
        <v>983.47107438016531</v>
      </c>
      <c r="AO204" s="946">
        <v>1190</v>
      </c>
      <c r="AP204" s="195">
        <f t="shared" si="117"/>
        <v>0</v>
      </c>
      <c r="AQ204" s="60">
        <v>983.47107438016531</v>
      </c>
      <c r="AR204" s="695">
        <v>1190</v>
      </c>
      <c r="AS204" s="195">
        <f t="shared" si="118"/>
        <v>0</v>
      </c>
      <c r="AT204" s="476">
        <v>983.47107438016531</v>
      </c>
      <c r="AU204" s="476">
        <v>1190</v>
      </c>
      <c r="AV204" s="195">
        <f t="shared" si="119"/>
        <v>0</v>
      </c>
      <c r="AW204" s="476">
        <v>983.47107438016531</v>
      </c>
      <c r="AX204" s="476">
        <v>1190</v>
      </c>
      <c r="AY204" s="195">
        <f t="shared" si="120"/>
        <v>0.20202020202020202</v>
      </c>
      <c r="AZ204" s="476">
        <v>818.18181818181824</v>
      </c>
      <c r="BA204" s="476">
        <v>990</v>
      </c>
      <c r="BB204" s="195">
        <f t="shared" si="121"/>
        <v>0.11235955056179775</v>
      </c>
      <c r="BC204" s="60">
        <v>735.53719008264466</v>
      </c>
      <c r="BD204" s="436">
        <v>890</v>
      </c>
      <c r="BE204" s="195">
        <f t="shared" si="122"/>
        <v>0</v>
      </c>
      <c r="BF204" s="60">
        <f t="shared" si="145"/>
        <v>735.53719008264466</v>
      </c>
      <c r="BG204" s="436">
        <f>BG200</f>
        <v>890</v>
      </c>
      <c r="BH204" s="195">
        <f t="shared" si="123"/>
        <v>0</v>
      </c>
      <c r="BI204" s="416">
        <v>818.18181818181824</v>
      </c>
      <c r="BJ204" s="405">
        <f>BJ200</f>
        <v>890</v>
      </c>
    </row>
    <row r="205" spans="1:89" x14ac:dyDescent="0.3">
      <c r="A205" s="279" t="s">
        <v>249</v>
      </c>
      <c r="B205" s="177">
        <v>1207</v>
      </c>
      <c r="C205" s="394" t="s">
        <v>279</v>
      </c>
      <c r="D205" s="783">
        <v>1561.9834710743803</v>
      </c>
      <c r="E205" s="552">
        <v>1890</v>
      </c>
      <c r="F205" s="195">
        <f t="shared" si="105"/>
        <v>0</v>
      </c>
      <c r="G205" s="783">
        <v>1561.9834710743803</v>
      </c>
      <c r="H205" s="1036">
        <v>1890</v>
      </c>
      <c r="I205" s="195">
        <f t="shared" si="106"/>
        <v>0</v>
      </c>
      <c r="J205" s="783">
        <v>1561.9834710743803</v>
      </c>
      <c r="K205" s="1036">
        <v>1890</v>
      </c>
      <c r="L205" s="195">
        <f t="shared" si="107"/>
        <v>0</v>
      </c>
      <c r="M205" s="783">
        <v>1561.9834710743803</v>
      </c>
      <c r="N205" s="1104">
        <v>1890</v>
      </c>
      <c r="O205" s="195">
        <f t="shared" si="108"/>
        <v>5.5865921787709494E-2</v>
      </c>
      <c r="P205" s="783">
        <v>1479.3388429752067</v>
      </c>
      <c r="Q205" s="1036">
        <v>1790</v>
      </c>
      <c r="R205" s="195">
        <f t="shared" si="109"/>
        <v>0</v>
      </c>
      <c r="S205" s="783">
        <v>1479.3388429752067</v>
      </c>
      <c r="T205" s="1036">
        <v>1790</v>
      </c>
      <c r="U205" s="195">
        <f t="shared" si="110"/>
        <v>0</v>
      </c>
      <c r="V205" s="783">
        <f t="shared" si="140"/>
        <v>1479.3388429752067</v>
      </c>
      <c r="W205" s="1036">
        <f t="shared" ref="W205:W207" si="152">W201</f>
        <v>1790</v>
      </c>
      <c r="X205" s="195">
        <f t="shared" si="111"/>
        <v>0</v>
      </c>
      <c r="Y205" s="86">
        <f t="shared" si="144"/>
        <v>1479.3388429752067</v>
      </c>
      <c r="Z205" s="854">
        <f t="shared" ref="Z205:Z207" si="153">Z201</f>
        <v>1790</v>
      </c>
      <c r="AA205" s="195">
        <f t="shared" si="112"/>
        <v>0</v>
      </c>
      <c r="AB205" s="86">
        <v>1479.3388429752067</v>
      </c>
      <c r="AC205" s="854">
        <v>1790</v>
      </c>
      <c r="AD205" s="195">
        <f t="shared" si="113"/>
        <v>0</v>
      </c>
      <c r="AE205" s="86">
        <v>1479.3388429752067</v>
      </c>
      <c r="AF205" s="946">
        <v>1790</v>
      </c>
      <c r="AG205" s="195">
        <f t="shared" si="114"/>
        <v>5.9171597633136092E-2</v>
      </c>
      <c r="AH205" s="476">
        <v>1396.6942148760331</v>
      </c>
      <c r="AI205" s="946">
        <v>1690</v>
      </c>
      <c r="AJ205" s="195">
        <f t="shared" si="115"/>
        <v>0</v>
      </c>
      <c r="AK205" s="853">
        <v>1396.6942148760331</v>
      </c>
      <c r="AL205" s="946">
        <v>1690</v>
      </c>
      <c r="AM205" s="195">
        <f t="shared" si="116"/>
        <v>6.2893081761006289E-2</v>
      </c>
      <c r="AN205" s="307">
        <v>1314.0495867768595</v>
      </c>
      <c r="AO205" s="946">
        <v>1590</v>
      </c>
      <c r="AP205" s="195">
        <f t="shared" si="117"/>
        <v>0</v>
      </c>
      <c r="AQ205" s="60">
        <v>1314.0495867768595</v>
      </c>
      <c r="AR205" s="695">
        <v>1590</v>
      </c>
      <c r="AS205" s="195">
        <f t="shared" si="118"/>
        <v>0</v>
      </c>
      <c r="AT205" s="476">
        <v>1314.0495867768595</v>
      </c>
      <c r="AU205" s="476">
        <v>1590</v>
      </c>
      <c r="AV205" s="195">
        <f t="shared" si="119"/>
        <v>0</v>
      </c>
      <c r="AW205" s="476">
        <v>1314.0495867768595</v>
      </c>
      <c r="AX205" s="476">
        <v>1590</v>
      </c>
      <c r="AY205" s="195">
        <f t="shared" si="120"/>
        <v>0.23255813953488372</v>
      </c>
      <c r="AZ205" s="476">
        <v>1066.1157024793388</v>
      </c>
      <c r="BA205" s="476">
        <v>1290</v>
      </c>
      <c r="BB205" s="195">
        <f t="shared" si="121"/>
        <v>8.4033613445378158E-2</v>
      </c>
      <c r="BC205" s="60">
        <v>983.47107438016531</v>
      </c>
      <c r="BD205" s="436">
        <v>1190</v>
      </c>
      <c r="BE205" s="195">
        <f t="shared" si="122"/>
        <v>0</v>
      </c>
      <c r="BF205" s="60">
        <f t="shared" si="145"/>
        <v>983.47107438016531</v>
      </c>
      <c r="BG205" s="436">
        <f>BG201</f>
        <v>1190</v>
      </c>
      <c r="BH205" s="195">
        <f t="shared" si="123"/>
        <v>0</v>
      </c>
      <c r="BI205" s="416">
        <v>1148.7603305785124</v>
      </c>
      <c r="BJ205" s="405">
        <f>BJ201</f>
        <v>1190</v>
      </c>
    </row>
    <row r="206" spans="1:89" x14ac:dyDescent="0.3">
      <c r="A206" s="279" t="s">
        <v>249</v>
      </c>
      <c r="B206" s="177">
        <v>1208</v>
      </c>
      <c r="C206" s="394" t="s">
        <v>280</v>
      </c>
      <c r="D206" s="783">
        <v>3462.8099173553719</v>
      </c>
      <c r="E206" s="552">
        <v>4190</v>
      </c>
      <c r="F206" s="195">
        <f t="shared" si="105"/>
        <v>0</v>
      </c>
      <c r="G206" s="783">
        <v>3462.8099173553719</v>
      </c>
      <c r="H206" s="1036">
        <v>4190</v>
      </c>
      <c r="I206" s="195">
        <f t="shared" si="106"/>
        <v>0</v>
      </c>
      <c r="J206" s="783">
        <v>3462.8099173553719</v>
      </c>
      <c r="K206" s="1036">
        <v>4190</v>
      </c>
      <c r="L206" s="195">
        <f t="shared" si="107"/>
        <v>0</v>
      </c>
      <c r="M206" s="783">
        <v>3462.8099173553719</v>
      </c>
      <c r="N206" s="1104">
        <v>4190</v>
      </c>
      <c r="O206" s="195">
        <f t="shared" si="108"/>
        <v>5.0125313283208017E-2</v>
      </c>
      <c r="P206" s="783">
        <v>3297.5206611570247</v>
      </c>
      <c r="Q206" s="1036">
        <v>3990</v>
      </c>
      <c r="R206" s="195">
        <f t="shared" si="109"/>
        <v>0</v>
      </c>
      <c r="S206" s="783">
        <v>3297.5206611570247</v>
      </c>
      <c r="T206" s="1036">
        <v>3990</v>
      </c>
      <c r="U206" s="195">
        <f t="shared" si="110"/>
        <v>0</v>
      </c>
      <c r="V206" s="783">
        <f t="shared" si="140"/>
        <v>3297.5206611570247</v>
      </c>
      <c r="W206" s="1036">
        <f t="shared" si="152"/>
        <v>3990</v>
      </c>
      <c r="X206" s="195">
        <f t="shared" si="111"/>
        <v>0</v>
      </c>
      <c r="Y206" s="86">
        <f t="shared" si="144"/>
        <v>3297.5206611570247</v>
      </c>
      <c r="Z206" s="1030">
        <f t="shared" si="153"/>
        <v>3990</v>
      </c>
      <c r="AA206" s="195">
        <f t="shared" si="112"/>
        <v>8.1300813008130079E-2</v>
      </c>
      <c r="AB206" s="86">
        <v>3049.5867768595044</v>
      </c>
      <c r="AC206" s="854">
        <v>3690</v>
      </c>
      <c r="AD206" s="195">
        <f t="shared" si="113"/>
        <v>0</v>
      </c>
      <c r="AE206" s="86">
        <v>3049.5867768595044</v>
      </c>
      <c r="AF206" s="946">
        <v>3690</v>
      </c>
      <c r="AG206" s="195">
        <f t="shared" si="114"/>
        <v>2.7855153203342618E-2</v>
      </c>
      <c r="AH206" s="476">
        <v>2966.9421487603308</v>
      </c>
      <c r="AI206" s="946">
        <v>3590</v>
      </c>
      <c r="AJ206" s="195">
        <f t="shared" si="115"/>
        <v>0</v>
      </c>
      <c r="AK206" s="853">
        <v>2966.9421487603308</v>
      </c>
      <c r="AL206" s="946">
        <v>3590</v>
      </c>
      <c r="AM206" s="195">
        <f t="shared" si="116"/>
        <v>5.8997050147492625E-2</v>
      </c>
      <c r="AN206" s="307">
        <v>2801.6528925619837</v>
      </c>
      <c r="AO206" s="946">
        <v>3390</v>
      </c>
      <c r="AP206" s="195">
        <f t="shared" si="117"/>
        <v>0</v>
      </c>
      <c r="AQ206" s="60">
        <v>2801.6528925619837</v>
      </c>
      <c r="AR206" s="695">
        <v>3390</v>
      </c>
      <c r="AS206" s="195">
        <f t="shared" si="118"/>
        <v>0</v>
      </c>
      <c r="AT206" s="476">
        <v>2801.6528925619837</v>
      </c>
      <c r="AU206" s="476">
        <v>3390</v>
      </c>
      <c r="AV206" s="195">
        <f t="shared" si="119"/>
        <v>0</v>
      </c>
      <c r="AW206" s="476">
        <v>2801.6528925619837</v>
      </c>
      <c r="AX206" s="476">
        <v>3390</v>
      </c>
      <c r="AY206" s="195">
        <f t="shared" si="120"/>
        <v>0.17301038062283736</v>
      </c>
      <c r="AZ206" s="476">
        <v>2388.4297520661157</v>
      </c>
      <c r="BA206" s="476">
        <v>2890</v>
      </c>
      <c r="BB206" s="195">
        <f t="shared" si="121"/>
        <v>7.434944237918216E-2</v>
      </c>
      <c r="BC206" s="60">
        <v>2223.1404958677685</v>
      </c>
      <c r="BD206" s="436">
        <v>2690</v>
      </c>
      <c r="BE206" s="195">
        <f t="shared" si="122"/>
        <v>0</v>
      </c>
      <c r="BF206" s="60">
        <f t="shared" si="145"/>
        <v>2223.1404958677685</v>
      </c>
      <c r="BG206" s="436">
        <f>BG202</f>
        <v>2690</v>
      </c>
      <c r="BH206" s="195">
        <f t="shared" si="123"/>
        <v>0</v>
      </c>
      <c r="BI206" s="416">
        <v>2884.2975206611573</v>
      </c>
      <c r="BJ206" s="405">
        <f>BJ202</f>
        <v>2690</v>
      </c>
    </row>
    <row r="207" spans="1:89" x14ac:dyDescent="0.3">
      <c r="A207" s="279" t="s">
        <v>249</v>
      </c>
      <c r="B207" s="177">
        <v>1210</v>
      </c>
      <c r="C207" s="394" t="s">
        <v>281</v>
      </c>
      <c r="D207" s="783">
        <v>4454.545454545455</v>
      </c>
      <c r="E207" s="552">
        <v>5390</v>
      </c>
      <c r="F207" s="195">
        <f t="shared" si="105"/>
        <v>0</v>
      </c>
      <c r="G207" s="783">
        <v>4454.545454545455</v>
      </c>
      <c r="H207" s="1036">
        <v>5390</v>
      </c>
      <c r="I207" s="195">
        <f t="shared" si="106"/>
        <v>0</v>
      </c>
      <c r="J207" s="783">
        <v>4454.545454545455</v>
      </c>
      <c r="K207" s="1036">
        <v>5390</v>
      </c>
      <c r="L207" s="195">
        <f t="shared" si="107"/>
        <v>0</v>
      </c>
      <c r="M207" s="783">
        <v>4454.545454545455</v>
      </c>
      <c r="N207" s="1104">
        <v>5390</v>
      </c>
      <c r="O207" s="195">
        <f t="shared" si="108"/>
        <v>3.8535645472061654E-2</v>
      </c>
      <c r="P207" s="783">
        <v>4289.2561983471078</v>
      </c>
      <c r="Q207" s="1036">
        <v>5190</v>
      </c>
      <c r="R207" s="195">
        <f t="shared" si="109"/>
        <v>0</v>
      </c>
      <c r="S207" s="783">
        <v>4289.2561983471078</v>
      </c>
      <c r="T207" s="1036">
        <v>5190</v>
      </c>
      <c r="U207" s="195">
        <f t="shared" si="110"/>
        <v>0</v>
      </c>
      <c r="V207" s="783">
        <f t="shared" si="140"/>
        <v>4289.2561983471078</v>
      </c>
      <c r="W207" s="1036">
        <f t="shared" si="152"/>
        <v>5190</v>
      </c>
      <c r="X207" s="195">
        <f t="shared" si="111"/>
        <v>0</v>
      </c>
      <c r="Y207" s="86">
        <f t="shared" si="144"/>
        <v>4289.2561983471078</v>
      </c>
      <c r="Z207" s="1030">
        <f t="shared" si="153"/>
        <v>5190</v>
      </c>
      <c r="AA207" s="195">
        <f t="shared" si="112"/>
        <v>8.3507306889352817E-2</v>
      </c>
      <c r="AB207" s="86">
        <v>3958.6776859504134</v>
      </c>
      <c r="AC207" s="854">
        <v>4790</v>
      </c>
      <c r="AD207" s="195">
        <f t="shared" si="113"/>
        <v>0</v>
      </c>
      <c r="AE207" s="86">
        <v>3958.6776859504134</v>
      </c>
      <c r="AF207" s="946">
        <v>4790</v>
      </c>
      <c r="AG207" s="195">
        <f t="shared" si="114"/>
        <v>2.1321961620469083E-2</v>
      </c>
      <c r="AH207" s="476">
        <v>3876.0330578512398</v>
      </c>
      <c r="AI207" s="946">
        <v>4690</v>
      </c>
      <c r="AJ207" s="195">
        <f t="shared" si="115"/>
        <v>0</v>
      </c>
      <c r="AK207" s="853">
        <v>3876.0330578512398</v>
      </c>
      <c r="AL207" s="946">
        <v>4690</v>
      </c>
      <c r="AM207" s="195">
        <f t="shared" si="116"/>
        <v>6.8337129840546698E-2</v>
      </c>
      <c r="AN207" s="307">
        <v>3628.0991735537191</v>
      </c>
      <c r="AO207" s="946">
        <v>4390</v>
      </c>
      <c r="AP207" s="195">
        <f t="shared" si="117"/>
        <v>0</v>
      </c>
      <c r="AQ207" s="60">
        <v>3628.0991735537191</v>
      </c>
      <c r="AR207" s="695">
        <v>4390</v>
      </c>
      <c r="AS207" s="195">
        <f t="shared" si="118"/>
        <v>0</v>
      </c>
      <c r="AT207" s="476">
        <v>3628.0991735537191</v>
      </c>
      <c r="AU207" s="476">
        <v>4390</v>
      </c>
      <c r="AV207" s="195">
        <f t="shared" si="119"/>
        <v>0</v>
      </c>
      <c r="AW207" s="476">
        <v>3628.0991735537191</v>
      </c>
      <c r="AX207" s="476">
        <v>4390</v>
      </c>
      <c r="AY207" s="195">
        <f t="shared" si="120"/>
        <v>0.12853470437017994</v>
      </c>
      <c r="AZ207" s="476">
        <v>3214.8760330578511</v>
      </c>
      <c r="BA207" s="476">
        <v>3890</v>
      </c>
      <c r="BB207" s="195">
        <f t="shared" si="121"/>
        <v>8.3565459610027856E-2</v>
      </c>
      <c r="BC207" s="60">
        <v>2966.9421487603308</v>
      </c>
      <c r="BD207" s="436">
        <v>3590</v>
      </c>
      <c r="BE207" s="195">
        <f t="shared" si="122"/>
        <v>0</v>
      </c>
      <c r="BF207" s="60">
        <f t="shared" si="145"/>
        <v>2966.9421487603308</v>
      </c>
      <c r="BG207" s="436">
        <f>BG203</f>
        <v>3590</v>
      </c>
      <c r="BH207" s="195">
        <f t="shared" si="123"/>
        <v>0</v>
      </c>
      <c r="BI207" s="416">
        <v>3876.0330578512398</v>
      </c>
      <c r="BJ207" s="405">
        <f>BJ203</f>
        <v>3590</v>
      </c>
    </row>
    <row r="208" spans="1:89" x14ac:dyDescent="0.3">
      <c r="A208" s="279" t="s">
        <v>249</v>
      </c>
      <c r="B208" s="177">
        <v>1211</v>
      </c>
      <c r="C208" s="394" t="s">
        <v>282</v>
      </c>
      <c r="D208" s="783">
        <v>1561.9834710743803</v>
      </c>
      <c r="E208" s="552">
        <v>1890</v>
      </c>
      <c r="F208" s="195">
        <f t="shared" si="105"/>
        <v>0</v>
      </c>
      <c r="G208" s="783">
        <v>1561.9834710743803</v>
      </c>
      <c r="H208" s="1036">
        <v>1890</v>
      </c>
      <c r="I208" s="195">
        <f t="shared" si="106"/>
        <v>0</v>
      </c>
      <c r="J208" s="783">
        <v>1561.9834710743803</v>
      </c>
      <c r="K208" s="1036">
        <v>1890</v>
      </c>
      <c r="L208" s="195">
        <f t="shared" si="107"/>
        <v>0</v>
      </c>
      <c r="M208" s="783">
        <v>1561.9834710743803</v>
      </c>
      <c r="N208" s="1104">
        <v>1890</v>
      </c>
      <c r="O208" s="195">
        <f t="shared" si="108"/>
        <v>5.5865921787709494E-2</v>
      </c>
      <c r="P208" s="783">
        <v>1479.3388429752067</v>
      </c>
      <c r="Q208" s="1036">
        <v>1790</v>
      </c>
      <c r="R208" s="195">
        <f t="shared" si="109"/>
        <v>0</v>
      </c>
      <c r="S208" s="783">
        <v>1479.3388429752067</v>
      </c>
      <c r="T208" s="1036">
        <v>1790</v>
      </c>
      <c r="U208" s="195">
        <f t="shared" si="110"/>
        <v>0</v>
      </c>
      <c r="V208" s="783">
        <f t="shared" si="140"/>
        <v>1479.3388429752067</v>
      </c>
      <c r="W208" s="1036">
        <f>W205</f>
        <v>1790</v>
      </c>
      <c r="X208" s="195">
        <f t="shared" si="111"/>
        <v>0</v>
      </c>
      <c r="Y208" s="86">
        <f t="shared" si="144"/>
        <v>1479.3388429752067</v>
      </c>
      <c r="Z208" s="854">
        <f>Z205</f>
        <v>1790</v>
      </c>
      <c r="AA208" s="195">
        <f t="shared" si="112"/>
        <v>0</v>
      </c>
      <c r="AB208" s="86">
        <v>1479.3388429752067</v>
      </c>
      <c r="AC208" s="854">
        <v>1790</v>
      </c>
      <c r="AD208" s="195">
        <f t="shared" si="113"/>
        <v>0</v>
      </c>
      <c r="AE208" s="86">
        <v>1479.3388429752067</v>
      </c>
      <c r="AF208" s="946">
        <v>1790</v>
      </c>
      <c r="AG208" s="195">
        <f t="shared" si="114"/>
        <v>5.9171597633136092E-2</v>
      </c>
      <c r="AH208" s="476">
        <v>1396.6942148760331</v>
      </c>
      <c r="AI208" s="946">
        <v>1690</v>
      </c>
      <c r="AJ208" s="195">
        <f t="shared" si="115"/>
        <v>0</v>
      </c>
      <c r="AK208" s="853">
        <v>1396.6942148760331</v>
      </c>
      <c r="AL208" s="946">
        <v>1690</v>
      </c>
      <c r="AM208" s="195">
        <f t="shared" si="116"/>
        <v>6.2893081761006289E-2</v>
      </c>
      <c r="AN208" s="307">
        <v>1314.0495867768595</v>
      </c>
      <c r="AO208" s="946">
        <v>1590</v>
      </c>
      <c r="AP208" s="195">
        <f t="shared" si="117"/>
        <v>0</v>
      </c>
      <c r="AQ208" s="60">
        <v>1314.0495867768595</v>
      </c>
      <c r="AR208" s="695">
        <v>1590</v>
      </c>
      <c r="AS208" s="195">
        <f t="shared" si="118"/>
        <v>0</v>
      </c>
      <c r="AT208" s="476">
        <v>1314.0495867768595</v>
      </c>
      <c r="AU208" s="476">
        <v>1590</v>
      </c>
      <c r="AV208" s="195">
        <f t="shared" si="119"/>
        <v>0</v>
      </c>
      <c r="AW208" s="476">
        <v>1314.0495867768595</v>
      </c>
      <c r="AX208" s="476">
        <v>1590</v>
      </c>
      <c r="AY208" s="195">
        <f t="shared" si="120"/>
        <v>0.23255813953488372</v>
      </c>
      <c r="AZ208" s="476">
        <v>1066.1157024793388</v>
      </c>
      <c r="BA208" s="476">
        <v>1290</v>
      </c>
      <c r="BB208" s="195">
        <f t="shared" si="121"/>
        <v>8.4033613445378158E-2</v>
      </c>
      <c r="BC208" s="60">
        <v>983.47107438016531</v>
      </c>
      <c r="BD208" s="436">
        <v>1190</v>
      </c>
      <c r="BE208" s="195">
        <f t="shared" si="122"/>
        <v>0</v>
      </c>
      <c r="BF208" s="60">
        <f t="shared" si="145"/>
        <v>983.47107438016531</v>
      </c>
      <c r="BG208" s="436">
        <f>BG201</f>
        <v>1190</v>
      </c>
      <c r="BH208" s="195">
        <f t="shared" si="123"/>
        <v>0</v>
      </c>
      <c r="BI208" s="416">
        <v>1148.7603305785124</v>
      </c>
      <c r="BJ208" s="405">
        <f>BJ201</f>
        <v>1190</v>
      </c>
    </row>
    <row r="209" spans="1:62" x14ac:dyDescent="0.3">
      <c r="A209" s="279" t="s">
        <v>249</v>
      </c>
      <c r="B209" s="177">
        <v>1212</v>
      </c>
      <c r="C209" s="394" t="s">
        <v>283</v>
      </c>
      <c r="D209" s="783">
        <v>3462.8099173553719</v>
      </c>
      <c r="E209" s="552">
        <v>4190</v>
      </c>
      <c r="F209" s="195">
        <f t="shared" si="105"/>
        <v>0</v>
      </c>
      <c r="G209" s="783">
        <v>3462.8099173553719</v>
      </c>
      <c r="H209" s="1036">
        <v>4190</v>
      </c>
      <c r="I209" s="195">
        <f t="shared" si="106"/>
        <v>0</v>
      </c>
      <c r="J209" s="783">
        <v>3462.8099173553719</v>
      </c>
      <c r="K209" s="1036">
        <v>4190</v>
      </c>
      <c r="L209" s="195">
        <f t="shared" si="107"/>
        <v>0</v>
      </c>
      <c r="M209" s="783">
        <v>3462.8099173553719</v>
      </c>
      <c r="N209" s="1104">
        <v>4190</v>
      </c>
      <c r="O209" s="195">
        <f t="shared" si="108"/>
        <v>5.0125313283208017E-2</v>
      </c>
      <c r="P209" s="783">
        <v>3297.5206611570247</v>
      </c>
      <c r="Q209" s="1036">
        <v>3990</v>
      </c>
      <c r="R209" s="195">
        <f t="shared" si="109"/>
        <v>0</v>
      </c>
      <c r="S209" s="783">
        <v>3297.5206611570247</v>
      </c>
      <c r="T209" s="1036">
        <v>3990</v>
      </c>
      <c r="U209" s="195">
        <f t="shared" si="110"/>
        <v>0</v>
      </c>
      <c r="V209" s="783">
        <f t="shared" si="140"/>
        <v>3297.5206611570247</v>
      </c>
      <c r="W209" s="1036">
        <f t="shared" ref="W209:W210" si="154">W206</f>
        <v>3990</v>
      </c>
      <c r="X209" s="195">
        <f t="shared" si="111"/>
        <v>0</v>
      </c>
      <c r="Y209" s="86">
        <f t="shared" si="144"/>
        <v>3297.5206611570247</v>
      </c>
      <c r="Z209" s="1030">
        <f t="shared" ref="Z209:Z210" si="155">Z206</f>
        <v>3990</v>
      </c>
      <c r="AA209" s="195">
        <f t="shared" si="112"/>
        <v>8.1300813008130079E-2</v>
      </c>
      <c r="AB209" s="86">
        <v>3049.5867768595044</v>
      </c>
      <c r="AC209" s="854">
        <v>3690</v>
      </c>
      <c r="AD209" s="195">
        <f t="shared" si="113"/>
        <v>0</v>
      </c>
      <c r="AE209" s="86">
        <v>3049.5867768595044</v>
      </c>
      <c r="AF209" s="946">
        <v>3690</v>
      </c>
      <c r="AG209" s="195">
        <f t="shared" si="114"/>
        <v>2.7855153203342618E-2</v>
      </c>
      <c r="AH209" s="476">
        <v>2966.9421487603308</v>
      </c>
      <c r="AI209" s="946">
        <v>3590</v>
      </c>
      <c r="AJ209" s="195">
        <f t="shared" si="115"/>
        <v>0</v>
      </c>
      <c r="AK209" s="853">
        <v>2966.9421487603308</v>
      </c>
      <c r="AL209" s="946">
        <v>3590</v>
      </c>
      <c r="AM209" s="195">
        <f t="shared" si="116"/>
        <v>5.8997050147492625E-2</v>
      </c>
      <c r="AN209" s="307">
        <v>2801.6528925619837</v>
      </c>
      <c r="AO209" s="946">
        <v>3390</v>
      </c>
      <c r="AP209" s="195">
        <f t="shared" si="117"/>
        <v>0</v>
      </c>
      <c r="AQ209" s="60">
        <v>2801.6528925619837</v>
      </c>
      <c r="AR209" s="695">
        <v>3390</v>
      </c>
      <c r="AS209" s="195">
        <f t="shared" si="118"/>
        <v>0</v>
      </c>
      <c r="AT209" s="476">
        <v>2801.6528925619837</v>
      </c>
      <c r="AU209" s="476">
        <v>3390</v>
      </c>
      <c r="AV209" s="195">
        <f t="shared" si="119"/>
        <v>0</v>
      </c>
      <c r="AW209" s="476">
        <v>2801.6528925619837</v>
      </c>
      <c r="AX209" s="476">
        <v>3390</v>
      </c>
      <c r="AY209" s="195">
        <f t="shared" si="120"/>
        <v>0.17301038062283736</v>
      </c>
      <c r="AZ209" s="476">
        <v>2388.4297520661157</v>
      </c>
      <c r="BA209" s="476">
        <v>2890</v>
      </c>
      <c r="BB209" s="195">
        <f t="shared" si="121"/>
        <v>7.434944237918216E-2</v>
      </c>
      <c r="BC209" s="60">
        <v>2223.1404958677685</v>
      </c>
      <c r="BD209" s="436">
        <v>2690</v>
      </c>
      <c r="BE209" s="195">
        <f t="shared" si="122"/>
        <v>0</v>
      </c>
      <c r="BF209" s="60">
        <f t="shared" si="145"/>
        <v>2223.1404958677685</v>
      </c>
      <c r="BG209" s="436">
        <f>BG202</f>
        <v>2690</v>
      </c>
      <c r="BH209" s="195">
        <f t="shared" si="123"/>
        <v>0</v>
      </c>
      <c r="BI209" s="416">
        <v>2884.2975206611573</v>
      </c>
      <c r="BJ209" s="405">
        <f>BJ202</f>
        <v>2690</v>
      </c>
    </row>
    <row r="210" spans="1:62" x14ac:dyDescent="0.3">
      <c r="A210" s="279" t="s">
        <v>249</v>
      </c>
      <c r="B210" s="177">
        <v>1213</v>
      </c>
      <c r="C210" s="394" t="s">
        <v>284</v>
      </c>
      <c r="D210" s="783">
        <v>4454.545454545455</v>
      </c>
      <c r="E210" s="552">
        <v>5390</v>
      </c>
      <c r="F210" s="195">
        <f t="shared" si="105"/>
        <v>0</v>
      </c>
      <c r="G210" s="783">
        <v>4454.545454545455</v>
      </c>
      <c r="H210" s="1036">
        <v>5390</v>
      </c>
      <c r="I210" s="195">
        <f t="shared" si="106"/>
        <v>0</v>
      </c>
      <c r="J210" s="783">
        <v>4454.545454545455</v>
      </c>
      <c r="K210" s="1036">
        <v>5390</v>
      </c>
      <c r="L210" s="195">
        <f t="shared" si="107"/>
        <v>0</v>
      </c>
      <c r="M210" s="783">
        <v>4454.545454545455</v>
      </c>
      <c r="N210" s="1104">
        <v>5390</v>
      </c>
      <c r="O210" s="195">
        <f t="shared" si="108"/>
        <v>3.8535645472061654E-2</v>
      </c>
      <c r="P210" s="783">
        <v>4289.2561983471078</v>
      </c>
      <c r="Q210" s="1036">
        <v>5190</v>
      </c>
      <c r="R210" s="195">
        <f t="shared" si="109"/>
        <v>0</v>
      </c>
      <c r="S210" s="783">
        <v>4289.2561983471078</v>
      </c>
      <c r="T210" s="1036">
        <v>5190</v>
      </c>
      <c r="U210" s="195">
        <f t="shared" si="110"/>
        <v>0</v>
      </c>
      <c r="V210" s="783">
        <f t="shared" si="140"/>
        <v>4289.2561983471078</v>
      </c>
      <c r="W210" s="1036">
        <f t="shared" si="154"/>
        <v>5190</v>
      </c>
      <c r="X210" s="195">
        <f t="shared" si="111"/>
        <v>0</v>
      </c>
      <c r="Y210" s="86">
        <f t="shared" si="144"/>
        <v>4289.2561983471078</v>
      </c>
      <c r="Z210" s="1030">
        <f t="shared" si="155"/>
        <v>5190</v>
      </c>
      <c r="AA210" s="195">
        <f t="shared" si="112"/>
        <v>8.3507306889352817E-2</v>
      </c>
      <c r="AB210" s="86">
        <v>3958.6776859504134</v>
      </c>
      <c r="AC210" s="854">
        <v>4790</v>
      </c>
      <c r="AD210" s="195">
        <f t="shared" si="113"/>
        <v>0</v>
      </c>
      <c r="AE210" s="86">
        <v>3958.6776859504134</v>
      </c>
      <c r="AF210" s="946">
        <v>4790</v>
      </c>
      <c r="AG210" s="195">
        <f t="shared" si="114"/>
        <v>2.1321961620469083E-2</v>
      </c>
      <c r="AH210" s="476">
        <v>3876.0330578512398</v>
      </c>
      <c r="AI210" s="946">
        <v>4690</v>
      </c>
      <c r="AJ210" s="195">
        <f t="shared" si="115"/>
        <v>0</v>
      </c>
      <c r="AK210" s="853">
        <v>3876.0330578512398</v>
      </c>
      <c r="AL210" s="946">
        <v>4690</v>
      </c>
      <c r="AM210" s="195">
        <f t="shared" si="116"/>
        <v>6.8337129840546698E-2</v>
      </c>
      <c r="AN210" s="307">
        <v>3628.0991735537191</v>
      </c>
      <c r="AO210" s="946">
        <v>4390</v>
      </c>
      <c r="AP210" s="195">
        <f t="shared" si="117"/>
        <v>0</v>
      </c>
      <c r="AQ210" s="60">
        <v>3628.0991735537191</v>
      </c>
      <c r="AR210" s="695">
        <v>4390</v>
      </c>
      <c r="AS210" s="195">
        <f t="shared" si="118"/>
        <v>0</v>
      </c>
      <c r="AT210" s="476">
        <v>3628.0991735537191</v>
      </c>
      <c r="AU210" s="476">
        <v>4390</v>
      </c>
      <c r="AV210" s="195">
        <f t="shared" si="119"/>
        <v>0</v>
      </c>
      <c r="AW210" s="476">
        <v>3628.0991735537191</v>
      </c>
      <c r="AX210" s="476">
        <v>4390</v>
      </c>
      <c r="AY210" s="195">
        <f t="shared" si="120"/>
        <v>0.12853470437017994</v>
      </c>
      <c r="AZ210" s="476">
        <v>3214.8760330578511</v>
      </c>
      <c r="BA210" s="476">
        <v>3890</v>
      </c>
      <c r="BB210" s="195">
        <f t="shared" si="121"/>
        <v>8.3565459610027856E-2</v>
      </c>
      <c r="BC210" s="60">
        <v>2966.9421487603308</v>
      </c>
      <c r="BD210" s="436">
        <v>3590</v>
      </c>
      <c r="BE210" s="195">
        <f t="shared" si="122"/>
        <v>0</v>
      </c>
      <c r="BF210" s="60">
        <f t="shared" si="145"/>
        <v>2966.9421487603308</v>
      </c>
      <c r="BG210" s="436">
        <f>BG203</f>
        <v>3590</v>
      </c>
      <c r="BH210" s="195">
        <f t="shared" si="123"/>
        <v>0</v>
      </c>
      <c r="BI210" s="416">
        <v>3876.0330578512398</v>
      </c>
      <c r="BJ210" s="405">
        <f>BJ203</f>
        <v>3590</v>
      </c>
    </row>
    <row r="211" spans="1:62" x14ac:dyDescent="0.3">
      <c r="A211" s="279" t="s">
        <v>249</v>
      </c>
      <c r="B211" s="177">
        <v>1214</v>
      </c>
      <c r="C211" s="394" t="s">
        <v>285</v>
      </c>
      <c r="D211" s="783">
        <v>2140.495867768595</v>
      </c>
      <c r="E211" s="552">
        <v>2590</v>
      </c>
      <c r="F211" s="195">
        <f t="shared" si="105"/>
        <v>0</v>
      </c>
      <c r="G211" s="783">
        <v>2140.495867768595</v>
      </c>
      <c r="H211" s="1036">
        <v>2590</v>
      </c>
      <c r="I211" s="195">
        <f t="shared" si="106"/>
        <v>0</v>
      </c>
      <c r="J211" s="783">
        <v>2140.495867768595</v>
      </c>
      <c r="K211" s="1036">
        <v>2590</v>
      </c>
      <c r="L211" s="195">
        <f t="shared" si="107"/>
        <v>0</v>
      </c>
      <c r="M211" s="783">
        <v>2140.495867768595</v>
      </c>
      <c r="N211" s="1036">
        <v>2590</v>
      </c>
      <c r="O211" s="195">
        <f t="shared" si="108"/>
        <v>0</v>
      </c>
      <c r="P211" s="783">
        <v>2140.495867768595</v>
      </c>
      <c r="Q211" s="1036">
        <v>2590</v>
      </c>
      <c r="R211" s="195">
        <f t="shared" si="109"/>
        <v>0</v>
      </c>
      <c r="S211" s="783">
        <v>2140.495867768595</v>
      </c>
      <c r="T211" s="1036">
        <v>2590</v>
      </c>
      <c r="U211" s="195">
        <f t="shared" si="110"/>
        <v>0</v>
      </c>
      <c r="V211" s="783">
        <f t="shared" si="140"/>
        <v>2140.495867768595</v>
      </c>
      <c r="W211" s="1036">
        <v>2590</v>
      </c>
      <c r="X211" s="195">
        <f t="shared" si="111"/>
        <v>0</v>
      </c>
      <c r="Y211" s="86">
        <f t="shared" si="144"/>
        <v>2140.495867768595</v>
      </c>
      <c r="Z211" s="854">
        <v>2590</v>
      </c>
      <c r="AA211" s="195">
        <f t="shared" si="112"/>
        <v>0</v>
      </c>
      <c r="AB211" s="86">
        <v>2140.495867768595</v>
      </c>
      <c r="AC211" s="854">
        <v>2590</v>
      </c>
      <c r="AD211" s="195">
        <f t="shared" si="113"/>
        <v>0</v>
      </c>
      <c r="AE211" s="86">
        <v>2140.495867768595</v>
      </c>
      <c r="AF211" s="946">
        <v>2590</v>
      </c>
      <c r="AG211" s="195">
        <f t="shared" si="114"/>
        <v>4.0160642570281124E-2</v>
      </c>
      <c r="AH211" s="476">
        <v>2057.8512396694214</v>
      </c>
      <c r="AI211" s="946">
        <v>2490</v>
      </c>
      <c r="AJ211" s="195">
        <f t="shared" si="115"/>
        <v>0</v>
      </c>
      <c r="AK211" s="853">
        <v>2057.8512396694214</v>
      </c>
      <c r="AL211" s="946">
        <v>2490</v>
      </c>
      <c r="AM211" s="195">
        <f t="shared" si="116"/>
        <v>0.25125628140703515</v>
      </c>
      <c r="AN211" s="307">
        <v>1644.6280991735537</v>
      </c>
      <c r="AO211" s="946">
        <v>1990</v>
      </c>
      <c r="AP211" s="195">
        <f t="shared" si="117"/>
        <v>0</v>
      </c>
      <c r="AQ211" s="60">
        <v>1644.6280991735537</v>
      </c>
      <c r="AR211" s="695">
        <v>1990</v>
      </c>
      <c r="AS211" s="195">
        <f t="shared" si="118"/>
        <v>0</v>
      </c>
      <c r="AT211" s="476">
        <v>1644.6280991735537</v>
      </c>
      <c r="AU211" s="476">
        <v>1990</v>
      </c>
      <c r="AV211" s="195">
        <f t="shared" si="119"/>
        <v>0</v>
      </c>
      <c r="AW211" s="476">
        <v>1644.6280991735537</v>
      </c>
      <c r="AX211" s="476">
        <v>1990</v>
      </c>
      <c r="AY211" s="195">
        <f t="shared" si="120"/>
        <v>0</v>
      </c>
      <c r="AZ211" s="476">
        <v>1644.6280991735537</v>
      </c>
      <c r="BA211" s="476">
        <v>1990</v>
      </c>
      <c r="BB211" s="195">
        <f t="shared" si="121"/>
        <v>0.17751479289940827</v>
      </c>
      <c r="BC211" s="60">
        <v>1396.6942148760331</v>
      </c>
      <c r="BD211" s="436">
        <v>1690</v>
      </c>
      <c r="BE211" s="195">
        <f t="shared" si="122"/>
        <v>0</v>
      </c>
      <c r="BF211" s="60">
        <f t="shared" si="145"/>
        <v>1396.6942148760331</v>
      </c>
      <c r="BG211" s="436">
        <v>1690</v>
      </c>
      <c r="BH211" s="195">
        <f t="shared" si="123"/>
        <v>0</v>
      </c>
      <c r="BI211" s="416">
        <v>1644.6280991735537</v>
      </c>
      <c r="BJ211" s="405">
        <v>1690</v>
      </c>
    </row>
    <row r="212" spans="1:62" x14ac:dyDescent="0.3">
      <c r="A212" s="279" t="s">
        <v>249</v>
      </c>
      <c r="B212" s="177">
        <v>1216</v>
      </c>
      <c r="C212" s="394" t="s">
        <v>286</v>
      </c>
      <c r="D212" s="783">
        <v>2140.495867768595</v>
      </c>
      <c r="E212" s="552">
        <v>2590</v>
      </c>
      <c r="F212" s="195">
        <f t="shared" si="105"/>
        <v>0</v>
      </c>
      <c r="G212" s="783">
        <v>2140.495867768595</v>
      </c>
      <c r="H212" s="1036">
        <v>2590</v>
      </c>
      <c r="I212" s="195">
        <f t="shared" si="106"/>
        <v>0</v>
      </c>
      <c r="J212" s="783">
        <v>2140.495867768595</v>
      </c>
      <c r="K212" s="1036">
        <v>2590</v>
      </c>
      <c r="L212" s="195">
        <f t="shared" si="107"/>
        <v>0</v>
      </c>
      <c r="M212" s="783">
        <v>2140.495867768595</v>
      </c>
      <c r="N212" s="1036">
        <v>2590</v>
      </c>
      <c r="O212" s="195">
        <f t="shared" si="108"/>
        <v>0</v>
      </c>
      <c r="P212" s="783">
        <v>2140.495867768595</v>
      </c>
      <c r="Q212" s="1036">
        <v>2590</v>
      </c>
      <c r="R212" s="195">
        <f t="shared" si="109"/>
        <v>0</v>
      </c>
      <c r="S212" s="783">
        <v>2140.495867768595</v>
      </c>
      <c r="T212" s="1036">
        <v>2590</v>
      </c>
      <c r="U212" s="195">
        <f t="shared" si="110"/>
        <v>0</v>
      </c>
      <c r="V212" s="783">
        <f t="shared" si="140"/>
        <v>2140.495867768595</v>
      </c>
      <c r="W212" s="1036">
        <v>2590</v>
      </c>
      <c r="X212" s="195">
        <f t="shared" si="111"/>
        <v>0</v>
      </c>
      <c r="Y212" s="86">
        <f t="shared" si="144"/>
        <v>2140.495867768595</v>
      </c>
      <c r="Z212" s="854">
        <v>2590</v>
      </c>
      <c r="AA212" s="195">
        <f t="shared" si="112"/>
        <v>0</v>
      </c>
      <c r="AB212" s="86">
        <v>2140.495867768595</v>
      </c>
      <c r="AC212" s="854">
        <v>2590</v>
      </c>
      <c r="AD212" s="195">
        <f t="shared" si="113"/>
        <v>0</v>
      </c>
      <c r="AE212" s="86">
        <v>2140.495867768595</v>
      </c>
      <c r="AF212" s="946">
        <v>2590</v>
      </c>
      <c r="AG212" s="195">
        <f t="shared" si="114"/>
        <v>4.0160642570281124E-2</v>
      </c>
      <c r="AH212" s="476">
        <v>2057.8512396694214</v>
      </c>
      <c r="AI212" s="946">
        <v>2490</v>
      </c>
      <c r="AJ212" s="195">
        <f t="shared" si="115"/>
        <v>0</v>
      </c>
      <c r="AK212" s="853">
        <v>2057.8512396694214</v>
      </c>
      <c r="AL212" s="946">
        <v>2490</v>
      </c>
      <c r="AM212" s="195">
        <f t="shared" si="116"/>
        <v>0.25125628140703515</v>
      </c>
      <c r="AN212" s="307">
        <v>1644.6280991735537</v>
      </c>
      <c r="AO212" s="946">
        <v>1990</v>
      </c>
      <c r="AP212" s="195">
        <f t="shared" si="117"/>
        <v>0</v>
      </c>
      <c r="AQ212" s="60">
        <v>1644.6280991735537</v>
      </c>
      <c r="AR212" s="695">
        <v>1990</v>
      </c>
      <c r="AS212" s="195">
        <f t="shared" si="118"/>
        <v>0</v>
      </c>
      <c r="AT212" s="476">
        <v>1644.6280991735537</v>
      </c>
      <c r="AU212" s="476">
        <v>1990</v>
      </c>
      <c r="AV212" s="195">
        <f t="shared" si="119"/>
        <v>0</v>
      </c>
      <c r="AW212" s="476">
        <v>1644.6280991735537</v>
      </c>
      <c r="AX212" s="476">
        <v>1990</v>
      </c>
      <c r="AY212" s="195">
        <f t="shared" si="120"/>
        <v>0</v>
      </c>
      <c r="AZ212" s="476">
        <v>1644.6280991735537</v>
      </c>
      <c r="BA212" s="476">
        <v>1990</v>
      </c>
      <c r="BB212" s="195">
        <f t="shared" si="121"/>
        <v>0.17751479289940827</v>
      </c>
      <c r="BC212" s="60">
        <v>1396.6942148760331</v>
      </c>
      <c r="BD212" s="436">
        <v>1690</v>
      </c>
      <c r="BE212" s="195">
        <f t="shared" si="122"/>
        <v>0</v>
      </c>
      <c r="BF212" s="60">
        <f t="shared" si="145"/>
        <v>1396.6942148760331</v>
      </c>
      <c r="BG212" s="436">
        <v>1690</v>
      </c>
      <c r="BH212" s="195">
        <f t="shared" si="123"/>
        <v>0</v>
      </c>
      <c r="BI212" s="416">
        <v>1809.9173553719008</v>
      </c>
      <c r="BJ212" s="405">
        <v>1690</v>
      </c>
    </row>
    <row r="213" spans="1:62" x14ac:dyDescent="0.3">
      <c r="A213" s="279" t="s">
        <v>249</v>
      </c>
      <c r="B213" s="177">
        <v>1217</v>
      </c>
      <c r="C213" s="394" t="s">
        <v>287</v>
      </c>
      <c r="D213" s="783">
        <v>3297.5206611570247</v>
      </c>
      <c r="E213" s="552">
        <v>3990</v>
      </c>
      <c r="F213" s="195">
        <f t="shared" si="105"/>
        <v>0</v>
      </c>
      <c r="G213" s="783">
        <v>3297.5206611570247</v>
      </c>
      <c r="H213" s="1036">
        <v>3990</v>
      </c>
      <c r="I213" s="195">
        <f t="shared" si="106"/>
        <v>0</v>
      </c>
      <c r="J213" s="783">
        <v>3297.5206611570247</v>
      </c>
      <c r="K213" s="1036">
        <v>3990</v>
      </c>
      <c r="L213" s="195">
        <f t="shared" si="107"/>
        <v>0</v>
      </c>
      <c r="M213" s="783">
        <v>3297.5206611570247</v>
      </c>
      <c r="N213" s="1036">
        <v>3990</v>
      </c>
      <c r="O213" s="195">
        <f t="shared" si="108"/>
        <v>0</v>
      </c>
      <c r="P213" s="783">
        <v>3297.5206611570247</v>
      </c>
      <c r="Q213" s="1036">
        <v>3990</v>
      </c>
      <c r="R213" s="195">
        <f t="shared" si="109"/>
        <v>0</v>
      </c>
      <c r="S213" s="783">
        <v>3297.5206611570247</v>
      </c>
      <c r="T213" s="1036">
        <v>3990</v>
      </c>
      <c r="U213" s="195">
        <f t="shared" si="110"/>
        <v>0</v>
      </c>
      <c r="V213" s="783">
        <f t="shared" si="140"/>
        <v>3297.5206611570247</v>
      </c>
      <c r="W213" s="1036">
        <v>3990</v>
      </c>
      <c r="X213" s="195">
        <f t="shared" si="111"/>
        <v>0</v>
      </c>
      <c r="Y213" s="86">
        <f t="shared" si="144"/>
        <v>3297.5206611570247</v>
      </c>
      <c r="Z213" s="854">
        <v>3990</v>
      </c>
      <c r="AA213" s="195">
        <f t="shared" si="112"/>
        <v>0</v>
      </c>
      <c r="AB213" s="86">
        <v>3297.5206611570247</v>
      </c>
      <c r="AC213" s="854">
        <v>3990</v>
      </c>
      <c r="AD213" s="195">
        <f t="shared" si="113"/>
        <v>0</v>
      </c>
      <c r="AE213" s="86">
        <v>3297.5206611570247</v>
      </c>
      <c r="AF213" s="946">
        <v>3990</v>
      </c>
      <c r="AG213" s="195">
        <f t="shared" si="114"/>
        <v>0</v>
      </c>
      <c r="AH213" s="476">
        <v>3297.5206611570247</v>
      </c>
      <c r="AI213" s="946">
        <v>3990</v>
      </c>
      <c r="AJ213" s="195">
        <f t="shared" si="115"/>
        <v>0</v>
      </c>
      <c r="AK213" s="853">
        <v>3297.5206611570247</v>
      </c>
      <c r="AL213" s="946">
        <v>3990</v>
      </c>
      <c r="AM213" s="195">
        <f t="shared" si="116"/>
        <v>0.33444816053511706</v>
      </c>
      <c r="AN213" s="307">
        <v>2471.0743801652893</v>
      </c>
      <c r="AO213" s="946">
        <v>2990</v>
      </c>
      <c r="AP213" s="195">
        <f t="shared" si="117"/>
        <v>0</v>
      </c>
      <c r="AQ213" s="60">
        <v>2471.0743801652893</v>
      </c>
      <c r="AR213" s="695">
        <v>2990</v>
      </c>
      <c r="AS213" s="195">
        <f t="shared" si="118"/>
        <v>0</v>
      </c>
      <c r="AT213" s="476">
        <v>2471.0743801652893</v>
      </c>
      <c r="AU213" s="476">
        <v>2990</v>
      </c>
      <c r="AV213" s="195">
        <f t="shared" si="119"/>
        <v>0</v>
      </c>
      <c r="AW213" s="476">
        <v>2471.0743801652893</v>
      </c>
      <c r="AX213" s="476">
        <v>2990</v>
      </c>
      <c r="AY213" s="195">
        <f t="shared" si="120"/>
        <v>0</v>
      </c>
      <c r="AZ213" s="476">
        <v>2471.0743801652893</v>
      </c>
      <c r="BA213" s="476">
        <v>2990</v>
      </c>
      <c r="BB213" s="195">
        <f t="shared" si="121"/>
        <v>0.15444015444015444</v>
      </c>
      <c r="BC213" s="60">
        <v>2140.495867768595</v>
      </c>
      <c r="BD213" s="436">
        <v>2590</v>
      </c>
      <c r="BE213" s="195">
        <f t="shared" si="122"/>
        <v>0</v>
      </c>
      <c r="BF213" s="60">
        <f t="shared" si="145"/>
        <v>2140.495867768595</v>
      </c>
      <c r="BG213" s="436">
        <v>2590</v>
      </c>
      <c r="BH213" s="195">
        <f t="shared" si="123"/>
        <v>0</v>
      </c>
      <c r="BI213" s="416">
        <v>2471.0743801652893</v>
      </c>
      <c r="BJ213" s="405">
        <v>2590</v>
      </c>
    </row>
    <row r="214" spans="1:62" ht="15" thickBot="1" x14ac:dyDescent="0.35">
      <c r="A214" s="279" t="s">
        <v>249</v>
      </c>
      <c r="B214" s="177">
        <v>1218</v>
      </c>
      <c r="C214" s="394" t="s">
        <v>288</v>
      </c>
      <c r="D214" s="783">
        <v>3297.5206611570247</v>
      </c>
      <c r="E214" s="552">
        <v>3990</v>
      </c>
      <c r="F214" s="195">
        <f t="shared" si="105"/>
        <v>0</v>
      </c>
      <c r="G214" s="783">
        <v>3297.5206611570247</v>
      </c>
      <c r="H214" s="1036">
        <v>3990</v>
      </c>
      <c r="I214" s="195">
        <f t="shared" si="106"/>
        <v>0</v>
      </c>
      <c r="J214" s="783">
        <v>3297.5206611570247</v>
      </c>
      <c r="K214" s="1036">
        <v>3990</v>
      </c>
      <c r="L214" s="195">
        <f t="shared" si="107"/>
        <v>0</v>
      </c>
      <c r="M214" s="783">
        <v>3297.5206611570247</v>
      </c>
      <c r="N214" s="1036">
        <v>3990</v>
      </c>
      <c r="O214" s="195">
        <f t="shared" si="108"/>
        <v>0</v>
      </c>
      <c r="P214" s="783">
        <v>3297.5206611570247</v>
      </c>
      <c r="Q214" s="1036">
        <v>3990</v>
      </c>
      <c r="R214" s="195">
        <f t="shared" si="109"/>
        <v>0</v>
      </c>
      <c r="S214" s="783">
        <v>3297.5206611570247</v>
      </c>
      <c r="T214" s="1036">
        <v>3990</v>
      </c>
      <c r="U214" s="195">
        <f t="shared" si="110"/>
        <v>0</v>
      </c>
      <c r="V214" s="783">
        <f t="shared" si="140"/>
        <v>3297.5206611570247</v>
      </c>
      <c r="W214" s="1036">
        <v>3990</v>
      </c>
      <c r="X214" s="195">
        <f t="shared" si="111"/>
        <v>0</v>
      </c>
      <c r="Y214" s="86">
        <f t="shared" si="144"/>
        <v>3297.5206611570247</v>
      </c>
      <c r="Z214" s="854">
        <v>3990</v>
      </c>
      <c r="AA214" s="195">
        <f t="shared" si="112"/>
        <v>0</v>
      </c>
      <c r="AB214" s="86">
        <v>3297.5206611570247</v>
      </c>
      <c r="AC214" s="854">
        <v>3990</v>
      </c>
      <c r="AD214" s="195">
        <f t="shared" si="113"/>
        <v>0</v>
      </c>
      <c r="AE214" s="86">
        <v>3297.5206611570247</v>
      </c>
      <c r="AF214" s="946">
        <v>3990</v>
      </c>
      <c r="AG214" s="195">
        <f t="shared" si="114"/>
        <v>0</v>
      </c>
      <c r="AH214" s="477">
        <v>3297.5206611570247</v>
      </c>
      <c r="AI214" s="946">
        <v>3990</v>
      </c>
      <c r="AJ214" s="195">
        <f t="shared" si="115"/>
        <v>0</v>
      </c>
      <c r="AK214" s="783">
        <v>3297.5206611570247</v>
      </c>
      <c r="AL214" s="946">
        <v>3990</v>
      </c>
      <c r="AM214" s="195">
        <f t="shared" si="116"/>
        <v>0.29126213592233008</v>
      </c>
      <c r="AN214" s="86">
        <v>2553.7190082644629</v>
      </c>
      <c r="AO214" s="946">
        <v>3090</v>
      </c>
      <c r="AP214" s="195">
        <f t="shared" si="117"/>
        <v>0</v>
      </c>
      <c r="AQ214" s="28">
        <v>2553.7190082644629</v>
      </c>
      <c r="AR214" s="695">
        <v>3090</v>
      </c>
      <c r="AS214" s="195">
        <f t="shared" si="118"/>
        <v>0</v>
      </c>
      <c r="AT214" s="477">
        <v>2553.7190082644629</v>
      </c>
      <c r="AU214" s="477">
        <v>3090</v>
      </c>
      <c r="AV214" s="195">
        <f t="shared" si="119"/>
        <v>0</v>
      </c>
      <c r="AW214" s="477">
        <v>2553.7190082644629</v>
      </c>
      <c r="AX214" s="477">
        <v>3090</v>
      </c>
      <c r="AY214" s="195">
        <f t="shared" si="120"/>
        <v>0</v>
      </c>
      <c r="AZ214" s="477">
        <v>2553.7190082644629</v>
      </c>
      <c r="BA214" s="477">
        <v>3090</v>
      </c>
      <c r="BB214" s="195">
        <f t="shared" si="121"/>
        <v>0.14869888475836432</v>
      </c>
      <c r="BC214" s="28">
        <v>2223.1404958677685</v>
      </c>
      <c r="BD214" s="436">
        <v>2690</v>
      </c>
      <c r="BE214" s="195">
        <f t="shared" si="122"/>
        <v>0</v>
      </c>
      <c r="BF214" s="28">
        <f t="shared" si="145"/>
        <v>2223.1404958677685</v>
      </c>
      <c r="BG214" s="436">
        <v>2690</v>
      </c>
      <c r="BH214" s="195">
        <f t="shared" si="123"/>
        <v>0</v>
      </c>
      <c r="BI214" s="417">
        <v>2471.0743801652893</v>
      </c>
      <c r="BJ214" s="405">
        <v>2690</v>
      </c>
    </row>
    <row r="215" spans="1:62" x14ac:dyDescent="0.3">
      <c r="A215" s="279" t="s">
        <v>249</v>
      </c>
      <c r="B215" s="177">
        <v>1201</v>
      </c>
      <c r="C215" s="394" t="s">
        <v>1352</v>
      </c>
      <c r="D215" s="783">
        <v>2471.0743801652893</v>
      </c>
      <c r="E215" s="552">
        <v>2990</v>
      </c>
      <c r="F215" s="195">
        <f t="shared" si="105"/>
        <v>0</v>
      </c>
      <c r="G215" s="783">
        <v>2471.0743801652893</v>
      </c>
      <c r="H215" s="1036">
        <v>2990</v>
      </c>
      <c r="I215" s="195">
        <f t="shared" si="106"/>
        <v>0</v>
      </c>
      <c r="J215" s="783">
        <v>2471.0743801652893</v>
      </c>
      <c r="K215" s="1036">
        <v>2990</v>
      </c>
      <c r="L215" s="195">
        <f t="shared" si="107"/>
        <v>0</v>
      </c>
      <c r="M215" s="783">
        <v>2471.0743801652893</v>
      </c>
      <c r="N215" s="1036">
        <v>2990</v>
      </c>
      <c r="O215" s="195">
        <f t="shared" si="108"/>
        <v>0</v>
      </c>
      <c r="P215" s="783">
        <v>2471.0743801652893</v>
      </c>
      <c r="Q215" s="1036">
        <v>2990</v>
      </c>
      <c r="R215" s="195">
        <f t="shared" si="109"/>
        <v>0</v>
      </c>
      <c r="S215" s="783">
        <v>2471.0743801652893</v>
      </c>
      <c r="T215" s="1036">
        <v>2990</v>
      </c>
      <c r="U215" s="195">
        <f t="shared" si="110"/>
        <v>0</v>
      </c>
      <c r="V215" s="783">
        <f t="shared" si="140"/>
        <v>2471.0743801652893</v>
      </c>
      <c r="W215" s="1036">
        <v>2990</v>
      </c>
      <c r="X215" s="195">
        <f t="shared" si="111"/>
        <v>0</v>
      </c>
      <c r="Y215" s="86">
        <f t="shared" si="144"/>
        <v>2471.0743801652893</v>
      </c>
      <c r="Z215" s="436">
        <v>2990</v>
      </c>
      <c r="AA215" s="195">
        <f t="shared" si="112"/>
        <v>0</v>
      </c>
      <c r="AB215" s="86">
        <v>2471.0743801652893</v>
      </c>
      <c r="AC215" s="436">
        <v>2990</v>
      </c>
      <c r="AD215" s="195">
        <f t="shared" si="113"/>
        <v>0</v>
      </c>
      <c r="AE215" s="86">
        <v>2471.0743801652893</v>
      </c>
      <c r="AF215" s="836">
        <v>2990</v>
      </c>
      <c r="AG215" s="195">
        <f t="shared" si="114"/>
        <v>0.2510460251046025</v>
      </c>
      <c r="AH215" s="477">
        <v>1975.206611570248</v>
      </c>
      <c r="AI215" s="836">
        <v>2390</v>
      </c>
      <c r="AJ215" s="195">
        <f t="shared" si="115"/>
        <v>0</v>
      </c>
      <c r="AK215" s="783">
        <v>1975.206611570248</v>
      </c>
      <c r="AL215" s="836">
        <v>2390</v>
      </c>
      <c r="AM215" s="195">
        <f t="shared" si="116"/>
        <v>0</v>
      </c>
      <c r="AN215" s="86">
        <v>1975.206611570248</v>
      </c>
      <c r="AO215" s="836">
        <v>2390</v>
      </c>
      <c r="AP215" s="195">
        <f t="shared" si="117"/>
        <v>0</v>
      </c>
      <c r="AQ215" s="28">
        <v>1975.206611570248</v>
      </c>
      <c r="AR215" s="531">
        <v>2390</v>
      </c>
      <c r="AS215" s="195">
        <f t="shared" si="118"/>
        <v>0</v>
      </c>
      <c r="AT215" s="477">
        <v>1975.206611570248</v>
      </c>
      <c r="AU215" s="477">
        <v>2390</v>
      </c>
      <c r="AV215" s="195">
        <f t="shared" si="119"/>
        <v>0</v>
      </c>
      <c r="AW215" s="477">
        <v>1975.206611570248</v>
      </c>
      <c r="AX215" s="477">
        <v>2390</v>
      </c>
      <c r="AY215" s="195">
        <f t="shared" si="120"/>
        <v>0</v>
      </c>
      <c r="AZ215" s="477">
        <v>1975.206611570248</v>
      </c>
      <c r="BA215" s="477">
        <v>2390</v>
      </c>
      <c r="BB215" s="407">
        <f t="shared" si="121"/>
        <v>0</v>
      </c>
      <c r="BC215" s="28">
        <v>1975.206611570248</v>
      </c>
      <c r="BD215" s="436">
        <v>2390</v>
      </c>
      <c r="BF215" s="397"/>
      <c r="BG215" s="216"/>
      <c r="BI215" s="451"/>
      <c r="BJ215" s="450"/>
    </row>
    <row r="216" spans="1:62" x14ac:dyDescent="0.3">
      <c r="A216" s="279" t="s">
        <v>249</v>
      </c>
      <c r="B216" s="177">
        <v>1310</v>
      </c>
      <c r="C216" s="33" t="s">
        <v>290</v>
      </c>
      <c r="D216" s="783">
        <v>5115.7024793388427</v>
      </c>
      <c r="E216" s="1106">
        <v>6190</v>
      </c>
      <c r="F216" s="195">
        <f t="shared" si="105"/>
        <v>0</v>
      </c>
      <c r="G216" s="783">
        <v>5115.7024793388427</v>
      </c>
      <c r="H216" s="136">
        <v>6190</v>
      </c>
      <c r="I216" s="195">
        <f t="shared" si="106"/>
        <v>0</v>
      </c>
      <c r="J216" s="783">
        <v>5115.7024793388427</v>
      </c>
      <c r="K216" s="136">
        <v>6190</v>
      </c>
      <c r="L216" s="195">
        <f t="shared" si="107"/>
        <v>0</v>
      </c>
      <c r="M216" s="783">
        <v>5115.7024793388427</v>
      </c>
      <c r="N216" s="136">
        <v>6190</v>
      </c>
      <c r="O216" s="195">
        <f t="shared" si="108"/>
        <v>0</v>
      </c>
      <c r="P216" s="783">
        <v>5115.7024793388427</v>
      </c>
      <c r="Q216" s="136">
        <v>6190</v>
      </c>
      <c r="R216" s="195">
        <f t="shared" si="109"/>
        <v>0</v>
      </c>
      <c r="S216" s="783">
        <v>5115.7024793388427</v>
      </c>
      <c r="T216" s="136">
        <v>6190</v>
      </c>
      <c r="U216" s="195">
        <f t="shared" si="110"/>
        <v>0</v>
      </c>
      <c r="V216" s="783">
        <f t="shared" si="140"/>
        <v>5115.7024793388427</v>
      </c>
      <c r="W216" s="136">
        <v>6190</v>
      </c>
      <c r="X216" s="195">
        <f t="shared" si="111"/>
        <v>0</v>
      </c>
      <c r="Y216" s="86">
        <f t="shared" si="144"/>
        <v>5115.7024793388427</v>
      </c>
      <c r="Z216" s="135">
        <v>6190</v>
      </c>
      <c r="AA216" s="195">
        <f t="shared" si="112"/>
        <v>0</v>
      </c>
      <c r="AB216" s="86">
        <v>5115.7024793388427</v>
      </c>
      <c r="AC216" s="135">
        <v>6190</v>
      </c>
      <c r="AD216" s="195">
        <f t="shared" si="113"/>
        <v>0</v>
      </c>
      <c r="AE216" s="86">
        <v>5115.7024793388427</v>
      </c>
      <c r="AF216" s="947">
        <v>6190</v>
      </c>
      <c r="AG216" s="195">
        <f t="shared" si="114"/>
        <v>6.9084628670120898E-2</v>
      </c>
      <c r="AH216" s="150">
        <v>4785.1239669421493</v>
      </c>
      <c r="AI216" s="947">
        <v>5790</v>
      </c>
      <c r="AJ216" s="195">
        <f t="shared" si="115"/>
        <v>0</v>
      </c>
      <c r="AK216" s="783">
        <v>4785.1239669421493</v>
      </c>
      <c r="AL216" s="947">
        <v>5790</v>
      </c>
      <c r="AM216" s="195">
        <f t="shared" si="116"/>
        <v>0</v>
      </c>
      <c r="AN216" s="86">
        <v>4785.1239669421493</v>
      </c>
      <c r="AO216" s="947">
        <v>5790</v>
      </c>
      <c r="AP216" s="195">
        <f t="shared" si="117"/>
        <v>0</v>
      </c>
      <c r="AQ216" s="28">
        <v>4785.1239669421493</v>
      </c>
      <c r="AR216" s="554">
        <v>5790</v>
      </c>
      <c r="AS216" s="195">
        <f t="shared" si="118"/>
        <v>0</v>
      </c>
      <c r="AT216" s="150">
        <v>4785.1239669421493</v>
      </c>
      <c r="AU216" s="150">
        <v>5790</v>
      </c>
      <c r="AV216" s="195">
        <f t="shared" si="119"/>
        <v>0</v>
      </c>
      <c r="AW216" s="150">
        <v>4785.1239669421493</v>
      </c>
      <c r="AX216" s="150">
        <v>5790</v>
      </c>
      <c r="AY216" s="195">
        <f t="shared" si="120"/>
        <v>0</v>
      </c>
      <c r="AZ216" s="150">
        <v>4785.1239669421493</v>
      </c>
      <c r="BA216" s="150">
        <v>5790</v>
      </c>
      <c r="BB216" s="407">
        <f t="shared" si="121"/>
        <v>0</v>
      </c>
      <c r="BC216" s="502">
        <v>4785.1239669421493</v>
      </c>
      <c r="BD216" s="150">
        <v>5790</v>
      </c>
    </row>
    <row r="217" spans="1:62" x14ac:dyDescent="0.3">
      <c r="A217" s="279" t="s">
        <v>249</v>
      </c>
      <c r="B217" s="177">
        <v>1311</v>
      </c>
      <c r="C217" s="33" t="s">
        <v>291</v>
      </c>
      <c r="D217" s="783">
        <v>983.47107438016531</v>
      </c>
      <c r="E217" s="1106">
        <v>1190</v>
      </c>
      <c r="F217" s="195">
        <f t="shared" si="105"/>
        <v>0</v>
      </c>
      <c r="G217" s="783">
        <v>983.47107438016531</v>
      </c>
      <c r="H217" s="136">
        <v>1190</v>
      </c>
      <c r="I217" s="195">
        <f t="shared" si="106"/>
        <v>0</v>
      </c>
      <c r="J217" s="783">
        <v>983.47107438016531</v>
      </c>
      <c r="K217" s="136">
        <v>1190</v>
      </c>
      <c r="L217" s="195">
        <f t="shared" si="107"/>
        <v>0</v>
      </c>
      <c r="M217" s="783">
        <v>983.47107438016531</v>
      </c>
      <c r="N217" s="136">
        <v>1190</v>
      </c>
      <c r="O217" s="195">
        <f t="shared" si="108"/>
        <v>0</v>
      </c>
      <c r="P217" s="783">
        <v>983.47107438016531</v>
      </c>
      <c r="Q217" s="136">
        <v>1190</v>
      </c>
      <c r="R217" s="195">
        <f t="shared" si="109"/>
        <v>0</v>
      </c>
      <c r="S217" s="783">
        <v>983.47107438016531</v>
      </c>
      <c r="T217" s="136">
        <v>1190</v>
      </c>
      <c r="U217" s="195">
        <f t="shared" si="110"/>
        <v>0</v>
      </c>
      <c r="V217" s="783">
        <f t="shared" si="140"/>
        <v>983.47107438016531</v>
      </c>
      <c r="W217" s="136">
        <v>1190</v>
      </c>
      <c r="X217" s="195">
        <f t="shared" si="111"/>
        <v>0</v>
      </c>
      <c r="Y217" s="86">
        <f t="shared" si="144"/>
        <v>983.47107438016531</v>
      </c>
      <c r="Z217" s="135">
        <v>1190</v>
      </c>
      <c r="AA217" s="195">
        <f t="shared" si="112"/>
        <v>0</v>
      </c>
      <c r="AB217" s="86">
        <v>983.47107438016531</v>
      </c>
      <c r="AC217" s="135">
        <v>1190</v>
      </c>
      <c r="AD217" s="195">
        <f t="shared" si="113"/>
        <v>0</v>
      </c>
      <c r="AE217" s="86">
        <v>983.47107438016531</v>
      </c>
      <c r="AF217" s="947">
        <v>1190</v>
      </c>
      <c r="AG217" s="195">
        <f t="shared" si="114"/>
        <v>0.20202020202020202</v>
      </c>
      <c r="AH217" s="150">
        <v>818.18181818181824</v>
      </c>
      <c r="AI217" s="947">
        <v>990</v>
      </c>
      <c r="AJ217" s="195">
        <f t="shared" si="115"/>
        <v>0</v>
      </c>
      <c r="AK217" s="783">
        <v>818.18181818181824</v>
      </c>
      <c r="AL217" s="947">
        <v>990</v>
      </c>
      <c r="AM217" s="195">
        <f t="shared" si="116"/>
        <v>0</v>
      </c>
      <c r="AN217" s="86">
        <v>818.18181818181824</v>
      </c>
      <c r="AO217" s="947">
        <v>990</v>
      </c>
      <c r="AP217" s="195">
        <f t="shared" si="117"/>
        <v>0</v>
      </c>
      <c r="AQ217" s="28">
        <v>818.18181818181824</v>
      </c>
      <c r="AR217" s="554">
        <v>990</v>
      </c>
      <c r="AS217" s="195">
        <f t="shared" si="118"/>
        <v>0</v>
      </c>
      <c r="AT217" s="150">
        <v>818.18181818181824</v>
      </c>
      <c r="AU217" s="150">
        <v>990</v>
      </c>
      <c r="AV217" s="195">
        <f t="shared" si="119"/>
        <v>0</v>
      </c>
      <c r="AW217" s="150">
        <v>818.18181818181824</v>
      </c>
      <c r="AX217" s="150">
        <v>990</v>
      </c>
      <c r="AY217" s="195">
        <f t="shared" si="120"/>
        <v>0</v>
      </c>
      <c r="AZ217" s="150">
        <v>818.18181818181824</v>
      </c>
      <c r="BA217" s="150">
        <v>990</v>
      </c>
      <c r="BB217" s="407">
        <f t="shared" si="121"/>
        <v>0</v>
      </c>
      <c r="BC217" s="502">
        <v>818.18181818181824</v>
      </c>
      <c r="BD217" s="150">
        <v>990</v>
      </c>
    </row>
    <row r="218" spans="1:62" x14ac:dyDescent="0.3">
      <c r="A218" s="279" t="s">
        <v>249</v>
      </c>
      <c r="B218" s="177">
        <v>1200</v>
      </c>
      <c r="C218" s="33" t="s">
        <v>292</v>
      </c>
      <c r="D218" s="783">
        <v>2636.3636363636365</v>
      </c>
      <c r="E218" s="1106">
        <v>3190</v>
      </c>
      <c r="F218" s="195">
        <f t="shared" si="105"/>
        <v>0</v>
      </c>
      <c r="G218" s="783">
        <v>2636.3636363636365</v>
      </c>
      <c r="H218" s="136">
        <v>3190</v>
      </c>
      <c r="I218" s="195">
        <f t="shared" si="106"/>
        <v>0</v>
      </c>
      <c r="J218" s="783">
        <v>2636.3636363636365</v>
      </c>
      <c r="K218" s="136">
        <v>3190</v>
      </c>
      <c r="L218" s="195">
        <f t="shared" si="107"/>
        <v>0</v>
      </c>
      <c r="M218" s="783">
        <v>2636.3636363636365</v>
      </c>
      <c r="N218" s="136">
        <v>3190</v>
      </c>
      <c r="O218" s="195">
        <f t="shared" si="108"/>
        <v>0</v>
      </c>
      <c r="P218" s="783">
        <v>2636.3636363636365</v>
      </c>
      <c r="Q218" s="136">
        <v>3190</v>
      </c>
      <c r="R218" s="195">
        <f t="shared" si="109"/>
        <v>0</v>
      </c>
      <c r="S218" s="783">
        <v>2636.3636363636365</v>
      </c>
      <c r="T218" s="136">
        <v>3190</v>
      </c>
      <c r="U218" s="195">
        <f t="shared" si="110"/>
        <v>0</v>
      </c>
      <c r="V218" s="783">
        <f t="shared" si="140"/>
        <v>2636.3636363636365</v>
      </c>
      <c r="W218" s="136">
        <v>3190</v>
      </c>
      <c r="X218" s="195">
        <f t="shared" si="111"/>
        <v>0</v>
      </c>
      <c r="Y218" s="86">
        <f t="shared" si="144"/>
        <v>2636.3636363636365</v>
      </c>
      <c r="Z218" s="135">
        <v>3190</v>
      </c>
      <c r="AA218" s="195">
        <f t="shared" si="112"/>
        <v>0</v>
      </c>
      <c r="AB218" s="86">
        <v>2636.3636363636365</v>
      </c>
      <c r="AC218" s="135">
        <v>3190</v>
      </c>
      <c r="AD218" s="195">
        <f t="shared" si="113"/>
        <v>0</v>
      </c>
      <c r="AE218" s="86">
        <v>2636.3636363636365</v>
      </c>
      <c r="AF218" s="947">
        <v>3190</v>
      </c>
      <c r="AG218" s="195">
        <f t="shared" si="114"/>
        <v>0.10380622837370242</v>
      </c>
      <c r="AH218" s="150">
        <v>2388.4297520661157</v>
      </c>
      <c r="AI218" s="947">
        <v>2890</v>
      </c>
      <c r="AJ218" s="195">
        <f t="shared" si="115"/>
        <v>0</v>
      </c>
      <c r="AK218" s="783">
        <v>2388.4297520661157</v>
      </c>
      <c r="AL218" s="947">
        <v>2890</v>
      </c>
      <c r="AM218" s="195">
        <f t="shared" si="116"/>
        <v>0</v>
      </c>
      <c r="AN218" s="86">
        <v>2388.4297520661157</v>
      </c>
      <c r="AO218" s="947">
        <v>2890</v>
      </c>
      <c r="AP218" s="195">
        <f t="shared" si="117"/>
        <v>0</v>
      </c>
      <c r="AQ218" s="28">
        <v>2388.4297520661157</v>
      </c>
      <c r="AR218" s="554">
        <v>2890</v>
      </c>
      <c r="AS218" s="195">
        <f t="shared" si="118"/>
        <v>0</v>
      </c>
      <c r="AT218" s="150">
        <v>2388.4297520661157</v>
      </c>
      <c r="AU218" s="150">
        <v>2890</v>
      </c>
      <c r="AV218" s="195">
        <f t="shared" si="119"/>
        <v>0</v>
      </c>
      <c r="AW218" s="150">
        <v>2388.4297520661157</v>
      </c>
      <c r="AX218" s="150">
        <v>2890</v>
      </c>
      <c r="AY218" s="195">
        <f t="shared" si="120"/>
        <v>0</v>
      </c>
      <c r="AZ218" s="150">
        <v>2388.4297520661157</v>
      </c>
      <c r="BA218" s="150">
        <v>2890</v>
      </c>
      <c r="BB218" s="407">
        <f t="shared" si="121"/>
        <v>0</v>
      </c>
      <c r="BC218" s="502">
        <v>2388.4297520661157</v>
      </c>
      <c r="BD218" s="150">
        <v>2890</v>
      </c>
    </row>
    <row r="219" spans="1:62" x14ac:dyDescent="0.3">
      <c r="A219" s="279" t="s">
        <v>249</v>
      </c>
      <c r="B219" s="177">
        <v>1272</v>
      </c>
      <c r="C219" s="33" t="s">
        <v>293</v>
      </c>
      <c r="D219" s="783">
        <v>3297.5206611570247</v>
      </c>
      <c r="E219" s="1106">
        <v>3990</v>
      </c>
      <c r="F219" s="195">
        <f t="shared" si="105"/>
        <v>0</v>
      </c>
      <c r="G219" s="783">
        <v>3297.5206611570247</v>
      </c>
      <c r="H219" s="136">
        <v>3990</v>
      </c>
      <c r="I219" s="195">
        <f t="shared" si="106"/>
        <v>0</v>
      </c>
      <c r="J219" s="783">
        <v>3297.5206611570247</v>
      </c>
      <c r="K219" s="136">
        <v>3990</v>
      </c>
      <c r="L219" s="195">
        <f t="shared" si="107"/>
        <v>0</v>
      </c>
      <c r="M219" s="783">
        <v>3297.5206611570247</v>
      </c>
      <c r="N219" s="136">
        <v>3990</v>
      </c>
      <c r="O219" s="195">
        <f t="shared" si="108"/>
        <v>0</v>
      </c>
      <c r="P219" s="783">
        <v>3297.5206611570247</v>
      </c>
      <c r="Q219" s="136">
        <v>3990</v>
      </c>
      <c r="R219" s="195">
        <f t="shared" si="109"/>
        <v>0</v>
      </c>
      <c r="S219" s="783">
        <v>3297.5206611570247</v>
      </c>
      <c r="T219" s="136">
        <v>3990</v>
      </c>
      <c r="U219" s="195">
        <f t="shared" si="110"/>
        <v>0</v>
      </c>
      <c r="V219" s="783">
        <f t="shared" si="140"/>
        <v>3297.5206611570247</v>
      </c>
      <c r="W219" s="136">
        <v>3990</v>
      </c>
      <c r="X219" s="195">
        <f t="shared" si="111"/>
        <v>0</v>
      </c>
      <c r="Y219" s="86">
        <f t="shared" si="144"/>
        <v>3297.5206611570247</v>
      </c>
      <c r="Z219" s="135">
        <v>3990</v>
      </c>
      <c r="AA219" s="195">
        <f t="shared" si="112"/>
        <v>0</v>
      </c>
      <c r="AB219" s="86">
        <v>3297.5206611570247</v>
      </c>
      <c r="AC219" s="135">
        <v>3990</v>
      </c>
      <c r="AD219" s="195">
        <f t="shared" si="113"/>
        <v>0</v>
      </c>
      <c r="AE219" s="86">
        <v>3297.5206611570247</v>
      </c>
      <c r="AF219" s="947">
        <v>3990</v>
      </c>
      <c r="AG219" s="195">
        <f t="shared" si="114"/>
        <v>8.1300813008130079E-2</v>
      </c>
      <c r="AH219" s="150">
        <v>3049.5867768595044</v>
      </c>
      <c r="AI219" s="947">
        <v>3690</v>
      </c>
      <c r="AJ219" s="195">
        <f t="shared" si="115"/>
        <v>0</v>
      </c>
      <c r="AK219" s="783">
        <v>3049.5867768595044</v>
      </c>
      <c r="AL219" s="947">
        <v>3690</v>
      </c>
      <c r="AM219" s="195">
        <f t="shared" si="116"/>
        <v>0</v>
      </c>
      <c r="AN219" s="86">
        <v>3049.5867768595044</v>
      </c>
      <c r="AO219" s="947">
        <v>3690</v>
      </c>
      <c r="AP219" s="195">
        <f t="shared" si="117"/>
        <v>0</v>
      </c>
      <c r="AQ219" s="28">
        <v>3049.5867768595044</v>
      </c>
      <c r="AR219" s="554">
        <v>3690</v>
      </c>
      <c r="AS219" s="195">
        <f t="shared" si="118"/>
        <v>0</v>
      </c>
      <c r="AT219" s="150">
        <v>3049.5867768595044</v>
      </c>
      <c r="AU219" s="150">
        <v>3690</v>
      </c>
      <c r="AV219" s="195">
        <f t="shared" si="119"/>
        <v>0</v>
      </c>
      <c r="AW219" s="150">
        <v>3049.5867768595044</v>
      </c>
      <c r="AX219" s="150">
        <v>3690</v>
      </c>
      <c r="AY219" s="195">
        <f t="shared" si="120"/>
        <v>0</v>
      </c>
      <c r="AZ219" s="150">
        <v>3049.5867768595044</v>
      </c>
      <c r="BA219" s="150">
        <v>3690</v>
      </c>
      <c r="BB219" s="407">
        <f t="shared" si="121"/>
        <v>0</v>
      </c>
      <c r="BC219" s="502">
        <v>3049.5867768595044</v>
      </c>
      <c r="BD219" s="150">
        <v>3690</v>
      </c>
    </row>
    <row r="220" spans="1:62" x14ac:dyDescent="0.3">
      <c r="A220" s="279" t="s">
        <v>249</v>
      </c>
      <c r="B220" s="177">
        <v>1302</v>
      </c>
      <c r="C220" s="33" t="s">
        <v>294</v>
      </c>
      <c r="D220" s="783">
        <v>5776.8595041322315</v>
      </c>
      <c r="E220" s="1106">
        <v>6990</v>
      </c>
      <c r="F220" s="195">
        <f t="shared" si="105"/>
        <v>0</v>
      </c>
      <c r="G220" s="783">
        <v>5776.8595041322315</v>
      </c>
      <c r="H220" s="136">
        <v>6990</v>
      </c>
      <c r="I220" s="195">
        <f t="shared" si="106"/>
        <v>0</v>
      </c>
      <c r="J220" s="783">
        <v>5776.8595041322315</v>
      </c>
      <c r="K220" s="136">
        <v>6990</v>
      </c>
      <c r="L220" s="195">
        <f t="shared" si="107"/>
        <v>0</v>
      </c>
      <c r="M220" s="783">
        <v>5776.8595041322315</v>
      </c>
      <c r="N220" s="136">
        <v>6990</v>
      </c>
      <c r="O220" s="195">
        <f t="shared" si="108"/>
        <v>0</v>
      </c>
      <c r="P220" s="783">
        <v>5776.8595041322315</v>
      </c>
      <c r="Q220" s="136">
        <v>6990</v>
      </c>
      <c r="R220" s="195">
        <f t="shared" si="109"/>
        <v>0</v>
      </c>
      <c r="S220" s="783">
        <v>5776.8595041322315</v>
      </c>
      <c r="T220" s="136">
        <v>6990</v>
      </c>
      <c r="U220" s="195">
        <f t="shared" si="110"/>
        <v>0</v>
      </c>
      <c r="V220" s="783">
        <f t="shared" si="140"/>
        <v>5776.8595041322315</v>
      </c>
      <c r="W220" s="136">
        <v>6990</v>
      </c>
      <c r="X220" s="195">
        <f t="shared" si="111"/>
        <v>0</v>
      </c>
      <c r="Y220" s="86">
        <f t="shared" si="144"/>
        <v>5776.8595041322315</v>
      </c>
      <c r="Z220" s="135">
        <v>6990</v>
      </c>
      <c r="AA220" s="195">
        <f t="shared" si="112"/>
        <v>0</v>
      </c>
      <c r="AB220" s="86">
        <v>5776.8595041322315</v>
      </c>
      <c r="AC220" s="135">
        <v>6990</v>
      </c>
      <c r="AD220" s="195">
        <f t="shared" si="113"/>
        <v>0</v>
      </c>
      <c r="AE220" s="86">
        <v>5776.8595041322315</v>
      </c>
      <c r="AF220" s="947">
        <v>6990</v>
      </c>
      <c r="AG220" s="195">
        <f t="shared" si="114"/>
        <v>0.20725388601036268</v>
      </c>
      <c r="AH220" s="150">
        <v>4785.1239669421493</v>
      </c>
      <c r="AI220" s="947">
        <v>5790</v>
      </c>
      <c r="AJ220" s="195">
        <f t="shared" si="115"/>
        <v>0</v>
      </c>
      <c r="AK220" s="783">
        <v>4785.1239669421493</v>
      </c>
      <c r="AL220" s="947">
        <v>5790</v>
      </c>
      <c r="AM220" s="195">
        <f t="shared" si="116"/>
        <v>0</v>
      </c>
      <c r="AN220" s="86">
        <v>4785.1239669421493</v>
      </c>
      <c r="AO220" s="947">
        <v>5790</v>
      </c>
      <c r="AP220" s="195">
        <f t="shared" si="117"/>
        <v>0</v>
      </c>
      <c r="AQ220" s="28">
        <v>4785.1239669421493</v>
      </c>
      <c r="AR220" s="554">
        <v>5790</v>
      </c>
      <c r="AS220" s="195">
        <f t="shared" si="118"/>
        <v>0</v>
      </c>
      <c r="AT220" s="150">
        <v>4785.1239669421493</v>
      </c>
      <c r="AU220" s="150">
        <v>5790</v>
      </c>
      <c r="AV220" s="195">
        <f t="shared" si="119"/>
        <v>0</v>
      </c>
      <c r="AW220" s="150">
        <v>4785.1239669421493</v>
      </c>
      <c r="AX220" s="150">
        <v>5790</v>
      </c>
      <c r="AY220" s="195">
        <f t="shared" si="120"/>
        <v>0</v>
      </c>
      <c r="AZ220" s="150">
        <v>4785.1239669421493</v>
      </c>
      <c r="BA220" s="150">
        <v>5790</v>
      </c>
      <c r="BB220" s="407">
        <f t="shared" si="121"/>
        <v>3.5778175313059032E-2</v>
      </c>
      <c r="BC220" s="502">
        <v>4619.8347107438021</v>
      </c>
      <c r="BD220" s="150">
        <v>5590</v>
      </c>
    </row>
    <row r="221" spans="1:62" x14ac:dyDescent="0.3">
      <c r="A221" s="279" t="s">
        <v>249</v>
      </c>
      <c r="B221" s="177">
        <v>1303</v>
      </c>
      <c r="C221" s="33" t="s">
        <v>295</v>
      </c>
      <c r="D221" s="783">
        <v>1561.9834710743803</v>
      </c>
      <c r="E221" s="1106">
        <v>1890</v>
      </c>
      <c r="F221" s="195">
        <f t="shared" si="105"/>
        <v>0</v>
      </c>
      <c r="G221" s="783">
        <v>1561.9834710743803</v>
      </c>
      <c r="H221" s="136">
        <v>1890</v>
      </c>
      <c r="I221" s="195">
        <f t="shared" si="106"/>
        <v>0</v>
      </c>
      <c r="J221" s="783">
        <v>1561.9834710743803</v>
      </c>
      <c r="K221" s="136">
        <v>1890</v>
      </c>
      <c r="L221" s="195">
        <f t="shared" si="107"/>
        <v>0</v>
      </c>
      <c r="M221" s="783">
        <v>1561.9834710743803</v>
      </c>
      <c r="N221" s="1059">
        <v>1890</v>
      </c>
      <c r="O221" s="195">
        <f t="shared" si="108"/>
        <v>5.5865921787709494E-2</v>
      </c>
      <c r="P221" s="783">
        <v>1479.3388429752067</v>
      </c>
      <c r="Q221" s="136">
        <v>1790</v>
      </c>
      <c r="R221" s="195">
        <f t="shared" si="109"/>
        <v>0</v>
      </c>
      <c r="S221" s="783">
        <v>1479.3388429752067</v>
      </c>
      <c r="T221" s="136">
        <v>1790</v>
      </c>
      <c r="U221" s="195">
        <f t="shared" si="110"/>
        <v>0</v>
      </c>
      <c r="V221" s="783">
        <f t="shared" si="140"/>
        <v>1479.3388429752067</v>
      </c>
      <c r="W221" s="136">
        <v>1790</v>
      </c>
      <c r="X221" s="195">
        <f t="shared" si="111"/>
        <v>0</v>
      </c>
      <c r="Y221" s="86">
        <f t="shared" si="144"/>
        <v>1479.3388429752067</v>
      </c>
      <c r="Z221" s="135">
        <v>1790</v>
      </c>
      <c r="AA221" s="195">
        <f t="shared" si="112"/>
        <v>0</v>
      </c>
      <c r="AB221" s="86">
        <v>1479.3388429752067</v>
      </c>
      <c r="AC221" s="135">
        <v>1790</v>
      </c>
      <c r="AD221" s="195">
        <f t="shared" si="113"/>
        <v>0</v>
      </c>
      <c r="AE221" s="86">
        <v>1479.3388429752067</v>
      </c>
      <c r="AF221" s="947">
        <v>1790</v>
      </c>
      <c r="AG221" s="195">
        <f t="shared" si="114"/>
        <v>0.12578616352201258</v>
      </c>
      <c r="AH221" s="150">
        <v>1314.0495867768595</v>
      </c>
      <c r="AI221" s="947">
        <v>1590</v>
      </c>
      <c r="AJ221" s="195">
        <f t="shared" si="115"/>
        <v>0</v>
      </c>
      <c r="AK221" s="783">
        <v>1314.0495867768595</v>
      </c>
      <c r="AL221" s="947">
        <v>1590</v>
      </c>
      <c r="AM221" s="195">
        <f t="shared" si="116"/>
        <v>0</v>
      </c>
      <c r="AN221" s="86">
        <v>1314.0495867768595</v>
      </c>
      <c r="AO221" s="947">
        <v>1590</v>
      </c>
      <c r="AP221" s="195">
        <f t="shared" si="117"/>
        <v>0</v>
      </c>
      <c r="AQ221" s="28">
        <v>1314.0495867768595</v>
      </c>
      <c r="AR221" s="554">
        <v>1590</v>
      </c>
      <c r="AS221" s="195">
        <f t="shared" si="118"/>
        <v>0</v>
      </c>
      <c r="AT221" s="150">
        <v>1314.0495867768595</v>
      </c>
      <c r="AU221" s="150">
        <v>1590</v>
      </c>
      <c r="AV221" s="195">
        <f t="shared" si="119"/>
        <v>0</v>
      </c>
      <c r="AW221" s="150">
        <v>1314.0495867768595</v>
      </c>
      <c r="AX221" s="150">
        <v>1590</v>
      </c>
      <c r="AY221" s="195">
        <f t="shared" si="120"/>
        <v>0</v>
      </c>
      <c r="AZ221" s="150">
        <v>1314.0495867768595</v>
      </c>
      <c r="BA221" s="150">
        <v>1590</v>
      </c>
      <c r="BB221" s="407">
        <f t="shared" si="121"/>
        <v>0</v>
      </c>
      <c r="BC221" s="502">
        <v>1314.0495867768595</v>
      </c>
      <c r="BD221" s="150">
        <v>1590</v>
      </c>
    </row>
    <row r="222" spans="1:62" x14ac:dyDescent="0.3">
      <c r="A222" s="279" t="s">
        <v>249</v>
      </c>
      <c r="B222" s="177">
        <v>1304</v>
      </c>
      <c r="C222" s="33" t="s">
        <v>296</v>
      </c>
      <c r="D222" s="783">
        <v>1396.6942148760331</v>
      </c>
      <c r="E222" s="1106">
        <v>1690</v>
      </c>
      <c r="F222" s="195">
        <f t="shared" si="105"/>
        <v>0</v>
      </c>
      <c r="G222" s="783">
        <v>1396.6942148760331</v>
      </c>
      <c r="H222" s="136">
        <v>1690</v>
      </c>
      <c r="I222" s="195">
        <f t="shared" si="106"/>
        <v>0</v>
      </c>
      <c r="J222" s="783">
        <v>1396.6942148760331</v>
      </c>
      <c r="K222" s="136">
        <v>1690</v>
      </c>
      <c r="L222" s="195">
        <f t="shared" si="107"/>
        <v>0</v>
      </c>
      <c r="M222" s="783">
        <v>1396.6942148760331</v>
      </c>
      <c r="N222" s="1059">
        <v>1690</v>
      </c>
      <c r="O222" s="195">
        <f t="shared" si="108"/>
        <v>0.13422818791946309</v>
      </c>
      <c r="P222" s="783">
        <v>1231.404958677686</v>
      </c>
      <c r="Q222" s="136">
        <v>1490</v>
      </c>
      <c r="R222" s="195">
        <f t="shared" si="109"/>
        <v>0</v>
      </c>
      <c r="S222" s="783">
        <v>1231.404958677686</v>
      </c>
      <c r="T222" s="136">
        <v>1490</v>
      </c>
      <c r="U222" s="195">
        <f t="shared" si="110"/>
        <v>0</v>
      </c>
      <c r="V222" s="783">
        <f t="shared" si="140"/>
        <v>1231.404958677686</v>
      </c>
      <c r="W222" s="136">
        <v>1490</v>
      </c>
      <c r="X222" s="195">
        <f t="shared" si="111"/>
        <v>0</v>
      </c>
      <c r="Y222" s="86">
        <f t="shared" si="144"/>
        <v>1231.404958677686</v>
      </c>
      <c r="Z222" s="135">
        <v>1490</v>
      </c>
      <c r="AA222" s="195">
        <f t="shared" si="112"/>
        <v>0</v>
      </c>
      <c r="AB222" s="86">
        <v>1231.404958677686</v>
      </c>
      <c r="AC222" s="135">
        <v>1490</v>
      </c>
      <c r="AD222" s="195">
        <f t="shared" si="113"/>
        <v>0</v>
      </c>
      <c r="AE222" s="86">
        <v>1231.404958677686</v>
      </c>
      <c r="AF222" s="947">
        <v>1490</v>
      </c>
      <c r="AG222" s="195">
        <f t="shared" si="114"/>
        <v>0.15503875968992248</v>
      </c>
      <c r="AH222" s="150">
        <v>1066.1157024793388</v>
      </c>
      <c r="AI222" s="947">
        <v>1290</v>
      </c>
      <c r="AJ222" s="195">
        <f t="shared" si="115"/>
        <v>0</v>
      </c>
      <c r="AK222" s="783">
        <v>1066.1157024793388</v>
      </c>
      <c r="AL222" s="947">
        <v>1290</v>
      </c>
      <c r="AM222" s="195">
        <f t="shared" si="116"/>
        <v>0</v>
      </c>
      <c r="AN222" s="86">
        <v>1066.1157024793388</v>
      </c>
      <c r="AO222" s="947">
        <v>1290</v>
      </c>
      <c r="AP222" s="195">
        <f t="shared" si="117"/>
        <v>0</v>
      </c>
      <c r="AQ222" s="28">
        <v>1066.1157024793388</v>
      </c>
      <c r="AR222" s="554">
        <v>1290</v>
      </c>
      <c r="AS222" s="195">
        <f t="shared" si="118"/>
        <v>0</v>
      </c>
      <c r="AT222" s="150">
        <v>1066.1157024793388</v>
      </c>
      <c r="AU222" s="150">
        <v>1290</v>
      </c>
      <c r="AV222" s="195">
        <f t="shared" si="119"/>
        <v>0</v>
      </c>
      <c r="AW222" s="150">
        <v>1066.1157024793388</v>
      </c>
      <c r="AX222" s="150">
        <v>1290</v>
      </c>
      <c r="AY222" s="195">
        <f t="shared" si="120"/>
        <v>0</v>
      </c>
      <c r="AZ222" s="150">
        <v>1066.1157024793388</v>
      </c>
      <c r="BA222" s="150">
        <v>1290</v>
      </c>
      <c r="BB222" s="407">
        <f t="shared" si="121"/>
        <v>0</v>
      </c>
      <c r="BC222" s="28">
        <f t="shared" ref="BC222:BC225" si="156">BD222/1.21</f>
        <v>1066.1157024793388</v>
      </c>
      <c r="BD222" s="150">
        <v>1290</v>
      </c>
    </row>
    <row r="223" spans="1:62" x14ac:dyDescent="0.3">
      <c r="A223" s="279" t="s">
        <v>249</v>
      </c>
      <c r="B223" s="177">
        <v>1305</v>
      </c>
      <c r="C223" s="33" t="s">
        <v>297</v>
      </c>
      <c r="D223" s="783">
        <v>1396.6942148760331</v>
      </c>
      <c r="E223" s="1106">
        <v>1690</v>
      </c>
      <c r="F223" s="195">
        <f t="shared" si="105"/>
        <v>0</v>
      </c>
      <c r="G223" s="783">
        <v>1396.6942148760331</v>
      </c>
      <c r="H223" s="136">
        <v>1690</v>
      </c>
      <c r="I223" s="195">
        <f t="shared" si="106"/>
        <v>0</v>
      </c>
      <c r="J223" s="783">
        <v>1396.6942148760331</v>
      </c>
      <c r="K223" s="136">
        <v>1690</v>
      </c>
      <c r="L223" s="195">
        <f t="shared" si="107"/>
        <v>0</v>
      </c>
      <c r="M223" s="783">
        <v>1396.6942148760331</v>
      </c>
      <c r="N223" s="1059">
        <v>1690</v>
      </c>
      <c r="O223" s="195">
        <f t="shared" si="108"/>
        <v>0.13422818791946309</v>
      </c>
      <c r="P223" s="783">
        <v>1231.404958677686</v>
      </c>
      <c r="Q223" s="136">
        <v>1490</v>
      </c>
      <c r="R223" s="195">
        <f t="shared" si="109"/>
        <v>0</v>
      </c>
      <c r="S223" s="783">
        <v>1231.404958677686</v>
      </c>
      <c r="T223" s="136">
        <v>1490</v>
      </c>
      <c r="U223" s="195">
        <f t="shared" si="110"/>
        <v>0</v>
      </c>
      <c r="V223" s="783">
        <f t="shared" si="140"/>
        <v>1231.404958677686</v>
      </c>
      <c r="W223" s="136">
        <v>1490</v>
      </c>
      <c r="X223" s="195">
        <f t="shared" si="111"/>
        <v>0</v>
      </c>
      <c r="Y223" s="86">
        <f t="shared" si="144"/>
        <v>1231.404958677686</v>
      </c>
      <c r="Z223" s="135">
        <v>1490</v>
      </c>
      <c r="AA223" s="195">
        <f t="shared" si="112"/>
        <v>0</v>
      </c>
      <c r="AB223" s="86">
        <v>1231.404958677686</v>
      </c>
      <c r="AC223" s="135">
        <v>1490</v>
      </c>
      <c r="AD223" s="195">
        <f t="shared" si="113"/>
        <v>0</v>
      </c>
      <c r="AE223" s="86">
        <v>1231.404958677686</v>
      </c>
      <c r="AF223" s="947">
        <v>1490</v>
      </c>
      <c r="AG223" s="195">
        <f t="shared" si="114"/>
        <v>7.1942446043165464E-2</v>
      </c>
      <c r="AH223" s="150">
        <v>1148.7603305785124</v>
      </c>
      <c r="AI223" s="947">
        <v>1390</v>
      </c>
      <c r="AJ223" s="195">
        <f t="shared" si="115"/>
        <v>0</v>
      </c>
      <c r="AK223" s="783">
        <v>1148.7603305785124</v>
      </c>
      <c r="AL223" s="947">
        <v>1390</v>
      </c>
      <c r="AM223" s="195">
        <f t="shared" si="116"/>
        <v>0</v>
      </c>
      <c r="AN223" s="86">
        <v>1148.7603305785124</v>
      </c>
      <c r="AO223" s="947">
        <v>1390</v>
      </c>
      <c r="AP223" s="195">
        <f t="shared" si="117"/>
        <v>0</v>
      </c>
      <c r="AQ223" s="28">
        <v>1148.7603305785124</v>
      </c>
      <c r="AR223" s="554">
        <v>1390</v>
      </c>
      <c r="AS223" s="195">
        <f t="shared" si="118"/>
        <v>0</v>
      </c>
      <c r="AT223" s="150">
        <v>1148.7603305785124</v>
      </c>
      <c r="AU223" s="150">
        <v>1390</v>
      </c>
      <c r="AV223" s="195">
        <f t="shared" si="119"/>
        <v>0</v>
      </c>
      <c r="AW223" s="150">
        <v>1148.7603305785124</v>
      </c>
      <c r="AX223" s="150">
        <v>1390</v>
      </c>
      <c r="AY223" s="195">
        <f t="shared" si="120"/>
        <v>0</v>
      </c>
      <c r="AZ223" s="150">
        <v>1148.7603305785124</v>
      </c>
      <c r="BA223" s="150">
        <v>1390</v>
      </c>
      <c r="BB223" s="407">
        <f t="shared" si="121"/>
        <v>0</v>
      </c>
      <c r="BC223" s="28">
        <f t="shared" si="156"/>
        <v>1148.7603305785124</v>
      </c>
      <c r="BD223" s="150">
        <v>1390</v>
      </c>
    </row>
    <row r="224" spans="1:62" x14ac:dyDescent="0.3">
      <c r="A224" s="279" t="s">
        <v>249</v>
      </c>
      <c r="B224" s="177">
        <v>1306</v>
      </c>
      <c r="C224" s="33" t="s">
        <v>298</v>
      </c>
      <c r="D224" s="783">
        <v>1148.7603305785124</v>
      </c>
      <c r="E224" s="1106">
        <v>1390</v>
      </c>
      <c r="F224" s="195">
        <f t="shared" si="105"/>
        <v>0</v>
      </c>
      <c r="G224" s="783">
        <v>1148.7603305785124</v>
      </c>
      <c r="H224" s="1059">
        <v>1390</v>
      </c>
      <c r="I224" s="195">
        <f t="shared" si="106"/>
        <v>7.7519379844961239E-2</v>
      </c>
      <c r="J224" s="783">
        <v>1066.1157024793388</v>
      </c>
      <c r="K224" s="136">
        <v>1290</v>
      </c>
      <c r="L224" s="195">
        <f t="shared" si="107"/>
        <v>0</v>
      </c>
      <c r="M224" s="783">
        <v>1066.1157024793388</v>
      </c>
      <c r="N224" s="1059">
        <v>1290</v>
      </c>
      <c r="O224" s="195">
        <f t="shared" si="108"/>
        <v>8.4033613445378158E-2</v>
      </c>
      <c r="P224" s="783">
        <v>983.47107438016531</v>
      </c>
      <c r="Q224" s="136">
        <v>1190</v>
      </c>
      <c r="R224" s="195">
        <f t="shared" si="109"/>
        <v>0</v>
      </c>
      <c r="S224" s="783">
        <v>983.47107438016531</v>
      </c>
      <c r="T224" s="1059">
        <v>1190</v>
      </c>
      <c r="U224" s="195">
        <f t="shared" si="110"/>
        <v>9.1743119266055051E-2</v>
      </c>
      <c r="V224" s="783">
        <f t="shared" si="140"/>
        <v>900.82644628099172</v>
      </c>
      <c r="W224" s="136">
        <v>1090</v>
      </c>
      <c r="X224" s="195">
        <f t="shared" si="111"/>
        <v>0</v>
      </c>
      <c r="Y224" s="86">
        <f t="shared" si="144"/>
        <v>900.82644628099172</v>
      </c>
      <c r="Z224" s="135">
        <v>1090</v>
      </c>
      <c r="AA224" s="195">
        <f t="shared" si="112"/>
        <v>0</v>
      </c>
      <c r="AB224" s="86">
        <v>900.82644628099172</v>
      </c>
      <c r="AC224" s="135">
        <v>1090</v>
      </c>
      <c r="AD224" s="195">
        <f t="shared" si="113"/>
        <v>0</v>
      </c>
      <c r="AE224" s="86">
        <v>900.82644628099172</v>
      </c>
      <c r="AF224" s="947">
        <v>1090</v>
      </c>
      <c r="AG224" s="195">
        <f t="shared" si="114"/>
        <v>0.10101010101010101</v>
      </c>
      <c r="AH224" s="150">
        <v>818.18181818181824</v>
      </c>
      <c r="AI224" s="947">
        <v>990</v>
      </c>
      <c r="AJ224" s="195">
        <f t="shared" si="115"/>
        <v>0</v>
      </c>
      <c r="AK224" s="783">
        <v>818.18181818181824</v>
      </c>
      <c r="AL224" s="947">
        <v>990</v>
      </c>
      <c r="AM224" s="195">
        <f t="shared" si="116"/>
        <v>0</v>
      </c>
      <c r="AN224" s="86">
        <v>818.18181818181824</v>
      </c>
      <c r="AO224" s="947">
        <v>990</v>
      </c>
      <c r="AP224" s="195">
        <f t="shared" si="117"/>
        <v>0</v>
      </c>
      <c r="AQ224" s="28">
        <v>818.18181818181824</v>
      </c>
      <c r="AR224" s="554">
        <v>990</v>
      </c>
      <c r="AS224" s="195">
        <f t="shared" ref="AS224:AS232" si="157">(AR224-AU224)/AU224</f>
        <v>0</v>
      </c>
      <c r="AT224" s="150">
        <v>818.18181818181824</v>
      </c>
      <c r="AU224" s="150">
        <v>990</v>
      </c>
      <c r="AV224" s="195">
        <f t="shared" ref="AV224:AV232" si="158">(AU224-AX224)/AX224</f>
        <v>0</v>
      </c>
      <c r="AW224" s="150">
        <v>818.18181818181824</v>
      </c>
      <c r="AX224" s="150">
        <v>990</v>
      </c>
      <c r="AY224" s="195">
        <f t="shared" ref="AY224:AY225" si="159">(AX224-BA224)/BA224</f>
        <v>0</v>
      </c>
      <c r="AZ224" s="150">
        <v>818.18181818181824</v>
      </c>
      <c r="BA224" s="150">
        <v>990</v>
      </c>
      <c r="BB224" s="195">
        <f t="shared" ref="BB224:BB225" si="160">(BA224-BD224)/BD224</f>
        <v>0</v>
      </c>
      <c r="BC224" s="28">
        <f t="shared" si="156"/>
        <v>818.18181818181824</v>
      </c>
      <c r="BD224" s="150">
        <v>990</v>
      </c>
    </row>
    <row r="225" spans="1:56" x14ac:dyDescent="0.3">
      <c r="A225" s="279" t="s">
        <v>249</v>
      </c>
      <c r="B225" s="177">
        <v>1307</v>
      </c>
      <c r="C225" s="33" t="s">
        <v>299</v>
      </c>
      <c r="D225" s="783">
        <v>1396.6942148760331</v>
      </c>
      <c r="E225" s="1106">
        <v>1690</v>
      </c>
      <c r="F225" s="195">
        <f t="shared" si="105"/>
        <v>0</v>
      </c>
      <c r="G225" s="783">
        <v>1396.6942148760331</v>
      </c>
      <c r="H225" s="136">
        <v>1690</v>
      </c>
      <c r="I225" s="195">
        <f t="shared" si="106"/>
        <v>0</v>
      </c>
      <c r="J225" s="783">
        <v>1396.6942148760331</v>
      </c>
      <c r="K225" s="136">
        <v>1690</v>
      </c>
      <c r="L225" s="195">
        <f t="shared" si="107"/>
        <v>0</v>
      </c>
      <c r="M225" s="783">
        <v>1396.6942148760331</v>
      </c>
      <c r="N225" s="1059">
        <v>1690</v>
      </c>
      <c r="O225" s="195">
        <f t="shared" si="108"/>
        <v>0.13422818791946309</v>
      </c>
      <c r="P225" s="783">
        <v>1231.404958677686</v>
      </c>
      <c r="Q225" s="136">
        <v>1490</v>
      </c>
      <c r="R225" s="195">
        <f t="shared" si="109"/>
        <v>0</v>
      </c>
      <c r="S225" s="783">
        <v>1231.404958677686</v>
      </c>
      <c r="T225" s="136">
        <v>1490</v>
      </c>
      <c r="U225" s="195">
        <f t="shared" si="110"/>
        <v>0</v>
      </c>
      <c r="V225" s="783">
        <f t="shared" si="140"/>
        <v>1231.404958677686</v>
      </c>
      <c r="W225" s="136">
        <v>1490</v>
      </c>
      <c r="X225" s="195">
        <f t="shared" si="111"/>
        <v>0</v>
      </c>
      <c r="Y225" s="86">
        <f t="shared" si="144"/>
        <v>1231.404958677686</v>
      </c>
      <c r="Z225" s="135">
        <v>1490</v>
      </c>
      <c r="AA225" s="195">
        <f t="shared" si="112"/>
        <v>0</v>
      </c>
      <c r="AB225" s="86">
        <v>1231.404958677686</v>
      </c>
      <c r="AC225" s="135">
        <v>1490</v>
      </c>
      <c r="AD225" s="195">
        <f t="shared" si="113"/>
        <v>0</v>
      </c>
      <c r="AE225" s="86">
        <v>1231.404958677686</v>
      </c>
      <c r="AF225" s="947">
        <v>1490</v>
      </c>
      <c r="AG225" s="195">
        <f t="shared" si="114"/>
        <v>7.1942446043165464E-2</v>
      </c>
      <c r="AH225" s="150">
        <v>1148.7603305785124</v>
      </c>
      <c r="AI225" s="947">
        <v>1390</v>
      </c>
      <c r="AJ225" s="195">
        <f t="shared" si="115"/>
        <v>0</v>
      </c>
      <c r="AK225" s="783">
        <v>1148.7603305785124</v>
      </c>
      <c r="AL225" s="947">
        <v>1390</v>
      </c>
      <c r="AM225" s="195">
        <f t="shared" si="116"/>
        <v>0</v>
      </c>
      <c r="AN225" s="86">
        <v>1148.7603305785124</v>
      </c>
      <c r="AO225" s="947">
        <v>1390</v>
      </c>
      <c r="AP225" s="195">
        <f t="shared" si="117"/>
        <v>0</v>
      </c>
      <c r="AQ225" s="28">
        <v>1148.7603305785124</v>
      </c>
      <c r="AR225" s="554">
        <v>1390</v>
      </c>
      <c r="AS225" s="195">
        <f t="shared" si="157"/>
        <v>0</v>
      </c>
      <c r="AT225" s="150">
        <v>1148.7603305785124</v>
      </c>
      <c r="AU225" s="150">
        <v>1390</v>
      </c>
      <c r="AV225" s="195">
        <f t="shared" si="158"/>
        <v>0</v>
      </c>
      <c r="AW225" s="150">
        <v>1148.7603305785124</v>
      </c>
      <c r="AX225" s="150">
        <v>1390</v>
      </c>
      <c r="AY225" s="195">
        <f t="shared" si="159"/>
        <v>0</v>
      </c>
      <c r="AZ225" s="150">
        <v>1148.7603305785124</v>
      </c>
      <c r="BA225" s="150">
        <v>1390</v>
      </c>
      <c r="BB225" s="195">
        <f t="shared" si="160"/>
        <v>0</v>
      </c>
      <c r="BC225" s="28">
        <f t="shared" si="156"/>
        <v>1148.7603305785124</v>
      </c>
      <c r="BD225" s="150">
        <v>1390</v>
      </c>
    </row>
    <row r="226" spans="1:56" x14ac:dyDescent="0.3">
      <c r="A226" s="279" t="s">
        <v>249</v>
      </c>
      <c r="B226" s="249">
        <v>1243</v>
      </c>
      <c r="C226" s="33" t="s">
        <v>300</v>
      </c>
      <c r="D226" s="783">
        <v>1892.5619834710744</v>
      </c>
      <c r="E226" s="1106">
        <v>2290</v>
      </c>
      <c r="F226" s="195">
        <f t="shared" si="105"/>
        <v>0</v>
      </c>
      <c r="G226" s="783">
        <v>1892.5619834710744</v>
      </c>
      <c r="H226" s="1059">
        <v>2290</v>
      </c>
      <c r="I226" s="195">
        <f t="shared" si="106"/>
        <v>4.5662100456621002E-2</v>
      </c>
      <c r="J226" s="783">
        <v>1809.9173553719008</v>
      </c>
      <c r="K226" s="136">
        <v>2190</v>
      </c>
      <c r="L226" s="195">
        <f t="shared" si="107"/>
        <v>0</v>
      </c>
      <c r="M226" s="783">
        <v>1809.9173553719008</v>
      </c>
      <c r="N226" s="1059">
        <v>2190</v>
      </c>
      <c r="O226" s="195">
        <f t="shared" si="108"/>
        <v>0.10050251256281408</v>
      </c>
      <c r="P226" s="783">
        <v>1644.6280991735537</v>
      </c>
      <c r="Q226" s="136">
        <v>1990</v>
      </c>
      <c r="R226" s="195">
        <f t="shared" si="109"/>
        <v>0</v>
      </c>
      <c r="S226" s="783">
        <v>1644.6280991735537</v>
      </c>
      <c r="T226" s="136">
        <v>1990</v>
      </c>
      <c r="U226" s="195">
        <f t="shared" si="110"/>
        <v>0</v>
      </c>
      <c r="V226" s="783">
        <f t="shared" si="140"/>
        <v>1644.6280991735537</v>
      </c>
      <c r="W226" s="136">
        <v>1990</v>
      </c>
      <c r="X226" s="195">
        <f t="shared" si="111"/>
        <v>0</v>
      </c>
      <c r="Y226" s="86">
        <f t="shared" si="144"/>
        <v>1644.6280991735537</v>
      </c>
      <c r="Z226" s="1031">
        <v>1990</v>
      </c>
      <c r="AA226" s="195">
        <f t="shared" si="112"/>
        <v>0.11173184357541899</v>
      </c>
      <c r="AB226" s="86">
        <v>1479.3388429752067</v>
      </c>
      <c r="AC226" s="135">
        <v>1790</v>
      </c>
      <c r="AD226" s="195">
        <f t="shared" ref="AD226:AD245" si="161">(AC226-AF226)/AF226</f>
        <v>0</v>
      </c>
      <c r="AE226" s="86">
        <v>1479.3388429752067</v>
      </c>
      <c r="AF226" s="947">
        <v>1790</v>
      </c>
      <c r="AG226" s="195">
        <f t="shared" ref="AG226:AG232" si="162">(AF226-AI226)/AI226</f>
        <v>5.9171597633136092E-2</v>
      </c>
      <c r="AH226" s="150">
        <v>1396.6942148760331</v>
      </c>
      <c r="AI226" s="947">
        <v>1690</v>
      </c>
      <c r="AJ226" s="195">
        <f t="shared" ref="AJ226:AJ232" si="163">(AI226-AL226)/AL226</f>
        <v>0</v>
      </c>
      <c r="AK226" s="783">
        <v>1396.6942148760331</v>
      </c>
      <c r="AL226" s="947">
        <v>1690</v>
      </c>
      <c r="AM226" s="195">
        <f t="shared" ref="AM226:AM232" si="164">(AL226-AO226)/AO226</f>
        <v>0</v>
      </c>
      <c r="AN226" s="86">
        <v>1396.6942148760331</v>
      </c>
      <c r="AO226" s="947">
        <v>1690</v>
      </c>
      <c r="AP226" s="195">
        <f t="shared" ref="AP226:AP232" si="165">(AO226-AR226)/AR226</f>
        <v>0</v>
      </c>
      <c r="AQ226" s="28">
        <v>1396.6942148760331</v>
      </c>
      <c r="AR226" s="554">
        <v>1690</v>
      </c>
      <c r="AS226" s="195">
        <f t="shared" si="157"/>
        <v>0</v>
      </c>
      <c r="AT226" s="150">
        <v>1396.6942148760331</v>
      </c>
      <c r="AU226" s="150">
        <v>1690</v>
      </c>
      <c r="AV226" s="195">
        <f t="shared" si="158"/>
        <v>0</v>
      </c>
      <c r="AW226" s="150">
        <v>1396.6942148760331</v>
      </c>
      <c r="AX226" s="150">
        <v>1690</v>
      </c>
      <c r="AZ226" s="81"/>
      <c r="BA226" s="81"/>
    </row>
    <row r="227" spans="1:56" x14ac:dyDescent="0.3">
      <c r="A227" s="279" t="s">
        <v>249</v>
      </c>
      <c r="B227" s="249">
        <v>1244</v>
      </c>
      <c r="C227" s="33" t="s">
        <v>1353</v>
      </c>
      <c r="D227" s="783">
        <v>1892.5619834710744</v>
      </c>
      <c r="E227" s="1106">
        <v>2290</v>
      </c>
      <c r="F227" s="195">
        <f t="shared" si="105"/>
        <v>0</v>
      </c>
      <c r="G227" s="783">
        <v>1892.5619834710744</v>
      </c>
      <c r="H227" s="1059">
        <v>2290</v>
      </c>
      <c r="I227" s="195">
        <f t="shared" si="106"/>
        <v>4.5662100456621002E-2</v>
      </c>
      <c r="J227" s="783">
        <v>1809.9173553719008</v>
      </c>
      <c r="K227" s="136">
        <v>2190</v>
      </c>
      <c r="L227" s="195">
        <f t="shared" si="107"/>
        <v>0</v>
      </c>
      <c r="M227" s="783">
        <v>1809.9173553719008</v>
      </c>
      <c r="N227" s="1059">
        <v>2190</v>
      </c>
      <c r="O227" s="195">
        <f t="shared" si="108"/>
        <v>0.10050251256281408</v>
      </c>
      <c r="P227" s="783">
        <v>1644.6280991735537</v>
      </c>
      <c r="Q227" s="136">
        <v>1990</v>
      </c>
      <c r="R227" s="195">
        <f t="shared" si="109"/>
        <v>0</v>
      </c>
      <c r="S227" s="783">
        <v>1644.6280991735537</v>
      </c>
      <c r="T227" s="136">
        <v>1990</v>
      </c>
      <c r="U227" s="195">
        <f t="shared" si="110"/>
        <v>0</v>
      </c>
      <c r="V227" s="783">
        <f t="shared" si="140"/>
        <v>1644.6280991735537</v>
      </c>
      <c r="W227" s="136">
        <v>1990</v>
      </c>
      <c r="X227" s="195">
        <f t="shared" si="111"/>
        <v>0</v>
      </c>
      <c r="Y227" s="86">
        <f t="shared" si="144"/>
        <v>1644.6280991735537</v>
      </c>
      <c r="Z227" s="1031">
        <v>1990</v>
      </c>
      <c r="AA227" s="195">
        <f t="shared" si="112"/>
        <v>0.11173184357541899</v>
      </c>
      <c r="AB227" s="86">
        <v>1479.3388429752067</v>
      </c>
      <c r="AC227" s="135">
        <v>1790</v>
      </c>
      <c r="AD227" s="195">
        <f t="shared" si="161"/>
        <v>0</v>
      </c>
      <c r="AE227" s="86">
        <v>1479.3388429752067</v>
      </c>
      <c r="AF227" s="947">
        <v>1790</v>
      </c>
      <c r="AG227" s="195">
        <f t="shared" si="162"/>
        <v>5.9171597633136092E-2</v>
      </c>
      <c r="AH227" s="150">
        <v>1396.6942148760331</v>
      </c>
      <c r="AI227" s="947">
        <v>1690</v>
      </c>
      <c r="AJ227" s="195">
        <f t="shared" si="163"/>
        <v>0</v>
      </c>
      <c r="AK227" s="783">
        <v>1396.6942148760331</v>
      </c>
      <c r="AL227" s="947">
        <v>1690</v>
      </c>
      <c r="AM227" s="195">
        <f t="shared" si="164"/>
        <v>0</v>
      </c>
      <c r="AN227" s="86">
        <v>1396.6942148760331</v>
      </c>
      <c r="AO227" s="947">
        <v>1690</v>
      </c>
      <c r="AP227" s="195">
        <f t="shared" si="165"/>
        <v>0</v>
      </c>
      <c r="AQ227" s="28">
        <v>1396.6942148760331</v>
      </c>
      <c r="AR227" s="554">
        <v>1690</v>
      </c>
      <c r="AS227" s="195">
        <f t="shared" si="157"/>
        <v>0</v>
      </c>
      <c r="AT227" s="150">
        <v>1396.6942148760331</v>
      </c>
      <c r="AU227" s="150">
        <v>1690</v>
      </c>
      <c r="AV227" s="195">
        <f t="shared" si="158"/>
        <v>0</v>
      </c>
      <c r="AW227" s="150">
        <v>1396.6942148760331</v>
      </c>
      <c r="AX227" s="150">
        <v>1690</v>
      </c>
    </row>
    <row r="228" spans="1:56" x14ac:dyDescent="0.3">
      <c r="A228" s="279" t="s">
        <v>249</v>
      </c>
      <c r="B228" s="249">
        <v>1245</v>
      </c>
      <c r="C228" s="33" t="s">
        <v>302</v>
      </c>
      <c r="D228" s="783">
        <v>1396.6942148760331</v>
      </c>
      <c r="E228" s="1106">
        <v>1690</v>
      </c>
      <c r="F228" s="195">
        <f t="shared" ref="F228:F246" si="166">(E228-H228)/H228</f>
        <v>0</v>
      </c>
      <c r="G228" s="783">
        <v>1396.6942148760331</v>
      </c>
      <c r="H228" s="1059">
        <v>1690</v>
      </c>
      <c r="I228" s="195">
        <f t="shared" ref="I228:I246" si="167">(H228-K228)/K228</f>
        <v>6.2893081761006289E-2</v>
      </c>
      <c r="J228" s="783">
        <v>1314.0495867768595</v>
      </c>
      <c r="K228" s="136">
        <v>1590</v>
      </c>
      <c r="L228" s="195">
        <f t="shared" ref="L228:L246" si="168">(K228-N228)/N228</f>
        <v>0</v>
      </c>
      <c r="M228" s="783">
        <v>1314.0495867768595</v>
      </c>
      <c r="N228" s="1059">
        <v>1590</v>
      </c>
      <c r="O228" s="195">
        <f t="shared" ref="O228:O246" si="169">(N228-Q228)/Q228</f>
        <v>6.7114093959731544E-2</v>
      </c>
      <c r="P228" s="783">
        <v>1231.404958677686</v>
      </c>
      <c r="Q228" s="136">
        <v>1490</v>
      </c>
      <c r="R228" s="195">
        <f t="shared" ref="R228:R246" si="170">(Q228-T228)/T228</f>
        <v>0</v>
      </c>
      <c r="S228" s="783">
        <v>1231.404958677686</v>
      </c>
      <c r="T228" s="136">
        <v>1490</v>
      </c>
      <c r="U228" s="195">
        <f t="shared" ref="U228:U245" si="171">(T228-W228)/W228</f>
        <v>0</v>
      </c>
      <c r="V228" s="783">
        <f t="shared" si="140"/>
        <v>1231.404958677686</v>
      </c>
      <c r="W228" s="136">
        <v>1490</v>
      </c>
      <c r="X228" s="195">
        <f t="shared" ref="X228:X245" si="172">(W228-Z228)/Z228</f>
        <v>0</v>
      </c>
      <c r="Y228" s="86">
        <f t="shared" si="144"/>
        <v>1231.404958677686</v>
      </c>
      <c r="Z228" s="135">
        <v>1490</v>
      </c>
      <c r="AA228" s="195">
        <f t="shared" ref="AA228:AA245" si="173">(Z228-AC228)/AC228</f>
        <v>0</v>
      </c>
      <c r="AB228" s="86">
        <v>1231.404958677686</v>
      </c>
      <c r="AC228" s="135">
        <v>1490</v>
      </c>
      <c r="AD228" s="195">
        <f t="shared" si="161"/>
        <v>0</v>
      </c>
      <c r="AE228" s="86">
        <v>1231.404958677686</v>
      </c>
      <c r="AF228" s="947">
        <v>1490</v>
      </c>
      <c r="AG228" s="195">
        <f t="shared" si="162"/>
        <v>7.1942446043165464E-2</v>
      </c>
      <c r="AH228" s="150">
        <v>1148.7603305785124</v>
      </c>
      <c r="AI228" s="947">
        <v>1390</v>
      </c>
      <c r="AJ228" s="195">
        <f t="shared" si="163"/>
        <v>0</v>
      </c>
      <c r="AK228" s="783">
        <v>1148.7603305785124</v>
      </c>
      <c r="AL228" s="947">
        <v>1390</v>
      </c>
      <c r="AM228" s="195">
        <f t="shared" si="164"/>
        <v>0</v>
      </c>
      <c r="AN228" s="86">
        <v>1148.7603305785124</v>
      </c>
      <c r="AO228" s="947">
        <v>1390</v>
      </c>
      <c r="AP228" s="195">
        <f t="shared" si="165"/>
        <v>0</v>
      </c>
      <c r="AQ228" s="28">
        <v>1148.7603305785124</v>
      </c>
      <c r="AR228" s="554">
        <v>1390</v>
      </c>
      <c r="AS228" s="195">
        <f t="shared" si="157"/>
        <v>0</v>
      </c>
      <c r="AT228" s="150">
        <v>1148.7603305785124</v>
      </c>
      <c r="AU228" s="150">
        <v>1390</v>
      </c>
      <c r="AV228" s="195">
        <f t="shared" si="158"/>
        <v>0</v>
      </c>
      <c r="AW228" s="150">
        <v>1148.7603305785124</v>
      </c>
      <c r="AX228" s="150">
        <v>1390</v>
      </c>
    </row>
    <row r="229" spans="1:56" x14ac:dyDescent="0.3">
      <c r="A229" s="279" t="s">
        <v>249</v>
      </c>
      <c r="B229" s="249">
        <v>1246</v>
      </c>
      <c r="C229" s="33" t="s">
        <v>303</v>
      </c>
      <c r="D229" s="783">
        <v>1148.7603305785124</v>
      </c>
      <c r="E229" s="1106">
        <v>1390</v>
      </c>
      <c r="F229" s="195">
        <f t="shared" si="166"/>
        <v>0</v>
      </c>
      <c r="G229" s="783">
        <v>1148.7603305785124</v>
      </c>
      <c r="H229" s="1059">
        <v>1390</v>
      </c>
      <c r="I229" s="195">
        <f t="shared" si="167"/>
        <v>7.7519379844961239E-2</v>
      </c>
      <c r="J229" s="783">
        <v>1066.1157024793388</v>
      </c>
      <c r="K229" s="136">
        <v>1290</v>
      </c>
      <c r="L229" s="195">
        <f t="shared" si="168"/>
        <v>0</v>
      </c>
      <c r="M229" s="783">
        <v>1066.1157024793388</v>
      </c>
      <c r="N229" s="1059">
        <v>1290</v>
      </c>
      <c r="O229" s="195">
        <f t="shared" si="169"/>
        <v>8.4033613445378158E-2</v>
      </c>
      <c r="P229" s="783">
        <v>983.47107438016531</v>
      </c>
      <c r="Q229" s="136">
        <v>1190</v>
      </c>
      <c r="R229" s="195">
        <f t="shared" si="170"/>
        <v>0</v>
      </c>
      <c r="S229" s="783">
        <v>983.47107438016531</v>
      </c>
      <c r="T229" s="136">
        <v>1190</v>
      </c>
      <c r="U229" s="195">
        <f t="shared" si="171"/>
        <v>0</v>
      </c>
      <c r="V229" s="783">
        <f t="shared" si="140"/>
        <v>983.47107438016531</v>
      </c>
      <c r="W229" s="136">
        <v>1190</v>
      </c>
      <c r="X229" s="195">
        <f t="shared" si="172"/>
        <v>0</v>
      </c>
      <c r="Y229" s="86">
        <f t="shared" si="144"/>
        <v>983.47107438016531</v>
      </c>
      <c r="Z229" s="135">
        <v>1190</v>
      </c>
      <c r="AA229" s="195">
        <f t="shared" si="173"/>
        <v>0</v>
      </c>
      <c r="AB229" s="86">
        <v>983.47107438016531</v>
      </c>
      <c r="AC229" s="135">
        <v>1190</v>
      </c>
      <c r="AD229" s="195">
        <f t="shared" si="161"/>
        <v>0</v>
      </c>
      <c r="AE229" s="86">
        <v>983.47107438016531</v>
      </c>
      <c r="AF229" s="947">
        <v>1190</v>
      </c>
      <c r="AG229" s="195">
        <f t="shared" si="162"/>
        <v>0</v>
      </c>
      <c r="AH229" s="150">
        <v>983.47107438016531</v>
      </c>
      <c r="AI229" s="947">
        <v>1190</v>
      </c>
      <c r="AJ229" s="195">
        <f t="shared" si="163"/>
        <v>0</v>
      </c>
      <c r="AK229" s="783">
        <v>983.47107438016531</v>
      </c>
      <c r="AL229" s="947">
        <v>1190</v>
      </c>
      <c r="AM229" s="195">
        <f t="shared" si="164"/>
        <v>0</v>
      </c>
      <c r="AN229" s="86">
        <v>983.47107438016531</v>
      </c>
      <c r="AO229" s="947">
        <v>1190</v>
      </c>
      <c r="AP229" s="195">
        <f t="shared" si="165"/>
        <v>0</v>
      </c>
      <c r="AQ229" s="28">
        <v>983.47107438016531</v>
      </c>
      <c r="AR229" s="554">
        <v>1190</v>
      </c>
      <c r="AS229" s="195">
        <f t="shared" si="157"/>
        <v>0</v>
      </c>
      <c r="AT229" s="150">
        <v>983.47107438016531</v>
      </c>
      <c r="AU229" s="150">
        <v>1190</v>
      </c>
      <c r="AV229" s="195">
        <f t="shared" si="158"/>
        <v>0</v>
      </c>
      <c r="AW229" s="150">
        <v>983.47107438016531</v>
      </c>
      <c r="AX229" s="150">
        <v>1190</v>
      </c>
    </row>
    <row r="230" spans="1:56" x14ac:dyDescent="0.3">
      <c r="A230" s="279" t="s">
        <v>249</v>
      </c>
      <c r="B230" s="249">
        <v>1247</v>
      </c>
      <c r="C230" s="33" t="s">
        <v>304</v>
      </c>
      <c r="D230" s="783">
        <v>1066.1157024793388</v>
      </c>
      <c r="E230" s="1106">
        <v>1290</v>
      </c>
      <c r="F230" s="195">
        <f t="shared" si="166"/>
        <v>0</v>
      </c>
      <c r="G230" s="783">
        <v>1066.1157024793388</v>
      </c>
      <c r="H230" s="136">
        <v>1290</v>
      </c>
      <c r="I230" s="195">
        <f t="shared" si="167"/>
        <v>0</v>
      </c>
      <c r="J230" s="783">
        <v>1066.1157024793388</v>
      </c>
      <c r="K230" s="136">
        <v>1290</v>
      </c>
      <c r="L230" s="195">
        <f t="shared" si="168"/>
        <v>0</v>
      </c>
      <c r="M230" s="783">
        <v>1066.1157024793388</v>
      </c>
      <c r="N230" s="1059">
        <v>1290</v>
      </c>
      <c r="O230" s="195">
        <f t="shared" si="169"/>
        <v>8.4033613445378158E-2</v>
      </c>
      <c r="P230" s="783">
        <v>983.47107438016531</v>
      </c>
      <c r="Q230" s="136">
        <v>1190</v>
      </c>
      <c r="R230" s="195">
        <f t="shared" si="170"/>
        <v>0</v>
      </c>
      <c r="S230" s="783">
        <v>983.47107438016531</v>
      </c>
      <c r="T230" s="136">
        <v>1190</v>
      </c>
      <c r="U230" s="195">
        <f t="shared" si="171"/>
        <v>0</v>
      </c>
      <c r="V230" s="783">
        <f t="shared" si="140"/>
        <v>983.47107438016531</v>
      </c>
      <c r="W230" s="136">
        <v>1190</v>
      </c>
      <c r="X230" s="195">
        <f t="shared" si="172"/>
        <v>0</v>
      </c>
      <c r="Y230" s="86">
        <f t="shared" si="144"/>
        <v>983.47107438016531</v>
      </c>
      <c r="Z230" s="135">
        <v>1190</v>
      </c>
      <c r="AA230" s="195">
        <f t="shared" si="173"/>
        <v>0</v>
      </c>
      <c r="AB230" s="86">
        <v>983.47107438016531</v>
      </c>
      <c r="AC230" s="135">
        <v>1190</v>
      </c>
      <c r="AD230" s="195">
        <f t="shared" si="161"/>
        <v>0</v>
      </c>
      <c r="AE230" s="86">
        <v>983.47107438016531</v>
      </c>
      <c r="AF230" s="947">
        <v>1190</v>
      </c>
      <c r="AG230" s="195">
        <f t="shared" si="162"/>
        <v>0</v>
      </c>
      <c r="AH230" s="150">
        <v>983.47107438016531</v>
      </c>
      <c r="AI230" s="947">
        <v>1190</v>
      </c>
      <c r="AJ230" s="195">
        <f t="shared" si="163"/>
        <v>0</v>
      </c>
      <c r="AK230" s="783">
        <v>983.47107438016531</v>
      </c>
      <c r="AL230" s="947">
        <v>1190</v>
      </c>
      <c r="AM230" s="195">
        <f t="shared" si="164"/>
        <v>0</v>
      </c>
      <c r="AN230" s="86">
        <v>983.47107438016531</v>
      </c>
      <c r="AO230" s="947">
        <v>1190</v>
      </c>
      <c r="AP230" s="195">
        <f t="shared" si="165"/>
        <v>0</v>
      </c>
      <c r="AQ230" s="28">
        <v>983.47107438016531</v>
      </c>
      <c r="AR230" s="554">
        <v>1190</v>
      </c>
      <c r="AS230" s="195">
        <f t="shared" si="157"/>
        <v>0</v>
      </c>
      <c r="AT230" s="150">
        <v>983.47107438016531</v>
      </c>
      <c r="AU230" s="150">
        <v>1190</v>
      </c>
      <c r="AV230" s="195">
        <f t="shared" si="158"/>
        <v>0</v>
      </c>
      <c r="AW230" s="150">
        <v>983.47107438016531</v>
      </c>
      <c r="AX230" s="150">
        <v>1190</v>
      </c>
    </row>
    <row r="231" spans="1:56" x14ac:dyDescent="0.3">
      <c r="A231" s="279" t="s">
        <v>249</v>
      </c>
      <c r="B231" s="249">
        <v>1248</v>
      </c>
      <c r="C231" s="33" t="s">
        <v>305</v>
      </c>
      <c r="D231" s="783">
        <v>1314.0495867768595</v>
      </c>
      <c r="E231" s="1106">
        <v>1590</v>
      </c>
      <c r="F231" s="195">
        <f t="shared" si="166"/>
        <v>0</v>
      </c>
      <c r="G231" s="783">
        <v>1314.0495867768595</v>
      </c>
      <c r="H231" s="1059">
        <v>1590</v>
      </c>
      <c r="I231" s="195">
        <f t="shared" si="167"/>
        <v>6.7114093959731544E-2</v>
      </c>
      <c r="J231" s="783">
        <v>1231.404958677686</v>
      </c>
      <c r="K231" s="136">
        <v>1490</v>
      </c>
      <c r="L231" s="195">
        <f t="shared" si="168"/>
        <v>0</v>
      </c>
      <c r="M231" s="783">
        <v>1231.404958677686</v>
      </c>
      <c r="N231" s="136">
        <v>1490</v>
      </c>
      <c r="O231" s="195">
        <f t="shared" si="169"/>
        <v>0</v>
      </c>
      <c r="P231" s="783">
        <v>1231.404958677686</v>
      </c>
      <c r="Q231" s="136">
        <v>1490</v>
      </c>
      <c r="R231" s="195">
        <f t="shared" si="170"/>
        <v>0</v>
      </c>
      <c r="S231" s="783">
        <v>1231.404958677686</v>
      </c>
      <c r="T231" s="136">
        <v>1490</v>
      </c>
      <c r="U231" s="195">
        <f t="shared" si="171"/>
        <v>0</v>
      </c>
      <c r="V231" s="783">
        <f t="shared" si="140"/>
        <v>1231.404958677686</v>
      </c>
      <c r="W231" s="136">
        <v>1490</v>
      </c>
      <c r="X231" s="195">
        <f t="shared" si="172"/>
        <v>0</v>
      </c>
      <c r="Y231" s="86">
        <f t="shared" si="144"/>
        <v>1231.404958677686</v>
      </c>
      <c r="Z231" s="135">
        <v>1490</v>
      </c>
      <c r="AA231" s="195">
        <f t="shared" si="173"/>
        <v>0</v>
      </c>
      <c r="AB231" s="86">
        <v>1231.404958677686</v>
      </c>
      <c r="AC231" s="135">
        <v>1490</v>
      </c>
      <c r="AD231" s="195">
        <f t="shared" si="161"/>
        <v>0</v>
      </c>
      <c r="AE231" s="86">
        <v>1231.404958677686</v>
      </c>
      <c r="AF231" s="947">
        <v>1490</v>
      </c>
      <c r="AG231" s="195">
        <f t="shared" si="162"/>
        <v>0</v>
      </c>
      <c r="AH231" s="150">
        <v>1231.404958677686</v>
      </c>
      <c r="AI231" s="947">
        <v>1490</v>
      </c>
      <c r="AJ231" s="195">
        <f t="shared" si="163"/>
        <v>0</v>
      </c>
      <c r="AK231" s="783">
        <v>1231.404958677686</v>
      </c>
      <c r="AL231" s="947">
        <v>1490</v>
      </c>
      <c r="AM231" s="195">
        <f t="shared" si="164"/>
        <v>0</v>
      </c>
      <c r="AN231" s="86">
        <v>1231.404958677686</v>
      </c>
      <c r="AO231" s="947">
        <v>1490</v>
      </c>
      <c r="AP231" s="195">
        <f t="shared" si="165"/>
        <v>0</v>
      </c>
      <c r="AQ231" s="28">
        <v>1231.404958677686</v>
      </c>
      <c r="AR231" s="554">
        <v>1490</v>
      </c>
      <c r="AS231" s="195">
        <f t="shared" si="157"/>
        <v>0</v>
      </c>
      <c r="AT231" s="150">
        <v>1231.404958677686</v>
      </c>
      <c r="AU231" s="150">
        <v>1490</v>
      </c>
      <c r="AV231" s="195">
        <f t="shared" si="158"/>
        <v>0</v>
      </c>
      <c r="AW231" s="150">
        <f>AX231/1.21</f>
        <v>1231.404958677686</v>
      </c>
      <c r="AX231" s="150">
        <v>1490</v>
      </c>
    </row>
    <row r="232" spans="1:56" x14ac:dyDescent="0.3">
      <c r="A232" s="279" t="s">
        <v>249</v>
      </c>
      <c r="B232" s="249">
        <v>1249</v>
      </c>
      <c r="C232" s="33" t="s">
        <v>306</v>
      </c>
      <c r="D232" s="783">
        <v>1148.7603305785124</v>
      </c>
      <c r="E232" s="1106">
        <v>1390</v>
      </c>
      <c r="F232" s="195">
        <f t="shared" si="166"/>
        <v>0</v>
      </c>
      <c r="G232" s="783">
        <v>1148.7603305785124</v>
      </c>
      <c r="H232" s="1059">
        <v>1390</v>
      </c>
      <c r="I232" s="195">
        <f t="shared" si="167"/>
        <v>7.7519379844961239E-2</v>
      </c>
      <c r="J232" s="783">
        <v>1066.1157024793388</v>
      </c>
      <c r="K232" s="136">
        <v>1290</v>
      </c>
      <c r="L232" s="195">
        <f t="shared" si="168"/>
        <v>0</v>
      </c>
      <c r="M232" s="783">
        <v>1066.1157024793388</v>
      </c>
      <c r="N232" s="1059">
        <v>1290</v>
      </c>
      <c r="O232" s="195">
        <f t="shared" si="169"/>
        <v>8.4033613445378158E-2</v>
      </c>
      <c r="P232" s="783">
        <v>983.47107438016531</v>
      </c>
      <c r="Q232" s="136">
        <v>1190</v>
      </c>
      <c r="R232" s="195">
        <f t="shared" si="170"/>
        <v>0</v>
      </c>
      <c r="S232" s="783">
        <v>983.47107438016531</v>
      </c>
      <c r="T232" s="136">
        <v>1190</v>
      </c>
      <c r="U232" s="195">
        <f t="shared" si="171"/>
        <v>0</v>
      </c>
      <c r="V232" s="783">
        <f t="shared" si="140"/>
        <v>983.47107438016531</v>
      </c>
      <c r="W232" s="136">
        <v>1190</v>
      </c>
      <c r="X232" s="195">
        <f t="shared" si="172"/>
        <v>0</v>
      </c>
      <c r="Y232" s="86">
        <f t="shared" si="144"/>
        <v>983.47107438016531</v>
      </c>
      <c r="Z232" s="135">
        <v>1190</v>
      </c>
      <c r="AA232" s="195">
        <f t="shared" si="173"/>
        <v>0</v>
      </c>
      <c r="AB232" s="86">
        <v>983.47107438016531</v>
      </c>
      <c r="AC232" s="135">
        <v>1190</v>
      </c>
      <c r="AD232" s="195">
        <f t="shared" si="161"/>
        <v>0</v>
      </c>
      <c r="AE232" s="86">
        <v>983.47107438016531</v>
      </c>
      <c r="AF232" s="947">
        <v>1190</v>
      </c>
      <c r="AG232" s="195">
        <f t="shared" si="162"/>
        <v>9.1743119266055051E-2</v>
      </c>
      <c r="AH232" s="150">
        <v>900.82644628099172</v>
      </c>
      <c r="AI232" s="947">
        <v>1090</v>
      </c>
      <c r="AJ232" s="195">
        <f t="shared" si="163"/>
        <v>0</v>
      </c>
      <c r="AK232" s="783">
        <v>900.82644628099172</v>
      </c>
      <c r="AL232" s="947">
        <v>1090</v>
      </c>
      <c r="AM232" s="195">
        <f t="shared" si="164"/>
        <v>0</v>
      </c>
      <c r="AN232" s="86">
        <v>900.82644628099172</v>
      </c>
      <c r="AO232" s="947">
        <v>1090</v>
      </c>
      <c r="AP232" s="195">
        <f t="shared" si="165"/>
        <v>0</v>
      </c>
      <c r="AQ232" s="28">
        <v>900.82644628099172</v>
      </c>
      <c r="AR232" s="554">
        <v>1090</v>
      </c>
      <c r="AS232" s="195">
        <f t="shared" si="157"/>
        <v>0</v>
      </c>
      <c r="AT232" s="150">
        <v>900.82644628099172</v>
      </c>
      <c r="AU232" s="150">
        <v>1090</v>
      </c>
      <c r="AV232" s="195">
        <f t="shared" si="158"/>
        <v>0</v>
      </c>
      <c r="AW232" s="150">
        <v>900.82644628099172</v>
      </c>
      <c r="AX232" s="150">
        <v>1090</v>
      </c>
    </row>
    <row r="233" spans="1:56" x14ac:dyDescent="0.3">
      <c r="A233" s="279" t="s">
        <v>249</v>
      </c>
      <c r="B233" s="177">
        <v>1178</v>
      </c>
      <c r="C233" s="34" t="s">
        <v>307</v>
      </c>
      <c r="D233" s="783">
        <v>15694.214876033058</v>
      </c>
      <c r="E233" s="374">
        <v>18990</v>
      </c>
      <c r="F233" s="195">
        <f t="shared" si="166"/>
        <v>0</v>
      </c>
      <c r="G233" s="783">
        <v>15694.214876033058</v>
      </c>
      <c r="H233" s="1041">
        <v>18990</v>
      </c>
      <c r="I233" s="195">
        <f t="shared" si="167"/>
        <v>5.5586436909394105E-2</v>
      </c>
      <c r="J233" s="783">
        <v>14867.768595041323</v>
      </c>
      <c r="K233" s="1037">
        <v>17990</v>
      </c>
      <c r="L233" s="195">
        <f t="shared" si="168"/>
        <v>0</v>
      </c>
      <c r="M233" s="783">
        <v>14867.768595041323</v>
      </c>
      <c r="N233" s="1037">
        <v>17990</v>
      </c>
      <c r="O233" s="195">
        <f t="shared" si="169"/>
        <v>0</v>
      </c>
      <c r="P233" s="783">
        <v>14867.768595041323</v>
      </c>
      <c r="Q233" s="1037">
        <v>17990</v>
      </c>
      <c r="R233" s="195">
        <f t="shared" si="170"/>
        <v>5.885815185403178E-2</v>
      </c>
      <c r="S233" s="783">
        <v>14041.322314049587</v>
      </c>
      <c r="T233" s="1037">
        <v>16990</v>
      </c>
      <c r="U233" s="195">
        <f t="shared" si="171"/>
        <v>0</v>
      </c>
      <c r="V233" s="783">
        <f t="shared" si="140"/>
        <v>14041.322314049587</v>
      </c>
      <c r="W233" s="1037">
        <v>16990</v>
      </c>
      <c r="X233" s="195">
        <f t="shared" si="172"/>
        <v>0</v>
      </c>
      <c r="Y233" s="86">
        <f t="shared" si="144"/>
        <v>14041.322314049587</v>
      </c>
      <c r="Z233" s="956">
        <v>16990</v>
      </c>
      <c r="AA233" s="195">
        <f t="shared" si="173"/>
        <v>6.2539086929330828E-2</v>
      </c>
      <c r="AB233" s="86">
        <v>13214.876033057852</v>
      </c>
      <c r="AC233" s="768">
        <v>15990</v>
      </c>
      <c r="AD233" s="195">
        <f t="shared" si="161"/>
        <v>0</v>
      </c>
      <c r="AE233" s="86">
        <v>13214.876033057852</v>
      </c>
      <c r="AF233" s="768">
        <v>15990</v>
      </c>
      <c r="AH233" s="149">
        <v>12388.429752066117</v>
      </c>
      <c r="AI233" s="948">
        <v>14990</v>
      </c>
      <c r="AK233" s="768">
        <v>12388.429752066117</v>
      </c>
      <c r="AL233" s="948">
        <v>14990</v>
      </c>
      <c r="AN233" s="768">
        <v>11892.561983471074</v>
      </c>
      <c r="AO233" s="948">
        <v>14390</v>
      </c>
    </row>
    <row r="234" spans="1:56" x14ac:dyDescent="0.3">
      <c r="A234" s="279" t="s">
        <v>249</v>
      </c>
      <c r="B234" s="855">
        <v>1275</v>
      </c>
      <c r="C234" s="718" t="s">
        <v>308</v>
      </c>
      <c r="D234" s="783">
        <v>16520.661157024795</v>
      </c>
      <c r="E234" s="374">
        <v>19990</v>
      </c>
      <c r="F234" s="195">
        <f t="shared" si="166"/>
        <v>0</v>
      </c>
      <c r="G234" s="783">
        <v>16520.661157024795</v>
      </c>
      <c r="H234" s="1037">
        <v>19990</v>
      </c>
      <c r="I234" s="195">
        <f t="shared" si="167"/>
        <v>0</v>
      </c>
      <c r="J234" s="783">
        <v>16520.661157024795</v>
      </c>
      <c r="K234" s="1037">
        <v>19990</v>
      </c>
      <c r="L234" s="195">
        <f t="shared" si="168"/>
        <v>0</v>
      </c>
      <c r="M234" s="783">
        <v>16520.661157024795</v>
      </c>
      <c r="N234" s="1037">
        <v>19990</v>
      </c>
      <c r="O234" s="195">
        <f t="shared" si="169"/>
        <v>0</v>
      </c>
      <c r="P234" s="783">
        <v>16520.661157024795</v>
      </c>
      <c r="Q234" s="1037">
        <v>19990</v>
      </c>
      <c r="R234" s="195">
        <f t="shared" si="170"/>
        <v>0</v>
      </c>
      <c r="S234" s="783">
        <v>16520.661157024795</v>
      </c>
      <c r="T234" s="1037">
        <v>19990</v>
      </c>
      <c r="U234" s="195">
        <f t="shared" si="171"/>
        <v>0</v>
      </c>
      <c r="V234" s="783">
        <f t="shared" si="140"/>
        <v>16520.661157024795</v>
      </c>
      <c r="W234" s="1037">
        <v>19990</v>
      </c>
      <c r="X234" s="195">
        <f t="shared" si="172"/>
        <v>0</v>
      </c>
      <c r="Y234" s="86">
        <f t="shared" si="144"/>
        <v>16520.661157024795</v>
      </c>
      <c r="Z234" s="768">
        <v>19990</v>
      </c>
      <c r="AA234" s="195">
        <f t="shared" si="173"/>
        <v>0</v>
      </c>
      <c r="AB234" s="86">
        <v>16520.661157024795</v>
      </c>
      <c r="AC234" s="768">
        <v>19990</v>
      </c>
      <c r="AD234" s="195">
        <f t="shared" si="161"/>
        <v>0</v>
      </c>
      <c r="AE234" s="86">
        <v>16520.661157024795</v>
      </c>
      <c r="AF234" s="768">
        <v>19990</v>
      </c>
      <c r="AH234" s="768">
        <v>16520.661157024795</v>
      </c>
      <c r="AI234" s="948">
        <v>19990</v>
      </c>
      <c r="AK234" s="768">
        <v>16520.661157024795</v>
      </c>
      <c r="AL234" s="948">
        <v>19990</v>
      </c>
      <c r="AN234" s="768">
        <v>16520.661157024795</v>
      </c>
      <c r="AO234" s="948">
        <v>19990</v>
      </c>
    </row>
    <row r="235" spans="1:56" x14ac:dyDescent="0.3">
      <c r="A235" s="279" t="s">
        <v>249</v>
      </c>
      <c r="B235" s="855">
        <v>1276</v>
      </c>
      <c r="C235" s="718" t="s">
        <v>309</v>
      </c>
      <c r="D235" s="783">
        <v>5611.5702479338843</v>
      </c>
      <c r="E235" s="374">
        <v>6790</v>
      </c>
      <c r="F235" s="195">
        <f t="shared" si="166"/>
        <v>0</v>
      </c>
      <c r="G235" s="783">
        <v>5611.5702479338843</v>
      </c>
      <c r="H235" s="1037">
        <v>6790</v>
      </c>
      <c r="I235" s="195">
        <f t="shared" si="167"/>
        <v>0</v>
      </c>
      <c r="J235" s="783">
        <v>5611.5702479338843</v>
      </c>
      <c r="K235" s="1037">
        <v>6790</v>
      </c>
      <c r="L235" s="195">
        <f t="shared" si="168"/>
        <v>0</v>
      </c>
      <c r="M235" s="783">
        <v>5611.5702479338843</v>
      </c>
      <c r="N235" s="1037">
        <v>6790</v>
      </c>
      <c r="O235" s="195">
        <f t="shared" si="169"/>
        <v>0</v>
      </c>
      <c r="P235" s="783">
        <v>5611.5702479338843</v>
      </c>
      <c r="Q235" s="1037">
        <v>6790</v>
      </c>
      <c r="R235" s="195">
        <f t="shared" si="170"/>
        <v>0</v>
      </c>
      <c r="S235" s="783">
        <v>5611.5702479338843</v>
      </c>
      <c r="T235" s="1037">
        <v>6790</v>
      </c>
      <c r="U235" s="195">
        <f t="shared" si="171"/>
        <v>0</v>
      </c>
      <c r="V235" s="783">
        <f t="shared" si="140"/>
        <v>5611.5702479338843</v>
      </c>
      <c r="W235" s="1037">
        <v>6790</v>
      </c>
      <c r="X235" s="195">
        <f t="shared" si="172"/>
        <v>0</v>
      </c>
      <c r="Y235" s="86">
        <f t="shared" si="144"/>
        <v>5611.5702479338843</v>
      </c>
      <c r="Z235" s="768">
        <v>6790</v>
      </c>
      <c r="AA235" s="195">
        <f t="shared" si="173"/>
        <v>0</v>
      </c>
      <c r="AB235" s="86">
        <v>5611.5702479338843</v>
      </c>
      <c r="AC235" s="833">
        <v>6790</v>
      </c>
      <c r="AD235" s="195">
        <f t="shared" si="161"/>
        <v>0</v>
      </c>
      <c r="AE235" s="86">
        <v>5611.5702479338843</v>
      </c>
      <c r="AF235" s="833">
        <v>6790</v>
      </c>
      <c r="AH235" s="768">
        <v>5611.5702479338843</v>
      </c>
      <c r="AI235" s="948">
        <v>6790</v>
      </c>
      <c r="AK235" s="768">
        <v>5611.5702479338843</v>
      </c>
      <c r="AL235" s="948">
        <v>6790</v>
      </c>
      <c r="AN235" s="768">
        <v>5611.5702479338843</v>
      </c>
      <c r="AO235" s="948">
        <v>6790</v>
      </c>
    </row>
    <row r="236" spans="1:56" x14ac:dyDescent="0.3">
      <c r="A236" s="734" t="s">
        <v>249</v>
      </c>
      <c r="B236" s="855">
        <v>1277</v>
      </c>
      <c r="C236" s="718" t="s">
        <v>310</v>
      </c>
      <c r="D236" s="783">
        <v>7429.7520661157023</v>
      </c>
      <c r="E236" s="374">
        <v>8990</v>
      </c>
      <c r="F236" s="195">
        <f t="shared" si="166"/>
        <v>0</v>
      </c>
      <c r="G236" s="783">
        <v>7429.7520661157023</v>
      </c>
      <c r="H236" s="1037">
        <v>8990</v>
      </c>
      <c r="I236" s="195">
        <f t="shared" si="167"/>
        <v>0</v>
      </c>
      <c r="J236" s="783">
        <v>7429.7520661157023</v>
      </c>
      <c r="K236" s="1037">
        <v>8990</v>
      </c>
      <c r="L236" s="195">
        <f t="shared" si="168"/>
        <v>0</v>
      </c>
      <c r="M236" s="783">
        <v>7429.7520661157023</v>
      </c>
      <c r="N236" s="1037">
        <v>8990</v>
      </c>
      <c r="O236" s="195">
        <f t="shared" si="169"/>
        <v>0</v>
      </c>
      <c r="P236" s="783">
        <v>7429.7520661157023</v>
      </c>
      <c r="Q236" s="1037">
        <v>8990</v>
      </c>
      <c r="R236" s="195">
        <f t="shared" si="170"/>
        <v>0</v>
      </c>
      <c r="S236" s="783">
        <v>7429.7520661157023</v>
      </c>
      <c r="T236" s="1037">
        <v>8990</v>
      </c>
      <c r="U236" s="195">
        <f t="shared" si="171"/>
        <v>0</v>
      </c>
      <c r="V236" s="783">
        <f t="shared" si="140"/>
        <v>7429.7520661157023</v>
      </c>
      <c r="W236" s="1037">
        <v>8990</v>
      </c>
      <c r="X236" s="195">
        <f t="shared" si="172"/>
        <v>0</v>
      </c>
      <c r="Y236" s="86">
        <f t="shared" si="144"/>
        <v>7429.7520661157023</v>
      </c>
      <c r="Z236" s="768">
        <v>8990</v>
      </c>
      <c r="AA236" s="195">
        <f t="shared" si="173"/>
        <v>0</v>
      </c>
      <c r="AB236" s="86">
        <v>7429.7520661157023</v>
      </c>
      <c r="AC236" s="833">
        <v>8990</v>
      </c>
      <c r="AD236" s="195">
        <f t="shared" si="161"/>
        <v>0</v>
      </c>
      <c r="AE236" s="86">
        <v>7429.7520661157023</v>
      </c>
      <c r="AF236" s="833">
        <v>8990</v>
      </c>
      <c r="AH236" s="768">
        <v>7429.7520661157023</v>
      </c>
      <c r="AI236" s="948">
        <v>8990</v>
      </c>
      <c r="AK236" s="768">
        <v>7429.7520661157023</v>
      </c>
      <c r="AL236" s="948">
        <v>8990</v>
      </c>
      <c r="AN236" s="768">
        <v>7429.7520661157023</v>
      </c>
      <c r="AO236" s="948">
        <v>8990</v>
      </c>
    </row>
    <row r="237" spans="1:56" x14ac:dyDescent="0.3">
      <c r="A237" s="734" t="s">
        <v>249</v>
      </c>
      <c r="B237" s="855">
        <v>1278</v>
      </c>
      <c r="C237" s="718" t="s">
        <v>311</v>
      </c>
      <c r="D237" s="783">
        <v>9495.8677685950424</v>
      </c>
      <c r="E237" s="374">
        <v>11490</v>
      </c>
      <c r="F237" s="195">
        <f t="shared" si="166"/>
        <v>0</v>
      </c>
      <c r="G237" s="783">
        <v>9495.8677685950424</v>
      </c>
      <c r="H237" s="1037">
        <v>11490</v>
      </c>
      <c r="I237" s="195">
        <f t="shared" si="167"/>
        <v>0</v>
      </c>
      <c r="J237" s="783">
        <v>9495.8677685950424</v>
      </c>
      <c r="K237" s="1037">
        <v>11490</v>
      </c>
      <c r="L237" s="195">
        <f t="shared" si="168"/>
        <v>0</v>
      </c>
      <c r="M237" s="783">
        <v>9495.8677685950424</v>
      </c>
      <c r="N237" s="1037">
        <v>11490</v>
      </c>
      <c r="O237" s="195">
        <f t="shared" si="169"/>
        <v>0</v>
      </c>
      <c r="P237" s="783">
        <v>9495.8677685950424</v>
      </c>
      <c r="Q237" s="1037">
        <v>11490</v>
      </c>
      <c r="R237" s="195">
        <f t="shared" si="170"/>
        <v>0</v>
      </c>
      <c r="S237" s="783">
        <v>9495.8677685950424</v>
      </c>
      <c r="T237" s="1037">
        <v>11490</v>
      </c>
      <c r="U237" s="195">
        <f t="shared" si="171"/>
        <v>0</v>
      </c>
      <c r="V237" s="783">
        <f t="shared" si="140"/>
        <v>9495.8677685950424</v>
      </c>
      <c r="W237" s="1037">
        <v>11490</v>
      </c>
      <c r="X237" s="195">
        <f t="shared" si="172"/>
        <v>0</v>
      </c>
      <c r="Y237" s="86">
        <f t="shared" si="144"/>
        <v>9495.8677685950424</v>
      </c>
      <c r="Z237" s="768">
        <v>11490</v>
      </c>
      <c r="AA237" s="195">
        <f t="shared" si="173"/>
        <v>0</v>
      </c>
      <c r="AB237" s="86">
        <v>9495.8677685950424</v>
      </c>
      <c r="AC237" s="833">
        <v>11490</v>
      </c>
      <c r="AD237" s="195">
        <f t="shared" si="161"/>
        <v>0</v>
      </c>
      <c r="AE237" s="86">
        <v>9495.8677685950424</v>
      </c>
      <c r="AF237" s="833">
        <v>11490</v>
      </c>
      <c r="AH237" s="768">
        <v>9495.8677685950424</v>
      </c>
      <c r="AI237" s="948">
        <v>11490</v>
      </c>
      <c r="AK237" s="768">
        <v>9495.8677685950424</v>
      </c>
      <c r="AL237" s="948">
        <v>11490</v>
      </c>
      <c r="AN237" s="768">
        <v>9495.8677685950424</v>
      </c>
      <c r="AO237" s="948">
        <v>11490</v>
      </c>
    </row>
    <row r="238" spans="1:56" x14ac:dyDescent="0.3">
      <c r="A238" s="734" t="s">
        <v>249</v>
      </c>
      <c r="B238" s="855">
        <v>1279</v>
      </c>
      <c r="C238" s="718" t="s">
        <v>312</v>
      </c>
      <c r="D238" s="783">
        <v>3958.6776859504134</v>
      </c>
      <c r="E238" s="374">
        <v>4790</v>
      </c>
      <c r="F238" s="195">
        <f t="shared" si="166"/>
        <v>0</v>
      </c>
      <c r="G238" s="783">
        <v>3958.6776859504134</v>
      </c>
      <c r="H238" s="1037">
        <v>4790</v>
      </c>
      <c r="I238" s="195">
        <f t="shared" si="167"/>
        <v>0</v>
      </c>
      <c r="J238" s="783">
        <v>3958.6776859504134</v>
      </c>
      <c r="K238" s="1037">
        <v>4790</v>
      </c>
      <c r="L238" s="195">
        <f t="shared" si="168"/>
        <v>0</v>
      </c>
      <c r="M238" s="783">
        <v>3958.6776859504134</v>
      </c>
      <c r="N238" s="1037">
        <v>4790</v>
      </c>
      <c r="O238" s="195">
        <f t="shared" si="169"/>
        <v>0</v>
      </c>
      <c r="P238" s="783">
        <v>3958.6776859504134</v>
      </c>
      <c r="Q238" s="1037">
        <v>4790</v>
      </c>
      <c r="R238" s="195">
        <f t="shared" si="170"/>
        <v>0</v>
      </c>
      <c r="S238" s="783">
        <v>3958.6776859504134</v>
      </c>
      <c r="T238" s="1037">
        <v>4790</v>
      </c>
      <c r="U238" s="195">
        <f t="shared" si="171"/>
        <v>0</v>
      </c>
      <c r="V238" s="783">
        <f t="shared" si="140"/>
        <v>3958.6776859504134</v>
      </c>
      <c r="W238" s="1037">
        <v>4790</v>
      </c>
      <c r="X238" s="195">
        <f t="shared" si="172"/>
        <v>0</v>
      </c>
      <c r="Y238" s="86">
        <f t="shared" si="144"/>
        <v>3958.6776859504134</v>
      </c>
      <c r="Z238" s="768">
        <v>4790</v>
      </c>
      <c r="AA238" s="195">
        <f t="shared" si="173"/>
        <v>0</v>
      </c>
      <c r="AB238" s="86">
        <v>3958.6776859504134</v>
      </c>
      <c r="AC238" s="833">
        <v>4790</v>
      </c>
      <c r="AD238" s="195">
        <f t="shared" si="161"/>
        <v>0</v>
      </c>
      <c r="AE238" s="86">
        <v>3958.6776859504134</v>
      </c>
      <c r="AF238" s="833">
        <v>4790</v>
      </c>
      <c r="AH238" s="768">
        <v>3958.6776859504134</v>
      </c>
      <c r="AI238" s="948">
        <v>4790</v>
      </c>
      <c r="AK238" s="768">
        <v>3958.6776859504134</v>
      </c>
      <c r="AL238" s="948">
        <v>4790</v>
      </c>
      <c r="AN238" s="768">
        <v>3958.6776859504134</v>
      </c>
      <c r="AO238" s="948">
        <v>4790</v>
      </c>
    </row>
    <row r="239" spans="1:56" x14ac:dyDescent="0.3">
      <c r="A239" s="734" t="s">
        <v>249</v>
      </c>
      <c r="B239" s="855">
        <v>1032</v>
      </c>
      <c r="C239" s="718" t="s">
        <v>313</v>
      </c>
      <c r="D239" s="768">
        <v>2471.0743801652893</v>
      </c>
      <c r="E239" s="374">
        <v>2990</v>
      </c>
      <c r="F239" s="195">
        <f t="shared" si="166"/>
        <v>0</v>
      </c>
      <c r="G239" s="768">
        <v>2471.0743801652893</v>
      </c>
      <c r="H239" s="1037">
        <v>2990</v>
      </c>
      <c r="I239" s="195">
        <f t="shared" si="167"/>
        <v>0</v>
      </c>
      <c r="J239" s="768">
        <v>2471.0743801652893</v>
      </c>
      <c r="K239" s="1037">
        <v>2990</v>
      </c>
      <c r="L239" s="195">
        <f t="shared" si="168"/>
        <v>0</v>
      </c>
      <c r="M239" s="768">
        <v>2471.0743801652893</v>
      </c>
      <c r="N239" s="1037">
        <v>2990</v>
      </c>
      <c r="O239" s="195">
        <f t="shared" si="169"/>
        <v>0</v>
      </c>
      <c r="P239" s="768">
        <v>2471.0743801652893</v>
      </c>
      <c r="Q239" s="1037">
        <v>2990</v>
      </c>
      <c r="R239" s="195">
        <f t="shared" si="170"/>
        <v>0</v>
      </c>
      <c r="S239" s="768">
        <v>2471.0743801652893</v>
      </c>
      <c r="T239" s="1037">
        <v>2990</v>
      </c>
      <c r="U239" s="195">
        <f t="shared" si="171"/>
        <v>0</v>
      </c>
      <c r="V239" s="768">
        <f t="shared" si="140"/>
        <v>2471.0743801652893</v>
      </c>
      <c r="W239" s="1037">
        <v>2990</v>
      </c>
      <c r="X239" s="195">
        <f t="shared" si="172"/>
        <v>0</v>
      </c>
      <c r="Y239" s="768">
        <f t="shared" si="144"/>
        <v>2471.0743801652893</v>
      </c>
      <c r="Z239" s="768">
        <v>2990</v>
      </c>
      <c r="AA239" s="195">
        <f t="shared" si="173"/>
        <v>0</v>
      </c>
      <c r="AB239" s="768">
        <v>2471.0743801652893</v>
      </c>
      <c r="AC239" s="768">
        <v>2990</v>
      </c>
      <c r="AD239" s="195">
        <f t="shared" si="161"/>
        <v>0</v>
      </c>
      <c r="AE239" s="768">
        <v>2471.0743801652893</v>
      </c>
      <c r="AF239" s="768">
        <v>2990</v>
      </c>
    </row>
    <row r="240" spans="1:56" x14ac:dyDescent="0.3">
      <c r="A240" s="734" t="s">
        <v>249</v>
      </c>
      <c r="B240" s="855">
        <v>1504</v>
      </c>
      <c r="C240" s="718" t="s">
        <v>314</v>
      </c>
      <c r="D240" s="768">
        <v>1892.5619834710744</v>
      </c>
      <c r="E240" s="374">
        <v>2290</v>
      </c>
      <c r="F240" s="195">
        <f t="shared" si="166"/>
        <v>0</v>
      </c>
      <c r="G240" s="768">
        <v>1892.5619834710744</v>
      </c>
      <c r="H240" s="1037">
        <v>2290</v>
      </c>
      <c r="I240" s="195">
        <f t="shared" si="167"/>
        <v>0</v>
      </c>
      <c r="J240" s="768">
        <v>1892.5619834710744</v>
      </c>
      <c r="K240" s="1037">
        <v>2290</v>
      </c>
      <c r="L240" s="195">
        <f t="shared" si="168"/>
        <v>0</v>
      </c>
      <c r="M240" s="768">
        <v>1892.5619834710744</v>
      </c>
      <c r="N240" s="1037">
        <v>2290</v>
      </c>
      <c r="O240" s="195">
        <f t="shared" si="169"/>
        <v>0</v>
      </c>
      <c r="P240" s="768">
        <v>1892.5619834710744</v>
      </c>
      <c r="Q240" s="1037">
        <v>2290</v>
      </c>
      <c r="R240" s="195">
        <f t="shared" si="170"/>
        <v>0</v>
      </c>
      <c r="S240" s="768">
        <v>1892.5619834710744</v>
      </c>
      <c r="T240" s="1037">
        <v>2290</v>
      </c>
      <c r="U240" s="195"/>
      <c r="V240" s="768">
        <f t="shared" si="140"/>
        <v>1892.5619834710744</v>
      </c>
      <c r="W240" s="1037">
        <v>2290</v>
      </c>
      <c r="X240" s="195"/>
      <c r="Y240" s="768">
        <f t="shared" si="144"/>
        <v>1892.5619834710744</v>
      </c>
      <c r="Z240" s="768">
        <v>2290</v>
      </c>
      <c r="AA240" s="195"/>
      <c r="AB240" s="768"/>
      <c r="AC240" s="768"/>
      <c r="AD240" s="195"/>
      <c r="AE240" s="768"/>
      <c r="AF240" s="768"/>
    </row>
    <row r="241" spans="1:52" x14ac:dyDescent="0.3">
      <c r="A241" s="734" t="s">
        <v>249</v>
      </c>
      <c r="B241" s="855">
        <v>1033</v>
      </c>
      <c r="C241" s="718" t="s">
        <v>315</v>
      </c>
      <c r="D241" s="768">
        <v>1644.6280991735537</v>
      </c>
      <c r="E241" s="374">
        <v>1990</v>
      </c>
      <c r="F241" s="195">
        <f t="shared" si="166"/>
        <v>0</v>
      </c>
      <c r="G241" s="768">
        <v>1644.6280991735537</v>
      </c>
      <c r="H241" s="1041">
        <v>1990</v>
      </c>
      <c r="I241" s="195">
        <f t="shared" si="167"/>
        <v>5.2910052910052907E-2</v>
      </c>
      <c r="J241" s="768">
        <v>1561.9834710743803</v>
      </c>
      <c r="K241" s="1037">
        <v>1890</v>
      </c>
      <c r="L241" s="195">
        <f t="shared" si="168"/>
        <v>0</v>
      </c>
      <c r="M241" s="768">
        <v>1561.9834710743803</v>
      </c>
      <c r="N241" s="1037">
        <v>1890</v>
      </c>
      <c r="O241" s="195">
        <f t="shared" si="169"/>
        <v>0</v>
      </c>
      <c r="P241" s="768">
        <v>1561.9834710743803</v>
      </c>
      <c r="Q241" s="1037">
        <v>1890</v>
      </c>
      <c r="R241" s="195">
        <f t="shared" si="170"/>
        <v>5.5865921787709494E-2</v>
      </c>
      <c r="S241" s="768">
        <v>1479.3388429752067</v>
      </c>
      <c r="T241" s="1037">
        <v>1790</v>
      </c>
      <c r="U241" s="195">
        <f t="shared" si="171"/>
        <v>0</v>
      </c>
      <c r="V241" s="768">
        <f t="shared" si="140"/>
        <v>1479.3388429752067</v>
      </c>
      <c r="W241" s="1041">
        <v>1790</v>
      </c>
      <c r="X241" s="195">
        <f t="shared" si="172"/>
        <v>0.12578616352201258</v>
      </c>
      <c r="Y241" s="768">
        <f t="shared" si="144"/>
        <v>1314.0495867768595</v>
      </c>
      <c r="Z241" s="768">
        <v>1590</v>
      </c>
      <c r="AA241" s="195">
        <f t="shared" si="173"/>
        <v>0</v>
      </c>
      <c r="AB241" s="768">
        <v>1314.0495867768595</v>
      </c>
      <c r="AC241" s="768">
        <v>1590</v>
      </c>
      <c r="AD241" s="195">
        <f t="shared" si="161"/>
        <v>0</v>
      </c>
      <c r="AE241" s="768">
        <v>1314.0495867768595</v>
      </c>
      <c r="AF241" s="833">
        <v>1590</v>
      </c>
    </row>
    <row r="242" spans="1:52" x14ac:dyDescent="0.3">
      <c r="A242" s="734" t="s">
        <v>249</v>
      </c>
      <c r="B242" s="855">
        <v>1036</v>
      </c>
      <c r="C242" s="718" t="s">
        <v>316</v>
      </c>
      <c r="D242" s="768">
        <v>818.18181818181824</v>
      </c>
      <c r="E242" s="374">
        <v>990</v>
      </c>
      <c r="F242" s="195">
        <f t="shared" si="166"/>
        <v>0</v>
      </c>
      <c r="G242" s="768">
        <v>818.18181818181824</v>
      </c>
      <c r="H242" s="1037">
        <v>990</v>
      </c>
      <c r="I242" s="195">
        <f t="shared" si="167"/>
        <v>0</v>
      </c>
      <c r="J242" s="768">
        <v>818.18181818181824</v>
      </c>
      <c r="K242" s="1037">
        <v>990</v>
      </c>
      <c r="L242" s="195">
        <f t="shared" si="168"/>
        <v>0</v>
      </c>
      <c r="M242" s="768">
        <v>818.18181818181824</v>
      </c>
      <c r="N242" s="1041">
        <v>990</v>
      </c>
      <c r="O242" s="195">
        <f t="shared" si="169"/>
        <v>0.11235955056179775</v>
      </c>
      <c r="P242" s="768">
        <v>735.53719008264466</v>
      </c>
      <c r="Q242" s="1037">
        <v>890</v>
      </c>
      <c r="R242" s="195">
        <f t="shared" si="170"/>
        <v>0</v>
      </c>
      <c r="S242" s="768">
        <v>735.53719008264466</v>
      </c>
      <c r="T242" s="1037">
        <v>890</v>
      </c>
      <c r="U242" s="195">
        <f t="shared" si="171"/>
        <v>0</v>
      </c>
      <c r="V242" s="768">
        <f t="shared" ref="V242:V246" si="174">W242/1.21</f>
        <v>735.53719008264466</v>
      </c>
      <c r="W242" s="1037">
        <v>890</v>
      </c>
      <c r="X242" s="195">
        <f t="shared" si="172"/>
        <v>0</v>
      </c>
      <c r="Y242" s="768">
        <f t="shared" si="144"/>
        <v>735.53719008264466</v>
      </c>
      <c r="Z242" s="768">
        <v>890</v>
      </c>
      <c r="AA242" s="195">
        <f t="shared" si="173"/>
        <v>0</v>
      </c>
      <c r="AB242" s="768">
        <v>735.53719008264466</v>
      </c>
      <c r="AC242" s="768">
        <v>890</v>
      </c>
      <c r="AD242" s="195">
        <f t="shared" si="161"/>
        <v>0</v>
      </c>
      <c r="AE242" s="768">
        <v>735.53719008264466</v>
      </c>
      <c r="AF242" s="833">
        <v>890</v>
      </c>
    </row>
    <row r="243" spans="1:52" x14ac:dyDescent="0.3">
      <c r="A243" s="734" t="s">
        <v>249</v>
      </c>
      <c r="B243" s="855">
        <v>1037</v>
      </c>
      <c r="C243" s="718" t="s">
        <v>317</v>
      </c>
      <c r="D243" s="768">
        <v>818.18181818181824</v>
      </c>
      <c r="E243" s="374">
        <v>990</v>
      </c>
      <c r="F243" s="195">
        <f t="shared" si="166"/>
        <v>0</v>
      </c>
      <c r="G243" s="768">
        <v>818.18181818181824</v>
      </c>
      <c r="H243" s="1037">
        <v>990</v>
      </c>
      <c r="I243" s="195">
        <f t="shared" si="167"/>
        <v>0</v>
      </c>
      <c r="J243" s="768">
        <v>818.18181818181824</v>
      </c>
      <c r="K243" s="1037">
        <v>990</v>
      </c>
      <c r="L243" s="195">
        <f t="shared" si="168"/>
        <v>0</v>
      </c>
      <c r="M243" s="768">
        <v>818.18181818181824</v>
      </c>
      <c r="N243" s="1041">
        <v>990</v>
      </c>
      <c r="O243" s="195">
        <f t="shared" si="169"/>
        <v>0.11235955056179775</v>
      </c>
      <c r="P243" s="768">
        <v>735.53719008264466</v>
      </c>
      <c r="Q243" s="1037">
        <v>890</v>
      </c>
      <c r="R243" s="195">
        <f t="shared" si="170"/>
        <v>0</v>
      </c>
      <c r="S243" s="768">
        <v>735.53719008264466</v>
      </c>
      <c r="T243" s="1037">
        <v>890</v>
      </c>
      <c r="U243" s="195">
        <f t="shared" si="171"/>
        <v>0</v>
      </c>
      <c r="V243" s="768">
        <f t="shared" si="174"/>
        <v>735.53719008264466</v>
      </c>
      <c r="W243" s="1037">
        <v>890</v>
      </c>
      <c r="X243" s="195">
        <f t="shared" si="172"/>
        <v>0</v>
      </c>
      <c r="Y243" s="768">
        <f t="shared" si="144"/>
        <v>735.53719008264466</v>
      </c>
      <c r="Z243" s="768">
        <v>890</v>
      </c>
      <c r="AA243" s="195">
        <f t="shared" si="173"/>
        <v>0</v>
      </c>
      <c r="AB243" s="768">
        <v>735.53719008264466</v>
      </c>
      <c r="AC243" s="768">
        <v>890</v>
      </c>
      <c r="AD243" s="195">
        <f t="shared" si="161"/>
        <v>0</v>
      </c>
      <c r="AE243" s="768">
        <v>735.53719008264466</v>
      </c>
      <c r="AF243" s="833">
        <v>890</v>
      </c>
    </row>
    <row r="244" spans="1:52" x14ac:dyDescent="0.3">
      <c r="A244" s="734" t="s">
        <v>249</v>
      </c>
      <c r="B244" s="855">
        <v>1038</v>
      </c>
      <c r="C244" s="718" t="s">
        <v>318</v>
      </c>
      <c r="D244" s="768">
        <v>1975.206611570248</v>
      </c>
      <c r="E244" s="374">
        <v>2390</v>
      </c>
      <c r="F244" s="195">
        <f t="shared" si="166"/>
        <v>0</v>
      </c>
      <c r="G244" s="768">
        <v>1975.206611570248</v>
      </c>
      <c r="H244" s="1037">
        <v>2390</v>
      </c>
      <c r="I244" s="195">
        <f t="shared" si="167"/>
        <v>0</v>
      </c>
      <c r="J244" s="768">
        <v>1975.206611570248</v>
      </c>
      <c r="K244" s="1037">
        <v>2390</v>
      </c>
      <c r="L244" s="195">
        <f t="shared" si="168"/>
        <v>0</v>
      </c>
      <c r="M244" s="768">
        <v>1975.206611570248</v>
      </c>
      <c r="N244" s="1041">
        <v>2390</v>
      </c>
      <c r="O244" s="195">
        <f t="shared" si="169"/>
        <v>4.3668122270742356E-2</v>
      </c>
      <c r="P244" s="768">
        <v>1892.5619834710744</v>
      </c>
      <c r="Q244" s="1037">
        <v>2290</v>
      </c>
      <c r="R244" s="195">
        <f t="shared" si="170"/>
        <v>0</v>
      </c>
      <c r="S244" s="768">
        <v>1892.5619834710744</v>
      </c>
      <c r="T244" s="1037">
        <v>2290</v>
      </c>
      <c r="U244" s="195">
        <f t="shared" si="171"/>
        <v>0</v>
      </c>
      <c r="V244" s="768">
        <f t="shared" si="174"/>
        <v>1892.5619834710744</v>
      </c>
      <c r="W244" s="1037">
        <v>2290</v>
      </c>
      <c r="X244" s="195">
        <f t="shared" si="172"/>
        <v>0</v>
      </c>
      <c r="Y244" s="768">
        <f t="shared" ref="Y244:Y246" si="175">Z244/1.21</f>
        <v>1892.5619834710744</v>
      </c>
      <c r="Z244" s="768">
        <v>2290</v>
      </c>
      <c r="AA244" s="195">
        <f t="shared" si="173"/>
        <v>0</v>
      </c>
      <c r="AB244" s="768">
        <v>1892.5619834710744</v>
      </c>
      <c r="AC244" s="768">
        <v>2290</v>
      </c>
      <c r="AD244" s="195">
        <f t="shared" si="161"/>
        <v>0</v>
      </c>
      <c r="AE244" s="768">
        <v>1892.5619834710744</v>
      </c>
      <c r="AF244" s="833">
        <v>2290</v>
      </c>
    </row>
    <row r="245" spans="1:52" x14ac:dyDescent="0.3">
      <c r="A245" s="734" t="s">
        <v>249</v>
      </c>
      <c r="B245" s="855">
        <v>1097</v>
      </c>
      <c r="C245" s="718" t="s">
        <v>319</v>
      </c>
      <c r="D245" s="768">
        <v>2140.495867768595</v>
      </c>
      <c r="E245" s="374">
        <v>2590</v>
      </c>
      <c r="F245" s="195">
        <f t="shared" si="166"/>
        <v>0</v>
      </c>
      <c r="G245" s="768">
        <v>2140.495867768595</v>
      </c>
      <c r="H245" s="1037">
        <v>2590</v>
      </c>
      <c r="I245" s="195">
        <f t="shared" si="167"/>
        <v>0</v>
      </c>
      <c r="J245" s="768">
        <v>2140.495867768595</v>
      </c>
      <c r="K245" s="1037">
        <v>2590</v>
      </c>
      <c r="L245" s="195">
        <f t="shared" si="168"/>
        <v>0</v>
      </c>
      <c r="M245" s="768">
        <v>2140.495867768595</v>
      </c>
      <c r="N245" s="1041">
        <v>2590</v>
      </c>
      <c r="O245" s="195">
        <f t="shared" si="169"/>
        <v>4.0160642570281124E-2</v>
      </c>
      <c r="P245" s="768">
        <v>2057.8512396694214</v>
      </c>
      <c r="Q245" s="1037">
        <v>2490</v>
      </c>
      <c r="R245" s="195">
        <f t="shared" si="170"/>
        <v>0</v>
      </c>
      <c r="S245" s="768">
        <v>2057.8512396694214</v>
      </c>
      <c r="T245" s="1037">
        <v>2490</v>
      </c>
      <c r="U245" s="195">
        <f t="shared" si="171"/>
        <v>0</v>
      </c>
      <c r="V245" s="768">
        <f t="shared" si="174"/>
        <v>2057.8512396694214</v>
      </c>
      <c r="W245" s="1037">
        <v>2490</v>
      </c>
      <c r="X245" s="195">
        <f t="shared" si="172"/>
        <v>0</v>
      </c>
      <c r="Y245" s="768">
        <f t="shared" si="175"/>
        <v>2057.8512396694214</v>
      </c>
      <c r="Z245" s="768">
        <v>2490</v>
      </c>
      <c r="AA245" s="195">
        <f t="shared" si="173"/>
        <v>0</v>
      </c>
      <c r="AB245" s="768">
        <v>2057.8512396694214</v>
      </c>
      <c r="AC245" s="768">
        <v>2490</v>
      </c>
      <c r="AD245" s="195">
        <f t="shared" si="161"/>
        <v>0</v>
      </c>
      <c r="AE245" s="768">
        <v>2057.8512396694214</v>
      </c>
      <c r="AF245" s="768">
        <v>2490</v>
      </c>
    </row>
    <row r="246" spans="1:52" ht="15" thickBot="1" x14ac:dyDescent="0.35">
      <c r="A246" s="735" t="s">
        <v>249</v>
      </c>
      <c r="B246" s="1038">
        <v>1518</v>
      </c>
      <c r="C246" s="720" t="s">
        <v>320</v>
      </c>
      <c r="D246" s="770">
        <v>4123.9669421487606</v>
      </c>
      <c r="E246" s="375">
        <v>4990</v>
      </c>
      <c r="F246" s="195">
        <f t="shared" si="166"/>
        <v>0</v>
      </c>
      <c r="G246" s="770">
        <v>4123.9669421487606</v>
      </c>
      <c r="H246" s="1039">
        <v>4990</v>
      </c>
      <c r="I246" s="195">
        <f t="shared" si="167"/>
        <v>0</v>
      </c>
      <c r="J246" s="770">
        <v>4123.9669421487606</v>
      </c>
      <c r="K246" s="1039">
        <v>4990</v>
      </c>
      <c r="L246" s="195">
        <f t="shared" si="168"/>
        <v>0</v>
      </c>
      <c r="M246" s="770">
        <v>4123.9669421487606</v>
      </c>
      <c r="N246" s="1039">
        <v>4990</v>
      </c>
      <c r="O246" s="195">
        <f t="shared" si="169"/>
        <v>0</v>
      </c>
      <c r="P246" s="770">
        <v>4123.9669421487606</v>
      </c>
      <c r="Q246" s="1039">
        <v>4990</v>
      </c>
      <c r="R246" s="195">
        <f t="shared" si="170"/>
        <v>0</v>
      </c>
      <c r="S246" s="770">
        <v>4123.9669421487606</v>
      </c>
      <c r="T246" s="1039">
        <v>4990</v>
      </c>
      <c r="V246" s="770">
        <f t="shared" si="174"/>
        <v>4123.9669421487606</v>
      </c>
      <c r="W246" s="1039">
        <v>4990</v>
      </c>
      <c r="Y246" s="768">
        <f t="shared" si="175"/>
        <v>4123.9669421487606</v>
      </c>
      <c r="Z246" s="768">
        <v>4990</v>
      </c>
    </row>
    <row r="249" spans="1:52" x14ac:dyDescent="0.3">
      <c r="AW249" s="81"/>
      <c r="AX249" s="615"/>
      <c r="AZ249" s="82"/>
    </row>
    <row r="250" spans="1:52" x14ac:dyDescent="0.3">
      <c r="AW250" s="81"/>
      <c r="AX250" s="615"/>
      <c r="AZ250" s="82"/>
    </row>
    <row r="251" spans="1:52" x14ac:dyDescent="0.3">
      <c r="AW251" s="81"/>
      <c r="AX251" s="615"/>
      <c r="AZ251" s="82"/>
    </row>
    <row r="252" spans="1:52" x14ac:dyDescent="0.3">
      <c r="AW252" s="81"/>
      <c r="AX252" s="615"/>
      <c r="AZ252" s="82"/>
    </row>
    <row r="253" spans="1:52" x14ac:dyDescent="0.3">
      <c r="AW253" s="81"/>
      <c r="AX253" s="615"/>
      <c r="AZ253" s="82"/>
    </row>
    <row r="254" spans="1:52" x14ac:dyDescent="0.3">
      <c r="AW254" s="81"/>
      <c r="AX254" s="615"/>
      <c r="AZ254" s="82"/>
    </row>
    <row r="255" spans="1:52" x14ac:dyDescent="0.3">
      <c r="AW255" s="81"/>
      <c r="AX255" s="615"/>
      <c r="AZ255" s="82"/>
    </row>
    <row r="256" spans="1:52" x14ac:dyDescent="0.3">
      <c r="AW256" s="81"/>
      <c r="AX256" s="615"/>
    </row>
  </sheetData>
  <autoFilter ref="A4:CK246" xr:uid="{7BF4613B-2CF5-431D-8F35-DC5378C52C94}"/>
  <conditionalFormatting sqref="CL1:XFD165 CL175:XFD1048576">
    <cfRule type="cellIs" dxfId="439" priority="413" operator="between">
      <formula>0.01</formula>
      <formula>0.99</formula>
    </cfRule>
  </conditionalFormatting>
  <conditionalFormatting sqref="CL175:XFD1048576 CL1:XFD165">
    <cfRule type="cellIs" dxfId="438" priority="355" operator="between">
      <formula>-0.01</formula>
      <formula>-0.99</formula>
    </cfRule>
  </conditionalFormatting>
  <conditionalFormatting sqref="H2:H246">
    <cfRule type="expression" dxfId="437" priority="90">
      <formula>IF(RIGHT(INT(H2),1)*1=9,TRUE,FALSE)</formula>
    </cfRule>
  </conditionalFormatting>
  <conditionalFormatting sqref="I1:I1048576">
    <cfRule type="cellIs" dxfId="436" priority="88" operator="between">
      <formula>-0.01</formula>
      <formula>-0.99</formula>
    </cfRule>
    <cfRule type="cellIs" dxfId="435" priority="89" operator="between">
      <formula>0.01</formula>
      <formula>0.99</formula>
    </cfRule>
  </conditionalFormatting>
  <conditionalFormatting sqref="I29:I39">
    <cfRule type="beginsWith" priority="71" operator="beginsWith" text="#">
      <formula>LEFT(I29,LEN("#"))="#"</formula>
    </cfRule>
    <cfRule type="cellIs" dxfId="434" priority="72" operator="equal">
      <formula>1</formula>
    </cfRule>
  </conditionalFormatting>
  <conditionalFormatting sqref="I142:I147">
    <cfRule type="cellIs" dxfId="433" priority="64" operator="equal">
      <formula>1</formula>
    </cfRule>
    <cfRule type="cellIs" dxfId="432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31" priority="67" operator="greaterThan">
      <formula>0.7</formula>
    </cfRule>
    <cfRule type="cellIs" dxfId="430" priority="68" operator="lessThan">
      <formula>-0.3</formula>
    </cfRule>
    <cfRule type="cellIs" dxfId="429" priority="69" operator="lessThan">
      <formula>0</formula>
    </cfRule>
    <cfRule type="beginsWith" priority="70" operator="beginsWith" text="#">
      <formula>LEFT(I142,LEN("#"))="#"</formula>
    </cfRule>
    <cfRule type="cellIs" dxfId="428" priority="73" operator="equal">
      <formula>1</formula>
    </cfRule>
    <cfRule type="cellIs" dxfId="427" priority="74" operator="equal">
      <formula>1</formula>
    </cfRule>
    <cfRule type="colorScale" priority="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6" priority="76" operator="greaterThan">
      <formula>0.7</formula>
    </cfRule>
    <cfRule type="cellIs" dxfId="425" priority="77" operator="lessThan">
      <formula>-0.3</formula>
    </cfRule>
    <cfRule type="cellIs" dxfId="424" priority="78" operator="equal">
      <formula>1</formula>
    </cfRule>
    <cfRule type="cellIs" dxfId="423" priority="79" operator="equal">
      <formula>1</formula>
    </cfRule>
    <cfRule type="colorScale" priority="8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22" priority="81" operator="greaterThan">
      <formula>0.7</formula>
    </cfRule>
    <cfRule type="cellIs" dxfId="421" priority="82" operator="lessThan">
      <formula>-0.3</formula>
    </cfRule>
    <cfRule type="cellIs" dxfId="420" priority="83" operator="equal">
      <formula>1</formula>
    </cfRule>
    <cfRule type="cellIs" dxfId="419" priority="84" operator="equal">
      <formula>1</formula>
    </cfRule>
    <cfRule type="colorScale" priority="8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8" priority="86" operator="greaterThan">
      <formula>0.7</formula>
    </cfRule>
    <cfRule type="cellIs" dxfId="417" priority="87" operator="lessThan">
      <formula>-0.3</formula>
    </cfRule>
  </conditionalFormatting>
  <conditionalFormatting sqref="K2:K246">
    <cfRule type="expression" dxfId="416" priority="117">
      <formula>IF(RIGHT(INT(K2),1)*1=9,TRUE,FALSE)</formula>
    </cfRule>
  </conditionalFormatting>
  <conditionalFormatting sqref="L1:L1048576">
    <cfRule type="cellIs" dxfId="415" priority="115" operator="between">
      <formula>-0.01</formula>
      <formula>-0.99</formula>
    </cfRule>
    <cfRule type="cellIs" dxfId="414" priority="116" operator="between">
      <formula>0.01</formula>
      <formula>0.99</formula>
    </cfRule>
  </conditionalFormatting>
  <conditionalFormatting sqref="L29:L39">
    <cfRule type="beginsWith" priority="98" operator="beginsWith" text="#">
      <formula>LEFT(L29,LEN("#"))="#"</formula>
    </cfRule>
    <cfRule type="cellIs" dxfId="413" priority="99" operator="equal">
      <formula>1</formula>
    </cfRule>
  </conditionalFormatting>
  <conditionalFormatting sqref="L142:L147">
    <cfRule type="cellIs" dxfId="412" priority="91" operator="equal">
      <formula>1</formula>
    </cfRule>
    <cfRule type="cellIs" dxfId="411" priority="92" operator="equal">
      <formula>1</formula>
    </cfRule>
    <cfRule type="colorScale" priority="9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10" priority="94" operator="greaterThan">
      <formula>0.7</formula>
    </cfRule>
    <cfRule type="cellIs" dxfId="409" priority="95" operator="lessThan">
      <formula>-0.3</formula>
    </cfRule>
    <cfRule type="cellIs" dxfId="408" priority="96" operator="lessThan">
      <formula>0</formula>
    </cfRule>
    <cfRule type="beginsWith" priority="97" operator="beginsWith" text="#">
      <formula>LEFT(L142,LEN("#"))="#"</formula>
    </cfRule>
    <cfRule type="cellIs" dxfId="407" priority="100" operator="equal">
      <formula>1</formula>
    </cfRule>
    <cfRule type="cellIs" dxfId="406" priority="101" operator="equal">
      <formula>1</formula>
    </cfRule>
    <cfRule type="colorScale" priority="10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5" priority="103" operator="greaterThan">
      <formula>0.7</formula>
    </cfRule>
    <cfRule type="cellIs" dxfId="404" priority="104" operator="lessThan">
      <formula>-0.3</formula>
    </cfRule>
    <cfRule type="cellIs" dxfId="403" priority="105" operator="equal">
      <formula>1</formula>
    </cfRule>
    <cfRule type="cellIs" dxfId="402" priority="106" operator="equal">
      <formula>1</formula>
    </cfRule>
    <cfRule type="colorScale" priority="107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401" priority="108" operator="greaterThan">
      <formula>0.7</formula>
    </cfRule>
    <cfRule type="cellIs" dxfId="400" priority="109" operator="lessThan">
      <formula>-0.3</formula>
    </cfRule>
    <cfRule type="cellIs" dxfId="399" priority="110" operator="equal">
      <formula>1</formula>
    </cfRule>
    <cfRule type="cellIs" dxfId="398" priority="111" operator="equal">
      <formula>1</formula>
    </cfRule>
    <cfRule type="colorScale" priority="112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97" priority="113" operator="greaterThan">
      <formula>0.7</formula>
    </cfRule>
    <cfRule type="cellIs" dxfId="396" priority="114" operator="lessThan">
      <formula>-0.3</formula>
    </cfRule>
  </conditionalFormatting>
  <conditionalFormatting sqref="N2:N246 Q2:Q246 T2:T246 AI5:AI238 AL5:AL238 AC5:AC245 AF5:AF245 W5:W246 Z5:Z246">
    <cfRule type="expression" dxfId="395" priority="146">
      <formula>IF(RIGHT(INT(N2),1)*1=9,TRUE,FALSE)</formula>
    </cfRule>
  </conditionalFormatting>
  <conditionalFormatting sqref="O1:O1048576 R1:R1048576 U1:U1048576 X1:X1048576">
    <cfRule type="cellIs" dxfId="394" priority="157" operator="between">
      <formula>-0.01</formula>
      <formula>-0.99</formula>
    </cfRule>
    <cfRule type="cellIs" dxfId="393" priority="158" operator="between">
      <formula>0.01</formula>
      <formula>0.99</formula>
    </cfRule>
  </conditionalFormatting>
  <conditionalFormatting sqref="O29:O39">
    <cfRule type="beginsWith" priority="125" operator="beginsWith" text="#">
      <formula>LEFT(O29,LEN("#"))="#"</formula>
    </cfRule>
    <cfRule type="cellIs" dxfId="392" priority="126" operator="equal">
      <formula>1</formula>
    </cfRule>
  </conditionalFormatting>
  <conditionalFormatting sqref="O142:O147">
    <cfRule type="cellIs" dxfId="391" priority="118" operator="equal">
      <formula>1</formula>
    </cfRule>
    <cfRule type="cellIs" dxfId="390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9" priority="121" operator="greaterThan">
      <formula>0.7</formula>
    </cfRule>
    <cfRule type="cellIs" dxfId="388" priority="122" operator="lessThan">
      <formula>-0.3</formula>
    </cfRule>
    <cfRule type="cellIs" dxfId="387" priority="123" operator="lessThan">
      <formula>0</formula>
    </cfRule>
    <cfRule type="beginsWith" priority="124" operator="beginsWith" text="#">
      <formula>LEFT(O142,LEN("#"))="#"</formula>
    </cfRule>
    <cfRule type="cellIs" dxfId="386" priority="127" operator="equal">
      <formula>1</formula>
    </cfRule>
    <cfRule type="cellIs" dxfId="385" priority="128" operator="equal">
      <formula>1</formula>
    </cfRule>
    <cfRule type="colorScale" priority="12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4" priority="130" operator="greaterThan">
      <formula>0.7</formula>
    </cfRule>
    <cfRule type="cellIs" dxfId="383" priority="131" operator="lessThan">
      <formula>-0.3</formula>
    </cfRule>
    <cfRule type="cellIs" dxfId="382" priority="147" operator="equal">
      <formula>1</formula>
    </cfRule>
    <cfRule type="cellIs" dxfId="381" priority="148" operator="equal">
      <formula>1</formula>
    </cfRule>
    <cfRule type="colorScale" priority="14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80" priority="150" operator="greaterThan">
      <formula>0.7</formula>
    </cfRule>
    <cfRule type="cellIs" dxfId="379" priority="151" operator="lessThan">
      <formula>-0.3</formula>
    </cfRule>
    <cfRule type="cellIs" dxfId="378" priority="152" operator="equal">
      <formula>1</formula>
    </cfRule>
    <cfRule type="cellIs" dxfId="377" priority="153" operator="equal">
      <formula>1</formula>
    </cfRule>
    <cfRule type="colorScale" priority="15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6" priority="155" operator="greaterThan">
      <formula>0.7</formula>
    </cfRule>
    <cfRule type="cellIs" dxfId="375" priority="156" operator="lessThan">
      <formula>-0.3</formula>
    </cfRule>
  </conditionalFormatting>
  <conditionalFormatting sqref="R29:R39">
    <cfRule type="beginsWith" priority="139" operator="beginsWith" text="#">
      <formula>LEFT(R29,LEN("#"))="#"</formula>
    </cfRule>
    <cfRule type="cellIs" dxfId="374" priority="140" operator="equal">
      <formula>1</formula>
    </cfRule>
  </conditionalFormatting>
  <conditionalFormatting sqref="R142:R147">
    <cfRule type="cellIs" dxfId="373" priority="132" operator="equal">
      <formula>1</formula>
    </cfRule>
    <cfRule type="cellIs" dxfId="372" priority="133" operator="equal">
      <formula>1</formula>
    </cfRule>
    <cfRule type="colorScale" priority="13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71" priority="135" operator="greaterThan">
      <formula>0.7</formula>
    </cfRule>
    <cfRule type="cellIs" dxfId="370" priority="136" operator="lessThan">
      <formula>-0.3</formula>
    </cfRule>
    <cfRule type="cellIs" dxfId="369" priority="137" operator="lessThan">
      <formula>0</formula>
    </cfRule>
    <cfRule type="beginsWith" priority="138" operator="beginsWith" text="#">
      <formula>LEFT(R142,LEN("#"))="#"</formula>
    </cfRule>
    <cfRule type="cellIs" dxfId="368" priority="141" operator="equal">
      <formula>1</formula>
    </cfRule>
    <cfRule type="cellIs" dxfId="367" priority="142" operator="equal">
      <formula>1</formula>
    </cfRule>
    <cfRule type="colorScale" priority="14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6" priority="144" operator="greaterThan">
      <formula>0.7</formula>
    </cfRule>
    <cfRule type="cellIs" dxfId="365" priority="145" operator="lessThan">
      <formula>-0.3</formula>
    </cfRule>
  </conditionalFormatting>
  <conditionalFormatting sqref="U29:U39">
    <cfRule type="beginsWith" priority="166" operator="beginsWith" text="#">
      <formula>LEFT(U29,LEN("#"))="#"</formula>
    </cfRule>
    <cfRule type="cellIs" dxfId="364" priority="167" operator="equal">
      <formula>1</formula>
    </cfRule>
  </conditionalFormatting>
  <conditionalFormatting sqref="U142:U147">
    <cfRule type="cellIs" dxfId="363" priority="159" operator="equal">
      <formula>1</formula>
    </cfRule>
    <cfRule type="cellIs" dxfId="362" priority="160" operator="equal">
      <formula>1</formula>
    </cfRule>
    <cfRule type="colorScale" priority="16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61" priority="162" operator="greaterThan">
      <formula>0.7</formula>
    </cfRule>
    <cfRule type="cellIs" dxfId="360" priority="163" operator="lessThan">
      <formula>-0.3</formula>
    </cfRule>
    <cfRule type="cellIs" dxfId="359" priority="164" operator="lessThan">
      <formula>0</formula>
    </cfRule>
    <cfRule type="beginsWith" priority="165" operator="beginsWith" text="#">
      <formula>LEFT(U142,LEN("#"))="#"</formula>
    </cfRule>
    <cfRule type="cellIs" dxfId="358" priority="168" operator="equal">
      <formula>1</formula>
    </cfRule>
    <cfRule type="cellIs" dxfId="357" priority="169" operator="equal">
      <formula>1</formula>
    </cfRule>
    <cfRule type="colorScale" priority="17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6" priority="171" operator="greaterThan">
      <formula>0.7</formula>
    </cfRule>
    <cfRule type="cellIs" dxfId="355" priority="172" operator="lessThan">
      <formula>-0.3</formula>
    </cfRule>
  </conditionalFormatting>
  <conditionalFormatting sqref="X29:X39">
    <cfRule type="beginsWith" priority="180" operator="beginsWith" text="#">
      <formula>LEFT(X29,LEN("#"))="#"</formula>
    </cfRule>
    <cfRule type="cellIs" dxfId="354" priority="181" operator="equal">
      <formula>1</formula>
    </cfRule>
  </conditionalFormatting>
  <conditionalFormatting sqref="X142:X147">
    <cfRule type="cellIs" dxfId="353" priority="173" operator="equal">
      <formula>1</formula>
    </cfRule>
    <cfRule type="cellIs" dxfId="352" priority="174" operator="equal">
      <formula>1</formula>
    </cfRule>
    <cfRule type="colorScale" priority="17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51" priority="176" operator="greaterThan">
      <formula>0.7</formula>
    </cfRule>
    <cfRule type="cellIs" dxfId="350" priority="177" operator="lessThan">
      <formula>-0.3</formula>
    </cfRule>
    <cfRule type="cellIs" dxfId="349" priority="178" operator="lessThan">
      <formula>0</formula>
    </cfRule>
    <cfRule type="beginsWith" priority="179" operator="beginsWith" text="#">
      <formula>LEFT(X142,LEN("#"))="#"</formula>
    </cfRule>
  </conditionalFormatting>
  <conditionalFormatting sqref="AA29:AA39">
    <cfRule type="beginsWith" priority="189" operator="beginsWith" text="#">
      <formula>LEFT(AA29,LEN("#"))="#"</formula>
    </cfRule>
    <cfRule type="cellIs" dxfId="348" priority="190" operator="equal">
      <formula>1</formula>
    </cfRule>
  </conditionalFormatting>
  <conditionalFormatting sqref="AA142:AA147">
    <cfRule type="cellIs" dxfId="347" priority="183" operator="equal">
      <formula>1</formula>
    </cfRule>
    <cfRule type="colorScale" priority="18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6" priority="185" operator="greaterThan">
      <formula>0.7</formula>
    </cfRule>
    <cfRule type="cellIs" dxfId="345" priority="186" operator="lessThan">
      <formula>-0.3</formula>
    </cfRule>
  </conditionalFormatting>
  <conditionalFormatting sqref="AA142:AI147">
    <cfRule type="cellIs" dxfId="344" priority="182" operator="equal">
      <formula>1</formula>
    </cfRule>
    <cfRule type="cellIs" dxfId="343" priority="187" operator="lessThan">
      <formula>0</formula>
    </cfRule>
    <cfRule type="beginsWith" priority="188" operator="beginsWith" text="#">
      <formula>LEFT(AA142,LEN("#"))="#"</formula>
    </cfRule>
  </conditionalFormatting>
  <conditionalFormatting sqref="AB142:AI147 AP142:BA147 BF142:BF147">
    <cfRule type="cellIs" dxfId="342" priority="211" operator="lessThan">
      <formula>-0.3</formula>
    </cfRule>
  </conditionalFormatting>
  <conditionalFormatting sqref="AC142:AD147">
    <cfRule type="colorScale" priority="208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341" priority="209" operator="greaterThan">
      <formula>0.7</formula>
    </cfRule>
  </conditionalFormatting>
  <conditionalFormatting sqref="AC142:AI147">
    <cfRule type="cellIs" dxfId="340" priority="207" operator="equal">
      <formula>1</formula>
    </cfRule>
  </conditionalFormatting>
  <conditionalFormatting sqref="AD29:AD39">
    <cfRule type="beginsWith" priority="218" operator="beginsWith" text="#">
      <formula>LEFT(AD29,LEN("#"))="#"</formula>
    </cfRule>
    <cfRule type="cellIs" dxfId="339" priority="219" operator="equal">
      <formula>1</formula>
    </cfRule>
  </conditionalFormatting>
  <conditionalFormatting sqref="AE142:AI147 AQ142:BA147">
    <cfRule type="cellIs" dxfId="338" priority="210" operator="greaterThanOrEqual">
      <formula>0</formula>
    </cfRule>
  </conditionalFormatting>
  <conditionalFormatting sqref="AG29:AG39">
    <cfRule type="beginsWith" priority="220" operator="beginsWith" text="#">
      <formula>LEFT(AG29,LEN("#"))="#"</formula>
    </cfRule>
    <cfRule type="cellIs" dxfId="337" priority="221" operator="equal">
      <formula>1</formula>
    </cfRule>
  </conditionalFormatting>
  <conditionalFormatting sqref="AI1 AK1:AL1 AN1:AO1 AQ1:AR1 AT1:AU1 AW1:AX1 AZ1:BA1 BI1:BJ1 BL1:BM1 BO1:BS1 BU1:CK1 AH1:AH3 BT1:BT84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G1:H1 J1:K1 M1:N1 P1:Q1 S1:T1 V1:W1 Y1:Z1 AB1:AC1 AF1 AE1:AE3 A1:C3 V2:V3 Y2:Y3 AB2:AB3 BH103:BK149 C137:C144 BU177:BU199 BH177:BH1048576 BK177:BK1048576 BT177:BT1048576 A180:A225 BL200:BM1048576 BO200:BS1048576 BU200:CK1048576 A233:A235 AB246:AC1048576 AE246:AF1048576 A247:C1048576 J247:K1048576 M247:N1048576 P247:Q1048576 S247:T1048576 V247:W1048576 Y247:Z1048576 AH5:AH61 BU5:BU84 G247:H1048576">
    <cfRule type="cellIs" dxfId="336" priority="274" operator="between">
      <formula>0.01</formula>
      <formula>0.99</formula>
    </cfRule>
  </conditionalFormatting>
  <conditionalFormatting sqref="AJ29:AJ39">
    <cfRule type="beginsWith" priority="222" operator="beginsWith" text="#">
      <formula>LEFT(AJ29,LEN("#"))="#"</formula>
    </cfRule>
    <cfRule type="cellIs" dxfId="335" priority="223" operator="equal">
      <formula>1</formula>
    </cfRule>
  </conditionalFormatting>
  <conditionalFormatting sqref="AM1:AM1048576 BH1:BH102 BK1:BK102 AV1:AV163 AY1:AY163 BB1:BB163 BE1:BE163 BN1:BN163 AG1:AG172 AS1:AS172 AA1:AA1048576 AD1:AD1048576 AJ1:AJ1048576 AP1:AP1048576 BQ2:BR3 BI40:BJ116 C85:C126 AH85:AH150 AT85:AU150 AW85:AX150 AZ85:BA150 BT85:BU163 G1:H1 J1:K1 M1:N1 P1:Q1 S1:T1 V1:W1 Y1:Z1 AB1:AC1 AF1 AE1:AE3 A1:C3 V2:V3 Y2:Y3 AB2:AB3 C137:C144 BU177:BU199 BH177:BH1048576 BK177:BK1048576 BT177:BT1048576 A180:A225 BL200:BM1048576 BO200:BS1048576 BU200:CK1048576 A233:A235 AB246:AC1048576 AE246:AF1048576 A247:C1048576 J247:K1048576 M247:N1048576 P247:Q1048576 S247:T1048576 V247:W1048576 Y247:Z1048576 BQ5:BR163 BQ4 BW2:CK163 G247:H1048576">
    <cfRule type="cellIs" dxfId="334" priority="229" operator="between">
      <formula>-0.01</formula>
      <formula>-0.99</formula>
    </cfRule>
  </conditionalFormatting>
  <conditionalFormatting sqref="AM29:AM39">
    <cfRule type="cellIs" dxfId="333" priority="225" operator="lessThan">
      <formula>-0.3</formula>
    </cfRule>
    <cfRule type="cellIs" dxfId="332" priority="226" operator="lessThan">
      <formula>0</formula>
    </cfRule>
    <cfRule type="beginsWith" priority="227" operator="beginsWith" text="#">
      <formula>LEFT(AM29,LEN("#"))="#"</formula>
    </cfRule>
    <cfRule type="cellIs" dxfId="331" priority="228" operator="equal">
      <formula>1</formula>
    </cfRule>
  </conditionalFormatting>
  <conditionalFormatting sqref="AN142:AN147">
    <cfRule type="expression" dxfId="330" priority="191">
      <formula>IF(RIGHT(INT(AN142),1)*1=9,TRUE,FALSE)</formula>
    </cfRule>
  </conditionalFormatting>
  <conditionalFormatting sqref="AO161:AO163">
    <cfRule type="expression" dxfId="329" priority="224">
      <formula>IF(RIGHT(INT(AO161),1)*1=9,TRUE,FALSE)</formula>
    </cfRule>
  </conditionalFormatting>
  <conditionalFormatting sqref="AP29:AP39">
    <cfRule type="cellIs" dxfId="328" priority="230" operator="lessThan">
      <formula>-0.3</formula>
    </cfRule>
    <cfRule type="cellIs" dxfId="327" priority="231" operator="lessThan">
      <formula>0</formula>
    </cfRule>
    <cfRule type="beginsWith" priority="232" operator="beginsWith" text="#">
      <formula>LEFT(AP29,LEN("#"))="#"</formula>
    </cfRule>
    <cfRule type="cellIs" dxfId="326" priority="233" operator="equal">
      <formula>1</formula>
    </cfRule>
  </conditionalFormatting>
  <conditionalFormatting sqref="AP142:AP147 AB142:AB147">
    <cfRule type="cellIs" dxfId="325" priority="212" operator="greaterThan">
      <formula>0</formula>
    </cfRule>
  </conditionalFormatting>
  <conditionalFormatting sqref="AP142:BA147">
    <cfRule type="cellIs" dxfId="324" priority="203" operator="lessThan">
      <formula>0</formula>
    </cfRule>
    <cfRule type="beginsWith" priority="204" operator="beginsWith" text="#">
      <formula>LEFT(AP142,LEN("#"))="#"</formula>
    </cfRule>
    <cfRule type="cellIs" dxfId="323" priority="213" operator="equal">
      <formula>1</formula>
    </cfRule>
  </conditionalFormatting>
  <conditionalFormatting sqref="AS29:AS39">
    <cfRule type="cellIs" dxfId="322" priority="234" operator="lessThan">
      <formula>-0.3</formula>
    </cfRule>
    <cfRule type="cellIs" dxfId="321" priority="235" operator="lessThan">
      <formula>0</formula>
    </cfRule>
    <cfRule type="beginsWith" priority="236" operator="beginsWith" text="#">
      <formula>LEFT(AS29,LEN("#"))="#"</formula>
    </cfRule>
    <cfRule type="cellIs" dxfId="320" priority="237" operator="equal">
      <formula>1</formula>
    </cfRule>
  </conditionalFormatting>
  <conditionalFormatting sqref="AV29:AV39">
    <cfRule type="cellIs" dxfId="319" priority="238" operator="lessThan">
      <formula>-0.3</formula>
    </cfRule>
    <cfRule type="cellIs" dxfId="318" priority="239" operator="lessThan">
      <formula>0</formula>
    </cfRule>
    <cfRule type="beginsWith" priority="240" operator="beginsWith" text="#">
      <formula>LEFT(AV29,LEN("#"))="#"</formula>
    </cfRule>
    <cfRule type="cellIs" dxfId="317" priority="241" operator="equal">
      <formula>1</formula>
    </cfRule>
  </conditionalFormatting>
  <conditionalFormatting sqref="AY29:AY39">
    <cfRule type="cellIs" dxfId="316" priority="242" operator="lessThan">
      <formula>-0.3</formula>
    </cfRule>
    <cfRule type="cellIs" dxfId="315" priority="243" operator="lessThan">
      <formula>0</formula>
    </cfRule>
    <cfRule type="beginsWith" priority="244" operator="beginsWith" text="#">
      <formula>LEFT(AY29,LEN("#"))="#"</formula>
    </cfRule>
    <cfRule type="cellIs" dxfId="314" priority="245" operator="equal">
      <formula>1</formula>
    </cfRule>
  </conditionalFormatting>
  <conditionalFormatting sqref="BB29:BB39">
    <cfRule type="cellIs" dxfId="313" priority="246" operator="lessThan">
      <formula>-0.3</formula>
    </cfRule>
    <cfRule type="cellIs" dxfId="312" priority="247" operator="lessThan">
      <formula>0</formula>
    </cfRule>
    <cfRule type="beginsWith" priority="248" operator="beginsWith" text="#">
      <formula>LEFT(BB29,LEN("#"))="#"</formula>
    </cfRule>
    <cfRule type="cellIs" dxfId="311" priority="249" operator="equal">
      <formula>1</formula>
    </cfRule>
  </conditionalFormatting>
  <conditionalFormatting sqref="BE29:BE39">
    <cfRule type="cellIs" dxfId="310" priority="250" operator="lessThan">
      <formula>-0.3</formula>
    </cfRule>
    <cfRule type="cellIs" dxfId="309" priority="251" operator="lessThan">
      <formula>0</formula>
    </cfRule>
    <cfRule type="beginsWith" priority="252" operator="beginsWith" text="#">
      <formula>LEFT(BE29,LEN("#"))="#"</formula>
    </cfRule>
    <cfRule type="cellIs" dxfId="308" priority="253" operator="equal">
      <formula>1</formula>
    </cfRule>
  </conditionalFormatting>
  <conditionalFormatting sqref="BF142:BF147">
    <cfRule type="beginsWith" priority="193" operator="beginsWith" text="#">
      <formula>LEFT(BF142,LEN("#"))="#"</formula>
    </cfRule>
    <cfRule type="cellIs" dxfId="307" priority="194" operator="greaterThan">
      <formula>0</formula>
    </cfRule>
    <cfRule type="cellIs" dxfId="306" priority="195" operator="equal">
      <formula>1</formula>
    </cfRule>
  </conditionalFormatting>
  <conditionalFormatting sqref="BF142:BH147">
    <cfRule type="cellIs" dxfId="305" priority="192" operator="lessThan">
      <formula>0</formula>
    </cfRule>
  </conditionalFormatting>
  <conditionalFormatting sqref="BG142:BH147 AP142:AP147">
    <cfRule type="cellIs" dxfId="304" priority="205" operator="equal">
      <formula>1</formula>
    </cfRule>
  </conditionalFormatting>
  <conditionalFormatting sqref="BG142:BH147 AQ142:BA147">
    <cfRule type="cellIs" dxfId="303" priority="206" operator="equal">
      <formula>1</formula>
    </cfRule>
  </conditionalFormatting>
  <conditionalFormatting sqref="BG142:BH147">
    <cfRule type="cellIs" dxfId="302" priority="202" operator="greaterThan">
      <formula>0.7</formula>
    </cfRule>
    <cfRule type="colorScale" priority="214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H29:BH39">
    <cfRule type="cellIs" dxfId="301" priority="254" operator="lessThan">
      <formula>-0.3</formula>
    </cfRule>
    <cfRule type="cellIs" dxfId="300" priority="255" operator="lessThan">
      <formula>0</formula>
    </cfRule>
    <cfRule type="beginsWith" priority="256" operator="beginsWith" text="#">
      <formula>LEFT(BH29,LEN("#"))="#"</formula>
    </cfRule>
    <cfRule type="cellIs" dxfId="299" priority="257" operator="equal">
      <formula>1</formula>
    </cfRule>
  </conditionalFormatting>
  <conditionalFormatting sqref="BH103:BK149 C150 BI150:BJ150 BH150:BH163 BK150:BK163 AG173:AH176 AS173:BB176 BH173:BK176 BT173:BU176 C173:C175 BQ173:BR199 BW173:CK199 BE173:BE1048576 BN173:BN1048576 AG177:AG1048576 AS177:AS1048576 AV177:AV1048576 AY177:AY1048576 BB177:BB1048576 C177:C179">
    <cfRule type="cellIs" dxfId="298" priority="216" operator="between">
      <formula>-0.01</formula>
      <formula>-0.99</formula>
    </cfRule>
  </conditionalFormatting>
  <conditionalFormatting sqref="BI142:BI147">
    <cfRule type="colorScale" priority="215">
      <colorScale>
        <cfvo type="min"/>
        <cfvo type="max"/>
        <color theme="0"/>
        <color theme="5" tint="0.39997558519241921"/>
      </colorScale>
    </cfRule>
  </conditionalFormatting>
  <conditionalFormatting sqref="BI40:BJ116 C150 BI150:BJ150 BH150:BH163 BK150:BK163 AG173:AH176 AS173:BB176 BH173:BK176 BT173:BU176 C173:C175 BQ173:BR199 BW173:CK199 BE173:BE1048576 BN173:BN1048576 AG177:AG1048576 AS177:AS1048576 AV177:AV1048576 AY177:AY1048576 BB177:BB1048576 AD1:AD1048576 AA1:AA1048576 BH1:BH102 BK1:BK102 AV1:AV163 AY1:AY163 BB1:BB163 BE1:BE163 BN1:BN163 AG1:AG172 AS1:AS172 AJ1:AJ1048576 AM1:AM1048576 AP1:AP1048576 BQ2:BR3 C85:C126 AH85:AH150 AT85:AU150 AW85:AX150 AZ85:BA150 BT85:BU163 C177:C179 BQ5:BR163 BQ4 BW2:CK163">
    <cfRule type="cellIs" dxfId="297" priority="217" operator="between">
      <formula>0.01</formula>
      <formula>0.99</formula>
    </cfRule>
  </conditionalFormatting>
  <conditionalFormatting sqref="BJ142:BK147">
    <cfRule type="cellIs" dxfId="296" priority="196" operator="equal">
      <formula>1</formula>
    </cfRule>
    <cfRule type="cellIs" dxfId="295" priority="197" operator="greaterThanOrEqual">
      <formula>0</formula>
    </cfRule>
    <cfRule type="cellIs" dxfId="294" priority="198" operator="lessThan">
      <formula>0</formula>
    </cfRule>
    <cfRule type="beginsWith" priority="199" operator="beginsWith" text="#">
      <formula>LEFT(BJ142,LEN("#"))="#"</formula>
    </cfRule>
    <cfRule type="cellIs" dxfId="293" priority="200" operator="equal">
      <formula>1</formula>
    </cfRule>
    <cfRule type="cellIs" dxfId="292" priority="201" operator="lessThan">
      <formula>-0.3</formula>
    </cfRule>
  </conditionalFormatting>
  <conditionalFormatting sqref="BK29:BK39">
    <cfRule type="cellIs" dxfId="291" priority="258" operator="lessThan">
      <formula>-0.3</formula>
    </cfRule>
    <cfRule type="cellIs" dxfId="290" priority="259" operator="lessThan">
      <formula>0</formula>
    </cfRule>
    <cfRule type="beginsWith" priority="260" operator="beginsWith" text="#">
      <formula>LEFT(BK29,LEN("#"))="#"</formula>
    </cfRule>
    <cfRule type="cellIs" dxfId="289" priority="261" operator="equal">
      <formula>1</formula>
    </cfRule>
  </conditionalFormatting>
  <conditionalFormatting sqref="BN29:BN39">
    <cfRule type="cellIs" dxfId="288" priority="262" operator="lessThan">
      <formula>-0.3</formula>
    </cfRule>
    <cfRule type="cellIs" dxfId="287" priority="263" operator="lessThan">
      <formula>0</formula>
    </cfRule>
    <cfRule type="beginsWith" priority="264" operator="beginsWith" text="#">
      <formula>LEFT(BN29,LEN("#"))="#"</formula>
    </cfRule>
    <cfRule type="cellIs" dxfId="286" priority="265" operator="equal">
      <formula>1</formula>
    </cfRule>
  </conditionalFormatting>
  <conditionalFormatting sqref="BQ29:BQ39">
    <cfRule type="cellIs" dxfId="285" priority="266" operator="lessThan">
      <formula>-0.3</formula>
    </cfRule>
    <cfRule type="cellIs" dxfId="284" priority="267" operator="lessThan">
      <formula>0</formula>
    </cfRule>
    <cfRule type="beginsWith" priority="268" operator="beginsWith" text="#">
      <formula>LEFT(BQ29,LEN("#"))="#"</formula>
    </cfRule>
  </conditionalFormatting>
  <conditionalFormatting sqref="BT1:BT84 AI1 AK1:AL1 AN1:AO1 AQ1:AR1 AT1:AU1 AW1:AX1 AZ1:BA1 BI1:BJ1 BL1:BM1 BO1:BS1 BU1:CK1 AH1:AH3 AK2 AN2 AQ2 AT2 AW2 AZ2 BU2:BU3 W3 Z3 AC3 AF3 AI3 AK3:AL3 AN3:AO3 AQ3:AR3 AT3:AU3 AW3:AX3 AZ3:BA3 BI3:BJ3 BI5:BJ9 C5:C55 AT5:AU61 AW5:AX61 AZ5:BA61 BI10:BI39 C57:C60 C64:C83 AH64:AH83 AT64:AU83 AW64:AX83 AZ64:BA83 C152:C163 AH152:AH163 AT152:AU163 AW152:AX163 AZ152:BA163 BI152:BJ163 AH177:AH179 AT177:AU179 AW177:AX179 AZ177:BA179 BI177:BJ179 BI216:BJ1048576 A226:C232 AH226:AH232 AT226:AU1048576 AW226:AX1048576 AZ226:BA1048576 AQ233:AR1048576 AH239:AI1048576 AK239:AL1048576 AN239:AO1048576 AH5:AH61 BU5:BU84">
    <cfRule type="cellIs" dxfId="283" priority="273" operator="between">
      <formula>-0.01</formula>
      <formula>-0.99</formula>
    </cfRule>
  </conditionalFormatting>
  <conditionalFormatting sqref="BT29:BT39">
    <cfRule type="cellIs" dxfId="282" priority="269" operator="lessThan">
      <formula>-0.3</formula>
    </cfRule>
    <cfRule type="cellIs" dxfId="281" priority="270" operator="lessThan">
      <formula>0</formula>
    </cfRule>
    <cfRule type="beginsWith" priority="271" operator="beginsWith" text="#">
      <formula>LEFT(BT29,LEN("#"))="#"</formula>
    </cfRule>
    <cfRule type="cellIs" dxfId="280" priority="272" operator="equal">
      <formula>1</formula>
    </cfRule>
  </conditionalFormatting>
  <conditionalFormatting sqref="BW29:BW39">
    <cfRule type="cellIs" dxfId="279" priority="275" operator="greaterThanOrEqual">
      <formula>0</formula>
    </cfRule>
    <cfRule type="cellIs" dxfId="278" priority="276" operator="lessThan">
      <formula>-0.3</formula>
    </cfRule>
    <cfRule type="cellIs" dxfId="277" priority="277" operator="lessThan">
      <formula>0</formula>
    </cfRule>
    <cfRule type="beginsWith" priority="278" operator="beginsWith" text="#">
      <formula>LEFT(BW29,LEN("#"))="#"</formula>
    </cfRule>
    <cfRule type="cellIs" dxfId="276" priority="279" operator="equal">
      <formula>1</formula>
    </cfRule>
  </conditionalFormatting>
  <conditionalFormatting sqref="BZ29:BZ39">
    <cfRule type="cellIs" dxfId="275" priority="280" operator="greaterThanOrEqual">
      <formula>0</formula>
    </cfRule>
    <cfRule type="cellIs" dxfId="274" priority="281" operator="lessThan">
      <formula>-0.3</formula>
    </cfRule>
    <cfRule type="cellIs" dxfId="273" priority="282" operator="lessThan">
      <formula>0</formula>
    </cfRule>
    <cfRule type="beginsWith" priority="283" operator="beginsWith" text="#">
      <formula>LEFT(BZ29,LEN("#"))="#"</formula>
    </cfRule>
    <cfRule type="cellIs" dxfId="272" priority="284" operator="equal">
      <formula>1</formula>
    </cfRule>
  </conditionalFormatting>
  <conditionalFormatting sqref="CC29:CC39">
    <cfRule type="cellIs" dxfId="271" priority="285" operator="lessThan">
      <formula>-0.3</formula>
    </cfRule>
    <cfRule type="cellIs" dxfId="270" priority="286" operator="lessThan">
      <formula>0</formula>
    </cfRule>
    <cfRule type="beginsWith" priority="287" operator="beginsWith" text="#">
      <formula>LEFT(CC29,LEN("#"))="#"</formula>
    </cfRule>
    <cfRule type="cellIs" dxfId="269" priority="288" operator="equal">
      <formula>1</formula>
    </cfRule>
  </conditionalFormatting>
  <conditionalFormatting sqref="CF29:CF39">
    <cfRule type="cellIs" dxfId="268" priority="289" operator="greaterThanOrEqual">
      <formula>0</formula>
    </cfRule>
    <cfRule type="cellIs" dxfId="267" priority="290" operator="lessThan">
      <formula>-0.3</formula>
    </cfRule>
    <cfRule type="cellIs" dxfId="266" priority="291" operator="lessThan">
      <formula>0</formula>
    </cfRule>
    <cfRule type="beginsWith" priority="292" operator="beginsWith" text="#">
      <formula>LEFT(CF29,LEN("#"))="#"</formula>
    </cfRule>
    <cfRule type="cellIs" dxfId="265" priority="293" operator="equal">
      <formula>1</formula>
    </cfRule>
  </conditionalFormatting>
  <conditionalFormatting sqref="CI29:CI39">
    <cfRule type="beginsWith" priority="297" operator="beginsWith" text="#">
      <formula>LEFT(CI29,LEN("#"))="#"</formula>
    </cfRule>
  </conditionalFormatting>
  <conditionalFormatting sqref="CI29:CK39">
    <cfRule type="cellIs" dxfId="264" priority="294" operator="greaterThanOrEqual">
      <formula>0</formula>
    </cfRule>
    <cfRule type="cellIs" dxfId="263" priority="295" operator="lessThan">
      <formula>-0.3</formula>
    </cfRule>
    <cfRule type="cellIs" dxfId="262" priority="296" operator="lessThan">
      <formula>0</formula>
    </cfRule>
    <cfRule type="cellIs" dxfId="261" priority="298" operator="equal">
      <formula>1</formula>
    </cfRule>
  </conditionalFormatting>
  <conditionalFormatting sqref="A4:C4">
    <cfRule type="expression" dxfId="260" priority="36">
      <formula>IF(RIGHT(INT(A4),1)*1=9,TRUE,FALSE)</formula>
    </cfRule>
  </conditionalFormatting>
  <conditionalFormatting sqref="G4">
    <cfRule type="expression" dxfId="259" priority="35">
      <formula>IF(RIGHT(INT(G4),1)*1=9,TRUE,FALSE)</formula>
    </cfRule>
  </conditionalFormatting>
  <conditionalFormatting sqref="J4">
    <cfRule type="expression" dxfId="258" priority="34">
      <formula>IF(RIGHT(INT(J4),1)*1=9,TRUE,FALSE)</formula>
    </cfRule>
  </conditionalFormatting>
  <conditionalFormatting sqref="M4">
    <cfRule type="expression" dxfId="257" priority="33">
      <formula>IF(RIGHT(INT(M4),1)*1=9,TRUE,FALSE)</formula>
    </cfRule>
  </conditionalFormatting>
  <conditionalFormatting sqref="P4">
    <cfRule type="expression" dxfId="256" priority="32">
      <formula>IF(RIGHT(INT(P4),1)*1=9,TRUE,FALSE)</formula>
    </cfRule>
  </conditionalFormatting>
  <conditionalFormatting sqref="S4">
    <cfRule type="expression" dxfId="255" priority="31">
      <formula>IF(RIGHT(INT(S4),1)*1=9,TRUE,FALSE)</formula>
    </cfRule>
  </conditionalFormatting>
  <conditionalFormatting sqref="E2:E246">
    <cfRule type="expression" dxfId="254" priority="2">
      <formula>IF(RIGHT(INT(E2),1)*1=9,TRUE,FALSE)</formula>
    </cfRule>
  </conditionalFormatting>
  <conditionalFormatting sqref="F1:F1048576">
    <cfRule type="cellIs" dxfId="253" priority="27" operator="between">
      <formula>-0.01</formula>
      <formula>-0.99</formula>
    </cfRule>
    <cfRule type="cellIs" dxfId="252" priority="28" operator="between">
      <formula>0.01</formula>
      <formula>0.99</formula>
    </cfRule>
  </conditionalFormatting>
  <conditionalFormatting sqref="F29:F39">
    <cfRule type="beginsWith" priority="10" operator="beginsWith" text="#">
      <formula>LEFT(F29,LEN("#"))="#"</formula>
    </cfRule>
    <cfRule type="cellIs" dxfId="251" priority="11" operator="equal">
      <formula>1</formula>
    </cfRule>
  </conditionalFormatting>
  <conditionalFormatting sqref="F142:F147">
    <cfRule type="cellIs" dxfId="250" priority="3" operator="equal">
      <formula>1</formula>
    </cfRule>
    <cfRule type="cellIs" dxfId="249" priority="4" operator="equal">
      <formula>1</formula>
    </cfRule>
    <cfRule type="colorScale" priority="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8" priority="6" operator="greaterThan">
      <formula>0.7</formula>
    </cfRule>
    <cfRule type="cellIs" dxfId="247" priority="7" operator="lessThan">
      <formula>-0.3</formula>
    </cfRule>
    <cfRule type="cellIs" dxfId="246" priority="8" operator="lessThan">
      <formula>0</formula>
    </cfRule>
    <cfRule type="beginsWith" priority="9" operator="beginsWith" text="#">
      <formula>LEFT(F142,LEN("#"))="#"</formula>
    </cfRule>
    <cfRule type="cellIs" dxfId="245" priority="12" operator="equal">
      <formula>1</formula>
    </cfRule>
    <cfRule type="cellIs" dxfId="244" priority="13" operator="equal">
      <formula>1</formula>
    </cfRule>
    <cfRule type="colorScale" priority="1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43" priority="15" operator="greaterThan">
      <formula>0.7</formula>
    </cfRule>
    <cfRule type="cellIs" dxfId="242" priority="16" operator="lessThan">
      <formula>-0.3</formula>
    </cfRule>
    <cfRule type="cellIs" dxfId="241" priority="17" operator="equal">
      <formula>1</formula>
    </cfRule>
    <cfRule type="cellIs" dxfId="240" priority="18" operator="equal">
      <formula>1</formula>
    </cfRule>
    <cfRule type="colorScale" priority="1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9" priority="20" operator="greaterThan">
      <formula>0.7</formula>
    </cfRule>
    <cfRule type="cellIs" dxfId="238" priority="21" operator="lessThan">
      <formula>-0.3</formula>
    </cfRule>
    <cfRule type="cellIs" dxfId="237" priority="22" operator="equal">
      <formula>1</formula>
    </cfRule>
    <cfRule type="cellIs" dxfId="236" priority="23" operator="equal">
      <formula>1</formula>
    </cfRule>
    <cfRule type="colorScale" priority="24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35" priority="25" operator="greaterThan">
      <formula>0.7</formula>
    </cfRule>
    <cfRule type="cellIs" dxfId="234" priority="26" operator="lessThan">
      <formula>-0.3</formula>
    </cfRule>
  </conditionalFormatting>
  <conditionalFormatting sqref="D1:E1 D247:E1048576">
    <cfRule type="cellIs" dxfId="233" priority="30" operator="between">
      <formula>0.01</formula>
      <formula>0.99</formula>
    </cfRule>
  </conditionalFormatting>
  <conditionalFormatting sqref="D1:E1 D247:E1048576">
    <cfRule type="cellIs" dxfId="232" priority="29" operator="between">
      <formula>-0.01</formula>
      <formula>-0.99</formula>
    </cfRule>
  </conditionalFormatting>
  <conditionalFormatting sqref="D4">
    <cfRule type="expression" dxfId="231" priority="1">
      <formula>IF(RIGHT(INT(D4),1)*1=9,TRUE,FALSE)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606E9-4D7D-4AEA-AF3E-85A1FAD9B9EA}">
  <sheetPr codeName="Hoja11">
    <pageSetUpPr fitToPage="1"/>
  </sheetPr>
  <dimension ref="A1:BU340"/>
  <sheetViews>
    <sheetView zoomScale="77" zoomScaleNormal="85" workbookViewId="0">
      <selection activeCell="D3" sqref="D3"/>
    </sheetView>
  </sheetViews>
  <sheetFormatPr baseColWidth="10" defaultColWidth="11.44140625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6.6640625" bestFit="1" customWidth="1"/>
    <col min="6" max="6" width="11.109375" hidden="1" customWidth="1"/>
    <col min="7" max="7" width="7.33203125" bestFit="1" customWidth="1"/>
    <col min="8" max="8" width="11.109375" hidden="1" customWidth="1"/>
    <col min="9" max="9" width="7.33203125" bestFit="1" customWidth="1"/>
    <col min="10" max="10" width="8" bestFit="1" customWidth="1"/>
    <col min="11" max="11" width="7.33203125" bestFit="1" customWidth="1"/>
    <col min="12" max="12" width="11.109375" hidden="1" customWidth="1"/>
    <col min="13" max="13" width="8.88671875" bestFit="1" customWidth="1"/>
    <col min="14" max="14" width="11.33203125" bestFit="1" customWidth="1"/>
    <col min="15" max="15" width="8.33203125" bestFit="1" customWidth="1"/>
    <col min="16" max="16" width="11.33203125" bestFit="1" customWidth="1"/>
    <col min="17" max="17" width="2.6640625" bestFit="1" customWidth="1"/>
    <col min="18" max="18" width="9" bestFit="1" customWidth="1"/>
    <col min="19" max="19" width="2.6640625" bestFit="1" customWidth="1"/>
    <col min="20" max="20" width="7.109375" bestFit="1" customWidth="1"/>
    <col min="21" max="21" width="2.6640625" bestFit="1" customWidth="1"/>
    <col min="22" max="22" width="11.33203125" bestFit="1" customWidth="1"/>
    <col min="23" max="23" width="11.88671875" hidden="1" customWidth="1"/>
    <col min="24" max="24" width="6.44140625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5" max="75" width="11.33203125"/>
    <col min="76" max="76" width="13.33203125" customWidth="1"/>
    <col min="77" max="77" width="8.44140625" customWidth="1"/>
    <col min="78" max="78" width="71" bestFit="1" customWidth="1"/>
    <col min="79" max="79" width="11.33203125"/>
    <col min="83" max="83" width="43.6640625" bestFit="1" customWidth="1"/>
  </cols>
  <sheetData>
    <row r="1" spans="1:6" x14ac:dyDescent="0.3">
      <c r="A1" s="1098" t="s">
        <v>1354</v>
      </c>
    </row>
    <row r="2" spans="1:6" x14ac:dyDescent="0.3">
      <c r="A2" s="1098" t="s">
        <v>936</v>
      </c>
    </row>
    <row r="3" spans="1:6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3">
      <c r="A4">
        <v>1</v>
      </c>
      <c r="B4" t="s">
        <v>510</v>
      </c>
      <c r="C4" t="s">
        <v>439</v>
      </c>
      <c r="D4" t="s">
        <v>511</v>
      </c>
      <c r="E4">
        <v>9840</v>
      </c>
      <c r="F4" t="s">
        <v>937</v>
      </c>
    </row>
    <row r="5" spans="1:6" x14ac:dyDescent="0.3">
      <c r="A5">
        <v>3</v>
      </c>
      <c r="B5" t="s">
        <v>512</v>
      </c>
      <c r="C5" t="s">
        <v>439</v>
      </c>
      <c r="D5" t="s">
        <v>511</v>
      </c>
      <c r="E5">
        <v>9840</v>
      </c>
      <c r="F5" t="s">
        <v>937</v>
      </c>
    </row>
    <row r="6" spans="1:6" x14ac:dyDescent="0.3">
      <c r="A6">
        <v>5</v>
      </c>
      <c r="B6" t="s">
        <v>513</v>
      </c>
      <c r="C6" t="s">
        <v>439</v>
      </c>
      <c r="D6" t="s">
        <v>511</v>
      </c>
      <c r="E6">
        <v>9840</v>
      </c>
      <c r="F6" t="s">
        <v>937</v>
      </c>
    </row>
    <row r="7" spans="1:6" x14ac:dyDescent="0.3">
      <c r="A7" s="1097">
        <v>9</v>
      </c>
      <c r="B7" s="1097" t="s">
        <v>514</v>
      </c>
      <c r="C7" s="1097" t="s">
        <v>439</v>
      </c>
      <c r="D7" s="1097" t="s">
        <v>511</v>
      </c>
      <c r="E7">
        <v>1591</v>
      </c>
      <c r="F7" t="s">
        <v>942</v>
      </c>
    </row>
    <row r="8" spans="1:6" x14ac:dyDescent="0.3">
      <c r="A8" s="1097">
        <v>10</v>
      </c>
      <c r="B8" s="1097" t="s">
        <v>515</v>
      </c>
      <c r="C8" s="1097" t="s">
        <v>456</v>
      </c>
      <c r="D8" s="1097" t="s">
        <v>511</v>
      </c>
      <c r="E8">
        <v>1569</v>
      </c>
      <c r="F8" t="s">
        <v>942</v>
      </c>
    </row>
    <row r="9" spans="1:6" x14ac:dyDescent="0.3">
      <c r="A9" s="1097">
        <v>11</v>
      </c>
      <c r="B9" s="1097" t="s">
        <v>516</v>
      </c>
      <c r="C9" s="1097" t="s">
        <v>456</v>
      </c>
      <c r="D9" s="1097" t="s">
        <v>511</v>
      </c>
      <c r="E9">
        <v>3241</v>
      </c>
      <c r="F9" t="s">
        <v>942</v>
      </c>
    </row>
    <row r="10" spans="1:6" x14ac:dyDescent="0.3">
      <c r="A10" s="1097">
        <v>13</v>
      </c>
      <c r="B10" s="1097" t="s">
        <v>517</v>
      </c>
      <c r="C10" s="1097" t="s">
        <v>518</v>
      </c>
      <c r="D10" s="1097" t="s">
        <v>511</v>
      </c>
      <c r="E10">
        <v>211</v>
      </c>
      <c r="F10" t="s">
        <v>942</v>
      </c>
    </row>
    <row r="11" spans="1:6" x14ac:dyDescent="0.3">
      <c r="A11">
        <v>18</v>
      </c>
      <c r="B11" t="s">
        <v>519</v>
      </c>
      <c r="C11" t="s">
        <v>439</v>
      </c>
      <c r="D11" t="s">
        <v>511</v>
      </c>
      <c r="E11">
        <v>6208</v>
      </c>
      <c r="F11" t="s">
        <v>937</v>
      </c>
    </row>
    <row r="12" spans="1:6" x14ac:dyDescent="0.3">
      <c r="A12">
        <v>20</v>
      </c>
      <c r="B12" t="s">
        <v>520</v>
      </c>
      <c r="C12" t="s">
        <v>439</v>
      </c>
      <c r="D12" t="s">
        <v>511</v>
      </c>
      <c r="E12">
        <v>6206</v>
      </c>
      <c r="F12" t="s">
        <v>937</v>
      </c>
    </row>
    <row r="13" spans="1:6" x14ac:dyDescent="0.3">
      <c r="A13">
        <v>27</v>
      </c>
      <c r="B13" t="s">
        <v>521</v>
      </c>
      <c r="C13" t="s">
        <v>522</v>
      </c>
      <c r="D13" t="s">
        <v>511</v>
      </c>
      <c r="E13">
        <v>21583</v>
      </c>
      <c r="F13" t="s">
        <v>937</v>
      </c>
    </row>
    <row r="14" spans="1:6" x14ac:dyDescent="0.3">
      <c r="A14" s="1097">
        <v>30</v>
      </c>
      <c r="B14" s="1097" t="s">
        <v>523</v>
      </c>
      <c r="C14" s="1097" t="s">
        <v>522</v>
      </c>
      <c r="D14" s="1097" t="s">
        <v>511</v>
      </c>
      <c r="E14">
        <v>4075</v>
      </c>
      <c r="F14" t="s">
        <v>942</v>
      </c>
    </row>
    <row r="15" spans="1:6" x14ac:dyDescent="0.3">
      <c r="A15">
        <v>33</v>
      </c>
      <c r="B15" t="s">
        <v>327</v>
      </c>
      <c r="C15" t="s">
        <v>522</v>
      </c>
      <c r="D15" t="s">
        <v>511</v>
      </c>
      <c r="E15">
        <v>26731</v>
      </c>
      <c r="F15" t="s">
        <v>937</v>
      </c>
    </row>
    <row r="16" spans="1:6" x14ac:dyDescent="0.3">
      <c r="A16">
        <v>34</v>
      </c>
      <c r="B16" t="s">
        <v>328</v>
      </c>
      <c r="C16" t="s">
        <v>522</v>
      </c>
      <c r="D16" t="s">
        <v>511</v>
      </c>
      <c r="E16">
        <v>23747</v>
      </c>
      <c r="F16" t="s">
        <v>937</v>
      </c>
    </row>
    <row r="17" spans="1:6" x14ac:dyDescent="0.3">
      <c r="A17">
        <v>35</v>
      </c>
      <c r="B17" t="s">
        <v>329</v>
      </c>
      <c r="C17" t="s">
        <v>522</v>
      </c>
      <c r="D17" t="s">
        <v>511</v>
      </c>
      <c r="E17">
        <v>23747</v>
      </c>
      <c r="F17" t="s">
        <v>937</v>
      </c>
    </row>
    <row r="18" spans="1:6" x14ac:dyDescent="0.3">
      <c r="A18" s="1097">
        <v>36</v>
      </c>
      <c r="B18" s="1097" t="s">
        <v>524</v>
      </c>
      <c r="C18" s="1097" t="s">
        <v>518</v>
      </c>
      <c r="D18" s="1097" t="s">
        <v>511</v>
      </c>
      <c r="E18">
        <v>148</v>
      </c>
      <c r="F18" t="s">
        <v>942</v>
      </c>
    </row>
    <row r="19" spans="1:6" x14ac:dyDescent="0.3">
      <c r="A19">
        <v>38</v>
      </c>
      <c r="B19" t="s">
        <v>525</v>
      </c>
      <c r="C19" t="s">
        <v>522</v>
      </c>
      <c r="D19" t="s">
        <v>511</v>
      </c>
      <c r="E19">
        <v>23917</v>
      </c>
      <c r="F19" t="s">
        <v>937</v>
      </c>
    </row>
    <row r="20" spans="1:6" x14ac:dyDescent="0.3">
      <c r="A20">
        <v>39</v>
      </c>
      <c r="B20" t="s">
        <v>526</v>
      </c>
      <c r="C20" t="s">
        <v>522</v>
      </c>
      <c r="D20" t="s">
        <v>511</v>
      </c>
      <c r="E20">
        <v>23917</v>
      </c>
      <c r="F20" t="s">
        <v>937</v>
      </c>
    </row>
    <row r="21" spans="1:6" x14ac:dyDescent="0.3">
      <c r="A21">
        <v>40</v>
      </c>
      <c r="B21" t="s">
        <v>527</v>
      </c>
      <c r="C21" t="s">
        <v>522</v>
      </c>
      <c r="D21" t="s">
        <v>511</v>
      </c>
      <c r="E21">
        <v>23917</v>
      </c>
      <c r="F21" t="s">
        <v>937</v>
      </c>
    </row>
    <row r="22" spans="1:6" x14ac:dyDescent="0.3">
      <c r="A22">
        <v>41</v>
      </c>
      <c r="B22" t="s">
        <v>528</v>
      </c>
      <c r="C22" t="s">
        <v>522</v>
      </c>
      <c r="D22" t="s">
        <v>511</v>
      </c>
      <c r="E22">
        <v>23917</v>
      </c>
      <c r="F22" t="s">
        <v>937</v>
      </c>
    </row>
    <row r="23" spans="1:6" x14ac:dyDescent="0.3">
      <c r="A23">
        <v>42</v>
      </c>
      <c r="B23" t="s">
        <v>1286</v>
      </c>
      <c r="C23" t="s">
        <v>522</v>
      </c>
      <c r="D23" t="s">
        <v>511</v>
      </c>
      <c r="E23">
        <v>11128</v>
      </c>
      <c r="F23" t="s">
        <v>937</v>
      </c>
    </row>
    <row r="24" spans="1:6" x14ac:dyDescent="0.3">
      <c r="A24">
        <v>43</v>
      </c>
      <c r="B24" t="s">
        <v>1287</v>
      </c>
      <c r="C24" t="s">
        <v>522</v>
      </c>
      <c r="D24" t="s">
        <v>511</v>
      </c>
      <c r="E24">
        <v>11128</v>
      </c>
      <c r="F24" t="s">
        <v>937</v>
      </c>
    </row>
    <row r="25" spans="1:6" x14ac:dyDescent="0.3">
      <c r="A25">
        <v>44</v>
      </c>
      <c r="B25" t="s">
        <v>1288</v>
      </c>
      <c r="C25" t="s">
        <v>522</v>
      </c>
      <c r="D25" t="s">
        <v>511</v>
      </c>
      <c r="E25">
        <v>11128</v>
      </c>
      <c r="F25" t="s">
        <v>937</v>
      </c>
    </row>
    <row r="26" spans="1:6" x14ac:dyDescent="0.3">
      <c r="A26">
        <v>48</v>
      </c>
      <c r="B26" t="s">
        <v>529</v>
      </c>
      <c r="C26" t="s">
        <v>522</v>
      </c>
      <c r="D26" t="s">
        <v>511</v>
      </c>
      <c r="E26">
        <v>14057</v>
      </c>
      <c r="F26" t="s">
        <v>937</v>
      </c>
    </row>
    <row r="27" spans="1:6" x14ac:dyDescent="0.3">
      <c r="A27">
        <v>49</v>
      </c>
      <c r="B27" t="s">
        <v>530</v>
      </c>
      <c r="C27" t="s">
        <v>522</v>
      </c>
      <c r="D27" t="s">
        <v>511</v>
      </c>
      <c r="E27">
        <v>14057</v>
      </c>
      <c r="F27" t="s">
        <v>937</v>
      </c>
    </row>
    <row r="28" spans="1:6" x14ac:dyDescent="0.3">
      <c r="A28">
        <v>50</v>
      </c>
      <c r="B28" t="s">
        <v>330</v>
      </c>
      <c r="C28" t="s">
        <v>522</v>
      </c>
      <c r="D28" t="s">
        <v>511</v>
      </c>
      <c r="E28">
        <v>26731</v>
      </c>
      <c r="F28" t="s">
        <v>937</v>
      </c>
    </row>
    <row r="29" spans="1:6" x14ac:dyDescent="0.3">
      <c r="A29">
        <v>58</v>
      </c>
      <c r="B29" t="s">
        <v>531</v>
      </c>
      <c r="C29" t="s">
        <v>522</v>
      </c>
      <c r="D29" t="s">
        <v>511</v>
      </c>
      <c r="E29">
        <v>26735</v>
      </c>
      <c r="F29" t="s">
        <v>937</v>
      </c>
    </row>
    <row r="30" spans="1:6" x14ac:dyDescent="0.3">
      <c r="A30">
        <v>59</v>
      </c>
      <c r="B30" t="s">
        <v>532</v>
      </c>
      <c r="C30" t="s">
        <v>522</v>
      </c>
      <c r="D30" t="s">
        <v>511</v>
      </c>
      <c r="E30">
        <v>26731</v>
      </c>
      <c r="F30" t="s">
        <v>937</v>
      </c>
    </row>
    <row r="31" spans="1:6" x14ac:dyDescent="0.3">
      <c r="A31">
        <v>61</v>
      </c>
      <c r="B31" t="s">
        <v>533</v>
      </c>
      <c r="C31" t="s">
        <v>522</v>
      </c>
      <c r="D31" t="s">
        <v>511</v>
      </c>
      <c r="E31">
        <v>26731</v>
      </c>
      <c r="F31" t="s">
        <v>937</v>
      </c>
    </row>
    <row r="32" spans="1:6" x14ac:dyDescent="0.3">
      <c r="A32" s="1097">
        <v>64</v>
      </c>
      <c r="B32" s="1097" t="s">
        <v>534</v>
      </c>
      <c r="C32" s="1097" t="s">
        <v>452</v>
      </c>
      <c r="D32" s="1097" t="s">
        <v>511</v>
      </c>
      <c r="E32">
        <v>1633</v>
      </c>
      <c r="F32" t="s">
        <v>942</v>
      </c>
    </row>
    <row r="33" spans="1:6" x14ac:dyDescent="0.3">
      <c r="A33">
        <v>66</v>
      </c>
      <c r="B33" t="s">
        <v>535</v>
      </c>
      <c r="C33" t="s">
        <v>452</v>
      </c>
      <c r="D33" t="s">
        <v>511</v>
      </c>
      <c r="E33">
        <v>7661</v>
      </c>
      <c r="F33" t="s">
        <v>937</v>
      </c>
    </row>
    <row r="34" spans="1:6" x14ac:dyDescent="0.3">
      <c r="A34">
        <v>68</v>
      </c>
      <c r="B34" t="s">
        <v>536</v>
      </c>
      <c r="C34" t="s">
        <v>522</v>
      </c>
      <c r="D34" t="s">
        <v>511</v>
      </c>
      <c r="E34">
        <v>17571</v>
      </c>
      <c r="F34" t="s">
        <v>937</v>
      </c>
    </row>
    <row r="35" spans="1:6" x14ac:dyDescent="0.3">
      <c r="A35">
        <v>69</v>
      </c>
      <c r="B35" t="s">
        <v>1290</v>
      </c>
      <c r="C35" t="s">
        <v>522</v>
      </c>
      <c r="D35" t="s">
        <v>511</v>
      </c>
      <c r="E35">
        <v>16693</v>
      </c>
      <c r="F35" t="s">
        <v>937</v>
      </c>
    </row>
    <row r="36" spans="1:6" x14ac:dyDescent="0.3">
      <c r="A36">
        <v>73</v>
      </c>
      <c r="B36" t="s">
        <v>537</v>
      </c>
      <c r="C36" t="s">
        <v>452</v>
      </c>
      <c r="D36" t="s">
        <v>511</v>
      </c>
      <c r="E36">
        <v>8561</v>
      </c>
      <c r="F36" t="s">
        <v>937</v>
      </c>
    </row>
    <row r="37" spans="1:6" x14ac:dyDescent="0.3">
      <c r="A37" s="1097">
        <v>77</v>
      </c>
      <c r="B37" s="1097" t="s">
        <v>538</v>
      </c>
      <c r="C37" s="1097" t="s">
        <v>452</v>
      </c>
      <c r="D37" s="1097" t="s">
        <v>511</v>
      </c>
      <c r="E37">
        <v>1153</v>
      </c>
      <c r="F37" t="s">
        <v>942</v>
      </c>
    </row>
    <row r="38" spans="1:6" x14ac:dyDescent="0.3">
      <c r="A38">
        <v>78</v>
      </c>
      <c r="B38" t="s">
        <v>539</v>
      </c>
      <c r="C38" t="s">
        <v>452</v>
      </c>
      <c r="D38" t="s">
        <v>511</v>
      </c>
      <c r="E38">
        <v>9543</v>
      </c>
      <c r="F38" t="s">
        <v>937</v>
      </c>
    </row>
    <row r="39" spans="1:6" x14ac:dyDescent="0.3">
      <c r="A39">
        <v>81</v>
      </c>
      <c r="B39" t="s">
        <v>540</v>
      </c>
      <c r="C39" t="s">
        <v>518</v>
      </c>
      <c r="D39" t="s">
        <v>511</v>
      </c>
      <c r="E39">
        <v>11074</v>
      </c>
      <c r="F39" t="s">
        <v>937</v>
      </c>
    </row>
    <row r="40" spans="1:6" x14ac:dyDescent="0.3">
      <c r="A40">
        <v>84</v>
      </c>
      <c r="B40" t="s">
        <v>541</v>
      </c>
      <c r="C40" t="s">
        <v>452</v>
      </c>
      <c r="D40" t="s">
        <v>511</v>
      </c>
      <c r="E40">
        <v>9543</v>
      </c>
      <c r="F40" t="s">
        <v>937</v>
      </c>
    </row>
    <row r="41" spans="1:6" x14ac:dyDescent="0.3">
      <c r="A41" s="1097">
        <v>85</v>
      </c>
      <c r="B41" s="1097" t="s">
        <v>542</v>
      </c>
      <c r="C41" s="1097" t="s">
        <v>452</v>
      </c>
      <c r="D41" s="1097" t="s">
        <v>511</v>
      </c>
      <c r="E41">
        <v>1153</v>
      </c>
      <c r="F41" t="s">
        <v>942</v>
      </c>
    </row>
    <row r="42" spans="1:6" x14ac:dyDescent="0.3">
      <c r="A42">
        <v>87</v>
      </c>
      <c r="B42" t="s">
        <v>543</v>
      </c>
      <c r="C42" t="s">
        <v>518</v>
      </c>
      <c r="D42" t="s">
        <v>511</v>
      </c>
      <c r="E42">
        <v>6300</v>
      </c>
      <c r="F42" t="s">
        <v>937</v>
      </c>
    </row>
    <row r="43" spans="1:6" x14ac:dyDescent="0.3">
      <c r="A43">
        <v>88</v>
      </c>
      <c r="B43" t="s">
        <v>59</v>
      </c>
      <c r="C43" t="s">
        <v>544</v>
      </c>
      <c r="D43" t="s">
        <v>545</v>
      </c>
      <c r="E43">
        <v>9083</v>
      </c>
      <c r="F43" t="s">
        <v>937</v>
      </c>
    </row>
    <row r="44" spans="1:6" x14ac:dyDescent="0.3">
      <c r="A44">
        <v>89</v>
      </c>
      <c r="B44" t="s">
        <v>61</v>
      </c>
      <c r="C44" t="s">
        <v>544</v>
      </c>
      <c r="D44" t="s">
        <v>545</v>
      </c>
      <c r="E44">
        <v>5364</v>
      </c>
      <c r="F44" t="s">
        <v>937</v>
      </c>
    </row>
    <row r="45" spans="1:6" x14ac:dyDescent="0.3">
      <c r="A45">
        <v>90</v>
      </c>
      <c r="B45" t="s">
        <v>62</v>
      </c>
      <c r="C45" t="s">
        <v>544</v>
      </c>
      <c r="D45" t="s">
        <v>545</v>
      </c>
      <c r="E45">
        <v>8677</v>
      </c>
      <c r="F45" t="s">
        <v>937</v>
      </c>
    </row>
    <row r="46" spans="1:6" x14ac:dyDescent="0.3">
      <c r="A46">
        <v>91</v>
      </c>
      <c r="B46" t="s">
        <v>63</v>
      </c>
      <c r="C46" t="s">
        <v>544</v>
      </c>
      <c r="D46" t="s">
        <v>545</v>
      </c>
      <c r="E46">
        <v>5364</v>
      </c>
      <c r="F46" t="s">
        <v>937</v>
      </c>
    </row>
    <row r="47" spans="1:6" x14ac:dyDescent="0.3">
      <c r="A47">
        <v>92</v>
      </c>
      <c r="B47" t="s">
        <v>546</v>
      </c>
      <c r="C47" t="s">
        <v>518</v>
      </c>
      <c r="D47" t="s">
        <v>511</v>
      </c>
      <c r="E47">
        <v>4793</v>
      </c>
      <c r="F47" t="s">
        <v>937</v>
      </c>
    </row>
    <row r="48" spans="1:6" x14ac:dyDescent="0.3">
      <c r="A48">
        <v>93</v>
      </c>
      <c r="B48" t="s">
        <v>547</v>
      </c>
      <c r="C48" t="s">
        <v>518</v>
      </c>
      <c r="D48" t="s">
        <v>511</v>
      </c>
      <c r="E48">
        <v>10579</v>
      </c>
      <c r="F48" t="s">
        <v>937</v>
      </c>
    </row>
    <row r="49" spans="1:6" x14ac:dyDescent="0.3">
      <c r="A49">
        <v>94</v>
      </c>
      <c r="B49" t="s">
        <v>548</v>
      </c>
      <c r="C49" t="s">
        <v>518</v>
      </c>
      <c r="D49" t="s">
        <v>511</v>
      </c>
      <c r="E49">
        <v>6300</v>
      </c>
      <c r="F49" t="s">
        <v>937</v>
      </c>
    </row>
    <row r="50" spans="1:6" x14ac:dyDescent="0.3">
      <c r="A50">
        <v>98</v>
      </c>
      <c r="B50" t="s">
        <v>549</v>
      </c>
      <c r="C50" t="s">
        <v>453</v>
      </c>
      <c r="D50" t="s">
        <v>511</v>
      </c>
      <c r="E50">
        <v>48906</v>
      </c>
      <c r="F50" t="s">
        <v>937</v>
      </c>
    </row>
    <row r="51" spans="1:6" x14ac:dyDescent="0.3">
      <c r="A51">
        <v>99</v>
      </c>
      <c r="B51" t="s">
        <v>1291</v>
      </c>
      <c r="C51" t="s">
        <v>453</v>
      </c>
      <c r="D51" t="s">
        <v>511</v>
      </c>
      <c r="E51">
        <v>48906</v>
      </c>
      <c r="F51" t="s">
        <v>937</v>
      </c>
    </row>
    <row r="52" spans="1:6" x14ac:dyDescent="0.3">
      <c r="A52">
        <v>100</v>
      </c>
      <c r="B52" t="s">
        <v>550</v>
      </c>
      <c r="C52" t="s">
        <v>453</v>
      </c>
      <c r="D52" t="s">
        <v>511</v>
      </c>
      <c r="E52">
        <v>48906</v>
      </c>
      <c r="F52" t="s">
        <v>937</v>
      </c>
    </row>
    <row r="53" spans="1:6" x14ac:dyDescent="0.3">
      <c r="A53" s="1097">
        <v>102</v>
      </c>
      <c r="B53" s="1097" t="s">
        <v>551</v>
      </c>
      <c r="C53" s="1097" t="s">
        <v>453</v>
      </c>
      <c r="D53" s="1097" t="s">
        <v>511</v>
      </c>
      <c r="E53">
        <v>6118</v>
      </c>
      <c r="F53" t="s">
        <v>942</v>
      </c>
    </row>
    <row r="54" spans="1:6" x14ac:dyDescent="0.3">
      <c r="A54">
        <v>106</v>
      </c>
      <c r="B54" t="s">
        <v>552</v>
      </c>
      <c r="C54" t="s">
        <v>553</v>
      </c>
      <c r="D54" t="s">
        <v>511</v>
      </c>
      <c r="E54">
        <v>11597</v>
      </c>
      <c r="F54" t="s">
        <v>937</v>
      </c>
    </row>
    <row r="55" spans="1:6" x14ac:dyDescent="0.3">
      <c r="A55">
        <v>107</v>
      </c>
      <c r="B55" t="s">
        <v>554</v>
      </c>
      <c r="C55" t="s">
        <v>553</v>
      </c>
      <c r="D55" t="s">
        <v>511</v>
      </c>
      <c r="E55">
        <v>11597</v>
      </c>
      <c r="F55" t="s">
        <v>937</v>
      </c>
    </row>
    <row r="56" spans="1:6" x14ac:dyDescent="0.3">
      <c r="A56">
        <v>108</v>
      </c>
      <c r="B56" t="s">
        <v>554</v>
      </c>
      <c r="C56" t="s">
        <v>553</v>
      </c>
      <c r="D56" t="s">
        <v>511</v>
      </c>
      <c r="E56">
        <v>11597</v>
      </c>
      <c r="F56" t="s">
        <v>937</v>
      </c>
    </row>
    <row r="57" spans="1:6" x14ac:dyDescent="0.3">
      <c r="A57">
        <v>109</v>
      </c>
      <c r="B57" t="s">
        <v>555</v>
      </c>
      <c r="C57" t="s">
        <v>553</v>
      </c>
      <c r="D57" t="s">
        <v>511</v>
      </c>
      <c r="E57">
        <v>7175</v>
      </c>
      <c r="F57" t="s">
        <v>937</v>
      </c>
    </row>
    <row r="58" spans="1:6" x14ac:dyDescent="0.3">
      <c r="A58">
        <v>110</v>
      </c>
      <c r="B58" t="s">
        <v>554</v>
      </c>
      <c r="C58" t="s">
        <v>553</v>
      </c>
      <c r="D58" t="s">
        <v>511</v>
      </c>
      <c r="E58">
        <v>11597</v>
      </c>
      <c r="F58" t="s">
        <v>937</v>
      </c>
    </row>
    <row r="59" spans="1:6" x14ac:dyDescent="0.3">
      <c r="A59">
        <v>111</v>
      </c>
      <c r="B59" t="s">
        <v>556</v>
      </c>
      <c r="C59" t="s">
        <v>553</v>
      </c>
      <c r="D59" t="s">
        <v>511</v>
      </c>
      <c r="E59">
        <v>7175</v>
      </c>
      <c r="F59" t="s">
        <v>937</v>
      </c>
    </row>
    <row r="60" spans="1:6" x14ac:dyDescent="0.3">
      <c r="A60">
        <v>112</v>
      </c>
      <c r="B60" t="s">
        <v>557</v>
      </c>
      <c r="C60" t="s">
        <v>553</v>
      </c>
      <c r="D60" t="s">
        <v>511</v>
      </c>
      <c r="E60">
        <v>7570</v>
      </c>
      <c r="F60" t="s">
        <v>937</v>
      </c>
    </row>
    <row r="61" spans="1:6" x14ac:dyDescent="0.3">
      <c r="A61">
        <v>115</v>
      </c>
      <c r="B61" t="s">
        <v>558</v>
      </c>
      <c r="C61" t="s">
        <v>559</v>
      </c>
      <c r="D61" t="s">
        <v>511</v>
      </c>
      <c r="E61">
        <v>26538</v>
      </c>
      <c r="F61" t="s">
        <v>937</v>
      </c>
    </row>
    <row r="62" spans="1:6" x14ac:dyDescent="0.3">
      <c r="A62">
        <v>116</v>
      </c>
      <c r="B62" t="s">
        <v>1292</v>
      </c>
      <c r="C62" t="s">
        <v>553</v>
      </c>
      <c r="D62" t="s">
        <v>511</v>
      </c>
      <c r="E62">
        <v>14299</v>
      </c>
      <c r="F62" t="s">
        <v>937</v>
      </c>
    </row>
    <row r="63" spans="1:6" x14ac:dyDescent="0.3">
      <c r="A63" s="1097">
        <v>117</v>
      </c>
      <c r="B63" s="1097" t="s">
        <v>560</v>
      </c>
      <c r="C63" s="1097" t="s">
        <v>553</v>
      </c>
      <c r="D63" s="1097" t="s">
        <v>511</v>
      </c>
      <c r="E63">
        <v>3462</v>
      </c>
      <c r="F63" t="s">
        <v>942</v>
      </c>
    </row>
    <row r="64" spans="1:6" x14ac:dyDescent="0.3">
      <c r="A64">
        <v>118</v>
      </c>
      <c r="B64" t="s">
        <v>1293</v>
      </c>
      <c r="C64" t="s">
        <v>553</v>
      </c>
      <c r="D64" t="s">
        <v>511</v>
      </c>
      <c r="E64">
        <v>14299</v>
      </c>
      <c r="F64" t="s">
        <v>937</v>
      </c>
    </row>
    <row r="65" spans="1:6" x14ac:dyDescent="0.3">
      <c r="A65">
        <v>119</v>
      </c>
      <c r="B65" t="s">
        <v>561</v>
      </c>
      <c r="C65" t="s">
        <v>553</v>
      </c>
      <c r="D65" t="s">
        <v>511</v>
      </c>
      <c r="E65">
        <v>14299</v>
      </c>
      <c r="F65" t="s">
        <v>937</v>
      </c>
    </row>
    <row r="66" spans="1:6" x14ac:dyDescent="0.3">
      <c r="A66">
        <v>121</v>
      </c>
      <c r="B66" t="s">
        <v>562</v>
      </c>
      <c r="C66" t="s">
        <v>553</v>
      </c>
      <c r="D66" t="s">
        <v>511</v>
      </c>
      <c r="E66">
        <v>21085</v>
      </c>
      <c r="F66" t="s">
        <v>937</v>
      </c>
    </row>
    <row r="67" spans="1:6" x14ac:dyDescent="0.3">
      <c r="A67">
        <v>122</v>
      </c>
      <c r="B67" t="s">
        <v>563</v>
      </c>
      <c r="C67" t="s">
        <v>564</v>
      </c>
      <c r="D67" t="s">
        <v>511</v>
      </c>
      <c r="E67">
        <v>25771</v>
      </c>
      <c r="F67" t="s">
        <v>937</v>
      </c>
    </row>
    <row r="68" spans="1:6" x14ac:dyDescent="0.3">
      <c r="A68">
        <v>124</v>
      </c>
      <c r="B68" t="s">
        <v>565</v>
      </c>
      <c r="C68" t="s">
        <v>564</v>
      </c>
      <c r="D68" t="s">
        <v>511</v>
      </c>
      <c r="E68">
        <v>25771</v>
      </c>
      <c r="F68" t="s">
        <v>937</v>
      </c>
    </row>
    <row r="69" spans="1:6" x14ac:dyDescent="0.3">
      <c r="A69" s="1097">
        <v>140</v>
      </c>
      <c r="B69" s="1097" t="s">
        <v>566</v>
      </c>
      <c r="C69" s="1097" t="s">
        <v>456</v>
      </c>
      <c r="D69" s="1097" t="s">
        <v>511</v>
      </c>
      <c r="E69">
        <v>1150</v>
      </c>
      <c r="F69" t="s">
        <v>942</v>
      </c>
    </row>
    <row r="70" spans="1:6" x14ac:dyDescent="0.3">
      <c r="A70" s="1097">
        <v>143</v>
      </c>
      <c r="B70" s="1097" t="s">
        <v>567</v>
      </c>
      <c r="C70" s="1097" t="s">
        <v>456</v>
      </c>
      <c r="D70" s="1097" t="s">
        <v>511</v>
      </c>
      <c r="E70">
        <v>0</v>
      </c>
      <c r="F70" t="s">
        <v>942</v>
      </c>
    </row>
    <row r="71" spans="1:6" x14ac:dyDescent="0.3">
      <c r="A71">
        <v>153</v>
      </c>
      <c r="B71" t="s">
        <v>1294</v>
      </c>
      <c r="C71" t="s">
        <v>559</v>
      </c>
      <c r="D71" t="s">
        <v>511</v>
      </c>
      <c r="E71">
        <v>0</v>
      </c>
      <c r="F71" t="s">
        <v>937</v>
      </c>
    </row>
    <row r="72" spans="1:6" x14ac:dyDescent="0.3">
      <c r="A72">
        <v>154</v>
      </c>
      <c r="B72" t="s">
        <v>65</v>
      </c>
      <c r="C72" t="s">
        <v>64</v>
      </c>
      <c r="D72" t="s">
        <v>545</v>
      </c>
      <c r="E72">
        <v>14652</v>
      </c>
      <c r="F72" t="s">
        <v>937</v>
      </c>
    </row>
    <row r="73" spans="1:6" x14ac:dyDescent="0.3">
      <c r="A73">
        <v>157</v>
      </c>
      <c r="B73" t="s">
        <v>569</v>
      </c>
      <c r="C73" t="s">
        <v>570</v>
      </c>
      <c r="D73" t="s">
        <v>545</v>
      </c>
      <c r="E73">
        <v>11764</v>
      </c>
      <c r="F73" t="s">
        <v>937</v>
      </c>
    </row>
    <row r="74" spans="1:6" x14ac:dyDescent="0.3">
      <c r="A74">
        <v>159</v>
      </c>
      <c r="B74" t="s">
        <v>66</v>
      </c>
      <c r="C74" t="s">
        <v>64</v>
      </c>
      <c r="D74" t="s">
        <v>545</v>
      </c>
      <c r="E74">
        <v>10579</v>
      </c>
      <c r="F74" t="s">
        <v>937</v>
      </c>
    </row>
    <row r="75" spans="1:6" x14ac:dyDescent="0.3">
      <c r="A75">
        <v>162</v>
      </c>
      <c r="B75" t="s">
        <v>571</v>
      </c>
      <c r="C75" t="s">
        <v>570</v>
      </c>
      <c r="D75" t="s">
        <v>545</v>
      </c>
      <c r="E75">
        <v>5747</v>
      </c>
      <c r="F75" t="s">
        <v>937</v>
      </c>
    </row>
    <row r="76" spans="1:6" x14ac:dyDescent="0.3">
      <c r="A76">
        <v>163</v>
      </c>
      <c r="B76" t="s">
        <v>572</v>
      </c>
      <c r="C76" t="s">
        <v>570</v>
      </c>
      <c r="D76" t="s">
        <v>545</v>
      </c>
      <c r="E76">
        <v>5249</v>
      </c>
      <c r="F76" t="s">
        <v>937</v>
      </c>
    </row>
    <row r="77" spans="1:6" x14ac:dyDescent="0.3">
      <c r="A77">
        <v>170</v>
      </c>
      <c r="B77" t="s">
        <v>573</v>
      </c>
      <c r="C77" t="s">
        <v>570</v>
      </c>
      <c r="D77" t="s">
        <v>545</v>
      </c>
      <c r="E77">
        <v>4434</v>
      </c>
      <c r="F77" t="s">
        <v>937</v>
      </c>
    </row>
    <row r="78" spans="1:6" x14ac:dyDescent="0.3">
      <c r="A78">
        <v>171</v>
      </c>
      <c r="B78" t="s">
        <v>574</v>
      </c>
      <c r="C78" t="s">
        <v>570</v>
      </c>
      <c r="D78" t="s">
        <v>545</v>
      </c>
      <c r="E78">
        <v>5339</v>
      </c>
      <c r="F78" t="s">
        <v>937</v>
      </c>
    </row>
    <row r="79" spans="1:6" x14ac:dyDescent="0.3">
      <c r="A79">
        <v>172</v>
      </c>
      <c r="B79" t="s">
        <v>575</v>
      </c>
      <c r="C79" t="s">
        <v>570</v>
      </c>
      <c r="D79" t="s">
        <v>545</v>
      </c>
      <c r="E79">
        <v>4977</v>
      </c>
      <c r="F79" t="s">
        <v>937</v>
      </c>
    </row>
    <row r="80" spans="1:6" x14ac:dyDescent="0.3">
      <c r="A80">
        <v>180</v>
      </c>
      <c r="B80" t="s">
        <v>576</v>
      </c>
      <c r="C80" t="s">
        <v>570</v>
      </c>
      <c r="D80" t="s">
        <v>545</v>
      </c>
      <c r="E80">
        <v>9049</v>
      </c>
      <c r="F80" t="s">
        <v>937</v>
      </c>
    </row>
    <row r="81" spans="1:6" x14ac:dyDescent="0.3">
      <c r="A81">
        <v>181</v>
      </c>
      <c r="B81" t="s">
        <v>499</v>
      </c>
      <c r="C81" t="s">
        <v>570</v>
      </c>
      <c r="D81" t="s">
        <v>545</v>
      </c>
      <c r="E81">
        <v>9946</v>
      </c>
      <c r="F81" t="s">
        <v>937</v>
      </c>
    </row>
    <row r="82" spans="1:6" x14ac:dyDescent="0.3">
      <c r="A82">
        <v>182</v>
      </c>
      <c r="B82" t="s">
        <v>577</v>
      </c>
      <c r="C82" t="s">
        <v>570</v>
      </c>
      <c r="D82" t="s">
        <v>545</v>
      </c>
      <c r="E82">
        <v>15828</v>
      </c>
      <c r="F82" t="s">
        <v>937</v>
      </c>
    </row>
    <row r="83" spans="1:6" x14ac:dyDescent="0.3">
      <c r="A83">
        <v>184</v>
      </c>
      <c r="B83" t="s">
        <v>154</v>
      </c>
      <c r="C83" t="s">
        <v>570</v>
      </c>
      <c r="D83" t="s">
        <v>545</v>
      </c>
      <c r="E83">
        <v>2706</v>
      </c>
      <c r="F83" t="s">
        <v>937</v>
      </c>
    </row>
    <row r="84" spans="1:6" x14ac:dyDescent="0.3">
      <c r="A84">
        <v>185</v>
      </c>
      <c r="B84" t="s">
        <v>578</v>
      </c>
      <c r="C84" t="s">
        <v>579</v>
      </c>
      <c r="D84" t="s">
        <v>545</v>
      </c>
      <c r="E84">
        <v>7593</v>
      </c>
      <c r="F84" t="s">
        <v>937</v>
      </c>
    </row>
    <row r="85" spans="1:6" x14ac:dyDescent="0.3">
      <c r="A85">
        <v>186</v>
      </c>
      <c r="B85" t="s">
        <v>493</v>
      </c>
      <c r="C85" t="s">
        <v>570</v>
      </c>
      <c r="D85" t="s">
        <v>545</v>
      </c>
      <c r="E85">
        <v>9946</v>
      </c>
      <c r="F85" t="s">
        <v>937</v>
      </c>
    </row>
    <row r="86" spans="1:6" x14ac:dyDescent="0.3">
      <c r="A86">
        <v>193</v>
      </c>
      <c r="B86" t="s">
        <v>67</v>
      </c>
      <c r="C86" t="s">
        <v>64</v>
      </c>
      <c r="D86" t="s">
        <v>545</v>
      </c>
      <c r="E86">
        <v>9584</v>
      </c>
      <c r="F86" t="s">
        <v>937</v>
      </c>
    </row>
    <row r="87" spans="1:6" x14ac:dyDescent="0.3">
      <c r="A87">
        <v>195</v>
      </c>
      <c r="B87" t="s">
        <v>580</v>
      </c>
      <c r="C87" t="s">
        <v>64</v>
      </c>
      <c r="D87" t="s">
        <v>545</v>
      </c>
      <c r="E87">
        <v>11122</v>
      </c>
      <c r="F87" t="s">
        <v>937</v>
      </c>
    </row>
    <row r="88" spans="1:6" x14ac:dyDescent="0.3">
      <c r="A88">
        <v>196</v>
      </c>
      <c r="B88" t="s">
        <v>69</v>
      </c>
      <c r="C88" t="s">
        <v>64</v>
      </c>
      <c r="D88" t="s">
        <v>545</v>
      </c>
      <c r="E88">
        <v>7239</v>
      </c>
      <c r="F88" t="s">
        <v>937</v>
      </c>
    </row>
    <row r="89" spans="1:6" x14ac:dyDescent="0.3">
      <c r="A89">
        <v>197</v>
      </c>
      <c r="B89" t="s">
        <v>70</v>
      </c>
      <c r="C89" t="s">
        <v>64</v>
      </c>
      <c r="D89" t="s">
        <v>545</v>
      </c>
      <c r="E89">
        <v>7502</v>
      </c>
      <c r="F89" t="s">
        <v>937</v>
      </c>
    </row>
    <row r="90" spans="1:6" x14ac:dyDescent="0.3">
      <c r="A90">
        <v>198</v>
      </c>
      <c r="B90" t="s">
        <v>71</v>
      </c>
      <c r="C90" t="s">
        <v>579</v>
      </c>
      <c r="D90" t="s">
        <v>545</v>
      </c>
      <c r="E90">
        <v>1529</v>
      </c>
      <c r="F90" t="s">
        <v>937</v>
      </c>
    </row>
    <row r="91" spans="1:6" x14ac:dyDescent="0.3">
      <c r="A91">
        <v>199</v>
      </c>
      <c r="B91" t="s">
        <v>72</v>
      </c>
      <c r="C91" t="s">
        <v>579</v>
      </c>
      <c r="D91" t="s">
        <v>545</v>
      </c>
      <c r="E91">
        <v>1620</v>
      </c>
      <c r="F91" t="s">
        <v>937</v>
      </c>
    </row>
    <row r="92" spans="1:6" x14ac:dyDescent="0.3">
      <c r="A92">
        <v>200</v>
      </c>
      <c r="B92" t="s">
        <v>73</v>
      </c>
      <c r="D92" t="s">
        <v>545</v>
      </c>
      <c r="E92">
        <v>1982</v>
      </c>
      <c r="F92" t="s">
        <v>937</v>
      </c>
    </row>
    <row r="93" spans="1:6" x14ac:dyDescent="0.3">
      <c r="A93">
        <v>201</v>
      </c>
      <c r="B93" t="s">
        <v>74</v>
      </c>
      <c r="C93" t="s">
        <v>579</v>
      </c>
      <c r="D93" t="s">
        <v>545</v>
      </c>
      <c r="E93">
        <v>2344</v>
      </c>
      <c r="F93" t="s">
        <v>937</v>
      </c>
    </row>
    <row r="94" spans="1:6" x14ac:dyDescent="0.3">
      <c r="A94">
        <v>202</v>
      </c>
      <c r="B94" t="s">
        <v>75</v>
      </c>
      <c r="C94" t="s">
        <v>64</v>
      </c>
      <c r="D94" t="s">
        <v>545</v>
      </c>
      <c r="E94">
        <v>12027</v>
      </c>
      <c r="F94" t="s">
        <v>937</v>
      </c>
    </row>
    <row r="95" spans="1:6" x14ac:dyDescent="0.3">
      <c r="A95">
        <v>208</v>
      </c>
      <c r="B95" t="s">
        <v>76</v>
      </c>
      <c r="C95" t="s">
        <v>64</v>
      </c>
      <c r="D95" t="s">
        <v>545</v>
      </c>
      <c r="E95">
        <v>8679</v>
      </c>
      <c r="F95" t="s">
        <v>937</v>
      </c>
    </row>
    <row r="96" spans="1:6" x14ac:dyDescent="0.3">
      <c r="A96">
        <v>215</v>
      </c>
      <c r="B96" t="s">
        <v>77</v>
      </c>
      <c r="C96" t="s">
        <v>64</v>
      </c>
      <c r="D96" t="s">
        <v>545</v>
      </c>
      <c r="E96">
        <v>9855</v>
      </c>
      <c r="F96" t="s">
        <v>937</v>
      </c>
    </row>
    <row r="97" spans="1:6" x14ac:dyDescent="0.3">
      <c r="A97">
        <v>216</v>
      </c>
      <c r="B97" t="s">
        <v>581</v>
      </c>
      <c r="D97" t="s">
        <v>545</v>
      </c>
      <c r="E97">
        <v>15647</v>
      </c>
      <c r="F97" t="s">
        <v>937</v>
      </c>
    </row>
    <row r="98" spans="1:6" x14ac:dyDescent="0.3">
      <c r="A98">
        <v>221</v>
      </c>
      <c r="B98" t="s">
        <v>582</v>
      </c>
      <c r="C98" t="s">
        <v>64</v>
      </c>
      <c r="D98" t="s">
        <v>545</v>
      </c>
      <c r="E98">
        <v>7412</v>
      </c>
      <c r="F98" t="s">
        <v>937</v>
      </c>
    </row>
    <row r="99" spans="1:6" x14ac:dyDescent="0.3">
      <c r="A99">
        <v>223</v>
      </c>
      <c r="B99" t="s">
        <v>583</v>
      </c>
      <c r="D99" t="s">
        <v>545</v>
      </c>
      <c r="E99">
        <v>16462</v>
      </c>
      <c r="F99" t="s">
        <v>937</v>
      </c>
    </row>
    <row r="100" spans="1:6" x14ac:dyDescent="0.3">
      <c r="A100">
        <v>224</v>
      </c>
      <c r="B100" t="s">
        <v>584</v>
      </c>
      <c r="D100" t="s">
        <v>545</v>
      </c>
      <c r="E100">
        <v>22977</v>
      </c>
      <c r="F100" t="s">
        <v>937</v>
      </c>
    </row>
    <row r="101" spans="1:6" x14ac:dyDescent="0.3">
      <c r="A101">
        <v>227</v>
      </c>
      <c r="B101" t="s">
        <v>585</v>
      </c>
      <c r="D101" t="s">
        <v>545</v>
      </c>
      <c r="E101">
        <v>18905</v>
      </c>
      <c r="F101" t="s">
        <v>937</v>
      </c>
    </row>
    <row r="102" spans="1:6" x14ac:dyDescent="0.3">
      <c r="A102">
        <v>228</v>
      </c>
      <c r="B102" t="s">
        <v>586</v>
      </c>
      <c r="D102" t="s">
        <v>545</v>
      </c>
      <c r="E102">
        <v>20805</v>
      </c>
      <c r="F102" t="s">
        <v>937</v>
      </c>
    </row>
    <row r="103" spans="1:6" x14ac:dyDescent="0.3">
      <c r="A103">
        <v>234</v>
      </c>
      <c r="B103" t="s">
        <v>587</v>
      </c>
      <c r="D103" t="s">
        <v>545</v>
      </c>
      <c r="E103">
        <v>17457</v>
      </c>
      <c r="F103" t="s">
        <v>937</v>
      </c>
    </row>
    <row r="104" spans="1:6" x14ac:dyDescent="0.3">
      <c r="A104">
        <v>240</v>
      </c>
      <c r="B104" t="s">
        <v>588</v>
      </c>
      <c r="D104" t="s">
        <v>545</v>
      </c>
      <c r="E104">
        <v>13928</v>
      </c>
      <c r="F104" t="s">
        <v>937</v>
      </c>
    </row>
    <row r="105" spans="1:6" x14ac:dyDescent="0.3">
      <c r="A105">
        <v>241</v>
      </c>
      <c r="B105" t="s">
        <v>589</v>
      </c>
      <c r="D105" t="s">
        <v>545</v>
      </c>
      <c r="E105">
        <v>18271</v>
      </c>
      <c r="F105" t="s">
        <v>937</v>
      </c>
    </row>
    <row r="106" spans="1:6" x14ac:dyDescent="0.3">
      <c r="A106">
        <v>243</v>
      </c>
      <c r="B106" t="s">
        <v>79</v>
      </c>
      <c r="C106" t="s">
        <v>64</v>
      </c>
      <c r="D106" t="s">
        <v>545</v>
      </c>
      <c r="E106">
        <v>11122</v>
      </c>
      <c r="F106" t="s">
        <v>937</v>
      </c>
    </row>
    <row r="107" spans="1:6" x14ac:dyDescent="0.3">
      <c r="A107">
        <v>245</v>
      </c>
      <c r="B107" t="s">
        <v>590</v>
      </c>
      <c r="D107" t="s">
        <v>545</v>
      </c>
      <c r="E107">
        <v>15195</v>
      </c>
      <c r="F107" t="s">
        <v>937</v>
      </c>
    </row>
    <row r="108" spans="1:6" x14ac:dyDescent="0.3">
      <c r="A108">
        <v>246</v>
      </c>
      <c r="B108" t="s">
        <v>591</v>
      </c>
      <c r="C108" t="s">
        <v>570</v>
      </c>
      <c r="D108" t="s">
        <v>545</v>
      </c>
      <c r="E108">
        <v>16643</v>
      </c>
      <c r="F108" t="s">
        <v>937</v>
      </c>
    </row>
    <row r="109" spans="1:6" x14ac:dyDescent="0.3">
      <c r="A109">
        <v>251</v>
      </c>
      <c r="B109" t="s">
        <v>592</v>
      </c>
      <c r="D109" t="s">
        <v>545</v>
      </c>
      <c r="E109">
        <v>14742</v>
      </c>
      <c r="F109" t="s">
        <v>937</v>
      </c>
    </row>
    <row r="110" spans="1:6" x14ac:dyDescent="0.3">
      <c r="A110">
        <v>260</v>
      </c>
      <c r="B110" t="s">
        <v>593</v>
      </c>
      <c r="D110" t="s">
        <v>545</v>
      </c>
      <c r="E110">
        <v>13574</v>
      </c>
      <c r="F110" t="s">
        <v>937</v>
      </c>
    </row>
    <row r="111" spans="1:6" x14ac:dyDescent="0.3">
      <c r="A111">
        <v>265</v>
      </c>
      <c r="B111" t="s">
        <v>594</v>
      </c>
      <c r="C111" t="s">
        <v>559</v>
      </c>
      <c r="D111" t="s">
        <v>511</v>
      </c>
      <c r="E111">
        <v>24495</v>
      </c>
      <c r="F111" t="s">
        <v>937</v>
      </c>
    </row>
    <row r="112" spans="1:6" x14ac:dyDescent="0.3">
      <c r="A112">
        <v>266</v>
      </c>
      <c r="B112" t="s">
        <v>80</v>
      </c>
      <c r="C112" t="s">
        <v>64</v>
      </c>
      <c r="D112" t="s">
        <v>545</v>
      </c>
      <c r="E112">
        <v>9041</v>
      </c>
      <c r="F112" t="s">
        <v>937</v>
      </c>
    </row>
    <row r="113" spans="1:6" x14ac:dyDescent="0.3">
      <c r="A113">
        <v>275</v>
      </c>
      <c r="B113" t="s">
        <v>595</v>
      </c>
      <c r="C113" t="s">
        <v>579</v>
      </c>
      <c r="D113" t="s">
        <v>545</v>
      </c>
      <c r="E113">
        <v>4063</v>
      </c>
      <c r="F113" t="s">
        <v>937</v>
      </c>
    </row>
    <row r="114" spans="1:6" x14ac:dyDescent="0.3">
      <c r="A114">
        <v>276</v>
      </c>
      <c r="B114" t="s">
        <v>596</v>
      </c>
      <c r="C114" t="s">
        <v>579</v>
      </c>
      <c r="D114" t="s">
        <v>545</v>
      </c>
      <c r="E114">
        <v>9946</v>
      </c>
      <c r="F114" t="s">
        <v>937</v>
      </c>
    </row>
    <row r="115" spans="1:6" x14ac:dyDescent="0.3">
      <c r="A115">
        <v>277</v>
      </c>
      <c r="B115" t="s">
        <v>597</v>
      </c>
      <c r="C115" t="s">
        <v>579</v>
      </c>
      <c r="D115" t="s">
        <v>545</v>
      </c>
      <c r="E115">
        <v>6326</v>
      </c>
      <c r="F115" t="s">
        <v>937</v>
      </c>
    </row>
    <row r="116" spans="1:6" x14ac:dyDescent="0.3">
      <c r="A116">
        <v>279</v>
      </c>
      <c r="B116" t="s">
        <v>598</v>
      </c>
      <c r="C116" t="s">
        <v>579</v>
      </c>
      <c r="D116" t="s">
        <v>545</v>
      </c>
      <c r="E116">
        <v>4063</v>
      </c>
      <c r="F116" t="s">
        <v>937</v>
      </c>
    </row>
    <row r="117" spans="1:6" x14ac:dyDescent="0.3">
      <c r="A117">
        <v>280</v>
      </c>
      <c r="B117" t="s">
        <v>599</v>
      </c>
      <c r="C117" t="s">
        <v>579</v>
      </c>
      <c r="D117" t="s">
        <v>545</v>
      </c>
      <c r="E117">
        <v>18090</v>
      </c>
      <c r="F117" t="s">
        <v>937</v>
      </c>
    </row>
    <row r="118" spans="1:6" x14ac:dyDescent="0.3">
      <c r="A118">
        <v>281</v>
      </c>
      <c r="B118" t="s">
        <v>600</v>
      </c>
      <c r="C118" t="s">
        <v>579</v>
      </c>
      <c r="D118" t="s">
        <v>545</v>
      </c>
      <c r="E118">
        <v>3068</v>
      </c>
      <c r="F118" t="s">
        <v>937</v>
      </c>
    </row>
    <row r="119" spans="1:6" x14ac:dyDescent="0.3">
      <c r="A119">
        <v>282</v>
      </c>
      <c r="B119" t="s">
        <v>133</v>
      </c>
      <c r="C119" t="s">
        <v>579</v>
      </c>
      <c r="D119" t="s">
        <v>545</v>
      </c>
      <c r="E119">
        <v>4524</v>
      </c>
      <c r="F119" t="s">
        <v>937</v>
      </c>
    </row>
    <row r="120" spans="1:6" x14ac:dyDescent="0.3">
      <c r="A120">
        <v>283</v>
      </c>
      <c r="B120" t="s">
        <v>134</v>
      </c>
      <c r="C120" t="s">
        <v>579</v>
      </c>
      <c r="D120" t="s">
        <v>545</v>
      </c>
      <c r="E120">
        <v>3339</v>
      </c>
      <c r="F120" t="s">
        <v>937</v>
      </c>
    </row>
    <row r="121" spans="1:6" x14ac:dyDescent="0.3">
      <c r="A121">
        <v>286</v>
      </c>
      <c r="B121" t="s">
        <v>601</v>
      </c>
      <c r="D121" t="s">
        <v>545</v>
      </c>
      <c r="E121">
        <v>12208</v>
      </c>
      <c r="F121" t="s">
        <v>937</v>
      </c>
    </row>
    <row r="122" spans="1:6" x14ac:dyDescent="0.3">
      <c r="A122">
        <v>290</v>
      </c>
      <c r="B122" t="s">
        <v>127</v>
      </c>
      <c r="C122" t="s">
        <v>570</v>
      </c>
      <c r="D122" t="s">
        <v>545</v>
      </c>
      <c r="E122">
        <v>14923</v>
      </c>
      <c r="F122" t="s">
        <v>937</v>
      </c>
    </row>
    <row r="123" spans="1:6" x14ac:dyDescent="0.3">
      <c r="A123">
        <v>291</v>
      </c>
      <c r="B123" t="s">
        <v>602</v>
      </c>
      <c r="C123" t="s">
        <v>579</v>
      </c>
      <c r="D123" t="s">
        <v>545</v>
      </c>
      <c r="E123">
        <v>4787</v>
      </c>
      <c r="F123" t="s">
        <v>937</v>
      </c>
    </row>
    <row r="124" spans="1:6" x14ac:dyDescent="0.3">
      <c r="A124" s="1097">
        <v>298</v>
      </c>
      <c r="B124" s="1097" t="s">
        <v>603</v>
      </c>
      <c r="C124" s="1097" t="s">
        <v>458</v>
      </c>
      <c r="D124" s="1097" t="s">
        <v>511</v>
      </c>
      <c r="E124">
        <v>5517</v>
      </c>
      <c r="F124" t="s">
        <v>942</v>
      </c>
    </row>
    <row r="125" spans="1:6" x14ac:dyDescent="0.3">
      <c r="A125" s="1097">
        <v>301</v>
      </c>
      <c r="B125" s="1097" t="s">
        <v>604</v>
      </c>
      <c r="C125" s="1097" t="s">
        <v>458</v>
      </c>
      <c r="D125" s="1097" t="s">
        <v>511</v>
      </c>
      <c r="E125">
        <v>2803</v>
      </c>
      <c r="F125" t="s">
        <v>942</v>
      </c>
    </row>
    <row r="126" spans="1:6" x14ac:dyDescent="0.3">
      <c r="A126">
        <v>318</v>
      </c>
      <c r="B126" t="s">
        <v>605</v>
      </c>
      <c r="C126" t="s">
        <v>570</v>
      </c>
      <c r="D126" t="s">
        <v>545</v>
      </c>
      <c r="E126">
        <v>0</v>
      </c>
      <c r="F126" t="s">
        <v>937</v>
      </c>
    </row>
    <row r="127" spans="1:6" x14ac:dyDescent="0.3">
      <c r="A127">
        <v>324</v>
      </c>
      <c r="B127" t="s">
        <v>606</v>
      </c>
      <c r="C127" t="s">
        <v>570</v>
      </c>
      <c r="D127" t="s">
        <v>545</v>
      </c>
      <c r="E127">
        <v>11764</v>
      </c>
      <c r="F127" t="s">
        <v>937</v>
      </c>
    </row>
    <row r="128" spans="1:6" x14ac:dyDescent="0.3">
      <c r="A128">
        <v>337</v>
      </c>
      <c r="B128" t="s">
        <v>607</v>
      </c>
      <c r="C128" t="s">
        <v>570</v>
      </c>
      <c r="D128" t="s">
        <v>545</v>
      </c>
      <c r="E128">
        <v>0</v>
      </c>
      <c r="F128" t="s">
        <v>937</v>
      </c>
    </row>
    <row r="129" spans="1:6" x14ac:dyDescent="0.3">
      <c r="A129">
        <v>341</v>
      </c>
      <c r="B129" t="s">
        <v>608</v>
      </c>
      <c r="C129" t="s">
        <v>570</v>
      </c>
      <c r="D129" t="s">
        <v>545</v>
      </c>
      <c r="E129">
        <v>3756</v>
      </c>
      <c r="F129" t="s">
        <v>937</v>
      </c>
    </row>
    <row r="130" spans="1:6" x14ac:dyDescent="0.3">
      <c r="A130">
        <v>342</v>
      </c>
      <c r="B130" t="s">
        <v>609</v>
      </c>
      <c r="C130" t="s">
        <v>570</v>
      </c>
      <c r="D130" t="s">
        <v>545</v>
      </c>
      <c r="E130">
        <v>9790</v>
      </c>
      <c r="F130" t="s">
        <v>937</v>
      </c>
    </row>
    <row r="131" spans="1:6" x14ac:dyDescent="0.3">
      <c r="A131">
        <v>352</v>
      </c>
      <c r="B131" t="s">
        <v>610</v>
      </c>
      <c r="C131" t="s">
        <v>570</v>
      </c>
      <c r="D131" t="s">
        <v>545</v>
      </c>
      <c r="E131">
        <v>15828</v>
      </c>
      <c r="F131" t="s">
        <v>937</v>
      </c>
    </row>
    <row r="132" spans="1:6" x14ac:dyDescent="0.3">
      <c r="A132">
        <v>416</v>
      </c>
      <c r="B132" t="s">
        <v>81</v>
      </c>
      <c r="C132" t="s">
        <v>64</v>
      </c>
      <c r="D132" t="s">
        <v>545</v>
      </c>
      <c r="E132">
        <v>10127</v>
      </c>
      <c r="F132" t="s">
        <v>937</v>
      </c>
    </row>
    <row r="133" spans="1:6" x14ac:dyDescent="0.3">
      <c r="A133">
        <v>418</v>
      </c>
      <c r="B133" t="s">
        <v>1297</v>
      </c>
      <c r="C133" t="s">
        <v>553</v>
      </c>
      <c r="D133" t="s">
        <v>511</v>
      </c>
      <c r="E133">
        <v>6465</v>
      </c>
      <c r="F133" t="s">
        <v>937</v>
      </c>
    </row>
    <row r="134" spans="1:6" x14ac:dyDescent="0.3">
      <c r="A134">
        <v>437</v>
      </c>
      <c r="B134" t="s">
        <v>965</v>
      </c>
      <c r="D134" t="s">
        <v>545</v>
      </c>
      <c r="E134">
        <v>13574</v>
      </c>
      <c r="F134" t="s">
        <v>937</v>
      </c>
    </row>
    <row r="135" spans="1:6" x14ac:dyDescent="0.3">
      <c r="A135">
        <v>441</v>
      </c>
      <c r="B135" t="s">
        <v>555</v>
      </c>
      <c r="C135" t="s">
        <v>553</v>
      </c>
      <c r="D135" t="s">
        <v>511</v>
      </c>
      <c r="E135">
        <v>7175</v>
      </c>
      <c r="F135" t="s">
        <v>937</v>
      </c>
    </row>
    <row r="136" spans="1:6" x14ac:dyDescent="0.3">
      <c r="A136">
        <v>448</v>
      </c>
      <c r="B136" t="s">
        <v>611</v>
      </c>
      <c r="C136" t="s">
        <v>553</v>
      </c>
      <c r="D136" t="s">
        <v>511</v>
      </c>
      <c r="E136">
        <v>11597</v>
      </c>
      <c r="F136" t="s">
        <v>937</v>
      </c>
    </row>
    <row r="137" spans="1:6" x14ac:dyDescent="0.3">
      <c r="A137">
        <v>450</v>
      </c>
      <c r="B137" t="s">
        <v>1298</v>
      </c>
      <c r="C137" t="s">
        <v>559</v>
      </c>
      <c r="D137" t="s">
        <v>511</v>
      </c>
      <c r="E137">
        <v>26538</v>
      </c>
      <c r="F137" t="s">
        <v>937</v>
      </c>
    </row>
    <row r="138" spans="1:6" x14ac:dyDescent="0.3">
      <c r="A138">
        <v>468</v>
      </c>
      <c r="B138" t="s">
        <v>82</v>
      </c>
      <c r="C138" t="s">
        <v>579</v>
      </c>
      <c r="D138" t="s">
        <v>545</v>
      </c>
      <c r="E138">
        <v>1809</v>
      </c>
      <c r="F138" t="s">
        <v>937</v>
      </c>
    </row>
    <row r="139" spans="1:6" x14ac:dyDescent="0.3">
      <c r="A139">
        <v>481</v>
      </c>
      <c r="B139" t="s">
        <v>612</v>
      </c>
      <c r="C139" t="s">
        <v>439</v>
      </c>
      <c r="D139" t="s">
        <v>511</v>
      </c>
      <c r="E139">
        <v>5904</v>
      </c>
      <c r="F139" t="s">
        <v>937</v>
      </c>
    </row>
    <row r="140" spans="1:6" x14ac:dyDescent="0.3">
      <c r="A140">
        <v>483</v>
      </c>
      <c r="B140" t="s">
        <v>613</v>
      </c>
      <c r="C140" t="s">
        <v>553</v>
      </c>
      <c r="D140" t="s">
        <v>511</v>
      </c>
      <c r="E140">
        <v>14689</v>
      </c>
      <c r="F140" t="s">
        <v>937</v>
      </c>
    </row>
    <row r="141" spans="1:6" x14ac:dyDescent="0.3">
      <c r="A141">
        <v>485</v>
      </c>
      <c r="B141" t="s">
        <v>614</v>
      </c>
      <c r="C141" t="s">
        <v>553</v>
      </c>
      <c r="D141" t="s">
        <v>511</v>
      </c>
      <c r="E141">
        <v>6958</v>
      </c>
      <c r="F141" t="s">
        <v>937</v>
      </c>
    </row>
    <row r="142" spans="1:6" x14ac:dyDescent="0.3">
      <c r="A142">
        <v>486</v>
      </c>
      <c r="B142" t="s">
        <v>615</v>
      </c>
      <c r="C142" t="s">
        <v>522</v>
      </c>
      <c r="D142" t="s">
        <v>511</v>
      </c>
      <c r="E142">
        <v>12103</v>
      </c>
      <c r="F142" t="s">
        <v>937</v>
      </c>
    </row>
    <row r="143" spans="1:6" x14ac:dyDescent="0.3">
      <c r="A143">
        <v>487</v>
      </c>
      <c r="B143" t="s">
        <v>616</v>
      </c>
      <c r="C143" t="s">
        <v>553</v>
      </c>
      <c r="D143" t="s">
        <v>511</v>
      </c>
      <c r="E143">
        <v>8867</v>
      </c>
      <c r="F143" t="s">
        <v>937</v>
      </c>
    </row>
    <row r="144" spans="1:6" x14ac:dyDescent="0.3">
      <c r="A144">
        <v>494</v>
      </c>
      <c r="B144" t="s">
        <v>617</v>
      </c>
      <c r="C144" t="s">
        <v>564</v>
      </c>
      <c r="D144" t="s">
        <v>511</v>
      </c>
      <c r="E144">
        <v>15463</v>
      </c>
      <c r="F144" t="s">
        <v>937</v>
      </c>
    </row>
    <row r="145" spans="1:6" x14ac:dyDescent="0.3">
      <c r="A145">
        <v>495</v>
      </c>
      <c r="B145" t="s">
        <v>618</v>
      </c>
      <c r="C145" t="s">
        <v>453</v>
      </c>
      <c r="D145" t="s">
        <v>511</v>
      </c>
      <c r="E145">
        <v>29344</v>
      </c>
      <c r="F145" t="s">
        <v>937</v>
      </c>
    </row>
    <row r="146" spans="1:6" x14ac:dyDescent="0.3">
      <c r="A146">
        <v>502</v>
      </c>
      <c r="B146" t="s">
        <v>619</v>
      </c>
      <c r="C146" t="s">
        <v>559</v>
      </c>
      <c r="D146" t="s">
        <v>511</v>
      </c>
      <c r="E146">
        <v>15923</v>
      </c>
      <c r="F146" t="s">
        <v>937</v>
      </c>
    </row>
    <row r="147" spans="1:6" x14ac:dyDescent="0.3">
      <c r="A147">
        <v>505</v>
      </c>
      <c r="B147" t="s">
        <v>620</v>
      </c>
      <c r="C147" t="s">
        <v>439</v>
      </c>
      <c r="D147" t="s">
        <v>511</v>
      </c>
      <c r="E147">
        <v>7811</v>
      </c>
      <c r="F147" t="s">
        <v>937</v>
      </c>
    </row>
    <row r="148" spans="1:6" x14ac:dyDescent="0.3">
      <c r="A148">
        <v>507</v>
      </c>
      <c r="B148" t="s">
        <v>1303</v>
      </c>
      <c r="C148" t="s">
        <v>439</v>
      </c>
      <c r="D148" t="s">
        <v>511</v>
      </c>
      <c r="E148">
        <v>7811</v>
      </c>
      <c r="F148" t="s">
        <v>937</v>
      </c>
    </row>
    <row r="149" spans="1:6" x14ac:dyDescent="0.3">
      <c r="A149">
        <v>511</v>
      </c>
      <c r="B149" t="s">
        <v>621</v>
      </c>
      <c r="C149" t="s">
        <v>570</v>
      </c>
      <c r="D149" t="s">
        <v>545</v>
      </c>
      <c r="E149">
        <v>5198</v>
      </c>
      <c r="F149" t="s">
        <v>937</v>
      </c>
    </row>
    <row r="150" spans="1:6" x14ac:dyDescent="0.3">
      <c r="A150">
        <v>513</v>
      </c>
      <c r="B150" t="s">
        <v>622</v>
      </c>
      <c r="D150" t="s">
        <v>545</v>
      </c>
      <c r="E150">
        <v>10851</v>
      </c>
      <c r="F150" t="s">
        <v>937</v>
      </c>
    </row>
    <row r="151" spans="1:6" x14ac:dyDescent="0.3">
      <c r="A151">
        <v>514</v>
      </c>
      <c r="B151" t="s">
        <v>623</v>
      </c>
      <c r="D151" t="s">
        <v>545</v>
      </c>
      <c r="E151">
        <v>13023</v>
      </c>
      <c r="F151" t="s">
        <v>937</v>
      </c>
    </row>
    <row r="152" spans="1:6" x14ac:dyDescent="0.3">
      <c r="A152">
        <v>520</v>
      </c>
      <c r="B152" t="s">
        <v>624</v>
      </c>
      <c r="C152" t="s">
        <v>553</v>
      </c>
      <c r="D152" t="s">
        <v>511</v>
      </c>
      <c r="E152">
        <v>2666</v>
      </c>
      <c r="F152" t="s">
        <v>937</v>
      </c>
    </row>
    <row r="153" spans="1:6" x14ac:dyDescent="0.3">
      <c r="A153">
        <v>521</v>
      </c>
      <c r="B153" t="s">
        <v>625</v>
      </c>
      <c r="C153" t="s">
        <v>522</v>
      </c>
      <c r="D153" t="s">
        <v>511</v>
      </c>
      <c r="E153">
        <v>28656</v>
      </c>
      <c r="F153" t="s">
        <v>937</v>
      </c>
    </row>
    <row r="154" spans="1:6" x14ac:dyDescent="0.3">
      <c r="A154">
        <v>522</v>
      </c>
      <c r="B154" t="s">
        <v>626</v>
      </c>
      <c r="C154" t="s">
        <v>522</v>
      </c>
      <c r="D154" t="s">
        <v>511</v>
      </c>
      <c r="E154">
        <v>32954</v>
      </c>
      <c r="F154" t="s">
        <v>937</v>
      </c>
    </row>
    <row r="155" spans="1:6" x14ac:dyDescent="0.3">
      <c r="A155" s="1097">
        <v>528</v>
      </c>
      <c r="B155" s="1097" t="s">
        <v>627</v>
      </c>
      <c r="C155" s="1097" t="s">
        <v>522</v>
      </c>
      <c r="D155" s="1097" t="s">
        <v>511</v>
      </c>
      <c r="E155">
        <v>4790</v>
      </c>
      <c r="F155" t="s">
        <v>942</v>
      </c>
    </row>
    <row r="156" spans="1:6" x14ac:dyDescent="0.3">
      <c r="A156" s="1097">
        <v>529</v>
      </c>
      <c r="B156" s="1097" t="s">
        <v>628</v>
      </c>
      <c r="C156" s="1097" t="s">
        <v>522</v>
      </c>
      <c r="D156" s="1097" t="s">
        <v>511</v>
      </c>
      <c r="E156">
        <v>5914</v>
      </c>
      <c r="F156" t="s">
        <v>942</v>
      </c>
    </row>
    <row r="157" spans="1:6" x14ac:dyDescent="0.3">
      <c r="A157" s="1097">
        <v>530</v>
      </c>
      <c r="B157" s="1097" t="s">
        <v>629</v>
      </c>
      <c r="C157" s="1097" t="s">
        <v>553</v>
      </c>
      <c r="D157" s="1097" t="s">
        <v>511</v>
      </c>
      <c r="E157">
        <v>1591</v>
      </c>
      <c r="F157" t="s">
        <v>942</v>
      </c>
    </row>
    <row r="158" spans="1:6" x14ac:dyDescent="0.3">
      <c r="A158" s="1097">
        <v>531</v>
      </c>
      <c r="B158" s="1097" t="s">
        <v>630</v>
      </c>
      <c r="C158" s="1097" t="s">
        <v>439</v>
      </c>
      <c r="D158" s="1097" t="s">
        <v>511</v>
      </c>
      <c r="E158">
        <v>2543</v>
      </c>
      <c r="F158" t="s">
        <v>942</v>
      </c>
    </row>
    <row r="159" spans="1:6" x14ac:dyDescent="0.3">
      <c r="A159" s="1097">
        <v>533</v>
      </c>
      <c r="B159" s="1097" t="s">
        <v>631</v>
      </c>
      <c r="C159" s="1097" t="s">
        <v>564</v>
      </c>
      <c r="D159" s="1097" t="s">
        <v>511</v>
      </c>
      <c r="E159">
        <v>4075</v>
      </c>
      <c r="F159" t="s">
        <v>942</v>
      </c>
    </row>
    <row r="160" spans="1:6" x14ac:dyDescent="0.3">
      <c r="A160" s="1097">
        <v>534</v>
      </c>
      <c r="B160" s="1097" t="s">
        <v>632</v>
      </c>
      <c r="C160" s="1097" t="s">
        <v>553</v>
      </c>
      <c r="D160" s="1097" t="s">
        <v>511</v>
      </c>
      <c r="E160">
        <v>4075</v>
      </c>
      <c r="F160" t="s">
        <v>942</v>
      </c>
    </row>
    <row r="161" spans="1:6" x14ac:dyDescent="0.3">
      <c r="A161" s="1097">
        <v>535</v>
      </c>
      <c r="B161" s="1097" t="s">
        <v>633</v>
      </c>
      <c r="C161" s="1097" t="s">
        <v>559</v>
      </c>
      <c r="D161" s="1097" t="s">
        <v>511</v>
      </c>
      <c r="E161">
        <v>5607</v>
      </c>
      <c r="F161" t="s">
        <v>942</v>
      </c>
    </row>
    <row r="162" spans="1:6" x14ac:dyDescent="0.3">
      <c r="A162">
        <v>541</v>
      </c>
      <c r="B162" t="s">
        <v>634</v>
      </c>
      <c r="C162" t="s">
        <v>553</v>
      </c>
      <c r="D162" t="s">
        <v>511</v>
      </c>
      <c r="E162">
        <v>26902</v>
      </c>
      <c r="F162" t="s">
        <v>937</v>
      </c>
    </row>
    <row r="163" spans="1:6" x14ac:dyDescent="0.3">
      <c r="A163">
        <v>545</v>
      </c>
      <c r="B163" t="s">
        <v>635</v>
      </c>
      <c r="C163" t="s">
        <v>553</v>
      </c>
      <c r="D163" t="s">
        <v>511</v>
      </c>
      <c r="E163">
        <v>24482</v>
      </c>
      <c r="F163" t="s">
        <v>937</v>
      </c>
    </row>
    <row r="164" spans="1:6" x14ac:dyDescent="0.3">
      <c r="A164">
        <v>547</v>
      </c>
      <c r="B164" t="s">
        <v>636</v>
      </c>
      <c r="C164" t="s">
        <v>553</v>
      </c>
      <c r="D164" t="s">
        <v>511</v>
      </c>
      <c r="E164">
        <v>24482</v>
      </c>
      <c r="F164" t="s">
        <v>937</v>
      </c>
    </row>
    <row r="165" spans="1:6" x14ac:dyDescent="0.3">
      <c r="A165">
        <v>552</v>
      </c>
      <c r="B165" t="s">
        <v>637</v>
      </c>
      <c r="D165" t="s">
        <v>638</v>
      </c>
      <c r="E165">
        <v>0</v>
      </c>
    </row>
    <row r="166" spans="1:6" x14ac:dyDescent="0.3">
      <c r="A166">
        <v>553</v>
      </c>
      <c r="B166" t="s">
        <v>639</v>
      </c>
      <c r="D166" t="s">
        <v>638</v>
      </c>
      <c r="E166">
        <v>3223</v>
      </c>
    </row>
    <row r="167" spans="1:6" x14ac:dyDescent="0.3">
      <c r="A167">
        <v>554</v>
      </c>
      <c r="B167" t="s">
        <v>640</v>
      </c>
      <c r="D167" t="s">
        <v>638</v>
      </c>
      <c r="E167">
        <v>4050</v>
      </c>
    </row>
    <row r="168" spans="1:6" x14ac:dyDescent="0.3">
      <c r="A168">
        <v>566</v>
      </c>
      <c r="B168" t="s">
        <v>641</v>
      </c>
      <c r="C168" t="s">
        <v>453</v>
      </c>
      <c r="D168" t="s">
        <v>511</v>
      </c>
      <c r="E168">
        <v>55642</v>
      </c>
      <c r="F168" t="s">
        <v>937</v>
      </c>
    </row>
    <row r="169" spans="1:6" x14ac:dyDescent="0.3">
      <c r="A169" s="1097">
        <v>567</v>
      </c>
      <c r="B169" s="1097" t="s">
        <v>642</v>
      </c>
      <c r="C169" s="1097" t="s">
        <v>453</v>
      </c>
      <c r="D169" s="1097" t="s">
        <v>511</v>
      </c>
      <c r="E169">
        <v>8264</v>
      </c>
      <c r="F169" t="s">
        <v>942</v>
      </c>
    </row>
    <row r="170" spans="1:6" x14ac:dyDescent="0.3">
      <c r="A170">
        <v>568</v>
      </c>
      <c r="B170" t="s">
        <v>643</v>
      </c>
      <c r="C170" t="s">
        <v>453</v>
      </c>
      <c r="D170" t="s">
        <v>511</v>
      </c>
      <c r="E170">
        <v>55642</v>
      </c>
      <c r="F170" t="s">
        <v>937</v>
      </c>
    </row>
    <row r="171" spans="1:6" x14ac:dyDescent="0.3">
      <c r="A171" s="1097">
        <v>571</v>
      </c>
      <c r="B171" s="1097" t="s">
        <v>644</v>
      </c>
      <c r="C171" s="1097" t="s">
        <v>153</v>
      </c>
      <c r="D171" s="1097" t="s">
        <v>511</v>
      </c>
      <c r="E171">
        <v>28221</v>
      </c>
      <c r="F171" t="s">
        <v>942</v>
      </c>
    </row>
    <row r="172" spans="1:6" x14ac:dyDescent="0.3">
      <c r="A172">
        <v>585</v>
      </c>
      <c r="B172" t="s">
        <v>645</v>
      </c>
      <c r="C172" t="s">
        <v>559</v>
      </c>
      <c r="D172" t="s">
        <v>511</v>
      </c>
      <c r="E172">
        <v>0</v>
      </c>
      <c r="F172" t="s">
        <v>937</v>
      </c>
    </row>
    <row r="173" spans="1:6" x14ac:dyDescent="0.3">
      <c r="A173">
        <v>586</v>
      </c>
      <c r="B173" t="s">
        <v>646</v>
      </c>
      <c r="C173" t="s">
        <v>559</v>
      </c>
      <c r="D173" t="s">
        <v>511</v>
      </c>
      <c r="E173">
        <v>0</v>
      </c>
      <c r="F173" t="s">
        <v>937</v>
      </c>
    </row>
    <row r="174" spans="1:6" x14ac:dyDescent="0.3">
      <c r="A174">
        <v>587</v>
      </c>
      <c r="B174" t="s">
        <v>647</v>
      </c>
      <c r="C174" t="s">
        <v>522</v>
      </c>
      <c r="D174" t="s">
        <v>511</v>
      </c>
      <c r="E174">
        <v>23747</v>
      </c>
      <c r="F174" t="s">
        <v>937</v>
      </c>
    </row>
    <row r="175" spans="1:6" x14ac:dyDescent="0.3">
      <c r="A175">
        <v>612</v>
      </c>
      <c r="B175" t="s">
        <v>648</v>
      </c>
      <c r="D175" t="s">
        <v>638</v>
      </c>
      <c r="E175">
        <v>124</v>
      </c>
    </row>
    <row r="176" spans="1:6" x14ac:dyDescent="0.3">
      <c r="A176">
        <v>617</v>
      </c>
      <c r="B176" t="s">
        <v>649</v>
      </c>
      <c r="D176" t="s">
        <v>638</v>
      </c>
      <c r="E176">
        <v>570</v>
      </c>
    </row>
    <row r="177" spans="1:6" x14ac:dyDescent="0.3">
      <c r="A177">
        <v>618</v>
      </c>
      <c r="B177" t="s">
        <v>650</v>
      </c>
      <c r="D177" t="s">
        <v>638</v>
      </c>
      <c r="E177">
        <v>405</v>
      </c>
    </row>
    <row r="178" spans="1:6" x14ac:dyDescent="0.3">
      <c r="A178">
        <v>632</v>
      </c>
      <c r="B178" t="s">
        <v>651</v>
      </c>
      <c r="D178" t="s">
        <v>545</v>
      </c>
      <c r="E178">
        <v>13928</v>
      </c>
      <c r="F178" t="s">
        <v>937</v>
      </c>
    </row>
    <row r="179" spans="1:6" x14ac:dyDescent="0.3">
      <c r="A179">
        <v>637</v>
      </c>
      <c r="B179" t="s">
        <v>652</v>
      </c>
      <c r="C179" t="s">
        <v>570</v>
      </c>
      <c r="D179" t="s">
        <v>545</v>
      </c>
      <c r="E179">
        <v>12661</v>
      </c>
      <c r="F179" t="s">
        <v>937</v>
      </c>
    </row>
    <row r="180" spans="1:6" x14ac:dyDescent="0.3">
      <c r="A180">
        <v>638</v>
      </c>
      <c r="B180" t="s">
        <v>653</v>
      </c>
      <c r="C180" t="s">
        <v>570</v>
      </c>
      <c r="D180" t="s">
        <v>545</v>
      </c>
      <c r="E180">
        <v>15384</v>
      </c>
      <c r="F180" t="s">
        <v>937</v>
      </c>
    </row>
    <row r="181" spans="1:6" x14ac:dyDescent="0.3">
      <c r="A181">
        <v>639</v>
      </c>
      <c r="B181" t="s">
        <v>654</v>
      </c>
      <c r="C181" t="s">
        <v>570</v>
      </c>
      <c r="D181" t="s">
        <v>545</v>
      </c>
      <c r="E181">
        <v>12669</v>
      </c>
      <c r="F181" t="s">
        <v>937</v>
      </c>
    </row>
    <row r="182" spans="1:6" x14ac:dyDescent="0.3">
      <c r="A182">
        <v>665</v>
      </c>
      <c r="B182" t="s">
        <v>655</v>
      </c>
      <c r="C182" t="s">
        <v>64</v>
      </c>
      <c r="D182" t="s">
        <v>545</v>
      </c>
      <c r="E182">
        <v>11756</v>
      </c>
      <c r="F182" t="s">
        <v>937</v>
      </c>
    </row>
    <row r="183" spans="1:6" x14ac:dyDescent="0.3">
      <c r="A183">
        <v>684</v>
      </c>
      <c r="B183" t="s">
        <v>656</v>
      </c>
      <c r="C183" t="s">
        <v>439</v>
      </c>
      <c r="D183" t="s">
        <v>511</v>
      </c>
      <c r="E183">
        <v>19037</v>
      </c>
      <c r="F183" t="s">
        <v>937</v>
      </c>
    </row>
    <row r="184" spans="1:6" x14ac:dyDescent="0.3">
      <c r="A184" s="1097">
        <v>686</v>
      </c>
      <c r="B184" s="1097" t="s">
        <v>657</v>
      </c>
      <c r="C184" s="1097" t="s">
        <v>522</v>
      </c>
      <c r="D184" s="1097" t="s">
        <v>511</v>
      </c>
      <c r="E184">
        <v>5914</v>
      </c>
      <c r="F184" t="s">
        <v>942</v>
      </c>
    </row>
    <row r="185" spans="1:6" x14ac:dyDescent="0.3">
      <c r="A185" s="1097">
        <v>687</v>
      </c>
      <c r="B185" s="1097" t="s">
        <v>658</v>
      </c>
      <c r="C185" s="1097" t="s">
        <v>439</v>
      </c>
      <c r="D185" s="1097" t="s">
        <v>511</v>
      </c>
      <c r="E185">
        <v>3461</v>
      </c>
      <c r="F185" t="s">
        <v>942</v>
      </c>
    </row>
    <row r="186" spans="1:6" x14ac:dyDescent="0.3">
      <c r="A186" s="1097">
        <v>688</v>
      </c>
      <c r="B186" s="1097" t="s">
        <v>659</v>
      </c>
      <c r="C186" s="1097" t="s">
        <v>452</v>
      </c>
      <c r="D186" s="1097" t="s">
        <v>511</v>
      </c>
      <c r="E186">
        <v>3053</v>
      </c>
      <c r="F186" t="s">
        <v>942</v>
      </c>
    </row>
    <row r="187" spans="1:6" x14ac:dyDescent="0.3">
      <c r="A187" s="1097">
        <v>689</v>
      </c>
      <c r="B187" s="1097" t="s">
        <v>660</v>
      </c>
      <c r="C187" s="1097" t="s">
        <v>452</v>
      </c>
      <c r="D187" s="1097" t="s">
        <v>511</v>
      </c>
      <c r="E187">
        <v>3053</v>
      </c>
      <c r="F187" t="s">
        <v>942</v>
      </c>
    </row>
    <row r="188" spans="1:6" x14ac:dyDescent="0.3">
      <c r="A188" s="1097">
        <v>699</v>
      </c>
      <c r="B188" s="1097" t="s">
        <v>662</v>
      </c>
      <c r="C188" s="1097" t="s">
        <v>553</v>
      </c>
      <c r="D188" s="1097" t="s">
        <v>511</v>
      </c>
      <c r="E188">
        <v>4882</v>
      </c>
      <c r="F188" t="s">
        <v>942</v>
      </c>
    </row>
    <row r="189" spans="1:6" x14ac:dyDescent="0.3">
      <c r="A189">
        <v>727</v>
      </c>
      <c r="B189" t="s">
        <v>1015</v>
      </c>
      <c r="C189" t="s">
        <v>570</v>
      </c>
      <c r="D189" t="s">
        <v>545</v>
      </c>
      <c r="E189">
        <v>362</v>
      </c>
      <c r="F189" t="s">
        <v>937</v>
      </c>
    </row>
    <row r="190" spans="1:6" x14ac:dyDescent="0.3">
      <c r="A190">
        <v>731</v>
      </c>
      <c r="B190" t="s">
        <v>666</v>
      </c>
      <c r="C190" t="s">
        <v>570</v>
      </c>
      <c r="D190" t="s">
        <v>545</v>
      </c>
      <c r="E190">
        <v>2534</v>
      </c>
      <c r="F190" t="s">
        <v>937</v>
      </c>
    </row>
    <row r="191" spans="1:6" x14ac:dyDescent="0.3">
      <c r="A191">
        <v>736</v>
      </c>
      <c r="B191" t="s">
        <v>115</v>
      </c>
      <c r="C191" t="s">
        <v>570</v>
      </c>
      <c r="D191" t="s">
        <v>545</v>
      </c>
      <c r="E191">
        <v>11032</v>
      </c>
      <c r="F191" t="s">
        <v>937</v>
      </c>
    </row>
    <row r="192" spans="1:6" x14ac:dyDescent="0.3">
      <c r="A192">
        <v>738</v>
      </c>
      <c r="B192" t="s">
        <v>667</v>
      </c>
      <c r="C192" t="s">
        <v>570</v>
      </c>
      <c r="D192" t="s">
        <v>545</v>
      </c>
      <c r="E192">
        <v>9955</v>
      </c>
      <c r="F192" t="s">
        <v>937</v>
      </c>
    </row>
    <row r="193" spans="1:6" x14ac:dyDescent="0.3">
      <c r="A193">
        <v>739</v>
      </c>
      <c r="B193" t="s">
        <v>668</v>
      </c>
      <c r="C193" t="s">
        <v>570</v>
      </c>
      <c r="D193" t="s">
        <v>545</v>
      </c>
      <c r="E193">
        <v>5023</v>
      </c>
      <c r="F193" t="s">
        <v>937</v>
      </c>
    </row>
    <row r="194" spans="1:6" x14ac:dyDescent="0.3">
      <c r="A194">
        <v>740</v>
      </c>
      <c r="B194" t="s">
        <v>1019</v>
      </c>
      <c r="C194" t="s">
        <v>570</v>
      </c>
      <c r="D194" t="s">
        <v>545</v>
      </c>
      <c r="E194">
        <v>14471</v>
      </c>
      <c r="F194" t="s">
        <v>937</v>
      </c>
    </row>
    <row r="195" spans="1:6" x14ac:dyDescent="0.3">
      <c r="A195">
        <v>747</v>
      </c>
      <c r="B195" t="s">
        <v>123</v>
      </c>
      <c r="C195" t="s">
        <v>570</v>
      </c>
      <c r="D195" t="s">
        <v>545</v>
      </c>
      <c r="E195">
        <v>9041</v>
      </c>
      <c r="F195" t="s">
        <v>937</v>
      </c>
    </row>
    <row r="196" spans="1:6" x14ac:dyDescent="0.3">
      <c r="A196">
        <v>748</v>
      </c>
      <c r="B196" t="s">
        <v>124</v>
      </c>
      <c r="C196" t="s">
        <v>570</v>
      </c>
      <c r="D196" t="s">
        <v>545</v>
      </c>
      <c r="E196">
        <v>10851</v>
      </c>
      <c r="F196" t="s">
        <v>937</v>
      </c>
    </row>
    <row r="197" spans="1:6" x14ac:dyDescent="0.3">
      <c r="A197">
        <v>753</v>
      </c>
      <c r="B197" t="s">
        <v>669</v>
      </c>
      <c r="C197" t="s">
        <v>570</v>
      </c>
      <c r="D197" t="s">
        <v>545</v>
      </c>
      <c r="E197">
        <v>17548</v>
      </c>
      <c r="F197" t="s">
        <v>937</v>
      </c>
    </row>
    <row r="198" spans="1:6" x14ac:dyDescent="0.3">
      <c r="A198">
        <v>754</v>
      </c>
      <c r="B198" t="s">
        <v>670</v>
      </c>
      <c r="C198" t="s">
        <v>570</v>
      </c>
      <c r="D198" t="s">
        <v>545</v>
      </c>
      <c r="E198">
        <v>7466</v>
      </c>
      <c r="F198" t="s">
        <v>937</v>
      </c>
    </row>
    <row r="199" spans="1:6" x14ac:dyDescent="0.3">
      <c r="A199">
        <v>755</v>
      </c>
      <c r="B199" t="s">
        <v>1025</v>
      </c>
      <c r="C199" t="s">
        <v>570</v>
      </c>
      <c r="D199" t="s">
        <v>545</v>
      </c>
      <c r="E199">
        <v>14742</v>
      </c>
      <c r="F199" t="s">
        <v>937</v>
      </c>
    </row>
    <row r="200" spans="1:6" x14ac:dyDescent="0.3">
      <c r="A200">
        <v>787</v>
      </c>
      <c r="B200" t="s">
        <v>160</v>
      </c>
      <c r="C200" t="s">
        <v>570</v>
      </c>
      <c r="D200" t="s">
        <v>545</v>
      </c>
      <c r="E200">
        <v>9744</v>
      </c>
      <c r="F200" t="s">
        <v>937</v>
      </c>
    </row>
    <row r="201" spans="1:6" x14ac:dyDescent="0.3">
      <c r="A201">
        <v>788</v>
      </c>
      <c r="B201" t="s">
        <v>161</v>
      </c>
      <c r="C201" t="s">
        <v>570</v>
      </c>
      <c r="D201" t="s">
        <v>545</v>
      </c>
      <c r="E201">
        <v>10405</v>
      </c>
      <c r="F201" t="s">
        <v>937</v>
      </c>
    </row>
    <row r="202" spans="1:6" x14ac:dyDescent="0.3">
      <c r="A202">
        <v>789</v>
      </c>
      <c r="B202" t="s">
        <v>162</v>
      </c>
      <c r="C202" t="s">
        <v>570</v>
      </c>
      <c r="D202" t="s">
        <v>545</v>
      </c>
      <c r="E202">
        <v>9331</v>
      </c>
      <c r="F202" t="s">
        <v>937</v>
      </c>
    </row>
    <row r="203" spans="1:6" x14ac:dyDescent="0.3">
      <c r="A203">
        <v>790</v>
      </c>
      <c r="B203" t="s">
        <v>671</v>
      </c>
      <c r="C203" t="s">
        <v>570</v>
      </c>
      <c r="D203" t="s">
        <v>545</v>
      </c>
      <c r="E203">
        <v>8587</v>
      </c>
      <c r="F203" t="s">
        <v>937</v>
      </c>
    </row>
    <row r="204" spans="1:6" x14ac:dyDescent="0.3">
      <c r="A204">
        <v>815</v>
      </c>
      <c r="B204" t="s">
        <v>672</v>
      </c>
      <c r="C204" t="s">
        <v>64</v>
      </c>
      <c r="D204" t="s">
        <v>545</v>
      </c>
      <c r="E204">
        <v>4434</v>
      </c>
      <c r="F204" t="s">
        <v>937</v>
      </c>
    </row>
    <row r="205" spans="1:6" x14ac:dyDescent="0.3">
      <c r="A205">
        <v>911</v>
      </c>
      <c r="B205" t="s">
        <v>673</v>
      </c>
      <c r="D205" t="s">
        <v>545</v>
      </c>
      <c r="E205">
        <v>26054</v>
      </c>
      <c r="F205" t="s">
        <v>937</v>
      </c>
    </row>
    <row r="206" spans="1:6" x14ac:dyDescent="0.3">
      <c r="A206">
        <v>912</v>
      </c>
      <c r="B206" t="s">
        <v>674</v>
      </c>
      <c r="D206" t="s">
        <v>545</v>
      </c>
      <c r="E206">
        <v>28950</v>
      </c>
      <c r="F206" t="s">
        <v>937</v>
      </c>
    </row>
    <row r="207" spans="1:6" x14ac:dyDescent="0.3">
      <c r="A207">
        <v>913</v>
      </c>
      <c r="B207" t="s">
        <v>675</v>
      </c>
      <c r="D207" t="s">
        <v>545</v>
      </c>
      <c r="E207">
        <v>26054</v>
      </c>
      <c r="F207" t="s">
        <v>937</v>
      </c>
    </row>
    <row r="208" spans="1:6" x14ac:dyDescent="0.3">
      <c r="A208">
        <v>914</v>
      </c>
      <c r="B208" t="s">
        <v>676</v>
      </c>
      <c r="D208" t="s">
        <v>545</v>
      </c>
      <c r="E208">
        <v>25330</v>
      </c>
      <c r="F208" t="s">
        <v>937</v>
      </c>
    </row>
    <row r="209" spans="1:6" x14ac:dyDescent="0.3">
      <c r="A209">
        <v>915</v>
      </c>
      <c r="B209" t="s">
        <v>677</v>
      </c>
      <c r="D209" t="s">
        <v>545</v>
      </c>
      <c r="E209">
        <v>30760</v>
      </c>
      <c r="F209" t="s">
        <v>937</v>
      </c>
    </row>
    <row r="210" spans="1:6" x14ac:dyDescent="0.3">
      <c r="A210">
        <v>916</v>
      </c>
      <c r="B210" t="s">
        <v>678</v>
      </c>
      <c r="D210" t="s">
        <v>545</v>
      </c>
      <c r="E210">
        <v>29855</v>
      </c>
      <c r="F210" t="s">
        <v>937</v>
      </c>
    </row>
    <row r="211" spans="1:6" x14ac:dyDescent="0.3">
      <c r="A211">
        <v>917</v>
      </c>
      <c r="B211" t="s">
        <v>679</v>
      </c>
      <c r="D211" t="s">
        <v>545</v>
      </c>
      <c r="E211">
        <v>29855</v>
      </c>
      <c r="F211" t="s">
        <v>937</v>
      </c>
    </row>
    <row r="212" spans="1:6" x14ac:dyDescent="0.3">
      <c r="A212">
        <v>918</v>
      </c>
      <c r="B212" t="s">
        <v>680</v>
      </c>
      <c r="D212" t="s">
        <v>545</v>
      </c>
      <c r="E212">
        <v>15376</v>
      </c>
      <c r="F212" t="s">
        <v>937</v>
      </c>
    </row>
    <row r="213" spans="1:6" x14ac:dyDescent="0.3">
      <c r="A213">
        <v>919</v>
      </c>
      <c r="B213" t="s">
        <v>681</v>
      </c>
      <c r="D213" t="s">
        <v>545</v>
      </c>
      <c r="E213">
        <v>26778</v>
      </c>
      <c r="F213" t="s">
        <v>937</v>
      </c>
    </row>
    <row r="214" spans="1:6" x14ac:dyDescent="0.3">
      <c r="A214">
        <v>920</v>
      </c>
      <c r="B214" t="s">
        <v>682</v>
      </c>
      <c r="D214" t="s">
        <v>545</v>
      </c>
      <c r="E214">
        <v>29855</v>
      </c>
      <c r="F214" t="s">
        <v>937</v>
      </c>
    </row>
    <row r="215" spans="1:6" x14ac:dyDescent="0.3">
      <c r="A215">
        <v>921</v>
      </c>
      <c r="B215" t="s">
        <v>683</v>
      </c>
      <c r="D215" t="s">
        <v>545</v>
      </c>
      <c r="E215">
        <v>26778</v>
      </c>
      <c r="F215" t="s">
        <v>937</v>
      </c>
    </row>
    <row r="216" spans="1:6" x14ac:dyDescent="0.3">
      <c r="A216">
        <v>922</v>
      </c>
      <c r="B216" t="s">
        <v>684</v>
      </c>
      <c r="D216" t="s">
        <v>545</v>
      </c>
      <c r="E216">
        <v>24425</v>
      </c>
      <c r="F216" t="s">
        <v>937</v>
      </c>
    </row>
    <row r="217" spans="1:6" x14ac:dyDescent="0.3">
      <c r="A217">
        <v>923</v>
      </c>
      <c r="B217" t="s">
        <v>685</v>
      </c>
      <c r="D217" t="s">
        <v>545</v>
      </c>
      <c r="E217">
        <v>25330</v>
      </c>
      <c r="F217" t="s">
        <v>937</v>
      </c>
    </row>
    <row r="218" spans="1:6" x14ac:dyDescent="0.3">
      <c r="A218">
        <v>924</v>
      </c>
      <c r="B218" t="s">
        <v>686</v>
      </c>
      <c r="D218" t="s">
        <v>545</v>
      </c>
      <c r="E218">
        <v>23520</v>
      </c>
      <c r="F218" t="s">
        <v>937</v>
      </c>
    </row>
    <row r="219" spans="1:6" x14ac:dyDescent="0.3">
      <c r="A219">
        <v>925</v>
      </c>
      <c r="B219" t="s">
        <v>687</v>
      </c>
      <c r="D219" t="s">
        <v>545</v>
      </c>
      <c r="E219">
        <v>11575</v>
      </c>
      <c r="F219" t="s">
        <v>937</v>
      </c>
    </row>
    <row r="220" spans="1:6" x14ac:dyDescent="0.3">
      <c r="A220">
        <v>926</v>
      </c>
      <c r="B220" t="s">
        <v>688</v>
      </c>
      <c r="D220" t="s">
        <v>545</v>
      </c>
      <c r="E220">
        <v>12480</v>
      </c>
      <c r="F220" t="s">
        <v>937</v>
      </c>
    </row>
    <row r="221" spans="1:6" x14ac:dyDescent="0.3">
      <c r="A221">
        <v>927</v>
      </c>
      <c r="B221" t="s">
        <v>689</v>
      </c>
      <c r="D221" t="s">
        <v>545</v>
      </c>
      <c r="E221">
        <v>12480</v>
      </c>
      <c r="F221" t="s">
        <v>937</v>
      </c>
    </row>
    <row r="222" spans="1:6" x14ac:dyDescent="0.3">
      <c r="A222">
        <v>928</v>
      </c>
      <c r="B222" t="s">
        <v>690</v>
      </c>
      <c r="D222" t="s">
        <v>545</v>
      </c>
      <c r="E222">
        <v>17186</v>
      </c>
      <c r="F222" t="s">
        <v>937</v>
      </c>
    </row>
    <row r="223" spans="1:6" x14ac:dyDescent="0.3">
      <c r="A223">
        <v>929</v>
      </c>
      <c r="B223" t="s">
        <v>691</v>
      </c>
      <c r="D223" t="s">
        <v>545</v>
      </c>
      <c r="E223">
        <v>9584</v>
      </c>
      <c r="F223" t="s">
        <v>937</v>
      </c>
    </row>
    <row r="224" spans="1:6" x14ac:dyDescent="0.3">
      <c r="A224">
        <v>936</v>
      </c>
      <c r="B224" t="s">
        <v>692</v>
      </c>
      <c r="D224" t="s">
        <v>638</v>
      </c>
      <c r="E224">
        <v>12719</v>
      </c>
    </row>
    <row r="225" spans="1:6" x14ac:dyDescent="0.3">
      <c r="A225">
        <v>938</v>
      </c>
      <c r="B225" t="s">
        <v>217</v>
      </c>
      <c r="D225" t="s">
        <v>638</v>
      </c>
      <c r="E225">
        <v>14785</v>
      </c>
    </row>
    <row r="226" spans="1:6" x14ac:dyDescent="0.3">
      <c r="A226">
        <v>939</v>
      </c>
      <c r="B226" t="s">
        <v>218</v>
      </c>
      <c r="D226" t="s">
        <v>638</v>
      </c>
      <c r="E226">
        <v>10405</v>
      </c>
    </row>
    <row r="227" spans="1:6" x14ac:dyDescent="0.3">
      <c r="A227">
        <v>940</v>
      </c>
      <c r="B227" t="s">
        <v>693</v>
      </c>
      <c r="D227" t="s">
        <v>638</v>
      </c>
      <c r="E227">
        <v>13545</v>
      </c>
    </row>
    <row r="228" spans="1:6" x14ac:dyDescent="0.3">
      <c r="A228">
        <v>941</v>
      </c>
      <c r="B228" t="s">
        <v>220</v>
      </c>
      <c r="D228" t="s">
        <v>638</v>
      </c>
      <c r="E228">
        <v>20653</v>
      </c>
    </row>
    <row r="229" spans="1:6" x14ac:dyDescent="0.3">
      <c r="A229">
        <v>944</v>
      </c>
      <c r="B229" t="s">
        <v>221</v>
      </c>
      <c r="D229" t="s">
        <v>638</v>
      </c>
      <c r="E229">
        <v>16934</v>
      </c>
    </row>
    <row r="230" spans="1:6" x14ac:dyDescent="0.3">
      <c r="A230">
        <v>945</v>
      </c>
      <c r="B230" t="s">
        <v>225</v>
      </c>
      <c r="D230" t="s">
        <v>638</v>
      </c>
      <c r="E230">
        <v>19992</v>
      </c>
    </row>
    <row r="231" spans="1:6" x14ac:dyDescent="0.3">
      <c r="A231">
        <v>946</v>
      </c>
      <c r="B231" t="s">
        <v>694</v>
      </c>
      <c r="D231" t="s">
        <v>638</v>
      </c>
      <c r="E231">
        <v>9579</v>
      </c>
    </row>
    <row r="232" spans="1:6" x14ac:dyDescent="0.3">
      <c r="A232">
        <v>947</v>
      </c>
      <c r="B232" t="s">
        <v>223</v>
      </c>
      <c r="D232" t="s">
        <v>638</v>
      </c>
      <c r="E232">
        <v>10818</v>
      </c>
    </row>
    <row r="233" spans="1:6" x14ac:dyDescent="0.3">
      <c r="A233">
        <v>983</v>
      </c>
      <c r="B233" t="s">
        <v>224</v>
      </c>
      <c r="D233" t="s">
        <v>638</v>
      </c>
      <c r="E233">
        <v>13876</v>
      </c>
    </row>
    <row r="234" spans="1:6" x14ac:dyDescent="0.3">
      <c r="A234" s="1097">
        <v>995</v>
      </c>
      <c r="B234" s="1097" t="s">
        <v>695</v>
      </c>
      <c r="C234" s="1097" t="s">
        <v>522</v>
      </c>
      <c r="D234" s="1097" t="s">
        <v>511</v>
      </c>
      <c r="E234">
        <v>5097</v>
      </c>
      <c r="F234" t="s">
        <v>942</v>
      </c>
    </row>
    <row r="235" spans="1:6" x14ac:dyDescent="0.3">
      <c r="A235" s="1097">
        <v>996</v>
      </c>
      <c r="B235" s="1097" t="s">
        <v>696</v>
      </c>
      <c r="C235" s="1097" t="s">
        <v>522</v>
      </c>
      <c r="D235" s="1097" t="s">
        <v>511</v>
      </c>
      <c r="E235">
        <v>5097</v>
      </c>
      <c r="F235" t="s">
        <v>942</v>
      </c>
    </row>
    <row r="236" spans="1:6" x14ac:dyDescent="0.3">
      <c r="A236">
        <v>998</v>
      </c>
      <c r="B236" t="s">
        <v>697</v>
      </c>
      <c r="C236" t="s">
        <v>553</v>
      </c>
      <c r="D236" t="s">
        <v>511</v>
      </c>
      <c r="E236">
        <v>26196</v>
      </c>
      <c r="F236" t="s">
        <v>937</v>
      </c>
    </row>
    <row r="237" spans="1:6" x14ac:dyDescent="0.3">
      <c r="A237">
        <v>1017</v>
      </c>
      <c r="B237" t="s">
        <v>698</v>
      </c>
      <c r="C237" t="s">
        <v>518</v>
      </c>
      <c r="D237" t="s">
        <v>511</v>
      </c>
      <c r="E237">
        <v>9083</v>
      </c>
      <c r="F237" t="s">
        <v>937</v>
      </c>
    </row>
    <row r="238" spans="1:6" x14ac:dyDescent="0.3">
      <c r="A238">
        <v>1026</v>
      </c>
      <c r="B238" t="s">
        <v>701</v>
      </c>
      <c r="C238" t="s">
        <v>522</v>
      </c>
      <c r="D238" t="s">
        <v>511</v>
      </c>
      <c r="E238">
        <v>21583</v>
      </c>
      <c r="F238" t="s">
        <v>937</v>
      </c>
    </row>
    <row r="239" spans="1:6" x14ac:dyDescent="0.3">
      <c r="A239" s="1097">
        <v>1027</v>
      </c>
      <c r="B239" s="1097" t="s">
        <v>702</v>
      </c>
      <c r="C239" s="1097" t="s">
        <v>439</v>
      </c>
      <c r="D239" s="1097" t="s">
        <v>511</v>
      </c>
      <c r="E239">
        <v>2543</v>
      </c>
      <c r="F239" t="s">
        <v>942</v>
      </c>
    </row>
    <row r="240" spans="1:6" x14ac:dyDescent="0.3">
      <c r="A240" s="1097">
        <v>1028</v>
      </c>
      <c r="B240" s="1097" t="s">
        <v>703</v>
      </c>
      <c r="C240" s="1097" t="s">
        <v>553</v>
      </c>
      <c r="D240" s="1097" t="s">
        <v>511</v>
      </c>
      <c r="E240">
        <v>4075</v>
      </c>
      <c r="F240" t="s">
        <v>942</v>
      </c>
    </row>
    <row r="241" spans="1:6" x14ac:dyDescent="0.3">
      <c r="A241" s="1097">
        <v>1029</v>
      </c>
      <c r="B241" s="1097" t="s">
        <v>704</v>
      </c>
      <c r="C241" s="1097" t="s">
        <v>553</v>
      </c>
      <c r="D241" s="1097" t="s">
        <v>511</v>
      </c>
      <c r="E241">
        <v>4075</v>
      </c>
      <c r="F241" t="s">
        <v>942</v>
      </c>
    </row>
    <row r="242" spans="1:6" x14ac:dyDescent="0.3">
      <c r="A242" s="1097">
        <v>1030</v>
      </c>
      <c r="B242" s="1097" t="s">
        <v>705</v>
      </c>
      <c r="C242" s="1097" t="s">
        <v>553</v>
      </c>
      <c r="D242" s="1097" t="s">
        <v>511</v>
      </c>
      <c r="E242">
        <v>4075</v>
      </c>
      <c r="F242" t="s">
        <v>942</v>
      </c>
    </row>
    <row r="243" spans="1:6" x14ac:dyDescent="0.3">
      <c r="A243" s="1097">
        <v>1040</v>
      </c>
      <c r="B243" s="1097" t="s">
        <v>712</v>
      </c>
      <c r="C243" s="1097" t="s">
        <v>456</v>
      </c>
      <c r="D243" s="1097" t="s">
        <v>511</v>
      </c>
      <c r="E243">
        <v>1150</v>
      </c>
      <c r="F243" t="s">
        <v>942</v>
      </c>
    </row>
    <row r="244" spans="1:6" x14ac:dyDescent="0.3">
      <c r="A244">
        <v>1046</v>
      </c>
      <c r="B244" t="s">
        <v>713</v>
      </c>
      <c r="C244" t="s">
        <v>518</v>
      </c>
      <c r="D244" t="s">
        <v>511</v>
      </c>
      <c r="E244">
        <v>8256</v>
      </c>
      <c r="F244" t="s">
        <v>937</v>
      </c>
    </row>
    <row r="245" spans="1:6" x14ac:dyDescent="0.3">
      <c r="A245">
        <v>1047</v>
      </c>
      <c r="B245" t="s">
        <v>714</v>
      </c>
      <c r="C245" t="s">
        <v>518</v>
      </c>
      <c r="D245" t="s">
        <v>511</v>
      </c>
      <c r="E245">
        <v>12719</v>
      </c>
      <c r="F245" t="s">
        <v>937</v>
      </c>
    </row>
    <row r="246" spans="1:6" x14ac:dyDescent="0.3">
      <c r="A246">
        <v>1048</v>
      </c>
      <c r="B246" t="s">
        <v>715</v>
      </c>
      <c r="C246" t="s">
        <v>518</v>
      </c>
      <c r="D246" t="s">
        <v>511</v>
      </c>
      <c r="E246">
        <v>11893</v>
      </c>
      <c r="F246" t="s">
        <v>937</v>
      </c>
    </row>
    <row r="247" spans="1:6" x14ac:dyDescent="0.3">
      <c r="A247">
        <v>1065</v>
      </c>
      <c r="B247" t="s">
        <v>716</v>
      </c>
      <c r="D247" t="s">
        <v>545</v>
      </c>
      <c r="E247">
        <v>22615</v>
      </c>
      <c r="F247" t="s">
        <v>937</v>
      </c>
    </row>
    <row r="248" spans="1:6" x14ac:dyDescent="0.3">
      <c r="A248">
        <v>1066</v>
      </c>
      <c r="B248" t="s">
        <v>717</v>
      </c>
      <c r="D248" t="s">
        <v>545</v>
      </c>
      <c r="E248">
        <v>22615</v>
      </c>
      <c r="F248" t="s">
        <v>937</v>
      </c>
    </row>
    <row r="249" spans="1:6" x14ac:dyDescent="0.3">
      <c r="A249">
        <v>1067</v>
      </c>
      <c r="B249" t="s">
        <v>718</v>
      </c>
      <c r="D249" t="s">
        <v>545</v>
      </c>
      <c r="E249">
        <v>16267</v>
      </c>
      <c r="F249" t="s">
        <v>937</v>
      </c>
    </row>
    <row r="250" spans="1:6" x14ac:dyDescent="0.3">
      <c r="A250">
        <v>1068</v>
      </c>
      <c r="B250" t="s">
        <v>719</v>
      </c>
      <c r="D250" t="s">
        <v>545</v>
      </c>
      <c r="E250">
        <v>22615</v>
      </c>
      <c r="F250" t="s">
        <v>937</v>
      </c>
    </row>
    <row r="251" spans="1:6" x14ac:dyDescent="0.3">
      <c r="A251">
        <v>1069</v>
      </c>
      <c r="B251" t="s">
        <v>720</v>
      </c>
      <c r="D251" t="s">
        <v>545</v>
      </c>
      <c r="E251">
        <v>22615</v>
      </c>
      <c r="F251" t="s">
        <v>937</v>
      </c>
    </row>
    <row r="252" spans="1:6" x14ac:dyDescent="0.3">
      <c r="A252">
        <v>1070</v>
      </c>
      <c r="B252" t="s">
        <v>721</v>
      </c>
      <c r="D252" t="s">
        <v>545</v>
      </c>
      <c r="E252">
        <v>22615</v>
      </c>
      <c r="F252" t="s">
        <v>937</v>
      </c>
    </row>
    <row r="253" spans="1:6" x14ac:dyDescent="0.3">
      <c r="A253">
        <v>1071</v>
      </c>
      <c r="B253" t="s">
        <v>722</v>
      </c>
      <c r="D253" t="s">
        <v>545</v>
      </c>
      <c r="E253">
        <v>22615</v>
      </c>
      <c r="F253" t="s">
        <v>937</v>
      </c>
    </row>
    <row r="254" spans="1:6" x14ac:dyDescent="0.3">
      <c r="A254">
        <v>1072</v>
      </c>
      <c r="B254" t="s">
        <v>723</v>
      </c>
      <c r="D254" t="s">
        <v>545</v>
      </c>
      <c r="E254">
        <v>22615</v>
      </c>
      <c r="F254" t="s">
        <v>937</v>
      </c>
    </row>
    <row r="255" spans="1:6" x14ac:dyDescent="0.3">
      <c r="A255">
        <v>1073</v>
      </c>
      <c r="B255" t="s">
        <v>724</v>
      </c>
      <c r="D255" t="s">
        <v>545</v>
      </c>
      <c r="E255">
        <v>22615</v>
      </c>
      <c r="F255" t="s">
        <v>937</v>
      </c>
    </row>
    <row r="256" spans="1:6" x14ac:dyDescent="0.3">
      <c r="A256">
        <v>1074</v>
      </c>
      <c r="B256" t="s">
        <v>725</v>
      </c>
      <c r="D256" t="s">
        <v>545</v>
      </c>
      <c r="E256">
        <v>23520</v>
      </c>
      <c r="F256" t="s">
        <v>937</v>
      </c>
    </row>
    <row r="257" spans="1:6" x14ac:dyDescent="0.3">
      <c r="A257">
        <v>1082</v>
      </c>
      <c r="B257" t="s">
        <v>726</v>
      </c>
      <c r="D257" t="s">
        <v>545</v>
      </c>
      <c r="E257">
        <v>5429</v>
      </c>
      <c r="F257" t="s">
        <v>937</v>
      </c>
    </row>
    <row r="258" spans="1:6" x14ac:dyDescent="0.3">
      <c r="A258">
        <v>1083</v>
      </c>
      <c r="B258" t="s">
        <v>727</v>
      </c>
      <c r="D258" t="s">
        <v>545</v>
      </c>
      <c r="E258">
        <v>4063</v>
      </c>
      <c r="F258" t="s">
        <v>937</v>
      </c>
    </row>
    <row r="259" spans="1:6" x14ac:dyDescent="0.3">
      <c r="A259">
        <v>1084</v>
      </c>
      <c r="B259" t="s">
        <v>728</v>
      </c>
      <c r="D259" t="s">
        <v>545</v>
      </c>
      <c r="E259">
        <v>4063</v>
      </c>
      <c r="F259" t="s">
        <v>937</v>
      </c>
    </row>
    <row r="260" spans="1:6" x14ac:dyDescent="0.3">
      <c r="A260">
        <v>1085</v>
      </c>
      <c r="B260" t="s">
        <v>729</v>
      </c>
      <c r="D260" t="s">
        <v>545</v>
      </c>
      <c r="E260">
        <v>9946</v>
      </c>
      <c r="F260" t="s">
        <v>937</v>
      </c>
    </row>
    <row r="261" spans="1:6" x14ac:dyDescent="0.3">
      <c r="A261">
        <v>1086</v>
      </c>
      <c r="B261" t="s">
        <v>730</v>
      </c>
      <c r="D261" t="s">
        <v>545</v>
      </c>
      <c r="E261">
        <v>18090</v>
      </c>
      <c r="F261" t="s">
        <v>937</v>
      </c>
    </row>
    <row r="262" spans="1:6" x14ac:dyDescent="0.3">
      <c r="A262">
        <v>1087</v>
      </c>
      <c r="B262" t="s">
        <v>731</v>
      </c>
      <c r="D262" t="s">
        <v>545</v>
      </c>
      <c r="E262">
        <v>6326</v>
      </c>
      <c r="F262" t="s">
        <v>937</v>
      </c>
    </row>
    <row r="263" spans="1:6" x14ac:dyDescent="0.3">
      <c r="A263">
        <v>1088</v>
      </c>
      <c r="B263" t="s">
        <v>732</v>
      </c>
      <c r="D263" t="s">
        <v>545</v>
      </c>
      <c r="E263">
        <v>7593</v>
      </c>
      <c r="F263" t="s">
        <v>937</v>
      </c>
    </row>
    <row r="264" spans="1:6" x14ac:dyDescent="0.3">
      <c r="A264">
        <v>1091</v>
      </c>
      <c r="B264" t="s">
        <v>733</v>
      </c>
      <c r="D264" t="s">
        <v>545</v>
      </c>
      <c r="E264">
        <v>18995</v>
      </c>
      <c r="F264" t="s">
        <v>937</v>
      </c>
    </row>
    <row r="265" spans="1:6" x14ac:dyDescent="0.3">
      <c r="A265">
        <v>1092</v>
      </c>
      <c r="B265" t="s">
        <v>734</v>
      </c>
      <c r="D265" t="s">
        <v>545</v>
      </c>
      <c r="E265">
        <v>4787</v>
      </c>
      <c r="F265" t="s">
        <v>937</v>
      </c>
    </row>
    <row r="266" spans="1:6" x14ac:dyDescent="0.3">
      <c r="A266">
        <v>1093</v>
      </c>
      <c r="B266" t="s">
        <v>735</v>
      </c>
      <c r="D266" t="s">
        <v>545</v>
      </c>
      <c r="E266">
        <v>3068</v>
      </c>
      <c r="F266" t="s">
        <v>937</v>
      </c>
    </row>
    <row r="267" spans="1:6" x14ac:dyDescent="0.3">
      <c r="A267">
        <v>1094</v>
      </c>
      <c r="B267" t="s">
        <v>736</v>
      </c>
      <c r="D267" t="s">
        <v>545</v>
      </c>
      <c r="E267">
        <v>3339</v>
      </c>
      <c r="F267" t="s">
        <v>937</v>
      </c>
    </row>
    <row r="268" spans="1:6" x14ac:dyDescent="0.3">
      <c r="A268">
        <v>1095</v>
      </c>
      <c r="B268" t="s">
        <v>737</v>
      </c>
      <c r="D268" t="s">
        <v>545</v>
      </c>
      <c r="E268">
        <v>9946</v>
      </c>
      <c r="F268" t="s">
        <v>937</v>
      </c>
    </row>
    <row r="269" spans="1:6" x14ac:dyDescent="0.3">
      <c r="A269" s="1097">
        <v>1103</v>
      </c>
      <c r="B269" s="1097" t="s">
        <v>739</v>
      </c>
      <c r="C269" s="1097" t="s">
        <v>522</v>
      </c>
      <c r="D269" s="1097" t="s">
        <v>511</v>
      </c>
      <c r="E269">
        <v>1706</v>
      </c>
      <c r="F269" t="s">
        <v>942</v>
      </c>
    </row>
    <row r="270" spans="1:6" x14ac:dyDescent="0.3">
      <c r="A270" s="1097">
        <v>1104</v>
      </c>
      <c r="B270" s="1097" t="s">
        <v>740</v>
      </c>
      <c r="C270" s="1097" t="s">
        <v>553</v>
      </c>
      <c r="D270" s="1097" t="s">
        <v>511</v>
      </c>
      <c r="E270">
        <v>2604</v>
      </c>
      <c r="F270" t="s">
        <v>942</v>
      </c>
    </row>
    <row r="271" spans="1:6" x14ac:dyDescent="0.3">
      <c r="A271">
        <v>1121</v>
      </c>
      <c r="B271" t="s">
        <v>744</v>
      </c>
      <c r="D271" t="s">
        <v>638</v>
      </c>
      <c r="E271">
        <v>6025</v>
      </c>
    </row>
    <row r="272" spans="1:6" x14ac:dyDescent="0.3">
      <c r="A272" s="1097">
        <v>1146</v>
      </c>
      <c r="B272" s="1097" t="s">
        <v>1312</v>
      </c>
      <c r="C272" s="1097" t="s">
        <v>153</v>
      </c>
      <c r="D272" s="1097" t="s">
        <v>511</v>
      </c>
      <c r="E272">
        <v>1499</v>
      </c>
      <c r="F272" t="s">
        <v>942</v>
      </c>
    </row>
    <row r="273" spans="1:6" x14ac:dyDescent="0.3">
      <c r="A273">
        <v>1147</v>
      </c>
      <c r="B273" t="s">
        <v>747</v>
      </c>
      <c r="D273" t="s">
        <v>638</v>
      </c>
      <c r="E273">
        <v>4124</v>
      </c>
    </row>
    <row r="274" spans="1:6" x14ac:dyDescent="0.3">
      <c r="A274">
        <v>1154</v>
      </c>
      <c r="B274" t="s">
        <v>748</v>
      </c>
      <c r="D274" t="s">
        <v>638</v>
      </c>
      <c r="E274">
        <v>4124</v>
      </c>
    </row>
    <row r="275" spans="1:6" x14ac:dyDescent="0.3">
      <c r="A275" s="1097">
        <v>1237</v>
      </c>
      <c r="B275" s="1097" t="s">
        <v>774</v>
      </c>
      <c r="C275" s="1097"/>
      <c r="D275" s="1097" t="s">
        <v>638</v>
      </c>
      <c r="E275">
        <v>0</v>
      </c>
      <c r="F275" t="s">
        <v>942</v>
      </c>
    </row>
    <row r="276" spans="1:6" x14ac:dyDescent="0.3">
      <c r="A276">
        <v>1341</v>
      </c>
      <c r="B276" t="s">
        <v>799</v>
      </c>
      <c r="D276" t="s">
        <v>638</v>
      </c>
      <c r="E276">
        <v>12471</v>
      </c>
    </row>
    <row r="277" spans="1:6" x14ac:dyDescent="0.3">
      <c r="A277">
        <v>1376</v>
      </c>
      <c r="B277" t="s">
        <v>801</v>
      </c>
      <c r="D277" t="s">
        <v>638</v>
      </c>
      <c r="E277">
        <v>10805</v>
      </c>
    </row>
    <row r="278" spans="1:6" x14ac:dyDescent="0.3">
      <c r="A278">
        <v>1377</v>
      </c>
      <c r="B278" t="s">
        <v>802</v>
      </c>
      <c r="D278" t="s">
        <v>638</v>
      </c>
      <c r="E278">
        <v>7665</v>
      </c>
    </row>
    <row r="279" spans="1:6" x14ac:dyDescent="0.3">
      <c r="A279">
        <v>1393</v>
      </c>
      <c r="B279" t="s">
        <v>803</v>
      </c>
      <c r="D279" t="s">
        <v>545</v>
      </c>
      <c r="E279">
        <v>9041</v>
      </c>
      <c r="F279" t="s">
        <v>937</v>
      </c>
    </row>
    <row r="280" spans="1:6" x14ac:dyDescent="0.3">
      <c r="A280">
        <v>1394</v>
      </c>
      <c r="B280" t="s">
        <v>804</v>
      </c>
      <c r="D280" t="s">
        <v>545</v>
      </c>
      <c r="E280">
        <v>7231</v>
      </c>
      <c r="F280" t="s">
        <v>937</v>
      </c>
    </row>
    <row r="281" spans="1:6" x14ac:dyDescent="0.3">
      <c r="A281">
        <v>1395</v>
      </c>
      <c r="B281" t="s">
        <v>805</v>
      </c>
      <c r="D281" t="s">
        <v>545</v>
      </c>
      <c r="E281">
        <v>21710</v>
      </c>
      <c r="F281" t="s">
        <v>937</v>
      </c>
    </row>
    <row r="282" spans="1:6" x14ac:dyDescent="0.3">
      <c r="A282" s="1097">
        <v>1400</v>
      </c>
      <c r="B282" s="1097" t="s">
        <v>260</v>
      </c>
      <c r="C282" s="1097"/>
      <c r="D282" s="1097" t="s">
        <v>638</v>
      </c>
      <c r="E282">
        <v>4124</v>
      </c>
      <c r="F282" t="s">
        <v>942</v>
      </c>
    </row>
    <row r="283" spans="1:6" x14ac:dyDescent="0.3">
      <c r="A283" s="1097">
        <v>1402</v>
      </c>
      <c r="B283" s="1097" t="s">
        <v>807</v>
      </c>
      <c r="C283" s="1097"/>
      <c r="D283" s="1097" t="s">
        <v>638</v>
      </c>
      <c r="E283">
        <v>4124</v>
      </c>
      <c r="F283" t="s">
        <v>942</v>
      </c>
    </row>
    <row r="284" spans="1:6" x14ac:dyDescent="0.3">
      <c r="A284" s="1097">
        <v>1404</v>
      </c>
      <c r="B284" s="1097" t="s">
        <v>809</v>
      </c>
      <c r="C284" s="1097"/>
      <c r="D284" s="1097" t="s">
        <v>638</v>
      </c>
      <c r="E284">
        <v>5116</v>
      </c>
      <c r="F284" t="s">
        <v>942</v>
      </c>
    </row>
    <row r="285" spans="1:6" x14ac:dyDescent="0.3">
      <c r="A285">
        <v>1408</v>
      </c>
      <c r="B285" t="s">
        <v>1081</v>
      </c>
      <c r="D285" t="s">
        <v>545</v>
      </c>
      <c r="E285">
        <v>22615</v>
      </c>
      <c r="F285" t="s">
        <v>937</v>
      </c>
    </row>
    <row r="286" spans="1:6" x14ac:dyDescent="0.3">
      <c r="A286">
        <v>1409</v>
      </c>
      <c r="B286" t="s">
        <v>811</v>
      </c>
      <c r="D286" t="s">
        <v>545</v>
      </c>
      <c r="E286">
        <v>22615</v>
      </c>
      <c r="F286" t="s">
        <v>937</v>
      </c>
    </row>
    <row r="287" spans="1:6" x14ac:dyDescent="0.3">
      <c r="A287">
        <v>1410</v>
      </c>
      <c r="B287" t="s">
        <v>812</v>
      </c>
      <c r="D287" t="s">
        <v>545</v>
      </c>
      <c r="E287">
        <v>22615</v>
      </c>
      <c r="F287" t="s">
        <v>937</v>
      </c>
    </row>
    <row r="288" spans="1:6" x14ac:dyDescent="0.3">
      <c r="A288">
        <v>1412</v>
      </c>
      <c r="B288" t="s">
        <v>813</v>
      </c>
      <c r="D288" t="s">
        <v>545</v>
      </c>
      <c r="E288">
        <v>22615</v>
      </c>
      <c r="F288" t="s">
        <v>937</v>
      </c>
    </row>
    <row r="289" spans="1:6" x14ac:dyDescent="0.3">
      <c r="A289">
        <v>1413</v>
      </c>
      <c r="B289" t="s">
        <v>814</v>
      </c>
      <c r="D289" t="s">
        <v>545</v>
      </c>
      <c r="E289">
        <v>22615</v>
      </c>
      <c r="F289" t="s">
        <v>937</v>
      </c>
    </row>
    <row r="290" spans="1:6" x14ac:dyDescent="0.3">
      <c r="A290">
        <v>1414</v>
      </c>
      <c r="B290" t="s">
        <v>815</v>
      </c>
      <c r="D290" t="s">
        <v>545</v>
      </c>
      <c r="E290">
        <v>22615</v>
      </c>
      <c r="F290" t="s">
        <v>937</v>
      </c>
    </row>
    <row r="291" spans="1:6" x14ac:dyDescent="0.3">
      <c r="A291">
        <v>1415</v>
      </c>
      <c r="B291" t="s">
        <v>816</v>
      </c>
      <c r="D291" t="s">
        <v>545</v>
      </c>
      <c r="E291">
        <v>22615</v>
      </c>
      <c r="F291" t="s">
        <v>937</v>
      </c>
    </row>
    <row r="292" spans="1:6" x14ac:dyDescent="0.3">
      <c r="A292">
        <v>1416</v>
      </c>
      <c r="B292" t="s">
        <v>817</v>
      </c>
      <c r="D292" t="s">
        <v>545</v>
      </c>
      <c r="E292">
        <v>23520</v>
      </c>
      <c r="F292" t="s">
        <v>937</v>
      </c>
    </row>
    <row r="293" spans="1:6" x14ac:dyDescent="0.3">
      <c r="A293">
        <v>1417</v>
      </c>
      <c r="B293" t="s">
        <v>818</v>
      </c>
      <c r="D293" t="s">
        <v>545</v>
      </c>
      <c r="E293">
        <v>22615</v>
      </c>
      <c r="F293" t="s">
        <v>937</v>
      </c>
    </row>
    <row r="294" spans="1:6" x14ac:dyDescent="0.3">
      <c r="A294">
        <v>1418</v>
      </c>
      <c r="B294" t="s">
        <v>1083</v>
      </c>
      <c r="D294" t="s">
        <v>545</v>
      </c>
      <c r="E294">
        <v>22615</v>
      </c>
      <c r="F294" t="s">
        <v>937</v>
      </c>
    </row>
    <row r="295" spans="1:6" x14ac:dyDescent="0.3">
      <c r="A295">
        <v>1424</v>
      </c>
      <c r="B295" t="s">
        <v>819</v>
      </c>
      <c r="D295" t="s">
        <v>511</v>
      </c>
      <c r="E295">
        <v>12950</v>
      </c>
      <c r="F295" t="s">
        <v>937</v>
      </c>
    </row>
    <row r="296" spans="1:6" x14ac:dyDescent="0.3">
      <c r="A296" s="1097">
        <v>1428</v>
      </c>
      <c r="B296" s="1097" t="s">
        <v>820</v>
      </c>
      <c r="C296" s="1097"/>
      <c r="D296" s="1097" t="s">
        <v>511</v>
      </c>
      <c r="E296">
        <v>15288</v>
      </c>
      <c r="F296" t="s">
        <v>942</v>
      </c>
    </row>
    <row r="297" spans="1:6" x14ac:dyDescent="0.3">
      <c r="A297" s="1097">
        <v>1429</v>
      </c>
      <c r="B297" s="1097" t="s">
        <v>821</v>
      </c>
      <c r="C297" s="1097"/>
      <c r="D297" s="1097" t="s">
        <v>511</v>
      </c>
      <c r="E297">
        <v>29623</v>
      </c>
      <c r="F297" t="s">
        <v>942</v>
      </c>
    </row>
    <row r="298" spans="1:6" x14ac:dyDescent="0.3">
      <c r="A298">
        <v>1503</v>
      </c>
      <c r="B298" t="s">
        <v>822</v>
      </c>
      <c r="D298" t="s">
        <v>545</v>
      </c>
      <c r="E298">
        <v>24425</v>
      </c>
      <c r="F298" t="s">
        <v>937</v>
      </c>
    </row>
    <row r="299" spans="1:6" x14ac:dyDescent="0.3">
      <c r="A299">
        <v>1509</v>
      </c>
      <c r="B299" t="s">
        <v>824</v>
      </c>
      <c r="D299" t="s">
        <v>638</v>
      </c>
      <c r="E299">
        <v>2636</v>
      </c>
    </row>
    <row r="300" spans="1:6" x14ac:dyDescent="0.3">
      <c r="A300">
        <v>1510</v>
      </c>
      <c r="B300" t="s">
        <v>825</v>
      </c>
      <c r="D300" t="s">
        <v>638</v>
      </c>
      <c r="E300">
        <v>17264</v>
      </c>
    </row>
    <row r="301" spans="1:6" x14ac:dyDescent="0.3">
      <c r="A301">
        <v>1511</v>
      </c>
      <c r="B301" t="s">
        <v>1323</v>
      </c>
      <c r="D301" t="s">
        <v>638</v>
      </c>
      <c r="E301">
        <v>1893</v>
      </c>
    </row>
    <row r="302" spans="1:6" x14ac:dyDescent="0.3">
      <c r="A302">
        <v>1519</v>
      </c>
      <c r="B302" t="s">
        <v>827</v>
      </c>
      <c r="C302" t="s">
        <v>153</v>
      </c>
      <c r="D302" t="s">
        <v>511</v>
      </c>
      <c r="E302">
        <v>14564</v>
      </c>
      <c r="F302" t="s">
        <v>937</v>
      </c>
    </row>
    <row r="303" spans="1:6" x14ac:dyDescent="0.3">
      <c r="A303">
        <v>1672</v>
      </c>
      <c r="E303">
        <v>3132</v>
      </c>
    </row>
    <row r="304" spans="1:6" x14ac:dyDescent="0.3">
      <c r="A304">
        <v>2014</v>
      </c>
      <c r="B304" t="s">
        <v>117</v>
      </c>
      <c r="D304" t="s">
        <v>545</v>
      </c>
      <c r="E304">
        <v>17457</v>
      </c>
      <c r="F304" t="s">
        <v>937</v>
      </c>
    </row>
    <row r="305" spans="1:6" x14ac:dyDescent="0.3">
      <c r="A305">
        <v>2044</v>
      </c>
      <c r="B305" t="s">
        <v>1324</v>
      </c>
      <c r="C305" t="s">
        <v>522</v>
      </c>
      <c r="D305" t="s">
        <v>511</v>
      </c>
      <c r="E305">
        <v>11128</v>
      </c>
      <c r="F305" t="s">
        <v>937</v>
      </c>
    </row>
    <row r="306" spans="1:6" x14ac:dyDescent="0.3">
      <c r="A306">
        <v>2070</v>
      </c>
      <c r="B306" t="s">
        <v>829</v>
      </c>
      <c r="D306" t="s">
        <v>545</v>
      </c>
      <c r="E306">
        <v>22615</v>
      </c>
      <c r="F306" t="s">
        <v>937</v>
      </c>
    </row>
    <row r="307" spans="1:6" x14ac:dyDescent="0.3">
      <c r="A307" s="1097">
        <v>2146</v>
      </c>
      <c r="B307" s="1097" t="s">
        <v>830</v>
      </c>
      <c r="C307" s="1097" t="s">
        <v>153</v>
      </c>
      <c r="D307" s="1097" t="s">
        <v>511</v>
      </c>
      <c r="E307">
        <v>49891</v>
      </c>
      <c r="F307" t="s">
        <v>942</v>
      </c>
    </row>
    <row r="308" spans="1:6" x14ac:dyDescent="0.3">
      <c r="A308">
        <v>2157</v>
      </c>
      <c r="B308" t="s">
        <v>1104</v>
      </c>
      <c r="D308" t="s">
        <v>545</v>
      </c>
      <c r="E308">
        <v>5286</v>
      </c>
      <c r="F308" t="s">
        <v>937</v>
      </c>
    </row>
    <row r="309" spans="1:6" x14ac:dyDescent="0.3">
      <c r="A309">
        <v>2180</v>
      </c>
      <c r="B309" t="s">
        <v>831</v>
      </c>
      <c r="D309" t="s">
        <v>545</v>
      </c>
      <c r="E309">
        <v>2900</v>
      </c>
      <c r="F309" t="s">
        <v>937</v>
      </c>
    </row>
    <row r="310" spans="1:6" x14ac:dyDescent="0.3">
      <c r="A310">
        <v>2181</v>
      </c>
      <c r="B310" t="s">
        <v>832</v>
      </c>
      <c r="D310" t="s">
        <v>545</v>
      </c>
      <c r="E310">
        <v>3576</v>
      </c>
      <c r="F310" t="s">
        <v>937</v>
      </c>
    </row>
    <row r="311" spans="1:6" x14ac:dyDescent="0.3">
      <c r="A311">
        <v>2186</v>
      </c>
      <c r="B311" t="s">
        <v>833</v>
      </c>
      <c r="D311" t="s">
        <v>545</v>
      </c>
      <c r="E311">
        <v>5205</v>
      </c>
      <c r="F311" t="s">
        <v>937</v>
      </c>
    </row>
    <row r="312" spans="1:6" x14ac:dyDescent="0.3">
      <c r="A312">
        <v>2209</v>
      </c>
      <c r="B312" t="s">
        <v>834</v>
      </c>
      <c r="D312" t="s">
        <v>545</v>
      </c>
      <c r="E312">
        <v>8391</v>
      </c>
      <c r="F312" t="s">
        <v>937</v>
      </c>
    </row>
    <row r="313" spans="1:6" x14ac:dyDescent="0.3">
      <c r="A313">
        <v>2230</v>
      </c>
      <c r="E313">
        <v>2140</v>
      </c>
    </row>
    <row r="314" spans="1:6" x14ac:dyDescent="0.3">
      <c r="A314">
        <v>2499</v>
      </c>
      <c r="E314">
        <v>7926</v>
      </c>
    </row>
    <row r="315" spans="1:6" x14ac:dyDescent="0.3">
      <c r="A315">
        <v>3181</v>
      </c>
      <c r="E315">
        <v>10653</v>
      </c>
    </row>
    <row r="316" spans="1:6" x14ac:dyDescent="0.3">
      <c r="A316">
        <v>3720</v>
      </c>
      <c r="E316">
        <v>3298</v>
      </c>
    </row>
    <row r="317" spans="1:6" x14ac:dyDescent="0.3">
      <c r="A317">
        <v>4663</v>
      </c>
      <c r="E317">
        <v>11397</v>
      </c>
    </row>
    <row r="318" spans="1:6" x14ac:dyDescent="0.3">
      <c r="A318">
        <v>4687</v>
      </c>
      <c r="E318">
        <v>19413</v>
      </c>
    </row>
    <row r="319" spans="1:6" x14ac:dyDescent="0.3">
      <c r="A319">
        <v>4704</v>
      </c>
      <c r="E319">
        <v>22727</v>
      </c>
    </row>
    <row r="320" spans="1:6" x14ac:dyDescent="0.3">
      <c r="A320">
        <v>4713</v>
      </c>
      <c r="E320">
        <v>4537</v>
      </c>
    </row>
    <row r="321" spans="1:6" x14ac:dyDescent="0.3">
      <c r="A321">
        <v>6071</v>
      </c>
      <c r="B321" t="s">
        <v>835</v>
      </c>
      <c r="D321" t="s">
        <v>545</v>
      </c>
      <c r="E321">
        <v>11122</v>
      </c>
      <c r="F321" t="s">
        <v>937</v>
      </c>
    </row>
    <row r="322" spans="1:6" x14ac:dyDescent="0.3">
      <c r="A322">
        <v>6072</v>
      </c>
      <c r="B322" t="s">
        <v>836</v>
      </c>
      <c r="D322" t="s">
        <v>545</v>
      </c>
      <c r="E322">
        <v>14652</v>
      </c>
      <c r="F322" t="s">
        <v>937</v>
      </c>
    </row>
    <row r="323" spans="1:6" x14ac:dyDescent="0.3">
      <c r="A323">
        <v>6073</v>
      </c>
      <c r="B323" t="s">
        <v>837</v>
      </c>
      <c r="D323" t="s">
        <v>545</v>
      </c>
      <c r="E323">
        <v>7239</v>
      </c>
      <c r="F323" t="s">
        <v>937</v>
      </c>
    </row>
    <row r="324" spans="1:6" x14ac:dyDescent="0.3">
      <c r="A324">
        <v>6074</v>
      </c>
      <c r="B324" t="s">
        <v>838</v>
      </c>
      <c r="D324" t="s">
        <v>545</v>
      </c>
      <c r="E324">
        <v>7502</v>
      </c>
      <c r="F324" t="s">
        <v>937</v>
      </c>
    </row>
    <row r="325" spans="1:6" x14ac:dyDescent="0.3">
      <c r="A325">
        <v>6075</v>
      </c>
      <c r="B325" t="s">
        <v>839</v>
      </c>
      <c r="D325" t="s">
        <v>545</v>
      </c>
      <c r="E325">
        <v>10127</v>
      </c>
      <c r="F325" t="s">
        <v>937</v>
      </c>
    </row>
    <row r="326" spans="1:6" x14ac:dyDescent="0.3">
      <c r="A326">
        <v>6076</v>
      </c>
      <c r="B326" t="s">
        <v>89</v>
      </c>
      <c r="D326" t="s">
        <v>545</v>
      </c>
      <c r="E326">
        <v>9041</v>
      </c>
      <c r="F326" t="s">
        <v>937</v>
      </c>
    </row>
    <row r="327" spans="1:6" x14ac:dyDescent="0.3">
      <c r="A327">
        <v>6077</v>
      </c>
      <c r="B327" t="s">
        <v>90</v>
      </c>
      <c r="D327" t="s">
        <v>545</v>
      </c>
      <c r="E327">
        <v>1809</v>
      </c>
      <c r="F327" t="s">
        <v>937</v>
      </c>
    </row>
    <row r="328" spans="1:6" x14ac:dyDescent="0.3">
      <c r="A328">
        <v>6078</v>
      </c>
      <c r="B328" t="s">
        <v>840</v>
      </c>
      <c r="D328" t="s">
        <v>545</v>
      </c>
      <c r="E328">
        <v>9855</v>
      </c>
      <c r="F328" t="s">
        <v>937</v>
      </c>
    </row>
    <row r="329" spans="1:6" x14ac:dyDescent="0.3">
      <c r="A329">
        <v>6079</v>
      </c>
      <c r="B329" t="s">
        <v>841</v>
      </c>
      <c r="D329" t="s">
        <v>545</v>
      </c>
      <c r="E329">
        <v>7412</v>
      </c>
      <c r="F329" t="s">
        <v>937</v>
      </c>
    </row>
    <row r="330" spans="1:6" x14ac:dyDescent="0.3">
      <c r="A330">
        <v>6080</v>
      </c>
      <c r="B330" t="s">
        <v>93</v>
      </c>
      <c r="D330" t="s">
        <v>545</v>
      </c>
      <c r="E330">
        <v>10579</v>
      </c>
      <c r="F330" t="s">
        <v>937</v>
      </c>
    </row>
    <row r="331" spans="1:6" x14ac:dyDescent="0.3">
      <c r="A331">
        <v>6081</v>
      </c>
      <c r="B331" t="s">
        <v>94</v>
      </c>
      <c r="D331" t="s">
        <v>545</v>
      </c>
      <c r="E331">
        <v>9584</v>
      </c>
      <c r="F331" t="s">
        <v>937</v>
      </c>
    </row>
    <row r="332" spans="1:6" x14ac:dyDescent="0.3">
      <c r="A332">
        <v>7209</v>
      </c>
      <c r="B332" t="s">
        <v>851</v>
      </c>
      <c r="C332" t="s">
        <v>570</v>
      </c>
      <c r="D332" t="s">
        <v>545</v>
      </c>
      <c r="E332">
        <v>9477</v>
      </c>
      <c r="F332" t="s">
        <v>937</v>
      </c>
    </row>
    <row r="333" spans="1:6" x14ac:dyDescent="0.3">
      <c r="A333">
        <v>7215</v>
      </c>
      <c r="B333" t="s">
        <v>855</v>
      </c>
      <c r="D333" t="s">
        <v>545</v>
      </c>
      <c r="E333">
        <v>7567</v>
      </c>
      <c r="F333" t="s">
        <v>937</v>
      </c>
    </row>
    <row r="334" spans="1:6" x14ac:dyDescent="0.3">
      <c r="A334">
        <v>7217</v>
      </c>
      <c r="B334" t="s">
        <v>856</v>
      </c>
      <c r="D334" t="s">
        <v>545</v>
      </c>
      <c r="E334">
        <v>10851</v>
      </c>
    </row>
    <row r="335" spans="1:6" x14ac:dyDescent="0.3">
      <c r="A335">
        <v>7224</v>
      </c>
      <c r="B335" t="s">
        <v>859</v>
      </c>
      <c r="C335" t="s">
        <v>570</v>
      </c>
      <c r="D335" t="s">
        <v>545</v>
      </c>
      <c r="E335">
        <v>17548</v>
      </c>
      <c r="F335" t="s">
        <v>937</v>
      </c>
    </row>
    <row r="336" spans="1:6" x14ac:dyDescent="0.3">
      <c r="A336">
        <v>7225</v>
      </c>
      <c r="B336" t="s">
        <v>860</v>
      </c>
      <c r="D336" t="s">
        <v>545</v>
      </c>
      <c r="E336">
        <v>13023</v>
      </c>
    </row>
    <row r="337" spans="1:6" x14ac:dyDescent="0.3">
      <c r="A337">
        <v>7229</v>
      </c>
      <c r="B337" t="s">
        <v>861</v>
      </c>
      <c r="D337" t="s">
        <v>545</v>
      </c>
      <c r="E337">
        <v>2489</v>
      </c>
      <c r="F337" t="s">
        <v>937</v>
      </c>
    </row>
    <row r="338" spans="1:6" x14ac:dyDescent="0.3">
      <c r="A338">
        <v>8072</v>
      </c>
      <c r="B338" t="s">
        <v>862</v>
      </c>
      <c r="D338" t="s">
        <v>545</v>
      </c>
      <c r="E338">
        <v>3439</v>
      </c>
      <c r="F338" t="s">
        <v>937</v>
      </c>
    </row>
    <row r="339" spans="1:6" x14ac:dyDescent="0.3">
      <c r="A339">
        <v>9705</v>
      </c>
      <c r="B339" t="s">
        <v>1207</v>
      </c>
      <c r="D339" t="s">
        <v>545</v>
      </c>
      <c r="E339">
        <v>27</v>
      </c>
      <c r="F339" t="s">
        <v>937</v>
      </c>
    </row>
    <row r="340" spans="1:6" x14ac:dyDescent="0.3">
      <c r="A340">
        <v>9721</v>
      </c>
      <c r="B340" t="s">
        <v>863</v>
      </c>
      <c r="D340" t="s">
        <v>545</v>
      </c>
      <c r="E340">
        <v>1258</v>
      </c>
      <c r="F340" t="s">
        <v>937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C6DAE-72CA-407D-99AA-F85A856C3BC4}">
  <sheetPr codeName="Hoja18">
    <pageSetUpPr fitToPage="1"/>
  </sheetPr>
  <dimension ref="A1:CJ181"/>
  <sheetViews>
    <sheetView zoomScale="77" zoomScaleNormal="85" workbookViewId="0">
      <selection activeCell="G5" sqref="G5"/>
    </sheetView>
  </sheetViews>
  <sheetFormatPr baseColWidth="10" defaultColWidth="11.44140625" defaultRowHeight="14.4" x14ac:dyDescent="0.3"/>
  <cols>
    <col min="1" max="1" width="20.88671875" bestFit="1" customWidth="1"/>
    <col min="2" max="2" width="7.5546875" bestFit="1" customWidth="1"/>
    <col min="3" max="3" width="48.88671875" bestFit="1" customWidth="1"/>
    <col min="4" max="4" width="12.6640625" bestFit="1" customWidth="1"/>
    <col min="5" max="5" width="11.33203125" bestFit="1" customWidth="1"/>
    <col min="6" max="6" width="5.5546875" style="63" bestFit="1" customWidth="1"/>
    <col min="7" max="7" width="12.6640625" bestFit="1" customWidth="1"/>
    <col min="8" max="8" width="11.33203125" bestFit="1" customWidth="1"/>
    <col min="9" max="9" width="5" style="63" bestFit="1" customWidth="1"/>
    <col min="10" max="10" width="12.6640625" bestFit="1" customWidth="1"/>
    <col min="11" max="11" width="11.33203125" bestFit="1" customWidth="1"/>
    <col min="12" max="12" width="5.5546875" style="63" bestFit="1" customWidth="1"/>
    <col min="13" max="13" width="12.6640625" bestFit="1" customWidth="1"/>
    <col min="14" max="14" width="11.33203125" bestFit="1" customWidth="1"/>
    <col min="15" max="15" width="5.5546875" style="63" bestFit="1" customWidth="1"/>
    <col min="16" max="16" width="12.6640625" bestFit="1" customWidth="1"/>
    <col min="17" max="17" width="11.33203125" bestFit="1" customWidth="1"/>
    <col min="18" max="18" width="5.5546875" style="63" bestFit="1" customWidth="1"/>
    <col min="19" max="19" width="12.6640625" bestFit="1" customWidth="1"/>
    <col min="20" max="20" width="11.33203125" bestFit="1" customWidth="1"/>
    <col min="21" max="21" width="5.5546875" style="63" bestFit="1" customWidth="1"/>
    <col min="22" max="22" width="12.6640625" bestFit="1" customWidth="1"/>
    <col min="23" max="23" width="11.33203125" bestFit="1" customWidth="1"/>
    <col min="24" max="24" width="5.5546875" style="63" bestFit="1" customWidth="1"/>
    <col min="25" max="25" width="10" bestFit="1" customWidth="1"/>
    <col min="26" max="26" width="11.33203125" bestFit="1" customWidth="1"/>
    <col min="27" max="27" width="5.5546875" style="63" bestFit="1" customWidth="1"/>
    <col min="28" max="28" width="10" style="82" bestFit="1" customWidth="1"/>
    <col min="29" max="29" width="11.33203125" bestFit="1" customWidth="1"/>
    <col min="30" max="30" width="5.5546875" style="63" bestFit="1" customWidth="1"/>
    <col min="31" max="31" width="12.6640625" bestFit="1" customWidth="1"/>
    <col min="32" max="32" width="11.33203125" bestFit="1" customWidth="1"/>
    <col min="33" max="33" width="5.5546875" style="63" bestFit="1" customWidth="1"/>
    <col min="34" max="34" width="10.6640625" bestFit="1" customWidth="1"/>
    <col min="35" max="35" width="11.33203125" bestFit="1" customWidth="1"/>
    <col min="36" max="36" width="5" style="63" bestFit="1" customWidth="1"/>
    <col min="37" max="37" width="10.33203125" bestFit="1" customWidth="1"/>
    <col min="38" max="38" width="11.33203125" bestFit="1" customWidth="1"/>
    <col min="39" max="39" width="5" style="63" bestFit="1" customWidth="1"/>
    <col min="40" max="40" width="10.33203125" bestFit="1" customWidth="1"/>
    <col min="41" max="41" width="11.33203125" bestFit="1" customWidth="1"/>
    <col min="42" max="42" width="5" style="63" bestFit="1" customWidth="1"/>
    <col min="43" max="43" width="9.88671875" bestFit="1" customWidth="1"/>
    <col min="44" max="44" width="11.33203125" bestFit="1" customWidth="1"/>
    <col min="45" max="45" width="5.5546875" style="63" bestFit="1" customWidth="1"/>
    <col min="46" max="46" width="10.109375" style="10" bestFit="1" customWidth="1"/>
    <col min="47" max="47" width="11.33203125" bestFit="1" customWidth="1"/>
    <col min="48" max="48" width="5" style="63" bestFit="1" customWidth="1"/>
    <col min="49" max="49" width="9.88671875" style="10" bestFit="1" customWidth="1"/>
    <col min="50" max="50" width="11.33203125" bestFit="1" customWidth="1"/>
    <col min="51" max="51" width="5" style="63" bestFit="1" customWidth="1"/>
    <col min="52" max="52" width="9.44140625" bestFit="1" customWidth="1"/>
    <col min="53" max="53" width="11.33203125" bestFit="1" customWidth="1"/>
    <col min="54" max="54" width="5" style="63" bestFit="1" customWidth="1"/>
    <col min="55" max="55" width="9.44140625" bestFit="1" customWidth="1"/>
    <col min="56" max="56" width="11.33203125" bestFit="1" customWidth="1"/>
    <col min="57" max="57" width="5.5546875" style="63" bestFit="1" customWidth="1"/>
    <col min="58" max="58" width="9.44140625" bestFit="1" customWidth="1"/>
    <col min="59" max="59" width="11.33203125" bestFit="1" customWidth="1"/>
    <col min="60" max="60" width="5.5546875" style="63" bestFit="1" customWidth="1"/>
    <col min="61" max="61" width="9.44140625" bestFit="1" customWidth="1"/>
    <col min="62" max="62" width="11.33203125" bestFit="1" customWidth="1"/>
    <col min="63" max="63" width="5" style="63" bestFit="1" customWidth="1"/>
    <col min="64" max="64" width="9.44140625" bestFit="1" customWidth="1"/>
    <col min="65" max="65" width="11.33203125" bestFit="1" customWidth="1"/>
    <col min="66" max="66" width="5.5546875" style="63" bestFit="1" customWidth="1"/>
    <col min="67" max="67" width="9.44140625" bestFit="1" customWidth="1"/>
    <col min="68" max="68" width="11.33203125" bestFit="1" customWidth="1"/>
    <col min="69" max="69" width="5" style="63" bestFit="1" customWidth="1"/>
    <col min="70" max="70" width="9.44140625" bestFit="1" customWidth="1"/>
    <col min="71" max="71" width="11.33203125" bestFit="1" customWidth="1"/>
    <col min="72" max="72" width="5" style="63" bestFit="1" customWidth="1"/>
    <col min="73" max="73" width="10" bestFit="1" customWidth="1"/>
    <col min="74" max="74" width="11.33203125" bestFit="1" customWidth="1"/>
    <col min="75" max="75" width="5.5546875" style="63" bestFit="1" customWidth="1"/>
    <col min="76" max="76" width="9.44140625" bestFit="1" customWidth="1"/>
    <col min="77" max="77" width="11.33203125" bestFit="1" customWidth="1"/>
    <col min="78" max="78" width="5.5546875" style="63" bestFit="1" customWidth="1"/>
    <col min="79" max="79" width="10.33203125" style="10" bestFit="1" customWidth="1"/>
    <col min="80" max="80" width="12.6640625" bestFit="1" customWidth="1"/>
    <col min="81" max="81" width="6.109375" style="63" bestFit="1" customWidth="1"/>
    <col min="82" max="82" width="10.33203125" style="10" bestFit="1" customWidth="1"/>
    <col min="83" max="83" width="12.6640625" bestFit="1" customWidth="1"/>
    <col min="84" max="84" width="11.44140625" style="1"/>
    <col min="85" max="85" width="13.109375" style="1" customWidth="1"/>
    <col min="86" max="86" width="8.44140625" style="1" customWidth="1"/>
    <col min="87" max="87" width="71" style="1" bestFit="1" customWidth="1"/>
    <col min="88" max="88" width="11.44140625" style="1"/>
    <col min="92" max="92" width="43.6640625" bestFit="1" customWidth="1"/>
  </cols>
  <sheetData>
    <row r="1" spans="1:88" s="1" customFormat="1" ht="15" thickBot="1" x14ac:dyDescent="0.35">
      <c r="B1" s="16"/>
      <c r="F1" s="63"/>
      <c r="I1" s="63"/>
      <c r="L1" s="63"/>
      <c r="O1" s="63"/>
      <c r="R1" s="63"/>
      <c r="U1" s="63"/>
      <c r="X1" s="63"/>
      <c r="AA1" s="63"/>
      <c r="AB1" s="216"/>
      <c r="AD1" s="63"/>
      <c r="AG1" s="63"/>
      <c r="AJ1" s="63"/>
      <c r="AM1" s="63"/>
      <c r="AP1" s="63"/>
      <c r="AS1" s="63"/>
      <c r="AT1" s="10"/>
      <c r="AU1"/>
      <c r="AV1" s="63"/>
      <c r="AW1" s="10"/>
      <c r="AX1"/>
      <c r="AY1" s="63"/>
      <c r="BB1" s="63"/>
      <c r="BE1" s="63"/>
      <c r="BH1" s="63"/>
      <c r="BK1" s="63"/>
      <c r="BN1" s="63"/>
      <c r="BQ1" s="63"/>
      <c r="BT1" s="63"/>
      <c r="BW1" s="63"/>
      <c r="BZ1" s="63"/>
      <c r="CA1" s="5"/>
      <c r="CC1" s="63"/>
      <c r="CD1" s="5"/>
      <c r="CG1" s="314"/>
      <c r="CH1" s="314"/>
    </row>
    <row r="2" spans="1:88" s="1" customFormat="1" ht="20.399999999999999" thickBot="1" x14ac:dyDescent="0.45">
      <c r="B2" s="16"/>
      <c r="C2" s="17" t="s">
        <v>1355</v>
      </c>
      <c r="D2" s="17"/>
      <c r="E2" s="40">
        <v>45995</v>
      </c>
      <c r="F2" s="58"/>
      <c r="G2" s="17"/>
      <c r="H2" s="40">
        <v>45981</v>
      </c>
      <c r="I2" s="58"/>
      <c r="J2" s="17"/>
      <c r="K2" s="40">
        <v>45962</v>
      </c>
      <c r="L2" s="58"/>
      <c r="M2" s="17"/>
      <c r="N2" s="40">
        <v>45901</v>
      </c>
      <c r="O2" s="58"/>
      <c r="P2" s="17"/>
      <c r="Q2" s="40">
        <v>45870</v>
      </c>
      <c r="R2" s="58"/>
      <c r="S2" s="17"/>
      <c r="T2" s="40">
        <v>45810</v>
      </c>
      <c r="U2" s="58"/>
      <c r="V2" s="17"/>
      <c r="W2" s="40">
        <v>45796</v>
      </c>
      <c r="X2" s="58"/>
      <c r="Y2" s="17"/>
      <c r="Z2" s="40">
        <v>45775</v>
      </c>
      <c r="AA2" s="58"/>
      <c r="AB2" s="17"/>
      <c r="AC2" s="40">
        <v>45740</v>
      </c>
      <c r="AD2" s="58"/>
      <c r="AE2" s="17"/>
      <c r="AF2" s="40">
        <v>45726</v>
      </c>
      <c r="AG2" s="58"/>
      <c r="AH2" s="17"/>
      <c r="AI2" s="40">
        <v>45701</v>
      </c>
      <c r="AJ2" s="58"/>
      <c r="AK2" s="17"/>
      <c r="AL2" s="40">
        <v>45680</v>
      </c>
      <c r="AM2" s="58"/>
      <c r="AN2" s="17"/>
      <c r="AO2" s="40">
        <v>45670</v>
      </c>
      <c r="AP2" s="58"/>
      <c r="AQ2" s="18"/>
      <c r="AR2" s="40">
        <v>45638</v>
      </c>
      <c r="AS2" s="58"/>
      <c r="AT2" s="18"/>
      <c r="AU2" s="40">
        <v>45628</v>
      </c>
      <c r="AV2" s="58"/>
      <c r="AW2" s="18"/>
      <c r="AX2" s="40">
        <v>45615</v>
      </c>
      <c r="AY2" s="58"/>
      <c r="AZ2" s="18" t="s">
        <v>487</v>
      </c>
      <c r="BA2" s="40">
        <v>45594</v>
      </c>
      <c r="BB2" s="58"/>
      <c r="BC2" s="18" t="s">
        <v>487</v>
      </c>
      <c r="BD2" s="40">
        <v>45580</v>
      </c>
      <c r="BE2" s="58"/>
      <c r="BF2" s="18" t="s">
        <v>487</v>
      </c>
      <c r="BG2" s="12">
        <v>45567</v>
      </c>
      <c r="BH2" s="58"/>
      <c r="BI2" s="18" t="s">
        <v>487</v>
      </c>
      <c r="BJ2" s="12">
        <v>45552</v>
      </c>
      <c r="BK2" s="58"/>
      <c r="BL2" s="18" t="s">
        <v>487</v>
      </c>
      <c r="BM2" s="12">
        <v>45538</v>
      </c>
      <c r="BN2" s="58"/>
      <c r="BO2" s="18" t="s">
        <v>487</v>
      </c>
      <c r="BP2" s="12">
        <v>45530</v>
      </c>
      <c r="BQ2" s="58"/>
      <c r="BR2" s="18" t="s">
        <v>487</v>
      </c>
      <c r="BS2" s="12">
        <v>45524</v>
      </c>
      <c r="BT2" s="58"/>
      <c r="BU2" s="18" t="s">
        <v>487</v>
      </c>
      <c r="BV2" s="12">
        <v>45505</v>
      </c>
      <c r="BW2" s="58"/>
      <c r="BX2" s="18" t="s">
        <v>487</v>
      </c>
      <c r="BY2" s="12">
        <v>45498</v>
      </c>
      <c r="BZ2" s="58"/>
      <c r="CA2" s="18" t="s">
        <v>487</v>
      </c>
      <c r="CB2" s="12">
        <v>45457</v>
      </c>
      <c r="CC2" s="58"/>
      <c r="CD2" s="18" t="s">
        <v>487</v>
      </c>
      <c r="CE2" s="12">
        <v>45436</v>
      </c>
    </row>
    <row r="3" spans="1:88" s="1" customFormat="1" ht="15" thickBot="1" x14ac:dyDescent="0.35">
      <c r="B3" s="16"/>
      <c r="F3" s="63"/>
      <c r="I3" s="63"/>
      <c r="L3" s="63"/>
      <c r="O3" s="63"/>
      <c r="R3" s="63"/>
      <c r="U3" s="63"/>
      <c r="X3" s="63"/>
      <c r="AA3" s="63"/>
      <c r="AD3" s="63"/>
      <c r="AG3" s="63"/>
      <c r="AJ3" s="63"/>
      <c r="AM3" s="63"/>
      <c r="AP3" s="63"/>
      <c r="AQ3" s="5"/>
      <c r="AR3"/>
      <c r="AS3" s="63"/>
      <c r="AT3" s="5"/>
      <c r="AU3"/>
      <c r="AV3" s="63"/>
      <c r="AW3" s="10"/>
      <c r="AX3"/>
      <c r="AY3" s="63"/>
      <c r="BB3" s="63"/>
      <c r="BC3" s="5"/>
      <c r="BD3"/>
      <c r="BE3" s="63"/>
      <c r="BF3" s="5"/>
      <c r="BH3" s="63"/>
      <c r="BI3" s="5"/>
      <c r="BK3" s="63"/>
      <c r="BL3" s="5"/>
      <c r="BN3" s="63"/>
      <c r="BO3" s="5"/>
      <c r="BQ3" s="63"/>
      <c r="BT3" s="63"/>
      <c r="BW3" s="63"/>
      <c r="BZ3" s="63"/>
      <c r="CA3" s="5"/>
      <c r="CC3" s="63"/>
      <c r="CD3" s="5"/>
    </row>
    <row r="4" spans="1:88" ht="15" thickBot="1" x14ac:dyDescent="0.35">
      <c r="A4" s="40" t="s">
        <v>1342</v>
      </c>
      <c r="B4" s="40" t="s">
        <v>1250</v>
      </c>
      <c r="C4" s="40" t="s">
        <v>1268</v>
      </c>
      <c r="D4" s="40">
        <v>45995</v>
      </c>
      <c r="E4" s="559" t="s">
        <v>54</v>
      </c>
      <c r="F4" s="560" t="s">
        <v>434</v>
      </c>
      <c r="G4" s="40">
        <v>45981</v>
      </c>
      <c r="H4" s="559" t="s">
        <v>54</v>
      </c>
      <c r="I4" s="560" t="s">
        <v>434</v>
      </c>
      <c r="J4" s="40">
        <v>45962</v>
      </c>
      <c r="K4" s="559" t="s">
        <v>54</v>
      </c>
      <c r="L4" s="560" t="s">
        <v>434</v>
      </c>
      <c r="M4" s="40">
        <v>45901</v>
      </c>
      <c r="N4" s="559" t="s">
        <v>54</v>
      </c>
      <c r="O4" s="560" t="s">
        <v>434</v>
      </c>
      <c r="P4" s="40">
        <v>45870</v>
      </c>
      <c r="Q4" s="559" t="s">
        <v>54</v>
      </c>
      <c r="R4" s="560" t="s">
        <v>434</v>
      </c>
      <c r="S4" s="40">
        <v>45810</v>
      </c>
      <c r="T4" s="559" t="s">
        <v>54</v>
      </c>
      <c r="U4" s="560" t="s">
        <v>434</v>
      </c>
      <c r="V4" s="40">
        <v>45796</v>
      </c>
      <c r="W4" s="559" t="s">
        <v>54</v>
      </c>
      <c r="X4" s="560" t="s">
        <v>434</v>
      </c>
      <c r="Y4" s="40">
        <v>45775</v>
      </c>
      <c r="Z4" s="559" t="s">
        <v>54</v>
      </c>
      <c r="AA4" s="560" t="s">
        <v>434</v>
      </c>
      <c r="AB4" s="40">
        <v>45740</v>
      </c>
      <c r="AC4" s="559" t="s">
        <v>54</v>
      </c>
      <c r="AD4" s="560" t="s">
        <v>434</v>
      </c>
      <c r="AE4" s="40">
        <v>45726</v>
      </c>
      <c r="AF4" s="559" t="s">
        <v>54</v>
      </c>
      <c r="AG4" s="560" t="s">
        <v>434</v>
      </c>
      <c r="AH4" s="40">
        <v>45701</v>
      </c>
      <c r="AI4" s="559" t="s">
        <v>54</v>
      </c>
      <c r="AJ4" s="560" t="s">
        <v>434</v>
      </c>
      <c r="AK4" s="40">
        <v>45680</v>
      </c>
      <c r="AL4" s="559" t="s">
        <v>54</v>
      </c>
      <c r="AM4" s="560" t="s">
        <v>434</v>
      </c>
      <c r="AN4" s="40">
        <v>45670</v>
      </c>
      <c r="AO4" s="559" t="s">
        <v>54</v>
      </c>
      <c r="AP4" s="560" t="s">
        <v>434</v>
      </c>
      <c r="AQ4" s="40">
        <v>45638</v>
      </c>
      <c r="AR4" s="559" t="s">
        <v>54</v>
      </c>
      <c r="AS4" s="560" t="s">
        <v>434</v>
      </c>
      <c r="AT4" s="40">
        <v>45628</v>
      </c>
      <c r="AU4" s="559" t="s">
        <v>54</v>
      </c>
      <c r="AV4" s="560" t="s">
        <v>434</v>
      </c>
      <c r="AW4" s="40">
        <v>45615</v>
      </c>
      <c r="AX4" s="559" t="s">
        <v>54</v>
      </c>
      <c r="AY4" s="560" t="s">
        <v>434</v>
      </c>
      <c r="AZ4" s="40">
        <v>45594</v>
      </c>
      <c r="BA4" s="559" t="s">
        <v>54</v>
      </c>
      <c r="BB4" s="560" t="s">
        <v>434</v>
      </c>
      <c r="BC4" s="40">
        <v>45580</v>
      </c>
      <c r="BD4" s="559" t="s">
        <v>54</v>
      </c>
      <c r="BE4" s="560" t="s">
        <v>434</v>
      </c>
      <c r="BF4" s="12">
        <v>45567</v>
      </c>
      <c r="BG4" s="559" t="s">
        <v>54</v>
      </c>
      <c r="BH4" s="560" t="s">
        <v>434</v>
      </c>
      <c r="BI4" s="12">
        <v>45552</v>
      </c>
      <c r="BJ4" s="559" t="s">
        <v>54</v>
      </c>
      <c r="BK4" s="560" t="s">
        <v>434</v>
      </c>
      <c r="BL4" s="12">
        <v>45538</v>
      </c>
      <c r="BM4" s="559" t="s">
        <v>54</v>
      </c>
      <c r="BN4" s="560" t="s">
        <v>434</v>
      </c>
      <c r="BO4" s="12">
        <v>45530</v>
      </c>
      <c r="BP4" s="559" t="s">
        <v>54</v>
      </c>
      <c r="BQ4" s="560" t="s">
        <v>434</v>
      </c>
      <c r="BR4" s="12">
        <v>45524</v>
      </c>
      <c r="BS4" s="559" t="s">
        <v>54</v>
      </c>
      <c r="BT4" s="560" t="s">
        <v>434</v>
      </c>
      <c r="BU4" s="12">
        <v>45505</v>
      </c>
      <c r="BV4" s="559" t="s">
        <v>54</v>
      </c>
      <c r="BW4" s="560" t="s">
        <v>434</v>
      </c>
      <c r="BX4" s="12">
        <v>45498</v>
      </c>
      <c r="BY4" s="559" t="s">
        <v>54</v>
      </c>
      <c r="BZ4" s="560" t="s">
        <v>434</v>
      </c>
      <c r="CA4" s="12">
        <v>45457</v>
      </c>
      <c r="CB4" s="19" t="s">
        <v>54</v>
      </c>
      <c r="CC4" s="560" t="s">
        <v>434</v>
      </c>
      <c r="CD4" s="12">
        <v>45436</v>
      </c>
      <c r="CE4" s="19" t="s">
        <v>54</v>
      </c>
    </row>
    <row r="5" spans="1:88" s="479" customFormat="1" x14ac:dyDescent="0.3">
      <c r="A5" s="278" t="s">
        <v>58</v>
      </c>
      <c r="B5" s="261">
        <v>88</v>
      </c>
      <c r="C5" s="452" t="s">
        <v>59</v>
      </c>
      <c r="D5" s="291">
        <v>8669.4214876033056</v>
      </c>
      <c r="E5" s="774">
        <v>10490</v>
      </c>
      <c r="F5" s="323">
        <f>(E5-H5)/H5</f>
        <v>0.16568507611956884</v>
      </c>
      <c r="G5" s="291">
        <v>7437.1900826446281</v>
      </c>
      <c r="H5" s="819">
        <v>8999</v>
      </c>
      <c r="I5" s="323">
        <f>(H5-K5)/K5</f>
        <v>5.8830450641251912E-2</v>
      </c>
      <c r="J5" s="291">
        <v>7023.9669421487606</v>
      </c>
      <c r="K5" s="749">
        <v>8499</v>
      </c>
      <c r="L5" s="323">
        <f>(K5-N5)/N5</f>
        <v>6.250781347668459E-2</v>
      </c>
      <c r="M5" s="291">
        <v>6610.7438016528931</v>
      </c>
      <c r="N5" s="749">
        <v>7999</v>
      </c>
      <c r="O5" s="323">
        <f>(N5-Q5)/Q5</f>
        <v>-5.7832744405182566E-2</v>
      </c>
      <c r="P5" s="291">
        <v>7016.5289256198348</v>
      </c>
      <c r="Q5" s="749">
        <v>8490</v>
      </c>
      <c r="R5" s="323">
        <f>(Q5-T5)/T5</f>
        <v>0</v>
      </c>
      <c r="S5" s="291">
        <v>7016.5289256198348</v>
      </c>
      <c r="T5" s="749">
        <v>8490</v>
      </c>
      <c r="U5" s="323">
        <f>(T5-W5)/W5</f>
        <v>6.1382672834104264E-2</v>
      </c>
      <c r="V5" s="291">
        <v>6610.7438016528931</v>
      </c>
      <c r="W5" s="749">
        <v>7999</v>
      </c>
      <c r="X5" s="323">
        <f>(W5-Z5)/Z5</f>
        <v>2.5644313373509423E-2</v>
      </c>
      <c r="Y5" s="766">
        <v>6445.454545454546</v>
      </c>
      <c r="Z5" s="879">
        <v>7799</v>
      </c>
      <c r="AA5" s="323">
        <f>(Z5-AC5)/AC5</f>
        <v>-2.3904881101376722E-2</v>
      </c>
      <c r="AB5" s="291">
        <v>6603.3057851239673</v>
      </c>
      <c r="AC5" s="749">
        <v>7990</v>
      </c>
      <c r="AD5" s="323">
        <f>(AC5-AF5)/AF5</f>
        <v>2.5673940949935817E-2</v>
      </c>
      <c r="AE5" s="291">
        <v>6438.0165289256202</v>
      </c>
      <c r="AF5" s="819">
        <v>7790</v>
      </c>
      <c r="AG5" s="323">
        <f>(AF5-AI5)/AI5</f>
        <v>8.3449235048678724E-2</v>
      </c>
      <c r="AH5" s="96">
        <f>AI5/1.21</f>
        <v>5942.1487603305786</v>
      </c>
      <c r="AI5" s="91">
        <v>7190</v>
      </c>
      <c r="AJ5" s="323">
        <f>(AI5-AL5)/AL5</f>
        <v>0</v>
      </c>
      <c r="AK5" s="556">
        <v>5942.1487603305786</v>
      </c>
      <c r="AL5" s="556">
        <v>7190</v>
      </c>
      <c r="AM5" s="323">
        <f>(AL5-AO5)/AO5</f>
        <v>2.8612303290414878E-2</v>
      </c>
      <c r="AN5" s="569">
        <v>5776.8595041322315</v>
      </c>
      <c r="AO5" s="570">
        <v>6990</v>
      </c>
      <c r="AP5" s="323">
        <f>(AO5-AR5)/AR5</f>
        <v>2.9455081001472753E-2</v>
      </c>
      <c r="AQ5" s="511">
        <v>5611.5702479338843</v>
      </c>
      <c r="AR5" s="288">
        <v>6790</v>
      </c>
      <c r="AS5" s="323">
        <f>(AR5-AU5)/AU5</f>
        <v>0</v>
      </c>
      <c r="AT5" s="511">
        <v>5611.5702479338843</v>
      </c>
      <c r="AU5" s="288">
        <v>6790</v>
      </c>
      <c r="AV5" s="323">
        <f>(AU5-AX5)/AX5</f>
        <v>4.6224961479198766E-2</v>
      </c>
      <c r="AW5" s="511">
        <v>5363.636363636364</v>
      </c>
      <c r="AX5" s="288">
        <v>6490</v>
      </c>
      <c r="AY5" s="323">
        <f>(AX5-BA5)/BA5</f>
        <v>0.12089810017271158</v>
      </c>
      <c r="AZ5" s="511">
        <v>4785.1239669421493</v>
      </c>
      <c r="BA5" s="288">
        <v>5790</v>
      </c>
      <c r="BB5" s="323">
        <f>(BA5-BD5)/BD5</f>
        <v>0</v>
      </c>
      <c r="BC5" s="511">
        <v>4785.1239669421493</v>
      </c>
      <c r="BD5" s="288">
        <v>5790</v>
      </c>
      <c r="BE5" s="323">
        <f>(BD5-BG5)/BG5</f>
        <v>0</v>
      </c>
      <c r="BF5" s="96">
        <v>4785.1239669421493</v>
      </c>
      <c r="BG5" s="288">
        <v>5790</v>
      </c>
      <c r="BH5" s="323">
        <f>(BG5-BJ5)/BJ5</f>
        <v>0</v>
      </c>
      <c r="BI5" s="96">
        <f>BJ5/1.21</f>
        <v>4785.1239669421493</v>
      </c>
      <c r="BJ5" s="284">
        <v>5790</v>
      </c>
      <c r="BK5" s="323">
        <f>(BJ5-BM5)/BM5</f>
        <v>5.4644808743169397E-2</v>
      </c>
      <c r="BL5" s="96">
        <f>BM5/1.21</f>
        <v>4537.1900826446281</v>
      </c>
      <c r="BM5" s="288">
        <v>5490</v>
      </c>
      <c r="BN5" s="323">
        <f>(BM5-BP5)/BP5</f>
        <v>0</v>
      </c>
      <c r="BO5" s="96">
        <f>BP5/1.21</f>
        <v>4537.1900826446281</v>
      </c>
      <c r="BP5" s="288">
        <v>5490</v>
      </c>
      <c r="BQ5" s="323">
        <f>(BP5-BS5)/BS5</f>
        <v>0</v>
      </c>
      <c r="BR5" s="96">
        <f>BS5/1.21</f>
        <v>4537.1900826446281</v>
      </c>
      <c r="BS5" s="288">
        <v>5490</v>
      </c>
      <c r="BT5" s="323">
        <f>(BS5-BV5)/BV5</f>
        <v>0.10020040080160321</v>
      </c>
      <c r="BU5" s="291">
        <v>4123.9669421487606</v>
      </c>
      <c r="BV5" s="292">
        <v>4990</v>
      </c>
      <c r="BW5" s="323">
        <f>(BV5-BY5)/BY5</f>
        <v>0</v>
      </c>
      <c r="BX5" s="96">
        <f>BY5/1.21</f>
        <v>4123.9669421487606</v>
      </c>
      <c r="BY5" s="293">
        <v>4990</v>
      </c>
      <c r="BZ5" s="323">
        <f>(BY5-CB5)/CB5</f>
        <v>0.111358574610245</v>
      </c>
      <c r="CA5" s="29">
        <f>CB5/1.21</f>
        <v>3710.7438016528927</v>
      </c>
      <c r="CB5" s="47">
        <v>4490</v>
      </c>
      <c r="CC5" s="323">
        <f>(CB5-CE5)/CE5</f>
        <v>0.12531328320802004</v>
      </c>
      <c r="CD5" s="26">
        <f>CE5/1.21</f>
        <v>3297.5206611570247</v>
      </c>
      <c r="CE5" s="47">
        <v>3990</v>
      </c>
      <c r="CF5" s="478"/>
      <c r="CG5" s="478"/>
      <c r="CH5" s="478"/>
      <c r="CI5" s="478"/>
      <c r="CJ5" s="478"/>
    </row>
    <row r="6" spans="1:88" x14ac:dyDescent="0.3">
      <c r="A6" s="279" t="s">
        <v>58</v>
      </c>
      <c r="B6" s="262">
        <v>1017</v>
      </c>
      <c r="C6" s="453" t="s">
        <v>60</v>
      </c>
      <c r="D6" s="139">
        <v>8669.4214876033056</v>
      </c>
      <c r="E6" s="774">
        <v>10490</v>
      </c>
      <c r="F6" s="256">
        <f t="shared" ref="F6:F151" si="0">(E6-H6)/H6</f>
        <v>0.10537407797681771</v>
      </c>
      <c r="G6" s="139">
        <v>7842.9752066115707</v>
      </c>
      <c r="H6" s="819">
        <v>9490</v>
      </c>
      <c r="I6" s="256">
        <f t="shared" ref="I6:I151" si="1">(H6-K6)/K6</f>
        <v>5.5617352614015569E-2</v>
      </c>
      <c r="J6" s="139">
        <v>7429.7520661157023</v>
      </c>
      <c r="K6" s="749">
        <v>8990</v>
      </c>
      <c r="L6" s="256">
        <f t="shared" ref="L6:L151" si="2">(K6-N6)/N6</f>
        <v>5.8892815076560662E-2</v>
      </c>
      <c r="M6" s="139">
        <v>7016.5289256198348</v>
      </c>
      <c r="N6" s="749">
        <v>8490</v>
      </c>
      <c r="O6" s="256">
        <f t="shared" ref="O6:O151" si="3">(N6-Q6)/Q6</f>
        <v>0</v>
      </c>
      <c r="P6" s="139">
        <v>7016.5289256198348</v>
      </c>
      <c r="Q6" s="749">
        <v>8490</v>
      </c>
      <c r="R6" s="256">
        <f t="shared" ref="R6:R151" si="4">(Q6-T6)/T6</f>
        <v>0</v>
      </c>
      <c r="S6" s="139">
        <v>7016.5289256198348</v>
      </c>
      <c r="T6" s="749">
        <v>8490</v>
      </c>
      <c r="U6" s="256">
        <f t="shared" ref="U6:U151" si="5">(T6-W6)/W6</f>
        <v>0</v>
      </c>
      <c r="V6" s="139">
        <v>7016.5289256198348</v>
      </c>
      <c r="W6" s="749">
        <v>8490</v>
      </c>
      <c r="X6" s="256">
        <f t="shared" ref="X6:X151" si="6">(W6-Z6)/Z6</f>
        <v>1.1918951132300357E-2</v>
      </c>
      <c r="Y6" s="767">
        <v>6933.8842975206617</v>
      </c>
      <c r="Z6" s="876">
        <v>8390</v>
      </c>
      <c r="AA6" s="256">
        <f t="shared" ref="AA6:AA151" si="7">(Z6-AC6)/AC6</f>
        <v>5.0062578222778473E-2</v>
      </c>
      <c r="AB6" s="139">
        <v>6603.3057851239673</v>
      </c>
      <c r="AC6" s="749">
        <v>7990</v>
      </c>
      <c r="AD6" s="256">
        <f t="shared" ref="AD6:AD151" si="8">(AC6-AF6)/AF6</f>
        <v>2.5673940949935817E-2</v>
      </c>
      <c r="AE6" s="139">
        <v>6438.0165289256202</v>
      </c>
      <c r="AF6" s="819">
        <v>7790</v>
      </c>
      <c r="AG6" s="256">
        <f t="shared" ref="AG6:AG151" si="9">(AF6-AI6)/AI6</f>
        <v>8.3449235048678724E-2</v>
      </c>
      <c r="AH6" s="93">
        <f>AI6/1.21</f>
        <v>5942.1487603305786</v>
      </c>
      <c r="AI6" s="89">
        <v>7190</v>
      </c>
      <c r="AJ6" s="256">
        <f t="shared" ref="AJ6:AJ151" si="10">(AI6-AL6)/AL6</f>
        <v>0</v>
      </c>
      <c r="AK6" s="557">
        <v>5942.1487603305786</v>
      </c>
      <c r="AL6" s="557">
        <v>7190</v>
      </c>
      <c r="AM6" s="256">
        <f t="shared" ref="AM6:AM151" si="11">(AL6-AO6)/AO6</f>
        <v>2.8612303290414878E-2</v>
      </c>
      <c r="AN6" s="571">
        <v>5776.8595041322315</v>
      </c>
      <c r="AO6" s="117">
        <v>6990</v>
      </c>
      <c r="AP6" s="256">
        <f t="shared" ref="AP6:AP151" si="12">(AO6-AR6)/AR6</f>
        <v>2.9455081001472753E-2</v>
      </c>
      <c r="AQ6" s="512">
        <v>5611.5702479338843</v>
      </c>
      <c r="AR6" s="125">
        <v>6790</v>
      </c>
      <c r="AS6" s="256">
        <f t="shared" ref="AS6:AS151" si="13">(AR6-AU6)/AU6</f>
        <v>0</v>
      </c>
      <c r="AT6" s="512">
        <v>5611.5702479338843</v>
      </c>
      <c r="AU6" s="125">
        <v>6790</v>
      </c>
      <c r="AV6" s="256">
        <f t="shared" ref="AV6:AV151" si="14">(AU6-AX6)/AX6</f>
        <v>4.6224961479198766E-2</v>
      </c>
      <c r="AW6" s="512">
        <v>5363.636363636364</v>
      </c>
      <c r="AX6" s="320">
        <v>6490</v>
      </c>
      <c r="AY6" s="256">
        <f t="shared" ref="AY6:AY151" si="15">(AX6-BA6)/BA6</f>
        <v>0.12089810017271158</v>
      </c>
      <c r="AZ6" s="512">
        <v>4785.1239669421493</v>
      </c>
      <c r="BA6" s="320">
        <v>5790</v>
      </c>
      <c r="BB6" s="256">
        <f t="shared" ref="BB6:BB150" si="16">(BA6-BD6)/BD6</f>
        <v>0</v>
      </c>
      <c r="BC6" s="512">
        <v>4785.1239669421493</v>
      </c>
      <c r="BD6" s="320">
        <v>5790</v>
      </c>
      <c r="BE6" s="256">
        <f t="shared" ref="BE6:BE150" si="17">(BD6-BG6)/BG6</f>
        <v>0</v>
      </c>
      <c r="BF6" s="93">
        <v>4785.1239669421493</v>
      </c>
      <c r="BG6" s="154">
        <v>5790</v>
      </c>
      <c r="BH6" s="256">
        <f t="shared" ref="BH6:BH102" si="18">(BG6-BJ6)/BJ6</f>
        <v>0</v>
      </c>
      <c r="BI6" s="93">
        <f>BJ6/1.21</f>
        <v>4785.1239669421493</v>
      </c>
      <c r="BJ6" s="235">
        <v>5790</v>
      </c>
      <c r="BK6" s="256">
        <f t="shared" ref="BK6:BK102" si="19">(BJ6-BM6)/BM6</f>
        <v>5.4644808743169397E-2</v>
      </c>
      <c r="BL6" s="93">
        <f>BM6/1.21</f>
        <v>4537.1900826446281</v>
      </c>
      <c r="BM6" s="154">
        <v>5490</v>
      </c>
      <c r="BN6" s="256">
        <f t="shared" ref="BN6:BN102" si="20">(BM6-BP6)/BP6</f>
        <v>0</v>
      </c>
      <c r="BO6" s="93">
        <f>BP6/1.21</f>
        <v>4537.1900826446281</v>
      </c>
      <c r="BP6" s="154">
        <v>5490</v>
      </c>
      <c r="BQ6" s="256">
        <f t="shared" ref="BQ6:BQ102" si="21">(BP6-BS6)/BS6</f>
        <v>0</v>
      </c>
      <c r="BR6" s="93">
        <f>BS6/1.21</f>
        <v>4537.1900826446281</v>
      </c>
      <c r="BS6" s="154">
        <v>5490</v>
      </c>
      <c r="BT6" s="256">
        <f t="shared" ref="BT6:BT102" si="22">(BS6-BV6)/BV6</f>
        <v>0.10020040080160321</v>
      </c>
      <c r="BU6" s="139">
        <v>4123.9669421487606</v>
      </c>
      <c r="BV6" s="155">
        <v>4990</v>
      </c>
      <c r="BW6" s="256"/>
      <c r="BX6" s="93"/>
      <c r="BY6" s="124"/>
      <c r="BZ6" s="256"/>
      <c r="CA6" s="11"/>
      <c r="CB6" s="45"/>
      <c r="CC6" s="256"/>
      <c r="CD6" s="6"/>
      <c r="CE6" s="45"/>
    </row>
    <row r="7" spans="1:88" x14ac:dyDescent="0.3">
      <c r="A7" s="279" t="s">
        <v>58</v>
      </c>
      <c r="B7" s="262">
        <v>89</v>
      </c>
      <c r="C7" s="454" t="s">
        <v>61</v>
      </c>
      <c r="D7" s="135">
        <v>4950.4132231404956</v>
      </c>
      <c r="E7" s="774">
        <v>5990</v>
      </c>
      <c r="F7" s="256">
        <f t="shared" si="0"/>
        <v>3.4542314335060449E-2</v>
      </c>
      <c r="G7" s="135">
        <v>4785.1239669421493</v>
      </c>
      <c r="H7" s="819">
        <v>5790</v>
      </c>
      <c r="I7" s="256">
        <f t="shared" si="1"/>
        <v>5.4644808743169397E-2</v>
      </c>
      <c r="J7" s="135">
        <v>4537.1900826446281</v>
      </c>
      <c r="K7" s="749">
        <v>5490</v>
      </c>
      <c r="L7" s="256">
        <f t="shared" si="2"/>
        <v>0.10020040080160321</v>
      </c>
      <c r="M7" s="135">
        <v>4123.9669421487606</v>
      </c>
      <c r="N7" s="749">
        <v>4990</v>
      </c>
      <c r="O7" s="256">
        <f t="shared" si="3"/>
        <v>0</v>
      </c>
      <c r="P7" s="135">
        <v>4123.9669421487606</v>
      </c>
      <c r="Q7" s="749">
        <v>4990</v>
      </c>
      <c r="R7" s="256">
        <f t="shared" si="4"/>
        <v>0</v>
      </c>
      <c r="S7" s="135">
        <v>4123.9669421487606</v>
      </c>
      <c r="T7" s="749">
        <v>4990</v>
      </c>
      <c r="U7" s="256">
        <f t="shared" si="5"/>
        <v>0</v>
      </c>
      <c r="V7" s="135">
        <v>4123.9669421487606</v>
      </c>
      <c r="W7" s="749">
        <v>4990</v>
      </c>
      <c r="X7" s="256">
        <f t="shared" si="6"/>
        <v>4.1753653444676408E-2</v>
      </c>
      <c r="Y7" s="768">
        <v>3958.6776859504134</v>
      </c>
      <c r="Z7" s="876">
        <v>4790</v>
      </c>
      <c r="AA7" s="256">
        <f t="shared" si="7"/>
        <v>9.1116173120728935E-2</v>
      </c>
      <c r="AB7" s="135">
        <v>3628.0991735537191</v>
      </c>
      <c r="AC7" s="749">
        <v>4390</v>
      </c>
      <c r="AD7" s="256">
        <f t="shared" si="8"/>
        <v>0</v>
      </c>
      <c r="AE7" s="135">
        <v>3628.0991735537191</v>
      </c>
      <c r="AF7" s="819">
        <v>4390</v>
      </c>
      <c r="AG7" s="256">
        <f t="shared" si="9"/>
        <v>4.77326968973747E-2</v>
      </c>
      <c r="AH7" s="94">
        <f>AI7/1.21</f>
        <v>3462.8099173553719</v>
      </c>
      <c r="AI7" s="89">
        <v>4190</v>
      </c>
      <c r="AJ7" s="256">
        <f t="shared" si="10"/>
        <v>0</v>
      </c>
      <c r="AK7" s="617">
        <v>3462.8099173553719</v>
      </c>
      <c r="AL7" s="617">
        <v>4190</v>
      </c>
      <c r="AM7" s="256">
        <f t="shared" si="11"/>
        <v>0.13550135501355012</v>
      </c>
      <c r="AN7" s="572">
        <v>3049.5867768595044</v>
      </c>
      <c r="AO7" s="573">
        <v>3690</v>
      </c>
      <c r="AP7" s="256">
        <f t="shared" si="12"/>
        <v>5.730659025787966E-2</v>
      </c>
      <c r="AQ7" s="513">
        <v>2884.2975206611573</v>
      </c>
      <c r="AR7" s="125">
        <v>3490</v>
      </c>
      <c r="AS7" s="256">
        <f t="shared" si="13"/>
        <v>0</v>
      </c>
      <c r="AT7" s="513">
        <v>2884.2975206611573</v>
      </c>
      <c r="AU7" s="125">
        <v>3490</v>
      </c>
      <c r="AV7" s="256">
        <f t="shared" si="14"/>
        <v>6.0790273556231005E-2</v>
      </c>
      <c r="AW7" s="513">
        <v>2719.0082644628101</v>
      </c>
      <c r="AX7" s="192">
        <v>3290</v>
      </c>
      <c r="AY7" s="256">
        <f t="shared" si="15"/>
        <v>0.10033444816053512</v>
      </c>
      <c r="AZ7" s="513">
        <v>2471.0743801652893</v>
      </c>
      <c r="BA7" s="192">
        <v>2990</v>
      </c>
      <c r="BB7" s="256">
        <f t="shared" si="16"/>
        <v>0</v>
      </c>
      <c r="BC7" s="513">
        <v>2471.0743801652893</v>
      </c>
      <c r="BD7" s="192">
        <v>2990</v>
      </c>
      <c r="BE7" s="256">
        <f t="shared" si="17"/>
        <v>0</v>
      </c>
      <c r="BF7" s="94">
        <v>2471.0743801652893</v>
      </c>
      <c r="BG7" s="125">
        <v>2990</v>
      </c>
      <c r="BH7" s="256">
        <f t="shared" si="18"/>
        <v>0</v>
      </c>
      <c r="BI7" s="94">
        <f>BJ7/1.21</f>
        <v>2471.0743801652893</v>
      </c>
      <c r="BJ7" s="125">
        <v>2990</v>
      </c>
      <c r="BK7" s="256">
        <f t="shared" si="19"/>
        <v>0</v>
      </c>
      <c r="BL7" s="94">
        <f>BM7/1.21</f>
        <v>2471.0743801652893</v>
      </c>
      <c r="BM7" s="125">
        <v>2990</v>
      </c>
      <c r="BN7" s="256">
        <f t="shared" si="20"/>
        <v>0</v>
      </c>
      <c r="BO7" s="94">
        <f>BP7/1.21</f>
        <v>2471.0743801652893</v>
      </c>
      <c r="BP7" s="125">
        <v>2990</v>
      </c>
      <c r="BQ7" s="256">
        <f t="shared" si="21"/>
        <v>0</v>
      </c>
      <c r="BR7" s="94">
        <f>BS7/1.21</f>
        <v>2471.0743801652893</v>
      </c>
      <c r="BS7" s="125">
        <v>2990</v>
      </c>
      <c r="BT7" s="256">
        <f t="shared" si="22"/>
        <v>7.1684587813620068E-2</v>
      </c>
      <c r="BU7" s="135">
        <v>2305.7851239669421</v>
      </c>
      <c r="BV7" s="136">
        <v>2790</v>
      </c>
      <c r="BW7" s="256">
        <f t="shared" ref="BW7:BW102" si="23">(BV7-BY7)/BY7</f>
        <v>0</v>
      </c>
      <c r="BX7" s="94">
        <f>BY7/1.21</f>
        <v>2305.7851239669421</v>
      </c>
      <c r="BY7" s="118">
        <v>2790</v>
      </c>
      <c r="BZ7" s="256">
        <f t="shared" ref="BZ7:BZ102" si="24">(BY7-CB7)/CB7</f>
        <v>0.12048192771084337</v>
      </c>
      <c r="CA7" s="64">
        <f>CB7/1.21</f>
        <v>2057.8512396694214</v>
      </c>
      <c r="CB7" s="44">
        <v>2490</v>
      </c>
      <c r="CC7" s="256">
        <f t="shared" ref="CC7:CC159" si="25">(CB7-CE7)/CE7</f>
        <v>0</v>
      </c>
      <c r="CD7" s="7">
        <f>CE7/1.21</f>
        <v>2057.8512396694214</v>
      </c>
      <c r="CE7" s="44">
        <v>2490</v>
      </c>
    </row>
    <row r="8" spans="1:88" x14ac:dyDescent="0.3">
      <c r="A8" s="279" t="s">
        <v>58</v>
      </c>
      <c r="B8" s="262">
        <v>90</v>
      </c>
      <c r="C8" s="454" t="s">
        <v>62</v>
      </c>
      <c r="D8" s="135">
        <v>8263.636363636364</v>
      </c>
      <c r="E8" s="774">
        <v>9999</v>
      </c>
      <c r="F8" s="256">
        <f t="shared" si="0"/>
        <v>-4.680648236415634E-2</v>
      </c>
      <c r="G8" s="135">
        <v>8669.4214876033056</v>
      </c>
      <c r="H8" s="819">
        <v>10490</v>
      </c>
      <c r="I8" s="256">
        <f t="shared" si="1"/>
        <v>0.16685205784204671</v>
      </c>
      <c r="J8" s="135">
        <v>7429.7520661157023</v>
      </c>
      <c r="K8" s="749">
        <v>8990</v>
      </c>
      <c r="L8" s="256">
        <f t="shared" si="2"/>
        <v>5.8892815076560662E-2</v>
      </c>
      <c r="M8" s="135">
        <v>7016.5289256198348</v>
      </c>
      <c r="N8" s="749">
        <v>8490</v>
      </c>
      <c r="O8" s="256">
        <f t="shared" si="3"/>
        <v>6.1382672834104264E-2</v>
      </c>
      <c r="P8" s="135">
        <v>6610.7438016528931</v>
      </c>
      <c r="Q8" s="819">
        <v>7999</v>
      </c>
      <c r="R8" s="256">
        <f t="shared" si="4"/>
        <v>-3.6148933606458607E-2</v>
      </c>
      <c r="S8" s="135">
        <v>6858.6776859504134</v>
      </c>
      <c r="T8" s="749">
        <v>8299</v>
      </c>
      <c r="U8" s="256">
        <f t="shared" si="5"/>
        <v>-2.2497055359246173E-2</v>
      </c>
      <c r="V8" s="135">
        <v>7016.5289256198348</v>
      </c>
      <c r="W8" s="749">
        <v>8490</v>
      </c>
      <c r="X8" s="256">
        <f t="shared" si="6"/>
        <v>6.2578222778473094E-2</v>
      </c>
      <c r="Y8" s="769">
        <v>6603.3057851239673</v>
      </c>
      <c r="Z8" s="876">
        <v>7990</v>
      </c>
      <c r="AA8" s="256">
        <f t="shared" si="7"/>
        <v>3.7797116508637485E-2</v>
      </c>
      <c r="AB8" s="135">
        <v>6362.8099173553719</v>
      </c>
      <c r="AC8" s="749">
        <v>7699</v>
      </c>
      <c r="AD8" s="256">
        <f t="shared" si="8"/>
        <v>-3.6420525657071337E-2</v>
      </c>
      <c r="AE8" s="135">
        <v>6603.3057851239673</v>
      </c>
      <c r="AF8" s="819">
        <v>7990</v>
      </c>
      <c r="AG8" s="256">
        <f t="shared" si="9"/>
        <v>5.2700922266139656E-2</v>
      </c>
      <c r="AH8" s="94">
        <f>AI8/1.21</f>
        <v>6272.727272727273</v>
      </c>
      <c r="AI8" s="89">
        <v>7590</v>
      </c>
      <c r="AJ8" s="256">
        <f t="shared" si="10"/>
        <v>0</v>
      </c>
      <c r="AK8" s="617">
        <v>6272.727272727273</v>
      </c>
      <c r="AL8" s="617">
        <v>7590</v>
      </c>
      <c r="AM8" s="256">
        <f t="shared" si="11"/>
        <v>2.7063599458728011E-2</v>
      </c>
      <c r="AN8" s="572">
        <v>6107.4380165289258</v>
      </c>
      <c r="AO8" s="573">
        <v>7390</v>
      </c>
      <c r="AP8" s="256">
        <f t="shared" si="12"/>
        <v>5.7224606580829757E-2</v>
      </c>
      <c r="AQ8" s="513">
        <v>5776.8595041322315</v>
      </c>
      <c r="AR8" s="125">
        <v>6990</v>
      </c>
      <c r="AS8" s="256">
        <f t="shared" si="13"/>
        <v>0</v>
      </c>
      <c r="AT8" s="513">
        <v>5776.8595041322315</v>
      </c>
      <c r="AU8" s="125">
        <v>6990</v>
      </c>
      <c r="AV8" s="256">
        <f t="shared" si="14"/>
        <v>6.0698027314112293E-2</v>
      </c>
      <c r="AW8" s="513">
        <v>5446.2809917355371</v>
      </c>
      <c r="AX8" s="192">
        <v>6590</v>
      </c>
      <c r="AY8" s="256">
        <f t="shared" si="15"/>
        <v>0.11884550084889643</v>
      </c>
      <c r="AZ8" s="513">
        <v>4867.7685950413224</v>
      </c>
      <c r="BA8" s="192">
        <v>5890</v>
      </c>
      <c r="BB8" s="256">
        <f t="shared" si="16"/>
        <v>0</v>
      </c>
      <c r="BC8" s="513">
        <v>4867.7685950413224</v>
      </c>
      <c r="BD8" s="192">
        <v>5890</v>
      </c>
      <c r="BE8" s="256">
        <f t="shared" si="17"/>
        <v>0</v>
      </c>
      <c r="BF8" s="94">
        <v>4867.7685950413224</v>
      </c>
      <c r="BG8" s="179">
        <v>5890</v>
      </c>
      <c r="BH8" s="256">
        <f t="shared" si="18"/>
        <v>-1.6694490818030049E-2</v>
      </c>
      <c r="BI8" s="94">
        <f>BJ8/1.21</f>
        <v>4950.4132231404956</v>
      </c>
      <c r="BJ8" s="179">
        <v>5990</v>
      </c>
      <c r="BK8" s="256">
        <f t="shared" si="19"/>
        <v>3.4542314335060449E-2</v>
      </c>
      <c r="BL8" s="94">
        <f>BM8/1.21</f>
        <v>4785.1239669421493</v>
      </c>
      <c r="BM8" s="125">
        <v>5790</v>
      </c>
      <c r="BN8" s="256">
        <f t="shared" si="20"/>
        <v>0</v>
      </c>
      <c r="BO8" s="94">
        <f>BP8/1.21</f>
        <v>4785.1239669421493</v>
      </c>
      <c r="BP8" s="125">
        <v>5790</v>
      </c>
      <c r="BQ8" s="256">
        <f t="shared" si="21"/>
        <v>0</v>
      </c>
      <c r="BR8" s="94">
        <f>BS8/1.21</f>
        <v>4785.1239669421493</v>
      </c>
      <c r="BS8" s="125">
        <v>5790</v>
      </c>
      <c r="BT8" s="256">
        <f t="shared" si="22"/>
        <v>9.4517958412098299E-2</v>
      </c>
      <c r="BU8" s="135">
        <v>4371.9008264462809</v>
      </c>
      <c r="BV8" s="136">
        <v>5290</v>
      </c>
      <c r="BW8" s="256">
        <f t="shared" si="23"/>
        <v>6.0120240480961921E-2</v>
      </c>
      <c r="BX8" s="94">
        <f>BY8/1.21</f>
        <v>4123.9669421487606</v>
      </c>
      <c r="BY8" s="118">
        <v>4990</v>
      </c>
      <c r="BZ8" s="256">
        <f t="shared" si="24"/>
        <v>4.1753653444676408E-2</v>
      </c>
      <c r="CA8" s="64">
        <f>CB8/1.21</f>
        <v>3958.6776859504134</v>
      </c>
      <c r="CB8" s="44">
        <v>4790</v>
      </c>
      <c r="CC8" s="256">
        <f t="shared" si="25"/>
        <v>6.6815144766147E-2</v>
      </c>
      <c r="CD8" s="7">
        <f>CE8/1.21</f>
        <v>3710.7438016528927</v>
      </c>
      <c r="CE8" s="44">
        <v>4490</v>
      </c>
    </row>
    <row r="9" spans="1:88" s="481" customFormat="1" ht="15" thickBot="1" x14ac:dyDescent="0.35">
      <c r="A9" s="280" t="s">
        <v>58</v>
      </c>
      <c r="B9" s="263">
        <v>91</v>
      </c>
      <c r="C9" s="456" t="s">
        <v>63</v>
      </c>
      <c r="D9" s="172">
        <v>4950.4132231404956</v>
      </c>
      <c r="E9" s="774">
        <v>5990</v>
      </c>
      <c r="F9" s="332">
        <f t="shared" si="0"/>
        <v>3.4542314335060449E-2</v>
      </c>
      <c r="G9" s="172">
        <v>4785.1239669421493</v>
      </c>
      <c r="H9" s="819">
        <v>5790</v>
      </c>
      <c r="I9" s="332">
        <f t="shared" si="1"/>
        <v>5.4644808743169397E-2</v>
      </c>
      <c r="J9" s="172">
        <v>4537.1900826446281</v>
      </c>
      <c r="K9" s="749">
        <v>5490</v>
      </c>
      <c r="L9" s="332">
        <f t="shared" si="2"/>
        <v>0.10020040080160321</v>
      </c>
      <c r="M9" s="172">
        <v>4123.9669421487606</v>
      </c>
      <c r="N9" s="749">
        <v>4990</v>
      </c>
      <c r="O9" s="332">
        <f t="shared" si="3"/>
        <v>0.13434871561718573</v>
      </c>
      <c r="P9" s="172">
        <v>3635.5371900826449</v>
      </c>
      <c r="Q9" s="749">
        <v>4399</v>
      </c>
      <c r="R9" s="332">
        <f t="shared" si="4"/>
        <v>0</v>
      </c>
      <c r="S9" s="172">
        <v>3635.5371900826449</v>
      </c>
      <c r="T9" s="749">
        <v>4399</v>
      </c>
      <c r="U9" s="332">
        <f t="shared" si="5"/>
        <v>0</v>
      </c>
      <c r="V9" s="172">
        <v>3635.5371900826449</v>
      </c>
      <c r="W9" s="749">
        <v>4399</v>
      </c>
      <c r="X9" s="332">
        <f t="shared" si="6"/>
        <v>0</v>
      </c>
      <c r="Y9" s="770">
        <v>3635.5371900826449</v>
      </c>
      <c r="Z9" s="877">
        <v>4399</v>
      </c>
      <c r="AA9" s="332">
        <f t="shared" si="7"/>
        <v>0.1000250062515629</v>
      </c>
      <c r="AB9" s="172">
        <v>3304.9586776859505</v>
      </c>
      <c r="AC9" s="749">
        <v>3999</v>
      </c>
      <c r="AD9" s="332">
        <f t="shared" si="8"/>
        <v>-8.9066059225512528E-2</v>
      </c>
      <c r="AE9" s="172">
        <v>3628.0991735537191</v>
      </c>
      <c r="AF9" s="819">
        <v>4390</v>
      </c>
      <c r="AG9" s="332">
        <f t="shared" si="9"/>
        <v>4.77326968973747E-2</v>
      </c>
      <c r="AH9" s="103">
        <f>AI9/1.21</f>
        <v>3462.8099173553719</v>
      </c>
      <c r="AI9" s="92">
        <v>4190</v>
      </c>
      <c r="AJ9" s="332">
        <f t="shared" si="10"/>
        <v>0</v>
      </c>
      <c r="AK9" s="618">
        <v>3462.8099173553719</v>
      </c>
      <c r="AL9" s="618">
        <v>4190</v>
      </c>
      <c r="AM9" s="332">
        <f t="shared" si="11"/>
        <v>0.13550135501355012</v>
      </c>
      <c r="AN9" s="574">
        <v>3049.5867768595044</v>
      </c>
      <c r="AO9" s="575">
        <v>3690</v>
      </c>
      <c r="AP9" s="332">
        <f t="shared" si="12"/>
        <v>5.730659025787966E-2</v>
      </c>
      <c r="AQ9" s="514">
        <v>2884.2975206611573</v>
      </c>
      <c r="AR9" s="285">
        <v>3490</v>
      </c>
      <c r="AS9" s="332">
        <f t="shared" si="13"/>
        <v>0</v>
      </c>
      <c r="AT9" s="514">
        <v>2884.2975206611573</v>
      </c>
      <c r="AU9" s="285">
        <v>3490</v>
      </c>
      <c r="AV9" s="332">
        <f t="shared" si="14"/>
        <v>6.0790273556231005E-2</v>
      </c>
      <c r="AW9" s="514">
        <v>2719.0082644628101</v>
      </c>
      <c r="AX9" s="381">
        <v>3290</v>
      </c>
      <c r="AY9" s="332">
        <f t="shared" si="15"/>
        <v>0.10033444816053512</v>
      </c>
      <c r="AZ9" s="514">
        <v>2471.0743801652893</v>
      </c>
      <c r="BA9" s="381">
        <v>2990</v>
      </c>
      <c r="BB9" s="332">
        <f t="shared" si="16"/>
        <v>0</v>
      </c>
      <c r="BC9" s="514">
        <v>2471.0743801652893</v>
      </c>
      <c r="BD9" s="381">
        <v>2990</v>
      </c>
      <c r="BE9" s="332">
        <f t="shared" si="17"/>
        <v>0</v>
      </c>
      <c r="BF9" s="103">
        <v>2471.0743801652893</v>
      </c>
      <c r="BG9" s="285">
        <v>2990</v>
      </c>
      <c r="BH9" s="332">
        <f t="shared" si="18"/>
        <v>0</v>
      </c>
      <c r="BI9" s="103">
        <f>BJ9/1.21</f>
        <v>2471.0743801652893</v>
      </c>
      <c r="BJ9" s="285">
        <v>2990</v>
      </c>
      <c r="BK9" s="332">
        <f t="shared" si="19"/>
        <v>0</v>
      </c>
      <c r="BL9" s="103">
        <f>BM9/1.21</f>
        <v>2471.0743801652893</v>
      </c>
      <c r="BM9" s="285">
        <v>2990</v>
      </c>
      <c r="BN9" s="332">
        <f t="shared" si="20"/>
        <v>0</v>
      </c>
      <c r="BO9" s="103">
        <f>BP9/1.21</f>
        <v>2471.0743801652893</v>
      </c>
      <c r="BP9" s="285">
        <v>2990</v>
      </c>
      <c r="BQ9" s="332">
        <f t="shared" si="21"/>
        <v>0</v>
      </c>
      <c r="BR9" s="103">
        <f>BS9/1.21</f>
        <v>2471.0743801652893</v>
      </c>
      <c r="BS9" s="285">
        <v>2990</v>
      </c>
      <c r="BT9" s="332">
        <f t="shared" si="22"/>
        <v>7.1684587813620068E-2</v>
      </c>
      <c r="BU9" s="172">
        <v>2305.7851239669421</v>
      </c>
      <c r="BV9" s="138">
        <v>2790</v>
      </c>
      <c r="BW9" s="332">
        <f t="shared" si="23"/>
        <v>0</v>
      </c>
      <c r="BX9" s="103">
        <f>BY9/1.21</f>
        <v>2305.7851239669421</v>
      </c>
      <c r="BY9" s="127">
        <v>2790</v>
      </c>
      <c r="BZ9" s="332">
        <f t="shared" si="24"/>
        <v>0.12048192771084337</v>
      </c>
      <c r="CA9" s="294">
        <f>CB9/1.21</f>
        <v>2057.8512396694214</v>
      </c>
      <c r="CB9" s="48">
        <v>2490</v>
      </c>
      <c r="CC9" s="332">
        <f t="shared" si="25"/>
        <v>8.7336244541484712E-2</v>
      </c>
      <c r="CD9" s="9">
        <f>CE9/1.21</f>
        <v>1892.5619834710744</v>
      </c>
      <c r="CE9" s="48">
        <v>2290</v>
      </c>
      <c r="CF9" s="480"/>
      <c r="CG9" s="480"/>
      <c r="CH9" s="480"/>
      <c r="CI9" s="480"/>
      <c r="CJ9" s="480"/>
    </row>
    <row r="10" spans="1:88" x14ac:dyDescent="0.3">
      <c r="A10" s="286" t="s">
        <v>64</v>
      </c>
      <c r="B10" s="262">
        <v>154</v>
      </c>
      <c r="C10" s="453" t="s">
        <v>65</v>
      </c>
      <c r="D10" s="291">
        <v>11763.800904977375</v>
      </c>
      <c r="E10" s="774">
        <v>12999</v>
      </c>
      <c r="F10" s="315">
        <f t="shared" si="0"/>
        <v>2.3623907394283016E-2</v>
      </c>
      <c r="G10" s="291">
        <v>11492.307692307693</v>
      </c>
      <c r="H10" s="819">
        <v>12699</v>
      </c>
      <c r="I10" s="315">
        <f t="shared" si="1"/>
        <v>5.8338194849570799E-2</v>
      </c>
      <c r="J10" s="291">
        <v>10858.823529411766</v>
      </c>
      <c r="K10" s="749">
        <v>11999</v>
      </c>
      <c r="L10" s="315">
        <f t="shared" si="2"/>
        <v>-4.694201747418586E-2</v>
      </c>
      <c r="M10" s="291">
        <v>11393.665158371041</v>
      </c>
      <c r="N10" s="749">
        <v>12590</v>
      </c>
      <c r="O10" s="315">
        <f t="shared" si="3"/>
        <v>0</v>
      </c>
      <c r="P10" s="291">
        <v>11393.665158371041</v>
      </c>
      <c r="Q10" s="749">
        <v>12590</v>
      </c>
      <c r="R10" s="315">
        <f t="shared" si="4"/>
        <v>0</v>
      </c>
      <c r="S10" s="291">
        <v>11393.665158371041</v>
      </c>
      <c r="T10" s="749">
        <v>12590</v>
      </c>
      <c r="U10" s="315">
        <f t="shared" si="5"/>
        <v>8.0064051240992789E-3</v>
      </c>
      <c r="V10" s="291">
        <v>11303.16742081448</v>
      </c>
      <c r="W10" s="749">
        <v>12490</v>
      </c>
      <c r="X10" s="315">
        <f t="shared" si="6"/>
        <v>0</v>
      </c>
      <c r="Y10" s="766">
        <v>11303.16742081448</v>
      </c>
      <c r="Z10" s="879">
        <v>12490</v>
      </c>
      <c r="AA10" s="315">
        <f t="shared" si="7"/>
        <v>4.1701417848206836E-2</v>
      </c>
      <c r="AB10" s="291">
        <v>10850.678733031675</v>
      </c>
      <c r="AC10" s="749">
        <v>11990</v>
      </c>
      <c r="AD10" s="315">
        <f t="shared" si="8"/>
        <v>0</v>
      </c>
      <c r="AE10" s="291">
        <v>10850.678733031675</v>
      </c>
      <c r="AF10" s="749">
        <v>11990</v>
      </c>
      <c r="AG10" s="315">
        <f t="shared" si="9"/>
        <v>0</v>
      </c>
      <c r="AH10" s="96">
        <f t="shared" ref="AH10:AH60" si="26">AI10/(1.105)</f>
        <v>10850.678733031675</v>
      </c>
      <c r="AI10" s="288">
        <v>11990</v>
      </c>
      <c r="AJ10" s="315">
        <f t="shared" si="10"/>
        <v>0</v>
      </c>
      <c r="AK10" s="557">
        <v>10850.678733031675</v>
      </c>
      <c r="AL10" s="557">
        <v>11990</v>
      </c>
      <c r="AM10" s="315">
        <f t="shared" si="11"/>
        <v>0</v>
      </c>
      <c r="AN10" s="571">
        <v>10850.678733031675</v>
      </c>
      <c r="AO10" s="117">
        <v>11990</v>
      </c>
      <c r="AP10" s="315">
        <f t="shared" si="12"/>
        <v>1.6963528413910092E-2</v>
      </c>
      <c r="AQ10" s="512">
        <v>10669.683257918552</v>
      </c>
      <c r="AR10" s="154">
        <v>11790</v>
      </c>
      <c r="AS10" s="315">
        <f t="shared" si="13"/>
        <v>0</v>
      </c>
      <c r="AT10" s="512">
        <v>10669.683257918552</v>
      </c>
      <c r="AU10" s="154">
        <v>11790</v>
      </c>
      <c r="AV10" s="315">
        <f t="shared" si="14"/>
        <v>7.2793448589626927E-2</v>
      </c>
      <c r="AW10" s="512">
        <v>9945.7013574660632</v>
      </c>
      <c r="AX10" s="320">
        <v>10990</v>
      </c>
      <c r="AY10" s="315">
        <f t="shared" si="15"/>
        <v>0.10010010010010011</v>
      </c>
      <c r="AZ10" s="512">
        <f>BA10/1.105</f>
        <v>9040.7239819004535</v>
      </c>
      <c r="BA10" s="320">
        <v>9990</v>
      </c>
      <c r="BB10" s="315">
        <f t="shared" si="16"/>
        <v>0.11123470522803114</v>
      </c>
      <c r="BC10" s="512">
        <v>8135.746606334842</v>
      </c>
      <c r="BD10" s="320">
        <v>8990</v>
      </c>
      <c r="BE10" s="315">
        <f t="shared" si="17"/>
        <v>0</v>
      </c>
      <c r="BF10" s="93">
        <v>8135.746606334842</v>
      </c>
      <c r="BG10" s="154">
        <v>8990</v>
      </c>
      <c r="BH10" s="315">
        <f t="shared" si="18"/>
        <v>0</v>
      </c>
      <c r="BI10" s="93">
        <f t="shared" ref="BI10:BI60" si="27">BJ10/(1.105)</f>
        <v>8135.746606334842</v>
      </c>
      <c r="BJ10" s="235">
        <v>8990</v>
      </c>
      <c r="BK10" s="315">
        <f t="shared" si="19"/>
        <v>9.768009768009768E-2</v>
      </c>
      <c r="BL10" s="93">
        <f t="shared" ref="BL10:BL60" si="28">BM10/(1.105)</f>
        <v>7411.7647058823532</v>
      </c>
      <c r="BM10" s="154">
        <v>8190</v>
      </c>
      <c r="BN10" s="315">
        <f t="shared" si="20"/>
        <v>0</v>
      </c>
      <c r="BO10" s="93">
        <f t="shared" ref="BO10:BO60" si="29">BP10/(1.105)</f>
        <v>7411.7647058823532</v>
      </c>
      <c r="BP10" s="154">
        <v>8190</v>
      </c>
      <c r="BQ10" s="315">
        <f t="shared" si="21"/>
        <v>0.10825439783491204</v>
      </c>
      <c r="BR10" s="93">
        <f t="shared" ref="BR10:BR60" si="30">BS10/(1.105)</f>
        <v>6687.7828054298643</v>
      </c>
      <c r="BS10" s="154">
        <v>7390</v>
      </c>
      <c r="BT10" s="315">
        <f t="shared" si="22"/>
        <v>0.12139605462822459</v>
      </c>
      <c r="BU10" s="139">
        <v>5963.8009049773755</v>
      </c>
      <c r="BV10" s="155">
        <v>6590</v>
      </c>
      <c r="BW10" s="315">
        <f t="shared" si="23"/>
        <v>4.7694753577106522E-2</v>
      </c>
      <c r="BX10" s="93">
        <f t="shared" ref="BX10:BX60" si="31">BY10/(1.105)</f>
        <v>5692.3076923076924</v>
      </c>
      <c r="BY10" s="124">
        <v>6290</v>
      </c>
      <c r="BZ10" s="315">
        <f t="shared" si="24"/>
        <v>0.1054481546572935</v>
      </c>
      <c r="CA10" s="11">
        <f>CB10/(1.105)</f>
        <v>5149.3212669683262</v>
      </c>
      <c r="CB10" s="290">
        <v>5690</v>
      </c>
      <c r="CC10" s="315">
        <f t="shared" si="25"/>
        <v>0</v>
      </c>
      <c r="CD10" s="6">
        <f>CE10/(1.105)</f>
        <v>5149.3212669683262</v>
      </c>
      <c r="CE10" s="45">
        <v>5690</v>
      </c>
    </row>
    <row r="11" spans="1:88" x14ac:dyDescent="0.3">
      <c r="A11" s="279" t="s">
        <v>64</v>
      </c>
      <c r="B11" s="262">
        <v>159</v>
      </c>
      <c r="C11" s="454" t="s">
        <v>66</v>
      </c>
      <c r="D11" s="135">
        <v>9945.7013574660632</v>
      </c>
      <c r="E11" s="774">
        <v>10990</v>
      </c>
      <c r="F11" s="195">
        <f t="shared" si="0"/>
        <v>0</v>
      </c>
      <c r="G11" s="135">
        <v>9945.7013574660632</v>
      </c>
      <c r="H11" s="819">
        <v>10990</v>
      </c>
      <c r="I11" s="195">
        <f t="shared" si="1"/>
        <v>4.7664442326024785E-2</v>
      </c>
      <c r="J11" s="135">
        <v>9493.2126696832584</v>
      </c>
      <c r="K11" s="749">
        <v>10490</v>
      </c>
      <c r="L11" s="195">
        <f t="shared" si="2"/>
        <v>8.2559339525283798E-2</v>
      </c>
      <c r="M11" s="135">
        <v>8769.2307692307695</v>
      </c>
      <c r="N11" s="749">
        <v>9690</v>
      </c>
      <c r="O11" s="195">
        <f t="shared" si="3"/>
        <v>0</v>
      </c>
      <c r="P11" s="135">
        <v>8769.2307692307695</v>
      </c>
      <c r="Q11" s="749">
        <v>9690</v>
      </c>
      <c r="R11" s="195">
        <f t="shared" si="4"/>
        <v>0</v>
      </c>
      <c r="S11" s="135">
        <v>8769.2307692307695</v>
      </c>
      <c r="T11" s="749">
        <v>9690</v>
      </c>
      <c r="U11" s="195">
        <f t="shared" si="5"/>
        <v>1.0427528675703858E-2</v>
      </c>
      <c r="V11" s="135">
        <v>8678.7330316742082</v>
      </c>
      <c r="W11" s="749">
        <v>9590</v>
      </c>
      <c r="X11" s="195">
        <f t="shared" si="6"/>
        <v>0</v>
      </c>
      <c r="Y11" s="768">
        <v>8678.7330316742082</v>
      </c>
      <c r="Z11" s="876">
        <v>9590</v>
      </c>
      <c r="AA11" s="195">
        <f t="shared" si="7"/>
        <v>2.1299254526091587E-2</v>
      </c>
      <c r="AB11" s="135">
        <v>8497.7375565610855</v>
      </c>
      <c r="AC11" s="749">
        <v>9390</v>
      </c>
      <c r="AD11" s="195">
        <f t="shared" si="8"/>
        <v>0</v>
      </c>
      <c r="AE11" s="135">
        <v>8497.7375565610855</v>
      </c>
      <c r="AF11" s="749">
        <v>9390</v>
      </c>
      <c r="AG11" s="195">
        <f t="shared" si="9"/>
        <v>0</v>
      </c>
      <c r="AH11" s="94">
        <f t="shared" si="26"/>
        <v>8497.7375565610855</v>
      </c>
      <c r="AI11" s="125">
        <v>9390</v>
      </c>
      <c r="AJ11" s="195">
        <f t="shared" si="10"/>
        <v>0</v>
      </c>
      <c r="AK11" s="617">
        <v>8497.7375565610855</v>
      </c>
      <c r="AL11" s="617">
        <v>9390</v>
      </c>
      <c r="AM11" s="195">
        <f t="shared" si="11"/>
        <v>0</v>
      </c>
      <c r="AN11" s="572">
        <v>8497.7375565610855</v>
      </c>
      <c r="AO11" s="573">
        <v>9390</v>
      </c>
      <c r="AP11" s="195">
        <f t="shared" si="12"/>
        <v>3.3003300330033E-2</v>
      </c>
      <c r="AQ11" s="513">
        <v>8226.2443438914033</v>
      </c>
      <c r="AR11" s="125">
        <v>9090</v>
      </c>
      <c r="AS11" s="195">
        <f t="shared" si="13"/>
        <v>0</v>
      </c>
      <c r="AT11" s="513">
        <v>8226.2443438914033</v>
      </c>
      <c r="AU11" s="125">
        <v>9090</v>
      </c>
      <c r="AV11" s="195">
        <f t="shared" si="14"/>
        <v>7.0671378091872794E-2</v>
      </c>
      <c r="AW11" s="513">
        <v>7683.2579185520362</v>
      </c>
      <c r="AX11" s="192">
        <v>8490</v>
      </c>
      <c r="AY11" s="195">
        <f t="shared" si="15"/>
        <v>0.10403120936280884</v>
      </c>
      <c r="AZ11" s="512">
        <f t="shared" ref="AZ11:AZ39" si="32">BA11/1.105</f>
        <v>6959.2760180995474</v>
      </c>
      <c r="BA11" s="192">
        <v>7690</v>
      </c>
      <c r="BB11" s="195">
        <f t="shared" si="16"/>
        <v>0.10014306151645208</v>
      </c>
      <c r="BC11" s="513">
        <v>6325.7918552036199</v>
      </c>
      <c r="BD11" s="192">
        <v>6990</v>
      </c>
      <c r="BE11" s="195">
        <f t="shared" si="17"/>
        <v>0</v>
      </c>
      <c r="BF11" s="94">
        <v>6325.7918552036199</v>
      </c>
      <c r="BG11" s="179">
        <v>6990</v>
      </c>
      <c r="BH11" s="195">
        <f t="shared" si="18"/>
        <v>-7.9051383399209488E-2</v>
      </c>
      <c r="BI11" s="94">
        <f t="shared" si="27"/>
        <v>6868.778280542987</v>
      </c>
      <c r="BJ11" s="179">
        <v>7590</v>
      </c>
      <c r="BK11" s="195">
        <f t="shared" si="19"/>
        <v>4.1152263374485597E-2</v>
      </c>
      <c r="BL11" s="94">
        <f t="shared" si="28"/>
        <v>6597.285067873303</v>
      </c>
      <c r="BM11" s="125">
        <v>7290</v>
      </c>
      <c r="BN11" s="195">
        <f t="shared" si="20"/>
        <v>0</v>
      </c>
      <c r="BO11" s="94">
        <f t="shared" si="29"/>
        <v>6597.285067873303</v>
      </c>
      <c r="BP11" s="125">
        <v>7290</v>
      </c>
      <c r="BQ11" s="195">
        <f t="shared" si="21"/>
        <v>0.1062215477996965</v>
      </c>
      <c r="BR11" s="94">
        <f t="shared" si="30"/>
        <v>5963.8009049773755</v>
      </c>
      <c r="BS11" s="125">
        <v>6590</v>
      </c>
      <c r="BT11" s="195">
        <f t="shared" si="22"/>
        <v>0.1001669449081803</v>
      </c>
      <c r="BU11" s="135">
        <v>5420.8144796380093</v>
      </c>
      <c r="BV11" s="136">
        <v>5990</v>
      </c>
      <c r="BW11" s="195">
        <f t="shared" si="23"/>
        <v>0</v>
      </c>
      <c r="BX11" s="94">
        <f t="shared" si="31"/>
        <v>5420.8144796380093</v>
      </c>
      <c r="BY11" s="118">
        <v>5990</v>
      </c>
      <c r="BZ11" s="195">
        <f t="shared" si="24"/>
        <v>9.107468123861566E-2</v>
      </c>
      <c r="CA11" s="64">
        <f t="shared" ref="CA11:CA58" si="33">CB11/(1.105)</f>
        <v>4968.3257918552035</v>
      </c>
      <c r="CB11" s="107">
        <v>5490</v>
      </c>
      <c r="CC11" s="195">
        <f t="shared" si="25"/>
        <v>0</v>
      </c>
      <c r="CD11" s="7">
        <f t="shared" ref="CD11:CD58" si="34">CE11/(1.105)</f>
        <v>4968.3257918552035</v>
      </c>
      <c r="CE11" s="44">
        <v>5490</v>
      </c>
    </row>
    <row r="12" spans="1:88" x14ac:dyDescent="0.3">
      <c r="A12" s="279" t="s">
        <v>64</v>
      </c>
      <c r="B12" s="262">
        <v>193</v>
      </c>
      <c r="C12" s="454" t="s">
        <v>67</v>
      </c>
      <c r="D12" s="135">
        <v>9040.7239819004535</v>
      </c>
      <c r="E12" s="1107">
        <v>9990</v>
      </c>
      <c r="F12" s="195">
        <f t="shared" si="0"/>
        <v>-9.0009000900090005E-4</v>
      </c>
      <c r="G12" s="135">
        <v>9048.8687782805428</v>
      </c>
      <c r="H12" s="1040">
        <v>9999</v>
      </c>
      <c r="I12" s="195">
        <f t="shared" si="1"/>
        <v>5.3635405690200214E-2</v>
      </c>
      <c r="J12" s="135">
        <v>8588.2352941176468</v>
      </c>
      <c r="K12" s="834">
        <v>9490</v>
      </c>
      <c r="L12" s="195">
        <f t="shared" si="2"/>
        <v>5.5617352614015569E-2</v>
      </c>
      <c r="M12" s="135">
        <v>8135.746606334842</v>
      </c>
      <c r="N12" s="834">
        <v>8990</v>
      </c>
      <c r="O12" s="195">
        <f t="shared" si="3"/>
        <v>0</v>
      </c>
      <c r="P12" s="135">
        <v>8135.746606334842</v>
      </c>
      <c r="Q12" s="834">
        <v>8990</v>
      </c>
      <c r="R12" s="195">
        <f t="shared" si="4"/>
        <v>0</v>
      </c>
      <c r="S12" s="135">
        <v>8135.746606334842</v>
      </c>
      <c r="T12" s="834">
        <v>8990</v>
      </c>
      <c r="U12" s="195">
        <f t="shared" si="5"/>
        <v>0</v>
      </c>
      <c r="V12" s="135">
        <v>8135.746606334842</v>
      </c>
      <c r="W12" s="834">
        <v>8990</v>
      </c>
      <c r="X12" s="195">
        <f t="shared" si="6"/>
        <v>0</v>
      </c>
      <c r="Y12" s="768">
        <v>8135.746606334842</v>
      </c>
      <c r="Z12" s="866">
        <v>8990</v>
      </c>
      <c r="AA12" s="195">
        <f t="shared" si="7"/>
        <v>0</v>
      </c>
      <c r="AB12" s="135">
        <v>8135.746606334842</v>
      </c>
      <c r="AC12" s="834">
        <v>8990</v>
      </c>
      <c r="AD12" s="195">
        <f t="shared" si="8"/>
        <v>0</v>
      </c>
      <c r="AE12" s="135">
        <v>8135.746606334842</v>
      </c>
      <c r="AF12" s="749">
        <v>8990</v>
      </c>
      <c r="AG12" s="195">
        <f t="shared" si="9"/>
        <v>0</v>
      </c>
      <c r="AH12" s="94">
        <f t="shared" si="26"/>
        <v>8135.746606334842</v>
      </c>
      <c r="AI12" s="125">
        <v>8990</v>
      </c>
      <c r="AJ12" s="195">
        <f t="shared" si="10"/>
        <v>0</v>
      </c>
      <c r="AK12" s="617">
        <v>8135.746606334842</v>
      </c>
      <c r="AL12" s="617">
        <v>8990</v>
      </c>
      <c r="AM12" s="195">
        <f t="shared" si="11"/>
        <v>0</v>
      </c>
      <c r="AN12" s="572">
        <v>8135.746606334842</v>
      </c>
      <c r="AO12" s="573">
        <v>8990</v>
      </c>
      <c r="AP12" s="195">
        <f t="shared" si="12"/>
        <v>8.4439083232810616E-2</v>
      </c>
      <c r="AQ12" s="513">
        <v>7502.2624434389145</v>
      </c>
      <c r="AR12" s="125">
        <v>8290</v>
      </c>
      <c r="AS12" s="195">
        <f t="shared" si="13"/>
        <v>0</v>
      </c>
      <c r="AT12" s="513">
        <v>7502.2624434389145</v>
      </c>
      <c r="AU12" s="125">
        <v>8290</v>
      </c>
      <c r="AV12" s="195">
        <f t="shared" si="14"/>
        <v>7.8023407022106639E-2</v>
      </c>
      <c r="AW12" s="513">
        <v>6959.2760180995474</v>
      </c>
      <c r="AX12" s="192">
        <v>7690</v>
      </c>
      <c r="AY12" s="195">
        <f t="shared" si="15"/>
        <v>0.10014306151645208</v>
      </c>
      <c r="AZ12" s="512">
        <f t="shared" si="32"/>
        <v>6325.7918552036199</v>
      </c>
      <c r="BA12" s="192">
        <v>6990</v>
      </c>
      <c r="BB12" s="195">
        <f t="shared" si="16"/>
        <v>0.1669449081803005</v>
      </c>
      <c r="BC12" s="513">
        <v>5420.8144796380093</v>
      </c>
      <c r="BD12" s="192">
        <v>5990</v>
      </c>
      <c r="BE12" s="195">
        <f t="shared" si="17"/>
        <v>0</v>
      </c>
      <c r="BF12" s="94">
        <v>5420.8144796380093</v>
      </c>
      <c r="BG12" s="179">
        <v>5990</v>
      </c>
      <c r="BH12" s="195">
        <f t="shared" si="18"/>
        <v>-4.7694753577106522E-2</v>
      </c>
      <c r="BI12" s="94">
        <f t="shared" si="27"/>
        <v>5692.3076923076924</v>
      </c>
      <c r="BJ12" s="125">
        <v>6290</v>
      </c>
      <c r="BK12" s="195">
        <f t="shared" si="19"/>
        <v>0</v>
      </c>
      <c r="BL12" s="94">
        <f t="shared" si="28"/>
        <v>5692.3076923076924</v>
      </c>
      <c r="BM12" s="125">
        <v>6290</v>
      </c>
      <c r="BN12" s="195">
        <f t="shared" si="20"/>
        <v>0</v>
      </c>
      <c r="BO12" s="94">
        <f t="shared" si="29"/>
        <v>5692.3076923076924</v>
      </c>
      <c r="BP12" s="125">
        <v>6290</v>
      </c>
      <c r="BQ12" s="195">
        <f t="shared" si="21"/>
        <v>0.1054481546572935</v>
      </c>
      <c r="BR12" s="94">
        <f t="shared" si="30"/>
        <v>5149.3212669683262</v>
      </c>
      <c r="BS12" s="125">
        <v>5690</v>
      </c>
      <c r="BT12" s="195">
        <f t="shared" si="22"/>
        <v>9.6339113680154145E-2</v>
      </c>
      <c r="BU12" s="135">
        <v>4696.8325791855204</v>
      </c>
      <c r="BV12" s="136">
        <v>5190</v>
      </c>
      <c r="BW12" s="195">
        <f t="shared" si="23"/>
        <v>0</v>
      </c>
      <c r="BX12" s="94">
        <f t="shared" si="31"/>
        <v>4696.8325791855204</v>
      </c>
      <c r="BY12" s="118">
        <v>5190</v>
      </c>
      <c r="BZ12" s="195">
        <f t="shared" si="24"/>
        <v>0.10660980810234541</v>
      </c>
      <c r="CA12" s="64">
        <f t="shared" si="33"/>
        <v>4244.3438914027147</v>
      </c>
      <c r="CB12" s="107">
        <v>4690</v>
      </c>
      <c r="CC12" s="195">
        <f t="shared" si="25"/>
        <v>0</v>
      </c>
      <c r="CD12" s="7">
        <f t="shared" si="34"/>
        <v>4244.3438914027147</v>
      </c>
      <c r="CE12" s="44">
        <v>4690</v>
      </c>
    </row>
    <row r="13" spans="1:88" x14ac:dyDescent="0.3">
      <c r="A13" s="279" t="s">
        <v>64</v>
      </c>
      <c r="B13" s="262">
        <v>195</v>
      </c>
      <c r="C13" s="454" t="s">
        <v>68</v>
      </c>
      <c r="D13" s="135">
        <v>10488.687782805429</v>
      </c>
      <c r="E13" s="1107">
        <v>11590</v>
      </c>
      <c r="F13" s="195">
        <f t="shared" si="0"/>
        <v>0</v>
      </c>
      <c r="G13" s="135">
        <v>10488.687782805429</v>
      </c>
      <c r="H13" s="1040">
        <v>11590</v>
      </c>
      <c r="I13" s="195">
        <f t="shared" si="1"/>
        <v>5.3732157468860807E-2</v>
      </c>
      <c r="J13" s="135">
        <v>9953.8461538461543</v>
      </c>
      <c r="K13" s="834">
        <v>10999</v>
      </c>
      <c r="L13" s="195">
        <f t="shared" si="2"/>
        <v>0.22347052280311458</v>
      </c>
      <c r="M13" s="135">
        <v>8135.746606334842</v>
      </c>
      <c r="N13" s="834">
        <v>8990</v>
      </c>
      <c r="O13" s="195">
        <f t="shared" si="3"/>
        <v>0</v>
      </c>
      <c r="P13" s="135">
        <v>8135.746606334842</v>
      </c>
      <c r="Q13" s="834">
        <v>8990</v>
      </c>
      <c r="R13" s="195">
        <f t="shared" si="4"/>
        <v>0</v>
      </c>
      <c r="S13" s="135">
        <v>8135.746606334842</v>
      </c>
      <c r="T13" s="834">
        <v>8990</v>
      </c>
      <c r="U13" s="195">
        <f t="shared" si="5"/>
        <v>0</v>
      </c>
      <c r="V13" s="135">
        <v>8135.746606334842</v>
      </c>
      <c r="W13" s="834">
        <v>8990</v>
      </c>
      <c r="X13" s="195">
        <f t="shared" si="6"/>
        <v>0</v>
      </c>
      <c r="Y13" s="768">
        <v>8135.746606334842</v>
      </c>
      <c r="Z13" s="882">
        <v>8990</v>
      </c>
      <c r="AA13" s="195">
        <f t="shared" si="7"/>
        <v>9.768009768009768E-2</v>
      </c>
      <c r="AB13" s="135">
        <v>7411.7647058823532</v>
      </c>
      <c r="AC13" s="834">
        <v>8190</v>
      </c>
      <c r="AD13" s="195">
        <f t="shared" si="8"/>
        <v>0</v>
      </c>
      <c r="AE13" s="135">
        <v>7411.7647058823532</v>
      </c>
      <c r="AF13" s="749">
        <v>8190</v>
      </c>
      <c r="AG13" s="195">
        <f t="shared" si="9"/>
        <v>0</v>
      </c>
      <c r="AH13" s="94">
        <f t="shared" si="26"/>
        <v>7411.7647058823532</v>
      </c>
      <c r="AI13" s="125">
        <v>8190</v>
      </c>
      <c r="AJ13" s="195">
        <f t="shared" si="10"/>
        <v>0</v>
      </c>
      <c r="AK13" s="617">
        <v>7411.7647058823532</v>
      </c>
      <c r="AL13" s="617">
        <v>8190</v>
      </c>
      <c r="AM13" s="195">
        <f t="shared" si="11"/>
        <v>0</v>
      </c>
      <c r="AN13" s="572">
        <v>7411.7647058823532</v>
      </c>
      <c r="AO13" s="573">
        <v>8190</v>
      </c>
      <c r="AP13" s="195">
        <f t="shared" si="12"/>
        <v>0</v>
      </c>
      <c r="AQ13" s="513">
        <v>7411.7647058823532</v>
      </c>
      <c r="AR13" s="125">
        <v>8190</v>
      </c>
      <c r="AS13" s="195">
        <f t="shared" si="13"/>
        <v>-6.8259385665529013E-2</v>
      </c>
      <c r="AT13" s="513">
        <v>7954.7511312217193</v>
      </c>
      <c r="AU13" s="125">
        <v>8790</v>
      </c>
      <c r="AV13" s="195">
        <f t="shared" si="14"/>
        <v>7.3260073260073263E-2</v>
      </c>
      <c r="AW13" s="513">
        <v>7411.7647058823532</v>
      </c>
      <c r="AX13" s="192">
        <v>8190</v>
      </c>
      <c r="AY13" s="195">
        <f t="shared" si="15"/>
        <v>0</v>
      </c>
      <c r="AZ13" s="512">
        <f t="shared" si="32"/>
        <v>7411.7647058823532</v>
      </c>
      <c r="BA13" s="192">
        <v>8190</v>
      </c>
      <c r="BB13" s="195">
        <f t="shared" si="16"/>
        <v>0.32310177705977383</v>
      </c>
      <c r="BC13" s="513">
        <v>5601.809954751131</v>
      </c>
      <c r="BD13" s="192">
        <v>6190</v>
      </c>
      <c r="BE13" s="195">
        <f t="shared" si="17"/>
        <v>0</v>
      </c>
      <c r="BF13" s="94">
        <v>5601.809954751131</v>
      </c>
      <c r="BG13" s="125">
        <v>6190</v>
      </c>
      <c r="BH13" s="195">
        <f t="shared" si="18"/>
        <v>0</v>
      </c>
      <c r="BI13" s="94">
        <f t="shared" si="27"/>
        <v>5601.809954751131</v>
      </c>
      <c r="BJ13" s="125">
        <v>6190</v>
      </c>
      <c r="BK13" s="195">
        <f t="shared" si="19"/>
        <v>0</v>
      </c>
      <c r="BL13" s="94">
        <f t="shared" si="28"/>
        <v>5601.809954751131</v>
      </c>
      <c r="BM13" s="125">
        <v>6190</v>
      </c>
      <c r="BN13" s="195">
        <f t="shared" si="20"/>
        <v>0</v>
      </c>
      <c r="BO13" s="94">
        <f t="shared" si="29"/>
        <v>5601.809954751131</v>
      </c>
      <c r="BP13" s="125">
        <v>6190</v>
      </c>
      <c r="BQ13" s="195">
        <f t="shared" si="21"/>
        <v>0.1073345259391771</v>
      </c>
      <c r="BR13" s="94">
        <f t="shared" si="30"/>
        <v>5058.8235294117649</v>
      </c>
      <c r="BS13" s="125">
        <v>5590</v>
      </c>
      <c r="BT13" s="195">
        <f t="shared" si="22"/>
        <v>0.12024048096192384</v>
      </c>
      <c r="BU13" s="135">
        <v>4515.8371040723987</v>
      </c>
      <c r="BV13" s="136">
        <v>4990</v>
      </c>
      <c r="BW13" s="195">
        <f t="shared" si="23"/>
        <v>0</v>
      </c>
      <c r="BX13" s="94">
        <f t="shared" si="31"/>
        <v>4515.8371040723987</v>
      </c>
      <c r="BY13" s="118">
        <v>4990</v>
      </c>
      <c r="BZ13" s="195">
        <f t="shared" si="24"/>
        <v>0.111358574610245</v>
      </c>
      <c r="CA13" s="64">
        <f t="shared" si="33"/>
        <v>4063.3484162895929</v>
      </c>
      <c r="CB13" s="107">
        <v>4490</v>
      </c>
      <c r="CC13" s="195">
        <f t="shared" si="25"/>
        <v>0.15424164524421594</v>
      </c>
      <c r="CD13" s="7">
        <f t="shared" si="34"/>
        <v>3520.3619909502263</v>
      </c>
      <c r="CE13" s="44">
        <v>3890</v>
      </c>
    </row>
    <row r="14" spans="1:88" x14ac:dyDescent="0.3">
      <c r="A14" s="279" t="s">
        <v>64</v>
      </c>
      <c r="B14" s="262">
        <v>196</v>
      </c>
      <c r="C14" s="454" t="s">
        <v>69</v>
      </c>
      <c r="D14" s="135">
        <v>6959.2760180995474</v>
      </c>
      <c r="E14" s="1107">
        <v>7690</v>
      </c>
      <c r="F14" s="195">
        <f t="shared" si="0"/>
        <v>0</v>
      </c>
      <c r="G14" s="135">
        <v>6959.2760180995474</v>
      </c>
      <c r="H14" s="1040">
        <v>7690</v>
      </c>
      <c r="I14" s="195">
        <f t="shared" si="1"/>
        <v>5.4869684499314127E-2</v>
      </c>
      <c r="J14" s="135">
        <v>6597.285067873303</v>
      </c>
      <c r="K14" s="834">
        <v>7290</v>
      </c>
      <c r="L14" s="195">
        <f t="shared" si="2"/>
        <v>5.8055152394775038E-2</v>
      </c>
      <c r="M14" s="135">
        <v>6235.2941176470586</v>
      </c>
      <c r="N14" s="834">
        <v>6890</v>
      </c>
      <c r="O14" s="195">
        <f t="shared" si="3"/>
        <v>0</v>
      </c>
      <c r="P14" s="135">
        <v>6235.2941176470586</v>
      </c>
      <c r="Q14" s="834">
        <v>6890</v>
      </c>
      <c r="R14" s="195">
        <f t="shared" si="4"/>
        <v>0</v>
      </c>
      <c r="S14" s="135">
        <v>6235.2941176470586</v>
      </c>
      <c r="T14" s="834">
        <v>6890</v>
      </c>
      <c r="U14" s="195">
        <f t="shared" si="5"/>
        <v>1.4727540500736377E-2</v>
      </c>
      <c r="V14" s="135">
        <v>6144.7963800904981</v>
      </c>
      <c r="W14" s="834">
        <v>6790</v>
      </c>
      <c r="X14" s="195">
        <f t="shared" si="6"/>
        <v>4.6224961479198766E-2</v>
      </c>
      <c r="Y14" s="768">
        <v>5873.3031674208141</v>
      </c>
      <c r="Z14" s="882">
        <v>6490</v>
      </c>
      <c r="AA14" s="195">
        <f t="shared" si="7"/>
        <v>8.347245409015025E-2</v>
      </c>
      <c r="AB14" s="135">
        <v>5420.8144796380093</v>
      </c>
      <c r="AC14" s="834">
        <v>5990</v>
      </c>
      <c r="AD14" s="195">
        <f t="shared" si="8"/>
        <v>0</v>
      </c>
      <c r="AE14" s="135">
        <v>5420.8144796380093</v>
      </c>
      <c r="AF14" s="749">
        <v>5990</v>
      </c>
      <c r="AG14" s="195">
        <f t="shared" si="9"/>
        <v>0</v>
      </c>
      <c r="AH14" s="94">
        <f t="shared" si="26"/>
        <v>5420.8144796380093</v>
      </c>
      <c r="AI14" s="89">
        <v>5990</v>
      </c>
      <c r="AJ14" s="195">
        <f t="shared" si="10"/>
        <v>-9.1047040971168433E-2</v>
      </c>
      <c r="AK14" s="617">
        <v>5963.8009049773755</v>
      </c>
      <c r="AL14" s="617">
        <v>6590</v>
      </c>
      <c r="AM14" s="195">
        <f t="shared" si="11"/>
        <v>4.7694753577106522E-2</v>
      </c>
      <c r="AN14" s="572">
        <v>5692.3076923076924</v>
      </c>
      <c r="AO14" s="573">
        <v>6290</v>
      </c>
      <c r="AP14" s="195">
        <f t="shared" si="12"/>
        <v>6.7911714770797965E-2</v>
      </c>
      <c r="AQ14" s="513">
        <v>5330.316742081448</v>
      </c>
      <c r="AR14" s="125">
        <v>5890</v>
      </c>
      <c r="AS14" s="195">
        <f t="shared" si="13"/>
        <v>0</v>
      </c>
      <c r="AT14" s="513">
        <v>5330.316742081448</v>
      </c>
      <c r="AU14" s="125">
        <v>5890</v>
      </c>
      <c r="AV14" s="195">
        <f t="shared" si="14"/>
        <v>7.2859744990892539E-2</v>
      </c>
      <c r="AW14" s="513">
        <v>4968.3257918552035</v>
      </c>
      <c r="AX14" s="192">
        <v>5490</v>
      </c>
      <c r="AY14" s="195">
        <f t="shared" si="15"/>
        <v>0.10020040080160321</v>
      </c>
      <c r="AZ14" s="512">
        <f t="shared" si="32"/>
        <v>4515.8371040723987</v>
      </c>
      <c r="BA14" s="192">
        <v>4990</v>
      </c>
      <c r="BB14" s="195">
        <f t="shared" si="16"/>
        <v>0</v>
      </c>
      <c r="BC14" s="513">
        <v>4515.8371040723987</v>
      </c>
      <c r="BD14" s="192">
        <v>4990</v>
      </c>
      <c r="BE14" s="195">
        <f t="shared" si="17"/>
        <v>0</v>
      </c>
      <c r="BF14" s="94">
        <v>4515.8371040723987</v>
      </c>
      <c r="BG14" s="125">
        <v>4990</v>
      </c>
      <c r="BH14" s="195">
        <f t="shared" si="18"/>
        <v>0</v>
      </c>
      <c r="BI14" s="94">
        <f t="shared" si="27"/>
        <v>4515.8371040723987</v>
      </c>
      <c r="BJ14" s="125">
        <v>4990</v>
      </c>
      <c r="BK14" s="195">
        <f t="shared" si="19"/>
        <v>0</v>
      </c>
      <c r="BL14" s="94">
        <f t="shared" si="28"/>
        <v>4515.8371040723987</v>
      </c>
      <c r="BM14" s="125">
        <v>4990</v>
      </c>
      <c r="BN14" s="195">
        <f t="shared" si="20"/>
        <v>0</v>
      </c>
      <c r="BO14" s="94">
        <f t="shared" si="29"/>
        <v>4515.8371040723987</v>
      </c>
      <c r="BP14" s="125">
        <v>4990</v>
      </c>
      <c r="BQ14" s="195">
        <f t="shared" si="21"/>
        <v>0.111358574610245</v>
      </c>
      <c r="BR14" s="94">
        <f t="shared" si="30"/>
        <v>4063.3484162895929</v>
      </c>
      <c r="BS14" s="125">
        <v>4490</v>
      </c>
      <c r="BT14" s="195">
        <f t="shared" si="22"/>
        <v>9.7799511002444994E-2</v>
      </c>
      <c r="BU14" s="135">
        <v>3701.3574660633485</v>
      </c>
      <c r="BV14" s="136">
        <v>4090</v>
      </c>
      <c r="BW14" s="195">
        <f t="shared" si="23"/>
        <v>0</v>
      </c>
      <c r="BX14" s="94">
        <f t="shared" si="31"/>
        <v>3701.3574660633485</v>
      </c>
      <c r="BY14" s="118">
        <v>4090</v>
      </c>
      <c r="BZ14" s="195">
        <f t="shared" si="24"/>
        <v>0.1392757660167131</v>
      </c>
      <c r="CA14" s="64">
        <f t="shared" si="33"/>
        <v>3248.8687782805432</v>
      </c>
      <c r="CB14" s="107">
        <v>3590</v>
      </c>
      <c r="CC14" s="195">
        <f t="shared" si="25"/>
        <v>0</v>
      </c>
      <c r="CD14" s="7">
        <f t="shared" si="34"/>
        <v>3248.8687782805432</v>
      </c>
      <c r="CE14" s="44">
        <v>3590</v>
      </c>
    </row>
    <row r="15" spans="1:88" x14ac:dyDescent="0.3">
      <c r="A15" s="279" t="s">
        <v>64</v>
      </c>
      <c r="B15" s="262">
        <v>197</v>
      </c>
      <c r="C15" s="454" t="s">
        <v>70</v>
      </c>
      <c r="D15" s="135">
        <v>7049.7737556561087</v>
      </c>
      <c r="E15" s="1107">
        <v>7790</v>
      </c>
      <c r="F15" s="195">
        <f t="shared" si="0"/>
        <v>0</v>
      </c>
      <c r="G15" s="135">
        <v>7049.7737556561087</v>
      </c>
      <c r="H15" s="1040">
        <v>7790</v>
      </c>
      <c r="I15" s="195">
        <f t="shared" si="1"/>
        <v>5.4127198917456022E-2</v>
      </c>
      <c r="J15" s="135">
        <v>6687.7828054298643</v>
      </c>
      <c r="K15" s="834">
        <v>7390</v>
      </c>
      <c r="L15" s="195">
        <f t="shared" si="2"/>
        <v>5.7224606580829757E-2</v>
      </c>
      <c r="M15" s="135">
        <v>6325.7918552036199</v>
      </c>
      <c r="N15" s="834">
        <v>6990</v>
      </c>
      <c r="O15" s="195">
        <f t="shared" si="3"/>
        <v>0</v>
      </c>
      <c r="P15" s="135">
        <v>6325.7918552036199</v>
      </c>
      <c r="Q15" s="1040">
        <v>6990</v>
      </c>
      <c r="R15" s="195">
        <f t="shared" si="4"/>
        <v>0.1651941990331722</v>
      </c>
      <c r="S15" s="135">
        <v>5428.9592760180994</v>
      </c>
      <c r="T15" s="834">
        <v>5999</v>
      </c>
      <c r="U15" s="195">
        <f t="shared" si="5"/>
        <v>0</v>
      </c>
      <c r="V15" s="135">
        <v>5428.9592760180994</v>
      </c>
      <c r="W15" s="834">
        <v>5999</v>
      </c>
      <c r="X15" s="195">
        <f t="shared" si="6"/>
        <v>0</v>
      </c>
      <c r="Y15" s="768">
        <v>5428.9592760180994</v>
      </c>
      <c r="Z15" s="882">
        <v>5999</v>
      </c>
      <c r="AA15" s="195">
        <f t="shared" si="7"/>
        <v>9.092562284051646E-2</v>
      </c>
      <c r="AB15" s="135">
        <v>4976.4705882352946</v>
      </c>
      <c r="AC15" s="834">
        <v>5499</v>
      </c>
      <c r="AD15" s="195">
        <f t="shared" si="8"/>
        <v>0.2247216035634744</v>
      </c>
      <c r="AE15" s="135">
        <v>4063.3484162895929</v>
      </c>
      <c r="AF15" s="823">
        <v>4490</v>
      </c>
      <c r="AG15" s="195">
        <f t="shared" si="9"/>
        <v>-0.29733959311424102</v>
      </c>
      <c r="AH15" s="94">
        <f t="shared" si="26"/>
        <v>5782.8054298642537</v>
      </c>
      <c r="AI15" s="125">
        <v>6390</v>
      </c>
      <c r="AJ15" s="195">
        <f t="shared" si="10"/>
        <v>-7.2568940493468792E-2</v>
      </c>
      <c r="AK15" s="617">
        <v>6235.2941176470586</v>
      </c>
      <c r="AL15" s="617">
        <v>6890</v>
      </c>
      <c r="AM15" s="195">
        <f t="shared" si="11"/>
        <v>0</v>
      </c>
      <c r="AN15" s="572">
        <v>6235.2941176470586</v>
      </c>
      <c r="AO15" s="573">
        <v>6890</v>
      </c>
      <c r="AP15" s="195">
        <f t="shared" si="12"/>
        <v>7.82472613458529E-2</v>
      </c>
      <c r="AQ15" s="513">
        <v>5782.8054298642537</v>
      </c>
      <c r="AR15" s="125">
        <v>6390</v>
      </c>
      <c r="AS15" s="195">
        <f t="shared" si="13"/>
        <v>0</v>
      </c>
      <c r="AT15" s="513">
        <v>5782.8054298642537</v>
      </c>
      <c r="AU15" s="125">
        <v>6390</v>
      </c>
      <c r="AV15" s="195">
        <f t="shared" si="14"/>
        <v>6.6777963272120197E-2</v>
      </c>
      <c r="AW15" s="513">
        <v>5420.8144796380093</v>
      </c>
      <c r="AX15" s="192">
        <v>5990</v>
      </c>
      <c r="AY15" s="195">
        <f t="shared" si="15"/>
        <v>9.107468123861566E-2</v>
      </c>
      <c r="AZ15" s="512">
        <f t="shared" si="32"/>
        <v>4968.3257918552035</v>
      </c>
      <c r="BA15" s="192">
        <v>5490</v>
      </c>
      <c r="BB15" s="195">
        <f t="shared" si="16"/>
        <v>0</v>
      </c>
      <c r="BC15" s="513">
        <v>4968.3257918552035</v>
      </c>
      <c r="BD15" s="192">
        <v>5490</v>
      </c>
      <c r="BE15" s="195">
        <f t="shared" si="17"/>
        <v>0</v>
      </c>
      <c r="BF15" s="94">
        <v>4968.3257918552035</v>
      </c>
      <c r="BG15" s="125">
        <v>5490</v>
      </c>
      <c r="BH15" s="195">
        <f t="shared" si="18"/>
        <v>0</v>
      </c>
      <c r="BI15" s="94">
        <f t="shared" si="27"/>
        <v>4968.3257918552035</v>
      </c>
      <c r="BJ15" s="179">
        <v>5490</v>
      </c>
      <c r="BK15" s="195">
        <f t="shared" si="19"/>
        <v>3.780718336483932E-2</v>
      </c>
      <c r="BL15" s="94">
        <f t="shared" si="28"/>
        <v>4787.3303167420818</v>
      </c>
      <c r="BM15" s="125">
        <v>5290</v>
      </c>
      <c r="BN15" s="195">
        <f t="shared" si="20"/>
        <v>0</v>
      </c>
      <c r="BO15" s="94">
        <f t="shared" si="29"/>
        <v>4787.3303167420818</v>
      </c>
      <c r="BP15" s="125">
        <v>5290</v>
      </c>
      <c r="BQ15" s="195">
        <f t="shared" si="21"/>
        <v>0.10438413361169102</v>
      </c>
      <c r="BR15" s="94">
        <f t="shared" si="30"/>
        <v>4334.841628959276</v>
      </c>
      <c r="BS15" s="125">
        <v>4790</v>
      </c>
      <c r="BT15" s="195">
        <f t="shared" si="22"/>
        <v>0.11655011655011654</v>
      </c>
      <c r="BU15" s="135">
        <v>3882.3529411764707</v>
      </c>
      <c r="BV15" s="136">
        <v>4290</v>
      </c>
      <c r="BW15" s="195">
        <f t="shared" si="23"/>
        <v>7.5187969924812026E-2</v>
      </c>
      <c r="BX15" s="94">
        <f t="shared" si="31"/>
        <v>3610.8597285067872</v>
      </c>
      <c r="BY15" s="118">
        <v>3990</v>
      </c>
      <c r="BZ15" s="195">
        <f t="shared" si="24"/>
        <v>0.14326647564469913</v>
      </c>
      <c r="CA15" s="64">
        <f t="shared" si="33"/>
        <v>3158.3710407239819</v>
      </c>
      <c r="CB15" s="107">
        <v>3490</v>
      </c>
      <c r="CC15" s="195">
        <f t="shared" si="25"/>
        <v>0</v>
      </c>
      <c r="CD15" s="7">
        <f t="shared" si="34"/>
        <v>3158.3710407239819</v>
      </c>
      <c r="CE15" s="44">
        <v>3490</v>
      </c>
    </row>
    <row r="16" spans="1:88" x14ac:dyDescent="0.3">
      <c r="A16" s="279" t="s">
        <v>64</v>
      </c>
      <c r="B16" s="262">
        <v>198</v>
      </c>
      <c r="C16" s="454" t="s">
        <v>71</v>
      </c>
      <c r="D16" s="135">
        <v>1438.9140271493213</v>
      </c>
      <c r="E16" s="1107">
        <v>1590</v>
      </c>
      <c r="F16" s="195">
        <f t="shared" si="0"/>
        <v>0</v>
      </c>
      <c r="G16" s="135">
        <v>1438.9140271493213</v>
      </c>
      <c r="H16" s="1040">
        <v>1590</v>
      </c>
      <c r="I16" s="195">
        <f t="shared" si="1"/>
        <v>6.7114093959731544E-2</v>
      </c>
      <c r="J16" s="135">
        <v>1348.4162895927602</v>
      </c>
      <c r="K16" s="834">
        <v>1490</v>
      </c>
      <c r="L16" s="195">
        <f t="shared" si="2"/>
        <v>7.1942446043165464E-2</v>
      </c>
      <c r="M16" s="135">
        <v>1257.9185520361991</v>
      </c>
      <c r="N16" s="834">
        <v>1390</v>
      </c>
      <c r="O16" s="195">
        <f t="shared" si="3"/>
        <v>7.0053887605850657E-2</v>
      </c>
      <c r="P16" s="135">
        <v>1175.5656108597286</v>
      </c>
      <c r="Q16" s="834">
        <v>1299</v>
      </c>
      <c r="R16" s="195">
        <f t="shared" si="4"/>
        <v>0</v>
      </c>
      <c r="S16" s="135">
        <v>1175.5656108597286</v>
      </c>
      <c r="T16" s="834">
        <v>1299</v>
      </c>
      <c r="U16" s="195">
        <f t="shared" si="5"/>
        <v>0</v>
      </c>
      <c r="V16" s="135">
        <v>1175.5656108597286</v>
      </c>
      <c r="W16" s="834">
        <v>1299</v>
      </c>
      <c r="X16" s="195">
        <f t="shared" si="6"/>
        <v>0</v>
      </c>
      <c r="Y16" s="768">
        <v>1175.5656108597286</v>
      </c>
      <c r="Z16" s="866">
        <v>1299</v>
      </c>
      <c r="AA16" s="195">
        <f t="shared" si="7"/>
        <v>0</v>
      </c>
      <c r="AB16" s="135">
        <v>1175.5656108597286</v>
      </c>
      <c r="AC16" s="834">
        <v>1299</v>
      </c>
      <c r="AD16" s="195">
        <f t="shared" si="8"/>
        <v>-0.23136094674556212</v>
      </c>
      <c r="AE16" s="94">
        <f t="shared" ref="AE16:AE17" si="35">AF16/(1.105)</f>
        <v>1529.4117647058824</v>
      </c>
      <c r="AF16" s="125">
        <v>1690</v>
      </c>
      <c r="AG16" s="195">
        <f t="shared" si="9"/>
        <v>0</v>
      </c>
      <c r="AH16" s="94">
        <f t="shared" si="26"/>
        <v>1529.4117647058824</v>
      </c>
      <c r="AI16" s="125">
        <v>1690</v>
      </c>
      <c r="AJ16" s="195">
        <f t="shared" si="10"/>
        <v>0</v>
      </c>
      <c r="AK16" s="617">
        <v>1529.4117647058824</v>
      </c>
      <c r="AL16" s="617">
        <v>1690</v>
      </c>
      <c r="AM16" s="195">
        <f t="shared" si="11"/>
        <v>0</v>
      </c>
      <c r="AN16" s="572">
        <v>1529.4117647058824</v>
      </c>
      <c r="AO16" s="573">
        <v>1690</v>
      </c>
      <c r="AP16" s="195">
        <f t="shared" si="12"/>
        <v>6.2893081761006289E-2</v>
      </c>
      <c r="AQ16" s="513">
        <v>1438.9140271493213</v>
      </c>
      <c r="AR16" s="125">
        <v>1590</v>
      </c>
      <c r="AS16" s="195">
        <f t="shared" si="13"/>
        <v>0</v>
      </c>
      <c r="AT16" s="513">
        <v>1438.9140271493213</v>
      </c>
      <c r="AU16" s="125">
        <v>1590</v>
      </c>
      <c r="AV16" s="195">
        <f t="shared" si="14"/>
        <v>6.7114093959731544E-2</v>
      </c>
      <c r="AW16" s="513">
        <v>1348.4162895927602</v>
      </c>
      <c r="AX16" s="192">
        <v>1490</v>
      </c>
      <c r="AY16" s="195">
        <f t="shared" si="15"/>
        <v>0.25210084033613445</v>
      </c>
      <c r="AZ16" s="512">
        <f t="shared" si="32"/>
        <v>1076.9230769230769</v>
      </c>
      <c r="BA16" s="192">
        <v>1190</v>
      </c>
      <c r="BB16" s="195">
        <f t="shared" si="16"/>
        <v>0</v>
      </c>
      <c r="BC16" s="513">
        <v>1076.9230769230769</v>
      </c>
      <c r="BD16" s="192">
        <v>1190</v>
      </c>
      <c r="BE16" s="195">
        <f t="shared" si="17"/>
        <v>0</v>
      </c>
      <c r="BF16" s="94">
        <v>1076.9230769230769</v>
      </c>
      <c r="BG16" s="125">
        <v>1190</v>
      </c>
      <c r="BH16" s="195">
        <f t="shared" si="18"/>
        <v>0</v>
      </c>
      <c r="BI16" s="94">
        <f t="shared" si="27"/>
        <v>1076.9230769230769</v>
      </c>
      <c r="BJ16" s="125">
        <v>1190</v>
      </c>
      <c r="BK16" s="195">
        <f t="shared" si="19"/>
        <v>0</v>
      </c>
      <c r="BL16" s="94">
        <f t="shared" si="28"/>
        <v>1076.9230769230769</v>
      </c>
      <c r="BM16" s="125">
        <v>1190</v>
      </c>
      <c r="BN16" s="195">
        <f t="shared" si="20"/>
        <v>0</v>
      </c>
      <c r="BO16" s="94">
        <f t="shared" si="29"/>
        <v>1076.9230769230769</v>
      </c>
      <c r="BP16" s="125">
        <v>1190</v>
      </c>
      <c r="BQ16" s="195">
        <f t="shared" si="21"/>
        <v>9.1743119266055051E-2</v>
      </c>
      <c r="BR16" s="94">
        <f t="shared" si="30"/>
        <v>986.4253393665158</v>
      </c>
      <c r="BS16" s="125">
        <v>1090</v>
      </c>
      <c r="BT16" s="195">
        <f t="shared" si="22"/>
        <v>0.10101010101010101</v>
      </c>
      <c r="BU16" s="135">
        <v>895.92760180995481</v>
      </c>
      <c r="BV16" s="136">
        <v>990</v>
      </c>
      <c r="BW16" s="195">
        <f t="shared" si="23"/>
        <v>0</v>
      </c>
      <c r="BX16" s="94">
        <f t="shared" si="31"/>
        <v>895.92760180995481</v>
      </c>
      <c r="BY16" s="118">
        <v>990</v>
      </c>
      <c r="BZ16" s="195">
        <f t="shared" si="24"/>
        <v>0.11235955056179775</v>
      </c>
      <c r="CA16" s="64">
        <f t="shared" si="33"/>
        <v>805.4298642533937</v>
      </c>
      <c r="CB16" s="107">
        <v>890</v>
      </c>
      <c r="CC16" s="195">
        <f t="shared" si="25"/>
        <v>0.12658227848101267</v>
      </c>
      <c r="CD16" s="7">
        <f t="shared" si="34"/>
        <v>714.9321266968326</v>
      </c>
      <c r="CE16" s="44">
        <v>790</v>
      </c>
    </row>
    <row r="17" spans="1:83" x14ac:dyDescent="0.3">
      <c r="A17" s="279" t="s">
        <v>64</v>
      </c>
      <c r="B17" s="262">
        <v>199</v>
      </c>
      <c r="C17" s="454" t="s">
        <v>72</v>
      </c>
      <c r="D17" s="135">
        <v>1529.4117647058824</v>
      </c>
      <c r="E17" s="1107">
        <v>1690</v>
      </c>
      <c r="F17" s="195">
        <f t="shared" si="0"/>
        <v>0</v>
      </c>
      <c r="G17" s="135">
        <v>1529.4117647058824</v>
      </c>
      <c r="H17" s="1040">
        <v>1690</v>
      </c>
      <c r="I17" s="195">
        <f t="shared" si="1"/>
        <v>6.2893081761006289E-2</v>
      </c>
      <c r="J17" s="135">
        <v>1438.9140271493213</v>
      </c>
      <c r="K17" s="834">
        <v>1590</v>
      </c>
      <c r="L17" s="195">
        <f t="shared" si="2"/>
        <v>6.7114093959731544E-2</v>
      </c>
      <c r="M17" s="135">
        <v>1348.4162895927602</v>
      </c>
      <c r="N17" s="834">
        <v>1490</v>
      </c>
      <c r="O17" s="195">
        <f t="shared" si="3"/>
        <v>6.5046461758398857E-2</v>
      </c>
      <c r="P17" s="135">
        <v>1266.0633484162895</v>
      </c>
      <c r="Q17" s="834">
        <v>1399</v>
      </c>
      <c r="R17" s="195">
        <f t="shared" si="4"/>
        <v>0</v>
      </c>
      <c r="S17" s="135">
        <v>1266.0633484162895</v>
      </c>
      <c r="T17" s="834">
        <v>1399</v>
      </c>
      <c r="U17" s="195">
        <f t="shared" si="5"/>
        <v>0.16680567139282734</v>
      </c>
      <c r="V17" s="135">
        <v>1085.0678733031675</v>
      </c>
      <c r="W17" s="834">
        <v>1199</v>
      </c>
      <c r="X17" s="195">
        <f t="shared" si="6"/>
        <v>0</v>
      </c>
      <c r="Y17" s="768">
        <v>1085.0678733031675</v>
      </c>
      <c r="Z17" s="866">
        <v>1199</v>
      </c>
      <c r="AA17" s="195">
        <f t="shared" si="7"/>
        <v>0</v>
      </c>
      <c r="AB17" s="135">
        <v>1085.0678733031675</v>
      </c>
      <c r="AC17" s="834">
        <v>1199</v>
      </c>
      <c r="AD17" s="195">
        <f t="shared" si="8"/>
        <v>-0.29053254437869824</v>
      </c>
      <c r="AE17" s="94">
        <f t="shared" si="35"/>
        <v>1529.4117647058824</v>
      </c>
      <c r="AF17" s="125">
        <v>1690</v>
      </c>
      <c r="AG17" s="195">
        <f t="shared" si="9"/>
        <v>0</v>
      </c>
      <c r="AH17" s="94">
        <f t="shared" si="26"/>
        <v>1529.4117647058824</v>
      </c>
      <c r="AI17" s="125">
        <v>1690</v>
      </c>
      <c r="AJ17" s="195">
        <f t="shared" si="10"/>
        <v>0</v>
      </c>
      <c r="AK17" s="617">
        <v>1529.4117647058824</v>
      </c>
      <c r="AL17" s="617">
        <v>1690</v>
      </c>
      <c r="AM17" s="195">
        <f t="shared" si="11"/>
        <v>0</v>
      </c>
      <c r="AN17" s="572">
        <v>1529.4117647058824</v>
      </c>
      <c r="AO17" s="573">
        <v>1690</v>
      </c>
      <c r="AP17" s="195">
        <f t="shared" si="12"/>
        <v>6.2893081761006289E-2</v>
      </c>
      <c r="AQ17" s="513">
        <v>1438.9140271493213</v>
      </c>
      <c r="AR17" s="125">
        <v>1590</v>
      </c>
      <c r="AS17" s="195">
        <f t="shared" si="13"/>
        <v>0</v>
      </c>
      <c r="AT17" s="513">
        <v>1438.9140271493213</v>
      </c>
      <c r="AU17" s="125">
        <v>1590</v>
      </c>
      <c r="AV17" s="195">
        <f t="shared" si="14"/>
        <v>6.7114093959731544E-2</v>
      </c>
      <c r="AW17" s="513">
        <v>1348.4162895927602</v>
      </c>
      <c r="AX17" s="192">
        <v>1490</v>
      </c>
      <c r="AY17" s="195">
        <f t="shared" si="15"/>
        <v>0.25210084033613445</v>
      </c>
      <c r="AZ17" s="512">
        <f t="shared" si="32"/>
        <v>1076.9230769230769</v>
      </c>
      <c r="BA17" s="192">
        <v>1190</v>
      </c>
      <c r="BB17" s="195">
        <f t="shared" si="16"/>
        <v>0</v>
      </c>
      <c r="BC17" s="513">
        <v>1076.9230769230769</v>
      </c>
      <c r="BD17" s="192">
        <v>1190</v>
      </c>
      <c r="BE17" s="195">
        <f t="shared" si="17"/>
        <v>0</v>
      </c>
      <c r="BF17" s="94">
        <v>1076.9230769230769</v>
      </c>
      <c r="BG17" s="125">
        <v>1190</v>
      </c>
      <c r="BH17" s="195">
        <f t="shared" si="18"/>
        <v>0</v>
      </c>
      <c r="BI17" s="94">
        <f t="shared" si="27"/>
        <v>1076.9230769230769</v>
      </c>
      <c r="BJ17" s="125">
        <v>1190</v>
      </c>
      <c r="BK17" s="195">
        <f t="shared" si="19"/>
        <v>0</v>
      </c>
      <c r="BL17" s="94">
        <f t="shared" si="28"/>
        <v>1076.9230769230769</v>
      </c>
      <c r="BM17" s="125">
        <v>1190</v>
      </c>
      <c r="BN17" s="195">
        <f t="shared" si="20"/>
        <v>0</v>
      </c>
      <c r="BO17" s="94">
        <f t="shared" si="29"/>
        <v>1076.9230769230769</v>
      </c>
      <c r="BP17" s="125">
        <v>1190</v>
      </c>
      <c r="BQ17" s="195">
        <f t="shared" si="21"/>
        <v>9.1743119266055051E-2</v>
      </c>
      <c r="BR17" s="94">
        <f t="shared" si="30"/>
        <v>986.4253393665158</v>
      </c>
      <c r="BS17" s="125">
        <v>1090</v>
      </c>
      <c r="BT17" s="195">
        <f t="shared" si="22"/>
        <v>0.10101010101010101</v>
      </c>
      <c r="BU17" s="135">
        <v>895.92760180995481</v>
      </c>
      <c r="BV17" s="136">
        <v>990</v>
      </c>
      <c r="BW17" s="195">
        <f t="shared" si="23"/>
        <v>0</v>
      </c>
      <c r="BX17" s="94">
        <f t="shared" si="31"/>
        <v>895.92760180995481</v>
      </c>
      <c r="BY17" s="118">
        <v>990</v>
      </c>
      <c r="BZ17" s="195">
        <f t="shared" si="24"/>
        <v>0.11235955056179775</v>
      </c>
      <c r="CA17" s="64">
        <f t="shared" si="33"/>
        <v>805.4298642533937</v>
      </c>
      <c r="CB17" s="107">
        <f>CB16</f>
        <v>890</v>
      </c>
      <c r="CC17" s="195">
        <f t="shared" si="25"/>
        <v>0.12658227848101267</v>
      </c>
      <c r="CD17" s="7">
        <f t="shared" si="34"/>
        <v>714.9321266968326</v>
      </c>
      <c r="CE17" s="44">
        <v>790</v>
      </c>
    </row>
    <row r="18" spans="1:83" x14ac:dyDescent="0.3">
      <c r="A18" s="279" t="s">
        <v>64</v>
      </c>
      <c r="B18" s="262">
        <v>200</v>
      </c>
      <c r="C18" s="454" t="s">
        <v>73</v>
      </c>
      <c r="D18" s="135">
        <v>1800.9049773755657</v>
      </c>
      <c r="E18" s="1107">
        <v>1990</v>
      </c>
      <c r="F18" s="195">
        <f t="shared" si="0"/>
        <v>0</v>
      </c>
      <c r="G18" s="135">
        <v>1800.9049773755657</v>
      </c>
      <c r="H18" s="1040">
        <v>1990</v>
      </c>
      <c r="I18" s="195">
        <f t="shared" si="1"/>
        <v>5.2910052910052907E-2</v>
      </c>
      <c r="J18" s="135">
        <v>1710.4072398190046</v>
      </c>
      <c r="K18" s="834">
        <v>1890</v>
      </c>
      <c r="L18" s="195">
        <f t="shared" si="2"/>
        <v>5.5865921787709494E-2</v>
      </c>
      <c r="M18" s="135">
        <v>1619.9095022624435</v>
      </c>
      <c r="N18" s="834">
        <v>1790</v>
      </c>
      <c r="O18" s="195">
        <f t="shared" si="3"/>
        <v>0</v>
      </c>
      <c r="P18" s="135">
        <v>1619.9095022624435</v>
      </c>
      <c r="Q18" s="834">
        <v>1790</v>
      </c>
      <c r="R18" s="195">
        <f t="shared" si="4"/>
        <v>0</v>
      </c>
      <c r="S18" s="135">
        <v>1619.9095022624435</v>
      </c>
      <c r="T18" s="834">
        <v>1790</v>
      </c>
      <c r="U18" s="195">
        <f t="shared" si="5"/>
        <v>0</v>
      </c>
      <c r="V18" s="135">
        <v>1619.9095022624435</v>
      </c>
      <c r="W18" s="834">
        <v>1790</v>
      </c>
      <c r="X18" s="195">
        <f t="shared" si="6"/>
        <v>0</v>
      </c>
      <c r="Y18" s="768">
        <v>1619.9095022624435</v>
      </c>
      <c r="Z18" s="882">
        <v>1790</v>
      </c>
      <c r="AA18" s="195">
        <f t="shared" si="7"/>
        <v>5.9171597633136092E-2</v>
      </c>
      <c r="AB18" s="135">
        <v>1529.4117647058824</v>
      </c>
      <c r="AC18" s="834">
        <v>1690</v>
      </c>
      <c r="AD18" s="195">
        <f t="shared" si="8"/>
        <v>0</v>
      </c>
      <c r="AE18" s="135">
        <v>1529.4117647058824</v>
      </c>
      <c r="AF18" s="749">
        <v>1690</v>
      </c>
      <c r="AG18" s="195">
        <f t="shared" si="9"/>
        <v>0</v>
      </c>
      <c r="AH18" s="94">
        <f t="shared" si="26"/>
        <v>1529.4117647058824</v>
      </c>
      <c r="AI18" s="125">
        <v>1690</v>
      </c>
      <c r="AJ18" s="195">
        <f t="shared" si="10"/>
        <v>0</v>
      </c>
      <c r="AK18" s="617">
        <v>1529.4117647058824</v>
      </c>
      <c r="AL18" s="617">
        <v>1690</v>
      </c>
      <c r="AM18" s="195">
        <f t="shared" si="11"/>
        <v>0</v>
      </c>
      <c r="AN18" s="572">
        <v>1529.4117647058824</v>
      </c>
      <c r="AO18" s="573">
        <v>1690</v>
      </c>
      <c r="AP18" s="195">
        <f t="shared" si="12"/>
        <v>6.2893081761006289E-2</v>
      </c>
      <c r="AQ18" s="513">
        <v>1438.9140271493213</v>
      </c>
      <c r="AR18" s="125">
        <v>1590</v>
      </c>
      <c r="AS18" s="195">
        <f t="shared" si="13"/>
        <v>0</v>
      </c>
      <c r="AT18" s="513">
        <v>1438.9140271493213</v>
      </c>
      <c r="AU18" s="125">
        <v>1590</v>
      </c>
      <c r="AV18" s="195">
        <f t="shared" si="14"/>
        <v>6.7114093959731544E-2</v>
      </c>
      <c r="AW18" s="513">
        <v>1348.4162895927602</v>
      </c>
      <c r="AX18" s="192">
        <v>1490</v>
      </c>
      <c r="AY18" s="195">
        <f t="shared" si="15"/>
        <v>0.25210084033613445</v>
      </c>
      <c r="AZ18" s="512">
        <f t="shared" si="32"/>
        <v>1076.9230769230769</v>
      </c>
      <c r="BA18" s="192">
        <v>1190</v>
      </c>
      <c r="BB18" s="195">
        <f t="shared" si="16"/>
        <v>0</v>
      </c>
      <c r="BC18" s="513">
        <v>1076.9230769230769</v>
      </c>
      <c r="BD18" s="192">
        <v>1190</v>
      </c>
      <c r="BE18" s="195">
        <f t="shared" si="17"/>
        <v>0</v>
      </c>
      <c r="BF18" s="94">
        <v>1076.9230769230769</v>
      </c>
      <c r="BG18" s="125">
        <v>1190</v>
      </c>
      <c r="BH18" s="195">
        <f t="shared" si="18"/>
        <v>0</v>
      </c>
      <c r="BI18" s="94">
        <f t="shared" si="27"/>
        <v>1076.9230769230769</v>
      </c>
      <c r="BJ18" s="125">
        <v>1190</v>
      </c>
      <c r="BK18" s="195">
        <f t="shared" si="19"/>
        <v>0</v>
      </c>
      <c r="BL18" s="94">
        <f t="shared" si="28"/>
        <v>1076.9230769230769</v>
      </c>
      <c r="BM18" s="125">
        <v>1190</v>
      </c>
      <c r="BN18" s="195">
        <f t="shared" si="20"/>
        <v>0</v>
      </c>
      <c r="BO18" s="94">
        <f t="shared" si="29"/>
        <v>1076.9230769230769</v>
      </c>
      <c r="BP18" s="125">
        <v>1190</v>
      </c>
      <c r="BQ18" s="195">
        <f t="shared" si="21"/>
        <v>9.1743119266055051E-2</v>
      </c>
      <c r="BR18" s="94">
        <f t="shared" si="30"/>
        <v>986.4253393665158</v>
      </c>
      <c r="BS18" s="125">
        <v>1090</v>
      </c>
      <c r="BT18" s="195">
        <f t="shared" si="22"/>
        <v>0.10101010101010101</v>
      </c>
      <c r="BU18" s="135">
        <v>895.92760180995481</v>
      </c>
      <c r="BV18" s="136">
        <v>990</v>
      </c>
      <c r="BW18" s="195">
        <f t="shared" si="23"/>
        <v>0</v>
      </c>
      <c r="BX18" s="94">
        <f t="shared" si="31"/>
        <v>895.92760180995481</v>
      </c>
      <c r="BY18" s="118">
        <v>990</v>
      </c>
      <c r="BZ18" s="195">
        <f t="shared" si="24"/>
        <v>0.11235955056179775</v>
      </c>
      <c r="CA18" s="64">
        <f t="shared" si="33"/>
        <v>805.4298642533937</v>
      </c>
      <c r="CB18" s="107">
        <f>CB16</f>
        <v>890</v>
      </c>
      <c r="CC18" s="195">
        <f t="shared" si="25"/>
        <v>0.12658227848101267</v>
      </c>
      <c r="CD18" s="7">
        <f t="shared" si="34"/>
        <v>714.9321266968326</v>
      </c>
      <c r="CE18" s="44">
        <v>790</v>
      </c>
    </row>
    <row r="19" spans="1:83" x14ac:dyDescent="0.3">
      <c r="A19" s="279" t="s">
        <v>64</v>
      </c>
      <c r="B19" s="262">
        <v>201</v>
      </c>
      <c r="C19" s="454" t="s">
        <v>74</v>
      </c>
      <c r="D19" s="135">
        <v>2162.8959276018099</v>
      </c>
      <c r="E19" s="1107">
        <v>2390</v>
      </c>
      <c r="F19" s="195">
        <f t="shared" si="0"/>
        <v>0</v>
      </c>
      <c r="G19" s="135">
        <v>2162.8959276018099</v>
      </c>
      <c r="H19" s="1040">
        <v>2390</v>
      </c>
      <c r="I19" s="195">
        <f t="shared" si="1"/>
        <v>4.3668122270742356E-2</v>
      </c>
      <c r="J19" s="135">
        <v>2072.3981900452491</v>
      </c>
      <c r="K19" s="834">
        <v>2290</v>
      </c>
      <c r="L19" s="195">
        <f t="shared" si="2"/>
        <v>4.5662100456621002E-2</v>
      </c>
      <c r="M19" s="135">
        <v>1981.9004524886877</v>
      </c>
      <c r="N19" s="834">
        <v>2190</v>
      </c>
      <c r="O19" s="195">
        <f t="shared" si="3"/>
        <v>9.5547773886943466E-2</v>
      </c>
      <c r="P19" s="135">
        <v>1809.0497737556561</v>
      </c>
      <c r="Q19" s="834">
        <v>1999</v>
      </c>
      <c r="R19" s="195">
        <f t="shared" si="4"/>
        <v>0</v>
      </c>
      <c r="S19" s="135">
        <v>1809.0497737556561</v>
      </c>
      <c r="T19" s="834">
        <v>1999</v>
      </c>
      <c r="U19" s="195">
        <f t="shared" si="5"/>
        <v>0</v>
      </c>
      <c r="V19" s="135">
        <v>1809.0497737556561</v>
      </c>
      <c r="W19" s="834">
        <v>1999</v>
      </c>
      <c r="X19" s="195">
        <f t="shared" si="6"/>
        <v>0</v>
      </c>
      <c r="Y19" s="768">
        <v>1809.0497737556561</v>
      </c>
      <c r="Z19" s="866">
        <v>1999</v>
      </c>
      <c r="AA19" s="195">
        <f t="shared" si="7"/>
        <v>0</v>
      </c>
      <c r="AB19" s="135">
        <v>1809.0497737556561</v>
      </c>
      <c r="AC19" s="834">
        <v>1999</v>
      </c>
      <c r="AD19" s="195">
        <f t="shared" si="8"/>
        <v>4.522613065326633E-3</v>
      </c>
      <c r="AE19" s="135">
        <v>1800.9049773755657</v>
      </c>
      <c r="AF19" s="749">
        <v>1990</v>
      </c>
      <c r="AG19" s="195">
        <f t="shared" si="9"/>
        <v>0</v>
      </c>
      <c r="AH19" s="94">
        <f t="shared" si="26"/>
        <v>1800.9049773755657</v>
      </c>
      <c r="AI19" s="125">
        <v>1990</v>
      </c>
      <c r="AJ19" s="195">
        <f t="shared" si="10"/>
        <v>0</v>
      </c>
      <c r="AK19" s="617">
        <v>1800.9049773755657</v>
      </c>
      <c r="AL19" s="617">
        <v>1990</v>
      </c>
      <c r="AM19" s="195">
        <f t="shared" si="11"/>
        <v>0</v>
      </c>
      <c r="AN19" s="572">
        <v>1800.9049773755657</v>
      </c>
      <c r="AO19" s="573">
        <v>1990</v>
      </c>
      <c r="AP19" s="195">
        <f t="shared" si="12"/>
        <v>0</v>
      </c>
      <c r="AQ19" s="513">
        <v>1800.9049773755657</v>
      </c>
      <c r="AR19" s="125">
        <v>1990</v>
      </c>
      <c r="AS19" s="195">
        <f t="shared" si="13"/>
        <v>0</v>
      </c>
      <c r="AT19" s="513">
        <v>1800.9049773755657</v>
      </c>
      <c r="AU19" s="125">
        <v>1990</v>
      </c>
      <c r="AV19" s="195">
        <f t="shared" si="14"/>
        <v>5.2910052910052907E-2</v>
      </c>
      <c r="AW19" s="513">
        <v>1710.4072398190046</v>
      </c>
      <c r="AX19" s="192">
        <v>1890</v>
      </c>
      <c r="AY19" s="195">
        <f t="shared" si="15"/>
        <v>0.11834319526627218</v>
      </c>
      <c r="AZ19" s="512">
        <f t="shared" si="32"/>
        <v>1529.4117647058824</v>
      </c>
      <c r="BA19" s="192">
        <v>1690</v>
      </c>
      <c r="BB19" s="195">
        <f t="shared" si="16"/>
        <v>0</v>
      </c>
      <c r="BC19" s="513">
        <v>1529.4117647058824</v>
      </c>
      <c r="BD19" s="192">
        <v>1690</v>
      </c>
      <c r="BE19" s="195">
        <f t="shared" si="17"/>
        <v>0</v>
      </c>
      <c r="BF19" s="94">
        <v>1529.4117647058824</v>
      </c>
      <c r="BG19" s="125">
        <v>1690</v>
      </c>
      <c r="BH19" s="195">
        <f t="shared" si="18"/>
        <v>0</v>
      </c>
      <c r="BI19" s="94">
        <f t="shared" si="27"/>
        <v>1529.4117647058824</v>
      </c>
      <c r="BJ19" s="125">
        <v>1690</v>
      </c>
      <c r="BK19" s="195">
        <f t="shared" si="19"/>
        <v>0</v>
      </c>
      <c r="BL19" s="94">
        <f t="shared" si="28"/>
        <v>1529.4117647058824</v>
      </c>
      <c r="BM19" s="125">
        <v>1690</v>
      </c>
      <c r="BN19" s="195">
        <f t="shared" si="20"/>
        <v>0</v>
      </c>
      <c r="BO19" s="94">
        <f t="shared" si="29"/>
        <v>1529.4117647058824</v>
      </c>
      <c r="BP19" s="125">
        <v>1690</v>
      </c>
      <c r="BQ19" s="195">
        <f t="shared" si="21"/>
        <v>6.2893081761006289E-2</v>
      </c>
      <c r="BR19" s="94">
        <f t="shared" si="30"/>
        <v>1438.9140271493213</v>
      </c>
      <c r="BS19" s="125">
        <v>1590</v>
      </c>
      <c r="BT19" s="195">
        <f t="shared" si="22"/>
        <v>0.14388489208633093</v>
      </c>
      <c r="BU19" s="135">
        <v>1257.9185520361991</v>
      </c>
      <c r="BV19" s="136">
        <v>1390</v>
      </c>
      <c r="BW19" s="195">
        <f t="shared" si="23"/>
        <v>0</v>
      </c>
      <c r="BX19" s="94">
        <f t="shared" si="31"/>
        <v>1257.9185520361991</v>
      </c>
      <c r="BY19" s="118">
        <v>1390</v>
      </c>
      <c r="BZ19" s="195">
        <f t="shared" si="24"/>
        <v>7.7519379844961239E-2</v>
      </c>
      <c r="CA19" s="64">
        <f t="shared" si="33"/>
        <v>1167.420814479638</v>
      </c>
      <c r="CB19" s="107">
        <v>1290</v>
      </c>
      <c r="CC19" s="195">
        <f t="shared" si="25"/>
        <v>0</v>
      </c>
      <c r="CD19" s="7">
        <f t="shared" si="34"/>
        <v>1167.420814479638</v>
      </c>
      <c r="CE19" s="44">
        <v>1290</v>
      </c>
    </row>
    <row r="20" spans="1:83" x14ac:dyDescent="0.3">
      <c r="A20" s="279" t="s">
        <v>64</v>
      </c>
      <c r="B20" s="262">
        <v>202</v>
      </c>
      <c r="C20" s="454" t="s">
        <v>75</v>
      </c>
      <c r="D20" s="135">
        <v>11303.16742081448</v>
      </c>
      <c r="E20" s="774">
        <v>12490</v>
      </c>
      <c r="F20" s="195">
        <f t="shared" si="0"/>
        <v>0</v>
      </c>
      <c r="G20" s="135">
        <v>11303.16742081448</v>
      </c>
      <c r="H20" s="819">
        <v>12490</v>
      </c>
      <c r="I20" s="195">
        <f t="shared" si="1"/>
        <v>5.0462573591253154E-2</v>
      </c>
      <c r="J20" s="135">
        <v>10760.180995475113</v>
      </c>
      <c r="K20" s="749">
        <v>11890</v>
      </c>
      <c r="L20" s="195">
        <f t="shared" si="2"/>
        <v>6.2555853440571935E-2</v>
      </c>
      <c r="M20" s="135">
        <v>10126.696832579186</v>
      </c>
      <c r="N20" s="749">
        <v>11190</v>
      </c>
      <c r="O20" s="195">
        <f t="shared" si="3"/>
        <v>0</v>
      </c>
      <c r="P20" s="135">
        <v>10126.696832579186</v>
      </c>
      <c r="Q20" s="749">
        <v>11190</v>
      </c>
      <c r="R20" s="195">
        <f t="shared" si="4"/>
        <v>0</v>
      </c>
      <c r="S20" s="135">
        <v>10126.696832579186</v>
      </c>
      <c r="T20" s="749">
        <v>11190</v>
      </c>
      <c r="U20" s="195">
        <f t="shared" si="5"/>
        <v>1.8198362147406732E-2</v>
      </c>
      <c r="V20" s="135">
        <v>9945.7013574660632</v>
      </c>
      <c r="W20" s="749">
        <v>10990</v>
      </c>
      <c r="X20" s="195">
        <f t="shared" si="6"/>
        <v>0</v>
      </c>
      <c r="Y20" s="769">
        <v>9945.7013574660632</v>
      </c>
      <c r="Z20" s="876">
        <v>10990</v>
      </c>
      <c r="AA20" s="195">
        <f t="shared" si="7"/>
        <v>0.10010010010010011</v>
      </c>
      <c r="AB20" s="135">
        <v>9040.7239819004535</v>
      </c>
      <c r="AC20" s="749">
        <v>9990</v>
      </c>
      <c r="AD20" s="195">
        <f t="shared" si="8"/>
        <v>0</v>
      </c>
      <c r="AE20" s="135">
        <v>9040.7239819004535</v>
      </c>
      <c r="AF20" s="749">
        <v>9990</v>
      </c>
      <c r="AG20" s="195">
        <f t="shared" si="9"/>
        <v>0</v>
      </c>
      <c r="AH20" s="94">
        <f t="shared" si="26"/>
        <v>9040.7239819004535</v>
      </c>
      <c r="AI20" s="125">
        <v>9990</v>
      </c>
      <c r="AJ20" s="195">
        <f t="shared" si="10"/>
        <v>0</v>
      </c>
      <c r="AK20" s="617">
        <v>9040.7239819004535</v>
      </c>
      <c r="AL20" s="617">
        <v>9990</v>
      </c>
      <c r="AM20" s="195">
        <f t="shared" si="11"/>
        <v>0</v>
      </c>
      <c r="AN20" s="572">
        <v>9040.7239819004535</v>
      </c>
      <c r="AO20" s="573">
        <v>9990</v>
      </c>
      <c r="AP20" s="195">
        <f t="shared" si="12"/>
        <v>0</v>
      </c>
      <c r="AQ20" s="513">
        <v>9040.7239819004535</v>
      </c>
      <c r="AR20" s="125">
        <v>9990</v>
      </c>
      <c r="AS20" s="195">
        <f t="shared" si="13"/>
        <v>0</v>
      </c>
      <c r="AT20" s="513">
        <v>9040.7239819004535</v>
      </c>
      <c r="AU20" s="125">
        <v>9990</v>
      </c>
      <c r="AV20" s="195">
        <f t="shared" si="14"/>
        <v>2.0429009193054137E-2</v>
      </c>
      <c r="AW20" s="513">
        <v>8859.7285067873308</v>
      </c>
      <c r="AX20" s="192">
        <v>9790</v>
      </c>
      <c r="AY20" s="195">
        <f t="shared" si="15"/>
        <v>8.8987764182424919E-2</v>
      </c>
      <c r="AZ20" s="512">
        <f t="shared" si="32"/>
        <v>8135.746606334842</v>
      </c>
      <c r="BA20" s="192">
        <v>8990</v>
      </c>
      <c r="BB20" s="195">
        <f t="shared" si="16"/>
        <v>0</v>
      </c>
      <c r="BC20" s="513">
        <v>8135.746606334842</v>
      </c>
      <c r="BD20" s="192">
        <v>8990</v>
      </c>
      <c r="BE20" s="195">
        <f t="shared" si="17"/>
        <v>0</v>
      </c>
      <c r="BF20" s="94">
        <v>8135.746606334842</v>
      </c>
      <c r="BG20" s="179">
        <v>8990</v>
      </c>
      <c r="BH20" s="195">
        <f t="shared" si="18"/>
        <v>-6.2565172054223156E-2</v>
      </c>
      <c r="BI20" s="94">
        <f t="shared" si="27"/>
        <v>8678.7330316742082</v>
      </c>
      <c r="BJ20" s="179">
        <v>9590</v>
      </c>
      <c r="BK20" s="195">
        <f t="shared" si="19"/>
        <v>4.3525571273122961E-2</v>
      </c>
      <c r="BL20" s="94">
        <f t="shared" si="28"/>
        <v>8316.7420814479647</v>
      </c>
      <c r="BM20" s="125">
        <v>9190</v>
      </c>
      <c r="BN20" s="195">
        <f t="shared" si="20"/>
        <v>0</v>
      </c>
      <c r="BO20" s="94">
        <f t="shared" si="29"/>
        <v>8316.7420814479647</v>
      </c>
      <c r="BP20" s="125">
        <v>9190</v>
      </c>
      <c r="BQ20" s="195">
        <f t="shared" si="21"/>
        <v>9.5351609058402856E-2</v>
      </c>
      <c r="BR20" s="94">
        <f t="shared" si="30"/>
        <v>7592.7601809954749</v>
      </c>
      <c r="BS20" s="125">
        <v>8390</v>
      </c>
      <c r="BT20" s="195">
        <f t="shared" si="22"/>
        <v>0.10540184453227931</v>
      </c>
      <c r="BU20" s="135">
        <v>6868.778280542987</v>
      </c>
      <c r="BV20" s="136">
        <v>7590</v>
      </c>
      <c r="BW20" s="195">
        <f t="shared" si="23"/>
        <v>5.5632823365785816E-2</v>
      </c>
      <c r="BX20" s="94">
        <f t="shared" si="31"/>
        <v>6506.7873303167426</v>
      </c>
      <c r="BY20" s="118">
        <v>7190</v>
      </c>
      <c r="BZ20" s="195">
        <f t="shared" si="24"/>
        <v>0.10785824345146379</v>
      </c>
      <c r="CA20" s="64">
        <f t="shared" si="33"/>
        <v>5873.3031674208141</v>
      </c>
      <c r="CB20" s="107">
        <v>6490</v>
      </c>
      <c r="CC20" s="195">
        <f t="shared" si="25"/>
        <v>0</v>
      </c>
      <c r="CD20" s="7">
        <f t="shared" si="34"/>
        <v>5873.3031674208141</v>
      </c>
      <c r="CE20" s="44">
        <v>6490</v>
      </c>
    </row>
    <row r="21" spans="1:83" x14ac:dyDescent="0.3">
      <c r="A21" s="279" t="s">
        <v>64</v>
      </c>
      <c r="B21" s="262">
        <v>208</v>
      </c>
      <c r="C21" s="454" t="s">
        <v>76</v>
      </c>
      <c r="D21" s="135">
        <v>8135.746606334842</v>
      </c>
      <c r="E21" s="774">
        <v>8990</v>
      </c>
      <c r="F21" s="195">
        <f t="shared" si="0"/>
        <v>0</v>
      </c>
      <c r="G21" s="135">
        <v>8135.746606334842</v>
      </c>
      <c r="H21" s="819">
        <v>8990</v>
      </c>
      <c r="I21" s="195">
        <f t="shared" si="1"/>
        <v>3.4522439585730723E-2</v>
      </c>
      <c r="J21" s="135">
        <v>7864.2533936651589</v>
      </c>
      <c r="K21" s="749">
        <v>8690</v>
      </c>
      <c r="L21" s="195">
        <f t="shared" si="2"/>
        <v>6.1050061050061048E-2</v>
      </c>
      <c r="M21" s="135">
        <v>7411.7647058823532</v>
      </c>
      <c r="N21" s="749">
        <v>8190</v>
      </c>
      <c r="O21" s="195">
        <f t="shared" si="3"/>
        <v>0</v>
      </c>
      <c r="P21" s="135">
        <v>7411.7647058823532</v>
      </c>
      <c r="Q21" s="749">
        <v>8190</v>
      </c>
      <c r="R21" s="195">
        <f t="shared" si="4"/>
        <v>0</v>
      </c>
      <c r="S21" s="135">
        <v>7411.7647058823532</v>
      </c>
      <c r="T21" s="749">
        <v>8190</v>
      </c>
      <c r="U21" s="195">
        <f t="shared" si="5"/>
        <v>2.5031289111389236E-2</v>
      </c>
      <c r="V21" s="135">
        <v>7230.7692307692305</v>
      </c>
      <c r="W21" s="749">
        <v>7990</v>
      </c>
      <c r="X21" s="195">
        <f t="shared" si="6"/>
        <v>0</v>
      </c>
      <c r="Y21" s="769">
        <v>7230.7692307692305</v>
      </c>
      <c r="Z21" s="861">
        <v>7990</v>
      </c>
      <c r="AA21" s="195">
        <f t="shared" si="7"/>
        <v>0</v>
      </c>
      <c r="AB21" s="135">
        <v>7230.7692307692305</v>
      </c>
      <c r="AC21" s="749">
        <v>7990</v>
      </c>
      <c r="AD21" s="195">
        <f t="shared" si="8"/>
        <v>0</v>
      </c>
      <c r="AE21" s="135">
        <v>7230.7692307692305</v>
      </c>
      <c r="AF21" s="749">
        <v>7990</v>
      </c>
      <c r="AG21" s="195">
        <f t="shared" si="9"/>
        <v>0</v>
      </c>
      <c r="AH21" s="94">
        <f t="shared" si="26"/>
        <v>7230.7692307692305</v>
      </c>
      <c r="AI21" s="125">
        <v>7990</v>
      </c>
      <c r="AJ21" s="195">
        <f t="shared" si="10"/>
        <v>0</v>
      </c>
      <c r="AK21" s="617">
        <v>7230.7692307692305</v>
      </c>
      <c r="AL21" s="617">
        <v>7990</v>
      </c>
      <c r="AM21" s="195">
        <f t="shared" si="11"/>
        <v>0</v>
      </c>
      <c r="AN21" s="572">
        <v>7230.7692307692305</v>
      </c>
      <c r="AO21" s="573">
        <v>7990</v>
      </c>
      <c r="AP21" s="195">
        <f t="shared" si="12"/>
        <v>6.6755674232309742E-2</v>
      </c>
      <c r="AQ21" s="513">
        <v>6778.2805429864256</v>
      </c>
      <c r="AR21" s="125">
        <v>7490</v>
      </c>
      <c r="AS21" s="195">
        <f t="shared" si="13"/>
        <v>0</v>
      </c>
      <c r="AT21" s="513">
        <v>6778.2805429864256</v>
      </c>
      <c r="AU21" s="125">
        <v>7490</v>
      </c>
      <c r="AV21" s="195">
        <f t="shared" si="14"/>
        <v>7.1530758226037203E-2</v>
      </c>
      <c r="AW21" s="513">
        <v>6325.7918552036199</v>
      </c>
      <c r="AX21" s="192">
        <v>6990</v>
      </c>
      <c r="AY21" s="195">
        <f t="shared" si="15"/>
        <v>0</v>
      </c>
      <c r="AZ21" s="512">
        <f t="shared" si="32"/>
        <v>6325.7918552036199</v>
      </c>
      <c r="BA21" s="192">
        <v>6990</v>
      </c>
      <c r="BB21" s="195">
        <f t="shared" si="16"/>
        <v>0</v>
      </c>
      <c r="BC21" s="513">
        <v>6325.7918552036199</v>
      </c>
      <c r="BD21" s="192">
        <v>6990</v>
      </c>
      <c r="BE21" s="195">
        <f t="shared" si="17"/>
        <v>0</v>
      </c>
      <c r="BF21" s="94">
        <v>6325.7918552036199</v>
      </c>
      <c r="BG21" s="125">
        <v>6990</v>
      </c>
      <c r="BH21" s="195">
        <f t="shared" si="18"/>
        <v>0</v>
      </c>
      <c r="BI21" s="94">
        <f t="shared" si="27"/>
        <v>6325.7918552036199</v>
      </c>
      <c r="BJ21" s="179">
        <v>6990</v>
      </c>
      <c r="BK21" s="195">
        <f t="shared" si="19"/>
        <v>2.9455081001472753E-2</v>
      </c>
      <c r="BL21" s="94">
        <f t="shared" si="28"/>
        <v>6144.7963800904981</v>
      </c>
      <c r="BM21" s="125">
        <v>6790</v>
      </c>
      <c r="BN21" s="195">
        <f t="shared" si="20"/>
        <v>0</v>
      </c>
      <c r="BO21" s="94">
        <f t="shared" si="29"/>
        <v>6144.7963800904981</v>
      </c>
      <c r="BP21" s="125">
        <v>6790</v>
      </c>
      <c r="BQ21" s="195">
        <f t="shared" si="21"/>
        <v>9.6930533117932149E-2</v>
      </c>
      <c r="BR21" s="94">
        <f t="shared" si="30"/>
        <v>5601.809954751131</v>
      </c>
      <c r="BS21" s="125">
        <v>6190</v>
      </c>
      <c r="BT21" s="195">
        <f t="shared" si="22"/>
        <v>8.7873462214411252E-2</v>
      </c>
      <c r="BU21" s="135">
        <v>5149.3212669683262</v>
      </c>
      <c r="BV21" s="136">
        <v>5690</v>
      </c>
      <c r="BW21" s="195">
        <f t="shared" si="23"/>
        <v>0</v>
      </c>
      <c r="BX21" s="94">
        <f t="shared" si="31"/>
        <v>5149.3212669683262</v>
      </c>
      <c r="BY21" s="118">
        <v>5690</v>
      </c>
      <c r="BZ21" s="195">
        <f t="shared" si="24"/>
        <v>9.6339113680154145E-2</v>
      </c>
      <c r="CA21" s="64">
        <f t="shared" si="33"/>
        <v>4696.8325791855204</v>
      </c>
      <c r="CB21" s="107">
        <v>5190</v>
      </c>
      <c r="CC21" s="195">
        <f t="shared" si="25"/>
        <v>0</v>
      </c>
      <c r="CD21" s="7">
        <f t="shared" si="34"/>
        <v>4696.8325791855204</v>
      </c>
      <c r="CE21" s="44">
        <v>5190</v>
      </c>
    </row>
    <row r="22" spans="1:83" x14ac:dyDescent="0.3">
      <c r="A22" s="279" t="s">
        <v>64</v>
      </c>
      <c r="B22" s="262">
        <v>215</v>
      </c>
      <c r="C22" s="454" t="s">
        <v>77</v>
      </c>
      <c r="D22" s="135">
        <v>9312.2171945701357</v>
      </c>
      <c r="E22" s="774">
        <v>10290</v>
      </c>
      <c r="F22" s="195">
        <f t="shared" si="0"/>
        <v>0</v>
      </c>
      <c r="G22" s="135">
        <v>9312.2171945701357</v>
      </c>
      <c r="H22" s="819">
        <v>10290</v>
      </c>
      <c r="I22" s="195">
        <f t="shared" si="1"/>
        <v>5.1072522982635343E-2</v>
      </c>
      <c r="J22" s="135">
        <v>8859.7285067873308</v>
      </c>
      <c r="K22" s="749">
        <v>9790</v>
      </c>
      <c r="L22" s="195">
        <f t="shared" si="2"/>
        <v>6.5288356909684445E-2</v>
      </c>
      <c r="M22" s="135">
        <v>8316.7420814479647</v>
      </c>
      <c r="N22" s="749">
        <v>9190</v>
      </c>
      <c r="O22" s="195">
        <f t="shared" si="3"/>
        <v>0</v>
      </c>
      <c r="P22" s="135">
        <v>8316.7420814479647</v>
      </c>
      <c r="Q22" s="749">
        <v>9190</v>
      </c>
      <c r="R22" s="195">
        <f t="shared" si="4"/>
        <v>0</v>
      </c>
      <c r="S22" s="135">
        <v>8316.7420814479647</v>
      </c>
      <c r="T22" s="749">
        <v>9190</v>
      </c>
      <c r="U22" s="195">
        <f t="shared" si="5"/>
        <v>2.224694104560623E-2</v>
      </c>
      <c r="V22" s="135">
        <v>8135.746606334842</v>
      </c>
      <c r="W22" s="749">
        <v>8990</v>
      </c>
      <c r="X22" s="195">
        <f t="shared" si="6"/>
        <v>0</v>
      </c>
      <c r="Y22" s="769">
        <v>8135.746606334842</v>
      </c>
      <c r="Z22" s="876">
        <v>8990</v>
      </c>
      <c r="AA22" s="195">
        <f t="shared" si="7"/>
        <v>5.8892815076560662E-2</v>
      </c>
      <c r="AB22" s="135">
        <v>7683.2579185520362</v>
      </c>
      <c r="AC22" s="749">
        <v>8490</v>
      </c>
      <c r="AD22" s="195">
        <f t="shared" si="8"/>
        <v>0</v>
      </c>
      <c r="AE22" s="135">
        <v>7683.2579185520362</v>
      </c>
      <c r="AF22" s="749">
        <v>8490</v>
      </c>
      <c r="AG22" s="195">
        <f t="shared" si="9"/>
        <v>0</v>
      </c>
      <c r="AH22" s="94">
        <f t="shared" si="26"/>
        <v>7683.2579185520362</v>
      </c>
      <c r="AI22" s="125">
        <v>8490</v>
      </c>
      <c r="AJ22" s="195">
        <f t="shared" si="10"/>
        <v>0</v>
      </c>
      <c r="AK22" s="617">
        <v>7683.2579185520362</v>
      </c>
      <c r="AL22" s="617">
        <v>8490</v>
      </c>
      <c r="AM22" s="195">
        <f t="shared" si="11"/>
        <v>0</v>
      </c>
      <c r="AN22" s="572">
        <v>7683.2579185520362</v>
      </c>
      <c r="AO22" s="573">
        <v>8490</v>
      </c>
      <c r="AP22" s="195">
        <f t="shared" si="12"/>
        <v>6.2578222778473094E-2</v>
      </c>
      <c r="AQ22" s="513">
        <v>7230.7692307692305</v>
      </c>
      <c r="AR22" s="125">
        <v>7990</v>
      </c>
      <c r="AS22" s="195">
        <f t="shared" si="13"/>
        <v>0</v>
      </c>
      <c r="AT22" s="513">
        <v>7230.7692307692305</v>
      </c>
      <c r="AU22" s="125">
        <v>7990</v>
      </c>
      <c r="AV22" s="195">
        <f t="shared" si="14"/>
        <v>6.6755674232309742E-2</v>
      </c>
      <c r="AW22" s="513">
        <v>6778.2805429864256</v>
      </c>
      <c r="AX22" s="192">
        <v>7490</v>
      </c>
      <c r="AY22" s="195">
        <f t="shared" si="15"/>
        <v>0.10309278350515463</v>
      </c>
      <c r="AZ22" s="512">
        <f t="shared" si="32"/>
        <v>6144.7963800904981</v>
      </c>
      <c r="BA22" s="192">
        <v>6790</v>
      </c>
      <c r="BB22" s="195">
        <f t="shared" si="16"/>
        <v>0.13355592654424039</v>
      </c>
      <c r="BC22" s="513">
        <v>5420.8144796380093</v>
      </c>
      <c r="BD22" s="192">
        <v>5990</v>
      </c>
      <c r="BE22" s="195">
        <f t="shared" si="17"/>
        <v>0</v>
      </c>
      <c r="BF22" s="94">
        <v>5420.8144796380093</v>
      </c>
      <c r="BG22" s="179">
        <v>5990</v>
      </c>
      <c r="BH22" s="195">
        <f t="shared" si="18"/>
        <v>-0.14306151645207441</v>
      </c>
      <c r="BI22" s="94">
        <f t="shared" si="27"/>
        <v>6325.7918552036199</v>
      </c>
      <c r="BJ22" s="179">
        <v>6990</v>
      </c>
      <c r="BK22" s="195">
        <f t="shared" si="19"/>
        <v>0.12924071082390953</v>
      </c>
      <c r="BL22" s="94">
        <f t="shared" si="28"/>
        <v>5601.809954751131</v>
      </c>
      <c r="BM22" s="125">
        <v>6190</v>
      </c>
      <c r="BN22" s="195">
        <f t="shared" si="20"/>
        <v>0</v>
      </c>
      <c r="BO22" s="94">
        <f t="shared" si="29"/>
        <v>5601.809954751131</v>
      </c>
      <c r="BP22" s="125">
        <v>6190</v>
      </c>
      <c r="BQ22" s="195">
        <f t="shared" si="21"/>
        <v>0.12750455373406194</v>
      </c>
      <c r="BR22" s="94">
        <f t="shared" si="30"/>
        <v>4968.3257918552035</v>
      </c>
      <c r="BS22" s="125">
        <v>5490</v>
      </c>
      <c r="BT22" s="195">
        <f t="shared" si="22"/>
        <v>0.17057569296375266</v>
      </c>
      <c r="BU22" s="135">
        <v>4244.3438914027147</v>
      </c>
      <c r="BV22" s="136">
        <v>4690</v>
      </c>
      <c r="BW22" s="195">
        <f t="shared" si="23"/>
        <v>6.8337129840546698E-2</v>
      </c>
      <c r="BX22" s="94">
        <f t="shared" si="31"/>
        <v>3972.8506787330316</v>
      </c>
      <c r="BY22" s="118">
        <v>4390</v>
      </c>
      <c r="BZ22" s="195">
        <f t="shared" si="24"/>
        <v>0.10025062656641603</v>
      </c>
      <c r="CA22" s="64">
        <f t="shared" si="33"/>
        <v>3610.8597285067872</v>
      </c>
      <c r="CB22" s="107">
        <v>3990</v>
      </c>
      <c r="CC22" s="195">
        <f t="shared" si="25"/>
        <v>0</v>
      </c>
      <c r="CD22" s="7">
        <f t="shared" si="34"/>
        <v>3610.8597285067872</v>
      </c>
      <c r="CE22" s="44">
        <v>3990</v>
      </c>
    </row>
    <row r="23" spans="1:83" x14ac:dyDescent="0.3">
      <c r="A23" s="279" t="s">
        <v>64</v>
      </c>
      <c r="B23" s="262">
        <v>221</v>
      </c>
      <c r="C23" s="454" t="s">
        <v>78</v>
      </c>
      <c r="D23" s="135">
        <v>6959.2760180995474</v>
      </c>
      <c r="E23" s="774">
        <v>7690</v>
      </c>
      <c r="F23" s="195">
        <f t="shared" si="0"/>
        <v>0</v>
      </c>
      <c r="G23" s="135">
        <v>6959.2760180995474</v>
      </c>
      <c r="H23" s="819">
        <v>7690</v>
      </c>
      <c r="I23" s="195">
        <f t="shared" si="1"/>
        <v>5.4869684499314127E-2</v>
      </c>
      <c r="J23" s="135">
        <v>6597.285067873303</v>
      </c>
      <c r="K23" s="749">
        <v>7290</v>
      </c>
      <c r="L23" s="195">
        <f t="shared" si="2"/>
        <v>8.9686098654708515E-2</v>
      </c>
      <c r="M23" s="135">
        <v>6054.2986425339368</v>
      </c>
      <c r="N23" s="749">
        <v>6690</v>
      </c>
      <c r="O23" s="195">
        <f t="shared" si="3"/>
        <v>0</v>
      </c>
      <c r="P23" s="135">
        <v>6054.2986425339368</v>
      </c>
      <c r="Q23" s="749">
        <v>6690</v>
      </c>
      <c r="R23" s="195">
        <f t="shared" si="4"/>
        <v>0</v>
      </c>
      <c r="S23" s="135">
        <v>6054.2986425339368</v>
      </c>
      <c r="T23" s="749">
        <v>6690</v>
      </c>
      <c r="U23" s="195">
        <f t="shared" si="5"/>
        <v>1.5174506828528073E-2</v>
      </c>
      <c r="V23" s="135">
        <v>5963.8009049773755</v>
      </c>
      <c r="W23" s="749">
        <v>6590</v>
      </c>
      <c r="X23" s="195">
        <f t="shared" si="6"/>
        <v>0</v>
      </c>
      <c r="Y23" s="769">
        <v>5963.8009049773755</v>
      </c>
      <c r="Z23" s="876">
        <v>6590</v>
      </c>
      <c r="AA23" s="195">
        <f t="shared" si="7"/>
        <v>0.1001669449081803</v>
      </c>
      <c r="AB23" s="135">
        <v>5420.8144796380093</v>
      </c>
      <c r="AC23" s="749">
        <v>5990</v>
      </c>
      <c r="AD23" s="195">
        <f t="shared" si="8"/>
        <v>0</v>
      </c>
      <c r="AE23" s="135">
        <v>5420.8144796380093</v>
      </c>
      <c r="AF23" s="749">
        <v>5990</v>
      </c>
      <c r="AG23" s="195">
        <f t="shared" si="9"/>
        <v>0</v>
      </c>
      <c r="AH23" s="94">
        <f t="shared" si="26"/>
        <v>5420.8144796380093</v>
      </c>
      <c r="AI23" s="125">
        <v>5990</v>
      </c>
      <c r="AJ23" s="195">
        <f t="shared" si="10"/>
        <v>0</v>
      </c>
      <c r="AK23" s="617">
        <v>5420.8144796380093</v>
      </c>
      <c r="AL23" s="617">
        <v>5990</v>
      </c>
      <c r="AM23" s="195">
        <f t="shared" si="11"/>
        <v>0</v>
      </c>
      <c r="AN23" s="572">
        <v>5420.8144796380093</v>
      </c>
      <c r="AO23" s="573">
        <v>5990</v>
      </c>
      <c r="AP23" s="195">
        <f t="shared" si="12"/>
        <v>5.272407732864675E-2</v>
      </c>
      <c r="AQ23" s="513">
        <v>5149.3212669683262</v>
      </c>
      <c r="AR23" s="125">
        <v>5690</v>
      </c>
      <c r="AS23" s="195">
        <f t="shared" si="13"/>
        <v>0</v>
      </c>
      <c r="AT23" s="513">
        <v>5149.3212669683262</v>
      </c>
      <c r="AU23" s="125">
        <v>5690</v>
      </c>
      <c r="AV23" s="195">
        <f t="shared" si="14"/>
        <v>7.5614366729678639E-2</v>
      </c>
      <c r="AW23" s="513">
        <v>4787.3303167420818</v>
      </c>
      <c r="AX23" s="192">
        <v>5290</v>
      </c>
      <c r="AY23" s="195">
        <f t="shared" si="15"/>
        <v>0.10438413361169102</v>
      </c>
      <c r="AZ23" s="512">
        <f t="shared" si="32"/>
        <v>4334.841628959276</v>
      </c>
      <c r="BA23" s="192">
        <v>4790</v>
      </c>
      <c r="BB23" s="195">
        <f t="shared" si="16"/>
        <v>9.1116173120728935E-2</v>
      </c>
      <c r="BC23" s="513">
        <v>3972.8506787330316</v>
      </c>
      <c r="BD23" s="192">
        <v>4390</v>
      </c>
      <c r="BE23" s="195">
        <f t="shared" si="17"/>
        <v>0</v>
      </c>
      <c r="BF23" s="94">
        <v>3972.8506787330316</v>
      </c>
      <c r="BG23" s="125">
        <v>4390</v>
      </c>
      <c r="BH23" s="195">
        <f t="shared" si="18"/>
        <v>0</v>
      </c>
      <c r="BI23" s="94">
        <f t="shared" si="27"/>
        <v>3972.8506787330316</v>
      </c>
      <c r="BJ23" s="125">
        <v>4390</v>
      </c>
      <c r="BK23" s="195">
        <f t="shared" si="19"/>
        <v>0</v>
      </c>
      <c r="BL23" s="94">
        <f t="shared" si="28"/>
        <v>3972.8506787330316</v>
      </c>
      <c r="BM23" s="125">
        <v>4390</v>
      </c>
      <c r="BN23" s="195">
        <f t="shared" si="20"/>
        <v>0</v>
      </c>
      <c r="BO23" s="94">
        <f t="shared" si="29"/>
        <v>3972.8506787330316</v>
      </c>
      <c r="BP23" s="125">
        <v>4390</v>
      </c>
      <c r="BQ23" s="195">
        <f t="shared" si="21"/>
        <v>4.77326968973747E-2</v>
      </c>
      <c r="BR23" s="94">
        <f t="shared" si="30"/>
        <v>3791.8552036199094</v>
      </c>
      <c r="BS23" s="125">
        <v>4190</v>
      </c>
      <c r="BT23" s="195">
        <f t="shared" si="22"/>
        <v>7.7120822622107968E-2</v>
      </c>
      <c r="BU23" s="135">
        <v>3520.3619909502263</v>
      </c>
      <c r="BV23" s="136">
        <v>3890</v>
      </c>
      <c r="BW23" s="195">
        <f t="shared" si="23"/>
        <v>0</v>
      </c>
      <c r="BX23" s="94">
        <f t="shared" si="31"/>
        <v>3520.3619909502263</v>
      </c>
      <c r="BY23" s="118">
        <v>3890</v>
      </c>
      <c r="BZ23" s="195">
        <f t="shared" si="24"/>
        <v>0.11461318051575932</v>
      </c>
      <c r="CA23" s="64">
        <f t="shared" si="33"/>
        <v>3158.3710407239819</v>
      </c>
      <c r="CB23" s="107">
        <v>3490</v>
      </c>
      <c r="CC23" s="195">
        <f t="shared" si="25"/>
        <v>0</v>
      </c>
      <c r="CD23" s="7">
        <f t="shared" si="34"/>
        <v>3158.3710407239819</v>
      </c>
      <c r="CE23" s="44">
        <v>3490</v>
      </c>
    </row>
    <row r="24" spans="1:83" x14ac:dyDescent="0.3">
      <c r="A24" s="279" t="s">
        <v>64</v>
      </c>
      <c r="B24" s="262">
        <v>243</v>
      </c>
      <c r="C24" s="454" t="s">
        <v>79</v>
      </c>
      <c r="D24" s="135">
        <v>10488.687782805429</v>
      </c>
      <c r="E24" s="774">
        <v>11590</v>
      </c>
      <c r="F24" s="195">
        <f t="shared" si="0"/>
        <v>0</v>
      </c>
      <c r="G24" s="135">
        <v>10488.687782805429</v>
      </c>
      <c r="H24" s="819">
        <v>11590</v>
      </c>
      <c r="I24" s="195">
        <f t="shared" si="1"/>
        <v>5.4595086442220199E-2</v>
      </c>
      <c r="J24" s="135">
        <v>9945.7013574660632</v>
      </c>
      <c r="K24" s="749">
        <v>10990</v>
      </c>
      <c r="L24" s="195">
        <f t="shared" si="2"/>
        <v>6.8027210884353748E-2</v>
      </c>
      <c r="M24" s="135">
        <v>9312.2171945701357</v>
      </c>
      <c r="N24" s="749">
        <v>10290</v>
      </c>
      <c r="O24" s="195">
        <f t="shared" si="3"/>
        <v>0</v>
      </c>
      <c r="P24" s="135">
        <v>9312.2171945701357</v>
      </c>
      <c r="Q24" s="749">
        <v>10290</v>
      </c>
      <c r="R24" s="195">
        <f t="shared" si="4"/>
        <v>0</v>
      </c>
      <c r="S24" s="135">
        <v>9312.2171945701357</v>
      </c>
      <c r="T24" s="749">
        <v>10290</v>
      </c>
      <c r="U24" s="195">
        <f t="shared" si="5"/>
        <v>9.8135426889106973E-3</v>
      </c>
      <c r="V24" s="135">
        <v>9221.7194570135744</v>
      </c>
      <c r="W24" s="749">
        <v>10190</v>
      </c>
      <c r="X24" s="195">
        <f t="shared" si="6"/>
        <v>0</v>
      </c>
      <c r="Y24" s="769">
        <v>9221.7194570135744</v>
      </c>
      <c r="Z24" s="876">
        <v>10190</v>
      </c>
      <c r="AA24" s="195">
        <f t="shared" si="7"/>
        <v>9.6878363832077499E-2</v>
      </c>
      <c r="AB24" s="135">
        <v>8407.2398190045242</v>
      </c>
      <c r="AC24" s="749">
        <v>9290</v>
      </c>
      <c r="AD24" s="195">
        <f t="shared" si="8"/>
        <v>0</v>
      </c>
      <c r="AE24" s="135">
        <v>8407.2398190045242</v>
      </c>
      <c r="AF24" s="749">
        <v>9290</v>
      </c>
      <c r="AG24" s="195">
        <f t="shared" si="9"/>
        <v>0</v>
      </c>
      <c r="AH24" s="94">
        <f t="shared" si="26"/>
        <v>8407.2398190045242</v>
      </c>
      <c r="AI24" s="125">
        <v>9290</v>
      </c>
      <c r="AJ24" s="195">
        <f t="shared" si="10"/>
        <v>0</v>
      </c>
      <c r="AK24" s="617">
        <v>8407.2398190045242</v>
      </c>
      <c r="AL24" s="617">
        <v>9290</v>
      </c>
      <c r="AM24" s="195">
        <f t="shared" si="11"/>
        <v>0</v>
      </c>
      <c r="AN24" s="572">
        <v>8407.2398190045242</v>
      </c>
      <c r="AO24" s="573">
        <v>9290</v>
      </c>
      <c r="AP24" s="195">
        <f t="shared" si="12"/>
        <v>8.1490104772991845E-2</v>
      </c>
      <c r="AQ24" s="513">
        <v>7773.7556561085976</v>
      </c>
      <c r="AR24" s="125">
        <v>8590</v>
      </c>
      <c r="AS24" s="195">
        <f t="shared" si="13"/>
        <v>0</v>
      </c>
      <c r="AT24" s="513">
        <v>7773.7556561085976</v>
      </c>
      <c r="AU24" s="125">
        <v>8590</v>
      </c>
      <c r="AV24" s="195">
        <f t="shared" si="14"/>
        <v>7.5093867334167716E-2</v>
      </c>
      <c r="AW24" s="513">
        <v>7230.7692307692305</v>
      </c>
      <c r="AX24" s="192">
        <v>7990</v>
      </c>
      <c r="AY24" s="195">
        <f t="shared" si="15"/>
        <v>9.6021947873799723E-2</v>
      </c>
      <c r="AZ24" s="512">
        <f t="shared" si="32"/>
        <v>6597.285067873303</v>
      </c>
      <c r="BA24" s="192">
        <v>7290</v>
      </c>
      <c r="BB24" s="195">
        <f t="shared" si="16"/>
        <v>0</v>
      </c>
      <c r="BC24" s="513">
        <v>6597.285067873303</v>
      </c>
      <c r="BD24" s="192">
        <v>7290</v>
      </c>
      <c r="BE24" s="195">
        <f t="shared" si="17"/>
        <v>0</v>
      </c>
      <c r="BF24" s="94">
        <v>6597.285067873303</v>
      </c>
      <c r="BG24" s="125">
        <v>7290</v>
      </c>
      <c r="BH24" s="195">
        <f t="shared" si="18"/>
        <v>0</v>
      </c>
      <c r="BI24" s="94">
        <f t="shared" si="27"/>
        <v>6597.285067873303</v>
      </c>
      <c r="BJ24" s="179">
        <v>7290</v>
      </c>
      <c r="BK24" s="195">
        <f t="shared" si="19"/>
        <v>0.1062215477996965</v>
      </c>
      <c r="BL24" s="94">
        <f t="shared" si="28"/>
        <v>5963.8009049773755</v>
      </c>
      <c r="BM24" s="125">
        <v>6590</v>
      </c>
      <c r="BN24" s="195">
        <f t="shared" si="20"/>
        <v>0</v>
      </c>
      <c r="BO24" s="94">
        <f t="shared" si="29"/>
        <v>5963.8009049773755</v>
      </c>
      <c r="BP24" s="125">
        <v>6590</v>
      </c>
      <c r="BQ24" s="195">
        <f t="shared" si="21"/>
        <v>0.1001669449081803</v>
      </c>
      <c r="BR24" s="94">
        <f t="shared" si="30"/>
        <v>5420.8144796380093</v>
      </c>
      <c r="BS24" s="125">
        <v>5990</v>
      </c>
      <c r="BT24" s="195">
        <f t="shared" si="22"/>
        <v>9.107468123861566E-2</v>
      </c>
      <c r="BU24" s="135">
        <v>4968.3257918552035</v>
      </c>
      <c r="BV24" s="136">
        <v>5490</v>
      </c>
      <c r="BW24" s="195">
        <f t="shared" si="23"/>
        <v>0</v>
      </c>
      <c r="BX24" s="94">
        <f t="shared" si="31"/>
        <v>4968.3257918552035</v>
      </c>
      <c r="BY24" s="118">
        <v>5490</v>
      </c>
      <c r="BZ24" s="195">
        <f t="shared" si="24"/>
        <v>0.10020040080160321</v>
      </c>
      <c r="CA24" s="64">
        <f t="shared" si="33"/>
        <v>4515.8371040723987</v>
      </c>
      <c r="CB24" s="107">
        <v>4990</v>
      </c>
      <c r="CC24" s="195">
        <f t="shared" si="25"/>
        <v>0</v>
      </c>
      <c r="CD24" s="7">
        <f t="shared" si="34"/>
        <v>4515.8371040723987</v>
      </c>
      <c r="CE24" s="44">
        <v>4990</v>
      </c>
    </row>
    <row r="25" spans="1:83" x14ac:dyDescent="0.3">
      <c r="A25" s="279" t="s">
        <v>64</v>
      </c>
      <c r="B25" s="262">
        <v>266</v>
      </c>
      <c r="C25" s="454" t="s">
        <v>80</v>
      </c>
      <c r="D25" s="135">
        <v>8588.2352941176468</v>
      </c>
      <c r="E25" s="774">
        <v>9490</v>
      </c>
      <c r="F25" s="195">
        <f t="shared" si="0"/>
        <v>0.10477299185098952</v>
      </c>
      <c r="G25" s="135">
        <v>7773.7556561085976</v>
      </c>
      <c r="H25" s="819">
        <v>8590</v>
      </c>
      <c r="I25" s="195">
        <f t="shared" si="1"/>
        <v>4.884004884004884E-2</v>
      </c>
      <c r="J25" s="135">
        <v>7411.7647058823532</v>
      </c>
      <c r="K25" s="749">
        <v>8190</v>
      </c>
      <c r="L25" s="195">
        <f t="shared" si="2"/>
        <v>0.17016716673810545</v>
      </c>
      <c r="M25" s="135">
        <v>6333.936651583711</v>
      </c>
      <c r="N25" s="749">
        <v>6999</v>
      </c>
      <c r="O25" s="195">
        <f t="shared" si="3"/>
        <v>0</v>
      </c>
      <c r="P25" s="135">
        <v>6333.936651583711</v>
      </c>
      <c r="Q25" s="819">
        <v>6999</v>
      </c>
      <c r="R25" s="195">
        <f t="shared" si="4"/>
        <v>-0.23841131664853102</v>
      </c>
      <c r="S25" s="135">
        <v>8316.7420814479647</v>
      </c>
      <c r="T25" s="749">
        <v>9190</v>
      </c>
      <c r="U25" s="195">
        <f t="shared" si="5"/>
        <v>4.4436867825889306E-2</v>
      </c>
      <c r="V25" s="135">
        <v>7962.8959276018104</v>
      </c>
      <c r="W25" s="749">
        <v>8799</v>
      </c>
      <c r="X25" s="195">
        <f t="shared" si="6"/>
        <v>0</v>
      </c>
      <c r="Y25" s="771">
        <v>7962.8959276018104</v>
      </c>
      <c r="Z25" s="881">
        <v>8799</v>
      </c>
      <c r="AA25" s="195">
        <f t="shared" si="7"/>
        <v>0.10001250156269534</v>
      </c>
      <c r="AB25" s="135">
        <v>7238.9140271493216</v>
      </c>
      <c r="AC25" s="749">
        <v>7999</v>
      </c>
      <c r="AD25" s="195">
        <f t="shared" si="8"/>
        <v>-0.11023359288097886</v>
      </c>
      <c r="AE25" s="135">
        <v>8135.746606334842</v>
      </c>
      <c r="AF25" s="749">
        <v>8990</v>
      </c>
      <c r="AG25" s="195">
        <f t="shared" si="9"/>
        <v>0</v>
      </c>
      <c r="AH25" s="94">
        <f t="shared" si="26"/>
        <v>8135.746606334842</v>
      </c>
      <c r="AI25" s="125">
        <v>8990</v>
      </c>
      <c r="AJ25" s="195">
        <f t="shared" si="10"/>
        <v>0</v>
      </c>
      <c r="AK25" s="617">
        <v>8135.746606334842</v>
      </c>
      <c r="AL25" s="617">
        <v>8990</v>
      </c>
      <c r="AM25" s="195">
        <f t="shared" si="11"/>
        <v>0</v>
      </c>
      <c r="AN25" s="572">
        <v>8135.746606334842</v>
      </c>
      <c r="AO25" s="573">
        <v>8990</v>
      </c>
      <c r="AP25" s="195">
        <f t="shared" si="12"/>
        <v>0.12515644555694619</v>
      </c>
      <c r="AQ25" s="513">
        <v>7230.7692307692305</v>
      </c>
      <c r="AR25" s="125">
        <v>7990</v>
      </c>
      <c r="AS25" s="195">
        <f t="shared" si="13"/>
        <v>0</v>
      </c>
      <c r="AT25" s="513">
        <v>7230.7692307692305</v>
      </c>
      <c r="AU25" s="125">
        <v>7990</v>
      </c>
      <c r="AV25" s="195">
        <f t="shared" si="14"/>
        <v>6.6755674232309742E-2</v>
      </c>
      <c r="AW25" s="513">
        <v>6778.2805429864256</v>
      </c>
      <c r="AX25" s="192">
        <v>7490</v>
      </c>
      <c r="AY25" s="195">
        <f t="shared" si="15"/>
        <v>0.10309278350515463</v>
      </c>
      <c r="AZ25" s="512">
        <f t="shared" si="32"/>
        <v>6144.7963800904981</v>
      </c>
      <c r="BA25" s="192">
        <v>6790</v>
      </c>
      <c r="BB25" s="195">
        <f t="shared" si="16"/>
        <v>0</v>
      </c>
      <c r="BC25" s="513">
        <v>6144.7963800904981</v>
      </c>
      <c r="BD25" s="192">
        <v>6790</v>
      </c>
      <c r="BE25" s="195">
        <f t="shared" si="17"/>
        <v>0</v>
      </c>
      <c r="BF25" s="94">
        <v>6144.7963800904981</v>
      </c>
      <c r="BG25" s="125">
        <v>6790</v>
      </c>
      <c r="BH25" s="195">
        <f t="shared" si="18"/>
        <v>0</v>
      </c>
      <c r="BI25" s="94">
        <f t="shared" si="27"/>
        <v>6144.7963800904981</v>
      </c>
      <c r="BJ25" s="125">
        <v>6790</v>
      </c>
      <c r="BK25" s="195">
        <f t="shared" si="19"/>
        <v>0</v>
      </c>
      <c r="BL25" s="94">
        <f t="shared" si="28"/>
        <v>6144.7963800904981</v>
      </c>
      <c r="BM25" s="125">
        <v>6790</v>
      </c>
      <c r="BN25" s="195">
        <f t="shared" si="20"/>
        <v>0</v>
      </c>
      <c r="BO25" s="94">
        <f t="shared" si="29"/>
        <v>6144.7963800904981</v>
      </c>
      <c r="BP25" s="125">
        <v>6790</v>
      </c>
      <c r="BQ25" s="195">
        <f t="shared" si="21"/>
        <v>9.6930533117932149E-2</v>
      </c>
      <c r="BR25" s="94">
        <f t="shared" si="30"/>
        <v>5601.809954751131</v>
      </c>
      <c r="BS25" s="125">
        <v>6190</v>
      </c>
      <c r="BT25" s="195">
        <f t="shared" si="22"/>
        <v>0.12750455373406194</v>
      </c>
      <c r="BU25" s="135">
        <v>4968.3257918552035</v>
      </c>
      <c r="BV25" s="136">
        <v>5490</v>
      </c>
      <c r="BW25" s="195">
        <f t="shared" si="23"/>
        <v>0.10020040080160321</v>
      </c>
      <c r="BX25" s="94">
        <f t="shared" si="31"/>
        <v>4515.8371040723987</v>
      </c>
      <c r="BY25" s="125">
        <v>4990</v>
      </c>
      <c r="BZ25" s="195">
        <f t="shared" si="24"/>
        <v>0.16317016317016317</v>
      </c>
      <c r="CA25" s="64">
        <f t="shared" si="33"/>
        <v>3882.3529411764707</v>
      </c>
      <c r="CB25" s="107">
        <v>4290</v>
      </c>
      <c r="CC25" s="195">
        <f t="shared" si="25"/>
        <v>7.5187969924812026E-2</v>
      </c>
      <c r="CD25" s="7">
        <f t="shared" si="34"/>
        <v>3610.8597285067872</v>
      </c>
      <c r="CE25" s="44">
        <v>3990</v>
      </c>
    </row>
    <row r="26" spans="1:83" x14ac:dyDescent="0.3">
      <c r="A26" s="279" t="s">
        <v>64</v>
      </c>
      <c r="B26" s="262">
        <v>416</v>
      </c>
      <c r="C26" s="454" t="s">
        <v>81</v>
      </c>
      <c r="D26" s="135">
        <v>9493.2126696832584</v>
      </c>
      <c r="E26" s="774">
        <v>10490</v>
      </c>
      <c r="F26" s="195">
        <f t="shared" si="0"/>
        <v>0</v>
      </c>
      <c r="G26" s="135">
        <v>9493.2126696832584</v>
      </c>
      <c r="H26" s="819">
        <v>10490</v>
      </c>
      <c r="I26" s="195">
        <f t="shared" si="1"/>
        <v>5.0050050050050053E-2</v>
      </c>
      <c r="J26" s="135">
        <v>9040.7239819004535</v>
      </c>
      <c r="K26" s="749">
        <v>9990</v>
      </c>
      <c r="L26" s="195">
        <f t="shared" si="2"/>
        <v>3.0959752321981424E-2</v>
      </c>
      <c r="M26" s="135">
        <v>8769.2307692307695</v>
      </c>
      <c r="N26" s="749">
        <v>9690</v>
      </c>
      <c r="O26" s="195">
        <f t="shared" si="3"/>
        <v>0</v>
      </c>
      <c r="P26" s="135">
        <v>8769.2307692307695</v>
      </c>
      <c r="Q26" s="749">
        <v>9690</v>
      </c>
      <c r="R26" s="195">
        <f t="shared" si="4"/>
        <v>0</v>
      </c>
      <c r="S26" s="135">
        <v>8769.2307692307695</v>
      </c>
      <c r="T26" s="749">
        <v>9690</v>
      </c>
      <c r="U26" s="195">
        <f t="shared" si="5"/>
        <v>1.0427528675703858E-2</v>
      </c>
      <c r="V26" s="135">
        <v>8678.7330316742082</v>
      </c>
      <c r="W26" s="749">
        <v>9590</v>
      </c>
      <c r="X26" s="195">
        <f t="shared" si="6"/>
        <v>0</v>
      </c>
      <c r="Y26" s="769">
        <v>8678.7330316742082</v>
      </c>
      <c r="Z26" s="876">
        <v>9590</v>
      </c>
      <c r="AA26" s="195">
        <f t="shared" si="7"/>
        <v>0.10356731875719218</v>
      </c>
      <c r="AB26" s="135">
        <v>7864.2533936651589</v>
      </c>
      <c r="AC26" s="749">
        <v>8690</v>
      </c>
      <c r="AD26" s="195">
        <f t="shared" si="8"/>
        <v>0</v>
      </c>
      <c r="AE26" s="135">
        <v>7864.2533936651589</v>
      </c>
      <c r="AF26" s="749">
        <v>8690</v>
      </c>
      <c r="AG26" s="195">
        <f t="shared" si="9"/>
        <v>0</v>
      </c>
      <c r="AH26" s="94">
        <f t="shared" si="26"/>
        <v>7864.2533936651589</v>
      </c>
      <c r="AI26" s="125">
        <v>8690</v>
      </c>
      <c r="AJ26" s="195">
        <f t="shared" si="10"/>
        <v>0</v>
      </c>
      <c r="AK26" s="617">
        <v>7864.2533936651589</v>
      </c>
      <c r="AL26" s="617">
        <v>8690</v>
      </c>
      <c r="AM26" s="195">
        <f t="shared" si="11"/>
        <v>0</v>
      </c>
      <c r="AN26" s="572">
        <v>7864.2533936651589</v>
      </c>
      <c r="AO26" s="573">
        <v>8690</v>
      </c>
      <c r="AP26" s="195">
        <f t="shared" si="12"/>
        <v>6.1050061050061048E-2</v>
      </c>
      <c r="AQ26" s="513">
        <v>7411.7647058823532</v>
      </c>
      <c r="AR26" s="125">
        <v>8190</v>
      </c>
      <c r="AS26" s="195">
        <f t="shared" si="13"/>
        <v>0</v>
      </c>
      <c r="AT26" s="513">
        <v>7411.7647058823532</v>
      </c>
      <c r="AU26" s="125">
        <v>8190</v>
      </c>
      <c r="AV26" s="195">
        <f t="shared" si="14"/>
        <v>6.5019505851755532E-2</v>
      </c>
      <c r="AW26" s="513">
        <v>6959.2760180995474</v>
      </c>
      <c r="AX26" s="192">
        <v>7690</v>
      </c>
      <c r="AY26" s="195">
        <f t="shared" si="15"/>
        <v>0.10014306151645208</v>
      </c>
      <c r="AZ26" s="512">
        <f t="shared" si="32"/>
        <v>6325.7918552036199</v>
      </c>
      <c r="BA26" s="192">
        <v>6990</v>
      </c>
      <c r="BB26" s="195">
        <f t="shared" si="16"/>
        <v>0</v>
      </c>
      <c r="BC26" s="513">
        <v>6325.7918552036199</v>
      </c>
      <c r="BD26" s="192">
        <v>6990</v>
      </c>
      <c r="BE26" s="195">
        <f t="shared" si="17"/>
        <v>0</v>
      </c>
      <c r="BF26" s="94">
        <v>6325.7918552036199</v>
      </c>
      <c r="BG26" s="179">
        <v>6990</v>
      </c>
      <c r="BH26" s="195">
        <f t="shared" si="18"/>
        <v>-5.4127198917456022E-2</v>
      </c>
      <c r="BI26" s="94">
        <f t="shared" si="27"/>
        <v>6687.7828054298643</v>
      </c>
      <c r="BJ26" s="179">
        <v>7390</v>
      </c>
      <c r="BK26" s="195">
        <f t="shared" si="19"/>
        <v>5.7224606580829757E-2</v>
      </c>
      <c r="BL26" s="94">
        <f t="shared" si="28"/>
        <v>6325.7918552036199</v>
      </c>
      <c r="BM26" s="125">
        <v>6990</v>
      </c>
      <c r="BN26" s="195">
        <f t="shared" si="20"/>
        <v>0</v>
      </c>
      <c r="BO26" s="94">
        <f t="shared" si="29"/>
        <v>6325.7918552036199</v>
      </c>
      <c r="BP26" s="125">
        <v>6990</v>
      </c>
      <c r="BQ26" s="195">
        <f t="shared" si="21"/>
        <v>6.0698027314112293E-2</v>
      </c>
      <c r="BR26" s="94">
        <f t="shared" si="30"/>
        <v>5963.8009049773755</v>
      </c>
      <c r="BS26" s="125">
        <v>6590</v>
      </c>
      <c r="BT26" s="195">
        <f t="shared" si="22"/>
        <v>0.11884550084889643</v>
      </c>
      <c r="BU26" s="135">
        <v>5330.316742081448</v>
      </c>
      <c r="BV26" s="136">
        <v>5890</v>
      </c>
      <c r="BW26" s="195">
        <f t="shared" si="23"/>
        <v>3.5149384885764502E-2</v>
      </c>
      <c r="BX26" s="94">
        <f t="shared" si="31"/>
        <v>5149.3212669683262</v>
      </c>
      <c r="BY26" s="118">
        <v>5690</v>
      </c>
      <c r="BZ26" s="195">
        <f t="shared" si="24"/>
        <v>9.6339113680154145E-2</v>
      </c>
      <c r="CA26" s="64">
        <f t="shared" si="33"/>
        <v>4696.8325791855204</v>
      </c>
      <c r="CB26" s="107">
        <v>5190</v>
      </c>
      <c r="CC26" s="195">
        <f t="shared" si="25"/>
        <v>4.0080160320641281E-2</v>
      </c>
      <c r="CD26" s="7">
        <f t="shared" si="34"/>
        <v>4515.8371040723987</v>
      </c>
      <c r="CE26" s="44">
        <v>4990</v>
      </c>
    </row>
    <row r="27" spans="1:83" x14ac:dyDescent="0.3">
      <c r="A27" s="279" t="s">
        <v>64</v>
      </c>
      <c r="B27" s="262">
        <v>468</v>
      </c>
      <c r="C27" s="454" t="s">
        <v>82</v>
      </c>
      <c r="D27" s="135">
        <v>2434.389140271493</v>
      </c>
      <c r="E27" s="774">
        <v>2690</v>
      </c>
      <c r="F27" s="195">
        <f t="shared" si="0"/>
        <v>0</v>
      </c>
      <c r="G27" s="135">
        <v>2434.389140271493</v>
      </c>
      <c r="H27" s="819">
        <v>2690</v>
      </c>
      <c r="I27" s="195">
        <f t="shared" si="1"/>
        <v>8.0321285140562249E-2</v>
      </c>
      <c r="J27" s="135">
        <v>2253.3936651583713</v>
      </c>
      <c r="K27" s="749">
        <v>2490</v>
      </c>
      <c r="L27" s="195">
        <f t="shared" si="2"/>
        <v>0.67114093959731547</v>
      </c>
      <c r="M27" s="135">
        <v>1348.4162895927602</v>
      </c>
      <c r="N27" s="749">
        <v>1490</v>
      </c>
      <c r="O27" s="195">
        <f t="shared" si="3"/>
        <v>0</v>
      </c>
      <c r="P27" s="135">
        <v>1348.4162895927602</v>
      </c>
      <c r="Q27" s="819">
        <v>1490</v>
      </c>
      <c r="R27" s="195">
        <f t="shared" si="4"/>
        <v>0.15503875968992248</v>
      </c>
      <c r="S27" s="135">
        <v>1167.420814479638</v>
      </c>
      <c r="T27" s="749">
        <v>1290</v>
      </c>
      <c r="U27" s="195">
        <f t="shared" si="5"/>
        <v>0</v>
      </c>
      <c r="V27" s="135">
        <v>1167.420814479638</v>
      </c>
      <c r="W27" s="749">
        <v>1290</v>
      </c>
      <c r="X27" s="195">
        <f t="shared" si="6"/>
        <v>0</v>
      </c>
      <c r="Y27" s="873">
        <v>1167.420814479638</v>
      </c>
      <c r="Z27" s="880">
        <v>1290</v>
      </c>
      <c r="AA27" s="195">
        <f t="shared" si="7"/>
        <v>8.4033613445378158E-2</v>
      </c>
      <c r="AB27" s="135">
        <v>1076.9230769230769</v>
      </c>
      <c r="AC27" s="749">
        <v>1190</v>
      </c>
      <c r="AD27" s="195">
        <f t="shared" si="8"/>
        <v>0.20202020202020202</v>
      </c>
      <c r="AE27" s="135">
        <v>895.92760180995481</v>
      </c>
      <c r="AF27" s="749">
        <v>990</v>
      </c>
      <c r="AG27" s="195">
        <f t="shared" si="9"/>
        <v>0</v>
      </c>
      <c r="AH27" s="94">
        <f t="shared" si="26"/>
        <v>895.92760180995481</v>
      </c>
      <c r="AI27" s="125">
        <v>990</v>
      </c>
      <c r="AJ27" s="195">
        <f t="shared" si="10"/>
        <v>0</v>
      </c>
      <c r="AK27" s="617">
        <v>895.92760180995481</v>
      </c>
      <c r="AL27" s="617">
        <v>990</v>
      </c>
      <c r="AM27" s="195">
        <f t="shared" si="11"/>
        <v>0</v>
      </c>
      <c r="AN27" s="572">
        <v>895.92760180995481</v>
      </c>
      <c r="AO27" s="573">
        <v>990</v>
      </c>
      <c r="AP27" s="195">
        <f t="shared" si="12"/>
        <v>0</v>
      </c>
      <c r="AQ27" s="513">
        <v>895.92760180995481</v>
      </c>
      <c r="AR27" s="125">
        <v>990</v>
      </c>
      <c r="AS27" s="195">
        <f t="shared" si="13"/>
        <v>0</v>
      </c>
      <c r="AT27" s="513">
        <v>895.92760180995481</v>
      </c>
      <c r="AU27" s="125">
        <v>990</v>
      </c>
      <c r="AV27" s="195">
        <f t="shared" si="14"/>
        <v>0</v>
      </c>
      <c r="AW27" s="513">
        <v>895.92760180995481</v>
      </c>
      <c r="AX27" s="192">
        <v>990</v>
      </c>
      <c r="AY27" s="195">
        <f t="shared" si="15"/>
        <v>0.11235955056179775</v>
      </c>
      <c r="AZ27" s="512">
        <f t="shared" si="32"/>
        <v>805.4298642533937</v>
      </c>
      <c r="BA27" s="192">
        <v>890</v>
      </c>
      <c r="BB27" s="195">
        <f t="shared" si="16"/>
        <v>0</v>
      </c>
      <c r="BC27" s="513">
        <v>805.4298642533937</v>
      </c>
      <c r="BD27" s="192">
        <v>890</v>
      </c>
      <c r="BE27" s="195">
        <f t="shared" si="17"/>
        <v>0</v>
      </c>
      <c r="BF27" s="94">
        <v>805.4298642533937</v>
      </c>
      <c r="BG27" s="179">
        <v>890</v>
      </c>
      <c r="BH27" s="195">
        <f t="shared" si="18"/>
        <v>-0.25210084033613445</v>
      </c>
      <c r="BI27" s="94">
        <f t="shared" si="27"/>
        <v>1076.9230769230769</v>
      </c>
      <c r="BJ27" s="125">
        <v>1190</v>
      </c>
      <c r="BK27" s="195">
        <f t="shared" si="19"/>
        <v>0</v>
      </c>
      <c r="BL27" s="94">
        <f t="shared" si="28"/>
        <v>1076.9230769230769</v>
      </c>
      <c r="BM27" s="125">
        <v>1190</v>
      </c>
      <c r="BN27" s="195">
        <f t="shared" si="20"/>
        <v>0</v>
      </c>
      <c r="BO27" s="94">
        <f t="shared" si="29"/>
        <v>1076.9230769230769</v>
      </c>
      <c r="BP27" s="125">
        <v>1190</v>
      </c>
      <c r="BQ27" s="195">
        <f t="shared" si="21"/>
        <v>9.1743119266055051E-2</v>
      </c>
      <c r="BR27" s="94">
        <f t="shared" si="30"/>
        <v>986.4253393665158</v>
      </c>
      <c r="BS27" s="125">
        <v>1090</v>
      </c>
      <c r="BT27" s="195">
        <f t="shared" si="22"/>
        <v>0.10101010101010101</v>
      </c>
      <c r="BU27" s="135">
        <v>895.92760180995481</v>
      </c>
      <c r="BV27" s="136">
        <v>990</v>
      </c>
      <c r="BW27" s="195">
        <f t="shared" si="23"/>
        <v>0</v>
      </c>
      <c r="BX27" s="94">
        <f t="shared" si="31"/>
        <v>895.92760180995481</v>
      </c>
      <c r="BY27" s="118">
        <v>990</v>
      </c>
      <c r="BZ27" s="195">
        <f t="shared" si="24"/>
        <v>0.11235955056179775</v>
      </c>
      <c r="CA27" s="64">
        <f t="shared" si="33"/>
        <v>805.4298642533937</v>
      </c>
      <c r="CB27" s="107">
        <f>CB16</f>
        <v>890</v>
      </c>
      <c r="CC27" s="195">
        <f t="shared" si="25"/>
        <v>0.12658227848101267</v>
      </c>
      <c r="CD27" s="7">
        <f t="shared" si="34"/>
        <v>714.9321266968326</v>
      </c>
      <c r="CE27" s="44">
        <v>790</v>
      </c>
    </row>
    <row r="28" spans="1:83" ht="15" thickBot="1" x14ac:dyDescent="0.35">
      <c r="A28" s="279" t="s">
        <v>64</v>
      </c>
      <c r="B28" s="262">
        <v>665</v>
      </c>
      <c r="C28" s="455" t="s">
        <v>83</v>
      </c>
      <c r="D28" s="137">
        <v>11122.171945701357</v>
      </c>
      <c r="E28" s="774">
        <v>12290</v>
      </c>
      <c r="F28" s="195">
        <f t="shared" si="0"/>
        <v>0</v>
      </c>
      <c r="G28" s="137">
        <v>11122.171945701357</v>
      </c>
      <c r="H28" s="819">
        <v>12290</v>
      </c>
      <c r="I28" s="195">
        <f t="shared" si="1"/>
        <v>5.1325919589392643E-2</v>
      </c>
      <c r="J28" s="137">
        <v>10579.185520361991</v>
      </c>
      <c r="K28" s="749">
        <v>11690</v>
      </c>
      <c r="L28" s="195">
        <f t="shared" si="2"/>
        <v>6.3694267515923567E-2</v>
      </c>
      <c r="M28" s="137">
        <v>9945.7013574660632</v>
      </c>
      <c r="N28" s="749">
        <v>10990</v>
      </c>
      <c r="O28" s="195">
        <f t="shared" si="3"/>
        <v>0</v>
      </c>
      <c r="P28" s="137">
        <v>9945.7013574660632</v>
      </c>
      <c r="Q28" s="749">
        <v>10990</v>
      </c>
      <c r="R28" s="195">
        <f t="shared" si="4"/>
        <v>0</v>
      </c>
      <c r="S28" s="137">
        <v>9945.7013574660632</v>
      </c>
      <c r="T28" s="749">
        <v>10990</v>
      </c>
      <c r="U28" s="195">
        <f t="shared" si="5"/>
        <v>0</v>
      </c>
      <c r="V28" s="137">
        <v>9945.7013574660632</v>
      </c>
      <c r="W28" s="749">
        <v>10990</v>
      </c>
      <c r="X28" s="195">
        <f t="shared" si="6"/>
        <v>0</v>
      </c>
      <c r="Y28" s="888">
        <v>9945.7013574660632</v>
      </c>
      <c r="Z28" s="877">
        <v>10990</v>
      </c>
      <c r="AA28" s="195">
        <f t="shared" si="7"/>
        <v>0.10010010010010011</v>
      </c>
      <c r="AB28" s="137">
        <v>9040.7239819004535</v>
      </c>
      <c r="AC28" s="749">
        <v>9990</v>
      </c>
      <c r="AD28" s="195">
        <f t="shared" si="8"/>
        <v>0</v>
      </c>
      <c r="AE28" s="137">
        <v>9040.7239819004535</v>
      </c>
      <c r="AF28" s="749">
        <v>9990</v>
      </c>
      <c r="AG28" s="195">
        <f t="shared" si="9"/>
        <v>0</v>
      </c>
      <c r="AH28" s="95">
        <f t="shared" si="26"/>
        <v>9040.7239819004535</v>
      </c>
      <c r="AI28" s="125">
        <v>9990</v>
      </c>
      <c r="AJ28" s="195">
        <f t="shared" si="10"/>
        <v>0</v>
      </c>
      <c r="AK28" s="619">
        <v>9040.7239819004535</v>
      </c>
      <c r="AL28" s="619">
        <v>9990</v>
      </c>
      <c r="AM28" s="195">
        <f t="shared" si="11"/>
        <v>0</v>
      </c>
      <c r="AN28" s="576">
        <v>9040.7239819004535</v>
      </c>
      <c r="AO28" s="577">
        <v>9990</v>
      </c>
      <c r="AP28" s="195">
        <f t="shared" si="12"/>
        <v>0</v>
      </c>
      <c r="AQ28" s="515">
        <v>9040.7239819004535</v>
      </c>
      <c r="AR28" s="125">
        <v>9990</v>
      </c>
      <c r="AS28" s="195">
        <f t="shared" si="13"/>
        <v>0</v>
      </c>
      <c r="AT28" s="515">
        <v>9040.7239819004535</v>
      </c>
      <c r="AU28" s="125">
        <v>9990</v>
      </c>
      <c r="AV28" s="195">
        <f t="shared" si="14"/>
        <v>1.0111223458038422E-2</v>
      </c>
      <c r="AW28" s="515">
        <v>8950.2262443438922</v>
      </c>
      <c r="AX28" s="192">
        <v>9890</v>
      </c>
      <c r="AY28" s="195">
        <f t="shared" si="15"/>
        <v>0.10011123470522804</v>
      </c>
      <c r="AZ28" s="512">
        <f t="shared" si="32"/>
        <v>8135.746606334842</v>
      </c>
      <c r="BA28" s="192">
        <v>8990</v>
      </c>
      <c r="BB28" s="195">
        <f t="shared" si="16"/>
        <v>0</v>
      </c>
      <c r="BC28" s="515">
        <v>8135.746606334842</v>
      </c>
      <c r="BD28" s="192">
        <v>8990</v>
      </c>
      <c r="BE28" s="195">
        <f t="shared" si="17"/>
        <v>0</v>
      </c>
      <c r="BF28" s="95">
        <v>8135.746606334842</v>
      </c>
      <c r="BG28" s="179">
        <v>8990</v>
      </c>
      <c r="BH28" s="195">
        <f t="shared" si="18"/>
        <v>-4.2598509052183174E-2</v>
      </c>
      <c r="BI28" s="95">
        <f t="shared" si="27"/>
        <v>8497.7375565610855</v>
      </c>
      <c r="BJ28" s="125">
        <v>9390</v>
      </c>
      <c r="BK28" s="195">
        <f t="shared" si="19"/>
        <v>0</v>
      </c>
      <c r="BL28" s="95">
        <f t="shared" si="28"/>
        <v>8497.7375565610855</v>
      </c>
      <c r="BM28" s="125">
        <v>9390</v>
      </c>
      <c r="BN28" s="195">
        <f t="shared" si="20"/>
        <v>0</v>
      </c>
      <c r="BO28" s="95">
        <f t="shared" si="29"/>
        <v>8497.7375565610855</v>
      </c>
      <c r="BP28" s="125">
        <v>9390</v>
      </c>
      <c r="BQ28" s="195">
        <f t="shared" si="21"/>
        <v>9.3131548311990692E-2</v>
      </c>
      <c r="BR28" s="95">
        <f t="shared" si="30"/>
        <v>7773.7556561085976</v>
      </c>
      <c r="BS28" s="125">
        <v>8590</v>
      </c>
      <c r="BT28" s="195">
        <f t="shared" si="22"/>
        <v>7.5093867334167716E-2</v>
      </c>
      <c r="BU28" s="137">
        <v>7230.7692307692305</v>
      </c>
      <c r="BV28" s="156">
        <v>7990</v>
      </c>
      <c r="BW28" s="195">
        <f t="shared" si="23"/>
        <v>0</v>
      </c>
      <c r="BX28" s="95">
        <f t="shared" si="31"/>
        <v>7230.7692307692305</v>
      </c>
      <c r="BY28" s="118">
        <v>7990</v>
      </c>
      <c r="BZ28" s="195">
        <f t="shared" si="24"/>
        <v>9.6021947873799723E-2</v>
      </c>
      <c r="CA28" s="64">
        <f t="shared" si="33"/>
        <v>6597.285067873303</v>
      </c>
      <c r="CB28" s="107">
        <v>7290</v>
      </c>
      <c r="CC28" s="195">
        <f t="shared" si="25"/>
        <v>4.2918454935622317E-2</v>
      </c>
      <c r="CD28" s="7">
        <f t="shared" si="34"/>
        <v>6325.7918552036199</v>
      </c>
      <c r="CE28" s="44">
        <v>6990</v>
      </c>
    </row>
    <row r="29" spans="1:83" x14ac:dyDescent="0.3">
      <c r="A29" s="279" t="s">
        <v>64</v>
      </c>
      <c r="B29" s="262">
        <v>6071</v>
      </c>
      <c r="C29" s="454" t="s">
        <v>84</v>
      </c>
      <c r="D29" s="137">
        <v>10488.687782805429</v>
      </c>
      <c r="E29" s="774">
        <v>11590</v>
      </c>
      <c r="F29" s="195">
        <f t="shared" si="0"/>
        <v>4.376272802114476E-3</v>
      </c>
      <c r="G29" s="137">
        <v>10442.986425339366</v>
      </c>
      <c r="H29" s="819">
        <v>11539.5</v>
      </c>
      <c r="I29" s="195">
        <f t="shared" si="1"/>
        <v>0.05</v>
      </c>
      <c r="J29" s="137">
        <v>9945.7013574660632</v>
      </c>
      <c r="K29" s="749">
        <v>10990</v>
      </c>
      <c r="L29" s="195">
        <f t="shared" si="2"/>
        <v>6.8027210884353748E-2</v>
      </c>
      <c r="M29" s="137">
        <v>9312.2171945701357</v>
      </c>
      <c r="N29" s="749">
        <v>10290</v>
      </c>
      <c r="O29" s="195">
        <f t="shared" si="3"/>
        <v>0</v>
      </c>
      <c r="P29" s="137">
        <v>9312.2171945701357</v>
      </c>
      <c r="Q29" s="749">
        <v>10290</v>
      </c>
      <c r="R29" s="195">
        <f t="shared" si="4"/>
        <v>0</v>
      </c>
      <c r="S29" s="137">
        <v>9312.2171945701357</v>
      </c>
      <c r="T29" s="749">
        <v>10290</v>
      </c>
      <c r="U29" s="195">
        <f t="shared" si="5"/>
        <v>9.8135426889106973E-3</v>
      </c>
      <c r="V29" s="137">
        <v>9221.7194570135744</v>
      </c>
      <c r="W29" s="749">
        <v>10190</v>
      </c>
      <c r="X29" s="195">
        <f t="shared" si="6"/>
        <v>0</v>
      </c>
      <c r="Y29" s="874">
        <v>9221.7194570135744</v>
      </c>
      <c r="Z29" s="879">
        <v>10190</v>
      </c>
      <c r="AA29" s="195">
        <f t="shared" si="7"/>
        <v>9.6878363832077499E-2</v>
      </c>
      <c r="AB29" s="137">
        <v>8407.2398190045242</v>
      </c>
      <c r="AC29" s="749">
        <v>9290</v>
      </c>
      <c r="AD29" s="195">
        <f t="shared" si="8"/>
        <v>0</v>
      </c>
      <c r="AE29" s="137">
        <v>8407.2398190045242</v>
      </c>
      <c r="AF29" s="749">
        <v>9290</v>
      </c>
      <c r="AG29" s="195">
        <f t="shared" si="9"/>
        <v>0</v>
      </c>
      <c r="AH29" s="95">
        <f t="shared" si="26"/>
        <v>8407.2398190045242</v>
      </c>
      <c r="AI29" s="125">
        <v>9290</v>
      </c>
      <c r="AJ29" s="195">
        <f t="shared" si="10"/>
        <v>0</v>
      </c>
      <c r="AK29" s="619">
        <v>8407.2398190045242</v>
      </c>
      <c r="AL29" s="619">
        <v>9290</v>
      </c>
      <c r="AM29" s="195">
        <f t="shared" si="11"/>
        <v>0</v>
      </c>
      <c r="AN29" s="576">
        <v>8407.2398190045242</v>
      </c>
      <c r="AO29" s="577">
        <v>9290</v>
      </c>
      <c r="AP29" s="195">
        <f t="shared" si="12"/>
        <v>8.1490104772991845E-2</v>
      </c>
      <c r="AQ29" s="515">
        <v>7773.7556561085976</v>
      </c>
      <c r="AR29" s="125">
        <v>8590</v>
      </c>
      <c r="AS29" s="195">
        <f t="shared" si="13"/>
        <v>0</v>
      </c>
      <c r="AT29" s="515">
        <v>7773.7556561085976</v>
      </c>
      <c r="AU29" s="125">
        <v>8590</v>
      </c>
      <c r="AV29" s="195">
        <f t="shared" si="14"/>
        <v>7.5093867334167716E-2</v>
      </c>
      <c r="AW29" s="515">
        <v>7230.7692307692305</v>
      </c>
      <c r="AX29" s="192">
        <v>7990</v>
      </c>
      <c r="AY29" s="195">
        <f t="shared" si="15"/>
        <v>9.6021947873799723E-2</v>
      </c>
      <c r="AZ29" s="512">
        <f t="shared" si="32"/>
        <v>6597.285067873303</v>
      </c>
      <c r="BA29" s="192">
        <f>BA24</f>
        <v>7290</v>
      </c>
      <c r="BB29" s="195">
        <f t="shared" si="16"/>
        <v>0</v>
      </c>
      <c r="BC29" s="515">
        <v>6597.285067873303</v>
      </c>
      <c r="BD29" s="192">
        <v>7290</v>
      </c>
      <c r="BE29" s="195">
        <f t="shared" si="17"/>
        <v>0</v>
      </c>
      <c r="BF29" s="95">
        <v>6597.285067873303</v>
      </c>
      <c r="BG29" s="125">
        <v>7290</v>
      </c>
      <c r="BH29" s="195">
        <f t="shared" si="18"/>
        <v>0</v>
      </c>
      <c r="BI29" s="95">
        <f t="shared" si="27"/>
        <v>6597.285067873303</v>
      </c>
      <c r="BJ29" s="179">
        <f>BJ24</f>
        <v>7290</v>
      </c>
      <c r="BK29" s="195">
        <f t="shared" si="19"/>
        <v>0.1062215477996965</v>
      </c>
      <c r="BL29" s="95">
        <f t="shared" si="28"/>
        <v>5963.8009049773755</v>
      </c>
      <c r="BM29" s="125">
        <f>BM24</f>
        <v>6590</v>
      </c>
      <c r="BN29" s="195">
        <f t="shared" si="20"/>
        <v>0</v>
      </c>
      <c r="BO29" s="95">
        <f t="shared" si="29"/>
        <v>5963.8009049773755</v>
      </c>
      <c r="BP29" s="125">
        <f>BP24</f>
        <v>6590</v>
      </c>
      <c r="BQ29" s="195">
        <f t="shared" si="21"/>
        <v>0.1001669449081803</v>
      </c>
      <c r="BR29" s="95">
        <f t="shared" si="30"/>
        <v>5420.8144796380093</v>
      </c>
      <c r="BS29" s="125">
        <f>BS24</f>
        <v>5990</v>
      </c>
      <c r="BT29" s="195">
        <f t="shared" si="22"/>
        <v>9.107468123861566E-2</v>
      </c>
      <c r="BU29" s="135">
        <v>4968.3257918552035</v>
      </c>
      <c r="BV29" s="136">
        <v>5490</v>
      </c>
      <c r="BW29" s="195">
        <f t="shared" si="23"/>
        <v>0</v>
      </c>
      <c r="BX29" s="95">
        <f t="shared" si="31"/>
        <v>4968.3257918552035</v>
      </c>
      <c r="BY29" s="118">
        <f>BY24</f>
        <v>5490</v>
      </c>
      <c r="BZ29" s="195">
        <f t="shared" si="24"/>
        <v>0.10020040080160321</v>
      </c>
      <c r="CA29" s="109">
        <f t="shared" si="33"/>
        <v>4515.8371040723987</v>
      </c>
      <c r="CB29" s="105">
        <f>CB24</f>
        <v>4990</v>
      </c>
      <c r="CC29" s="195"/>
      <c r="CD29" s="33"/>
      <c r="CE29" s="43"/>
    </row>
    <row r="30" spans="1:83" x14ac:dyDescent="0.3">
      <c r="A30" s="279" t="s">
        <v>64</v>
      </c>
      <c r="B30" s="262">
        <v>6072</v>
      </c>
      <c r="C30" s="454" t="s">
        <v>85</v>
      </c>
      <c r="D30" s="137">
        <v>11763.800904977375</v>
      </c>
      <c r="E30" s="774">
        <v>12999</v>
      </c>
      <c r="F30" s="195">
        <f t="shared" si="0"/>
        <v>3.1752646053837763E-2</v>
      </c>
      <c r="G30" s="137">
        <v>11401.764705882353</v>
      </c>
      <c r="H30" s="819">
        <v>12598.95</v>
      </c>
      <c r="I30" s="195">
        <f t="shared" si="1"/>
        <v>5.0000000000000058E-2</v>
      </c>
      <c r="J30" s="137">
        <v>10858.823529411766</v>
      </c>
      <c r="K30" s="749">
        <v>11999</v>
      </c>
      <c r="L30" s="195">
        <f t="shared" si="2"/>
        <v>-4.694201747418586E-2</v>
      </c>
      <c r="M30" s="137">
        <v>11393.665158371041</v>
      </c>
      <c r="N30" s="749">
        <v>12590</v>
      </c>
      <c r="O30" s="195">
        <f t="shared" si="3"/>
        <v>0</v>
      </c>
      <c r="P30" s="137">
        <v>11393.665158371041</v>
      </c>
      <c r="Q30" s="749">
        <v>12590</v>
      </c>
      <c r="R30" s="195">
        <f t="shared" si="4"/>
        <v>0</v>
      </c>
      <c r="S30" s="137">
        <v>11393.665158371041</v>
      </c>
      <c r="T30" s="749">
        <v>12590</v>
      </c>
      <c r="U30" s="195">
        <f t="shared" si="5"/>
        <v>8.0064051240992789E-3</v>
      </c>
      <c r="V30" s="137">
        <v>11303.16742081448</v>
      </c>
      <c r="W30" s="749">
        <v>12490</v>
      </c>
      <c r="X30" s="195">
        <f t="shared" si="6"/>
        <v>0</v>
      </c>
      <c r="Y30" s="771">
        <v>11303.16742081448</v>
      </c>
      <c r="Z30" s="876">
        <v>12490</v>
      </c>
      <c r="AA30" s="195">
        <f t="shared" si="7"/>
        <v>4.1701417848206836E-2</v>
      </c>
      <c r="AB30" s="137">
        <v>10850.678733031675</v>
      </c>
      <c r="AC30" s="749">
        <v>11990</v>
      </c>
      <c r="AD30" s="195">
        <f t="shared" si="8"/>
        <v>0</v>
      </c>
      <c r="AE30" s="137">
        <v>10850.678733031675</v>
      </c>
      <c r="AF30" s="749">
        <v>11990</v>
      </c>
      <c r="AG30" s="195">
        <f t="shared" si="9"/>
        <v>0</v>
      </c>
      <c r="AH30" s="95">
        <f t="shared" si="26"/>
        <v>10850.678733031675</v>
      </c>
      <c r="AI30" s="125">
        <v>11990</v>
      </c>
      <c r="AJ30" s="195">
        <f t="shared" si="10"/>
        <v>0</v>
      </c>
      <c r="AK30" s="619">
        <v>10850.678733031675</v>
      </c>
      <c r="AL30" s="619">
        <v>11990</v>
      </c>
      <c r="AM30" s="195">
        <f t="shared" si="11"/>
        <v>0</v>
      </c>
      <c r="AN30" s="576">
        <v>10850.678733031675</v>
      </c>
      <c r="AO30" s="577">
        <v>11990</v>
      </c>
      <c r="AP30" s="195">
        <f t="shared" si="12"/>
        <v>1.6963528413910092E-2</v>
      </c>
      <c r="AQ30" s="515">
        <v>10669.683257918552</v>
      </c>
      <c r="AR30" s="125">
        <v>11790</v>
      </c>
      <c r="AS30" s="195">
        <f t="shared" si="13"/>
        <v>0</v>
      </c>
      <c r="AT30" s="515">
        <v>10669.683257918552</v>
      </c>
      <c r="AU30" s="125">
        <v>11790</v>
      </c>
      <c r="AV30" s="195">
        <f t="shared" si="14"/>
        <v>7.2793448589626927E-2</v>
      </c>
      <c r="AW30" s="515">
        <v>9945.7013574660632</v>
      </c>
      <c r="AX30" s="192">
        <v>10990</v>
      </c>
      <c r="AY30" s="195">
        <f t="shared" si="15"/>
        <v>0.10010010010010011</v>
      </c>
      <c r="AZ30" s="512">
        <f t="shared" si="32"/>
        <v>9040.7239819004535</v>
      </c>
      <c r="BA30" s="192">
        <f>BA10</f>
        <v>9990</v>
      </c>
      <c r="BB30" s="195">
        <f t="shared" si="16"/>
        <v>0.25031289111389238</v>
      </c>
      <c r="BC30" s="515">
        <v>7230.7692307692305</v>
      </c>
      <c r="BD30" s="192">
        <v>7990</v>
      </c>
      <c r="BE30" s="195">
        <f t="shared" si="17"/>
        <v>0</v>
      </c>
      <c r="BF30" s="95">
        <v>7230.7692307692305</v>
      </c>
      <c r="BG30" s="179">
        <v>7990</v>
      </c>
      <c r="BH30" s="195">
        <f t="shared" si="18"/>
        <v>-0.11123470522803114</v>
      </c>
      <c r="BI30" s="95">
        <f t="shared" si="27"/>
        <v>8135.746606334842</v>
      </c>
      <c r="BJ30" s="179">
        <f>BJ10</f>
        <v>8990</v>
      </c>
      <c r="BK30" s="195">
        <f t="shared" si="19"/>
        <v>9.768009768009768E-2</v>
      </c>
      <c r="BL30" s="95">
        <f t="shared" si="28"/>
        <v>7411.7647058823532</v>
      </c>
      <c r="BM30" s="125">
        <f>BM10</f>
        <v>8190</v>
      </c>
      <c r="BN30" s="195">
        <f t="shared" si="20"/>
        <v>0</v>
      </c>
      <c r="BO30" s="95">
        <f t="shared" si="29"/>
        <v>7411.7647058823532</v>
      </c>
      <c r="BP30" s="125">
        <f>BP10</f>
        <v>8190</v>
      </c>
      <c r="BQ30" s="195">
        <f t="shared" si="21"/>
        <v>0.10825439783491204</v>
      </c>
      <c r="BR30" s="95">
        <f t="shared" si="30"/>
        <v>6687.7828054298643</v>
      </c>
      <c r="BS30" s="125">
        <f>BS10</f>
        <v>7390</v>
      </c>
      <c r="BT30" s="195">
        <f t="shared" si="22"/>
        <v>0.12139605462822459</v>
      </c>
      <c r="BU30" s="135">
        <v>5963.8009049773755</v>
      </c>
      <c r="BV30" s="136">
        <v>6590</v>
      </c>
      <c r="BW30" s="195">
        <f t="shared" si="23"/>
        <v>4.7694753577106522E-2</v>
      </c>
      <c r="BX30" s="95">
        <f t="shared" si="31"/>
        <v>5692.3076923076924</v>
      </c>
      <c r="BY30" s="118">
        <f>BY10</f>
        <v>6290</v>
      </c>
      <c r="BZ30" s="195">
        <f t="shared" si="24"/>
        <v>0.1054481546572935</v>
      </c>
      <c r="CA30" s="109">
        <f t="shared" si="33"/>
        <v>5149.3212669683262</v>
      </c>
      <c r="CB30" s="89">
        <f>CB10</f>
        <v>5690</v>
      </c>
      <c r="CC30" s="195"/>
      <c r="CD30" s="33"/>
      <c r="CE30" s="43"/>
    </row>
    <row r="31" spans="1:83" x14ac:dyDescent="0.3">
      <c r="A31" s="279" t="s">
        <v>64</v>
      </c>
      <c r="B31" s="262">
        <v>6073</v>
      </c>
      <c r="C31" s="454" t="s">
        <v>86</v>
      </c>
      <c r="D31" s="137">
        <v>6959.2760180995474</v>
      </c>
      <c r="E31" s="774">
        <v>7690</v>
      </c>
      <c r="F31" s="195">
        <f t="shared" si="0"/>
        <v>4.6377947612515511E-3</v>
      </c>
      <c r="G31" s="137">
        <v>6927.1493212669684</v>
      </c>
      <c r="H31" s="819">
        <v>7654.5</v>
      </c>
      <c r="I31" s="195">
        <f t="shared" si="1"/>
        <v>0.05</v>
      </c>
      <c r="J31" s="137">
        <v>6597.285067873303</v>
      </c>
      <c r="K31" s="749">
        <v>7290</v>
      </c>
      <c r="L31" s="195">
        <f t="shared" si="2"/>
        <v>5.8055152394775038E-2</v>
      </c>
      <c r="M31" s="137">
        <v>6235.2941176470586</v>
      </c>
      <c r="N31" s="749">
        <v>6890</v>
      </c>
      <c r="O31" s="195">
        <f t="shared" si="3"/>
        <v>0</v>
      </c>
      <c r="P31" s="137">
        <v>6235.2941176470586</v>
      </c>
      <c r="Q31" s="749">
        <v>6890</v>
      </c>
      <c r="R31" s="195">
        <f t="shared" si="4"/>
        <v>0</v>
      </c>
      <c r="S31" s="137">
        <v>6235.2941176470586</v>
      </c>
      <c r="T31" s="749">
        <v>6890</v>
      </c>
      <c r="U31" s="195">
        <f t="shared" si="5"/>
        <v>1.4727540500736377E-2</v>
      </c>
      <c r="V31" s="137">
        <v>6144.7963800904981</v>
      </c>
      <c r="W31" s="749">
        <v>6790</v>
      </c>
      <c r="X31" s="195">
        <f t="shared" si="6"/>
        <v>4.6224961479198766E-2</v>
      </c>
      <c r="Y31" s="771">
        <v>5873.3031674208141</v>
      </c>
      <c r="Z31" s="876">
        <v>6490</v>
      </c>
      <c r="AA31" s="195">
        <f t="shared" si="7"/>
        <v>8.347245409015025E-2</v>
      </c>
      <c r="AB31" s="137">
        <v>5420.8144796380093</v>
      </c>
      <c r="AC31" s="749">
        <v>5990</v>
      </c>
      <c r="AD31" s="195">
        <f t="shared" si="8"/>
        <v>-9.1047040971168433E-2</v>
      </c>
      <c r="AE31" s="137">
        <v>5963.8009049773755</v>
      </c>
      <c r="AF31" s="749">
        <v>6590</v>
      </c>
      <c r="AG31" s="195">
        <f t="shared" si="9"/>
        <v>0</v>
      </c>
      <c r="AH31" s="95">
        <f t="shared" si="26"/>
        <v>5963.8009049773755</v>
      </c>
      <c r="AI31" s="125">
        <v>6590</v>
      </c>
      <c r="AJ31" s="195">
        <f t="shared" si="10"/>
        <v>0</v>
      </c>
      <c r="AK31" s="619">
        <v>5963.8009049773755</v>
      </c>
      <c r="AL31" s="619">
        <v>6590</v>
      </c>
      <c r="AM31" s="195">
        <f t="shared" si="11"/>
        <v>4.7694753577106522E-2</v>
      </c>
      <c r="AN31" s="576">
        <v>5692.3076923076924</v>
      </c>
      <c r="AO31" s="577">
        <v>6290</v>
      </c>
      <c r="AP31" s="195">
        <f t="shared" si="12"/>
        <v>6.7911714770797965E-2</v>
      </c>
      <c r="AQ31" s="515">
        <v>5330.316742081448</v>
      </c>
      <c r="AR31" s="125">
        <v>5890</v>
      </c>
      <c r="AS31" s="195">
        <f t="shared" si="13"/>
        <v>0</v>
      </c>
      <c r="AT31" s="515">
        <v>5330.316742081448</v>
      </c>
      <c r="AU31" s="125">
        <v>5890</v>
      </c>
      <c r="AV31" s="195">
        <f t="shared" si="14"/>
        <v>7.2859744990892539E-2</v>
      </c>
      <c r="AW31" s="515">
        <v>4968.3257918552035</v>
      </c>
      <c r="AX31" s="192">
        <v>5490</v>
      </c>
      <c r="AY31" s="195">
        <f t="shared" si="15"/>
        <v>0.10020040080160321</v>
      </c>
      <c r="AZ31" s="512">
        <f t="shared" si="32"/>
        <v>4515.8371040723987</v>
      </c>
      <c r="BA31" s="192">
        <f>BA14</f>
        <v>4990</v>
      </c>
      <c r="BB31" s="195">
        <f t="shared" si="16"/>
        <v>0</v>
      </c>
      <c r="BC31" s="515">
        <v>4515.8371040723987</v>
      </c>
      <c r="BD31" s="192">
        <v>4990</v>
      </c>
      <c r="BE31" s="195">
        <f t="shared" si="17"/>
        <v>0</v>
      </c>
      <c r="BF31" s="95">
        <v>4515.8371040723987</v>
      </c>
      <c r="BG31" s="125">
        <v>4990</v>
      </c>
      <c r="BH31" s="195">
        <f t="shared" si="18"/>
        <v>0</v>
      </c>
      <c r="BI31" s="95">
        <f t="shared" si="27"/>
        <v>4515.8371040723987</v>
      </c>
      <c r="BJ31" s="125">
        <f>BJ14</f>
        <v>4990</v>
      </c>
      <c r="BK31" s="195">
        <f t="shared" si="19"/>
        <v>0</v>
      </c>
      <c r="BL31" s="95">
        <f t="shared" si="28"/>
        <v>4515.8371040723987</v>
      </c>
      <c r="BM31" s="125">
        <f>BM14</f>
        <v>4990</v>
      </c>
      <c r="BN31" s="195">
        <f t="shared" si="20"/>
        <v>0</v>
      </c>
      <c r="BO31" s="95">
        <f t="shared" si="29"/>
        <v>4515.8371040723987</v>
      </c>
      <c r="BP31" s="125">
        <f>BP14</f>
        <v>4990</v>
      </c>
      <c r="BQ31" s="195">
        <f t="shared" si="21"/>
        <v>0.111358574610245</v>
      </c>
      <c r="BR31" s="95">
        <f t="shared" si="30"/>
        <v>4063.3484162895929</v>
      </c>
      <c r="BS31" s="125">
        <f>BS14</f>
        <v>4490</v>
      </c>
      <c r="BT31" s="195">
        <f t="shared" si="22"/>
        <v>9.7799511002444994E-2</v>
      </c>
      <c r="BU31" s="135">
        <v>3701.3574660633485</v>
      </c>
      <c r="BV31" s="136">
        <v>4090</v>
      </c>
      <c r="BW31" s="195">
        <f t="shared" si="23"/>
        <v>0</v>
      </c>
      <c r="BX31" s="95">
        <f t="shared" si="31"/>
        <v>3701.3574660633485</v>
      </c>
      <c r="BY31" s="125">
        <f>BY14</f>
        <v>4090</v>
      </c>
      <c r="BZ31" s="195">
        <f t="shared" si="24"/>
        <v>0.1392757660167131</v>
      </c>
      <c r="CA31" s="109">
        <f t="shared" si="33"/>
        <v>3248.8687782805432</v>
      </c>
      <c r="CB31" s="89">
        <f>CB14</f>
        <v>3590</v>
      </c>
      <c r="CC31" s="195"/>
      <c r="CD31" s="33"/>
      <c r="CE31" s="43"/>
    </row>
    <row r="32" spans="1:83" x14ac:dyDescent="0.3">
      <c r="A32" s="279" t="s">
        <v>64</v>
      </c>
      <c r="B32" s="262">
        <v>6074</v>
      </c>
      <c r="C32" s="454" t="s">
        <v>87</v>
      </c>
      <c r="D32" s="137">
        <v>7049.7737556561087</v>
      </c>
      <c r="E32" s="774">
        <v>7790</v>
      </c>
      <c r="F32" s="195">
        <f t="shared" si="0"/>
        <v>3.9306656356724017E-3</v>
      </c>
      <c r="G32" s="137">
        <v>7022.1719457013578</v>
      </c>
      <c r="H32" s="819">
        <v>7759.5</v>
      </c>
      <c r="I32" s="195">
        <f t="shared" si="1"/>
        <v>0.05</v>
      </c>
      <c r="J32" s="137">
        <v>6687.7828054298643</v>
      </c>
      <c r="K32" s="749">
        <v>7390</v>
      </c>
      <c r="L32" s="195">
        <f t="shared" si="2"/>
        <v>5.7224606580829757E-2</v>
      </c>
      <c r="M32" s="137">
        <v>6325.7918552036199</v>
      </c>
      <c r="N32" s="749">
        <v>6990</v>
      </c>
      <c r="O32" s="195">
        <f t="shared" si="3"/>
        <v>0</v>
      </c>
      <c r="P32" s="137">
        <v>6325.7918552036199</v>
      </c>
      <c r="Q32" s="819">
        <v>6990</v>
      </c>
      <c r="R32" s="195">
        <f t="shared" si="4"/>
        <v>0.1651941990331722</v>
      </c>
      <c r="S32" s="137">
        <v>5428.9592760180994</v>
      </c>
      <c r="T32" s="749">
        <v>5999</v>
      </c>
      <c r="U32" s="195">
        <f t="shared" si="5"/>
        <v>0</v>
      </c>
      <c r="V32" s="137">
        <v>5428.9592760180994</v>
      </c>
      <c r="W32" s="749">
        <v>5999</v>
      </c>
      <c r="X32" s="195">
        <f t="shared" si="6"/>
        <v>0</v>
      </c>
      <c r="Y32" s="771">
        <v>5428.9592760180994</v>
      </c>
      <c r="Z32" s="876">
        <v>5999</v>
      </c>
      <c r="AA32" s="195">
        <f t="shared" si="7"/>
        <v>9.092562284051646E-2</v>
      </c>
      <c r="AB32" s="137">
        <v>4976.4705882352946</v>
      </c>
      <c r="AC32" s="749">
        <v>5499</v>
      </c>
      <c r="AD32" s="195">
        <f t="shared" si="8"/>
        <v>-0.2018867924528302</v>
      </c>
      <c r="AE32" s="137">
        <v>6235.2941176470586</v>
      </c>
      <c r="AF32" s="749">
        <v>6890</v>
      </c>
      <c r="AG32" s="195">
        <f t="shared" si="9"/>
        <v>0</v>
      </c>
      <c r="AH32" s="95">
        <f t="shared" si="26"/>
        <v>6235.2941176470586</v>
      </c>
      <c r="AI32" s="125">
        <v>6890</v>
      </c>
      <c r="AJ32" s="195">
        <f t="shared" si="10"/>
        <v>0</v>
      </c>
      <c r="AK32" s="619">
        <v>6235.2941176470586</v>
      </c>
      <c r="AL32" s="619">
        <v>6890</v>
      </c>
      <c r="AM32" s="195">
        <f t="shared" si="11"/>
        <v>0</v>
      </c>
      <c r="AN32" s="576">
        <v>6235.2941176470586</v>
      </c>
      <c r="AO32" s="577">
        <v>6890</v>
      </c>
      <c r="AP32" s="195">
        <f t="shared" si="12"/>
        <v>7.82472613458529E-2</v>
      </c>
      <c r="AQ32" s="515">
        <v>5782.8054298642537</v>
      </c>
      <c r="AR32" s="125">
        <v>6390</v>
      </c>
      <c r="AS32" s="195">
        <f t="shared" si="13"/>
        <v>0</v>
      </c>
      <c r="AT32" s="515">
        <v>5782.8054298642537</v>
      </c>
      <c r="AU32" s="125">
        <v>6390</v>
      </c>
      <c r="AV32" s="195">
        <f t="shared" si="14"/>
        <v>6.6777963272120197E-2</v>
      </c>
      <c r="AW32" s="515">
        <v>5420.8144796380093</v>
      </c>
      <c r="AX32" s="192">
        <v>5990</v>
      </c>
      <c r="AY32" s="195">
        <f t="shared" si="15"/>
        <v>9.107468123861566E-2</v>
      </c>
      <c r="AZ32" s="512">
        <f t="shared" si="32"/>
        <v>4968.3257918552035</v>
      </c>
      <c r="BA32" s="192">
        <f>BA15</f>
        <v>5490</v>
      </c>
      <c r="BB32" s="195">
        <f t="shared" si="16"/>
        <v>0</v>
      </c>
      <c r="BC32" s="515">
        <v>4968.3257918552035</v>
      </c>
      <c r="BD32" s="192">
        <v>5490</v>
      </c>
      <c r="BE32" s="195">
        <f t="shared" si="17"/>
        <v>0</v>
      </c>
      <c r="BF32" s="95">
        <v>4968.3257918552035</v>
      </c>
      <c r="BG32" s="125">
        <v>5490</v>
      </c>
      <c r="BH32" s="195">
        <f t="shared" si="18"/>
        <v>0</v>
      </c>
      <c r="BI32" s="95">
        <f t="shared" si="27"/>
        <v>4968.3257918552035</v>
      </c>
      <c r="BJ32" s="179">
        <f>BJ15</f>
        <v>5490</v>
      </c>
      <c r="BK32" s="195">
        <f t="shared" si="19"/>
        <v>3.780718336483932E-2</v>
      </c>
      <c r="BL32" s="95">
        <f t="shared" si="28"/>
        <v>4787.3303167420818</v>
      </c>
      <c r="BM32" s="125">
        <f>BM15</f>
        <v>5290</v>
      </c>
      <c r="BN32" s="195">
        <f t="shared" si="20"/>
        <v>0</v>
      </c>
      <c r="BO32" s="95">
        <f t="shared" si="29"/>
        <v>4787.3303167420818</v>
      </c>
      <c r="BP32" s="125">
        <f>BP15</f>
        <v>5290</v>
      </c>
      <c r="BQ32" s="195">
        <f t="shared" si="21"/>
        <v>0.10438413361169102</v>
      </c>
      <c r="BR32" s="95">
        <f t="shared" si="30"/>
        <v>4334.841628959276</v>
      </c>
      <c r="BS32" s="125">
        <f>BS15</f>
        <v>4790</v>
      </c>
      <c r="BT32" s="195">
        <f t="shared" si="22"/>
        <v>0.11655011655011654</v>
      </c>
      <c r="BU32" s="135">
        <v>3882.3529411764707</v>
      </c>
      <c r="BV32" s="136">
        <v>4290</v>
      </c>
      <c r="BW32" s="195">
        <f t="shared" si="23"/>
        <v>7.5187969924812026E-2</v>
      </c>
      <c r="BX32" s="95">
        <f t="shared" si="31"/>
        <v>3610.8597285067872</v>
      </c>
      <c r="BY32" s="125">
        <f>BY15</f>
        <v>3990</v>
      </c>
      <c r="BZ32" s="195">
        <f t="shared" si="24"/>
        <v>0.14326647564469913</v>
      </c>
      <c r="CA32" s="109">
        <f t="shared" si="33"/>
        <v>3158.3710407239819</v>
      </c>
      <c r="CB32" s="89">
        <f>CB15</f>
        <v>3490</v>
      </c>
      <c r="CC32" s="195"/>
      <c r="CD32" s="33"/>
      <c r="CE32" s="43"/>
    </row>
    <row r="33" spans="1:88" x14ac:dyDescent="0.3">
      <c r="A33" s="279" t="s">
        <v>64</v>
      </c>
      <c r="B33" s="262">
        <v>6075</v>
      </c>
      <c r="C33" s="454" t="s">
        <v>88</v>
      </c>
      <c r="D33" s="137">
        <v>9493.2126696832584</v>
      </c>
      <c r="E33" s="774">
        <v>10490</v>
      </c>
      <c r="F33" s="195">
        <f t="shared" si="0"/>
        <v>4.7666714333381001E-5</v>
      </c>
      <c r="G33" s="137">
        <v>9492.7601809954758</v>
      </c>
      <c r="H33" s="819">
        <v>10489.5</v>
      </c>
      <c r="I33" s="195">
        <f t="shared" si="1"/>
        <v>0.05</v>
      </c>
      <c r="J33" s="137">
        <v>9040.7239819004535</v>
      </c>
      <c r="K33" s="749">
        <v>9990</v>
      </c>
      <c r="L33" s="195">
        <f t="shared" si="2"/>
        <v>3.0959752321981424E-2</v>
      </c>
      <c r="M33" s="137">
        <v>8769.2307692307695</v>
      </c>
      <c r="N33" s="749">
        <v>9690</v>
      </c>
      <c r="O33" s="195">
        <f t="shared" si="3"/>
        <v>0</v>
      </c>
      <c r="P33" s="137">
        <v>8769.2307692307695</v>
      </c>
      <c r="Q33" s="749">
        <v>9690</v>
      </c>
      <c r="R33" s="195">
        <f t="shared" si="4"/>
        <v>0</v>
      </c>
      <c r="S33" s="137">
        <v>8769.2307692307695</v>
      </c>
      <c r="T33" s="749">
        <v>9690</v>
      </c>
      <c r="U33" s="195">
        <f t="shared" si="5"/>
        <v>1.0427528675703858E-2</v>
      </c>
      <c r="V33" s="137">
        <v>8678.7330316742082</v>
      </c>
      <c r="W33" s="749">
        <v>9590</v>
      </c>
      <c r="X33" s="195">
        <f t="shared" si="6"/>
        <v>0</v>
      </c>
      <c r="Y33" s="771">
        <v>8678.7330316742082</v>
      </c>
      <c r="Z33" s="876">
        <v>9590</v>
      </c>
      <c r="AA33" s="195">
        <f t="shared" si="7"/>
        <v>0.10356731875719218</v>
      </c>
      <c r="AB33" s="137">
        <v>7864.2533936651589</v>
      </c>
      <c r="AC33" s="749">
        <v>8690</v>
      </c>
      <c r="AD33" s="195">
        <f t="shared" si="8"/>
        <v>0</v>
      </c>
      <c r="AE33" s="137">
        <v>7864.2533936651589</v>
      </c>
      <c r="AF33" s="749">
        <v>8690</v>
      </c>
      <c r="AG33" s="195">
        <f t="shared" si="9"/>
        <v>0</v>
      </c>
      <c r="AH33" s="95">
        <f t="shared" si="26"/>
        <v>7864.2533936651589</v>
      </c>
      <c r="AI33" s="125">
        <v>8690</v>
      </c>
      <c r="AJ33" s="195">
        <f t="shared" si="10"/>
        <v>0</v>
      </c>
      <c r="AK33" s="619">
        <v>7864.2533936651589</v>
      </c>
      <c r="AL33" s="619">
        <v>8690</v>
      </c>
      <c r="AM33" s="195">
        <f t="shared" si="11"/>
        <v>0</v>
      </c>
      <c r="AN33" s="576">
        <v>7864.2533936651589</v>
      </c>
      <c r="AO33" s="577">
        <v>8690</v>
      </c>
      <c r="AP33" s="195">
        <f t="shared" si="12"/>
        <v>6.1050061050061048E-2</v>
      </c>
      <c r="AQ33" s="515">
        <v>7411.7647058823532</v>
      </c>
      <c r="AR33" s="125">
        <v>8190</v>
      </c>
      <c r="AS33" s="195">
        <f t="shared" si="13"/>
        <v>0</v>
      </c>
      <c r="AT33" s="515">
        <v>7411.7647058823532</v>
      </c>
      <c r="AU33" s="125">
        <v>8190</v>
      </c>
      <c r="AV33" s="195">
        <f t="shared" si="14"/>
        <v>6.5019505851755532E-2</v>
      </c>
      <c r="AW33" s="515">
        <v>6959.2760180995474</v>
      </c>
      <c r="AX33" s="192">
        <v>7690</v>
      </c>
      <c r="AY33" s="195">
        <f t="shared" si="15"/>
        <v>0.10014306151645208</v>
      </c>
      <c r="AZ33" s="512">
        <f t="shared" si="32"/>
        <v>6325.7918552036199</v>
      </c>
      <c r="BA33" s="192">
        <f>BA26</f>
        <v>6990</v>
      </c>
      <c r="BB33" s="195">
        <f t="shared" si="16"/>
        <v>0</v>
      </c>
      <c r="BC33" s="515">
        <v>6325.7918552036199</v>
      </c>
      <c r="BD33" s="192">
        <v>6990</v>
      </c>
      <c r="BE33" s="195">
        <f t="shared" si="17"/>
        <v>0</v>
      </c>
      <c r="BF33" s="95">
        <v>6325.7918552036199</v>
      </c>
      <c r="BG33" s="179">
        <v>6990</v>
      </c>
      <c r="BH33" s="195">
        <f t="shared" si="18"/>
        <v>-5.4127198917456022E-2</v>
      </c>
      <c r="BI33" s="95">
        <f t="shared" si="27"/>
        <v>6687.7828054298643</v>
      </c>
      <c r="BJ33" s="179">
        <f>BJ26</f>
        <v>7390</v>
      </c>
      <c r="BK33" s="195">
        <f t="shared" si="19"/>
        <v>5.7224606580829757E-2</v>
      </c>
      <c r="BL33" s="95">
        <f t="shared" si="28"/>
        <v>6325.7918552036199</v>
      </c>
      <c r="BM33" s="125">
        <f>BM26</f>
        <v>6990</v>
      </c>
      <c r="BN33" s="195">
        <f t="shared" si="20"/>
        <v>0</v>
      </c>
      <c r="BO33" s="95">
        <f t="shared" si="29"/>
        <v>6325.7918552036199</v>
      </c>
      <c r="BP33" s="125">
        <f>BP26</f>
        <v>6990</v>
      </c>
      <c r="BQ33" s="195">
        <f t="shared" si="21"/>
        <v>6.0698027314112293E-2</v>
      </c>
      <c r="BR33" s="95">
        <f t="shared" si="30"/>
        <v>5963.8009049773755</v>
      </c>
      <c r="BS33" s="125">
        <f>BS26</f>
        <v>6590</v>
      </c>
      <c r="BT33" s="195">
        <f t="shared" si="22"/>
        <v>0.11884550084889643</v>
      </c>
      <c r="BU33" s="135">
        <v>5330.316742081448</v>
      </c>
      <c r="BV33" s="136">
        <v>5890</v>
      </c>
      <c r="BW33" s="195">
        <f t="shared" si="23"/>
        <v>3.5149384885764502E-2</v>
      </c>
      <c r="BX33" s="95">
        <f t="shared" si="31"/>
        <v>5149.3212669683262</v>
      </c>
      <c r="BY33" s="125">
        <f>BY26</f>
        <v>5690</v>
      </c>
      <c r="BZ33" s="195">
        <f t="shared" si="24"/>
        <v>9.6339113680154145E-2</v>
      </c>
      <c r="CA33" s="109">
        <f t="shared" si="33"/>
        <v>4696.8325791855204</v>
      </c>
      <c r="CB33" s="89">
        <f>CB26</f>
        <v>5190</v>
      </c>
      <c r="CC33" s="195"/>
      <c r="CD33" s="33"/>
      <c r="CE33" s="43"/>
    </row>
    <row r="34" spans="1:88" x14ac:dyDescent="0.3">
      <c r="A34" s="279" t="s">
        <v>64</v>
      </c>
      <c r="B34" s="262">
        <v>6076</v>
      </c>
      <c r="C34" s="454" t="s">
        <v>89</v>
      </c>
      <c r="D34" s="137">
        <v>8588.2352941176468</v>
      </c>
      <c r="E34" s="774">
        <v>9490</v>
      </c>
      <c r="F34" s="195">
        <f t="shared" si="0"/>
        <v>0.10355253212396069</v>
      </c>
      <c r="G34" s="137">
        <v>7782.3529411764703</v>
      </c>
      <c r="H34" s="819">
        <v>8599.5</v>
      </c>
      <c r="I34" s="195">
        <f t="shared" si="1"/>
        <v>0.05</v>
      </c>
      <c r="J34" s="137">
        <v>7411.7647058823532</v>
      </c>
      <c r="K34" s="749">
        <v>8190</v>
      </c>
      <c r="L34" s="195">
        <f t="shared" si="2"/>
        <v>0.17016716673810545</v>
      </c>
      <c r="M34" s="137">
        <v>6333.936651583711</v>
      </c>
      <c r="N34" s="749">
        <v>6999</v>
      </c>
      <c r="O34" s="195">
        <f t="shared" si="3"/>
        <v>0</v>
      </c>
      <c r="P34" s="137">
        <v>6333.936651583711</v>
      </c>
      <c r="Q34" s="819">
        <v>6999</v>
      </c>
      <c r="R34" s="195">
        <f t="shared" si="4"/>
        <v>-0.23841131664853102</v>
      </c>
      <c r="S34" s="137">
        <v>8316.7420814479647</v>
      </c>
      <c r="T34" s="749">
        <v>9190</v>
      </c>
      <c r="U34" s="195">
        <f t="shared" si="5"/>
        <v>4.4436867825889306E-2</v>
      </c>
      <c r="V34" s="137">
        <v>7962.8959276018104</v>
      </c>
      <c r="W34" s="749">
        <v>8799</v>
      </c>
      <c r="X34" s="195">
        <f t="shared" si="6"/>
        <v>0</v>
      </c>
      <c r="Y34" s="772">
        <v>7962.8959276018104</v>
      </c>
      <c r="Z34" s="876">
        <v>8799</v>
      </c>
      <c r="AA34" s="195">
        <f t="shared" si="7"/>
        <v>0.10001250156269534</v>
      </c>
      <c r="AB34" s="137">
        <v>7238.9140271493216</v>
      </c>
      <c r="AC34" s="749">
        <v>7999</v>
      </c>
      <c r="AD34" s="195">
        <f t="shared" si="8"/>
        <v>-0.11023359288097886</v>
      </c>
      <c r="AE34" s="137">
        <v>8135.746606334842</v>
      </c>
      <c r="AF34" s="749">
        <v>8990</v>
      </c>
      <c r="AG34" s="195">
        <f t="shared" si="9"/>
        <v>0</v>
      </c>
      <c r="AH34" s="95">
        <f t="shared" si="26"/>
        <v>8135.746606334842</v>
      </c>
      <c r="AI34" s="125">
        <v>8990</v>
      </c>
      <c r="AJ34" s="195">
        <f t="shared" si="10"/>
        <v>0</v>
      </c>
      <c r="AK34" s="619">
        <v>8135.746606334842</v>
      </c>
      <c r="AL34" s="619">
        <v>8990</v>
      </c>
      <c r="AM34" s="195">
        <f t="shared" si="11"/>
        <v>0</v>
      </c>
      <c r="AN34" s="576">
        <v>8135.746606334842</v>
      </c>
      <c r="AO34" s="577">
        <v>8990</v>
      </c>
      <c r="AP34" s="195">
        <f t="shared" si="12"/>
        <v>0.12515644555694619</v>
      </c>
      <c r="AQ34" s="515">
        <v>7230.7692307692305</v>
      </c>
      <c r="AR34" s="125">
        <v>7990</v>
      </c>
      <c r="AS34" s="195">
        <f t="shared" si="13"/>
        <v>0</v>
      </c>
      <c r="AT34" s="515">
        <v>7230.7692307692305</v>
      </c>
      <c r="AU34" s="125">
        <v>7990</v>
      </c>
      <c r="AV34" s="195">
        <f t="shared" si="14"/>
        <v>6.6755674232309742E-2</v>
      </c>
      <c r="AW34" s="515">
        <v>6778.2805429864256</v>
      </c>
      <c r="AX34" s="192">
        <v>7490</v>
      </c>
      <c r="AY34" s="195">
        <f t="shared" si="15"/>
        <v>0.10309278350515463</v>
      </c>
      <c r="AZ34" s="512">
        <f t="shared" si="32"/>
        <v>6144.7963800904981</v>
      </c>
      <c r="BA34" s="192">
        <f>BA25</f>
        <v>6790</v>
      </c>
      <c r="BB34" s="195">
        <f t="shared" si="16"/>
        <v>0</v>
      </c>
      <c r="BC34" s="515">
        <v>6144.7963800904981</v>
      </c>
      <c r="BD34" s="192">
        <v>6790</v>
      </c>
      <c r="BE34" s="195">
        <f t="shared" si="17"/>
        <v>0</v>
      </c>
      <c r="BF34" s="95">
        <v>6144.7963800904981</v>
      </c>
      <c r="BG34" s="125">
        <v>6790</v>
      </c>
      <c r="BH34" s="195">
        <f t="shared" si="18"/>
        <v>0</v>
      </c>
      <c r="BI34" s="95">
        <f t="shared" si="27"/>
        <v>6144.7963800904981</v>
      </c>
      <c r="BJ34" s="125">
        <f>BJ25</f>
        <v>6790</v>
      </c>
      <c r="BK34" s="195">
        <f t="shared" si="19"/>
        <v>0</v>
      </c>
      <c r="BL34" s="95">
        <f t="shared" si="28"/>
        <v>6144.7963800904981</v>
      </c>
      <c r="BM34" s="125">
        <f>BM25</f>
        <v>6790</v>
      </c>
      <c r="BN34" s="195">
        <f t="shared" si="20"/>
        <v>0</v>
      </c>
      <c r="BO34" s="95">
        <f t="shared" si="29"/>
        <v>6144.7963800904981</v>
      </c>
      <c r="BP34" s="125">
        <f>BP25</f>
        <v>6790</v>
      </c>
      <c r="BQ34" s="195">
        <f t="shared" si="21"/>
        <v>9.6930533117932149E-2</v>
      </c>
      <c r="BR34" s="95">
        <f t="shared" si="30"/>
        <v>5601.809954751131</v>
      </c>
      <c r="BS34" s="125">
        <f>BS25</f>
        <v>6190</v>
      </c>
      <c r="BT34" s="195">
        <f t="shared" si="22"/>
        <v>0.12750455373406194</v>
      </c>
      <c r="BU34" s="135">
        <v>4968.3257918552035</v>
      </c>
      <c r="BV34" s="136">
        <v>5490</v>
      </c>
      <c r="BW34" s="195">
        <f t="shared" si="23"/>
        <v>0.10020040080160321</v>
      </c>
      <c r="BX34" s="95">
        <f t="shared" si="31"/>
        <v>4515.8371040723987</v>
      </c>
      <c r="BY34" s="125">
        <f>BY25</f>
        <v>4990</v>
      </c>
      <c r="BZ34" s="195">
        <f t="shared" si="24"/>
        <v>0.16317016317016317</v>
      </c>
      <c r="CA34" s="109">
        <f t="shared" si="33"/>
        <v>3882.3529411764707</v>
      </c>
      <c r="CB34" s="89">
        <f>CB25</f>
        <v>4290</v>
      </c>
      <c r="CC34" s="195"/>
      <c r="CD34" s="33"/>
      <c r="CE34" s="43"/>
    </row>
    <row r="35" spans="1:88" x14ac:dyDescent="0.3">
      <c r="A35" s="279" t="s">
        <v>64</v>
      </c>
      <c r="B35" s="262">
        <v>6077</v>
      </c>
      <c r="C35" s="454" t="s">
        <v>90</v>
      </c>
      <c r="D35" s="137">
        <v>2434.389140271493</v>
      </c>
      <c r="E35" s="774">
        <v>2690</v>
      </c>
      <c r="F35" s="195">
        <f t="shared" si="0"/>
        <v>2.8877414419583095E-2</v>
      </c>
      <c r="G35" s="137">
        <v>2366.0633484162895</v>
      </c>
      <c r="H35" s="819">
        <v>2614.5</v>
      </c>
      <c r="I35" s="195">
        <f t="shared" si="1"/>
        <v>0.05</v>
      </c>
      <c r="J35" s="137">
        <v>2253.3936651583713</v>
      </c>
      <c r="K35" s="749">
        <v>2490</v>
      </c>
      <c r="L35" s="195">
        <f t="shared" si="2"/>
        <v>0.67114093959731547</v>
      </c>
      <c r="M35" s="137">
        <v>1348.4162895927602</v>
      </c>
      <c r="N35" s="749">
        <v>1490</v>
      </c>
      <c r="O35" s="195">
        <f t="shared" si="3"/>
        <v>0</v>
      </c>
      <c r="P35" s="137">
        <v>1348.4162895927602</v>
      </c>
      <c r="Q35" s="819">
        <v>1490</v>
      </c>
      <c r="R35" s="195">
        <f t="shared" si="4"/>
        <v>0.15503875968992248</v>
      </c>
      <c r="S35" s="137">
        <v>1167.420814479638</v>
      </c>
      <c r="T35" s="749">
        <v>1290</v>
      </c>
      <c r="U35" s="195">
        <f t="shared" si="5"/>
        <v>0</v>
      </c>
      <c r="V35" s="137">
        <v>1167.420814479638</v>
      </c>
      <c r="W35" s="749">
        <v>1290</v>
      </c>
      <c r="X35" s="195">
        <f t="shared" si="6"/>
        <v>0</v>
      </c>
      <c r="Y35" s="772">
        <v>1167.420814479638</v>
      </c>
      <c r="Z35" s="876">
        <v>1290</v>
      </c>
      <c r="AA35" s="195">
        <f t="shared" si="7"/>
        <v>8.4033613445378158E-2</v>
      </c>
      <c r="AB35" s="137">
        <v>1076.9230769230769</v>
      </c>
      <c r="AC35" s="749">
        <v>1190</v>
      </c>
      <c r="AD35" s="195">
        <f t="shared" si="8"/>
        <v>0.20202020202020202</v>
      </c>
      <c r="AE35" s="137">
        <v>895.92760180995481</v>
      </c>
      <c r="AF35" s="749">
        <v>990</v>
      </c>
      <c r="AG35" s="195">
        <f t="shared" si="9"/>
        <v>0</v>
      </c>
      <c r="AH35" s="95">
        <f t="shared" si="26"/>
        <v>895.92760180995481</v>
      </c>
      <c r="AI35" s="125">
        <v>990</v>
      </c>
      <c r="AJ35" s="195">
        <f t="shared" si="10"/>
        <v>0</v>
      </c>
      <c r="AK35" s="619">
        <v>895.92760180995481</v>
      </c>
      <c r="AL35" s="619">
        <v>990</v>
      </c>
      <c r="AM35" s="195">
        <f t="shared" si="11"/>
        <v>0</v>
      </c>
      <c r="AN35" s="576">
        <v>895.92760180995481</v>
      </c>
      <c r="AO35" s="577">
        <v>990</v>
      </c>
      <c r="AP35" s="195">
        <f t="shared" si="12"/>
        <v>0</v>
      </c>
      <c r="AQ35" s="515">
        <v>895.92760180995481</v>
      </c>
      <c r="AR35" s="125">
        <v>990</v>
      </c>
      <c r="AS35" s="195">
        <f t="shared" si="13"/>
        <v>0</v>
      </c>
      <c r="AT35" s="515">
        <v>895.92760180995481</v>
      </c>
      <c r="AU35" s="125">
        <v>990</v>
      </c>
      <c r="AV35" s="195">
        <f t="shared" si="14"/>
        <v>0</v>
      </c>
      <c r="AW35" s="515">
        <v>895.92760180995481</v>
      </c>
      <c r="AX35" s="192">
        <v>990</v>
      </c>
      <c r="AY35" s="195">
        <f t="shared" si="15"/>
        <v>0.11235955056179775</v>
      </c>
      <c r="AZ35" s="512">
        <f t="shared" si="32"/>
        <v>805.4298642533937</v>
      </c>
      <c r="BA35" s="192">
        <f>BA27</f>
        <v>890</v>
      </c>
      <c r="BB35" s="195">
        <f t="shared" si="16"/>
        <v>0</v>
      </c>
      <c r="BC35" s="515">
        <v>805.4298642533937</v>
      </c>
      <c r="BD35" s="192">
        <v>890</v>
      </c>
      <c r="BE35" s="195">
        <f t="shared" si="17"/>
        <v>0</v>
      </c>
      <c r="BF35" s="95">
        <v>805.4298642533937</v>
      </c>
      <c r="BG35" s="179">
        <v>890</v>
      </c>
      <c r="BH35" s="195">
        <f t="shared" si="18"/>
        <v>-0.25210084033613445</v>
      </c>
      <c r="BI35" s="95">
        <f t="shared" si="27"/>
        <v>1076.9230769230769</v>
      </c>
      <c r="BJ35" s="125">
        <f>BJ27</f>
        <v>1190</v>
      </c>
      <c r="BK35" s="195">
        <f t="shared" si="19"/>
        <v>0</v>
      </c>
      <c r="BL35" s="95">
        <f t="shared" si="28"/>
        <v>1076.9230769230769</v>
      </c>
      <c r="BM35" s="125">
        <f>BM27</f>
        <v>1190</v>
      </c>
      <c r="BN35" s="195">
        <f t="shared" si="20"/>
        <v>0</v>
      </c>
      <c r="BO35" s="95">
        <f t="shared" si="29"/>
        <v>1076.9230769230769</v>
      </c>
      <c r="BP35" s="125">
        <f>BP27</f>
        <v>1190</v>
      </c>
      <c r="BQ35" s="195">
        <f t="shared" si="21"/>
        <v>9.1743119266055051E-2</v>
      </c>
      <c r="BR35" s="95">
        <f t="shared" si="30"/>
        <v>986.4253393665158</v>
      </c>
      <c r="BS35" s="125">
        <f>BS27</f>
        <v>1090</v>
      </c>
      <c r="BT35" s="195">
        <f t="shared" si="22"/>
        <v>0.10101010101010101</v>
      </c>
      <c r="BU35" s="135">
        <v>895.92760180995481</v>
      </c>
      <c r="BV35" s="136">
        <v>990</v>
      </c>
      <c r="BW35" s="195">
        <f t="shared" si="23"/>
        <v>0</v>
      </c>
      <c r="BX35" s="95">
        <f t="shared" si="31"/>
        <v>895.92760180995481</v>
      </c>
      <c r="BY35" s="125">
        <f>BY27</f>
        <v>990</v>
      </c>
      <c r="BZ35" s="195">
        <f t="shared" si="24"/>
        <v>0.11235955056179775</v>
      </c>
      <c r="CA35" s="109">
        <f t="shared" si="33"/>
        <v>805.4298642533937</v>
      </c>
      <c r="CB35" s="89">
        <f>CB27</f>
        <v>890</v>
      </c>
      <c r="CC35" s="195"/>
      <c r="CD35" s="33"/>
      <c r="CE35" s="43"/>
    </row>
    <row r="36" spans="1:88" x14ac:dyDescent="0.3">
      <c r="A36" s="279" t="s">
        <v>64</v>
      </c>
      <c r="B36" s="262">
        <v>6078</v>
      </c>
      <c r="C36" s="454" t="s">
        <v>91</v>
      </c>
      <c r="D36" s="137">
        <v>9312.2171945701357</v>
      </c>
      <c r="E36" s="774">
        <v>10290</v>
      </c>
      <c r="F36" s="195">
        <f t="shared" si="0"/>
        <v>1.0214504596527069E-3</v>
      </c>
      <c r="G36" s="137">
        <v>9302.714932126697</v>
      </c>
      <c r="H36" s="819">
        <v>10279.5</v>
      </c>
      <c r="I36" s="195">
        <f t="shared" si="1"/>
        <v>0.05</v>
      </c>
      <c r="J36" s="137">
        <v>8859.7285067873308</v>
      </c>
      <c r="K36" s="749">
        <v>9790</v>
      </c>
      <c r="L36" s="195">
        <f t="shared" si="2"/>
        <v>6.5288356909684445E-2</v>
      </c>
      <c r="M36" s="137">
        <v>8316.7420814479647</v>
      </c>
      <c r="N36" s="749">
        <v>9190</v>
      </c>
      <c r="O36" s="195">
        <f t="shared" si="3"/>
        <v>0</v>
      </c>
      <c r="P36" s="137">
        <v>8316.7420814479647</v>
      </c>
      <c r="Q36" s="749">
        <v>9190</v>
      </c>
      <c r="R36" s="195">
        <f t="shared" si="4"/>
        <v>0</v>
      </c>
      <c r="S36" s="137">
        <v>8316.7420814479647</v>
      </c>
      <c r="T36" s="749">
        <v>9190</v>
      </c>
      <c r="U36" s="195">
        <f t="shared" si="5"/>
        <v>2.224694104560623E-2</v>
      </c>
      <c r="V36" s="137">
        <v>8135.746606334842</v>
      </c>
      <c r="W36" s="749">
        <v>8990</v>
      </c>
      <c r="X36" s="195">
        <f t="shared" si="6"/>
        <v>0</v>
      </c>
      <c r="Y36" s="772">
        <v>8135.746606334842</v>
      </c>
      <c r="Z36" s="876">
        <v>8990</v>
      </c>
      <c r="AA36" s="195">
        <f t="shared" si="7"/>
        <v>5.8892815076560662E-2</v>
      </c>
      <c r="AB36" s="137">
        <v>7683.2579185520362</v>
      </c>
      <c r="AC36" s="749">
        <v>8490</v>
      </c>
      <c r="AD36" s="195">
        <f t="shared" si="8"/>
        <v>0</v>
      </c>
      <c r="AE36" s="137">
        <v>7683.2579185520362</v>
      </c>
      <c r="AF36" s="749">
        <v>8490</v>
      </c>
      <c r="AG36" s="195">
        <f t="shared" si="9"/>
        <v>0</v>
      </c>
      <c r="AH36" s="95">
        <f t="shared" si="26"/>
        <v>7683.2579185520362</v>
      </c>
      <c r="AI36" s="125">
        <v>8490</v>
      </c>
      <c r="AJ36" s="195">
        <f t="shared" si="10"/>
        <v>0</v>
      </c>
      <c r="AK36" s="619">
        <v>7683.2579185520362</v>
      </c>
      <c r="AL36" s="619">
        <v>8490</v>
      </c>
      <c r="AM36" s="195">
        <f t="shared" si="11"/>
        <v>0</v>
      </c>
      <c r="AN36" s="576">
        <v>7683.2579185520362</v>
      </c>
      <c r="AO36" s="577">
        <v>8490</v>
      </c>
      <c r="AP36" s="195">
        <f t="shared" si="12"/>
        <v>4.9443757725587144E-2</v>
      </c>
      <c r="AQ36" s="515">
        <v>7321.2669683257918</v>
      </c>
      <c r="AR36" s="125">
        <v>8090</v>
      </c>
      <c r="AS36" s="195">
        <f t="shared" si="13"/>
        <v>0</v>
      </c>
      <c r="AT36" s="515">
        <v>7321.2669683257918</v>
      </c>
      <c r="AU36" s="125">
        <v>8090</v>
      </c>
      <c r="AV36" s="195">
        <f t="shared" si="14"/>
        <v>8.0106809078771699E-2</v>
      </c>
      <c r="AW36" s="515">
        <v>6778.2805429864256</v>
      </c>
      <c r="AX36" s="192">
        <v>7490</v>
      </c>
      <c r="AY36" s="195">
        <f t="shared" si="15"/>
        <v>0.10309278350515463</v>
      </c>
      <c r="AZ36" s="512">
        <f t="shared" si="32"/>
        <v>6144.7963800904981</v>
      </c>
      <c r="BA36" s="192">
        <f>BA22</f>
        <v>6790</v>
      </c>
      <c r="BB36" s="195">
        <f t="shared" si="16"/>
        <v>0.23679417122040072</v>
      </c>
      <c r="BC36" s="515">
        <v>4968.3257918552035</v>
      </c>
      <c r="BD36" s="192">
        <v>5490</v>
      </c>
      <c r="BE36" s="195">
        <f t="shared" si="17"/>
        <v>0</v>
      </c>
      <c r="BF36" s="95">
        <v>4968.3257918552035</v>
      </c>
      <c r="BG36" s="125">
        <v>5490</v>
      </c>
      <c r="BH36" s="195">
        <f t="shared" si="18"/>
        <v>0</v>
      </c>
      <c r="BI36" s="95">
        <f t="shared" si="27"/>
        <v>4968.3257918552035</v>
      </c>
      <c r="BJ36" s="179">
        <f>BJ15</f>
        <v>5490</v>
      </c>
      <c r="BK36" s="195">
        <f t="shared" si="19"/>
        <v>3.780718336483932E-2</v>
      </c>
      <c r="BL36" s="95">
        <f t="shared" si="28"/>
        <v>4787.3303167420818</v>
      </c>
      <c r="BM36" s="125">
        <f>BM15</f>
        <v>5290</v>
      </c>
      <c r="BN36" s="195">
        <f t="shared" si="20"/>
        <v>0</v>
      </c>
      <c r="BO36" s="95">
        <f t="shared" si="29"/>
        <v>4787.3303167420818</v>
      </c>
      <c r="BP36" s="125">
        <f>BP15</f>
        <v>5290</v>
      </c>
      <c r="BQ36" s="195">
        <f t="shared" si="21"/>
        <v>0.10438413361169102</v>
      </c>
      <c r="BR36" s="95">
        <f t="shared" si="30"/>
        <v>4334.841628959276</v>
      </c>
      <c r="BS36" s="125">
        <f>BS15</f>
        <v>4790</v>
      </c>
      <c r="BT36" s="195">
        <f t="shared" si="22"/>
        <v>0.11655011655011654</v>
      </c>
      <c r="BU36" s="135">
        <v>3882.3529411764707</v>
      </c>
      <c r="BV36" s="136">
        <v>4290</v>
      </c>
      <c r="BW36" s="195">
        <f t="shared" si="23"/>
        <v>7.5187969924812026E-2</v>
      </c>
      <c r="BX36" s="95">
        <f t="shared" si="31"/>
        <v>3610.8597285067872</v>
      </c>
      <c r="BY36" s="125">
        <f>BY15</f>
        <v>3990</v>
      </c>
      <c r="BZ36" s="195">
        <f t="shared" si="24"/>
        <v>0</v>
      </c>
      <c r="CA36" s="109">
        <f t="shared" si="33"/>
        <v>3610.8597285067872</v>
      </c>
      <c r="CB36" s="89">
        <f>CB22</f>
        <v>3990</v>
      </c>
      <c r="CC36" s="195"/>
      <c r="CD36" s="33"/>
      <c r="CE36" s="43"/>
    </row>
    <row r="37" spans="1:88" x14ac:dyDescent="0.3">
      <c r="A37" s="279" t="s">
        <v>64</v>
      </c>
      <c r="B37" s="262">
        <v>6079</v>
      </c>
      <c r="C37" s="454" t="s">
        <v>92</v>
      </c>
      <c r="D37" s="137">
        <v>6959.2760180995474</v>
      </c>
      <c r="E37" s="774">
        <v>7690</v>
      </c>
      <c r="F37" s="195">
        <f t="shared" si="0"/>
        <v>4.6377947612515511E-3</v>
      </c>
      <c r="G37" s="137">
        <v>6927.1493212669684</v>
      </c>
      <c r="H37" s="819">
        <v>7654.5</v>
      </c>
      <c r="I37" s="195">
        <f t="shared" si="1"/>
        <v>0.05</v>
      </c>
      <c r="J37" s="137">
        <v>6597.285067873303</v>
      </c>
      <c r="K37" s="749">
        <v>7290</v>
      </c>
      <c r="L37" s="195">
        <f t="shared" si="2"/>
        <v>8.9686098654708515E-2</v>
      </c>
      <c r="M37" s="137">
        <v>6054.2986425339368</v>
      </c>
      <c r="N37" s="749">
        <v>6690</v>
      </c>
      <c r="O37" s="195">
        <f t="shared" si="3"/>
        <v>0</v>
      </c>
      <c r="P37" s="137">
        <v>6054.2986425339368</v>
      </c>
      <c r="Q37" s="749">
        <v>6690</v>
      </c>
      <c r="R37" s="195">
        <f t="shared" si="4"/>
        <v>0</v>
      </c>
      <c r="S37" s="137">
        <v>6054.2986425339368</v>
      </c>
      <c r="T37" s="749">
        <v>6690</v>
      </c>
      <c r="U37" s="195">
        <f t="shared" si="5"/>
        <v>1.5174506828528073E-2</v>
      </c>
      <c r="V37" s="137">
        <v>5963.8009049773755</v>
      </c>
      <c r="W37" s="749">
        <v>6590</v>
      </c>
      <c r="X37" s="195">
        <f t="shared" si="6"/>
        <v>0</v>
      </c>
      <c r="Y37" s="772">
        <v>5963.8009049773755</v>
      </c>
      <c r="Z37" s="876">
        <v>6590</v>
      </c>
      <c r="AA37" s="195">
        <f t="shared" si="7"/>
        <v>0.1001669449081803</v>
      </c>
      <c r="AB37" s="137">
        <v>5420.8144796380093</v>
      </c>
      <c r="AC37" s="749">
        <v>5990</v>
      </c>
      <c r="AD37" s="195">
        <f t="shared" si="8"/>
        <v>0</v>
      </c>
      <c r="AE37" s="137">
        <v>5420.8144796380093</v>
      </c>
      <c r="AF37" s="749">
        <v>5990</v>
      </c>
      <c r="AG37" s="195">
        <f t="shared" si="9"/>
        <v>0</v>
      </c>
      <c r="AH37" s="95">
        <f t="shared" si="26"/>
        <v>5420.8144796380093</v>
      </c>
      <c r="AI37" s="125">
        <v>5990</v>
      </c>
      <c r="AJ37" s="195">
        <f t="shared" si="10"/>
        <v>0</v>
      </c>
      <c r="AK37" s="619">
        <v>5420.8144796380093</v>
      </c>
      <c r="AL37" s="619">
        <v>5990</v>
      </c>
      <c r="AM37" s="195">
        <f t="shared" si="11"/>
        <v>0</v>
      </c>
      <c r="AN37" s="576">
        <v>5420.8144796380093</v>
      </c>
      <c r="AO37" s="577">
        <v>5990</v>
      </c>
      <c r="AP37" s="195">
        <f t="shared" si="12"/>
        <v>5.272407732864675E-2</v>
      </c>
      <c r="AQ37" s="515">
        <v>5149.3212669683262</v>
      </c>
      <c r="AR37" s="125">
        <v>5690</v>
      </c>
      <c r="AS37" s="195">
        <f t="shared" si="13"/>
        <v>0</v>
      </c>
      <c r="AT37" s="515">
        <v>5149.3212669683262</v>
      </c>
      <c r="AU37" s="125">
        <v>5690</v>
      </c>
      <c r="AV37" s="195">
        <f t="shared" si="14"/>
        <v>7.5614366729678639E-2</v>
      </c>
      <c r="AW37" s="515">
        <v>4787.3303167420818</v>
      </c>
      <c r="AX37" s="192">
        <v>5290</v>
      </c>
      <c r="AY37" s="195">
        <f t="shared" si="15"/>
        <v>0.10438413361169102</v>
      </c>
      <c r="AZ37" s="512">
        <f t="shared" si="32"/>
        <v>4334.841628959276</v>
      </c>
      <c r="BA37" s="192">
        <f>BA23</f>
        <v>4790</v>
      </c>
      <c r="BB37" s="195">
        <f t="shared" si="16"/>
        <v>9.1116173120728935E-2</v>
      </c>
      <c r="BC37" s="515">
        <v>3972.8506787330316</v>
      </c>
      <c r="BD37" s="192">
        <v>4390</v>
      </c>
      <c r="BE37" s="195">
        <f t="shared" si="17"/>
        <v>0</v>
      </c>
      <c r="BF37" s="95">
        <v>3972.8506787330316</v>
      </c>
      <c r="BG37" s="125">
        <v>4390</v>
      </c>
      <c r="BH37" s="195">
        <f t="shared" si="18"/>
        <v>0</v>
      </c>
      <c r="BI37" s="95">
        <f t="shared" si="27"/>
        <v>3972.8506787330316</v>
      </c>
      <c r="BJ37" s="125">
        <f>BJ23</f>
        <v>4390</v>
      </c>
      <c r="BK37" s="195">
        <f t="shared" si="19"/>
        <v>0</v>
      </c>
      <c r="BL37" s="95">
        <f t="shared" si="28"/>
        <v>3972.8506787330316</v>
      </c>
      <c r="BM37" s="125">
        <f>BM23</f>
        <v>4390</v>
      </c>
      <c r="BN37" s="195">
        <f t="shared" si="20"/>
        <v>0</v>
      </c>
      <c r="BO37" s="95">
        <f t="shared" si="29"/>
        <v>3972.8506787330316</v>
      </c>
      <c r="BP37" s="125">
        <f>BP23</f>
        <v>4390</v>
      </c>
      <c r="BQ37" s="195">
        <f t="shared" si="21"/>
        <v>4.77326968973747E-2</v>
      </c>
      <c r="BR37" s="95">
        <f t="shared" si="30"/>
        <v>3791.8552036199094</v>
      </c>
      <c r="BS37" s="125">
        <f>BS23</f>
        <v>4190</v>
      </c>
      <c r="BT37" s="195">
        <f t="shared" si="22"/>
        <v>7.7120822622107968E-2</v>
      </c>
      <c r="BU37" s="135">
        <v>3520.3619909502263</v>
      </c>
      <c r="BV37" s="136">
        <v>3890</v>
      </c>
      <c r="BW37" s="195">
        <f t="shared" si="23"/>
        <v>0</v>
      </c>
      <c r="BX37" s="95">
        <f t="shared" si="31"/>
        <v>3520.3619909502263</v>
      </c>
      <c r="BY37" s="125">
        <f>BY23</f>
        <v>3890</v>
      </c>
      <c r="BZ37" s="195">
        <f t="shared" si="24"/>
        <v>0.11461318051575932</v>
      </c>
      <c r="CA37" s="109">
        <f t="shared" si="33"/>
        <v>3158.3710407239819</v>
      </c>
      <c r="CB37" s="89">
        <f>CB23</f>
        <v>3490</v>
      </c>
      <c r="CC37" s="195"/>
      <c r="CD37" s="33"/>
      <c r="CE37" s="43"/>
    </row>
    <row r="38" spans="1:88" x14ac:dyDescent="0.3">
      <c r="A38" s="279" t="s">
        <v>64</v>
      </c>
      <c r="B38" s="262">
        <v>6080</v>
      </c>
      <c r="C38" s="454" t="s">
        <v>93</v>
      </c>
      <c r="D38" s="137">
        <v>9945.7013574660632</v>
      </c>
      <c r="E38" s="774">
        <v>10990</v>
      </c>
      <c r="F38" s="195">
        <f t="shared" si="0"/>
        <v>-2.2243406418811567E-3</v>
      </c>
      <c r="G38" s="137">
        <v>9967.8733031674201</v>
      </c>
      <c r="H38" s="819">
        <v>11014.5</v>
      </c>
      <c r="I38" s="195">
        <f t="shared" si="1"/>
        <v>0.05</v>
      </c>
      <c r="J38" s="137">
        <v>9493.2126696832584</v>
      </c>
      <c r="K38" s="749">
        <v>10490</v>
      </c>
      <c r="L38" s="195">
        <f t="shared" si="2"/>
        <v>8.2559339525283798E-2</v>
      </c>
      <c r="M38" s="137">
        <v>8769.2307692307695</v>
      </c>
      <c r="N38" s="749">
        <v>9690</v>
      </c>
      <c r="O38" s="195">
        <f t="shared" si="3"/>
        <v>0</v>
      </c>
      <c r="P38" s="137">
        <v>8769.2307692307695</v>
      </c>
      <c r="Q38" s="749">
        <v>9690</v>
      </c>
      <c r="R38" s="195">
        <f t="shared" si="4"/>
        <v>0</v>
      </c>
      <c r="S38" s="137">
        <v>8769.2307692307695</v>
      </c>
      <c r="T38" s="749">
        <v>9690</v>
      </c>
      <c r="U38" s="195">
        <f t="shared" si="5"/>
        <v>1.0427528675703858E-2</v>
      </c>
      <c r="V38" s="137">
        <v>8678.7330316742082</v>
      </c>
      <c r="W38" s="749">
        <v>9590</v>
      </c>
      <c r="X38" s="195">
        <f t="shared" si="6"/>
        <v>0</v>
      </c>
      <c r="Y38" s="772">
        <v>8678.7330316742082</v>
      </c>
      <c r="Z38" s="876">
        <v>9590</v>
      </c>
      <c r="AA38" s="195">
        <f t="shared" si="7"/>
        <v>2.1299254526091587E-2</v>
      </c>
      <c r="AB38" s="137">
        <v>8497.7375565610855</v>
      </c>
      <c r="AC38" s="749">
        <v>9390</v>
      </c>
      <c r="AD38" s="195">
        <f t="shared" si="8"/>
        <v>0</v>
      </c>
      <c r="AE38" s="137">
        <v>8497.7375565610855</v>
      </c>
      <c r="AF38" s="749">
        <v>9390</v>
      </c>
      <c r="AG38" s="195">
        <f t="shared" si="9"/>
        <v>0</v>
      </c>
      <c r="AH38" s="95">
        <f t="shared" si="26"/>
        <v>8497.7375565610855</v>
      </c>
      <c r="AI38" s="125">
        <v>9390</v>
      </c>
      <c r="AJ38" s="195">
        <f t="shared" si="10"/>
        <v>0</v>
      </c>
      <c r="AK38" s="619">
        <v>8497.7375565610855</v>
      </c>
      <c r="AL38" s="619">
        <v>9390</v>
      </c>
      <c r="AM38" s="195">
        <f t="shared" si="11"/>
        <v>0</v>
      </c>
      <c r="AN38" s="576">
        <v>8497.7375565610855</v>
      </c>
      <c r="AO38" s="577">
        <v>9390</v>
      </c>
      <c r="AP38" s="195">
        <f t="shared" si="12"/>
        <v>3.3003300330033E-2</v>
      </c>
      <c r="AQ38" s="515">
        <v>8226.2443438914033</v>
      </c>
      <c r="AR38" s="125">
        <v>9090</v>
      </c>
      <c r="AS38" s="195">
        <f t="shared" si="13"/>
        <v>0</v>
      </c>
      <c r="AT38" s="515">
        <v>8226.2443438914033</v>
      </c>
      <c r="AU38" s="125">
        <v>9090</v>
      </c>
      <c r="AV38" s="195">
        <f t="shared" si="14"/>
        <v>7.0671378091872794E-2</v>
      </c>
      <c r="AW38" s="515">
        <v>7683.2579185520362</v>
      </c>
      <c r="AX38" s="192">
        <v>8490</v>
      </c>
      <c r="AY38" s="195">
        <f t="shared" si="15"/>
        <v>0.10403120936280884</v>
      </c>
      <c r="AZ38" s="512">
        <f t="shared" si="32"/>
        <v>6959.2760180995474</v>
      </c>
      <c r="BA38" s="192">
        <f>BA11</f>
        <v>7690</v>
      </c>
      <c r="BB38" s="195">
        <f t="shared" si="16"/>
        <v>0.10014306151645208</v>
      </c>
      <c r="BC38" s="515">
        <v>6325.7918552036199</v>
      </c>
      <c r="BD38" s="192">
        <v>6990</v>
      </c>
      <c r="BE38" s="195">
        <f t="shared" si="17"/>
        <v>0</v>
      </c>
      <c r="BF38" s="95">
        <v>6325.7918552036199</v>
      </c>
      <c r="BG38" s="179">
        <v>6990</v>
      </c>
      <c r="BH38" s="195">
        <f t="shared" si="18"/>
        <v>-7.9051383399209488E-2</v>
      </c>
      <c r="BI38" s="95">
        <f t="shared" si="27"/>
        <v>6868.778280542987</v>
      </c>
      <c r="BJ38" s="179">
        <f>BJ11</f>
        <v>7590</v>
      </c>
      <c r="BK38" s="195">
        <f t="shared" si="19"/>
        <v>4.1152263374485597E-2</v>
      </c>
      <c r="BL38" s="95">
        <f t="shared" si="28"/>
        <v>6597.285067873303</v>
      </c>
      <c r="BM38" s="125">
        <f>BM11</f>
        <v>7290</v>
      </c>
      <c r="BN38" s="195">
        <f t="shared" si="20"/>
        <v>0</v>
      </c>
      <c r="BO38" s="95">
        <f t="shared" si="29"/>
        <v>6597.285067873303</v>
      </c>
      <c r="BP38" s="125">
        <f>BP11</f>
        <v>7290</v>
      </c>
      <c r="BQ38" s="195">
        <f t="shared" si="21"/>
        <v>0.1062215477996965</v>
      </c>
      <c r="BR38" s="95">
        <f t="shared" si="30"/>
        <v>5963.8009049773755</v>
      </c>
      <c r="BS38" s="125">
        <f>BS11</f>
        <v>6590</v>
      </c>
      <c r="BT38" s="195">
        <f t="shared" si="22"/>
        <v>0.1001669449081803</v>
      </c>
      <c r="BU38" s="135">
        <v>5420.8144796380093</v>
      </c>
      <c r="BV38" s="136">
        <v>5990</v>
      </c>
      <c r="BW38" s="195">
        <f t="shared" si="23"/>
        <v>0</v>
      </c>
      <c r="BX38" s="95">
        <f t="shared" si="31"/>
        <v>5420.8144796380093</v>
      </c>
      <c r="BY38" s="118">
        <f>BY11</f>
        <v>5990</v>
      </c>
      <c r="BZ38" s="195">
        <f t="shared" si="24"/>
        <v>9.107468123861566E-2</v>
      </c>
      <c r="CA38" s="109">
        <f t="shared" si="33"/>
        <v>4968.3257918552035</v>
      </c>
      <c r="CB38" s="89">
        <f>CB11</f>
        <v>5490</v>
      </c>
      <c r="CC38" s="195"/>
      <c r="CD38" s="33"/>
      <c r="CE38" s="43"/>
    </row>
    <row r="39" spans="1:88" ht="15" thickBot="1" x14ac:dyDescent="0.35">
      <c r="A39" s="297" t="s">
        <v>64</v>
      </c>
      <c r="B39" s="262">
        <v>6081</v>
      </c>
      <c r="C39" s="455" t="s">
        <v>94</v>
      </c>
      <c r="D39" s="172">
        <v>9040.7239819004535</v>
      </c>
      <c r="E39" s="774">
        <v>9990</v>
      </c>
      <c r="F39" s="339">
        <f t="shared" si="0"/>
        <v>2.5590847508655729E-3</v>
      </c>
      <c r="G39" s="172">
        <v>9017.6470588235297</v>
      </c>
      <c r="H39" s="819">
        <v>9964.5</v>
      </c>
      <c r="I39" s="339">
        <f t="shared" si="1"/>
        <v>0.05</v>
      </c>
      <c r="J39" s="172">
        <v>8588.2352941176468</v>
      </c>
      <c r="K39" s="749">
        <v>9490</v>
      </c>
      <c r="L39" s="339">
        <f t="shared" si="2"/>
        <v>5.5617352614015569E-2</v>
      </c>
      <c r="M39" s="172">
        <v>8135.746606334842</v>
      </c>
      <c r="N39" s="749">
        <v>8990</v>
      </c>
      <c r="O39" s="339">
        <f t="shared" si="3"/>
        <v>0</v>
      </c>
      <c r="P39" s="172">
        <v>8135.746606334842</v>
      </c>
      <c r="Q39" s="749">
        <v>8990</v>
      </c>
      <c r="R39" s="339">
        <f t="shared" si="4"/>
        <v>0</v>
      </c>
      <c r="S39" s="172">
        <v>8135.746606334842</v>
      </c>
      <c r="T39" s="749">
        <v>8990</v>
      </c>
      <c r="U39" s="339">
        <f t="shared" si="5"/>
        <v>0</v>
      </c>
      <c r="V39" s="172">
        <v>8135.746606334842</v>
      </c>
      <c r="W39" s="749">
        <v>8990</v>
      </c>
      <c r="X39" s="339">
        <f t="shared" si="6"/>
        <v>0</v>
      </c>
      <c r="Y39" s="772">
        <v>8135.746606334842</v>
      </c>
      <c r="Z39" s="872">
        <v>8990</v>
      </c>
      <c r="AA39" s="339">
        <f t="shared" si="7"/>
        <v>0</v>
      </c>
      <c r="AB39" s="172">
        <v>8135.746606334842</v>
      </c>
      <c r="AC39" s="749">
        <v>8990</v>
      </c>
      <c r="AD39" s="339">
        <f t="shared" si="8"/>
        <v>0</v>
      </c>
      <c r="AE39" s="172">
        <v>8135.746606334842</v>
      </c>
      <c r="AF39" s="749">
        <v>8990</v>
      </c>
      <c r="AG39" s="339">
        <f t="shared" si="9"/>
        <v>0</v>
      </c>
      <c r="AH39" s="103">
        <f t="shared" si="26"/>
        <v>8135.746606334842</v>
      </c>
      <c r="AI39" s="285">
        <v>8990</v>
      </c>
      <c r="AJ39" s="339">
        <f t="shared" si="10"/>
        <v>0</v>
      </c>
      <c r="AK39" s="619">
        <v>8135.746606334842</v>
      </c>
      <c r="AL39" s="619">
        <v>8990</v>
      </c>
      <c r="AM39" s="339">
        <f t="shared" si="11"/>
        <v>0</v>
      </c>
      <c r="AN39" s="576">
        <v>8135.746606334842</v>
      </c>
      <c r="AO39" s="577">
        <v>8990</v>
      </c>
      <c r="AP39" s="339">
        <f t="shared" si="12"/>
        <v>8.4439083232810616E-2</v>
      </c>
      <c r="AQ39" s="515">
        <v>7502.2624434389145</v>
      </c>
      <c r="AR39" s="125">
        <v>8290</v>
      </c>
      <c r="AS39" s="339">
        <f t="shared" si="13"/>
        <v>0</v>
      </c>
      <c r="AT39" s="515">
        <v>7502.2624434389145</v>
      </c>
      <c r="AU39" s="125">
        <v>8290</v>
      </c>
      <c r="AV39" s="339">
        <f t="shared" si="14"/>
        <v>7.8023407022106639E-2</v>
      </c>
      <c r="AW39" s="515">
        <v>6959.2760180995474</v>
      </c>
      <c r="AX39" s="345">
        <v>7690</v>
      </c>
      <c r="AY39" s="339">
        <f t="shared" si="15"/>
        <v>0.10014306151645208</v>
      </c>
      <c r="AZ39" s="512">
        <f t="shared" si="32"/>
        <v>6325.7918552036199</v>
      </c>
      <c r="BA39" s="345">
        <f>BA12</f>
        <v>6990</v>
      </c>
      <c r="BB39" s="339">
        <f t="shared" si="16"/>
        <v>0.1669449081803005</v>
      </c>
      <c r="BC39" s="515">
        <v>5420.8144796380093</v>
      </c>
      <c r="BD39" s="345">
        <v>5990</v>
      </c>
      <c r="BE39" s="339">
        <f t="shared" si="17"/>
        <v>0</v>
      </c>
      <c r="BF39" s="95">
        <v>5420.8144796380093</v>
      </c>
      <c r="BG39" s="180">
        <v>5990</v>
      </c>
      <c r="BH39" s="339">
        <f t="shared" si="18"/>
        <v>-4.7694753577106522E-2</v>
      </c>
      <c r="BI39" s="95">
        <f t="shared" si="27"/>
        <v>5692.3076923076924</v>
      </c>
      <c r="BJ39" s="126">
        <f>BJ12</f>
        <v>6290</v>
      </c>
      <c r="BK39" s="339">
        <f t="shared" si="19"/>
        <v>0</v>
      </c>
      <c r="BL39" s="95">
        <f t="shared" si="28"/>
        <v>5692.3076923076924</v>
      </c>
      <c r="BM39" s="126">
        <f>BM12</f>
        <v>6290</v>
      </c>
      <c r="BN39" s="339">
        <f t="shared" si="20"/>
        <v>0</v>
      </c>
      <c r="BO39" s="95">
        <f t="shared" si="29"/>
        <v>5692.3076923076924</v>
      </c>
      <c r="BP39" s="126">
        <f>BP12</f>
        <v>6290</v>
      </c>
      <c r="BQ39" s="339">
        <f t="shared" si="21"/>
        <v>0.1054481546572935</v>
      </c>
      <c r="BR39" s="95">
        <f t="shared" si="30"/>
        <v>5149.3212669683262</v>
      </c>
      <c r="BS39" s="126">
        <f>BS12</f>
        <v>5690</v>
      </c>
      <c r="BT39" s="339">
        <f t="shared" si="22"/>
        <v>9.6339113680154145E-2</v>
      </c>
      <c r="BU39" s="137">
        <v>4696.8325791855204</v>
      </c>
      <c r="BV39" s="156">
        <v>5190</v>
      </c>
      <c r="BW39" s="339">
        <f t="shared" si="23"/>
        <v>0</v>
      </c>
      <c r="BX39" s="95">
        <f t="shared" si="31"/>
        <v>4696.8325791855204</v>
      </c>
      <c r="BY39" s="295">
        <f>BY12</f>
        <v>5190</v>
      </c>
      <c r="BZ39" s="339">
        <f t="shared" si="24"/>
        <v>0.10660980810234541</v>
      </c>
      <c r="CA39" s="109">
        <f t="shared" si="33"/>
        <v>4244.3438914027147</v>
      </c>
      <c r="CB39" s="90">
        <f>CB12</f>
        <v>4690</v>
      </c>
      <c r="CC39" s="339"/>
      <c r="CD39" s="55"/>
      <c r="CE39" s="175"/>
    </row>
    <row r="40" spans="1:88" s="479" customFormat="1" x14ac:dyDescent="0.3">
      <c r="A40" s="278" t="s">
        <v>95</v>
      </c>
      <c r="B40" s="261">
        <v>637</v>
      </c>
      <c r="C40" s="452" t="s">
        <v>96</v>
      </c>
      <c r="D40" s="291">
        <v>11755.656108597284</v>
      </c>
      <c r="E40" s="774">
        <v>12990</v>
      </c>
      <c r="F40" s="331">
        <f t="shared" si="0"/>
        <v>3.1771247021445591E-2</v>
      </c>
      <c r="G40" s="291">
        <v>11393.665158371041</v>
      </c>
      <c r="H40" s="819">
        <v>12590</v>
      </c>
      <c r="I40" s="331">
        <f t="shared" si="1"/>
        <v>5.0041701417848208E-2</v>
      </c>
      <c r="J40" s="291">
        <v>10850.678733031675</v>
      </c>
      <c r="K40" s="749">
        <v>11990</v>
      </c>
      <c r="L40" s="331">
        <f t="shared" si="2"/>
        <v>4.3516100957354219E-2</v>
      </c>
      <c r="M40" s="291">
        <v>10398.190045248868</v>
      </c>
      <c r="N40" s="749">
        <v>11490</v>
      </c>
      <c r="O40" s="331">
        <f t="shared" si="3"/>
        <v>7.4836295603367631E-2</v>
      </c>
      <c r="P40" s="291">
        <v>9674.208144796381</v>
      </c>
      <c r="Q40" s="749">
        <v>10690</v>
      </c>
      <c r="R40" s="331">
        <f t="shared" si="4"/>
        <v>0</v>
      </c>
      <c r="S40" s="291">
        <v>9674.208144796381</v>
      </c>
      <c r="T40" s="749">
        <v>10690</v>
      </c>
      <c r="U40" s="331">
        <f t="shared" si="5"/>
        <v>1.9065776930409915E-2</v>
      </c>
      <c r="V40" s="291">
        <v>9493.2126696832584</v>
      </c>
      <c r="W40" s="749">
        <v>10490</v>
      </c>
      <c r="X40" s="331">
        <f t="shared" si="6"/>
        <v>9.6246390760346481E-3</v>
      </c>
      <c r="Y40" s="766">
        <v>9402.714932126697</v>
      </c>
      <c r="Z40" s="842">
        <v>10390</v>
      </c>
      <c r="AA40" s="331">
        <f t="shared" si="7"/>
        <v>0</v>
      </c>
      <c r="AB40" s="291">
        <v>9402.714932126697</v>
      </c>
      <c r="AC40" s="749">
        <v>10390</v>
      </c>
      <c r="AD40" s="331">
        <f t="shared" si="8"/>
        <v>0</v>
      </c>
      <c r="AE40" s="291">
        <v>9402.714932126697</v>
      </c>
      <c r="AF40" s="819">
        <v>10390</v>
      </c>
      <c r="AG40" s="331">
        <f t="shared" si="9"/>
        <v>5.0556117290192111E-2</v>
      </c>
      <c r="AH40" s="96">
        <f t="shared" si="26"/>
        <v>8950.2262443438922</v>
      </c>
      <c r="AI40" s="284">
        <v>9890</v>
      </c>
      <c r="AJ40" s="331">
        <f t="shared" si="10"/>
        <v>0.10011123470522804</v>
      </c>
      <c r="AK40" s="556">
        <v>8135.746606334842</v>
      </c>
      <c r="AL40" s="556">
        <v>8990</v>
      </c>
      <c r="AM40" s="331">
        <f t="shared" si="11"/>
        <v>0</v>
      </c>
      <c r="AN40" s="569">
        <v>8135.746606334842</v>
      </c>
      <c r="AO40" s="570">
        <v>8990</v>
      </c>
      <c r="AP40" s="331">
        <f t="shared" si="12"/>
        <v>5.8892815076560662E-2</v>
      </c>
      <c r="AQ40" s="511">
        <v>7683.2579185520362</v>
      </c>
      <c r="AR40" s="288">
        <v>8490</v>
      </c>
      <c r="AS40" s="331">
        <f t="shared" si="13"/>
        <v>0</v>
      </c>
      <c r="AT40" s="511">
        <v>7683.2579185520362</v>
      </c>
      <c r="AU40" s="288">
        <v>8490</v>
      </c>
      <c r="AV40" s="331">
        <f t="shared" si="14"/>
        <v>7.6045627376425853E-2</v>
      </c>
      <c r="AW40" s="511">
        <v>7140.2714932126701</v>
      </c>
      <c r="AX40" s="352">
        <v>7890</v>
      </c>
      <c r="AY40" s="331">
        <f t="shared" si="15"/>
        <v>9.7357440890125171E-2</v>
      </c>
      <c r="AZ40" s="511">
        <v>6506.7873303167426</v>
      </c>
      <c r="BA40" s="352">
        <v>7190</v>
      </c>
      <c r="BB40" s="331">
        <f t="shared" si="16"/>
        <v>0</v>
      </c>
      <c r="BC40" s="511">
        <v>6506.7873303167426</v>
      </c>
      <c r="BD40" s="352">
        <v>7190</v>
      </c>
      <c r="BE40" s="331">
        <f t="shared" si="17"/>
        <v>0</v>
      </c>
      <c r="BF40" s="96">
        <v>6506.7873303167426</v>
      </c>
      <c r="BG40" s="288">
        <v>7190</v>
      </c>
      <c r="BH40" s="331">
        <f t="shared" si="18"/>
        <v>0</v>
      </c>
      <c r="BI40" s="96">
        <f t="shared" si="27"/>
        <v>6506.7873303167426</v>
      </c>
      <c r="BJ40" s="288">
        <v>7190</v>
      </c>
      <c r="BK40" s="331">
        <f t="shared" si="19"/>
        <v>0</v>
      </c>
      <c r="BL40" s="96">
        <f t="shared" si="28"/>
        <v>6506.7873303167426</v>
      </c>
      <c r="BM40" s="288">
        <v>7190</v>
      </c>
      <c r="BN40" s="331">
        <f t="shared" si="20"/>
        <v>0</v>
      </c>
      <c r="BO40" s="96">
        <f t="shared" si="29"/>
        <v>6506.7873303167426</v>
      </c>
      <c r="BP40" s="288">
        <v>7190</v>
      </c>
      <c r="BQ40" s="331">
        <f t="shared" si="21"/>
        <v>0</v>
      </c>
      <c r="BR40" s="96">
        <f t="shared" si="30"/>
        <v>6506.7873303167426</v>
      </c>
      <c r="BS40" s="288">
        <v>7190</v>
      </c>
      <c r="BT40" s="331">
        <f t="shared" si="22"/>
        <v>9.1047040971168433E-2</v>
      </c>
      <c r="BU40" s="291">
        <v>5963.8009049773755</v>
      </c>
      <c r="BV40" s="292">
        <v>6590</v>
      </c>
      <c r="BW40" s="331">
        <f t="shared" si="23"/>
        <v>0</v>
      </c>
      <c r="BX40" s="96">
        <f t="shared" si="31"/>
        <v>5963.8009049773755</v>
      </c>
      <c r="BY40" s="293">
        <v>6590</v>
      </c>
      <c r="BZ40" s="331">
        <f t="shared" si="24"/>
        <v>0.1001669449081803</v>
      </c>
      <c r="CA40" s="29">
        <f t="shared" si="33"/>
        <v>5420.8144796380093</v>
      </c>
      <c r="CB40" s="47">
        <v>5990</v>
      </c>
      <c r="CC40" s="331">
        <f t="shared" si="25"/>
        <v>5.272407732864675E-2</v>
      </c>
      <c r="CD40" s="26">
        <f t="shared" si="34"/>
        <v>5149.3212669683262</v>
      </c>
      <c r="CE40" s="47">
        <v>5690</v>
      </c>
      <c r="CF40" s="478"/>
      <c r="CG40" s="478"/>
      <c r="CH40" s="478"/>
      <c r="CI40" s="478"/>
      <c r="CJ40" s="478"/>
    </row>
    <row r="41" spans="1:88" x14ac:dyDescent="0.3">
      <c r="A41" s="279" t="s">
        <v>95</v>
      </c>
      <c r="B41" s="262">
        <v>224</v>
      </c>
      <c r="C41" s="454" t="s">
        <v>97</v>
      </c>
      <c r="D41" s="135">
        <v>22977.375565610859</v>
      </c>
      <c r="E41" s="774">
        <v>25390</v>
      </c>
      <c r="F41" s="195">
        <f t="shared" si="0"/>
        <v>0.10439321444106132</v>
      </c>
      <c r="G41" s="135">
        <v>20805.429864253394</v>
      </c>
      <c r="H41" s="819">
        <v>22990</v>
      </c>
      <c r="I41" s="195">
        <f t="shared" si="1"/>
        <v>0.21063717746182201</v>
      </c>
      <c r="J41" s="135">
        <v>17185.520361990952</v>
      </c>
      <c r="K41" s="749">
        <v>18990</v>
      </c>
      <c r="L41" s="195">
        <f t="shared" si="2"/>
        <v>5.5586436909394105E-2</v>
      </c>
      <c r="M41" s="135">
        <v>16280.54298642534</v>
      </c>
      <c r="N41" s="749">
        <v>17990</v>
      </c>
      <c r="O41" s="195">
        <f t="shared" si="3"/>
        <v>7.1471113758189403E-2</v>
      </c>
      <c r="P41" s="135">
        <v>15194.570135746606</v>
      </c>
      <c r="Q41" s="749">
        <v>16790</v>
      </c>
      <c r="R41" s="195">
        <f t="shared" si="4"/>
        <v>0</v>
      </c>
      <c r="S41" s="135">
        <v>15194.570135746606</v>
      </c>
      <c r="T41" s="749">
        <v>16790</v>
      </c>
      <c r="U41" s="195">
        <f t="shared" si="5"/>
        <v>7.0108349267049078E-2</v>
      </c>
      <c r="V41" s="135">
        <v>14199.095022624435</v>
      </c>
      <c r="W41" s="749">
        <v>15690</v>
      </c>
      <c r="X41" s="195">
        <f t="shared" si="6"/>
        <v>6.4143681847338039E-3</v>
      </c>
      <c r="Y41" s="768">
        <v>14108.597285067874</v>
      </c>
      <c r="Z41" s="88">
        <v>15590</v>
      </c>
      <c r="AA41" s="195">
        <f t="shared" si="7"/>
        <v>0</v>
      </c>
      <c r="AB41" s="135">
        <v>14108.597285067874</v>
      </c>
      <c r="AC41" s="749">
        <v>15590</v>
      </c>
      <c r="AD41" s="195">
        <f t="shared" si="8"/>
        <v>0</v>
      </c>
      <c r="AE41" s="135">
        <v>14108.597285067874</v>
      </c>
      <c r="AF41" s="819">
        <v>15590</v>
      </c>
      <c r="AG41" s="195">
        <f t="shared" si="9"/>
        <v>4.7011417058428477E-2</v>
      </c>
      <c r="AH41" s="94">
        <f t="shared" si="26"/>
        <v>13475.113122171946</v>
      </c>
      <c r="AI41" s="179">
        <v>14890</v>
      </c>
      <c r="AJ41" s="195">
        <f t="shared" si="10"/>
        <v>0.10378057820607858</v>
      </c>
      <c r="AK41" s="617">
        <v>12208.144796380091</v>
      </c>
      <c r="AL41" s="617">
        <v>13490</v>
      </c>
      <c r="AM41" s="195">
        <f t="shared" si="11"/>
        <v>0</v>
      </c>
      <c r="AN41" s="572">
        <v>12208.144796380091</v>
      </c>
      <c r="AO41" s="573">
        <v>13490</v>
      </c>
      <c r="AP41" s="195">
        <f t="shared" si="12"/>
        <v>0.12510425354462051</v>
      </c>
      <c r="AQ41" s="513">
        <v>10850.678733031675</v>
      </c>
      <c r="AR41" s="125">
        <v>11990</v>
      </c>
      <c r="AS41" s="195">
        <f t="shared" si="13"/>
        <v>0</v>
      </c>
      <c r="AT41" s="513">
        <v>10850.678733031675</v>
      </c>
      <c r="AU41" s="125">
        <v>11990</v>
      </c>
      <c r="AV41" s="195">
        <f t="shared" si="14"/>
        <v>4.3516100957354219E-2</v>
      </c>
      <c r="AW41" s="513">
        <v>10398.190045248868</v>
      </c>
      <c r="AX41" s="192">
        <v>11490</v>
      </c>
      <c r="AY41" s="195">
        <f t="shared" si="15"/>
        <v>4.5495905368516831E-2</v>
      </c>
      <c r="AZ41" s="513">
        <v>9945.7013574660632</v>
      </c>
      <c r="BA41" s="192">
        <v>10990</v>
      </c>
      <c r="BB41" s="195">
        <f t="shared" si="16"/>
        <v>0.10010010010010011</v>
      </c>
      <c r="BC41" s="513">
        <v>9040.7239819004535</v>
      </c>
      <c r="BD41" s="192">
        <v>9990</v>
      </c>
      <c r="BE41" s="195">
        <f t="shared" si="17"/>
        <v>0</v>
      </c>
      <c r="BF41" s="94">
        <v>9040.7239819004535</v>
      </c>
      <c r="BG41" s="179">
        <v>9990</v>
      </c>
      <c r="BH41" s="195">
        <f t="shared" si="18"/>
        <v>-9.0991810737033663E-2</v>
      </c>
      <c r="BI41" s="94">
        <f t="shared" si="27"/>
        <v>9945.7013574660632</v>
      </c>
      <c r="BJ41" s="125">
        <v>10990</v>
      </c>
      <c r="BK41" s="195">
        <f t="shared" si="19"/>
        <v>0</v>
      </c>
      <c r="BL41" s="94">
        <f t="shared" si="28"/>
        <v>9945.7013574660632</v>
      </c>
      <c r="BM41" s="125">
        <v>10990</v>
      </c>
      <c r="BN41" s="195">
        <f t="shared" si="20"/>
        <v>0</v>
      </c>
      <c r="BO41" s="94">
        <f t="shared" si="29"/>
        <v>9945.7013574660632</v>
      </c>
      <c r="BP41" s="125">
        <v>10990</v>
      </c>
      <c r="BQ41" s="195">
        <f t="shared" si="21"/>
        <v>0</v>
      </c>
      <c r="BR41" s="94">
        <f t="shared" si="30"/>
        <v>9945.7013574660632</v>
      </c>
      <c r="BS41" s="125">
        <v>10990</v>
      </c>
      <c r="BT41" s="195">
        <f t="shared" si="22"/>
        <v>0</v>
      </c>
      <c r="BU41" s="135">
        <v>9945.7013574660632</v>
      </c>
      <c r="BV41" s="136">
        <v>10990</v>
      </c>
      <c r="BW41" s="195">
        <f t="shared" si="23"/>
        <v>0</v>
      </c>
      <c r="BX41" s="94">
        <f t="shared" si="31"/>
        <v>9945.7013574660632</v>
      </c>
      <c r="BY41" s="118">
        <v>10990</v>
      </c>
      <c r="BZ41" s="195">
        <f t="shared" si="24"/>
        <v>0</v>
      </c>
      <c r="CA41" s="64">
        <f t="shared" si="33"/>
        <v>9945.7013574660632</v>
      </c>
      <c r="CB41" s="44">
        <v>10990</v>
      </c>
      <c r="CC41" s="195">
        <f t="shared" si="25"/>
        <v>0</v>
      </c>
      <c r="CD41" s="7">
        <f t="shared" si="34"/>
        <v>9945.7013574660632</v>
      </c>
      <c r="CE41" s="44">
        <v>10990</v>
      </c>
      <c r="CF41" s="526"/>
    </row>
    <row r="42" spans="1:88" x14ac:dyDescent="0.3">
      <c r="A42" s="279" t="s">
        <v>95</v>
      </c>
      <c r="B42" s="262">
        <v>227</v>
      </c>
      <c r="C42" s="454" t="s">
        <v>98</v>
      </c>
      <c r="D42" s="135">
        <v>18904.97737556561</v>
      </c>
      <c r="E42" s="774">
        <v>20890</v>
      </c>
      <c r="F42" s="256">
        <f t="shared" si="0"/>
        <v>0.10005265929436545</v>
      </c>
      <c r="G42" s="135">
        <v>17185.520361990952</v>
      </c>
      <c r="H42" s="819">
        <v>18990</v>
      </c>
      <c r="I42" s="256">
        <f t="shared" si="1"/>
        <v>5.5586436909394105E-2</v>
      </c>
      <c r="J42" s="135">
        <v>16280.54298642534</v>
      </c>
      <c r="K42" s="749">
        <v>17990</v>
      </c>
      <c r="L42" s="256">
        <f t="shared" si="2"/>
        <v>4.6538685282140779E-2</v>
      </c>
      <c r="M42" s="135">
        <v>15556.561085972851</v>
      </c>
      <c r="N42" s="749">
        <v>17190</v>
      </c>
      <c r="O42" s="256">
        <f t="shared" si="3"/>
        <v>0.10262989095574086</v>
      </c>
      <c r="P42" s="135">
        <v>14108.597285067874</v>
      </c>
      <c r="Q42" s="749">
        <v>15590</v>
      </c>
      <c r="R42" s="256">
        <f t="shared" si="4"/>
        <v>0</v>
      </c>
      <c r="S42" s="135">
        <v>14108.597285067874</v>
      </c>
      <c r="T42" s="749">
        <v>15590</v>
      </c>
      <c r="U42" s="256">
        <f t="shared" si="5"/>
        <v>6.8540095956134334E-2</v>
      </c>
      <c r="V42" s="135">
        <v>13203.619909502262</v>
      </c>
      <c r="W42" s="749">
        <v>14590</v>
      </c>
      <c r="X42" s="256">
        <f t="shared" si="6"/>
        <v>6.901311249137336E-3</v>
      </c>
      <c r="Y42" s="768">
        <v>13113.122171945701</v>
      </c>
      <c r="Z42" s="88">
        <v>14490</v>
      </c>
      <c r="AA42" s="256">
        <f t="shared" si="7"/>
        <v>0</v>
      </c>
      <c r="AB42" s="135">
        <v>13113.122171945701</v>
      </c>
      <c r="AC42" s="749">
        <v>14490</v>
      </c>
      <c r="AD42" s="256">
        <f t="shared" si="8"/>
        <v>0</v>
      </c>
      <c r="AE42" s="135">
        <v>13113.122171945701</v>
      </c>
      <c r="AF42" s="819">
        <v>14490</v>
      </c>
      <c r="AG42" s="256">
        <f t="shared" si="9"/>
        <v>5.0761421319796954E-2</v>
      </c>
      <c r="AH42" s="94">
        <f t="shared" si="26"/>
        <v>12479.638009049773</v>
      </c>
      <c r="AI42" s="179">
        <v>13790</v>
      </c>
      <c r="AJ42" s="256">
        <f t="shared" si="10"/>
        <v>0.10408326661329063</v>
      </c>
      <c r="AK42" s="617">
        <v>11303.16742081448</v>
      </c>
      <c r="AL42" s="617">
        <v>12490</v>
      </c>
      <c r="AM42" s="256">
        <f t="shared" si="11"/>
        <v>0</v>
      </c>
      <c r="AN42" s="572">
        <v>11303.16742081448</v>
      </c>
      <c r="AO42" s="573">
        <v>12490</v>
      </c>
      <c r="AP42" s="256">
        <f t="shared" si="12"/>
        <v>7.7653149266609142E-2</v>
      </c>
      <c r="AQ42" s="513">
        <v>10488.687782805429</v>
      </c>
      <c r="AR42" s="125">
        <v>11590</v>
      </c>
      <c r="AS42" s="256">
        <f t="shared" si="13"/>
        <v>0</v>
      </c>
      <c r="AT42" s="513">
        <v>10488.687782805429</v>
      </c>
      <c r="AU42" s="125">
        <v>11590</v>
      </c>
      <c r="AV42" s="256">
        <f t="shared" si="14"/>
        <v>5.4595086442220199E-2</v>
      </c>
      <c r="AW42" s="513">
        <v>9945.7013574660632</v>
      </c>
      <c r="AX42" s="192">
        <v>10990</v>
      </c>
      <c r="AY42" s="256">
        <f t="shared" si="15"/>
        <v>4.7664442326024785E-2</v>
      </c>
      <c r="AZ42" s="513">
        <v>9493.2126696832584</v>
      </c>
      <c r="BA42" s="192">
        <v>10490</v>
      </c>
      <c r="BB42" s="256">
        <f t="shared" si="16"/>
        <v>5.0050050050050053E-2</v>
      </c>
      <c r="BC42" s="513">
        <v>9040.7239819004535</v>
      </c>
      <c r="BD42" s="192">
        <v>9990</v>
      </c>
      <c r="BE42" s="256">
        <f t="shared" si="17"/>
        <v>0</v>
      </c>
      <c r="BF42" s="94">
        <v>9040.7239819004535</v>
      </c>
      <c r="BG42" s="179">
        <v>9990</v>
      </c>
      <c r="BH42" s="256">
        <f t="shared" si="18"/>
        <v>-9.0991810737033663E-2</v>
      </c>
      <c r="BI42" s="94">
        <f t="shared" si="27"/>
        <v>9945.7013574660632</v>
      </c>
      <c r="BJ42" s="125">
        <v>10990</v>
      </c>
      <c r="BK42" s="256">
        <f t="shared" si="19"/>
        <v>0</v>
      </c>
      <c r="BL42" s="94">
        <f t="shared" si="28"/>
        <v>9945.7013574660632</v>
      </c>
      <c r="BM42" s="125">
        <v>10990</v>
      </c>
      <c r="BN42" s="256">
        <f t="shared" si="20"/>
        <v>0</v>
      </c>
      <c r="BO42" s="94">
        <f t="shared" si="29"/>
        <v>9945.7013574660632</v>
      </c>
      <c r="BP42" s="125">
        <v>10990</v>
      </c>
      <c r="BQ42" s="256">
        <f t="shared" si="21"/>
        <v>0</v>
      </c>
      <c r="BR42" s="94">
        <f t="shared" si="30"/>
        <v>9945.7013574660632</v>
      </c>
      <c r="BS42" s="125">
        <v>10990</v>
      </c>
      <c r="BT42" s="256">
        <f t="shared" si="22"/>
        <v>0</v>
      </c>
      <c r="BU42" s="135">
        <v>9945.7013574660632</v>
      </c>
      <c r="BV42" s="136">
        <v>10990</v>
      </c>
      <c r="BW42" s="256">
        <f t="shared" si="23"/>
        <v>0</v>
      </c>
      <c r="BX42" s="94">
        <f t="shared" si="31"/>
        <v>9945.7013574660632</v>
      </c>
      <c r="BY42" s="118">
        <v>10990</v>
      </c>
      <c r="BZ42" s="256">
        <f t="shared" si="24"/>
        <v>0.10010010010010011</v>
      </c>
      <c r="CA42" s="64">
        <f t="shared" si="33"/>
        <v>9040.7239819004535</v>
      </c>
      <c r="CB42" s="44">
        <v>9990</v>
      </c>
      <c r="CC42" s="256">
        <f t="shared" si="25"/>
        <v>0</v>
      </c>
      <c r="CD42" s="7">
        <f t="shared" si="34"/>
        <v>9040.7239819004535</v>
      </c>
      <c r="CE42" s="44">
        <v>9990</v>
      </c>
      <c r="CF42" s="526"/>
    </row>
    <row r="43" spans="1:88" x14ac:dyDescent="0.3">
      <c r="A43" s="279" t="s">
        <v>95</v>
      </c>
      <c r="B43" s="262">
        <v>228</v>
      </c>
      <c r="C43" s="454" t="s">
        <v>99</v>
      </c>
      <c r="D43" s="135">
        <v>20805.429864253394</v>
      </c>
      <c r="E43" s="774">
        <v>22990</v>
      </c>
      <c r="F43" s="256">
        <f t="shared" si="0"/>
        <v>9.5283468318246786E-2</v>
      </c>
      <c r="G43" s="135">
        <v>18995.475113122171</v>
      </c>
      <c r="H43" s="819">
        <v>20990</v>
      </c>
      <c r="I43" s="256">
        <f t="shared" si="1"/>
        <v>7.6962544894817853E-2</v>
      </c>
      <c r="J43" s="135">
        <v>17638.009049773755</v>
      </c>
      <c r="K43" s="749">
        <v>19490</v>
      </c>
      <c r="L43" s="256">
        <f t="shared" si="2"/>
        <v>5.4083288263926443E-2</v>
      </c>
      <c r="M43" s="135">
        <v>16733.031674208145</v>
      </c>
      <c r="N43" s="749">
        <v>18490</v>
      </c>
      <c r="O43" s="256">
        <f t="shared" si="3"/>
        <v>0.10125074449076832</v>
      </c>
      <c r="P43" s="135">
        <v>15194.570135746606</v>
      </c>
      <c r="Q43" s="749">
        <v>16790</v>
      </c>
      <c r="R43" s="256">
        <f t="shared" si="4"/>
        <v>0</v>
      </c>
      <c r="S43" s="135">
        <v>15194.570135746606</v>
      </c>
      <c r="T43" s="749">
        <v>16790</v>
      </c>
      <c r="U43" s="256">
        <f t="shared" si="5"/>
        <v>7.0108349267049078E-2</v>
      </c>
      <c r="V43" s="135">
        <v>14199.095022624435</v>
      </c>
      <c r="W43" s="749">
        <v>15690</v>
      </c>
      <c r="X43" s="256">
        <f t="shared" si="6"/>
        <v>6.4143681847338039E-3</v>
      </c>
      <c r="Y43" s="768">
        <v>14108.597285067874</v>
      </c>
      <c r="Z43" s="88">
        <v>15590</v>
      </c>
      <c r="AA43" s="256">
        <f t="shared" si="7"/>
        <v>0</v>
      </c>
      <c r="AB43" s="135">
        <v>14108.597285067874</v>
      </c>
      <c r="AC43" s="749">
        <v>15590</v>
      </c>
      <c r="AD43" s="256">
        <f t="shared" si="8"/>
        <v>0</v>
      </c>
      <c r="AE43" s="135">
        <v>14108.597285067874</v>
      </c>
      <c r="AF43" s="819">
        <v>15590</v>
      </c>
      <c r="AG43" s="256">
        <f t="shared" si="9"/>
        <v>4.7011417058428477E-2</v>
      </c>
      <c r="AH43" s="94">
        <f t="shared" si="26"/>
        <v>13475.113122171946</v>
      </c>
      <c r="AI43" s="179">
        <v>14890</v>
      </c>
      <c r="AJ43" s="256">
        <f t="shared" si="10"/>
        <v>0.10378057820607858</v>
      </c>
      <c r="AK43" s="617">
        <v>12208.144796380091</v>
      </c>
      <c r="AL43" s="617">
        <v>13490</v>
      </c>
      <c r="AM43" s="256">
        <f t="shared" si="11"/>
        <v>0</v>
      </c>
      <c r="AN43" s="572">
        <v>12208.144796380091</v>
      </c>
      <c r="AO43" s="573">
        <v>13490</v>
      </c>
      <c r="AP43" s="256">
        <f t="shared" si="12"/>
        <v>0.10664479081214109</v>
      </c>
      <c r="AQ43" s="513">
        <v>11031.674208144797</v>
      </c>
      <c r="AR43" s="125">
        <v>12190</v>
      </c>
      <c r="AS43" s="256">
        <f t="shared" si="13"/>
        <v>0</v>
      </c>
      <c r="AT43" s="513">
        <v>11031.674208144797</v>
      </c>
      <c r="AU43" s="125">
        <v>12190</v>
      </c>
      <c r="AV43" s="256">
        <f t="shared" si="14"/>
        <v>6.0922541340295906E-2</v>
      </c>
      <c r="AW43" s="513">
        <v>10398.190045248868</v>
      </c>
      <c r="AX43" s="192">
        <v>11490</v>
      </c>
      <c r="AY43" s="256">
        <f t="shared" si="15"/>
        <v>4.5495905368516831E-2</v>
      </c>
      <c r="AZ43" s="513">
        <v>9945.7013574660632</v>
      </c>
      <c r="BA43" s="192">
        <v>10990</v>
      </c>
      <c r="BB43" s="256">
        <f t="shared" si="16"/>
        <v>0.10010010010010011</v>
      </c>
      <c r="BC43" s="513">
        <v>9040.7239819004535</v>
      </c>
      <c r="BD43" s="192">
        <v>9990</v>
      </c>
      <c r="BE43" s="256">
        <f t="shared" si="17"/>
        <v>0</v>
      </c>
      <c r="BF43" s="94">
        <v>9040.7239819004535</v>
      </c>
      <c r="BG43" s="179">
        <v>9990</v>
      </c>
      <c r="BH43" s="256">
        <f t="shared" si="18"/>
        <v>-9.0991810737033663E-2</v>
      </c>
      <c r="BI43" s="94">
        <f t="shared" si="27"/>
        <v>9945.7013574660632</v>
      </c>
      <c r="BJ43" s="125">
        <v>10990</v>
      </c>
      <c r="BK43" s="256">
        <f t="shared" si="19"/>
        <v>0</v>
      </c>
      <c r="BL43" s="94">
        <f t="shared" si="28"/>
        <v>9945.7013574660632</v>
      </c>
      <c r="BM43" s="125">
        <v>10990</v>
      </c>
      <c r="BN43" s="256">
        <f t="shared" si="20"/>
        <v>0</v>
      </c>
      <c r="BO43" s="94">
        <f t="shared" si="29"/>
        <v>9945.7013574660632</v>
      </c>
      <c r="BP43" s="125">
        <v>10990</v>
      </c>
      <c r="BQ43" s="256">
        <f t="shared" si="21"/>
        <v>0</v>
      </c>
      <c r="BR43" s="94">
        <f t="shared" si="30"/>
        <v>9945.7013574660632</v>
      </c>
      <c r="BS43" s="125">
        <v>10990</v>
      </c>
      <c r="BT43" s="256">
        <f t="shared" si="22"/>
        <v>0</v>
      </c>
      <c r="BU43" s="135">
        <v>9945.7013574660632</v>
      </c>
      <c r="BV43" s="136">
        <v>10990</v>
      </c>
      <c r="BW43" s="256">
        <f t="shared" si="23"/>
        <v>0</v>
      </c>
      <c r="BX43" s="94">
        <f t="shared" si="31"/>
        <v>9945.7013574660632</v>
      </c>
      <c r="BY43" s="118">
        <v>10990</v>
      </c>
      <c r="BZ43" s="256">
        <f t="shared" si="24"/>
        <v>0.10010010010010011</v>
      </c>
      <c r="CA43" s="64">
        <f t="shared" si="33"/>
        <v>9040.7239819004535</v>
      </c>
      <c r="CB43" s="44">
        <v>9990</v>
      </c>
      <c r="CC43" s="256">
        <f t="shared" si="25"/>
        <v>0</v>
      </c>
      <c r="CD43" s="7">
        <f t="shared" si="34"/>
        <v>9040.7239819004535</v>
      </c>
      <c r="CE43" s="44">
        <v>9990</v>
      </c>
      <c r="CF43" s="526"/>
    </row>
    <row r="44" spans="1:88" x14ac:dyDescent="0.3">
      <c r="A44" s="279" t="s">
        <v>95</v>
      </c>
      <c r="B44" s="262">
        <v>216</v>
      </c>
      <c r="C44" s="454" t="s">
        <v>100</v>
      </c>
      <c r="D44" s="135">
        <v>15647.058823529413</v>
      </c>
      <c r="E44" s="774">
        <v>17290</v>
      </c>
      <c r="F44" s="256">
        <f t="shared" si="0"/>
        <v>0.10197578075207138</v>
      </c>
      <c r="G44" s="135">
        <v>14199.095022624435</v>
      </c>
      <c r="H44" s="819">
        <v>15690</v>
      </c>
      <c r="I44" s="256">
        <f t="shared" si="1"/>
        <v>0.12079434245303236</v>
      </c>
      <c r="J44" s="135">
        <v>12668.778280542987</v>
      </c>
      <c r="K44" s="749">
        <v>13999</v>
      </c>
      <c r="L44" s="256">
        <f t="shared" si="2"/>
        <v>6.4331665475339528E-4</v>
      </c>
      <c r="M44" s="135">
        <v>12660.633484162896</v>
      </c>
      <c r="N44" s="749">
        <v>13990</v>
      </c>
      <c r="O44" s="256">
        <f t="shared" si="3"/>
        <v>0.1024428684003152</v>
      </c>
      <c r="P44" s="135">
        <v>11484.162895927602</v>
      </c>
      <c r="Q44" s="819">
        <v>12690</v>
      </c>
      <c r="R44" s="256">
        <f t="shared" si="4"/>
        <v>4.1017227235438887E-2</v>
      </c>
      <c r="S44" s="135">
        <v>11031.674208144797</v>
      </c>
      <c r="T44" s="749">
        <v>12190</v>
      </c>
      <c r="U44" s="256">
        <f t="shared" si="5"/>
        <v>7.0237050043898158E-2</v>
      </c>
      <c r="V44" s="135">
        <v>10307.692307692309</v>
      </c>
      <c r="W44" s="749">
        <v>11390</v>
      </c>
      <c r="X44" s="256">
        <f t="shared" si="6"/>
        <v>8.8573959255978749E-3</v>
      </c>
      <c r="Y44" s="768">
        <v>10217.194570135747</v>
      </c>
      <c r="Z44" s="88">
        <v>11290</v>
      </c>
      <c r="AA44" s="256">
        <f t="shared" si="7"/>
        <v>0</v>
      </c>
      <c r="AB44" s="135">
        <v>10217.194570135747</v>
      </c>
      <c r="AC44" s="749">
        <v>11290</v>
      </c>
      <c r="AD44" s="256">
        <f t="shared" si="8"/>
        <v>0</v>
      </c>
      <c r="AE44" s="135">
        <v>10217.194570135747</v>
      </c>
      <c r="AF44" s="819">
        <v>11290</v>
      </c>
      <c r="AG44" s="256">
        <f t="shared" si="9"/>
        <v>4.6339202965708988E-2</v>
      </c>
      <c r="AH44" s="94">
        <f t="shared" si="26"/>
        <v>9764.7058823529405</v>
      </c>
      <c r="AI44" s="179">
        <v>10790</v>
      </c>
      <c r="AJ44" s="256">
        <f t="shared" si="10"/>
        <v>0.10214504596527069</v>
      </c>
      <c r="AK44" s="617">
        <v>8859.7285067873308</v>
      </c>
      <c r="AL44" s="617">
        <v>9790</v>
      </c>
      <c r="AM44" s="256">
        <f t="shared" si="11"/>
        <v>0</v>
      </c>
      <c r="AN44" s="572">
        <v>8859.7285067873308</v>
      </c>
      <c r="AO44" s="573">
        <v>9790</v>
      </c>
      <c r="AP44" s="256">
        <f t="shared" si="12"/>
        <v>4.2598509052183174E-2</v>
      </c>
      <c r="AQ44" s="513">
        <v>8497.7375565610855</v>
      </c>
      <c r="AR44" s="125">
        <v>9390</v>
      </c>
      <c r="AS44" s="256">
        <f t="shared" si="13"/>
        <v>0</v>
      </c>
      <c r="AT44" s="513">
        <v>8497.7375565610855</v>
      </c>
      <c r="AU44" s="125">
        <v>9390</v>
      </c>
      <c r="AV44" s="256">
        <f t="shared" si="14"/>
        <v>6.8259385665529013E-2</v>
      </c>
      <c r="AW44" s="513">
        <v>7954.7511312217193</v>
      </c>
      <c r="AX44" s="192">
        <v>8790</v>
      </c>
      <c r="AY44" s="256">
        <f t="shared" si="15"/>
        <v>0.10012515644555695</v>
      </c>
      <c r="AZ44" s="513">
        <v>7230.7692307692305</v>
      </c>
      <c r="BA44" s="192">
        <v>7990</v>
      </c>
      <c r="BB44" s="256">
        <f t="shared" si="16"/>
        <v>0</v>
      </c>
      <c r="BC44" s="513">
        <v>7230.7692307692305</v>
      </c>
      <c r="BD44" s="192">
        <v>7990</v>
      </c>
      <c r="BE44" s="256">
        <f t="shared" si="17"/>
        <v>0</v>
      </c>
      <c r="BF44" s="94">
        <v>7230.7692307692305</v>
      </c>
      <c r="BG44" s="125">
        <v>7990</v>
      </c>
      <c r="BH44" s="256">
        <f t="shared" si="18"/>
        <v>0</v>
      </c>
      <c r="BI44" s="94">
        <f t="shared" si="27"/>
        <v>7230.7692307692305</v>
      </c>
      <c r="BJ44" s="125">
        <v>7990</v>
      </c>
      <c r="BK44" s="256">
        <f t="shared" si="19"/>
        <v>0</v>
      </c>
      <c r="BL44" s="94">
        <f t="shared" si="28"/>
        <v>7230.7692307692305</v>
      </c>
      <c r="BM44" s="179">
        <v>7990</v>
      </c>
      <c r="BN44" s="256">
        <f t="shared" si="20"/>
        <v>-0.18386108273748722</v>
      </c>
      <c r="BO44" s="94">
        <f t="shared" si="29"/>
        <v>8859.7285067873308</v>
      </c>
      <c r="BP44" s="125">
        <v>9790</v>
      </c>
      <c r="BQ44" s="256">
        <f t="shared" si="21"/>
        <v>0</v>
      </c>
      <c r="BR44" s="94">
        <f t="shared" si="30"/>
        <v>8859.7285067873308</v>
      </c>
      <c r="BS44" s="125">
        <v>9790</v>
      </c>
      <c r="BT44" s="256">
        <f t="shared" si="22"/>
        <v>8.8987764182424919E-2</v>
      </c>
      <c r="BU44" s="135">
        <v>8135.746606334842</v>
      </c>
      <c r="BV44" s="136">
        <v>8990</v>
      </c>
      <c r="BW44" s="256">
        <f t="shared" si="23"/>
        <v>0</v>
      </c>
      <c r="BX44" s="94">
        <f t="shared" si="31"/>
        <v>8135.746606334842</v>
      </c>
      <c r="BY44" s="118">
        <v>8990</v>
      </c>
      <c r="BZ44" s="256">
        <f t="shared" si="24"/>
        <v>9.768009768009768E-2</v>
      </c>
      <c r="CA44" s="64">
        <f t="shared" si="33"/>
        <v>7411.7647058823532</v>
      </c>
      <c r="CB44" s="44">
        <v>8190</v>
      </c>
      <c r="CC44" s="256">
        <f t="shared" si="25"/>
        <v>0</v>
      </c>
      <c r="CD44" s="7">
        <f t="shared" si="34"/>
        <v>7411.7647058823532</v>
      </c>
      <c r="CE44" s="44">
        <v>8190</v>
      </c>
      <c r="CF44" s="526"/>
    </row>
    <row r="45" spans="1:88" x14ac:dyDescent="0.3">
      <c r="A45" s="279" t="s">
        <v>95</v>
      </c>
      <c r="B45" s="262">
        <v>223</v>
      </c>
      <c r="C45" s="454" t="s">
        <v>101</v>
      </c>
      <c r="D45" s="135">
        <v>16461.538461538461</v>
      </c>
      <c r="E45" s="774">
        <v>18190</v>
      </c>
      <c r="F45" s="256">
        <f t="shared" si="0"/>
        <v>0.10309278350515463</v>
      </c>
      <c r="G45" s="135">
        <v>14923.076923076924</v>
      </c>
      <c r="H45" s="819">
        <v>16490</v>
      </c>
      <c r="I45" s="256">
        <f t="shared" si="1"/>
        <v>5.098789037603569E-2</v>
      </c>
      <c r="J45" s="135">
        <v>14199.095022624435</v>
      </c>
      <c r="K45" s="749">
        <v>15690</v>
      </c>
      <c r="L45" s="256">
        <f t="shared" si="2"/>
        <v>6.0851926977687626E-2</v>
      </c>
      <c r="M45" s="135">
        <v>13384.615384615385</v>
      </c>
      <c r="N45" s="749">
        <v>14790</v>
      </c>
      <c r="O45" s="256">
        <f t="shared" si="3"/>
        <v>0.10455563853622106</v>
      </c>
      <c r="P45" s="135">
        <v>12117.64705882353</v>
      </c>
      <c r="Q45" s="749">
        <v>13390</v>
      </c>
      <c r="R45" s="256">
        <f t="shared" si="4"/>
        <v>0</v>
      </c>
      <c r="S45" s="135">
        <v>12117.64705882353</v>
      </c>
      <c r="T45" s="749">
        <v>13390</v>
      </c>
      <c r="U45" s="256">
        <f t="shared" si="5"/>
        <v>7.2057646116893512E-2</v>
      </c>
      <c r="V45" s="135">
        <v>11303.16742081448</v>
      </c>
      <c r="W45" s="749">
        <v>12490</v>
      </c>
      <c r="X45" s="256">
        <f t="shared" si="6"/>
        <v>8.0710250201775618E-3</v>
      </c>
      <c r="Y45" s="768">
        <v>11212.669683257918</v>
      </c>
      <c r="Z45" s="88">
        <v>12390</v>
      </c>
      <c r="AA45" s="256">
        <f t="shared" si="7"/>
        <v>0</v>
      </c>
      <c r="AB45" s="135">
        <v>11212.669683257918</v>
      </c>
      <c r="AC45" s="749">
        <v>12390</v>
      </c>
      <c r="AD45" s="256">
        <f t="shared" si="8"/>
        <v>0</v>
      </c>
      <c r="AE45" s="135">
        <v>11212.669683257918</v>
      </c>
      <c r="AF45" s="819">
        <v>12390</v>
      </c>
      <c r="AG45" s="256">
        <f t="shared" si="9"/>
        <v>5.0890585241730277E-2</v>
      </c>
      <c r="AH45" s="94">
        <f t="shared" si="26"/>
        <v>10669.683257918552</v>
      </c>
      <c r="AI45" s="236">
        <v>11790</v>
      </c>
      <c r="AJ45" s="256">
        <f t="shared" si="10"/>
        <v>0.1028999064546305</v>
      </c>
      <c r="AK45" s="617">
        <v>9674.208144796381</v>
      </c>
      <c r="AL45" s="617">
        <v>10690</v>
      </c>
      <c r="AM45" s="256">
        <f t="shared" si="11"/>
        <v>2.8873917228103944E-2</v>
      </c>
      <c r="AN45" s="572">
        <v>9402.714932126697</v>
      </c>
      <c r="AO45" s="573">
        <v>10390</v>
      </c>
      <c r="AP45" s="256">
        <f t="shared" si="12"/>
        <v>1.9627085377821395E-2</v>
      </c>
      <c r="AQ45" s="513">
        <v>9221.7194570135744</v>
      </c>
      <c r="AR45" s="125">
        <v>10190</v>
      </c>
      <c r="AS45" s="256">
        <f t="shared" si="13"/>
        <v>0</v>
      </c>
      <c r="AT45" s="513">
        <v>9221.7194570135744</v>
      </c>
      <c r="AU45" s="125">
        <v>10190</v>
      </c>
      <c r="AV45" s="256">
        <f t="shared" si="14"/>
        <v>2.002002002002002E-2</v>
      </c>
      <c r="AW45" s="513">
        <v>9040.7239819004535</v>
      </c>
      <c r="AX45" s="192">
        <v>9990</v>
      </c>
      <c r="AY45" s="256">
        <f t="shared" si="15"/>
        <v>5.2687038988408853E-2</v>
      </c>
      <c r="AZ45" s="513">
        <v>8588.2352941176468</v>
      </c>
      <c r="BA45" s="192">
        <v>9490</v>
      </c>
      <c r="BB45" s="256">
        <f t="shared" si="16"/>
        <v>0</v>
      </c>
      <c r="BC45" s="513">
        <v>8588.2352941176468</v>
      </c>
      <c r="BD45" s="192">
        <v>9490</v>
      </c>
      <c r="BE45" s="256">
        <f t="shared" si="17"/>
        <v>0</v>
      </c>
      <c r="BF45" s="94">
        <v>8588.2352941176468</v>
      </c>
      <c r="BG45" s="179">
        <v>9490</v>
      </c>
      <c r="BH45" s="256">
        <f t="shared" si="18"/>
        <v>-0.10387157695939565</v>
      </c>
      <c r="BI45" s="94">
        <f t="shared" si="27"/>
        <v>9583.7104072398197</v>
      </c>
      <c r="BJ45" s="125">
        <v>10590</v>
      </c>
      <c r="BK45" s="256">
        <f t="shared" si="19"/>
        <v>0</v>
      </c>
      <c r="BL45" s="94">
        <f t="shared" si="28"/>
        <v>9583.7104072398197</v>
      </c>
      <c r="BM45" s="125">
        <v>10590</v>
      </c>
      <c r="BN45" s="256">
        <f t="shared" si="20"/>
        <v>0</v>
      </c>
      <c r="BO45" s="94">
        <f t="shared" si="29"/>
        <v>9583.7104072398197</v>
      </c>
      <c r="BP45" s="125">
        <v>10590</v>
      </c>
      <c r="BQ45" s="256">
        <f t="shared" si="21"/>
        <v>0</v>
      </c>
      <c r="BR45" s="94">
        <f t="shared" si="30"/>
        <v>9583.7104072398197</v>
      </c>
      <c r="BS45" s="125">
        <v>10590</v>
      </c>
      <c r="BT45" s="256">
        <f t="shared" si="22"/>
        <v>0</v>
      </c>
      <c r="BU45" s="135">
        <v>9583.7104072398197</v>
      </c>
      <c r="BV45" s="136">
        <v>10590</v>
      </c>
      <c r="BW45" s="256">
        <f t="shared" si="23"/>
        <v>0</v>
      </c>
      <c r="BX45" s="94">
        <f t="shared" si="31"/>
        <v>9583.7104072398197</v>
      </c>
      <c r="BY45" s="118">
        <v>10590</v>
      </c>
      <c r="BZ45" s="256">
        <f t="shared" si="24"/>
        <v>0.10427528675703858</v>
      </c>
      <c r="CA45" s="64">
        <f t="shared" si="33"/>
        <v>8678.7330316742082</v>
      </c>
      <c r="CB45" s="44">
        <v>9590</v>
      </c>
      <c r="CC45" s="256">
        <f t="shared" si="25"/>
        <v>9.4736842105263164E-3</v>
      </c>
      <c r="CD45" s="7">
        <f t="shared" si="34"/>
        <v>8597.285067873303</v>
      </c>
      <c r="CE45" s="44">
        <v>9500</v>
      </c>
      <c r="CF45" s="526"/>
    </row>
    <row r="46" spans="1:88" x14ac:dyDescent="0.3">
      <c r="A46" s="279" t="s">
        <v>95</v>
      </c>
      <c r="B46" s="262">
        <v>241</v>
      </c>
      <c r="C46" s="454" t="s">
        <v>102</v>
      </c>
      <c r="D46" s="135">
        <v>13573.755656108597</v>
      </c>
      <c r="E46" s="774">
        <v>14999</v>
      </c>
      <c r="F46" s="256">
        <f t="shared" si="0"/>
        <v>-0.24209196563921173</v>
      </c>
      <c r="G46" s="135">
        <v>17909.502262443439</v>
      </c>
      <c r="H46" s="819">
        <v>19790</v>
      </c>
      <c r="I46" s="256">
        <f t="shared" si="1"/>
        <v>7.0308274743104388E-2</v>
      </c>
      <c r="J46" s="135">
        <v>16733.031674208145</v>
      </c>
      <c r="K46" s="749">
        <v>18490</v>
      </c>
      <c r="L46" s="256">
        <f t="shared" si="2"/>
        <v>0.15634771732332708</v>
      </c>
      <c r="M46" s="135">
        <v>14470.588235294117</v>
      </c>
      <c r="N46" s="749">
        <v>15990</v>
      </c>
      <c r="O46" s="256">
        <f t="shared" si="3"/>
        <v>6.6711140760507007E-2</v>
      </c>
      <c r="P46" s="135">
        <v>13565.610859728507</v>
      </c>
      <c r="Q46" s="749">
        <v>14990</v>
      </c>
      <c r="R46" s="256">
        <f t="shared" si="4"/>
        <v>0</v>
      </c>
      <c r="S46" s="135">
        <v>13565.610859728507</v>
      </c>
      <c r="T46" s="749">
        <v>14990</v>
      </c>
      <c r="U46" s="256">
        <f t="shared" si="5"/>
        <v>7.147962830593281E-2</v>
      </c>
      <c r="V46" s="135">
        <v>12660.633484162896</v>
      </c>
      <c r="W46" s="749">
        <v>13990</v>
      </c>
      <c r="X46" s="256">
        <f t="shared" si="6"/>
        <v>0.1024428684003152</v>
      </c>
      <c r="Y46" s="768">
        <v>11484.162895927602</v>
      </c>
      <c r="Z46" s="88">
        <v>12690</v>
      </c>
      <c r="AA46" s="256">
        <f t="shared" si="7"/>
        <v>0</v>
      </c>
      <c r="AB46" s="135">
        <v>11484.162895927602</v>
      </c>
      <c r="AC46" s="749">
        <v>12690</v>
      </c>
      <c r="AD46" s="256">
        <f t="shared" si="8"/>
        <v>0</v>
      </c>
      <c r="AE46" s="135">
        <v>11484.162895927602</v>
      </c>
      <c r="AF46" s="819">
        <v>12690</v>
      </c>
      <c r="AG46" s="256">
        <f t="shared" si="9"/>
        <v>4.9627791563275438E-2</v>
      </c>
      <c r="AH46" s="94">
        <f t="shared" si="26"/>
        <v>10941.176470588236</v>
      </c>
      <c r="AI46" s="236">
        <v>12090</v>
      </c>
      <c r="AJ46" s="256">
        <f t="shared" si="10"/>
        <v>0.10009099181073704</v>
      </c>
      <c r="AK46" s="617">
        <v>9945.7013574660632</v>
      </c>
      <c r="AL46" s="617">
        <v>10990</v>
      </c>
      <c r="AM46" s="256">
        <f t="shared" si="11"/>
        <v>3.7771482530689328E-2</v>
      </c>
      <c r="AN46" s="572">
        <v>9583.7104072398197</v>
      </c>
      <c r="AO46" s="573">
        <v>10590</v>
      </c>
      <c r="AP46" s="256">
        <f t="shared" si="12"/>
        <v>6.006006006006006E-2</v>
      </c>
      <c r="AQ46" s="513">
        <v>9040.7239819004535</v>
      </c>
      <c r="AR46" s="125">
        <v>9990</v>
      </c>
      <c r="AS46" s="256">
        <f t="shared" si="13"/>
        <v>0</v>
      </c>
      <c r="AT46" s="513">
        <v>9040.7239819004535</v>
      </c>
      <c r="AU46" s="125">
        <v>9990</v>
      </c>
      <c r="AV46" s="256">
        <f t="shared" si="14"/>
        <v>4.171011470281543E-2</v>
      </c>
      <c r="AW46" s="513">
        <v>8678.7330316742082</v>
      </c>
      <c r="AX46" s="192">
        <v>9590</v>
      </c>
      <c r="AY46" s="256">
        <f t="shared" si="15"/>
        <v>9.1012514220705346E-2</v>
      </c>
      <c r="AZ46" s="513">
        <v>7954.7511312217193</v>
      </c>
      <c r="BA46" s="192">
        <v>8790</v>
      </c>
      <c r="BB46" s="256">
        <f t="shared" si="16"/>
        <v>0</v>
      </c>
      <c r="BC46" s="513">
        <v>7954.7511312217193</v>
      </c>
      <c r="BD46" s="192">
        <v>8790</v>
      </c>
      <c r="BE46" s="256">
        <f t="shared" si="17"/>
        <v>0</v>
      </c>
      <c r="BF46" s="94">
        <v>7954.7511312217193</v>
      </c>
      <c r="BG46" s="125">
        <v>8790</v>
      </c>
      <c r="BH46" s="256">
        <f t="shared" si="18"/>
        <v>0</v>
      </c>
      <c r="BI46" s="94">
        <f t="shared" si="27"/>
        <v>7954.7511312217193</v>
      </c>
      <c r="BJ46" s="125">
        <v>8790</v>
      </c>
      <c r="BK46" s="256">
        <f t="shared" si="19"/>
        <v>0</v>
      </c>
      <c r="BL46" s="94">
        <f t="shared" si="28"/>
        <v>7954.7511312217193</v>
      </c>
      <c r="BM46" s="125">
        <v>8790</v>
      </c>
      <c r="BN46" s="256">
        <f t="shared" si="20"/>
        <v>0</v>
      </c>
      <c r="BO46" s="94">
        <f t="shared" si="29"/>
        <v>7954.7511312217193</v>
      </c>
      <c r="BP46" s="125">
        <v>8790</v>
      </c>
      <c r="BQ46" s="256">
        <f t="shared" si="21"/>
        <v>0</v>
      </c>
      <c r="BR46" s="94">
        <f t="shared" si="30"/>
        <v>7954.7511312217193</v>
      </c>
      <c r="BS46" s="125">
        <v>8790</v>
      </c>
      <c r="BT46" s="256">
        <f t="shared" si="22"/>
        <v>8.6526576019777507E-2</v>
      </c>
      <c r="BU46" s="135">
        <v>7321.2669683257918</v>
      </c>
      <c r="BV46" s="136">
        <v>8090</v>
      </c>
      <c r="BW46" s="256">
        <f t="shared" si="23"/>
        <v>0</v>
      </c>
      <c r="BX46" s="94">
        <f t="shared" si="31"/>
        <v>7321.2669683257918</v>
      </c>
      <c r="BY46" s="118">
        <v>8090</v>
      </c>
      <c r="BZ46" s="256">
        <f t="shared" si="24"/>
        <v>6.5876152832674575E-2</v>
      </c>
      <c r="CA46" s="64">
        <f t="shared" si="33"/>
        <v>6868.778280542987</v>
      </c>
      <c r="CB46" s="44">
        <v>7590</v>
      </c>
      <c r="CC46" s="256">
        <f t="shared" si="25"/>
        <v>1.2E-2</v>
      </c>
      <c r="CD46" s="7">
        <f t="shared" si="34"/>
        <v>6787.3303167420818</v>
      </c>
      <c r="CE46" s="44">
        <v>7500</v>
      </c>
      <c r="CF46" s="526"/>
    </row>
    <row r="47" spans="1:88" x14ac:dyDescent="0.3">
      <c r="A47" s="279" t="s">
        <v>95</v>
      </c>
      <c r="B47" s="262">
        <v>245</v>
      </c>
      <c r="C47" s="454" t="s">
        <v>103</v>
      </c>
      <c r="D47" s="135">
        <v>15194.570135746606</v>
      </c>
      <c r="E47" s="774">
        <v>16790</v>
      </c>
      <c r="F47" s="256">
        <f t="shared" si="0"/>
        <v>9.8103335513407455E-2</v>
      </c>
      <c r="G47" s="135">
        <v>13837.10407239819</v>
      </c>
      <c r="H47" s="819">
        <v>15290</v>
      </c>
      <c r="I47" s="256">
        <f t="shared" si="1"/>
        <v>6.2543432939541344E-2</v>
      </c>
      <c r="J47" s="135">
        <v>13022.624434389141</v>
      </c>
      <c r="K47" s="749">
        <v>14390</v>
      </c>
      <c r="L47" s="256">
        <f t="shared" si="2"/>
        <v>7.468259895444361E-2</v>
      </c>
      <c r="M47" s="135">
        <v>12117.64705882353</v>
      </c>
      <c r="N47" s="749">
        <v>13390</v>
      </c>
      <c r="O47" s="256">
        <f t="shared" si="3"/>
        <v>7.2057646116893512E-2</v>
      </c>
      <c r="P47" s="135">
        <v>11303.16742081448</v>
      </c>
      <c r="Q47" s="749">
        <v>12490</v>
      </c>
      <c r="R47" s="256">
        <f t="shared" si="4"/>
        <v>0</v>
      </c>
      <c r="S47" s="135">
        <v>11303.16742081448</v>
      </c>
      <c r="T47" s="749">
        <v>12490</v>
      </c>
      <c r="U47" s="256">
        <f t="shared" si="5"/>
        <v>6.8434559452523525E-2</v>
      </c>
      <c r="V47" s="135">
        <v>10579.185520361991</v>
      </c>
      <c r="W47" s="749">
        <v>11690</v>
      </c>
      <c r="X47" s="256">
        <f t="shared" si="6"/>
        <v>8.6281276962899053E-3</v>
      </c>
      <c r="Y47" s="768">
        <v>10488.687782805429</v>
      </c>
      <c r="Z47" s="88">
        <v>11590</v>
      </c>
      <c r="AA47" s="256">
        <f t="shared" si="7"/>
        <v>0</v>
      </c>
      <c r="AB47" s="135">
        <v>10488.687782805429</v>
      </c>
      <c r="AC47" s="749">
        <v>11590</v>
      </c>
      <c r="AD47" s="256">
        <f t="shared" si="8"/>
        <v>0</v>
      </c>
      <c r="AE47" s="135">
        <v>10488.687782805429</v>
      </c>
      <c r="AF47" s="819">
        <v>11590</v>
      </c>
      <c r="AG47" s="256">
        <f t="shared" si="9"/>
        <v>5.4595086442220199E-2</v>
      </c>
      <c r="AH47" s="94">
        <f t="shared" si="26"/>
        <v>9945.7013574660632</v>
      </c>
      <c r="AI47" s="236">
        <v>10990</v>
      </c>
      <c r="AJ47" s="256">
        <f t="shared" si="10"/>
        <v>0.10010010010010011</v>
      </c>
      <c r="AK47" s="617">
        <v>9040.7239819004535</v>
      </c>
      <c r="AL47" s="617">
        <v>9990</v>
      </c>
      <c r="AM47" s="256">
        <f t="shared" si="11"/>
        <v>4.171011470281543E-2</v>
      </c>
      <c r="AN47" s="572">
        <v>8678.7330316742082</v>
      </c>
      <c r="AO47" s="573">
        <v>9590</v>
      </c>
      <c r="AP47" s="256">
        <f t="shared" si="12"/>
        <v>2.1299254526091587E-2</v>
      </c>
      <c r="AQ47" s="513">
        <v>8497.7375565610855</v>
      </c>
      <c r="AR47" s="125">
        <v>9390</v>
      </c>
      <c r="AS47" s="256">
        <f t="shared" si="13"/>
        <v>0</v>
      </c>
      <c r="AT47" s="513">
        <v>8497.7375565610855</v>
      </c>
      <c r="AU47" s="125">
        <v>9390</v>
      </c>
      <c r="AV47" s="256">
        <f t="shared" si="14"/>
        <v>6.8259385665529013E-2</v>
      </c>
      <c r="AW47" s="513">
        <v>7954.7511312217193</v>
      </c>
      <c r="AX47" s="192">
        <v>8790</v>
      </c>
      <c r="AY47" s="256">
        <f t="shared" si="15"/>
        <v>3.5335689045936397E-2</v>
      </c>
      <c r="AZ47" s="513">
        <v>7683.2579185520362</v>
      </c>
      <c r="BA47" s="192">
        <v>8490</v>
      </c>
      <c r="BB47" s="256">
        <f t="shared" si="16"/>
        <v>0</v>
      </c>
      <c r="BC47" s="513">
        <v>7683.2579185520362</v>
      </c>
      <c r="BD47" s="192">
        <v>8490</v>
      </c>
      <c r="BE47" s="256">
        <f t="shared" si="17"/>
        <v>0</v>
      </c>
      <c r="BF47" s="94">
        <v>7683.2579185520362</v>
      </c>
      <c r="BG47" s="179">
        <v>8490</v>
      </c>
      <c r="BH47" s="256">
        <f t="shared" si="18"/>
        <v>-5.5617352614015569E-2</v>
      </c>
      <c r="BI47" s="94">
        <f t="shared" si="27"/>
        <v>8135.746606334842</v>
      </c>
      <c r="BJ47" s="125">
        <v>8990</v>
      </c>
      <c r="BK47" s="256">
        <f t="shared" si="19"/>
        <v>0</v>
      </c>
      <c r="BL47" s="94">
        <f t="shared" si="28"/>
        <v>8135.746606334842</v>
      </c>
      <c r="BM47" s="125">
        <v>8990</v>
      </c>
      <c r="BN47" s="256">
        <f t="shared" si="20"/>
        <v>0</v>
      </c>
      <c r="BO47" s="94">
        <f t="shared" si="29"/>
        <v>8135.746606334842</v>
      </c>
      <c r="BP47" s="125">
        <v>8990</v>
      </c>
      <c r="BQ47" s="256">
        <f t="shared" si="21"/>
        <v>0</v>
      </c>
      <c r="BR47" s="94">
        <f t="shared" si="30"/>
        <v>8135.746606334842</v>
      </c>
      <c r="BS47" s="125">
        <v>8990</v>
      </c>
      <c r="BT47" s="256">
        <f t="shared" si="22"/>
        <v>7.1513706793802145E-2</v>
      </c>
      <c r="BU47" s="135">
        <v>7592.7601809954749</v>
      </c>
      <c r="BV47" s="136">
        <v>8390</v>
      </c>
      <c r="BW47" s="256">
        <f t="shared" si="23"/>
        <v>0</v>
      </c>
      <c r="BX47" s="94">
        <f t="shared" si="31"/>
        <v>7592.7601809954749</v>
      </c>
      <c r="BY47" s="118">
        <v>8390</v>
      </c>
      <c r="BZ47" s="256">
        <f t="shared" si="24"/>
        <v>0.10540184453227931</v>
      </c>
      <c r="CA47" s="64">
        <f t="shared" si="33"/>
        <v>6868.778280542987</v>
      </c>
      <c r="CB47" s="44">
        <f>CB46</f>
        <v>7590</v>
      </c>
      <c r="CC47" s="256">
        <f t="shared" si="25"/>
        <v>1.2E-2</v>
      </c>
      <c r="CD47" s="7">
        <f t="shared" si="34"/>
        <v>6787.3303167420818</v>
      </c>
      <c r="CE47" s="44">
        <v>7500</v>
      </c>
      <c r="CF47" s="526"/>
    </row>
    <row r="48" spans="1:88" x14ac:dyDescent="0.3">
      <c r="A48" s="279" t="s">
        <v>95</v>
      </c>
      <c r="B48" s="262">
        <v>246</v>
      </c>
      <c r="C48" s="454" t="s">
        <v>104</v>
      </c>
      <c r="D48" s="135">
        <v>16642.533936651584</v>
      </c>
      <c r="E48" s="774">
        <v>18390</v>
      </c>
      <c r="F48" s="256">
        <f t="shared" si="0"/>
        <v>0.10185739964050329</v>
      </c>
      <c r="G48" s="135">
        <v>15104.072398190045</v>
      </c>
      <c r="H48" s="819">
        <v>16690</v>
      </c>
      <c r="I48" s="256">
        <f t="shared" si="1"/>
        <v>5.0346129641283828E-2</v>
      </c>
      <c r="J48" s="135">
        <v>14380.090497737558</v>
      </c>
      <c r="K48" s="749">
        <v>15890</v>
      </c>
      <c r="L48" s="256">
        <f t="shared" si="2"/>
        <v>0.11196641007697691</v>
      </c>
      <c r="M48" s="135">
        <v>12932.12669683258</v>
      </c>
      <c r="N48" s="749">
        <v>14290</v>
      </c>
      <c r="O48" s="256">
        <f t="shared" si="3"/>
        <v>0.10007698229407236</v>
      </c>
      <c r="P48" s="135">
        <v>11755.656108597284</v>
      </c>
      <c r="Q48" s="819">
        <v>12990</v>
      </c>
      <c r="R48" s="256">
        <f t="shared" si="4"/>
        <v>4.0032025620496396E-2</v>
      </c>
      <c r="S48" s="135">
        <v>11303.16742081448</v>
      </c>
      <c r="T48" s="749">
        <v>12490</v>
      </c>
      <c r="U48" s="256">
        <f t="shared" si="5"/>
        <v>6.8434559452523525E-2</v>
      </c>
      <c r="V48" s="135">
        <v>10579.185520361991</v>
      </c>
      <c r="W48" s="749">
        <v>11690</v>
      </c>
      <c r="X48" s="256">
        <f t="shared" si="6"/>
        <v>8.6281276962899053E-3</v>
      </c>
      <c r="Y48" s="768">
        <v>10488.687782805429</v>
      </c>
      <c r="Z48" s="88">
        <v>11590</v>
      </c>
      <c r="AA48" s="256">
        <f t="shared" si="7"/>
        <v>0</v>
      </c>
      <c r="AB48" s="135">
        <v>10488.687782805429</v>
      </c>
      <c r="AC48" s="749">
        <v>11590</v>
      </c>
      <c r="AD48" s="256">
        <f t="shared" si="8"/>
        <v>0</v>
      </c>
      <c r="AE48" s="135">
        <v>10488.687782805429</v>
      </c>
      <c r="AF48" s="819">
        <v>11590</v>
      </c>
      <c r="AG48" s="256">
        <f t="shared" si="9"/>
        <v>5.4595086442220199E-2</v>
      </c>
      <c r="AH48" s="94">
        <f t="shared" si="26"/>
        <v>9945.7013574660632</v>
      </c>
      <c r="AI48" s="236">
        <v>10990</v>
      </c>
      <c r="AJ48" s="256">
        <f t="shared" si="10"/>
        <v>0.10010010010010011</v>
      </c>
      <c r="AK48" s="617">
        <v>9040.7239819004535</v>
      </c>
      <c r="AL48" s="617">
        <v>9990</v>
      </c>
      <c r="AM48" s="256">
        <f t="shared" si="11"/>
        <v>0</v>
      </c>
      <c r="AN48" s="572">
        <v>9040.7239819004535</v>
      </c>
      <c r="AO48" s="573">
        <v>9990</v>
      </c>
      <c r="AP48" s="256">
        <f t="shared" si="12"/>
        <v>1.0111223458038422E-2</v>
      </c>
      <c r="AQ48" s="513">
        <v>8950.2262443438922</v>
      </c>
      <c r="AR48" s="125">
        <v>9890</v>
      </c>
      <c r="AS48" s="256">
        <f t="shared" si="13"/>
        <v>0</v>
      </c>
      <c r="AT48" s="513">
        <v>8950.2262443438922</v>
      </c>
      <c r="AU48" s="125">
        <v>9890</v>
      </c>
      <c r="AV48" s="256">
        <f t="shared" si="14"/>
        <v>6.4585575888051666E-2</v>
      </c>
      <c r="AW48" s="513">
        <v>8407.2398190045242</v>
      </c>
      <c r="AX48" s="192">
        <v>9290</v>
      </c>
      <c r="AY48" s="256">
        <f t="shared" si="15"/>
        <v>0.16270337922403003</v>
      </c>
      <c r="AZ48" s="513">
        <v>7230.7692307692305</v>
      </c>
      <c r="BA48" s="192">
        <v>7990</v>
      </c>
      <c r="BB48" s="256">
        <f t="shared" si="16"/>
        <v>0</v>
      </c>
      <c r="BC48" s="513">
        <v>7230.7692307692305</v>
      </c>
      <c r="BD48" s="192">
        <v>7990</v>
      </c>
      <c r="BE48" s="256">
        <f t="shared" si="17"/>
        <v>0</v>
      </c>
      <c r="BF48" s="94">
        <v>7230.7692307692305</v>
      </c>
      <c r="BG48" s="125">
        <v>7990</v>
      </c>
      <c r="BH48" s="256">
        <f t="shared" si="18"/>
        <v>0</v>
      </c>
      <c r="BI48" s="94">
        <f t="shared" si="27"/>
        <v>7230.7692307692305</v>
      </c>
      <c r="BJ48" s="125">
        <v>7990</v>
      </c>
      <c r="BK48" s="256">
        <f t="shared" si="19"/>
        <v>0</v>
      </c>
      <c r="BL48" s="94">
        <f t="shared" si="28"/>
        <v>7230.7692307692305</v>
      </c>
      <c r="BM48" s="179">
        <v>7990</v>
      </c>
      <c r="BN48" s="256">
        <f t="shared" si="20"/>
        <v>-0.14909478168264112</v>
      </c>
      <c r="BO48" s="94">
        <f t="shared" si="29"/>
        <v>8497.7375565610855</v>
      </c>
      <c r="BP48" s="125">
        <v>9390</v>
      </c>
      <c r="BQ48" s="256">
        <f t="shared" si="21"/>
        <v>0</v>
      </c>
      <c r="BR48" s="94">
        <f t="shared" si="30"/>
        <v>8497.7375565610855</v>
      </c>
      <c r="BS48" s="125">
        <v>9390</v>
      </c>
      <c r="BT48" s="256">
        <f t="shared" si="22"/>
        <v>8.0552359033371698E-2</v>
      </c>
      <c r="BU48" s="135">
        <v>7864.2533936651589</v>
      </c>
      <c r="BV48" s="136">
        <v>8690</v>
      </c>
      <c r="BW48" s="256">
        <f t="shared" si="23"/>
        <v>0</v>
      </c>
      <c r="BX48" s="94">
        <f t="shared" si="31"/>
        <v>7864.2533936651589</v>
      </c>
      <c r="BY48" s="118">
        <v>8690</v>
      </c>
      <c r="BZ48" s="256">
        <f t="shared" si="24"/>
        <v>0.10139416983523447</v>
      </c>
      <c r="CA48" s="64">
        <f t="shared" si="33"/>
        <v>7140.2714932126701</v>
      </c>
      <c r="CB48" s="44">
        <v>7890</v>
      </c>
      <c r="CC48" s="256">
        <f t="shared" si="25"/>
        <v>5.1999999999999998E-2</v>
      </c>
      <c r="CD48" s="7">
        <f t="shared" si="34"/>
        <v>6787.3303167420818</v>
      </c>
      <c r="CE48" s="44">
        <v>7500</v>
      </c>
      <c r="CF48" s="526"/>
    </row>
    <row r="49" spans="1:88" x14ac:dyDescent="0.3">
      <c r="A49" s="279" t="s">
        <v>95</v>
      </c>
      <c r="B49" s="262">
        <v>251</v>
      </c>
      <c r="C49" s="454" t="s">
        <v>105</v>
      </c>
      <c r="D49" s="135">
        <v>13927.601809954751</v>
      </c>
      <c r="E49" s="774">
        <v>15390</v>
      </c>
      <c r="F49" s="256">
        <f t="shared" si="0"/>
        <v>0.1241782322863404</v>
      </c>
      <c r="G49" s="135">
        <v>12389.140271493214</v>
      </c>
      <c r="H49" s="819">
        <v>13690</v>
      </c>
      <c r="I49" s="256">
        <f t="shared" si="1"/>
        <v>5.3887605850654351E-2</v>
      </c>
      <c r="J49" s="135">
        <v>11755.656108597284</v>
      </c>
      <c r="K49" s="749">
        <v>12990</v>
      </c>
      <c r="L49" s="256">
        <f t="shared" si="2"/>
        <v>0.29912991299129915</v>
      </c>
      <c r="M49" s="135">
        <v>9048.8687782805428</v>
      </c>
      <c r="N49" s="749">
        <v>9999</v>
      </c>
      <c r="O49" s="256">
        <f t="shared" si="3"/>
        <v>-0.14465355004277161</v>
      </c>
      <c r="P49" s="135">
        <v>10579.185520361991</v>
      </c>
      <c r="Q49" s="749">
        <v>11690</v>
      </c>
      <c r="R49" s="256">
        <f t="shared" si="4"/>
        <v>0</v>
      </c>
      <c r="S49" s="135">
        <v>10579.185520361991</v>
      </c>
      <c r="T49" s="749">
        <v>11690</v>
      </c>
      <c r="U49" s="256">
        <f t="shared" si="5"/>
        <v>0.16911691169116913</v>
      </c>
      <c r="V49" s="135">
        <v>9048.8687782805428</v>
      </c>
      <c r="W49" s="749">
        <v>9999</v>
      </c>
      <c r="X49" s="256">
        <f t="shared" si="6"/>
        <v>0</v>
      </c>
      <c r="Y49" s="768">
        <v>9048.8687782805428</v>
      </c>
      <c r="Z49" s="861">
        <v>9999</v>
      </c>
      <c r="AA49" s="256">
        <f t="shared" si="7"/>
        <v>0</v>
      </c>
      <c r="AB49" s="135">
        <v>9048.8687782805428</v>
      </c>
      <c r="AC49" s="749">
        <v>9999</v>
      </c>
      <c r="AD49" s="256">
        <f t="shared" si="8"/>
        <v>-0.13727351164797238</v>
      </c>
      <c r="AE49" s="135">
        <v>10488.687782805429</v>
      </c>
      <c r="AF49" s="819">
        <v>11590</v>
      </c>
      <c r="AG49" s="256">
        <f t="shared" si="9"/>
        <v>5.4595086442220199E-2</v>
      </c>
      <c r="AH49" s="94">
        <f t="shared" si="26"/>
        <v>9945.7013574660632</v>
      </c>
      <c r="AI49" s="236">
        <v>10990</v>
      </c>
      <c r="AJ49" s="256">
        <f t="shared" si="10"/>
        <v>0.10010010010010011</v>
      </c>
      <c r="AK49" s="617">
        <v>9040.7239819004535</v>
      </c>
      <c r="AL49" s="617">
        <v>9990</v>
      </c>
      <c r="AM49" s="256">
        <f t="shared" si="11"/>
        <v>6.3897763578274758E-2</v>
      </c>
      <c r="AN49" s="572">
        <v>8497.7375565610855</v>
      </c>
      <c r="AO49" s="573">
        <v>9390</v>
      </c>
      <c r="AP49" s="256">
        <f t="shared" si="12"/>
        <v>0</v>
      </c>
      <c r="AQ49" s="513">
        <v>8497.7375565610855</v>
      </c>
      <c r="AR49" s="125">
        <v>9390</v>
      </c>
      <c r="AS49" s="256">
        <f t="shared" si="13"/>
        <v>0</v>
      </c>
      <c r="AT49" s="513">
        <v>8497.7375565610855</v>
      </c>
      <c r="AU49" s="125">
        <v>9390</v>
      </c>
      <c r="AV49" s="256">
        <f t="shared" si="14"/>
        <v>6.8259385665529013E-2</v>
      </c>
      <c r="AW49" s="513">
        <v>7954.7511312217193</v>
      </c>
      <c r="AX49" s="192">
        <v>8790</v>
      </c>
      <c r="AY49" s="256">
        <f t="shared" si="15"/>
        <v>0.10012515644555695</v>
      </c>
      <c r="AZ49" s="513">
        <v>7230.7692307692305</v>
      </c>
      <c r="BA49" s="192">
        <v>7990</v>
      </c>
      <c r="BB49" s="256">
        <f t="shared" si="16"/>
        <v>0</v>
      </c>
      <c r="BC49" s="513">
        <v>7230.7692307692305</v>
      </c>
      <c r="BD49" s="192">
        <v>7990</v>
      </c>
      <c r="BE49" s="256">
        <f t="shared" si="17"/>
        <v>0</v>
      </c>
      <c r="BF49" s="94">
        <v>7230.7692307692305</v>
      </c>
      <c r="BG49" s="179">
        <v>7990</v>
      </c>
      <c r="BH49" s="256">
        <f t="shared" si="18"/>
        <v>-5.8892815076560662E-2</v>
      </c>
      <c r="BI49" s="94">
        <f t="shared" si="27"/>
        <v>7683.2579185520362</v>
      </c>
      <c r="BJ49" s="125">
        <v>8490</v>
      </c>
      <c r="BK49" s="256">
        <f t="shared" si="19"/>
        <v>0</v>
      </c>
      <c r="BL49" s="94">
        <f t="shared" si="28"/>
        <v>7683.2579185520362</v>
      </c>
      <c r="BM49" s="179">
        <v>8490</v>
      </c>
      <c r="BN49" s="256">
        <f t="shared" si="20"/>
        <v>-5.5617352614015569E-2</v>
      </c>
      <c r="BO49" s="94">
        <f t="shared" si="29"/>
        <v>8135.746606334842</v>
      </c>
      <c r="BP49" s="125">
        <v>8990</v>
      </c>
      <c r="BQ49" s="256">
        <f t="shared" si="21"/>
        <v>0</v>
      </c>
      <c r="BR49" s="94">
        <f t="shared" si="30"/>
        <v>8135.746606334842</v>
      </c>
      <c r="BS49" s="125">
        <v>8990</v>
      </c>
      <c r="BT49" s="256">
        <f t="shared" si="22"/>
        <v>7.1513706793802145E-2</v>
      </c>
      <c r="BU49" s="135">
        <v>7592.7601809954749</v>
      </c>
      <c r="BV49" s="136">
        <v>8390</v>
      </c>
      <c r="BW49" s="256">
        <f t="shared" si="23"/>
        <v>0</v>
      </c>
      <c r="BX49" s="94">
        <f t="shared" si="31"/>
        <v>7592.7601809954749</v>
      </c>
      <c r="BY49" s="118">
        <v>8390</v>
      </c>
      <c r="BZ49" s="256">
        <f t="shared" si="24"/>
        <v>0.10540184453227931</v>
      </c>
      <c r="CA49" s="64">
        <f t="shared" si="33"/>
        <v>6868.778280542987</v>
      </c>
      <c r="CB49" s="44">
        <f>CB46</f>
        <v>7590</v>
      </c>
      <c r="CC49" s="256">
        <f t="shared" si="25"/>
        <v>1.2E-2</v>
      </c>
      <c r="CD49" s="7">
        <f t="shared" si="34"/>
        <v>6787.3303167420818</v>
      </c>
      <c r="CE49" s="44">
        <v>7500</v>
      </c>
      <c r="CF49" s="526"/>
    </row>
    <row r="50" spans="1:88" x14ac:dyDescent="0.3">
      <c r="A50" s="279" t="s">
        <v>95</v>
      </c>
      <c r="B50" s="262">
        <v>632</v>
      </c>
      <c r="C50" s="454" t="s">
        <v>106</v>
      </c>
      <c r="D50" s="135">
        <v>13927.601809954751</v>
      </c>
      <c r="E50" s="774">
        <v>15390</v>
      </c>
      <c r="F50" s="256">
        <f t="shared" si="0"/>
        <v>0.1241782322863404</v>
      </c>
      <c r="G50" s="135">
        <v>12389.140271493214</v>
      </c>
      <c r="H50" s="819">
        <v>13690</v>
      </c>
      <c r="I50" s="256">
        <f t="shared" si="1"/>
        <v>5.3887605850654351E-2</v>
      </c>
      <c r="J50" s="135">
        <v>11755.656108597284</v>
      </c>
      <c r="K50" s="749">
        <v>12990</v>
      </c>
      <c r="L50" s="256">
        <f t="shared" si="2"/>
        <v>4.8426150121065374E-2</v>
      </c>
      <c r="M50" s="135">
        <v>11212.669683257918</v>
      </c>
      <c r="N50" s="749">
        <v>12390</v>
      </c>
      <c r="O50" s="256">
        <f t="shared" si="3"/>
        <v>9.7431355181576612E-2</v>
      </c>
      <c r="P50" s="135">
        <v>10217.194570135747</v>
      </c>
      <c r="Q50" s="819">
        <v>11290</v>
      </c>
      <c r="R50" s="256">
        <f t="shared" si="4"/>
        <v>5.6127221702525723E-2</v>
      </c>
      <c r="S50" s="135">
        <v>9674.208144796381</v>
      </c>
      <c r="T50" s="749">
        <v>10690</v>
      </c>
      <c r="U50" s="256">
        <f t="shared" si="5"/>
        <v>7.0070070070070073E-2</v>
      </c>
      <c r="V50" s="135">
        <v>9040.7239819004535</v>
      </c>
      <c r="W50" s="749">
        <v>9990</v>
      </c>
      <c r="X50" s="256">
        <f t="shared" si="6"/>
        <v>1.0111223458038422E-2</v>
      </c>
      <c r="Y50" s="768">
        <v>8950.2262443438922</v>
      </c>
      <c r="Z50" s="861">
        <v>9890</v>
      </c>
      <c r="AA50" s="256">
        <f t="shared" si="7"/>
        <v>0</v>
      </c>
      <c r="AB50" s="135">
        <v>8950.2262443438922</v>
      </c>
      <c r="AC50" s="749">
        <v>9890</v>
      </c>
      <c r="AD50" s="256">
        <f t="shared" si="8"/>
        <v>0</v>
      </c>
      <c r="AE50" s="135">
        <v>8950.2262443438922</v>
      </c>
      <c r="AF50" s="819">
        <v>9890</v>
      </c>
      <c r="AG50" s="256">
        <f t="shared" si="9"/>
        <v>5.3248136315228969E-2</v>
      </c>
      <c r="AH50" s="94">
        <f t="shared" si="26"/>
        <v>8497.7375565610855</v>
      </c>
      <c r="AI50" s="236">
        <v>9390</v>
      </c>
      <c r="AJ50" s="256">
        <f t="shared" si="10"/>
        <v>0.10600706713780919</v>
      </c>
      <c r="AK50" s="617">
        <v>7683.2579185520362</v>
      </c>
      <c r="AL50" s="617">
        <v>8490</v>
      </c>
      <c r="AM50" s="256">
        <f t="shared" si="11"/>
        <v>2.4125452352231604E-2</v>
      </c>
      <c r="AN50" s="572">
        <v>7502.2624434389145</v>
      </c>
      <c r="AO50" s="573">
        <v>8290</v>
      </c>
      <c r="AP50" s="256">
        <f t="shared" si="12"/>
        <v>0</v>
      </c>
      <c r="AQ50" s="513">
        <v>7502.2624434389145</v>
      </c>
      <c r="AR50" s="125">
        <v>8290</v>
      </c>
      <c r="AS50" s="256">
        <f t="shared" si="13"/>
        <v>0</v>
      </c>
      <c r="AT50" s="513">
        <v>7502.2624434389145</v>
      </c>
      <c r="AU50" s="125">
        <v>8290</v>
      </c>
      <c r="AV50" s="256">
        <f t="shared" si="14"/>
        <v>7.8023407022106639E-2</v>
      </c>
      <c r="AW50" s="513">
        <v>6959.2760180995474</v>
      </c>
      <c r="AX50" s="192">
        <v>7690</v>
      </c>
      <c r="AY50" s="256">
        <f t="shared" si="15"/>
        <v>0.10014306151645208</v>
      </c>
      <c r="AZ50" s="513">
        <v>6325.7918552036199</v>
      </c>
      <c r="BA50" s="192">
        <v>6990</v>
      </c>
      <c r="BB50" s="256">
        <f t="shared" si="16"/>
        <v>0</v>
      </c>
      <c r="BC50" s="513">
        <v>6325.7918552036199</v>
      </c>
      <c r="BD50" s="192">
        <v>6990</v>
      </c>
      <c r="BE50" s="256">
        <f t="shared" si="17"/>
        <v>0</v>
      </c>
      <c r="BF50" s="94">
        <v>6325.7918552036199</v>
      </c>
      <c r="BG50" s="125">
        <v>6990</v>
      </c>
      <c r="BH50" s="256">
        <f t="shared" si="18"/>
        <v>0</v>
      </c>
      <c r="BI50" s="94">
        <f t="shared" si="27"/>
        <v>6325.7918552036199</v>
      </c>
      <c r="BJ50" s="125">
        <v>6990</v>
      </c>
      <c r="BK50" s="256">
        <f t="shared" si="19"/>
        <v>0</v>
      </c>
      <c r="BL50" s="94">
        <f t="shared" si="28"/>
        <v>6325.7918552036199</v>
      </c>
      <c r="BM50" s="125">
        <v>6990</v>
      </c>
      <c r="BN50" s="256">
        <f t="shared" si="20"/>
        <v>0</v>
      </c>
      <c r="BO50" s="94">
        <f t="shared" si="29"/>
        <v>6325.7918552036199</v>
      </c>
      <c r="BP50" s="125">
        <v>6990</v>
      </c>
      <c r="BQ50" s="256">
        <f t="shared" si="21"/>
        <v>0</v>
      </c>
      <c r="BR50" s="94">
        <f t="shared" si="30"/>
        <v>6325.7918552036199</v>
      </c>
      <c r="BS50" s="125">
        <v>6990</v>
      </c>
      <c r="BT50" s="256">
        <f t="shared" si="22"/>
        <v>7.7041602465331274E-2</v>
      </c>
      <c r="BU50" s="135">
        <v>5873.3031674208141</v>
      </c>
      <c r="BV50" s="136">
        <v>6490</v>
      </c>
      <c r="BW50" s="256">
        <f t="shared" si="23"/>
        <v>0</v>
      </c>
      <c r="BX50" s="94">
        <f t="shared" si="31"/>
        <v>5873.3031674208141</v>
      </c>
      <c r="BY50" s="118">
        <v>6490</v>
      </c>
      <c r="BZ50" s="256">
        <f t="shared" si="24"/>
        <v>8.347245409015025E-2</v>
      </c>
      <c r="CA50" s="64">
        <f t="shared" si="33"/>
        <v>5420.8144796380093</v>
      </c>
      <c r="CB50" s="44">
        <v>5990</v>
      </c>
      <c r="CC50" s="256">
        <f t="shared" si="25"/>
        <v>1.5254237288135594E-2</v>
      </c>
      <c r="CD50" s="7">
        <f t="shared" si="34"/>
        <v>5339.3665158371041</v>
      </c>
      <c r="CE50" s="44">
        <v>5900</v>
      </c>
      <c r="CF50" s="526"/>
    </row>
    <row r="51" spans="1:88" x14ac:dyDescent="0.3">
      <c r="A51" s="279" t="s">
        <v>95</v>
      </c>
      <c r="B51" s="262">
        <v>286</v>
      </c>
      <c r="C51" s="454" t="s">
        <v>107</v>
      </c>
      <c r="D51" s="135">
        <v>12208.144796380091</v>
      </c>
      <c r="E51" s="774">
        <v>13490</v>
      </c>
      <c r="F51" s="256">
        <f t="shared" si="0"/>
        <v>0.12510425354462051</v>
      </c>
      <c r="G51" s="135">
        <v>10850.678733031675</v>
      </c>
      <c r="H51" s="819">
        <v>11990</v>
      </c>
      <c r="I51" s="256">
        <f t="shared" si="1"/>
        <v>5.2677787532923619E-2</v>
      </c>
      <c r="J51" s="135">
        <v>10307.692307692309</v>
      </c>
      <c r="K51" s="749">
        <v>11390</v>
      </c>
      <c r="L51" s="256">
        <f t="shared" si="2"/>
        <v>-3.3927056827820185E-2</v>
      </c>
      <c r="M51" s="135">
        <v>10669.683257918552</v>
      </c>
      <c r="N51" s="749">
        <v>11790</v>
      </c>
      <c r="O51" s="256">
        <f t="shared" si="3"/>
        <v>0.1028999064546305</v>
      </c>
      <c r="P51" s="135">
        <v>9674.208144796381</v>
      </c>
      <c r="Q51" s="749">
        <v>10690</v>
      </c>
      <c r="R51" s="256">
        <f t="shared" si="4"/>
        <v>0</v>
      </c>
      <c r="S51" s="135">
        <v>9674.208144796381</v>
      </c>
      <c r="T51" s="749">
        <v>10690</v>
      </c>
      <c r="U51" s="256">
        <f t="shared" si="5"/>
        <v>7.0070070070070073E-2</v>
      </c>
      <c r="V51" s="135">
        <v>9040.7239819004535</v>
      </c>
      <c r="W51" s="749">
        <v>9990</v>
      </c>
      <c r="X51" s="256">
        <f t="shared" si="6"/>
        <v>1.0111223458038422E-2</v>
      </c>
      <c r="Y51" s="768">
        <v>8950.2262443438922</v>
      </c>
      <c r="Z51" s="876">
        <v>9890</v>
      </c>
      <c r="AA51" s="256">
        <f t="shared" si="7"/>
        <v>0</v>
      </c>
      <c r="AB51" s="135">
        <v>8950.2262443438922</v>
      </c>
      <c r="AC51" s="749">
        <v>9890</v>
      </c>
      <c r="AD51" s="256">
        <f t="shared" si="8"/>
        <v>-4.8123195380173241E-2</v>
      </c>
      <c r="AE51" s="135">
        <v>9402.714932126697</v>
      </c>
      <c r="AF51" s="819">
        <v>10390</v>
      </c>
      <c r="AG51" s="256">
        <f t="shared" si="9"/>
        <v>5.0556117290192111E-2</v>
      </c>
      <c r="AH51" s="94">
        <f t="shared" si="26"/>
        <v>8950.2262443438922</v>
      </c>
      <c r="AI51" s="236">
        <v>9890</v>
      </c>
      <c r="AJ51" s="256">
        <f t="shared" si="10"/>
        <v>0.10011123470522804</v>
      </c>
      <c r="AK51" s="617">
        <v>8135.746606334842</v>
      </c>
      <c r="AL51" s="617">
        <v>8990</v>
      </c>
      <c r="AM51" s="256">
        <f t="shared" si="11"/>
        <v>2.2753128555176336E-2</v>
      </c>
      <c r="AN51" s="572">
        <v>7954.7511312217193</v>
      </c>
      <c r="AO51" s="573">
        <v>8790</v>
      </c>
      <c r="AP51" s="256">
        <f t="shared" si="12"/>
        <v>6.0313630880579013E-2</v>
      </c>
      <c r="AQ51" s="513">
        <v>7502.2624434389145</v>
      </c>
      <c r="AR51" s="125">
        <v>8290</v>
      </c>
      <c r="AS51" s="256">
        <f t="shared" si="13"/>
        <v>0</v>
      </c>
      <c r="AT51" s="513">
        <v>7502.2624434389145</v>
      </c>
      <c r="AU51" s="125">
        <v>8290</v>
      </c>
      <c r="AV51" s="256">
        <f t="shared" si="14"/>
        <v>7.8023407022106639E-2</v>
      </c>
      <c r="AW51" s="513">
        <v>6959.2760180995474</v>
      </c>
      <c r="AX51" s="192">
        <v>7690</v>
      </c>
      <c r="AY51" s="256">
        <f t="shared" si="15"/>
        <v>0.10014306151645208</v>
      </c>
      <c r="AZ51" s="513">
        <v>6325.7918552036199</v>
      </c>
      <c r="BA51" s="192">
        <v>6990</v>
      </c>
      <c r="BB51" s="256">
        <f t="shared" si="16"/>
        <v>0</v>
      </c>
      <c r="BC51" s="513">
        <v>6325.7918552036199</v>
      </c>
      <c r="BD51" s="192">
        <v>6990</v>
      </c>
      <c r="BE51" s="256">
        <f t="shared" si="17"/>
        <v>0</v>
      </c>
      <c r="BF51" s="94">
        <v>6325.7918552036199</v>
      </c>
      <c r="BG51" s="179">
        <v>6990</v>
      </c>
      <c r="BH51" s="256">
        <f t="shared" si="18"/>
        <v>-6.6755674232309742E-2</v>
      </c>
      <c r="BI51" s="94">
        <f t="shared" si="27"/>
        <v>6778.2805429864256</v>
      </c>
      <c r="BJ51" s="125">
        <v>7490</v>
      </c>
      <c r="BK51" s="256">
        <f t="shared" si="19"/>
        <v>0</v>
      </c>
      <c r="BL51" s="94">
        <f t="shared" si="28"/>
        <v>6778.2805429864256</v>
      </c>
      <c r="BM51" s="179">
        <v>7490</v>
      </c>
      <c r="BN51" s="256">
        <f t="shared" si="20"/>
        <v>-2.600780234070221E-2</v>
      </c>
      <c r="BO51" s="94">
        <f t="shared" si="29"/>
        <v>6959.2760180995474</v>
      </c>
      <c r="BP51" s="125">
        <v>7690</v>
      </c>
      <c r="BQ51" s="256">
        <f t="shared" si="21"/>
        <v>0</v>
      </c>
      <c r="BR51" s="94">
        <f t="shared" si="30"/>
        <v>6959.2760180995474</v>
      </c>
      <c r="BS51" s="125">
        <v>7690</v>
      </c>
      <c r="BT51" s="256">
        <f t="shared" si="22"/>
        <v>8.4626234132581094E-2</v>
      </c>
      <c r="BU51" s="135">
        <v>6416.2895927601812</v>
      </c>
      <c r="BV51" s="136">
        <v>7090</v>
      </c>
      <c r="BW51" s="256">
        <f t="shared" si="23"/>
        <v>0</v>
      </c>
      <c r="BX51" s="94">
        <f t="shared" si="31"/>
        <v>6416.2895927601812</v>
      </c>
      <c r="BY51" s="118">
        <v>7090</v>
      </c>
      <c r="BZ51" s="256">
        <f t="shared" si="24"/>
        <v>9.2449922958397532E-2</v>
      </c>
      <c r="CA51" s="64">
        <f t="shared" si="33"/>
        <v>5873.3031674208141</v>
      </c>
      <c r="CB51" s="44">
        <v>6490</v>
      </c>
      <c r="CC51" s="256">
        <f t="shared" si="25"/>
        <v>8.347245409015025E-2</v>
      </c>
      <c r="CD51" s="7">
        <f t="shared" si="34"/>
        <v>5420.8144796380093</v>
      </c>
      <c r="CE51" s="44">
        <v>5990</v>
      </c>
      <c r="CF51" s="526"/>
    </row>
    <row r="52" spans="1:88" x14ac:dyDescent="0.3">
      <c r="A52" s="279" t="s">
        <v>95</v>
      </c>
      <c r="B52" s="262">
        <v>240</v>
      </c>
      <c r="C52" s="454" t="s">
        <v>108</v>
      </c>
      <c r="D52" s="135">
        <v>13927.601809954751</v>
      </c>
      <c r="E52" s="774">
        <v>15390</v>
      </c>
      <c r="F52" s="256">
        <f t="shared" si="0"/>
        <v>0.1241782322863404</v>
      </c>
      <c r="G52" s="135">
        <v>12389.140271493214</v>
      </c>
      <c r="H52" s="819">
        <v>13690</v>
      </c>
      <c r="I52" s="256">
        <f t="shared" si="1"/>
        <v>5.3887605850654351E-2</v>
      </c>
      <c r="J52" s="135">
        <v>11755.656108597284</v>
      </c>
      <c r="K52" s="749">
        <v>12990</v>
      </c>
      <c r="L52" s="256">
        <f t="shared" si="2"/>
        <v>0.13054830287206268</v>
      </c>
      <c r="M52" s="135">
        <v>10398.190045248868</v>
      </c>
      <c r="N52" s="749">
        <v>11490</v>
      </c>
      <c r="O52" s="256">
        <f t="shared" si="3"/>
        <v>9.532888465204957E-2</v>
      </c>
      <c r="P52" s="135">
        <v>9493.2126696832584</v>
      </c>
      <c r="Q52" s="749">
        <v>10490</v>
      </c>
      <c r="R52" s="256">
        <f t="shared" si="4"/>
        <v>0</v>
      </c>
      <c r="S52" s="135">
        <v>9493.2126696832584</v>
      </c>
      <c r="T52" s="749">
        <v>10490</v>
      </c>
      <c r="U52" s="256">
        <f t="shared" si="5"/>
        <v>0.1280782879879557</v>
      </c>
      <c r="V52" s="135">
        <v>8415.3846153846152</v>
      </c>
      <c r="W52" s="749">
        <v>9299</v>
      </c>
      <c r="X52" s="256">
        <f t="shared" si="6"/>
        <v>0</v>
      </c>
      <c r="Y52" s="768">
        <v>8415.3846153846152</v>
      </c>
      <c r="Z52" s="876">
        <v>9299</v>
      </c>
      <c r="AA52" s="256">
        <f t="shared" si="7"/>
        <v>0</v>
      </c>
      <c r="AB52" s="135">
        <v>8415.3846153846152</v>
      </c>
      <c r="AC52" s="749">
        <v>9299</v>
      </c>
      <c r="AD52" s="256">
        <f t="shared" si="8"/>
        <v>9.6878363832077501E-4</v>
      </c>
      <c r="AE52" s="135">
        <v>8407.2398190045242</v>
      </c>
      <c r="AF52" s="819">
        <v>9290</v>
      </c>
      <c r="AG52" s="256">
        <f t="shared" si="9"/>
        <v>5.6882821387940839E-2</v>
      </c>
      <c r="AH52" s="94">
        <f t="shared" si="26"/>
        <v>7954.7511312217193</v>
      </c>
      <c r="AI52" s="236">
        <v>8790</v>
      </c>
      <c r="AJ52" s="256">
        <f t="shared" si="10"/>
        <v>0.10012515644555695</v>
      </c>
      <c r="AK52" s="617">
        <v>7230.7692307692305</v>
      </c>
      <c r="AL52" s="617">
        <v>7990</v>
      </c>
      <c r="AM52" s="256">
        <f t="shared" si="11"/>
        <v>0</v>
      </c>
      <c r="AN52" s="572">
        <v>7230.7692307692305</v>
      </c>
      <c r="AO52" s="573">
        <v>7990</v>
      </c>
      <c r="AP52" s="256">
        <f t="shared" si="12"/>
        <v>-1.2360939431396786E-2</v>
      </c>
      <c r="AQ52" s="513">
        <v>7321.2669683257918</v>
      </c>
      <c r="AR52" s="125">
        <v>8090</v>
      </c>
      <c r="AS52" s="256">
        <f t="shared" si="13"/>
        <v>0</v>
      </c>
      <c r="AT52" s="513">
        <v>7321.2669683257918</v>
      </c>
      <c r="AU52" s="125">
        <v>8090</v>
      </c>
      <c r="AV52" s="256">
        <f t="shared" si="14"/>
        <v>6.5876152832674575E-2</v>
      </c>
      <c r="AW52" s="513">
        <v>6868.778280542987</v>
      </c>
      <c r="AX52" s="192">
        <v>7590</v>
      </c>
      <c r="AY52" s="256">
        <f t="shared" si="15"/>
        <v>0.10159651669085631</v>
      </c>
      <c r="AZ52" s="513">
        <v>6235.2941176470586</v>
      </c>
      <c r="BA52" s="192">
        <v>6890</v>
      </c>
      <c r="BB52" s="256">
        <f t="shared" si="16"/>
        <v>0</v>
      </c>
      <c r="BC52" s="513">
        <v>6235.2941176470586</v>
      </c>
      <c r="BD52" s="192">
        <v>6890</v>
      </c>
      <c r="BE52" s="256">
        <f t="shared" si="17"/>
        <v>0</v>
      </c>
      <c r="BF52" s="94">
        <v>6235.2941176470586</v>
      </c>
      <c r="BG52" s="125">
        <v>6890</v>
      </c>
      <c r="BH52" s="256">
        <f t="shared" si="18"/>
        <v>0</v>
      </c>
      <c r="BI52" s="94">
        <f t="shared" si="27"/>
        <v>6235.2941176470586</v>
      </c>
      <c r="BJ52" s="125">
        <v>6890</v>
      </c>
      <c r="BK52" s="256">
        <f t="shared" si="19"/>
        <v>0</v>
      </c>
      <c r="BL52" s="94">
        <f t="shared" si="28"/>
        <v>6235.2941176470586</v>
      </c>
      <c r="BM52" s="125">
        <v>6890</v>
      </c>
      <c r="BN52" s="256">
        <f t="shared" si="20"/>
        <v>0</v>
      </c>
      <c r="BO52" s="94">
        <f t="shared" si="29"/>
        <v>6235.2941176470586</v>
      </c>
      <c r="BP52" s="125">
        <v>6890</v>
      </c>
      <c r="BQ52" s="256">
        <f t="shared" si="21"/>
        <v>0</v>
      </c>
      <c r="BR52" s="94">
        <f t="shared" si="30"/>
        <v>6235.2941176470586</v>
      </c>
      <c r="BS52" s="125">
        <v>6890</v>
      </c>
      <c r="BT52" s="256">
        <f t="shared" si="22"/>
        <v>9.5389507154213043E-2</v>
      </c>
      <c r="BU52" s="135">
        <v>5692.3076923076924</v>
      </c>
      <c r="BV52" s="136">
        <v>6290</v>
      </c>
      <c r="BW52" s="256">
        <f t="shared" si="23"/>
        <v>0</v>
      </c>
      <c r="BX52" s="94">
        <f t="shared" si="31"/>
        <v>5692.3076923076924</v>
      </c>
      <c r="BY52" s="118">
        <v>6290</v>
      </c>
      <c r="BZ52" s="256">
        <f t="shared" si="24"/>
        <v>0.1054481546572935</v>
      </c>
      <c r="CA52" s="64">
        <f t="shared" si="33"/>
        <v>5149.3212669683262</v>
      </c>
      <c r="CB52" s="44">
        <v>5690</v>
      </c>
      <c r="CC52" s="256">
        <f t="shared" si="25"/>
        <v>3.4545454545454546E-2</v>
      </c>
      <c r="CD52" s="7">
        <f t="shared" si="34"/>
        <v>4977.3755656108597</v>
      </c>
      <c r="CE52" s="44">
        <v>5500</v>
      </c>
      <c r="CF52" s="526"/>
    </row>
    <row r="53" spans="1:88" x14ac:dyDescent="0.3">
      <c r="A53" s="279" t="s">
        <v>95</v>
      </c>
      <c r="B53" s="262">
        <v>7217</v>
      </c>
      <c r="C53" s="454" t="s">
        <v>109</v>
      </c>
      <c r="D53" s="135">
        <v>10850.678733031675</v>
      </c>
      <c r="E53" s="774">
        <v>11990</v>
      </c>
      <c r="F53" s="256">
        <f t="shared" si="0"/>
        <v>0.10101010101010101</v>
      </c>
      <c r="G53" s="135">
        <v>9855.2036199095019</v>
      </c>
      <c r="H53" s="819">
        <v>10890</v>
      </c>
      <c r="I53" s="256">
        <f t="shared" si="1"/>
        <v>5.8309037900874633E-2</v>
      </c>
      <c r="J53" s="135">
        <v>9312.2171945701357</v>
      </c>
      <c r="K53" s="749">
        <v>10290</v>
      </c>
      <c r="L53" s="256">
        <f t="shared" si="2"/>
        <v>8.429926238145416E-2</v>
      </c>
      <c r="M53" s="135">
        <v>8588.2352941176468</v>
      </c>
      <c r="N53" s="749">
        <v>9490</v>
      </c>
      <c r="O53" s="256">
        <f t="shared" si="3"/>
        <v>0.10477299185098952</v>
      </c>
      <c r="P53" s="135">
        <v>7773.7556561085976</v>
      </c>
      <c r="Q53" s="819">
        <v>8590</v>
      </c>
      <c r="R53" s="256">
        <f t="shared" si="4"/>
        <v>7.3884235529441178E-2</v>
      </c>
      <c r="S53" s="135">
        <v>7238.9140271493216</v>
      </c>
      <c r="T53" s="749">
        <v>7999</v>
      </c>
      <c r="U53" s="256">
        <f t="shared" si="5"/>
        <v>-6.8800931315483121E-2</v>
      </c>
      <c r="V53" s="135">
        <v>7773.7556561085976</v>
      </c>
      <c r="W53" s="749">
        <v>8590</v>
      </c>
      <c r="X53" s="256">
        <f t="shared" si="6"/>
        <v>1.1778563015312132E-2</v>
      </c>
      <c r="Y53" s="768">
        <v>7683.2579185520362</v>
      </c>
      <c r="Z53" s="876">
        <v>8490</v>
      </c>
      <c r="AA53" s="256">
        <f t="shared" si="7"/>
        <v>0</v>
      </c>
      <c r="AB53" s="135">
        <v>7683.2579185520362</v>
      </c>
      <c r="AC53" s="749">
        <v>8490</v>
      </c>
      <c r="AD53" s="256">
        <f t="shared" si="8"/>
        <v>-9.5846645367412137E-2</v>
      </c>
      <c r="AE53" s="135">
        <v>8497.7375565610855</v>
      </c>
      <c r="AF53" s="819">
        <v>9390</v>
      </c>
      <c r="AG53" s="256">
        <f t="shared" si="9"/>
        <v>5.6242969628796401E-2</v>
      </c>
      <c r="AH53" s="94">
        <f t="shared" si="26"/>
        <v>8045.2488687782807</v>
      </c>
      <c r="AI53" s="236">
        <v>8890</v>
      </c>
      <c r="AJ53" s="256">
        <f t="shared" si="10"/>
        <v>9.8887515451174288E-2</v>
      </c>
      <c r="AK53" s="617">
        <v>7321.2669683257918</v>
      </c>
      <c r="AL53" s="617">
        <v>8090</v>
      </c>
      <c r="AM53" s="256">
        <f t="shared" si="11"/>
        <v>2.5348542458808618E-2</v>
      </c>
      <c r="AN53" s="572">
        <v>7140.2714932126701</v>
      </c>
      <c r="AO53" s="573">
        <v>7890</v>
      </c>
      <c r="AP53" s="256">
        <f t="shared" si="12"/>
        <v>0</v>
      </c>
      <c r="AQ53" s="513">
        <v>7140.2714932126701</v>
      </c>
      <c r="AR53" s="125">
        <v>7890</v>
      </c>
      <c r="AS53" s="256">
        <f t="shared" si="13"/>
        <v>0</v>
      </c>
      <c r="AT53" s="513">
        <v>7140.2714932126701</v>
      </c>
      <c r="AU53" s="125">
        <v>7890</v>
      </c>
      <c r="AV53" s="256">
        <f t="shared" si="14"/>
        <v>6.7658998646820026E-2</v>
      </c>
      <c r="AW53" s="513">
        <v>6687.7828054298643</v>
      </c>
      <c r="AX53" s="192">
        <v>7390</v>
      </c>
      <c r="AY53" s="256">
        <f t="shared" si="15"/>
        <v>0.10463378176382661</v>
      </c>
      <c r="AZ53" s="513">
        <v>6054.2986425339368</v>
      </c>
      <c r="BA53" s="192">
        <v>6690</v>
      </c>
      <c r="BB53" s="256">
        <f t="shared" si="16"/>
        <v>0</v>
      </c>
      <c r="BC53" s="513">
        <v>6054.2986425339368</v>
      </c>
      <c r="BD53" s="192">
        <v>6690</v>
      </c>
      <c r="BE53" s="256">
        <f t="shared" si="17"/>
        <v>0</v>
      </c>
      <c r="BF53" s="94">
        <v>6054.2986425339368</v>
      </c>
      <c r="BG53" s="125">
        <v>6690</v>
      </c>
      <c r="BH53" s="256">
        <f t="shared" si="18"/>
        <v>0</v>
      </c>
      <c r="BI53" s="94">
        <f t="shared" si="27"/>
        <v>6054.2986425339368</v>
      </c>
      <c r="BJ53" s="125">
        <v>6690</v>
      </c>
      <c r="BK53" s="256">
        <f t="shared" si="19"/>
        <v>0</v>
      </c>
      <c r="BL53" s="94">
        <f t="shared" si="28"/>
        <v>6054.2986425339368</v>
      </c>
      <c r="BM53" s="125">
        <v>6690</v>
      </c>
      <c r="BN53" s="256">
        <f t="shared" si="20"/>
        <v>0</v>
      </c>
      <c r="BO53" s="94">
        <f t="shared" si="29"/>
        <v>6054.2986425339368</v>
      </c>
      <c r="BP53" s="125">
        <v>6690</v>
      </c>
      <c r="BQ53" s="256">
        <f t="shared" si="21"/>
        <v>0</v>
      </c>
      <c r="BR53" s="94">
        <f t="shared" si="30"/>
        <v>6054.2986425339368</v>
      </c>
      <c r="BS53" s="125">
        <v>6690</v>
      </c>
      <c r="BT53" s="256">
        <f t="shared" si="22"/>
        <v>8.0775444264943458E-2</v>
      </c>
      <c r="BU53" s="135">
        <v>5601.809954751131</v>
      </c>
      <c r="BV53" s="136">
        <v>6190</v>
      </c>
      <c r="BW53" s="256">
        <f t="shared" si="23"/>
        <v>0</v>
      </c>
      <c r="BX53" s="94">
        <f t="shared" si="31"/>
        <v>5601.809954751131</v>
      </c>
      <c r="BY53" s="118">
        <v>6190</v>
      </c>
      <c r="BZ53" s="256">
        <f t="shared" si="24"/>
        <v>0.1073345259391771</v>
      </c>
      <c r="CA53" s="64">
        <f t="shared" si="33"/>
        <v>5058.8235294117649</v>
      </c>
      <c r="CB53" s="44">
        <v>5590</v>
      </c>
      <c r="CC53" s="256">
        <f t="shared" si="25"/>
        <v>1.6363636363636365E-2</v>
      </c>
      <c r="CD53" s="7">
        <f t="shared" si="34"/>
        <v>4977.3755656108597</v>
      </c>
      <c r="CE53" s="44">
        <v>5500</v>
      </c>
      <c r="CF53" s="526"/>
    </row>
    <row r="54" spans="1:88" x14ac:dyDescent="0.3">
      <c r="A54" s="279" t="s">
        <v>95</v>
      </c>
      <c r="B54" s="262">
        <v>260</v>
      </c>
      <c r="C54" s="454" t="s">
        <v>110</v>
      </c>
      <c r="D54" s="135">
        <v>13022.624434389141</v>
      </c>
      <c r="E54" s="774">
        <v>14390</v>
      </c>
      <c r="F54" s="256">
        <f t="shared" si="0"/>
        <v>0.30830075461405582</v>
      </c>
      <c r="G54" s="135">
        <v>9953.8461538461543</v>
      </c>
      <c r="H54" s="819">
        <v>10999</v>
      </c>
      <c r="I54" s="256">
        <f t="shared" si="1"/>
        <v>0.1000100010001</v>
      </c>
      <c r="J54" s="135">
        <v>9048.8687782805428</v>
      </c>
      <c r="K54" s="749">
        <v>9999</v>
      </c>
      <c r="L54" s="256">
        <f t="shared" si="2"/>
        <v>-9.0172884440400364E-2</v>
      </c>
      <c r="M54" s="135">
        <v>9945.7013574660632</v>
      </c>
      <c r="N54" s="749">
        <v>10990</v>
      </c>
      <c r="O54" s="256">
        <f t="shared" si="3"/>
        <v>0.37392174021752717</v>
      </c>
      <c r="P54" s="135">
        <v>7238.9140271493216</v>
      </c>
      <c r="Q54" s="819">
        <v>7999</v>
      </c>
      <c r="R54" s="256">
        <f t="shared" si="4"/>
        <v>-0.25866543095458761</v>
      </c>
      <c r="S54" s="135">
        <v>9764.7058823529405</v>
      </c>
      <c r="T54" s="749">
        <v>10790</v>
      </c>
      <c r="U54" s="256">
        <f t="shared" si="5"/>
        <v>8.0080080080080079E-2</v>
      </c>
      <c r="V54" s="135">
        <v>9040.7239819004535</v>
      </c>
      <c r="W54" s="749">
        <v>9990</v>
      </c>
      <c r="X54" s="256">
        <f t="shared" si="6"/>
        <v>4.171011470281543E-2</v>
      </c>
      <c r="Y54" s="768">
        <v>8678.7330316742082</v>
      </c>
      <c r="Z54" s="88">
        <v>9590</v>
      </c>
      <c r="AA54" s="256">
        <f t="shared" si="7"/>
        <v>0</v>
      </c>
      <c r="AB54" s="135">
        <v>8678.7330316742082</v>
      </c>
      <c r="AC54" s="749">
        <v>9590</v>
      </c>
      <c r="AD54" s="256">
        <f t="shared" si="8"/>
        <v>0</v>
      </c>
      <c r="AE54" s="135">
        <v>8678.7330316742082</v>
      </c>
      <c r="AF54" s="819">
        <v>9590</v>
      </c>
      <c r="AG54" s="256">
        <f t="shared" si="9"/>
        <v>0.10356731875719218</v>
      </c>
      <c r="AH54" s="94">
        <f t="shared" si="26"/>
        <v>7864.2533936651589</v>
      </c>
      <c r="AI54" s="236">
        <v>8690</v>
      </c>
      <c r="AJ54" s="256">
        <f t="shared" si="10"/>
        <v>0.10139416983523447</v>
      </c>
      <c r="AK54" s="617">
        <v>7140.2714932126701</v>
      </c>
      <c r="AL54" s="617">
        <v>7890</v>
      </c>
      <c r="AM54" s="256">
        <f t="shared" si="11"/>
        <v>3.9525691699604744E-2</v>
      </c>
      <c r="AN54" s="572">
        <v>6868.778280542987</v>
      </c>
      <c r="AO54" s="573">
        <v>7590</v>
      </c>
      <c r="AP54" s="256">
        <f t="shared" si="12"/>
        <v>8.5836909871244635E-2</v>
      </c>
      <c r="AQ54" s="513">
        <v>6325.7918552036199</v>
      </c>
      <c r="AR54" s="125">
        <v>6990</v>
      </c>
      <c r="AS54" s="256">
        <f t="shared" si="13"/>
        <v>0</v>
      </c>
      <c r="AT54" s="513">
        <v>6325.7918552036199</v>
      </c>
      <c r="AU54" s="125">
        <v>6990</v>
      </c>
      <c r="AV54" s="256">
        <f t="shared" si="14"/>
        <v>6.0698027314112293E-2</v>
      </c>
      <c r="AW54" s="513">
        <v>5963.8009049773755</v>
      </c>
      <c r="AX54" s="192">
        <v>6590</v>
      </c>
      <c r="AY54" s="256">
        <f t="shared" si="15"/>
        <v>0.1001669449081803</v>
      </c>
      <c r="AZ54" s="513">
        <v>5420.8144796380093</v>
      </c>
      <c r="BA54" s="192">
        <v>5990</v>
      </c>
      <c r="BB54" s="256">
        <f t="shared" si="16"/>
        <v>0</v>
      </c>
      <c r="BC54" s="513">
        <v>5420.8144796380093</v>
      </c>
      <c r="BD54" s="192">
        <v>5990</v>
      </c>
      <c r="BE54" s="256">
        <f t="shared" si="17"/>
        <v>0</v>
      </c>
      <c r="BF54" s="94">
        <v>5420.8144796380093</v>
      </c>
      <c r="BG54" s="179">
        <v>5990</v>
      </c>
      <c r="BH54" s="256">
        <f t="shared" si="18"/>
        <v>-9.1047040971168433E-2</v>
      </c>
      <c r="BI54" s="94">
        <f t="shared" si="27"/>
        <v>5963.8009049773755</v>
      </c>
      <c r="BJ54" s="125">
        <v>6590</v>
      </c>
      <c r="BK54" s="256">
        <f t="shared" si="19"/>
        <v>0</v>
      </c>
      <c r="BL54" s="94">
        <f t="shared" si="28"/>
        <v>5963.8009049773755</v>
      </c>
      <c r="BM54" s="125">
        <v>6590</v>
      </c>
      <c r="BN54" s="256">
        <f t="shared" si="20"/>
        <v>0</v>
      </c>
      <c r="BO54" s="94">
        <f t="shared" si="29"/>
        <v>5963.8009049773755</v>
      </c>
      <c r="BP54" s="125">
        <v>6590</v>
      </c>
      <c r="BQ54" s="256">
        <f t="shared" si="21"/>
        <v>0</v>
      </c>
      <c r="BR54" s="94">
        <f t="shared" si="30"/>
        <v>5963.8009049773755</v>
      </c>
      <c r="BS54" s="125">
        <v>6590</v>
      </c>
      <c r="BT54" s="256">
        <f t="shared" si="22"/>
        <v>8.2101806239737271E-2</v>
      </c>
      <c r="BU54" s="135">
        <v>5511.3122171945706</v>
      </c>
      <c r="BV54" s="136">
        <v>6090</v>
      </c>
      <c r="BW54" s="256">
        <f t="shared" si="23"/>
        <v>0</v>
      </c>
      <c r="BX54" s="94">
        <f t="shared" si="31"/>
        <v>5511.3122171945706</v>
      </c>
      <c r="BY54" s="118">
        <v>6090</v>
      </c>
      <c r="BZ54" s="256">
        <f t="shared" si="24"/>
        <v>0.10928961748633879</v>
      </c>
      <c r="CA54" s="64">
        <f t="shared" si="33"/>
        <v>4968.3257918552035</v>
      </c>
      <c r="CB54" s="44">
        <v>5490</v>
      </c>
      <c r="CC54" s="256">
        <f t="shared" si="25"/>
        <v>0</v>
      </c>
      <c r="CD54" s="7">
        <f t="shared" si="34"/>
        <v>4968.3257918552035</v>
      </c>
      <c r="CE54" s="44">
        <v>5490</v>
      </c>
      <c r="CF54" s="526"/>
    </row>
    <row r="55" spans="1:88" x14ac:dyDescent="0.3">
      <c r="A55" s="279" t="s">
        <v>95</v>
      </c>
      <c r="B55" s="262">
        <v>234</v>
      </c>
      <c r="C55" s="454" t="s">
        <v>111</v>
      </c>
      <c r="D55" s="135">
        <v>17457.013574660632</v>
      </c>
      <c r="E55" s="774">
        <v>19290</v>
      </c>
      <c r="F55" s="256">
        <f t="shared" si="0"/>
        <v>0.10291595197255575</v>
      </c>
      <c r="G55" s="135">
        <v>15828.054298642533</v>
      </c>
      <c r="H55" s="819">
        <v>17490</v>
      </c>
      <c r="I55" s="256">
        <f t="shared" si="1"/>
        <v>5.4249547920433995E-2</v>
      </c>
      <c r="J55" s="135">
        <v>15013.574660633485</v>
      </c>
      <c r="K55" s="749">
        <v>16590</v>
      </c>
      <c r="L55" s="256">
        <f t="shared" si="2"/>
        <v>0</v>
      </c>
      <c r="M55" s="135">
        <v>15013.574660633485</v>
      </c>
      <c r="N55" s="749">
        <v>16590</v>
      </c>
      <c r="O55" s="256">
        <f t="shared" si="3"/>
        <v>0.32826261008807045</v>
      </c>
      <c r="P55" s="135">
        <v>11303.16742081448</v>
      </c>
      <c r="Q55" s="749">
        <v>12490</v>
      </c>
      <c r="R55" s="256">
        <f t="shared" si="4"/>
        <v>0</v>
      </c>
      <c r="S55" s="135">
        <v>11303.16742081448</v>
      </c>
      <c r="T55" s="749">
        <v>12490</v>
      </c>
      <c r="U55" s="256">
        <f t="shared" si="5"/>
        <v>6.8434559452523525E-2</v>
      </c>
      <c r="V55" s="135">
        <v>10579.185520361991</v>
      </c>
      <c r="W55" s="749">
        <v>11690</v>
      </c>
      <c r="X55" s="256">
        <f t="shared" si="6"/>
        <v>8.6281276962899053E-3</v>
      </c>
      <c r="Y55" s="768">
        <v>10488.687782805429</v>
      </c>
      <c r="Z55" s="88">
        <v>11590</v>
      </c>
      <c r="AA55" s="256">
        <f t="shared" si="7"/>
        <v>0</v>
      </c>
      <c r="AB55" s="135">
        <v>10488.687782805429</v>
      </c>
      <c r="AC55" s="749">
        <v>11590</v>
      </c>
      <c r="AD55" s="256">
        <f t="shared" si="8"/>
        <v>0</v>
      </c>
      <c r="AE55" s="135">
        <v>10488.687782805429</v>
      </c>
      <c r="AF55" s="819">
        <v>11590</v>
      </c>
      <c r="AG55" s="256">
        <f t="shared" si="9"/>
        <v>5.4595086442220199E-2</v>
      </c>
      <c r="AH55" s="94">
        <f t="shared" si="26"/>
        <v>9945.7013574660632</v>
      </c>
      <c r="AI55" s="236">
        <v>10990</v>
      </c>
      <c r="AJ55" s="256">
        <f t="shared" si="10"/>
        <v>0.10010010010010011</v>
      </c>
      <c r="AK55" s="617">
        <v>9040.7239819004535</v>
      </c>
      <c r="AL55" s="617">
        <v>9990</v>
      </c>
      <c r="AM55" s="256">
        <f t="shared" si="11"/>
        <v>0</v>
      </c>
      <c r="AN55" s="572">
        <v>9040.7239819004535</v>
      </c>
      <c r="AO55" s="573">
        <v>9990</v>
      </c>
      <c r="AP55" s="256">
        <f t="shared" si="12"/>
        <v>-6.5481758652946684E-2</v>
      </c>
      <c r="AQ55" s="513">
        <v>9674.208144796381</v>
      </c>
      <c r="AR55" s="89">
        <v>10690</v>
      </c>
      <c r="AS55" s="256">
        <f t="shared" si="13"/>
        <v>0</v>
      </c>
      <c r="AT55" s="513">
        <v>9674.208144796381</v>
      </c>
      <c r="AU55" s="125">
        <v>10690</v>
      </c>
      <c r="AV55" s="256">
        <f t="shared" si="14"/>
        <v>1.9065776930409915E-2</v>
      </c>
      <c r="AW55" s="513">
        <v>9493.2126696832584</v>
      </c>
      <c r="AX55" s="192">
        <v>10490</v>
      </c>
      <c r="AY55" s="256">
        <f t="shared" si="15"/>
        <v>5.0050050050050053E-2</v>
      </c>
      <c r="AZ55" s="513">
        <v>9040.7239819004535</v>
      </c>
      <c r="BA55" s="192">
        <v>9990</v>
      </c>
      <c r="BB55" s="256">
        <f t="shared" si="16"/>
        <v>0</v>
      </c>
      <c r="BC55" s="513">
        <v>9040.7239819004535</v>
      </c>
      <c r="BD55" s="192">
        <v>9990</v>
      </c>
      <c r="BE55" s="256">
        <f t="shared" si="17"/>
        <v>0</v>
      </c>
      <c r="BF55" s="94">
        <v>9040.7239819004535</v>
      </c>
      <c r="BG55" s="179">
        <v>9990</v>
      </c>
      <c r="BH55" s="256">
        <f t="shared" si="18"/>
        <v>-5.6657223796033995E-2</v>
      </c>
      <c r="BI55" s="94">
        <f t="shared" si="27"/>
        <v>9583.7104072398197</v>
      </c>
      <c r="BJ55" s="125">
        <v>10590</v>
      </c>
      <c r="BK55" s="256">
        <f t="shared" si="19"/>
        <v>0</v>
      </c>
      <c r="BL55" s="94">
        <f t="shared" si="28"/>
        <v>9583.7104072398197</v>
      </c>
      <c r="BM55" s="125">
        <v>10590</v>
      </c>
      <c r="BN55" s="256">
        <f t="shared" si="20"/>
        <v>0</v>
      </c>
      <c r="BO55" s="94">
        <f t="shared" si="29"/>
        <v>9583.7104072398197</v>
      </c>
      <c r="BP55" s="125">
        <v>10590</v>
      </c>
      <c r="BQ55" s="256">
        <f t="shared" si="21"/>
        <v>0</v>
      </c>
      <c r="BR55" s="94">
        <f t="shared" si="30"/>
        <v>9583.7104072398197</v>
      </c>
      <c r="BS55" s="125">
        <v>10590</v>
      </c>
      <c r="BT55" s="256">
        <f t="shared" si="22"/>
        <v>0</v>
      </c>
      <c r="BU55" s="135">
        <v>9583.7104072398197</v>
      </c>
      <c r="BV55" s="136">
        <v>10590</v>
      </c>
      <c r="BW55" s="256">
        <f t="shared" si="23"/>
        <v>0</v>
      </c>
      <c r="BX55" s="94">
        <f t="shared" si="31"/>
        <v>9583.7104072398197</v>
      </c>
      <c r="BY55" s="118">
        <v>10590</v>
      </c>
      <c r="BZ55" s="256">
        <f t="shared" si="24"/>
        <v>0.10427528675703858</v>
      </c>
      <c r="CA55" s="64">
        <f t="shared" si="33"/>
        <v>8678.7330316742082</v>
      </c>
      <c r="CB55" s="44">
        <v>9590</v>
      </c>
      <c r="CC55" s="256">
        <f t="shared" si="25"/>
        <v>9.4736842105263164E-3</v>
      </c>
      <c r="CD55" s="7">
        <f t="shared" si="34"/>
        <v>8597.285067873303</v>
      </c>
      <c r="CE55" s="44">
        <v>9500</v>
      </c>
      <c r="CF55" s="526"/>
    </row>
    <row r="56" spans="1:88" x14ac:dyDescent="0.3">
      <c r="A56" s="736" t="s">
        <v>95</v>
      </c>
      <c r="B56" s="262">
        <v>753</v>
      </c>
      <c r="C56" s="924" t="s">
        <v>112</v>
      </c>
      <c r="D56" s="135">
        <v>17547.511312217193</v>
      </c>
      <c r="E56" s="774">
        <v>19390</v>
      </c>
      <c r="F56" s="256"/>
      <c r="G56" s="135">
        <v>15647.058823529413</v>
      </c>
      <c r="H56" s="819">
        <v>17290</v>
      </c>
      <c r="I56" s="256"/>
      <c r="J56" s="135">
        <v>14199.095022624435</v>
      </c>
      <c r="K56" s="749">
        <v>15690</v>
      </c>
      <c r="L56" s="256"/>
      <c r="M56" s="135">
        <v>14199.095022624435</v>
      </c>
      <c r="N56" s="774">
        <v>15690</v>
      </c>
      <c r="O56" s="256"/>
      <c r="P56" s="135">
        <v>14199.095022624435</v>
      </c>
      <c r="Q56" s="774">
        <v>15690</v>
      </c>
      <c r="R56" s="256"/>
      <c r="S56" s="135"/>
      <c r="T56" s="749"/>
      <c r="U56" s="256"/>
      <c r="V56" s="135"/>
      <c r="W56" s="749"/>
      <c r="X56" s="256"/>
      <c r="Y56" s="768"/>
      <c r="Z56" s="88"/>
      <c r="AA56" s="256"/>
      <c r="AB56" s="135"/>
      <c r="AC56" s="749"/>
      <c r="AD56" s="256"/>
      <c r="AE56" s="135"/>
      <c r="AF56" s="819"/>
      <c r="AG56" s="256"/>
      <c r="AH56" s="94"/>
      <c r="AI56" s="236"/>
      <c r="AJ56" s="256"/>
      <c r="AK56" s="617"/>
      <c r="AL56" s="617"/>
      <c r="AM56" s="256"/>
      <c r="AN56" s="572"/>
      <c r="AO56" s="573"/>
      <c r="AP56" s="256"/>
      <c r="AQ56" s="513"/>
      <c r="AR56" s="89"/>
      <c r="AS56" s="256"/>
      <c r="AT56" s="513"/>
      <c r="AU56" s="125"/>
      <c r="AV56" s="256"/>
      <c r="AW56" s="513"/>
      <c r="AX56" s="192"/>
      <c r="AY56" s="256"/>
      <c r="AZ56" s="513"/>
      <c r="BA56" s="192"/>
      <c r="BB56" s="256"/>
      <c r="BC56" s="513"/>
      <c r="BD56" s="192"/>
      <c r="BE56" s="256"/>
      <c r="BF56" s="94"/>
      <c r="BG56" s="179"/>
      <c r="BH56" s="256"/>
      <c r="BI56" s="94"/>
      <c r="BJ56" s="125"/>
      <c r="BK56" s="256"/>
      <c r="BL56" s="94"/>
      <c r="BM56" s="125"/>
      <c r="BN56" s="256"/>
      <c r="BO56" s="94"/>
      <c r="BP56" s="125"/>
      <c r="BQ56" s="256"/>
      <c r="BR56" s="94"/>
      <c r="BS56" s="125"/>
      <c r="BT56" s="256"/>
      <c r="BU56" s="135"/>
      <c r="BV56" s="136"/>
      <c r="BW56" s="256"/>
      <c r="BX56" s="94"/>
      <c r="BY56" s="118"/>
      <c r="BZ56" s="256"/>
      <c r="CA56" s="64"/>
      <c r="CB56" s="44"/>
      <c r="CC56" s="256"/>
      <c r="CD56" s="7"/>
      <c r="CE56" s="44"/>
      <c r="CF56" s="526"/>
    </row>
    <row r="57" spans="1:88" x14ac:dyDescent="0.3">
      <c r="A57" s="279" t="s">
        <v>95</v>
      </c>
      <c r="B57" s="262">
        <v>7224</v>
      </c>
      <c r="C57" s="454" t="s">
        <v>113</v>
      </c>
      <c r="D57" s="135">
        <v>17547.511312217193</v>
      </c>
      <c r="E57" s="774">
        <v>19390</v>
      </c>
      <c r="F57" s="256">
        <f t="shared" si="0"/>
        <v>0.1214574898785425</v>
      </c>
      <c r="G57" s="135">
        <v>15647.058823529413</v>
      </c>
      <c r="H57" s="819">
        <v>17290</v>
      </c>
      <c r="I57" s="256">
        <f t="shared" si="1"/>
        <v>5.4911531421598533E-2</v>
      </c>
      <c r="J57" s="135">
        <v>14832.579185520362</v>
      </c>
      <c r="K57" s="749">
        <v>16390</v>
      </c>
      <c r="L57" s="256">
        <f t="shared" si="2"/>
        <v>0.14695591322603219</v>
      </c>
      <c r="M57" s="135">
        <v>12932.12669683258</v>
      </c>
      <c r="N57" s="749">
        <v>14290</v>
      </c>
      <c r="O57" s="256">
        <f t="shared" si="3"/>
        <v>0.10007698229407236</v>
      </c>
      <c r="P57" s="135">
        <v>11755.656108597284</v>
      </c>
      <c r="Q57" s="749">
        <v>12990</v>
      </c>
      <c r="R57" s="256">
        <f t="shared" si="4"/>
        <v>0</v>
      </c>
      <c r="S57" s="135">
        <v>11755.656108597284</v>
      </c>
      <c r="T57" s="749">
        <v>12990</v>
      </c>
      <c r="U57" s="256">
        <f t="shared" si="5"/>
        <v>9.2514718250630776E-2</v>
      </c>
      <c r="V57" s="135">
        <v>10760.180995475113</v>
      </c>
      <c r="W57" s="749">
        <v>11890</v>
      </c>
      <c r="X57" s="256">
        <f t="shared" si="6"/>
        <v>8.4817642069550461E-3</v>
      </c>
      <c r="Y57" s="768">
        <v>10669.683257918552</v>
      </c>
      <c r="Z57" s="88">
        <v>11790</v>
      </c>
      <c r="AA57" s="256">
        <f t="shared" si="7"/>
        <v>0</v>
      </c>
      <c r="AB57" s="135">
        <v>10669.683257918552</v>
      </c>
      <c r="AC57" s="749">
        <v>11790</v>
      </c>
      <c r="AD57" s="256">
        <f t="shared" si="8"/>
        <v>0</v>
      </c>
      <c r="AE57" s="135">
        <v>10669.683257918552</v>
      </c>
      <c r="AF57" s="819">
        <v>11790</v>
      </c>
      <c r="AG57" s="256">
        <f t="shared" si="9"/>
        <v>5.3619302949061663E-2</v>
      </c>
      <c r="AH57" s="94">
        <f t="shared" si="26"/>
        <v>10126.696832579186</v>
      </c>
      <c r="AI57" s="236">
        <v>11190</v>
      </c>
      <c r="AJ57" s="256">
        <f t="shared" si="10"/>
        <v>9.8135426889106966E-2</v>
      </c>
      <c r="AK57" s="617">
        <v>9221.7194570135744</v>
      </c>
      <c r="AL57" s="617">
        <v>10190</v>
      </c>
      <c r="AM57" s="256">
        <f t="shared" si="11"/>
        <v>0</v>
      </c>
      <c r="AN57" s="572">
        <v>9221.7194570135744</v>
      </c>
      <c r="AO57" s="573">
        <v>10190</v>
      </c>
      <c r="AP57" s="256">
        <f t="shared" si="12"/>
        <v>0</v>
      </c>
      <c r="AQ57" s="513">
        <v>9221.7194570135744</v>
      </c>
      <c r="AR57" s="89">
        <v>10190</v>
      </c>
      <c r="AS57" s="256">
        <f t="shared" si="13"/>
        <v>0</v>
      </c>
      <c r="AT57" s="513">
        <v>9221.7194570135744</v>
      </c>
      <c r="AU57" s="125">
        <v>10190</v>
      </c>
      <c r="AV57" s="256">
        <f t="shared" si="14"/>
        <v>2.002002002002002E-2</v>
      </c>
      <c r="AW57" s="513">
        <v>9040.7239819004535</v>
      </c>
      <c r="AX57" s="192">
        <v>9990</v>
      </c>
      <c r="AY57" s="256">
        <f t="shared" si="15"/>
        <v>5.2687038988408853E-2</v>
      </c>
      <c r="AZ57" s="513">
        <v>8588.2352941176468</v>
      </c>
      <c r="BA57" s="192">
        <v>9490</v>
      </c>
      <c r="BB57" s="256">
        <f t="shared" si="16"/>
        <v>0</v>
      </c>
      <c r="BC57" s="513">
        <v>8588.2352941176468</v>
      </c>
      <c r="BD57" s="192">
        <v>9490</v>
      </c>
      <c r="BE57" s="256">
        <f t="shared" si="17"/>
        <v>0</v>
      </c>
      <c r="BF57" s="94">
        <v>8588.2352941176468</v>
      </c>
      <c r="BG57" s="179">
        <v>9490</v>
      </c>
      <c r="BH57" s="256">
        <f t="shared" si="18"/>
        <v>-6.8694798822374878E-2</v>
      </c>
      <c r="BI57" s="94">
        <f t="shared" si="27"/>
        <v>9221.7194570135744</v>
      </c>
      <c r="BJ57" s="125">
        <v>10190</v>
      </c>
      <c r="BK57" s="256">
        <f t="shared" si="19"/>
        <v>0</v>
      </c>
      <c r="BL57" s="94">
        <f t="shared" si="28"/>
        <v>9221.7194570135744</v>
      </c>
      <c r="BM57" s="125">
        <v>10190</v>
      </c>
      <c r="BN57" s="256">
        <f t="shared" si="20"/>
        <v>0</v>
      </c>
      <c r="BO57" s="94">
        <f t="shared" si="29"/>
        <v>9221.7194570135744</v>
      </c>
      <c r="BP57" s="125">
        <v>10190</v>
      </c>
      <c r="BQ57" s="256">
        <f t="shared" si="21"/>
        <v>0</v>
      </c>
      <c r="BR57" s="94">
        <f t="shared" si="30"/>
        <v>9221.7194570135744</v>
      </c>
      <c r="BS57" s="125">
        <v>10190</v>
      </c>
      <c r="BT57" s="256">
        <f t="shared" si="22"/>
        <v>9.9108027750247768E-3</v>
      </c>
      <c r="BU57" s="135">
        <v>9131.221719457013</v>
      </c>
      <c r="BV57" s="136">
        <v>10090</v>
      </c>
      <c r="BW57" s="256">
        <f t="shared" si="23"/>
        <v>0</v>
      </c>
      <c r="BX57" s="94">
        <f t="shared" si="31"/>
        <v>9131.221719457013</v>
      </c>
      <c r="BY57" s="118">
        <v>10090</v>
      </c>
      <c r="BZ57" s="256">
        <f t="shared" si="24"/>
        <v>9.793253536452666E-2</v>
      </c>
      <c r="CA57" s="64">
        <f t="shared" si="33"/>
        <v>8316.7420814479647</v>
      </c>
      <c r="CB57" s="44">
        <v>9190</v>
      </c>
      <c r="CC57" s="256">
        <f t="shared" si="25"/>
        <v>3.2584269662921349E-2</v>
      </c>
      <c r="CD57" s="7">
        <f t="shared" si="34"/>
        <v>8054.2986425339368</v>
      </c>
      <c r="CE57" s="44">
        <v>8900</v>
      </c>
      <c r="CF57" s="526"/>
    </row>
    <row r="58" spans="1:88" x14ac:dyDescent="0.3">
      <c r="A58" s="279" t="s">
        <v>95</v>
      </c>
      <c r="B58" s="262">
        <v>7225</v>
      </c>
      <c r="C58" s="454" t="s">
        <v>114</v>
      </c>
      <c r="D58" s="135">
        <v>13022.624434389141</v>
      </c>
      <c r="E58" s="774">
        <v>14390</v>
      </c>
      <c r="F58" s="256">
        <f t="shared" si="0"/>
        <v>0.1077752117013087</v>
      </c>
      <c r="G58" s="135">
        <v>11755.656108597284</v>
      </c>
      <c r="H58" s="819">
        <v>12990</v>
      </c>
      <c r="I58" s="256">
        <f t="shared" si="1"/>
        <v>5.6956875508543531E-2</v>
      </c>
      <c r="J58" s="135">
        <v>11122.171945701357</v>
      </c>
      <c r="K58" s="749">
        <v>12290</v>
      </c>
      <c r="L58" s="256">
        <f t="shared" si="2"/>
        <v>4.2408821034775231E-2</v>
      </c>
      <c r="M58" s="135">
        <v>10669.683257918552</v>
      </c>
      <c r="N58" s="749">
        <v>11790</v>
      </c>
      <c r="O58" s="256">
        <f t="shared" si="3"/>
        <v>0.1028999064546305</v>
      </c>
      <c r="P58" s="135">
        <v>9674.208144796381</v>
      </c>
      <c r="Q58" s="819">
        <v>10690</v>
      </c>
      <c r="R58" s="256">
        <f t="shared" si="4"/>
        <v>6.9106910691069112E-2</v>
      </c>
      <c r="S58" s="135">
        <v>9048.8687782805428</v>
      </c>
      <c r="T58" s="749">
        <v>9999</v>
      </c>
      <c r="U58" s="256">
        <f t="shared" si="5"/>
        <v>-6.4639850327408793E-2</v>
      </c>
      <c r="V58" s="135">
        <v>9674.208144796381</v>
      </c>
      <c r="W58" s="749">
        <v>10690</v>
      </c>
      <c r="X58" s="256">
        <f t="shared" si="6"/>
        <v>9.442870632672332E-3</v>
      </c>
      <c r="Y58" s="768">
        <v>9583.7104072398197</v>
      </c>
      <c r="Z58" s="88">
        <v>10590</v>
      </c>
      <c r="AA58" s="256">
        <f t="shared" si="7"/>
        <v>0</v>
      </c>
      <c r="AB58" s="135">
        <v>9583.7104072398197</v>
      </c>
      <c r="AC58" s="749">
        <v>10590</v>
      </c>
      <c r="AD58" s="256">
        <f t="shared" si="8"/>
        <v>0.13993541442411195</v>
      </c>
      <c r="AE58" s="135">
        <v>8407.2398190045242</v>
      </c>
      <c r="AF58" s="819">
        <v>9290</v>
      </c>
      <c r="AG58" s="256">
        <f t="shared" si="9"/>
        <v>5.6882821387940839E-2</v>
      </c>
      <c r="AH58" s="94">
        <f t="shared" si="26"/>
        <v>7954.7511312217193</v>
      </c>
      <c r="AI58" s="179">
        <v>8790</v>
      </c>
      <c r="AJ58" s="256">
        <f t="shared" si="10"/>
        <v>0.10012515644555695</v>
      </c>
      <c r="AK58" s="617">
        <v>7230.7692307692305</v>
      </c>
      <c r="AL58" s="617">
        <v>7990</v>
      </c>
      <c r="AM58" s="256">
        <f t="shared" si="11"/>
        <v>0</v>
      </c>
      <c r="AN58" s="572">
        <v>7230.7692307692305</v>
      </c>
      <c r="AO58" s="573">
        <v>7990</v>
      </c>
      <c r="AP58" s="256">
        <f t="shared" si="12"/>
        <v>-8.0552359033371698E-2</v>
      </c>
      <c r="AQ58" s="513">
        <v>7864.2533936651589</v>
      </c>
      <c r="AR58" s="125">
        <v>8690</v>
      </c>
      <c r="AS58" s="256">
        <f t="shared" si="13"/>
        <v>0</v>
      </c>
      <c r="AT58" s="513">
        <v>7864.2533936651589</v>
      </c>
      <c r="AU58" s="125">
        <v>8690</v>
      </c>
      <c r="AV58" s="256">
        <f t="shared" si="14"/>
        <v>6.1050061050061048E-2</v>
      </c>
      <c r="AW58" s="513">
        <v>7411.7647058823532</v>
      </c>
      <c r="AX58" s="192">
        <v>8190</v>
      </c>
      <c r="AY58" s="256">
        <f t="shared" si="15"/>
        <v>9.3457943925233641E-2</v>
      </c>
      <c r="AZ58" s="513">
        <v>6778.2805429864256</v>
      </c>
      <c r="BA58" s="192">
        <v>7490</v>
      </c>
      <c r="BB58" s="256">
        <f t="shared" si="16"/>
        <v>0</v>
      </c>
      <c r="BC58" s="513">
        <v>6778.2805429864256</v>
      </c>
      <c r="BD58" s="192">
        <v>7490</v>
      </c>
      <c r="BE58" s="256">
        <f t="shared" si="17"/>
        <v>0</v>
      </c>
      <c r="BF58" s="94">
        <v>6778.2805429864256</v>
      </c>
      <c r="BG58" s="179">
        <v>7490</v>
      </c>
      <c r="BH58" s="256">
        <f t="shared" si="18"/>
        <v>-6.2578222778473094E-2</v>
      </c>
      <c r="BI58" s="94">
        <f t="shared" si="27"/>
        <v>7230.7692307692305</v>
      </c>
      <c r="BJ58" s="125">
        <v>7990</v>
      </c>
      <c r="BK58" s="256">
        <f t="shared" si="19"/>
        <v>0</v>
      </c>
      <c r="BL58" s="94">
        <f t="shared" si="28"/>
        <v>7230.7692307692305</v>
      </c>
      <c r="BM58" s="125">
        <v>7990</v>
      </c>
      <c r="BN58" s="256">
        <f t="shared" si="20"/>
        <v>0</v>
      </c>
      <c r="BO58" s="94">
        <f t="shared" si="29"/>
        <v>7230.7692307692305</v>
      </c>
      <c r="BP58" s="125">
        <v>7990</v>
      </c>
      <c r="BQ58" s="256">
        <f t="shared" si="21"/>
        <v>0</v>
      </c>
      <c r="BR58" s="94">
        <f t="shared" si="30"/>
        <v>7230.7692307692305</v>
      </c>
      <c r="BS58" s="125">
        <v>7990</v>
      </c>
      <c r="BT58" s="256">
        <f t="shared" si="22"/>
        <v>5.2700922266139656E-2</v>
      </c>
      <c r="BU58" s="135">
        <v>6868.778280542987</v>
      </c>
      <c r="BV58" s="136">
        <v>7590</v>
      </c>
      <c r="BW58" s="256">
        <f t="shared" si="23"/>
        <v>0</v>
      </c>
      <c r="BX58" s="94">
        <f t="shared" si="31"/>
        <v>6868.778280542987</v>
      </c>
      <c r="BY58" s="118">
        <v>7590</v>
      </c>
      <c r="BZ58" s="256">
        <f t="shared" si="24"/>
        <v>0.1</v>
      </c>
      <c r="CA58" s="64">
        <f t="shared" si="33"/>
        <v>6244.3438914027147</v>
      </c>
      <c r="CB58" s="44">
        <v>6900</v>
      </c>
      <c r="CC58" s="256">
        <f t="shared" si="25"/>
        <v>0</v>
      </c>
      <c r="CD58" s="7">
        <f t="shared" si="34"/>
        <v>6244.3438914027147</v>
      </c>
      <c r="CE58" s="44">
        <v>6900</v>
      </c>
      <c r="CF58" s="526"/>
    </row>
    <row r="59" spans="1:88" x14ac:dyDescent="0.3">
      <c r="A59" s="279" t="s">
        <v>95</v>
      </c>
      <c r="B59" s="262">
        <v>736</v>
      </c>
      <c r="C59" s="457" t="s">
        <v>115</v>
      </c>
      <c r="D59" s="135">
        <v>11031.674208144797</v>
      </c>
      <c r="E59" s="774">
        <v>12190</v>
      </c>
      <c r="F59" s="256">
        <f t="shared" si="0"/>
        <v>0.1091901728844404</v>
      </c>
      <c r="G59" s="135">
        <v>9945.7013574660632</v>
      </c>
      <c r="H59" s="819">
        <v>10990</v>
      </c>
      <c r="I59" s="256">
        <f t="shared" si="1"/>
        <v>5.7747834456207889E-2</v>
      </c>
      <c r="J59" s="135">
        <v>9402.714932126697</v>
      </c>
      <c r="K59" s="749">
        <v>10390</v>
      </c>
      <c r="L59" s="256">
        <f t="shared" si="2"/>
        <v>4.004004004004004E-2</v>
      </c>
      <c r="M59" s="135">
        <v>9040.7239819004535</v>
      </c>
      <c r="N59" s="749">
        <v>9990</v>
      </c>
      <c r="O59" s="256">
        <f t="shared" si="3"/>
        <v>8.7051142546245922E-2</v>
      </c>
      <c r="P59" s="135">
        <v>8316.7420814479647</v>
      </c>
      <c r="Q59" s="749">
        <v>9190</v>
      </c>
      <c r="R59" s="256">
        <f t="shared" si="4"/>
        <v>0</v>
      </c>
      <c r="S59" s="135">
        <v>8316.7420814479647</v>
      </c>
      <c r="T59" s="749">
        <v>9190</v>
      </c>
      <c r="U59" s="256">
        <f t="shared" si="5"/>
        <v>6.9848661233993012E-2</v>
      </c>
      <c r="V59" s="135">
        <v>7773.7556561085976</v>
      </c>
      <c r="W59" s="749">
        <v>8590</v>
      </c>
      <c r="X59" s="256">
        <f t="shared" si="6"/>
        <v>1.1778563015312132E-2</v>
      </c>
      <c r="Y59" s="768">
        <v>7683.2579185520362</v>
      </c>
      <c r="Z59" s="88">
        <v>8490</v>
      </c>
      <c r="AA59" s="256">
        <f t="shared" si="7"/>
        <v>0</v>
      </c>
      <c r="AB59" s="135">
        <v>7683.2579185520362</v>
      </c>
      <c r="AC59" s="749">
        <v>8490</v>
      </c>
      <c r="AD59" s="256">
        <f t="shared" si="8"/>
        <v>0</v>
      </c>
      <c r="AE59" s="135">
        <v>7683.2579185520362</v>
      </c>
      <c r="AF59" s="819">
        <v>8490</v>
      </c>
      <c r="AG59" s="256">
        <f t="shared" si="9"/>
        <v>4.9443757725587144E-2</v>
      </c>
      <c r="AH59" s="94">
        <f t="shared" si="26"/>
        <v>7321.2669683257918</v>
      </c>
      <c r="AI59" s="179">
        <v>8090</v>
      </c>
      <c r="AJ59" s="256">
        <f t="shared" si="10"/>
        <v>9.4722598105548034E-2</v>
      </c>
      <c r="AK59" s="566">
        <v>6687.7828054298643</v>
      </c>
      <c r="AL59" s="566">
        <v>7390</v>
      </c>
      <c r="AM59" s="256">
        <f t="shared" si="11"/>
        <v>0</v>
      </c>
      <c r="AN59" s="578">
        <v>6687.7828054298643</v>
      </c>
      <c r="AO59" s="159">
        <v>7390</v>
      </c>
      <c r="AP59" s="256">
        <f t="shared" si="12"/>
        <v>0</v>
      </c>
      <c r="AQ59" s="513">
        <v>6687.7828054298643</v>
      </c>
      <c r="AR59" s="125">
        <v>7390</v>
      </c>
      <c r="AS59" s="256">
        <f t="shared" si="13"/>
        <v>0</v>
      </c>
      <c r="AT59" s="513">
        <v>6687.7828054298643</v>
      </c>
      <c r="AU59" s="125">
        <v>7390</v>
      </c>
      <c r="AV59" s="256">
        <f t="shared" si="14"/>
        <v>7.2568940493468792E-2</v>
      </c>
      <c r="AW59" s="513">
        <v>6235.2941176470586</v>
      </c>
      <c r="AX59" s="192">
        <v>6890</v>
      </c>
      <c r="AY59" s="256">
        <f t="shared" si="15"/>
        <v>9.5389507154213043E-2</v>
      </c>
      <c r="AZ59" s="513">
        <v>5692.3076923076924</v>
      </c>
      <c r="BA59" s="192">
        <v>6290</v>
      </c>
      <c r="BB59" s="256">
        <f t="shared" si="16"/>
        <v>0</v>
      </c>
      <c r="BC59" s="513">
        <v>5692.3076923076924</v>
      </c>
      <c r="BD59" s="192">
        <v>6290</v>
      </c>
      <c r="BE59" s="256">
        <f t="shared" si="17"/>
        <v>0</v>
      </c>
      <c r="BF59" s="94">
        <v>5692.3076923076924</v>
      </c>
      <c r="BG59" s="125">
        <v>6290</v>
      </c>
      <c r="BH59" s="256">
        <f t="shared" si="18"/>
        <v>0</v>
      </c>
      <c r="BI59" s="94">
        <f t="shared" si="27"/>
        <v>5692.3076923076924</v>
      </c>
      <c r="BJ59" s="125">
        <v>6290</v>
      </c>
      <c r="BK59" s="256">
        <f t="shared" si="19"/>
        <v>0</v>
      </c>
      <c r="BL59" s="94">
        <f t="shared" si="28"/>
        <v>5692.3076923076924</v>
      </c>
      <c r="BM59" s="125">
        <v>6290</v>
      </c>
      <c r="BN59" s="256">
        <f t="shared" si="20"/>
        <v>0</v>
      </c>
      <c r="BO59" s="94">
        <f t="shared" si="29"/>
        <v>5692.3076923076924</v>
      </c>
      <c r="BP59" s="125">
        <v>6290</v>
      </c>
      <c r="BQ59" s="256">
        <f t="shared" si="21"/>
        <v>0</v>
      </c>
      <c r="BR59" s="94">
        <f t="shared" si="30"/>
        <v>5692.3076923076924</v>
      </c>
      <c r="BS59" s="125">
        <v>6290</v>
      </c>
      <c r="BT59" s="256">
        <f t="shared" si="22"/>
        <v>0.1054481546572935</v>
      </c>
      <c r="BU59" s="140">
        <v>5149.3212669683262</v>
      </c>
      <c r="BV59" s="157">
        <v>5690</v>
      </c>
      <c r="BW59" s="256">
        <f t="shared" si="23"/>
        <v>0</v>
      </c>
      <c r="BX59" s="94">
        <f t="shared" si="31"/>
        <v>5149.3212669683262</v>
      </c>
      <c r="BY59" s="118">
        <v>5690</v>
      </c>
      <c r="BZ59" s="256">
        <f t="shared" si="24"/>
        <v>9.4230769230769229E-2</v>
      </c>
      <c r="CA59" s="64">
        <f>CB59/(1.105)</f>
        <v>4705.8823529411766</v>
      </c>
      <c r="CB59" s="44">
        <v>5200</v>
      </c>
      <c r="CC59" s="256">
        <f t="shared" si="25"/>
        <v>0</v>
      </c>
      <c r="CD59" s="7">
        <f>CE59/(1.105)</f>
        <v>4705.8823529411766</v>
      </c>
      <c r="CE59" s="44">
        <v>5200</v>
      </c>
      <c r="CF59" s="526"/>
    </row>
    <row r="60" spans="1:88" x14ac:dyDescent="0.3">
      <c r="A60" s="279" t="s">
        <v>95</v>
      </c>
      <c r="B60" s="262">
        <v>755</v>
      </c>
      <c r="C60" s="457" t="s">
        <v>116</v>
      </c>
      <c r="D60" s="137">
        <v>14742.081447963801</v>
      </c>
      <c r="E60" s="774">
        <v>16290</v>
      </c>
      <c r="F60" s="256">
        <f t="shared" si="0"/>
        <v>0.10891763104152484</v>
      </c>
      <c r="G60" s="137">
        <v>13294.117647058823</v>
      </c>
      <c r="H60" s="819">
        <v>14690</v>
      </c>
      <c r="I60" s="256">
        <f t="shared" si="1"/>
        <v>5.0035739814152963E-2</v>
      </c>
      <c r="J60" s="137">
        <v>12660.633484162896</v>
      </c>
      <c r="K60" s="749">
        <v>13990</v>
      </c>
      <c r="L60" s="256">
        <f t="shared" si="2"/>
        <v>4.4809559372666168E-2</v>
      </c>
      <c r="M60" s="137">
        <v>12117.64705882353</v>
      </c>
      <c r="N60" s="749">
        <v>13390</v>
      </c>
      <c r="O60" s="256">
        <f t="shared" si="3"/>
        <v>9.844134536505332E-2</v>
      </c>
      <c r="P60" s="137">
        <v>11031.674208144797</v>
      </c>
      <c r="Q60" s="749">
        <v>12190</v>
      </c>
      <c r="R60" s="256">
        <f t="shared" si="4"/>
        <v>0</v>
      </c>
      <c r="S60" s="137">
        <v>11031.674208144797</v>
      </c>
      <c r="T60" s="749">
        <v>12190</v>
      </c>
      <c r="U60" s="256">
        <f t="shared" si="5"/>
        <v>7.0237050043898158E-2</v>
      </c>
      <c r="V60" s="137">
        <v>10307.692307692309</v>
      </c>
      <c r="W60" s="749">
        <v>11390</v>
      </c>
      <c r="X60" s="256">
        <f t="shared" si="6"/>
        <v>8.8573959255978749E-3</v>
      </c>
      <c r="Y60" s="768">
        <v>10217.194570135747</v>
      </c>
      <c r="Z60" s="88">
        <v>11290</v>
      </c>
      <c r="AA60" s="256">
        <f t="shared" si="7"/>
        <v>0</v>
      </c>
      <c r="AB60" s="137">
        <v>10217.194570135747</v>
      </c>
      <c r="AC60" s="749">
        <v>11290</v>
      </c>
      <c r="AD60" s="256">
        <f t="shared" si="8"/>
        <v>0</v>
      </c>
      <c r="AE60" s="137">
        <v>10217.194570135747</v>
      </c>
      <c r="AF60" s="819">
        <v>11290</v>
      </c>
      <c r="AG60" s="256">
        <f t="shared" si="9"/>
        <v>4.6339202965708988E-2</v>
      </c>
      <c r="AH60" s="95">
        <f t="shared" si="26"/>
        <v>9764.7058823529405</v>
      </c>
      <c r="AI60" s="179">
        <v>10790</v>
      </c>
      <c r="AJ60" s="256">
        <f t="shared" si="10"/>
        <v>0.10214504596527069</v>
      </c>
      <c r="AK60" s="620">
        <v>8859.7285067873308</v>
      </c>
      <c r="AL60" s="620">
        <v>9790</v>
      </c>
      <c r="AM60" s="256">
        <f t="shared" si="11"/>
        <v>0</v>
      </c>
      <c r="AN60" s="579">
        <v>8859.7285067873308</v>
      </c>
      <c r="AO60" s="161">
        <v>9790</v>
      </c>
      <c r="AP60" s="256">
        <f t="shared" si="12"/>
        <v>0</v>
      </c>
      <c r="AQ60" s="515">
        <v>8859.7285067873308</v>
      </c>
      <c r="AR60" s="125">
        <v>9790</v>
      </c>
      <c r="AS60" s="256">
        <f t="shared" si="13"/>
        <v>0</v>
      </c>
      <c r="AT60" s="515">
        <v>8859.7285067873308</v>
      </c>
      <c r="AU60" s="125">
        <v>9790</v>
      </c>
      <c r="AV60" s="256">
        <f t="shared" si="14"/>
        <v>2.0855057351407715E-2</v>
      </c>
      <c r="AW60" s="515">
        <v>8678.7330316742082</v>
      </c>
      <c r="AX60" s="192">
        <v>9590</v>
      </c>
      <c r="AY60" s="256">
        <f t="shared" si="15"/>
        <v>6.6740823136818686E-2</v>
      </c>
      <c r="AZ60" s="515">
        <v>8135.746606334842</v>
      </c>
      <c r="BA60" s="192">
        <v>8990</v>
      </c>
      <c r="BB60" s="256">
        <f t="shared" si="16"/>
        <v>0</v>
      </c>
      <c r="BC60" s="515">
        <v>8135.746606334842</v>
      </c>
      <c r="BD60" s="192">
        <v>8990</v>
      </c>
      <c r="BE60" s="256">
        <f t="shared" si="17"/>
        <v>0</v>
      </c>
      <c r="BF60" s="109">
        <v>8135.746606334842</v>
      </c>
      <c r="BG60" s="179">
        <v>8990</v>
      </c>
      <c r="BH60" s="256">
        <f t="shared" si="18"/>
        <v>-0.10010010010010011</v>
      </c>
      <c r="BI60" s="95">
        <f t="shared" si="27"/>
        <v>9040.7239819004535</v>
      </c>
      <c r="BJ60" s="125">
        <v>9990</v>
      </c>
      <c r="BK60" s="256">
        <f t="shared" si="19"/>
        <v>0</v>
      </c>
      <c r="BL60" s="95">
        <f t="shared" si="28"/>
        <v>9040.7239819004535</v>
      </c>
      <c r="BM60" s="125">
        <v>9990</v>
      </c>
      <c r="BN60" s="256">
        <f t="shared" si="20"/>
        <v>0</v>
      </c>
      <c r="BO60" s="95">
        <f t="shared" si="29"/>
        <v>9040.7239819004535</v>
      </c>
      <c r="BP60" s="125">
        <v>9990</v>
      </c>
      <c r="BQ60" s="256">
        <f t="shared" si="21"/>
        <v>0</v>
      </c>
      <c r="BR60" s="95">
        <f t="shared" si="30"/>
        <v>9040.7239819004535</v>
      </c>
      <c r="BS60" s="125">
        <v>9990</v>
      </c>
      <c r="BT60" s="256">
        <f t="shared" si="22"/>
        <v>7.5349838536060282E-2</v>
      </c>
      <c r="BU60" s="141">
        <v>8407.2398190045242</v>
      </c>
      <c r="BV60" s="158">
        <v>9290</v>
      </c>
      <c r="BW60" s="256">
        <f t="shared" si="23"/>
        <v>0</v>
      </c>
      <c r="BX60" s="95">
        <f t="shared" si="31"/>
        <v>8407.2398190045242</v>
      </c>
      <c r="BY60" s="118">
        <v>9290</v>
      </c>
      <c r="BZ60" s="256">
        <f t="shared" si="24"/>
        <v>0.10727056019070322</v>
      </c>
      <c r="CA60" s="108">
        <f>CB60/(1.105)</f>
        <v>7592.7601809954749</v>
      </c>
      <c r="CB60" s="46">
        <v>8390</v>
      </c>
      <c r="CC60" s="256">
        <f t="shared" si="25"/>
        <v>1.2062726176115802E-2</v>
      </c>
      <c r="CD60" s="8">
        <f>CE60/(1.105)</f>
        <v>7502.2624434389145</v>
      </c>
      <c r="CE60" s="46">
        <v>8290</v>
      </c>
      <c r="CF60" s="526"/>
    </row>
    <row r="61" spans="1:88" x14ac:dyDescent="0.3">
      <c r="A61" s="279" t="s">
        <v>95</v>
      </c>
      <c r="B61" s="262">
        <v>2014</v>
      </c>
      <c r="C61" s="737" t="s">
        <v>117</v>
      </c>
      <c r="D61" s="137">
        <v>17457.013574660632</v>
      </c>
      <c r="E61" s="774">
        <v>19290</v>
      </c>
      <c r="F61" s="256"/>
      <c r="G61" s="137">
        <v>15828.054298642533</v>
      </c>
      <c r="H61" s="819">
        <v>17490</v>
      </c>
      <c r="I61" s="256"/>
      <c r="J61" s="137">
        <v>15013.574660633485</v>
      </c>
      <c r="K61" s="749">
        <v>16590</v>
      </c>
      <c r="L61" s="256"/>
      <c r="M61" s="137"/>
      <c r="N61" s="749"/>
      <c r="O61" s="256"/>
      <c r="P61" s="137"/>
      <c r="Q61" s="749"/>
      <c r="R61" s="256"/>
      <c r="S61" s="137"/>
      <c r="T61" s="749"/>
      <c r="U61" s="256"/>
      <c r="V61" s="137"/>
      <c r="W61" s="749"/>
      <c r="X61" s="256"/>
      <c r="Y61" s="768"/>
      <c r="Z61" s="88"/>
      <c r="AA61" s="256"/>
      <c r="AB61" s="137"/>
      <c r="AC61" s="749"/>
      <c r="AD61" s="256"/>
      <c r="AE61" s="137"/>
      <c r="AF61" s="819"/>
      <c r="AG61" s="256"/>
      <c r="AH61" s="95"/>
      <c r="AI61" s="179"/>
      <c r="AJ61" s="256"/>
      <c r="AK61" s="620"/>
      <c r="AL61" s="620"/>
      <c r="AM61" s="256"/>
      <c r="AN61" s="579"/>
      <c r="AO61" s="161"/>
      <c r="AP61" s="256"/>
      <c r="AQ61" s="515"/>
      <c r="AR61" s="125"/>
      <c r="AS61" s="256"/>
      <c r="AT61" s="515"/>
      <c r="AU61" s="125"/>
      <c r="AV61" s="256"/>
      <c r="AW61" s="515"/>
      <c r="AX61" s="192"/>
      <c r="AY61" s="256"/>
      <c r="AZ61" s="515"/>
      <c r="BA61" s="192"/>
      <c r="BB61" s="256"/>
      <c r="BC61" s="515"/>
      <c r="BD61" s="345"/>
      <c r="BE61" s="256"/>
      <c r="BF61" s="109"/>
      <c r="BG61" s="180"/>
      <c r="BH61" s="256"/>
      <c r="BI61" s="95"/>
      <c r="BJ61" s="126"/>
      <c r="BK61" s="256"/>
      <c r="BL61" s="95"/>
      <c r="BM61" s="126"/>
      <c r="BN61" s="256"/>
      <c r="BO61" s="95"/>
      <c r="BP61" s="126"/>
      <c r="BQ61" s="256"/>
      <c r="BR61" s="95"/>
      <c r="BS61" s="126"/>
      <c r="BT61" s="256"/>
      <c r="BU61" s="144"/>
      <c r="BV61" s="161"/>
      <c r="BW61" s="256"/>
      <c r="BX61" s="95"/>
      <c r="BY61" s="295"/>
      <c r="BZ61" s="256"/>
      <c r="CA61" s="108"/>
      <c r="CB61" s="46"/>
      <c r="CC61" s="256"/>
      <c r="CD61" s="8"/>
      <c r="CE61" s="46"/>
      <c r="CF61" s="526"/>
    </row>
    <row r="62" spans="1:88" ht="15" thickBot="1" x14ac:dyDescent="0.35">
      <c r="A62" s="297" t="s">
        <v>95</v>
      </c>
      <c r="B62" s="265">
        <v>1095</v>
      </c>
      <c r="C62" s="503" t="s">
        <v>499</v>
      </c>
      <c r="D62" s="140">
        <v>9945.7013574660632</v>
      </c>
      <c r="E62" s="774">
        <v>10990</v>
      </c>
      <c r="F62" s="256">
        <f t="shared" si="0"/>
        <v>0.10010010010010011</v>
      </c>
      <c r="G62" s="140">
        <v>9040.7239819004535</v>
      </c>
      <c r="H62" s="819">
        <v>9990</v>
      </c>
      <c r="I62" s="256">
        <f t="shared" si="1"/>
        <v>5.2687038988408853E-2</v>
      </c>
      <c r="J62" s="140">
        <v>8588.2352941176468</v>
      </c>
      <c r="K62" s="749">
        <v>9490</v>
      </c>
      <c r="L62" s="256">
        <f t="shared" si="2"/>
        <v>7.9635949943117179E-2</v>
      </c>
      <c r="M62" s="140">
        <v>7954.7511312217193</v>
      </c>
      <c r="N62" s="749">
        <v>8790</v>
      </c>
      <c r="O62" s="256">
        <f t="shared" si="3"/>
        <v>0.10012515644555695</v>
      </c>
      <c r="P62" s="140">
        <v>7230.7692307692305</v>
      </c>
      <c r="Q62" s="819">
        <v>7990</v>
      </c>
      <c r="R62" s="256">
        <f t="shared" si="4"/>
        <v>0.14306151645207441</v>
      </c>
      <c r="S62" s="140">
        <v>6325.7918552036199</v>
      </c>
      <c r="T62" s="749">
        <v>6990</v>
      </c>
      <c r="U62" s="256">
        <f t="shared" si="5"/>
        <v>6.0698027314112293E-2</v>
      </c>
      <c r="V62" s="140">
        <v>5963.8009049773755</v>
      </c>
      <c r="W62" s="749">
        <v>6590</v>
      </c>
      <c r="X62" s="256">
        <f t="shared" si="6"/>
        <v>1.5408320493066256E-2</v>
      </c>
      <c r="Y62" s="768">
        <v>5873.3031674208141</v>
      </c>
      <c r="Z62" s="88">
        <v>6490</v>
      </c>
      <c r="AA62" s="256">
        <f t="shared" si="7"/>
        <v>0</v>
      </c>
      <c r="AB62" s="140">
        <v>5873.3031674208141</v>
      </c>
      <c r="AC62" s="749">
        <v>6490</v>
      </c>
      <c r="AD62" s="256">
        <f t="shared" si="8"/>
        <v>0</v>
      </c>
      <c r="AE62" s="140">
        <v>5873.3031674208141</v>
      </c>
      <c r="AF62" s="819">
        <v>6490</v>
      </c>
      <c r="AG62" s="256">
        <f t="shared" si="9"/>
        <v>4.8465266558966075E-2</v>
      </c>
      <c r="AH62" s="99">
        <f>AI62/1.105</f>
        <v>5601.809954751131</v>
      </c>
      <c r="AI62" s="179">
        <v>6190</v>
      </c>
      <c r="AJ62" s="256">
        <f t="shared" si="10"/>
        <v>0.1073345259391771</v>
      </c>
      <c r="AK62" s="620">
        <v>5058.8235294117649</v>
      </c>
      <c r="AL62" s="620">
        <v>5590</v>
      </c>
      <c r="AM62" s="256">
        <f t="shared" si="11"/>
        <v>0</v>
      </c>
      <c r="AN62" s="579">
        <v>5058.8235294117649</v>
      </c>
      <c r="AO62" s="161">
        <v>5590</v>
      </c>
      <c r="AP62" s="256">
        <f t="shared" si="12"/>
        <v>0</v>
      </c>
      <c r="AQ62" s="516">
        <v>5058.8235294117649</v>
      </c>
      <c r="AR62" s="125">
        <v>5590</v>
      </c>
      <c r="AS62" s="256">
        <f t="shared" si="13"/>
        <v>0</v>
      </c>
      <c r="AT62" s="516">
        <v>5058.8235294117649</v>
      </c>
      <c r="AU62" s="125">
        <v>5590</v>
      </c>
      <c r="AV62" s="256">
        <f t="shared" si="14"/>
        <v>7.7071290944123308E-2</v>
      </c>
      <c r="AW62" s="516">
        <v>4696.8325791855204</v>
      </c>
      <c r="AX62" s="192">
        <v>5190</v>
      </c>
      <c r="AY62" s="256">
        <f t="shared" si="15"/>
        <v>0.18223234624145787</v>
      </c>
      <c r="AZ62" s="516">
        <v>3972.8506787330316</v>
      </c>
      <c r="BA62" s="192">
        <v>4390</v>
      </c>
      <c r="BB62" s="256">
        <f t="shared" si="16"/>
        <v>0</v>
      </c>
      <c r="BC62" s="521">
        <v>3972.8506787330316</v>
      </c>
      <c r="BD62" s="381">
        <v>4390</v>
      </c>
      <c r="BE62" s="256">
        <f>(BD62-BG62)/BG62</f>
        <v>0</v>
      </c>
      <c r="BF62" s="100">
        <v>3972.8506787330316</v>
      </c>
      <c r="BG62" s="126">
        <v>4390</v>
      </c>
      <c r="BH62" s="256">
        <f>(BG62-BJ62)/BJ62</f>
        <v>0</v>
      </c>
      <c r="BI62" s="100">
        <f>BJ62/1.105</f>
        <v>3972.8506787330316</v>
      </c>
      <c r="BJ62" s="126">
        <v>4390</v>
      </c>
      <c r="BK62" s="256">
        <f>(BJ62-BM62)/BM62</f>
        <v>0</v>
      </c>
      <c r="BL62" s="100">
        <f>BM62/1.105</f>
        <v>3972.8506787330316</v>
      </c>
      <c r="BM62" s="180">
        <v>4390</v>
      </c>
      <c r="BN62" s="256">
        <f>(BM62-BP62)/BP62</f>
        <v>-0.12024048096192384</v>
      </c>
      <c r="BO62" s="100">
        <f>BP62/1.105</f>
        <v>4515.8371040723987</v>
      </c>
      <c r="BP62" s="126">
        <v>4990</v>
      </c>
      <c r="BQ62" s="256">
        <f>(BP62-BS62)/BS62</f>
        <v>0</v>
      </c>
      <c r="BR62" s="100">
        <f>BS62/1.105</f>
        <v>4515.8371040723987</v>
      </c>
      <c r="BS62" s="126">
        <v>4990</v>
      </c>
      <c r="BT62" s="256">
        <f>(BS62-BV62)/BV62</f>
        <v>0</v>
      </c>
      <c r="BU62" s="144">
        <v>4515.8371040723987</v>
      </c>
      <c r="BV62" s="161">
        <v>4990</v>
      </c>
      <c r="BW62" s="256">
        <f>(BV62-BY62)/BY62</f>
        <v>0</v>
      </c>
      <c r="BX62" s="100">
        <f>BY62/1.105</f>
        <v>4515.8371040723987</v>
      </c>
      <c r="BY62" s="126">
        <v>4990</v>
      </c>
      <c r="BZ62" s="256">
        <f>(BY62-CB62)/CB62</f>
        <v>0.92664092664092668</v>
      </c>
      <c r="CA62" s="111">
        <f>CB62/1.105</f>
        <v>2343.8914027149322</v>
      </c>
      <c r="CB62" s="46">
        <v>2590</v>
      </c>
      <c r="CC62" s="256">
        <f t="shared" ref="CC62:CC83" si="36">(CB62-CE62)/CE62</f>
        <v>4.0160642570281124E-2</v>
      </c>
      <c r="CD62" s="35">
        <f>CE62/1.105</f>
        <v>2253.3936651583713</v>
      </c>
      <c r="CE62" s="46">
        <v>2490</v>
      </c>
    </row>
    <row r="63" spans="1:88" s="481" customFormat="1" ht="15" thickBot="1" x14ac:dyDescent="0.35">
      <c r="A63" s="280" t="s">
        <v>95</v>
      </c>
      <c r="B63" s="266">
        <v>181</v>
      </c>
      <c r="C63" s="39" t="s">
        <v>499</v>
      </c>
      <c r="D63" s="302">
        <v>9945.7013574660632</v>
      </c>
      <c r="E63" s="774">
        <v>10990</v>
      </c>
      <c r="F63" s="256">
        <f t="shared" si="0"/>
        <v>0.10010010010010011</v>
      </c>
      <c r="G63" s="302">
        <v>9040.7239819004535</v>
      </c>
      <c r="H63" s="819">
        <v>9990</v>
      </c>
      <c r="I63" s="256">
        <f t="shared" si="1"/>
        <v>5.2687038988408853E-2</v>
      </c>
      <c r="J63" s="302">
        <v>8588.2352941176468</v>
      </c>
      <c r="K63" s="749">
        <v>9490</v>
      </c>
      <c r="L63" s="256">
        <f t="shared" si="2"/>
        <v>7.9635949943117179E-2</v>
      </c>
      <c r="M63" s="302">
        <v>7954.7511312217193</v>
      </c>
      <c r="N63" s="749">
        <v>8790</v>
      </c>
      <c r="O63" s="256">
        <f t="shared" si="3"/>
        <v>0.10012515644555695</v>
      </c>
      <c r="P63" s="302">
        <v>7230.7692307692305</v>
      </c>
      <c r="Q63" s="819">
        <v>7990</v>
      </c>
      <c r="R63" s="256">
        <f t="shared" si="4"/>
        <v>0.14306151645207441</v>
      </c>
      <c r="S63" s="302">
        <v>6325.7918552036199</v>
      </c>
      <c r="T63" s="749">
        <v>6990</v>
      </c>
      <c r="U63" s="256">
        <f t="shared" si="5"/>
        <v>6.0698027314112293E-2</v>
      </c>
      <c r="V63" s="302">
        <v>5963.8009049773755</v>
      </c>
      <c r="W63" s="749">
        <v>6590</v>
      </c>
      <c r="X63" s="256">
        <f t="shared" si="6"/>
        <v>1.5408320493066256E-2</v>
      </c>
      <c r="Y63" s="770">
        <v>5873.3031674208141</v>
      </c>
      <c r="Z63" s="548">
        <v>6490</v>
      </c>
      <c r="AA63" s="256">
        <f t="shared" si="7"/>
        <v>0</v>
      </c>
      <c r="AB63" s="302">
        <v>5873.3031674208141</v>
      </c>
      <c r="AC63" s="749">
        <v>6490</v>
      </c>
      <c r="AD63" s="256">
        <f t="shared" si="8"/>
        <v>0</v>
      </c>
      <c r="AE63" s="302">
        <v>5873.3031674208141</v>
      </c>
      <c r="AF63" s="819">
        <v>6490</v>
      </c>
      <c r="AG63" s="256">
        <f t="shared" si="9"/>
        <v>4.8465266558966075E-2</v>
      </c>
      <c r="AH63" s="389">
        <f>AI63/1.105</f>
        <v>5601.809954751131</v>
      </c>
      <c r="AI63" s="289">
        <v>6190</v>
      </c>
      <c r="AJ63" s="256">
        <f t="shared" si="10"/>
        <v>0.1073345259391771</v>
      </c>
      <c r="AK63" s="621">
        <v>5058.8235294117649</v>
      </c>
      <c r="AL63" s="621">
        <v>5590</v>
      </c>
      <c r="AM63" s="256">
        <f t="shared" si="11"/>
        <v>0</v>
      </c>
      <c r="AN63" s="580">
        <v>5058.8235294117649</v>
      </c>
      <c r="AO63" s="581">
        <v>5590</v>
      </c>
      <c r="AP63" s="256">
        <f t="shared" si="12"/>
        <v>0</v>
      </c>
      <c r="AQ63" s="517">
        <v>5058.8235294117649</v>
      </c>
      <c r="AR63" s="285">
        <v>5590</v>
      </c>
      <c r="AS63" s="256">
        <f t="shared" si="13"/>
        <v>0</v>
      </c>
      <c r="AT63" s="517">
        <v>5058.8235294117649</v>
      </c>
      <c r="AU63" s="285">
        <v>5590</v>
      </c>
      <c r="AV63" s="256">
        <f t="shared" si="14"/>
        <v>7.7071290944123308E-2</v>
      </c>
      <c r="AW63" s="517">
        <v>4696.8325791855204</v>
      </c>
      <c r="AX63" s="390">
        <v>5190</v>
      </c>
      <c r="AY63" s="256">
        <f t="shared" si="15"/>
        <v>0.18223234624145787</v>
      </c>
      <c r="AZ63" s="517">
        <v>3972.8506787330316</v>
      </c>
      <c r="BA63" s="390">
        <v>4390</v>
      </c>
      <c r="BB63" s="256">
        <f t="shared" si="16"/>
        <v>0</v>
      </c>
      <c r="BC63" s="521">
        <v>3972.8506787330316</v>
      </c>
      <c r="BD63" s="381">
        <v>4390</v>
      </c>
      <c r="BE63" s="256">
        <f t="shared" si="17"/>
        <v>0</v>
      </c>
      <c r="BF63" s="97">
        <v>3972.8506787330316</v>
      </c>
      <c r="BG63" s="285">
        <v>4390</v>
      </c>
      <c r="BH63" s="256">
        <f t="shared" si="18"/>
        <v>0</v>
      </c>
      <c r="BI63" s="97">
        <f>BJ63/1.105</f>
        <v>3972.8506787330316</v>
      </c>
      <c r="BJ63" s="285">
        <v>4390</v>
      </c>
      <c r="BK63" s="256">
        <f t="shared" si="19"/>
        <v>0</v>
      </c>
      <c r="BL63" s="97">
        <f>BM63/1.105</f>
        <v>3972.8506787330316</v>
      </c>
      <c r="BM63" s="289">
        <v>4390</v>
      </c>
      <c r="BN63" s="256">
        <f t="shared" si="20"/>
        <v>-0.12024048096192384</v>
      </c>
      <c r="BO63" s="97">
        <f>BP63/1.105</f>
        <v>4515.8371040723987</v>
      </c>
      <c r="BP63" s="285">
        <v>4990</v>
      </c>
      <c r="BQ63" s="256">
        <f t="shared" si="21"/>
        <v>0</v>
      </c>
      <c r="BR63" s="97">
        <f>BS63/1.105</f>
        <v>4515.8371040723987</v>
      </c>
      <c r="BS63" s="285">
        <v>4990</v>
      </c>
      <c r="BT63" s="256">
        <f t="shared" si="22"/>
        <v>0</v>
      </c>
      <c r="BU63" s="182">
        <v>4515.8371040723987</v>
      </c>
      <c r="BV63" s="296">
        <v>4990</v>
      </c>
      <c r="BW63" s="256">
        <f t="shared" si="23"/>
        <v>0</v>
      </c>
      <c r="BX63" s="97">
        <f>BY63/1.105</f>
        <v>4515.8371040723987</v>
      </c>
      <c r="BY63" s="285">
        <v>4990</v>
      </c>
      <c r="BZ63" s="256">
        <f t="shared" si="24"/>
        <v>0.92664092664092668</v>
      </c>
      <c r="CA63" s="114">
        <f>CB63/1.105</f>
        <v>2343.8914027149322</v>
      </c>
      <c r="CB63" s="48">
        <v>2590</v>
      </c>
      <c r="CC63" s="256">
        <f t="shared" si="36"/>
        <v>4.0160642570281124E-2</v>
      </c>
      <c r="CD63" s="25">
        <f>CE63/1.105</f>
        <v>2253.3936651583713</v>
      </c>
      <c r="CE63" s="48">
        <v>2490</v>
      </c>
      <c r="CF63" s="480"/>
      <c r="CG63" s="480"/>
      <c r="CH63" s="480"/>
      <c r="CI63" s="480"/>
      <c r="CJ63" s="480"/>
    </row>
    <row r="64" spans="1:88" s="479" customFormat="1" x14ac:dyDescent="0.3">
      <c r="A64" s="278" t="s">
        <v>120</v>
      </c>
      <c r="B64" s="269">
        <v>324</v>
      </c>
      <c r="C64" s="459" t="s">
        <v>121</v>
      </c>
      <c r="D64" s="785">
        <v>10858.823529411766</v>
      </c>
      <c r="E64" s="774">
        <v>11999</v>
      </c>
      <c r="F64" s="331">
        <f t="shared" si="0"/>
        <v>0.20002000200020001</v>
      </c>
      <c r="G64" s="785">
        <v>8596.3800904977379</v>
      </c>
      <c r="H64" s="819">
        <v>9999</v>
      </c>
      <c r="I64" s="331">
        <f t="shared" si="1"/>
        <v>0.111123458162018</v>
      </c>
      <c r="J64" s="785">
        <v>8143.8914027149322</v>
      </c>
      <c r="K64" s="749">
        <v>8999</v>
      </c>
      <c r="L64" s="331">
        <f t="shared" si="2"/>
        <v>0</v>
      </c>
      <c r="M64" s="785">
        <v>8143.8914027149322</v>
      </c>
      <c r="N64" s="749">
        <v>8999</v>
      </c>
      <c r="O64" s="331">
        <f t="shared" si="3"/>
        <v>0</v>
      </c>
      <c r="P64" s="785">
        <v>8143.8914027149322</v>
      </c>
      <c r="Q64" s="749">
        <v>8999</v>
      </c>
      <c r="R64" s="331">
        <f t="shared" si="4"/>
        <v>0</v>
      </c>
      <c r="S64" s="785">
        <v>8143.8914027149322</v>
      </c>
      <c r="T64" s="749">
        <v>8999</v>
      </c>
      <c r="U64" s="331">
        <f t="shared" si="5"/>
        <v>-0.23672603901611536</v>
      </c>
      <c r="V64" s="785">
        <v>10669.683257918552</v>
      </c>
      <c r="W64" s="749">
        <v>11790</v>
      </c>
      <c r="X64" s="331">
        <f t="shared" si="6"/>
        <v>8.5543199315654406E-3</v>
      </c>
      <c r="Y64" s="766">
        <v>10579.185520361991</v>
      </c>
      <c r="Z64" s="879">
        <v>11690</v>
      </c>
      <c r="AA64" s="331">
        <f t="shared" si="7"/>
        <v>0.12512030798845045</v>
      </c>
      <c r="AB64" s="146">
        <v>9402.714932126697</v>
      </c>
      <c r="AC64" s="749">
        <v>10390</v>
      </c>
      <c r="AD64" s="331">
        <f t="shared" si="8"/>
        <v>0</v>
      </c>
      <c r="AE64" s="785">
        <v>9402.714932126697</v>
      </c>
      <c r="AF64" s="819">
        <v>10390</v>
      </c>
      <c r="AG64" s="331">
        <f t="shared" si="9"/>
        <v>5.0556117290192111E-2</v>
      </c>
      <c r="AH64" s="24">
        <f t="shared" ref="AH64:AH94" si="37">AI64/1.105</f>
        <v>8950.2262443438922</v>
      </c>
      <c r="AI64" s="236">
        <v>9890</v>
      </c>
      <c r="AJ64" s="331">
        <f t="shared" si="10"/>
        <v>0.10011123470522804</v>
      </c>
      <c r="AK64" s="622">
        <v>8135.746606334842</v>
      </c>
      <c r="AL64" s="622">
        <v>8990</v>
      </c>
      <c r="AM64" s="331">
        <f t="shared" si="11"/>
        <v>0.1540436456996149</v>
      </c>
      <c r="AN64" s="583">
        <v>7049.7737556561087</v>
      </c>
      <c r="AO64" s="169">
        <v>7790</v>
      </c>
      <c r="AP64" s="331">
        <f t="shared" si="12"/>
        <v>2.6350461133069828E-2</v>
      </c>
      <c r="AQ64" s="520">
        <v>6868.778280542987</v>
      </c>
      <c r="AR64" s="299">
        <v>7590</v>
      </c>
      <c r="AS64" s="331">
        <f t="shared" si="13"/>
        <v>0</v>
      </c>
      <c r="AT64" s="520">
        <v>6868.778280542987</v>
      </c>
      <c r="AU64" s="299">
        <v>7590</v>
      </c>
      <c r="AV64" s="331">
        <f t="shared" si="14"/>
        <v>5.5632823365785816E-2</v>
      </c>
      <c r="AW64" s="520">
        <v>6506.7873303167426</v>
      </c>
      <c r="AX64" s="288">
        <v>7190</v>
      </c>
      <c r="AY64" s="331">
        <f t="shared" si="15"/>
        <v>9.1047040971168433E-2</v>
      </c>
      <c r="AZ64" s="520">
        <v>5963.8009049773755</v>
      </c>
      <c r="BA64" s="288">
        <v>6590</v>
      </c>
      <c r="BB64" s="331">
        <f t="shared" si="16"/>
        <v>0</v>
      </c>
      <c r="BC64" s="520">
        <v>5963.8009049773755</v>
      </c>
      <c r="BD64" s="288">
        <v>6590</v>
      </c>
      <c r="BE64" s="331">
        <f t="shared" si="17"/>
        <v>0</v>
      </c>
      <c r="BF64" s="102">
        <v>5963.8009049773755</v>
      </c>
      <c r="BG64" s="288">
        <v>6590</v>
      </c>
      <c r="BH64" s="331">
        <f t="shared" si="18"/>
        <v>0</v>
      </c>
      <c r="BI64" s="102">
        <f t="shared" ref="BI64:BI83" si="38">BJ64/1.105</f>
        <v>5963.8009049773755</v>
      </c>
      <c r="BJ64" s="288">
        <v>6590</v>
      </c>
      <c r="BK64" s="331">
        <f t="shared" si="19"/>
        <v>0</v>
      </c>
      <c r="BL64" s="102">
        <f t="shared" ref="BL64:BL83" si="39">BM64/1.105</f>
        <v>5963.8009049773755</v>
      </c>
      <c r="BM64" s="288">
        <v>6590</v>
      </c>
      <c r="BN64" s="331">
        <f t="shared" si="20"/>
        <v>0</v>
      </c>
      <c r="BO64" s="102">
        <f t="shared" ref="BO64:BO83" si="40">BP64/1.105</f>
        <v>5963.8009049773755</v>
      </c>
      <c r="BP64" s="288">
        <v>6590</v>
      </c>
      <c r="BQ64" s="331">
        <f t="shared" si="21"/>
        <v>0</v>
      </c>
      <c r="BR64" s="102">
        <f t="shared" ref="BR64:BR83" si="41">BS64/1.105</f>
        <v>5963.8009049773755</v>
      </c>
      <c r="BS64" s="288">
        <v>6590</v>
      </c>
      <c r="BT64" s="331">
        <f t="shared" si="22"/>
        <v>8.2101806239737271E-2</v>
      </c>
      <c r="BU64" s="298">
        <v>5511.3122171945706</v>
      </c>
      <c r="BV64" s="299">
        <v>6090</v>
      </c>
      <c r="BW64" s="331">
        <f t="shared" si="23"/>
        <v>0</v>
      </c>
      <c r="BX64" s="102">
        <f t="shared" ref="BX64:BX83" si="42">BY64/1.105</f>
        <v>5511.3122171945706</v>
      </c>
      <c r="BY64" s="293">
        <v>6090</v>
      </c>
      <c r="BZ64" s="331">
        <f t="shared" si="24"/>
        <v>0.10928961748633879</v>
      </c>
      <c r="CA64" s="115">
        <f t="shared" ref="CA64:CA83" si="43">CB64/1.105</f>
        <v>4968.3257918552035</v>
      </c>
      <c r="CB64" s="47">
        <v>5490</v>
      </c>
      <c r="CC64" s="331">
        <f t="shared" si="36"/>
        <v>5.7803468208092484E-2</v>
      </c>
      <c r="CD64" s="20">
        <f t="shared" ref="CD64:CD83" si="44">CE64/1.105</f>
        <v>4696.8325791855204</v>
      </c>
      <c r="CE64" s="47">
        <v>5190</v>
      </c>
      <c r="CF64" s="478"/>
      <c r="CG64" s="478"/>
      <c r="CH64" s="478"/>
      <c r="CI64" s="478"/>
      <c r="CJ64" s="478"/>
    </row>
    <row r="65" spans="1:88" x14ac:dyDescent="0.3">
      <c r="A65" s="279" t="s">
        <v>120</v>
      </c>
      <c r="B65" s="268">
        <v>157</v>
      </c>
      <c r="C65" s="457" t="s">
        <v>122</v>
      </c>
      <c r="D65" s="606">
        <v>10858.823529411766</v>
      </c>
      <c r="E65" s="774">
        <v>11999</v>
      </c>
      <c r="F65" s="195">
        <f t="shared" si="0"/>
        <v>3.4485731528580053E-2</v>
      </c>
      <c r="G65" s="606">
        <v>10496.83257918552</v>
      </c>
      <c r="H65" s="819">
        <v>11599</v>
      </c>
      <c r="I65" s="195">
        <f t="shared" si="1"/>
        <v>5.4550413673970358E-2</v>
      </c>
      <c r="J65" s="606">
        <v>9953.8461538461543</v>
      </c>
      <c r="K65" s="749">
        <v>10999</v>
      </c>
      <c r="L65" s="195">
        <f t="shared" si="2"/>
        <v>0.1000100010001</v>
      </c>
      <c r="M65" s="606">
        <v>9048.8687782805428</v>
      </c>
      <c r="N65" s="749">
        <v>9999</v>
      </c>
      <c r="O65" s="195">
        <f t="shared" si="3"/>
        <v>0</v>
      </c>
      <c r="P65" s="606">
        <v>9048.8687782805428</v>
      </c>
      <c r="Q65" s="749">
        <v>9999</v>
      </c>
      <c r="R65" s="195">
        <f t="shared" si="4"/>
        <v>0</v>
      </c>
      <c r="S65" s="606">
        <v>9048.8687782805428</v>
      </c>
      <c r="T65" s="749">
        <v>9999</v>
      </c>
      <c r="U65" s="195">
        <f t="shared" si="5"/>
        <v>0</v>
      </c>
      <c r="V65" s="606">
        <v>9048.8687782805428</v>
      </c>
      <c r="W65" s="749">
        <v>9999</v>
      </c>
      <c r="X65" s="195">
        <f t="shared" si="6"/>
        <v>0</v>
      </c>
      <c r="Y65" s="775">
        <v>9048.8687782805428</v>
      </c>
      <c r="Z65" s="880">
        <v>9999</v>
      </c>
      <c r="AA65" s="195">
        <f t="shared" si="7"/>
        <v>0.17649135192375573</v>
      </c>
      <c r="AB65" s="140">
        <v>7691.4027149321264</v>
      </c>
      <c r="AC65" s="749">
        <v>8499</v>
      </c>
      <c r="AD65" s="195">
        <f t="shared" si="8"/>
        <v>-5.4616240266963295E-2</v>
      </c>
      <c r="AE65" s="606">
        <v>8135.746606334842</v>
      </c>
      <c r="AF65" s="819">
        <v>8990</v>
      </c>
      <c r="AG65" s="195">
        <f t="shared" si="9"/>
        <v>3.4522439585730723E-2</v>
      </c>
      <c r="AH65" s="22">
        <f t="shared" si="37"/>
        <v>7864.2533936651589</v>
      </c>
      <c r="AI65" s="236">
        <v>8690</v>
      </c>
      <c r="AJ65" s="195">
        <f t="shared" si="10"/>
        <v>0.10139416983523447</v>
      </c>
      <c r="AK65" s="566">
        <v>7140.2714932126701</v>
      </c>
      <c r="AL65" s="566">
        <v>7890</v>
      </c>
      <c r="AM65" s="195">
        <f t="shared" si="11"/>
        <v>3.9525691699604744E-2</v>
      </c>
      <c r="AN65" s="578">
        <v>6868.778280542987</v>
      </c>
      <c r="AO65" s="159">
        <v>7590</v>
      </c>
      <c r="AP65" s="195">
        <f t="shared" si="12"/>
        <v>2.7063599458728011E-2</v>
      </c>
      <c r="AQ65" s="516">
        <v>6687.7828054298643</v>
      </c>
      <c r="AR65" s="162">
        <v>7390</v>
      </c>
      <c r="AS65" s="195">
        <f t="shared" si="13"/>
        <v>0</v>
      </c>
      <c r="AT65" s="516">
        <v>6687.7828054298643</v>
      </c>
      <c r="AU65" s="162">
        <v>7390</v>
      </c>
      <c r="AV65" s="195">
        <f t="shared" si="14"/>
        <v>5.7224606580829757E-2</v>
      </c>
      <c r="AW65" s="516">
        <v>6325.7918552036199</v>
      </c>
      <c r="AX65" s="192">
        <v>6990</v>
      </c>
      <c r="AY65" s="195">
        <f t="shared" si="15"/>
        <v>7.7041602465331274E-2</v>
      </c>
      <c r="AZ65" s="516">
        <v>5873.3031674208141</v>
      </c>
      <c r="BA65" s="192">
        <v>6490</v>
      </c>
      <c r="BB65" s="195">
        <f t="shared" si="16"/>
        <v>0</v>
      </c>
      <c r="BC65" s="516">
        <v>5873.3031674208141</v>
      </c>
      <c r="BD65" s="192">
        <v>6490</v>
      </c>
      <c r="BE65" s="195">
        <f t="shared" si="17"/>
        <v>0</v>
      </c>
      <c r="BF65" s="99">
        <v>5873.3031674208141</v>
      </c>
      <c r="BG65" s="125">
        <v>6490</v>
      </c>
      <c r="BH65" s="195">
        <f t="shared" si="18"/>
        <v>0</v>
      </c>
      <c r="BI65" s="99">
        <f t="shared" si="38"/>
        <v>5873.3031674208141</v>
      </c>
      <c r="BJ65" s="125">
        <v>6490</v>
      </c>
      <c r="BK65" s="195">
        <f t="shared" si="19"/>
        <v>0</v>
      </c>
      <c r="BL65" s="99">
        <f t="shared" si="39"/>
        <v>5873.3031674208141</v>
      </c>
      <c r="BM65" s="125">
        <v>6490</v>
      </c>
      <c r="BN65" s="195">
        <f t="shared" si="20"/>
        <v>0</v>
      </c>
      <c r="BO65" s="99">
        <f t="shared" si="40"/>
        <v>5873.3031674208141</v>
      </c>
      <c r="BP65" s="125">
        <v>6490</v>
      </c>
      <c r="BQ65" s="195">
        <f t="shared" si="21"/>
        <v>0</v>
      </c>
      <c r="BR65" s="99">
        <f t="shared" si="41"/>
        <v>5873.3031674208141</v>
      </c>
      <c r="BS65" s="125">
        <v>6490</v>
      </c>
      <c r="BT65" s="195">
        <f t="shared" si="22"/>
        <v>8.347245409015025E-2</v>
      </c>
      <c r="BU65" s="140">
        <v>5420.8144796380093</v>
      </c>
      <c r="BV65" s="157">
        <v>5990</v>
      </c>
      <c r="BW65" s="195">
        <f t="shared" si="23"/>
        <v>3.4542314335060449E-2</v>
      </c>
      <c r="BX65" s="99">
        <f t="shared" si="42"/>
        <v>5239.8190045248866</v>
      </c>
      <c r="BY65" s="118">
        <v>5790</v>
      </c>
      <c r="BZ65" s="195">
        <f t="shared" si="24"/>
        <v>9.4517958412098299E-2</v>
      </c>
      <c r="CA65" s="68">
        <f t="shared" si="43"/>
        <v>4787.3303167420818</v>
      </c>
      <c r="CB65" s="44">
        <v>5290</v>
      </c>
      <c r="CC65" s="195">
        <f t="shared" si="36"/>
        <v>6.0120240480961921E-2</v>
      </c>
      <c r="CD65" s="22">
        <f t="shared" si="44"/>
        <v>4515.8371040723987</v>
      </c>
      <c r="CE65" s="44">
        <v>4990</v>
      </c>
    </row>
    <row r="66" spans="1:88" x14ac:dyDescent="0.3">
      <c r="A66" s="279" t="s">
        <v>120</v>
      </c>
      <c r="B66" s="268">
        <v>639</v>
      </c>
      <c r="C66" s="457" t="s">
        <v>123</v>
      </c>
      <c r="D66" s="606">
        <v>10858.823529411766</v>
      </c>
      <c r="E66" s="774">
        <v>11999</v>
      </c>
      <c r="F66" s="195">
        <f t="shared" si="0"/>
        <v>3.4485731528580053E-2</v>
      </c>
      <c r="G66" s="606">
        <v>10496.83257918552</v>
      </c>
      <c r="H66" s="819">
        <v>11599</v>
      </c>
      <c r="I66" s="195">
        <f t="shared" si="1"/>
        <v>5.4550413673970358E-2</v>
      </c>
      <c r="J66" s="606">
        <v>9953.8461538461543</v>
      </c>
      <c r="K66" s="749">
        <v>10999</v>
      </c>
      <c r="L66" s="195">
        <f t="shared" si="2"/>
        <v>0.1000100010001</v>
      </c>
      <c r="M66" s="606">
        <v>9048.8687782805428</v>
      </c>
      <c r="N66" s="749">
        <v>9999</v>
      </c>
      <c r="O66" s="195">
        <f t="shared" si="3"/>
        <v>0</v>
      </c>
      <c r="P66" s="606">
        <v>9048.8687782805428</v>
      </c>
      <c r="Q66" s="749">
        <v>9999</v>
      </c>
      <c r="R66" s="195">
        <f t="shared" si="4"/>
        <v>0</v>
      </c>
      <c r="S66" s="606">
        <v>9048.8687782805428</v>
      </c>
      <c r="T66" s="749">
        <v>9999</v>
      </c>
      <c r="U66" s="195">
        <f t="shared" si="5"/>
        <v>0</v>
      </c>
      <c r="V66" s="606">
        <v>9048.8687782805428</v>
      </c>
      <c r="W66" s="749">
        <v>9999</v>
      </c>
      <c r="X66" s="195">
        <f t="shared" si="6"/>
        <v>0</v>
      </c>
      <c r="Y66" s="774">
        <v>9048.8687782805428</v>
      </c>
      <c r="Z66" s="876">
        <v>9999</v>
      </c>
      <c r="AA66" s="195">
        <f t="shared" si="7"/>
        <v>0.111123458162018</v>
      </c>
      <c r="AB66" s="140">
        <v>8143.8914027149322</v>
      </c>
      <c r="AC66" s="749">
        <v>8999</v>
      </c>
      <c r="AD66" s="195">
        <f t="shared" si="8"/>
        <v>-9.9199199199199201E-2</v>
      </c>
      <c r="AE66" s="606">
        <v>9040.7239819004535</v>
      </c>
      <c r="AF66" s="819">
        <v>9990</v>
      </c>
      <c r="AG66" s="195">
        <f t="shared" si="9"/>
        <v>5.2687038988408853E-2</v>
      </c>
      <c r="AH66" s="22">
        <f t="shared" si="37"/>
        <v>8588.2352941176468</v>
      </c>
      <c r="AI66" s="236">
        <v>9490</v>
      </c>
      <c r="AJ66" s="195">
        <f t="shared" si="10"/>
        <v>0.10477299185098952</v>
      </c>
      <c r="AK66" s="566">
        <v>7773.7556561085976</v>
      </c>
      <c r="AL66" s="566">
        <v>8590</v>
      </c>
      <c r="AM66" s="195">
        <f t="shared" si="11"/>
        <v>0.10269576379974327</v>
      </c>
      <c r="AN66" s="578">
        <v>7049.7737556561087</v>
      </c>
      <c r="AO66" s="159">
        <v>7790</v>
      </c>
      <c r="AP66" s="195">
        <f t="shared" si="12"/>
        <v>2.6350461133069828E-2</v>
      </c>
      <c r="AQ66" s="516">
        <v>6868.778280542987</v>
      </c>
      <c r="AR66" s="89">
        <v>7590</v>
      </c>
      <c r="AS66" s="195">
        <f t="shared" si="13"/>
        <v>0</v>
      </c>
      <c r="AT66" s="516">
        <v>6868.778280542987</v>
      </c>
      <c r="AU66" s="89">
        <v>7590</v>
      </c>
      <c r="AV66" s="195">
        <f t="shared" si="14"/>
        <v>5.5632823365785816E-2</v>
      </c>
      <c r="AW66" s="516">
        <v>6506.7873303167426</v>
      </c>
      <c r="AX66" s="192">
        <v>7190</v>
      </c>
      <c r="AY66" s="195">
        <f t="shared" si="15"/>
        <v>2.8612303290414878E-2</v>
      </c>
      <c r="AZ66" s="516">
        <v>6325.7918552036199</v>
      </c>
      <c r="BA66" s="192">
        <v>6990</v>
      </c>
      <c r="BB66" s="195">
        <f t="shared" si="16"/>
        <v>0</v>
      </c>
      <c r="BC66" s="516">
        <v>6325.7918552036199</v>
      </c>
      <c r="BD66" s="179">
        <v>6990</v>
      </c>
      <c r="BE66" s="195">
        <f t="shared" si="17"/>
        <v>-6.6755674232309742E-2</v>
      </c>
      <c r="BF66" s="99">
        <v>6778.2805429864256</v>
      </c>
      <c r="BG66" s="125">
        <v>7490</v>
      </c>
      <c r="BH66" s="195">
        <f t="shared" si="18"/>
        <v>0</v>
      </c>
      <c r="BI66" s="99">
        <f t="shared" si="38"/>
        <v>6778.2805429864256</v>
      </c>
      <c r="BJ66" s="125">
        <v>7490</v>
      </c>
      <c r="BK66" s="195">
        <f t="shared" si="19"/>
        <v>0</v>
      </c>
      <c r="BL66" s="99">
        <f t="shared" si="39"/>
        <v>6778.2805429864256</v>
      </c>
      <c r="BM66" s="179">
        <v>7490</v>
      </c>
      <c r="BN66" s="195">
        <f t="shared" si="20"/>
        <v>7.1530758226037203E-2</v>
      </c>
      <c r="BO66" s="99">
        <f t="shared" si="40"/>
        <v>6325.7918552036199</v>
      </c>
      <c r="BP66" s="125">
        <v>6990</v>
      </c>
      <c r="BQ66" s="195">
        <f t="shared" si="21"/>
        <v>0</v>
      </c>
      <c r="BR66" s="99">
        <f t="shared" si="41"/>
        <v>6325.7918552036199</v>
      </c>
      <c r="BS66" s="125">
        <v>6990</v>
      </c>
      <c r="BT66" s="195">
        <f t="shared" si="22"/>
        <v>9.3896713615023469E-2</v>
      </c>
      <c r="BU66" s="140">
        <v>5782.8054298642537</v>
      </c>
      <c r="BV66" s="157">
        <v>6390</v>
      </c>
      <c r="BW66" s="195">
        <f t="shared" si="23"/>
        <v>0</v>
      </c>
      <c r="BX66" s="99">
        <f t="shared" si="42"/>
        <v>5782.8054298642537</v>
      </c>
      <c r="BY66" s="118">
        <v>6390</v>
      </c>
      <c r="BZ66" s="195">
        <f t="shared" si="24"/>
        <v>0.10362694300518134</v>
      </c>
      <c r="CA66" s="68">
        <f t="shared" si="43"/>
        <v>5239.8190045248866</v>
      </c>
      <c r="CB66" s="44">
        <v>5790</v>
      </c>
      <c r="CC66" s="195">
        <f t="shared" si="36"/>
        <v>5.4644808743169397E-2</v>
      </c>
      <c r="CD66" s="22">
        <f t="shared" si="44"/>
        <v>4968.3257918552035</v>
      </c>
      <c r="CE66" s="44">
        <v>5490</v>
      </c>
    </row>
    <row r="67" spans="1:88" x14ac:dyDescent="0.3">
      <c r="A67" s="279" t="s">
        <v>120</v>
      </c>
      <c r="B67" s="268">
        <v>638</v>
      </c>
      <c r="C67" s="457" t="s">
        <v>124</v>
      </c>
      <c r="D67" s="606">
        <v>15828.054298642533</v>
      </c>
      <c r="E67" s="774">
        <v>17490</v>
      </c>
      <c r="F67" s="195">
        <f t="shared" si="0"/>
        <v>4.169148302561048E-2</v>
      </c>
      <c r="G67" s="606">
        <v>15194.570135746606</v>
      </c>
      <c r="H67" s="819">
        <v>16790</v>
      </c>
      <c r="I67" s="195">
        <f t="shared" si="1"/>
        <v>5.0031269543464665E-2</v>
      </c>
      <c r="J67" s="606">
        <v>14470.588235294117</v>
      </c>
      <c r="K67" s="749">
        <v>15990</v>
      </c>
      <c r="L67" s="195">
        <f t="shared" si="2"/>
        <v>0.11118832522585129</v>
      </c>
      <c r="M67" s="606">
        <v>13022.624434389141</v>
      </c>
      <c r="N67" s="749">
        <v>14390</v>
      </c>
      <c r="O67" s="195">
        <f t="shared" si="3"/>
        <v>0</v>
      </c>
      <c r="P67" s="606">
        <v>13022.624434389141</v>
      </c>
      <c r="Q67" s="749">
        <v>14390</v>
      </c>
      <c r="R67" s="195">
        <f t="shared" si="4"/>
        <v>0</v>
      </c>
      <c r="S67" s="606">
        <v>13022.624434389141</v>
      </c>
      <c r="T67" s="749">
        <v>14390</v>
      </c>
      <c r="U67" s="195">
        <f t="shared" si="5"/>
        <v>7.468259895444361E-2</v>
      </c>
      <c r="V67" s="606">
        <v>12117.64705882353</v>
      </c>
      <c r="W67" s="749">
        <v>13390</v>
      </c>
      <c r="X67" s="195">
        <f t="shared" si="6"/>
        <v>7.5244544770504138E-3</v>
      </c>
      <c r="Y67" s="774">
        <v>12027.149321266968</v>
      </c>
      <c r="Z67" s="876">
        <v>13290</v>
      </c>
      <c r="AA67" s="195">
        <f t="shared" si="7"/>
        <v>0.10842368640533778</v>
      </c>
      <c r="AB67" s="140">
        <v>10850.678733031675</v>
      </c>
      <c r="AC67" s="749">
        <v>11990</v>
      </c>
      <c r="AD67" s="195">
        <f t="shared" si="8"/>
        <v>0</v>
      </c>
      <c r="AE67" s="606">
        <v>10850.678733031675</v>
      </c>
      <c r="AF67" s="819">
        <v>11990</v>
      </c>
      <c r="AG67" s="195">
        <f t="shared" si="9"/>
        <v>9.0991810737033663E-2</v>
      </c>
      <c r="AH67" s="22">
        <f t="shared" si="37"/>
        <v>9945.7013574660632</v>
      </c>
      <c r="AI67" s="236">
        <v>10990</v>
      </c>
      <c r="AJ67" s="195">
        <f t="shared" si="10"/>
        <v>0.10010010010010011</v>
      </c>
      <c r="AK67" s="566">
        <v>9040.7239819004535</v>
      </c>
      <c r="AL67" s="566">
        <v>9990</v>
      </c>
      <c r="AM67" s="195">
        <f t="shared" si="11"/>
        <v>8.7051142546245922E-2</v>
      </c>
      <c r="AN67" s="578">
        <v>8316.7420814479647</v>
      </c>
      <c r="AO67" s="159">
        <v>9190</v>
      </c>
      <c r="AP67" s="195">
        <f t="shared" si="12"/>
        <v>4.5506257110352673E-2</v>
      </c>
      <c r="AQ67" s="516">
        <v>7954.7511312217193</v>
      </c>
      <c r="AR67" s="162">
        <v>8790</v>
      </c>
      <c r="AS67" s="195">
        <f t="shared" si="13"/>
        <v>0</v>
      </c>
      <c r="AT67" s="516">
        <v>7954.7511312217193</v>
      </c>
      <c r="AU67" s="162">
        <v>8790</v>
      </c>
      <c r="AV67" s="195">
        <f t="shared" si="14"/>
        <v>6.0313630880579013E-2</v>
      </c>
      <c r="AW67" s="516">
        <v>7502.2624434389145</v>
      </c>
      <c r="AX67" s="192">
        <v>8290</v>
      </c>
      <c r="AY67" s="195">
        <f t="shared" si="15"/>
        <v>0.1068090787716956</v>
      </c>
      <c r="AZ67" s="516">
        <v>6778.2805429864256</v>
      </c>
      <c r="BA67" s="192">
        <v>7490</v>
      </c>
      <c r="BB67" s="195">
        <f t="shared" si="16"/>
        <v>0</v>
      </c>
      <c r="BC67" s="516">
        <v>6778.2805429864256</v>
      </c>
      <c r="BD67" s="192">
        <v>7490</v>
      </c>
      <c r="BE67" s="195">
        <f t="shared" si="17"/>
        <v>0</v>
      </c>
      <c r="BF67" s="99">
        <v>6778.2805429864256</v>
      </c>
      <c r="BG67" s="125">
        <v>7490</v>
      </c>
      <c r="BH67" s="195">
        <f t="shared" si="18"/>
        <v>0</v>
      </c>
      <c r="BI67" s="99">
        <f t="shared" si="38"/>
        <v>6778.2805429864256</v>
      </c>
      <c r="BJ67" s="125">
        <v>7490</v>
      </c>
      <c r="BK67" s="195">
        <f t="shared" si="19"/>
        <v>0</v>
      </c>
      <c r="BL67" s="99">
        <f t="shared" si="39"/>
        <v>6778.2805429864256</v>
      </c>
      <c r="BM67" s="179">
        <v>7490</v>
      </c>
      <c r="BN67" s="195">
        <f t="shared" si="20"/>
        <v>4.1724617524339362E-2</v>
      </c>
      <c r="BO67" s="99">
        <f t="shared" si="40"/>
        <v>6506.7873303167426</v>
      </c>
      <c r="BP67" s="125">
        <v>7190</v>
      </c>
      <c r="BQ67" s="195">
        <f t="shared" si="21"/>
        <v>0</v>
      </c>
      <c r="BR67" s="99">
        <f t="shared" si="41"/>
        <v>6506.7873303167426</v>
      </c>
      <c r="BS67" s="125">
        <v>7190</v>
      </c>
      <c r="BT67" s="195">
        <f t="shared" si="22"/>
        <v>0</v>
      </c>
      <c r="BU67" s="140">
        <v>6506.7873303167426</v>
      </c>
      <c r="BV67" s="157">
        <v>7190</v>
      </c>
      <c r="BW67" s="195">
        <f t="shared" si="23"/>
        <v>0</v>
      </c>
      <c r="BX67" s="99">
        <f t="shared" si="42"/>
        <v>6506.7873303167426</v>
      </c>
      <c r="BY67" s="118">
        <v>7190</v>
      </c>
      <c r="BZ67" s="195">
        <f t="shared" si="24"/>
        <v>0.10785824345146379</v>
      </c>
      <c r="CA67" s="68">
        <f t="shared" si="43"/>
        <v>5873.3031674208141</v>
      </c>
      <c r="CB67" s="44">
        <v>6490</v>
      </c>
      <c r="CC67" s="195">
        <f t="shared" si="36"/>
        <v>4.8465266558966075E-2</v>
      </c>
      <c r="CD67" s="22">
        <f t="shared" si="44"/>
        <v>5601.809954751131</v>
      </c>
      <c r="CE67" s="44">
        <v>6190</v>
      </c>
    </row>
    <row r="68" spans="1:88" x14ac:dyDescent="0.3">
      <c r="A68" s="279" t="s">
        <v>120</v>
      </c>
      <c r="B68" s="268">
        <v>352</v>
      </c>
      <c r="C68" s="457" t="s">
        <v>125</v>
      </c>
      <c r="D68" s="606">
        <v>15828.054298642533</v>
      </c>
      <c r="E68" s="774">
        <v>17490</v>
      </c>
      <c r="F68" s="195">
        <f t="shared" si="0"/>
        <v>4.169148302561048E-2</v>
      </c>
      <c r="G68" s="606">
        <v>15194.570135746606</v>
      </c>
      <c r="H68" s="819">
        <v>16790</v>
      </c>
      <c r="I68" s="195">
        <f t="shared" si="1"/>
        <v>5.0031269543464665E-2</v>
      </c>
      <c r="J68" s="606">
        <v>14470.588235294117</v>
      </c>
      <c r="K68" s="749">
        <v>15990</v>
      </c>
      <c r="L68" s="195">
        <f t="shared" si="2"/>
        <v>0.11118832522585129</v>
      </c>
      <c r="M68" s="606">
        <v>13022.624434389141</v>
      </c>
      <c r="N68" s="749">
        <v>14390</v>
      </c>
      <c r="O68" s="195">
        <f t="shared" si="3"/>
        <v>0</v>
      </c>
      <c r="P68" s="606">
        <v>13022.624434389141</v>
      </c>
      <c r="Q68" s="749">
        <v>14390</v>
      </c>
      <c r="R68" s="195">
        <f t="shared" si="4"/>
        <v>0</v>
      </c>
      <c r="S68" s="606">
        <v>13022.624434389141</v>
      </c>
      <c r="T68" s="749">
        <v>14390</v>
      </c>
      <c r="U68" s="195">
        <f t="shared" si="5"/>
        <v>7.468259895444361E-2</v>
      </c>
      <c r="V68" s="606">
        <v>12117.64705882353</v>
      </c>
      <c r="W68" s="749">
        <v>13390</v>
      </c>
      <c r="X68" s="195">
        <f t="shared" si="6"/>
        <v>7.5244544770504138E-3</v>
      </c>
      <c r="Y68" s="774">
        <v>12027.149321266968</v>
      </c>
      <c r="Z68" s="876">
        <v>13290</v>
      </c>
      <c r="AA68" s="195">
        <f t="shared" si="7"/>
        <v>0.10842368640533778</v>
      </c>
      <c r="AB68" s="140">
        <v>10850.678733031675</v>
      </c>
      <c r="AC68" s="749">
        <v>11990</v>
      </c>
      <c r="AD68" s="195">
        <f t="shared" si="8"/>
        <v>0</v>
      </c>
      <c r="AE68" s="606">
        <v>10850.678733031675</v>
      </c>
      <c r="AF68" s="819">
        <v>11990</v>
      </c>
      <c r="AG68" s="195">
        <f t="shared" si="9"/>
        <v>9.0991810737033663E-2</v>
      </c>
      <c r="AH68" s="22">
        <f t="shared" si="37"/>
        <v>9945.7013574660632</v>
      </c>
      <c r="AI68" s="237">
        <v>10990</v>
      </c>
      <c r="AJ68" s="195">
        <f t="shared" si="10"/>
        <v>0.10010010010010011</v>
      </c>
      <c r="AK68" s="566">
        <v>9040.7239819004535</v>
      </c>
      <c r="AL68" s="566">
        <v>9990</v>
      </c>
      <c r="AM68" s="195">
        <f t="shared" si="11"/>
        <v>0.13651877133105803</v>
      </c>
      <c r="AN68" s="578">
        <v>7954.7511312217193</v>
      </c>
      <c r="AO68" s="159">
        <v>8790</v>
      </c>
      <c r="AP68" s="195">
        <f t="shared" si="12"/>
        <v>3.5335689045936397E-2</v>
      </c>
      <c r="AQ68" s="516">
        <v>7683.2579185520362</v>
      </c>
      <c r="AR68" s="162">
        <v>8490</v>
      </c>
      <c r="AS68" s="195">
        <f t="shared" si="13"/>
        <v>0</v>
      </c>
      <c r="AT68" s="516">
        <v>7683.2579185520362</v>
      </c>
      <c r="AU68" s="162">
        <v>8490</v>
      </c>
      <c r="AV68" s="195">
        <f t="shared" si="14"/>
        <v>6.2578222778473094E-2</v>
      </c>
      <c r="AW68" s="516">
        <v>7230.7692307692305</v>
      </c>
      <c r="AX68" s="192">
        <v>7990</v>
      </c>
      <c r="AY68" s="195">
        <f t="shared" si="15"/>
        <v>8.1190798376184037E-2</v>
      </c>
      <c r="AZ68" s="516">
        <v>6687.7828054298643</v>
      </c>
      <c r="BA68" s="192">
        <v>7390</v>
      </c>
      <c r="BB68" s="195">
        <f t="shared" si="16"/>
        <v>0</v>
      </c>
      <c r="BC68" s="516">
        <v>6687.7828054298643</v>
      </c>
      <c r="BD68" s="192">
        <v>7390</v>
      </c>
      <c r="BE68" s="195">
        <f t="shared" si="17"/>
        <v>0</v>
      </c>
      <c r="BF68" s="99">
        <v>6687.7828054298643</v>
      </c>
      <c r="BG68" s="125">
        <v>7390</v>
      </c>
      <c r="BH68" s="195">
        <f t="shared" si="18"/>
        <v>0</v>
      </c>
      <c r="BI68" s="99">
        <f t="shared" si="38"/>
        <v>6687.7828054298643</v>
      </c>
      <c r="BJ68" s="125">
        <v>7390</v>
      </c>
      <c r="BK68" s="195">
        <f t="shared" si="19"/>
        <v>0</v>
      </c>
      <c r="BL68" s="99">
        <f t="shared" si="39"/>
        <v>6687.7828054298643</v>
      </c>
      <c r="BM68" s="125">
        <v>7390</v>
      </c>
      <c r="BN68" s="195">
        <f t="shared" si="20"/>
        <v>0</v>
      </c>
      <c r="BO68" s="99">
        <f t="shared" si="40"/>
        <v>6687.7828054298643</v>
      </c>
      <c r="BP68" s="125">
        <v>7390</v>
      </c>
      <c r="BQ68" s="195">
        <f t="shared" si="21"/>
        <v>0</v>
      </c>
      <c r="BR68" s="99">
        <f t="shared" si="41"/>
        <v>6687.7828054298643</v>
      </c>
      <c r="BS68" s="125">
        <v>7390</v>
      </c>
      <c r="BT68" s="195">
        <f t="shared" si="22"/>
        <v>8.8365243004418267E-2</v>
      </c>
      <c r="BU68" s="140">
        <v>6144.7963800904981</v>
      </c>
      <c r="BV68" s="157">
        <v>6790</v>
      </c>
      <c r="BW68" s="195">
        <f t="shared" si="23"/>
        <v>0</v>
      </c>
      <c r="BX68" s="99">
        <f t="shared" si="42"/>
        <v>6144.7963800904981</v>
      </c>
      <c r="BY68" s="118">
        <v>6790</v>
      </c>
      <c r="BZ68" s="195">
        <f t="shared" si="24"/>
        <v>9.6930533117932149E-2</v>
      </c>
      <c r="CA68" s="68">
        <f t="shared" si="43"/>
        <v>5601.809954751131</v>
      </c>
      <c r="CB68" s="44">
        <v>6190</v>
      </c>
      <c r="CC68" s="195">
        <f t="shared" si="36"/>
        <v>3.3388981636060099E-2</v>
      </c>
      <c r="CD68" s="22">
        <f t="shared" si="44"/>
        <v>5420.8144796380093</v>
      </c>
      <c r="CE68" s="44">
        <v>5990</v>
      </c>
    </row>
    <row r="69" spans="1:88" x14ac:dyDescent="0.3">
      <c r="A69" s="279" t="s">
        <v>120</v>
      </c>
      <c r="B69" s="268">
        <v>182</v>
      </c>
      <c r="C69" s="458" t="s">
        <v>126</v>
      </c>
      <c r="D69" s="606">
        <v>15828.054298642533</v>
      </c>
      <c r="E69" s="774">
        <v>17490</v>
      </c>
      <c r="F69" s="195">
        <f t="shared" si="0"/>
        <v>4.169148302561048E-2</v>
      </c>
      <c r="G69" s="606">
        <v>15194.570135746606</v>
      </c>
      <c r="H69" s="819">
        <v>16790</v>
      </c>
      <c r="I69" s="195">
        <f t="shared" si="1"/>
        <v>5.0031269543464665E-2</v>
      </c>
      <c r="J69" s="606">
        <v>14470.588235294117</v>
      </c>
      <c r="K69" s="749">
        <v>15990</v>
      </c>
      <c r="L69" s="195">
        <f t="shared" si="2"/>
        <v>0.14295925661186562</v>
      </c>
      <c r="M69" s="606">
        <v>12660.633484162896</v>
      </c>
      <c r="N69" s="749">
        <v>13990</v>
      </c>
      <c r="O69" s="195">
        <f t="shared" si="3"/>
        <v>0</v>
      </c>
      <c r="P69" s="606">
        <v>12660.633484162896</v>
      </c>
      <c r="Q69" s="749">
        <v>13990</v>
      </c>
      <c r="R69" s="195">
        <f t="shared" si="4"/>
        <v>0</v>
      </c>
      <c r="S69" s="606">
        <v>12660.633484162896</v>
      </c>
      <c r="T69" s="749">
        <v>13990</v>
      </c>
      <c r="U69" s="195">
        <f t="shared" si="5"/>
        <v>6.0652009097801364E-2</v>
      </c>
      <c r="V69" s="606">
        <v>11936.651583710407</v>
      </c>
      <c r="W69" s="749">
        <v>13190</v>
      </c>
      <c r="X69" s="195">
        <f t="shared" si="6"/>
        <v>1.5396458814472672E-2</v>
      </c>
      <c r="Y69" s="774">
        <v>11755.656108597284</v>
      </c>
      <c r="Z69" s="876">
        <v>12990</v>
      </c>
      <c r="AA69" s="195">
        <f t="shared" si="7"/>
        <v>0.10178117048346055</v>
      </c>
      <c r="AB69" s="140">
        <v>10669.683257918552</v>
      </c>
      <c r="AC69" s="749">
        <v>11790</v>
      </c>
      <c r="AD69" s="195">
        <f t="shared" si="8"/>
        <v>0</v>
      </c>
      <c r="AE69" s="606">
        <v>10669.683257918552</v>
      </c>
      <c r="AF69" s="819">
        <v>11790</v>
      </c>
      <c r="AG69" s="195">
        <f t="shared" si="9"/>
        <v>9.2678405931417976E-2</v>
      </c>
      <c r="AH69" s="22">
        <f t="shared" si="37"/>
        <v>9764.7058823529405</v>
      </c>
      <c r="AI69" s="237">
        <v>10790</v>
      </c>
      <c r="AJ69" s="195">
        <f t="shared" si="10"/>
        <v>0.10214504596527069</v>
      </c>
      <c r="AK69" s="620">
        <v>8859.7285067873308</v>
      </c>
      <c r="AL69" s="620">
        <v>9790</v>
      </c>
      <c r="AM69" s="195">
        <f t="shared" si="11"/>
        <v>0.13969732246798602</v>
      </c>
      <c r="AN69" s="579">
        <v>7773.7556561085976</v>
      </c>
      <c r="AO69" s="161">
        <v>8590</v>
      </c>
      <c r="AP69" s="195">
        <f t="shared" si="12"/>
        <v>3.6188178528347409E-2</v>
      </c>
      <c r="AQ69" s="516">
        <v>7502.2624434389145</v>
      </c>
      <c r="AR69" s="162">
        <v>8290</v>
      </c>
      <c r="AS69" s="195">
        <f t="shared" si="13"/>
        <v>0</v>
      </c>
      <c r="AT69" s="516">
        <v>7502.2624434389145</v>
      </c>
      <c r="AU69" s="162">
        <v>8290</v>
      </c>
      <c r="AV69" s="195">
        <f t="shared" si="14"/>
        <v>6.4184852374839535E-2</v>
      </c>
      <c r="AW69" s="516">
        <v>7049.7737556561087</v>
      </c>
      <c r="AX69" s="192">
        <v>7790</v>
      </c>
      <c r="AY69" s="195">
        <f t="shared" si="15"/>
        <v>8.3449235048678724E-2</v>
      </c>
      <c r="AZ69" s="516">
        <v>6506.7873303167426</v>
      </c>
      <c r="BA69" s="192">
        <v>7190</v>
      </c>
      <c r="BB69" s="195">
        <f t="shared" si="16"/>
        <v>0</v>
      </c>
      <c r="BC69" s="516">
        <v>6506.7873303167426</v>
      </c>
      <c r="BD69" s="192">
        <v>7190</v>
      </c>
      <c r="BE69" s="195">
        <f t="shared" si="17"/>
        <v>0</v>
      </c>
      <c r="BF69" s="99">
        <v>6506.7873303167426</v>
      </c>
      <c r="BG69" s="125">
        <v>7190</v>
      </c>
      <c r="BH69" s="195">
        <f t="shared" si="18"/>
        <v>0</v>
      </c>
      <c r="BI69" s="99">
        <f t="shared" si="38"/>
        <v>6506.7873303167426</v>
      </c>
      <c r="BJ69" s="125">
        <v>7190</v>
      </c>
      <c r="BK69" s="195">
        <f t="shared" si="19"/>
        <v>0</v>
      </c>
      <c r="BL69" s="99">
        <f t="shared" si="39"/>
        <v>6506.7873303167426</v>
      </c>
      <c r="BM69" s="125">
        <v>7190</v>
      </c>
      <c r="BN69" s="195">
        <f t="shared" si="20"/>
        <v>0</v>
      </c>
      <c r="BO69" s="99">
        <f t="shared" si="40"/>
        <v>6506.7873303167426</v>
      </c>
      <c r="BP69" s="125">
        <v>7190</v>
      </c>
      <c r="BQ69" s="195">
        <f t="shared" si="21"/>
        <v>0</v>
      </c>
      <c r="BR69" s="99">
        <f t="shared" si="41"/>
        <v>6506.7873303167426</v>
      </c>
      <c r="BS69" s="125">
        <v>7190</v>
      </c>
      <c r="BT69" s="195">
        <f t="shared" si="22"/>
        <v>9.1047040971168433E-2</v>
      </c>
      <c r="BU69" s="141">
        <v>5963.8009049773755</v>
      </c>
      <c r="BV69" s="158">
        <v>6590</v>
      </c>
      <c r="BW69" s="195">
        <f t="shared" si="23"/>
        <v>0</v>
      </c>
      <c r="BX69" s="99">
        <f t="shared" si="42"/>
        <v>5963.8009049773755</v>
      </c>
      <c r="BY69" s="118">
        <v>6590</v>
      </c>
      <c r="BZ69" s="195">
        <f t="shared" si="24"/>
        <v>0.1001669449081803</v>
      </c>
      <c r="CA69" s="111">
        <f t="shared" si="43"/>
        <v>5420.8144796380093</v>
      </c>
      <c r="CB69" s="46">
        <v>5990</v>
      </c>
      <c r="CC69" s="195">
        <f t="shared" si="36"/>
        <v>3.4542314335060449E-2</v>
      </c>
      <c r="CD69" s="35">
        <f t="shared" si="44"/>
        <v>5239.8190045248866</v>
      </c>
      <c r="CE69" s="46">
        <v>5790</v>
      </c>
    </row>
    <row r="70" spans="1:88" x14ac:dyDescent="0.3">
      <c r="A70" s="279" t="s">
        <v>120</v>
      </c>
      <c r="B70" s="268">
        <v>1503</v>
      </c>
      <c r="C70" s="457" t="s">
        <v>127</v>
      </c>
      <c r="D70" s="606">
        <v>24425.339366515836</v>
      </c>
      <c r="E70" s="774">
        <v>26990</v>
      </c>
      <c r="F70" s="195">
        <f>(E70-H70)/H70</f>
        <v>8.0032012805122052E-2</v>
      </c>
      <c r="G70" s="606">
        <v>22615.384615384617</v>
      </c>
      <c r="H70" s="819">
        <v>24990</v>
      </c>
      <c r="I70" s="195">
        <f>(H70-K70)/K70</f>
        <v>0.11116051578479325</v>
      </c>
      <c r="J70" s="606">
        <v>20352.941176470587</v>
      </c>
      <c r="K70" s="749">
        <v>22490</v>
      </c>
      <c r="L70" s="195">
        <f>(K70-N70)/N70</f>
        <v>0.18430753027909427</v>
      </c>
      <c r="M70" s="606">
        <v>17185.520361990952</v>
      </c>
      <c r="N70" s="749">
        <v>18990</v>
      </c>
      <c r="O70" s="195">
        <f>(N70-Q70)/Q70</f>
        <v>0</v>
      </c>
      <c r="P70" s="606">
        <v>17185.520361990952</v>
      </c>
      <c r="Q70" s="749">
        <v>18990</v>
      </c>
      <c r="R70" s="195">
        <f>(Q70-T70)/T70</f>
        <v>0</v>
      </c>
      <c r="S70" s="606">
        <v>17185.520361990952</v>
      </c>
      <c r="T70" s="749">
        <v>18990</v>
      </c>
      <c r="U70" s="195">
        <f>(T70-W70)/W70</f>
        <v>3.2626427406199018E-2</v>
      </c>
      <c r="V70" s="606">
        <v>16642.533936651584</v>
      </c>
      <c r="W70" s="749">
        <v>18390</v>
      </c>
      <c r="X70" s="195">
        <f>(W70-Z70)/Z70</f>
        <v>1.0995052226498075E-2</v>
      </c>
      <c r="Y70" s="749">
        <v>16461.538461538461</v>
      </c>
      <c r="Z70" s="876">
        <v>18190</v>
      </c>
      <c r="AA70" s="195">
        <f>(Z70-AC70)/AC70</f>
        <v>0.10309278350515463</v>
      </c>
      <c r="AB70" s="140">
        <v>14923.076923076924</v>
      </c>
      <c r="AC70" s="749">
        <v>16490</v>
      </c>
      <c r="AD70" s="195">
        <f>(AC70-AF70)/AF70</f>
        <v>0</v>
      </c>
      <c r="AE70" s="606">
        <v>14923.076923076924</v>
      </c>
      <c r="AF70" s="749">
        <v>16490</v>
      </c>
      <c r="AG70" s="195">
        <f>(AF70-AI70)/AI70</f>
        <v>0</v>
      </c>
      <c r="AH70" s="22">
        <f t="shared" si="37"/>
        <v>14923.076923076924</v>
      </c>
      <c r="AI70" s="237">
        <v>16490</v>
      </c>
      <c r="AJ70" s="195">
        <f t="shared" si="10"/>
        <v>0.1000667111407605</v>
      </c>
      <c r="AK70" s="566">
        <v>13565.610859728507</v>
      </c>
      <c r="AL70" s="566">
        <v>14990</v>
      </c>
      <c r="AM70" s="195">
        <f t="shared" si="11"/>
        <v>7.147962830593281E-2</v>
      </c>
      <c r="AN70" s="578">
        <v>12660.633484162896</v>
      </c>
      <c r="AO70" s="159">
        <v>13990</v>
      </c>
      <c r="AP70" s="195">
        <f t="shared" si="12"/>
        <v>7.6982294072363358E-2</v>
      </c>
      <c r="AQ70" s="516">
        <v>11755.656108597284</v>
      </c>
      <c r="AR70" s="52">
        <v>12990</v>
      </c>
      <c r="AS70" s="195">
        <f t="shared" si="13"/>
        <v>8.3402835696413671E-2</v>
      </c>
      <c r="AT70" s="516">
        <v>10850.678733031675</v>
      </c>
      <c r="AU70" s="162">
        <v>11990</v>
      </c>
      <c r="AV70" s="195">
        <f t="shared" si="14"/>
        <v>0</v>
      </c>
      <c r="AW70" s="516">
        <v>10850.678733031675</v>
      </c>
      <c r="AX70" s="192">
        <v>11990</v>
      </c>
      <c r="AY70" s="195">
        <f t="shared" si="15"/>
        <v>9.0991810737033663E-2</v>
      </c>
      <c r="AZ70" s="516">
        <v>9945.7013574660632</v>
      </c>
      <c r="BA70" s="192">
        <v>10990</v>
      </c>
      <c r="BB70" s="195">
        <f t="shared" si="16"/>
        <v>0.10010010010010011</v>
      </c>
      <c r="BC70" s="516">
        <v>9040.7239819004535</v>
      </c>
      <c r="BD70" s="192">
        <v>9990</v>
      </c>
      <c r="BE70" s="195">
        <f t="shared" si="17"/>
        <v>0</v>
      </c>
      <c r="BF70" s="308">
        <v>9040.7239819004535</v>
      </c>
      <c r="BG70" s="179">
        <v>9990</v>
      </c>
      <c r="BH70" s="195">
        <f t="shared" si="18"/>
        <v>-0.16680567139282734</v>
      </c>
      <c r="BI70" s="99">
        <f t="shared" si="38"/>
        <v>10850.678733031675</v>
      </c>
      <c r="BJ70" s="125">
        <v>11990</v>
      </c>
      <c r="BK70" s="195">
        <f t="shared" si="19"/>
        <v>0</v>
      </c>
      <c r="BL70" s="99">
        <f t="shared" si="39"/>
        <v>10850.678733031675</v>
      </c>
      <c r="BM70" s="125">
        <v>11990</v>
      </c>
      <c r="BN70" s="195">
        <f t="shared" si="20"/>
        <v>0</v>
      </c>
      <c r="BO70" s="99">
        <f t="shared" si="40"/>
        <v>10850.678733031675</v>
      </c>
      <c r="BP70" s="125">
        <v>11990</v>
      </c>
      <c r="BQ70" s="195">
        <f t="shared" si="21"/>
        <v>0</v>
      </c>
      <c r="BR70" s="99">
        <f t="shared" si="41"/>
        <v>10850.678733031675</v>
      </c>
      <c r="BS70" s="125">
        <v>11990</v>
      </c>
      <c r="BT70" s="195">
        <f t="shared" si="22"/>
        <v>9.0991810737033663E-2</v>
      </c>
      <c r="BU70" s="140">
        <v>9945.7013574660632</v>
      </c>
      <c r="BV70" s="157">
        <v>10990</v>
      </c>
      <c r="BW70" s="195">
        <f t="shared" si="23"/>
        <v>0</v>
      </c>
      <c r="BX70" s="99">
        <f t="shared" si="42"/>
        <v>9945.7013574660632</v>
      </c>
      <c r="BY70" s="118">
        <v>10990</v>
      </c>
      <c r="BZ70" s="195">
        <f t="shared" si="24"/>
        <v>0</v>
      </c>
      <c r="CA70" s="68">
        <f t="shared" si="43"/>
        <v>9945.7013574660632</v>
      </c>
      <c r="CB70" s="44">
        <v>10990</v>
      </c>
      <c r="CC70" s="195">
        <f t="shared" si="36"/>
        <v>2.8063610851262862E-2</v>
      </c>
      <c r="CD70" s="22">
        <f t="shared" si="44"/>
        <v>9674.208144796381</v>
      </c>
      <c r="CE70" s="44">
        <v>10690</v>
      </c>
    </row>
    <row r="71" spans="1:88" x14ac:dyDescent="0.3">
      <c r="A71" s="279" t="s">
        <v>120</v>
      </c>
      <c r="B71" s="265">
        <v>180</v>
      </c>
      <c r="C71" s="505" t="s">
        <v>128</v>
      </c>
      <c r="D71" s="785">
        <v>8143.8914027149322</v>
      </c>
      <c r="E71" s="774">
        <v>8999</v>
      </c>
      <c r="F71" s="195">
        <f t="shared" si="0"/>
        <v>7.1437075842362183E-2</v>
      </c>
      <c r="G71" s="785">
        <v>7600.904977375566</v>
      </c>
      <c r="H71" s="819">
        <v>8399</v>
      </c>
      <c r="I71" s="195">
        <f t="shared" si="1"/>
        <v>5.0006250781347669E-2</v>
      </c>
      <c r="J71" s="785">
        <v>7238.9140271493216</v>
      </c>
      <c r="K71" s="749">
        <v>7999</v>
      </c>
      <c r="L71" s="195">
        <f t="shared" si="2"/>
        <v>0.1428775539362766</v>
      </c>
      <c r="M71" s="785">
        <v>6333.936651583711</v>
      </c>
      <c r="N71" s="749">
        <v>6999</v>
      </c>
      <c r="O71" s="195">
        <f t="shared" si="3"/>
        <v>-0.12501562695336918</v>
      </c>
      <c r="P71" s="785">
        <v>7238.9140271493216</v>
      </c>
      <c r="Q71" s="749">
        <v>7999</v>
      </c>
      <c r="R71" s="195">
        <f t="shared" si="4"/>
        <v>0</v>
      </c>
      <c r="S71" s="785">
        <v>7238.9140271493216</v>
      </c>
      <c r="T71" s="749">
        <v>7999</v>
      </c>
      <c r="U71" s="195">
        <f t="shared" si="5"/>
        <v>0</v>
      </c>
      <c r="V71" s="785">
        <v>7238.9140271493216</v>
      </c>
      <c r="W71" s="749">
        <v>7999</v>
      </c>
      <c r="X71" s="195">
        <f t="shared" si="6"/>
        <v>3.8966099493440709E-2</v>
      </c>
      <c r="Y71" s="775">
        <v>6967.4208144796385</v>
      </c>
      <c r="Z71" s="876">
        <v>7699</v>
      </c>
      <c r="AA71" s="195">
        <f t="shared" si="7"/>
        <v>0.10001428775539363</v>
      </c>
      <c r="AB71" s="146">
        <v>6333.936651583711</v>
      </c>
      <c r="AC71" s="749">
        <v>6999</v>
      </c>
      <c r="AD71" s="195">
        <f t="shared" si="8"/>
        <v>-8.9856957087126141E-2</v>
      </c>
      <c r="AE71" s="785">
        <v>6959.2760180995474</v>
      </c>
      <c r="AF71" s="819">
        <v>7690</v>
      </c>
      <c r="AG71" s="195">
        <f t="shared" si="9"/>
        <v>5.4869684499314127E-2</v>
      </c>
      <c r="AH71" s="24">
        <f t="shared" si="37"/>
        <v>6597.285067873303</v>
      </c>
      <c r="AI71" s="237">
        <v>7290</v>
      </c>
      <c r="AJ71" s="195">
        <f t="shared" si="10"/>
        <v>0.1062215477996965</v>
      </c>
      <c r="AK71" s="567">
        <v>5963.8009049773755</v>
      </c>
      <c r="AL71" s="567">
        <v>6590</v>
      </c>
      <c r="AM71" s="195">
        <f t="shared" si="11"/>
        <v>0.17889087656529518</v>
      </c>
      <c r="AN71" s="582">
        <v>5058.8235294117649</v>
      </c>
      <c r="AO71" s="160">
        <v>5590</v>
      </c>
      <c r="AP71" s="195">
        <f t="shared" si="12"/>
        <v>3.7105751391465679E-2</v>
      </c>
      <c r="AQ71" s="518">
        <v>4877.8280542986422</v>
      </c>
      <c r="AR71" s="157">
        <v>5390</v>
      </c>
      <c r="AS71" s="195">
        <f t="shared" si="13"/>
        <v>0</v>
      </c>
      <c r="AT71" s="518">
        <v>4877.8280542986422</v>
      </c>
      <c r="AU71" s="162">
        <v>5390</v>
      </c>
      <c r="AV71" s="195">
        <f t="shared" si="14"/>
        <v>3.8535645472061654E-2</v>
      </c>
      <c r="AW71" s="518">
        <v>4696.8325791855204</v>
      </c>
      <c r="AX71" s="192">
        <v>5190</v>
      </c>
      <c r="AY71" s="195">
        <f t="shared" si="15"/>
        <v>0.13071895424836602</v>
      </c>
      <c r="AZ71" s="518">
        <v>4153.8461538461543</v>
      </c>
      <c r="BA71" s="192">
        <v>4590</v>
      </c>
      <c r="BB71" s="195">
        <f t="shared" si="16"/>
        <v>0</v>
      </c>
      <c r="BC71" s="518">
        <v>4153.8461538461543</v>
      </c>
      <c r="BD71" s="192">
        <v>4590</v>
      </c>
      <c r="BE71" s="195">
        <f t="shared" si="17"/>
        <v>0</v>
      </c>
      <c r="BF71" s="98">
        <v>4153.8461538461543</v>
      </c>
      <c r="BG71" s="125">
        <v>4590</v>
      </c>
      <c r="BH71" s="195">
        <f t="shared" si="18"/>
        <v>0</v>
      </c>
      <c r="BI71" s="98">
        <f t="shared" si="38"/>
        <v>4153.8461538461543</v>
      </c>
      <c r="BJ71" s="125">
        <v>4590</v>
      </c>
      <c r="BK71" s="195">
        <f t="shared" si="19"/>
        <v>0</v>
      </c>
      <c r="BL71" s="98">
        <f t="shared" si="39"/>
        <v>4153.8461538461543</v>
      </c>
      <c r="BM71" s="125">
        <v>4590</v>
      </c>
      <c r="BN71" s="195">
        <f t="shared" si="20"/>
        <v>0</v>
      </c>
      <c r="BO71" s="98">
        <f t="shared" si="40"/>
        <v>4153.8461538461543</v>
      </c>
      <c r="BP71" s="125">
        <v>4590</v>
      </c>
      <c r="BQ71" s="195">
        <f t="shared" si="21"/>
        <v>0</v>
      </c>
      <c r="BR71" s="98">
        <f t="shared" si="41"/>
        <v>4153.8461538461543</v>
      </c>
      <c r="BS71" s="125">
        <v>4590</v>
      </c>
      <c r="BT71" s="195">
        <f t="shared" si="22"/>
        <v>6.9930069930069935E-2</v>
      </c>
      <c r="BU71" s="143">
        <v>3882.3529411764707</v>
      </c>
      <c r="BV71" s="160">
        <v>4290</v>
      </c>
      <c r="BW71" s="195">
        <f t="shared" si="23"/>
        <v>4.8899755501222497E-2</v>
      </c>
      <c r="BX71" s="98">
        <f t="shared" si="42"/>
        <v>3701.3574660633485</v>
      </c>
      <c r="BY71" s="118">
        <v>4090</v>
      </c>
      <c r="BZ71" s="195">
        <f t="shared" si="24"/>
        <v>2.5062656641604009E-2</v>
      </c>
      <c r="CA71" s="110">
        <f t="shared" si="43"/>
        <v>3610.8597285067872</v>
      </c>
      <c r="CB71" s="45">
        <v>3990</v>
      </c>
      <c r="CC71" s="195">
        <f t="shared" si="36"/>
        <v>0</v>
      </c>
      <c r="CD71" s="24">
        <f t="shared" si="44"/>
        <v>3610.8597285067872</v>
      </c>
      <c r="CE71" s="45">
        <v>3990</v>
      </c>
    </row>
    <row r="72" spans="1:88" x14ac:dyDescent="0.3">
      <c r="A72" s="279" t="s">
        <v>120</v>
      </c>
      <c r="B72" s="265">
        <v>740</v>
      </c>
      <c r="C72" s="505" t="s">
        <v>129</v>
      </c>
      <c r="D72" s="786">
        <v>14470.588235294117</v>
      </c>
      <c r="E72" s="774">
        <v>15990</v>
      </c>
      <c r="F72" s="195">
        <f t="shared" si="0"/>
        <v>6.6711140760507007E-2</v>
      </c>
      <c r="G72" s="786">
        <v>13565.610859728507</v>
      </c>
      <c r="H72" s="819">
        <v>14990</v>
      </c>
      <c r="I72" s="195">
        <f t="shared" si="1"/>
        <v>4.1695621959694229E-2</v>
      </c>
      <c r="J72" s="786">
        <v>13022.624434389141</v>
      </c>
      <c r="K72" s="749">
        <v>14390</v>
      </c>
      <c r="L72" s="195">
        <f t="shared" si="2"/>
        <v>7.468259895444361E-2</v>
      </c>
      <c r="M72" s="786">
        <v>12117.64705882353</v>
      </c>
      <c r="N72" s="749">
        <v>13390</v>
      </c>
      <c r="O72" s="195">
        <f t="shared" si="3"/>
        <v>0</v>
      </c>
      <c r="P72" s="786">
        <v>12117.64705882353</v>
      </c>
      <c r="Q72" s="749">
        <v>13390</v>
      </c>
      <c r="R72" s="195">
        <f t="shared" si="4"/>
        <v>0</v>
      </c>
      <c r="S72" s="786">
        <v>12117.64705882353</v>
      </c>
      <c r="T72" s="749">
        <v>13390</v>
      </c>
      <c r="U72" s="195">
        <f t="shared" si="5"/>
        <v>7.2057646116893512E-2</v>
      </c>
      <c r="V72" s="786">
        <v>11303.16742081448</v>
      </c>
      <c r="W72" s="749">
        <v>12490</v>
      </c>
      <c r="X72" s="195">
        <f t="shared" si="6"/>
        <v>8.0710250201775618E-3</v>
      </c>
      <c r="Y72" s="767">
        <v>11212.669683257918</v>
      </c>
      <c r="Z72" s="880">
        <v>12390</v>
      </c>
      <c r="AA72" s="195">
        <f t="shared" si="7"/>
        <v>9.7431355181576612E-2</v>
      </c>
      <c r="AB72" s="135">
        <v>10217.194570135747</v>
      </c>
      <c r="AC72" s="749">
        <v>11290</v>
      </c>
      <c r="AD72" s="195">
        <f t="shared" si="8"/>
        <v>0</v>
      </c>
      <c r="AE72" s="786">
        <v>10217.194570135747</v>
      </c>
      <c r="AF72" s="819">
        <v>11290</v>
      </c>
      <c r="AG72" s="195">
        <f t="shared" si="9"/>
        <v>4.6339202965708988E-2</v>
      </c>
      <c r="AH72" s="7">
        <f t="shared" si="37"/>
        <v>9764.7058823529405</v>
      </c>
      <c r="AI72" s="237">
        <v>10790</v>
      </c>
      <c r="AJ72" s="195">
        <f t="shared" si="10"/>
        <v>0.10214504596527069</v>
      </c>
      <c r="AK72" s="566">
        <v>8859.7285067873308</v>
      </c>
      <c r="AL72" s="566">
        <v>9790</v>
      </c>
      <c r="AM72" s="195">
        <f t="shared" si="11"/>
        <v>0</v>
      </c>
      <c r="AN72" s="578">
        <v>8859.7285067873308</v>
      </c>
      <c r="AO72" s="159">
        <v>9790</v>
      </c>
      <c r="AP72" s="195">
        <f t="shared" si="12"/>
        <v>2.0855057351407715E-2</v>
      </c>
      <c r="AQ72" s="513">
        <v>8678.7330316742082</v>
      </c>
      <c r="AR72" s="162">
        <v>9590</v>
      </c>
      <c r="AS72" s="195">
        <f t="shared" si="13"/>
        <v>0</v>
      </c>
      <c r="AT72" s="513">
        <v>8678.7330316742082</v>
      </c>
      <c r="AU72" s="162">
        <v>9590</v>
      </c>
      <c r="AV72" s="195">
        <f t="shared" si="14"/>
        <v>6.6740823136818686E-2</v>
      </c>
      <c r="AW72" s="513">
        <v>8135.746606334842</v>
      </c>
      <c r="AX72" s="192">
        <v>8990</v>
      </c>
      <c r="AY72" s="195">
        <f t="shared" si="15"/>
        <v>8.4439083232810616E-2</v>
      </c>
      <c r="AZ72" s="513">
        <v>7502.2624434389145</v>
      </c>
      <c r="BA72" s="192">
        <v>8290</v>
      </c>
      <c r="BB72" s="195">
        <f t="shared" si="16"/>
        <v>0</v>
      </c>
      <c r="BC72" s="513">
        <v>7502.2624434389145</v>
      </c>
      <c r="BD72" s="192">
        <v>8290</v>
      </c>
      <c r="BE72" s="195">
        <f t="shared" si="17"/>
        <v>0</v>
      </c>
      <c r="BF72" s="94">
        <v>7502.2624434389145</v>
      </c>
      <c r="BG72" s="125">
        <v>8290</v>
      </c>
      <c r="BH72" s="195">
        <f t="shared" si="18"/>
        <v>0</v>
      </c>
      <c r="BI72" s="94">
        <f t="shared" si="38"/>
        <v>7502.2624434389145</v>
      </c>
      <c r="BJ72" s="125">
        <v>8290</v>
      </c>
      <c r="BK72" s="195">
        <f t="shared" si="19"/>
        <v>0</v>
      </c>
      <c r="BL72" s="94">
        <f t="shared" si="39"/>
        <v>7502.2624434389145</v>
      </c>
      <c r="BM72" s="125">
        <v>8290</v>
      </c>
      <c r="BN72" s="195">
        <f t="shared" si="20"/>
        <v>0</v>
      </c>
      <c r="BO72" s="94">
        <f t="shared" si="40"/>
        <v>7502.2624434389145</v>
      </c>
      <c r="BP72" s="125">
        <v>8290</v>
      </c>
      <c r="BQ72" s="195">
        <f t="shared" si="21"/>
        <v>0</v>
      </c>
      <c r="BR72" s="94">
        <f t="shared" si="41"/>
        <v>7502.2624434389145</v>
      </c>
      <c r="BS72" s="125">
        <v>8290</v>
      </c>
      <c r="BT72" s="195">
        <f t="shared" si="22"/>
        <v>9.22266139657444E-2</v>
      </c>
      <c r="BU72" s="142">
        <v>6868.778280542987</v>
      </c>
      <c r="BV72" s="159">
        <v>7590</v>
      </c>
      <c r="BW72" s="195">
        <f t="shared" si="23"/>
        <v>0</v>
      </c>
      <c r="BX72" s="94">
        <f t="shared" si="42"/>
        <v>6868.778280542987</v>
      </c>
      <c r="BY72" s="118">
        <v>7590</v>
      </c>
      <c r="BZ72" s="195">
        <f t="shared" si="24"/>
        <v>0.10159651669085631</v>
      </c>
      <c r="CA72" s="64">
        <f t="shared" si="43"/>
        <v>6235.2941176470586</v>
      </c>
      <c r="CB72" s="87">
        <v>6890</v>
      </c>
      <c r="CC72" s="195">
        <f t="shared" si="36"/>
        <v>4.5523520485584217E-2</v>
      </c>
      <c r="CD72" s="22">
        <f t="shared" si="44"/>
        <v>5963.8009049773755</v>
      </c>
      <c r="CE72" s="44">
        <v>6590</v>
      </c>
    </row>
    <row r="73" spans="1:88" s="481" customFormat="1" ht="15" thickBot="1" x14ac:dyDescent="0.35">
      <c r="A73" s="280" t="s">
        <v>120</v>
      </c>
      <c r="B73" s="266">
        <v>342</v>
      </c>
      <c r="C73" s="506" t="s">
        <v>130</v>
      </c>
      <c r="D73" s="786">
        <v>9974.9999999999982</v>
      </c>
      <c r="E73" s="889">
        <v>11022.374999999998</v>
      </c>
      <c r="F73" s="206">
        <f t="shared" si="0"/>
        <v>0.2414992272024728</v>
      </c>
      <c r="G73" s="786">
        <v>8034.6405228758167</v>
      </c>
      <c r="H73" s="889">
        <v>8878.2777777777774</v>
      </c>
      <c r="I73" s="206">
        <f t="shared" si="1"/>
        <v>0</v>
      </c>
      <c r="J73" s="786">
        <v>8034.6405228758167</v>
      </c>
      <c r="K73" s="877">
        <v>8878.2777777777774</v>
      </c>
      <c r="L73" s="206">
        <f t="shared" si="2"/>
        <v>0.2115727772590516</v>
      </c>
      <c r="M73" s="770">
        <v>6631.5789473684217</v>
      </c>
      <c r="N73" s="877">
        <v>7327.8947368421059</v>
      </c>
      <c r="O73" s="206">
        <f t="shared" si="3"/>
        <v>0.26604953988287938</v>
      </c>
      <c r="P73" s="770">
        <v>5238.0090497737556</v>
      </c>
      <c r="Q73" s="877">
        <v>5788</v>
      </c>
      <c r="R73" s="206">
        <f t="shared" si="4"/>
        <v>0</v>
      </c>
      <c r="S73" s="770">
        <f t="shared" ref="S73" si="45">T73/1.105</f>
        <v>5238.0090497737556</v>
      </c>
      <c r="T73" s="877">
        <v>5788</v>
      </c>
      <c r="U73" s="206">
        <f t="shared" si="5"/>
        <v>-7.8498407910172638E-2</v>
      </c>
      <c r="V73" s="786">
        <v>5684.21052631579</v>
      </c>
      <c r="W73" s="749">
        <v>6281.0526315789475</v>
      </c>
      <c r="X73" s="206">
        <f t="shared" si="6"/>
        <v>0</v>
      </c>
      <c r="Y73" s="770">
        <v>5684.21052631579</v>
      </c>
      <c r="Z73" s="548">
        <v>6281.0526315789475</v>
      </c>
      <c r="AA73" s="206">
        <f t="shared" si="7"/>
        <v>0</v>
      </c>
      <c r="AB73" s="135">
        <v>5684.21052631579</v>
      </c>
      <c r="AC73" s="749">
        <v>6281.0526315789475</v>
      </c>
      <c r="AD73" s="206">
        <f t="shared" si="8"/>
        <v>0</v>
      </c>
      <c r="AE73" s="786">
        <v>5684.21052631579</v>
      </c>
      <c r="AF73" s="749">
        <v>6281.0526315789475</v>
      </c>
      <c r="AG73" s="206">
        <f t="shared" si="9"/>
        <v>0</v>
      </c>
      <c r="AH73" s="7">
        <v>5684.21052631579</v>
      </c>
      <c r="AI73" s="52">
        <v>6281.0526315789475</v>
      </c>
      <c r="AJ73" s="206">
        <f t="shared" si="10"/>
        <v>0</v>
      </c>
      <c r="AK73" s="623">
        <v>5684.21052631579</v>
      </c>
      <c r="AL73" s="623">
        <v>6281.0526315789475</v>
      </c>
      <c r="AM73" s="206">
        <f t="shared" si="11"/>
        <v>0</v>
      </c>
      <c r="AN73" s="585">
        <v>5684.21052631579</v>
      </c>
      <c r="AO73" s="301">
        <v>6281.0526315789475</v>
      </c>
      <c r="AP73" s="206">
        <f t="shared" si="12"/>
        <v>9.0909090909090787E-2</v>
      </c>
      <c r="AQ73" s="522">
        <v>5210.5263157894742</v>
      </c>
      <c r="AR73" s="92">
        <v>5757.6315789473692</v>
      </c>
      <c r="AS73" s="206">
        <f t="shared" si="13"/>
        <v>9.7527941087946865E-2</v>
      </c>
      <c r="AT73" s="522">
        <v>4747.3684210526317</v>
      </c>
      <c r="AU73" s="92">
        <v>5246</v>
      </c>
      <c r="AV73" s="206">
        <f t="shared" si="14"/>
        <v>0.10003552364049949</v>
      </c>
      <c r="AW73" s="522">
        <v>4315.78</v>
      </c>
      <c r="AX73" s="285">
        <v>4768.9368999999997</v>
      </c>
      <c r="AY73" s="206">
        <f t="shared" si="15"/>
        <v>0.1082818731117824</v>
      </c>
      <c r="AZ73" s="514">
        <v>3894.1176470588234</v>
      </c>
      <c r="BA73" s="285">
        <v>4303</v>
      </c>
      <c r="BB73" s="206">
        <f t="shared" si="16"/>
        <v>0</v>
      </c>
      <c r="BC73" s="514">
        <v>3894.1176470588234</v>
      </c>
      <c r="BD73" s="289">
        <v>4303</v>
      </c>
      <c r="BE73" s="206">
        <f t="shared" si="17"/>
        <v>-0.25682210708117442</v>
      </c>
      <c r="BF73" s="103">
        <v>5239.8190045248866</v>
      </c>
      <c r="BG73" s="289">
        <v>5790</v>
      </c>
      <c r="BH73" s="206">
        <f t="shared" si="18"/>
        <v>-3.3388981636060099E-2</v>
      </c>
      <c r="BI73" s="103">
        <f t="shared" si="38"/>
        <v>5420.8144796380093</v>
      </c>
      <c r="BJ73" s="285">
        <v>5990</v>
      </c>
      <c r="BK73" s="206">
        <f t="shared" si="19"/>
        <v>0</v>
      </c>
      <c r="BL73" s="103">
        <f t="shared" si="39"/>
        <v>5420.8144796380093</v>
      </c>
      <c r="BM73" s="285">
        <v>5990</v>
      </c>
      <c r="BN73" s="206">
        <f t="shared" si="20"/>
        <v>0</v>
      </c>
      <c r="BO73" s="103">
        <f t="shared" si="40"/>
        <v>5420.8144796380093</v>
      </c>
      <c r="BP73" s="285">
        <v>5990</v>
      </c>
      <c r="BQ73" s="206">
        <f t="shared" si="21"/>
        <v>3.4542314335060449E-2</v>
      </c>
      <c r="BR73" s="103">
        <f t="shared" si="41"/>
        <v>5239.8190045248866</v>
      </c>
      <c r="BS73" s="285">
        <v>5790</v>
      </c>
      <c r="BT73" s="206">
        <f t="shared" si="22"/>
        <v>9.4517958412098299E-2</v>
      </c>
      <c r="BU73" s="300">
        <v>4787.3303167420818</v>
      </c>
      <c r="BV73" s="301">
        <v>5290</v>
      </c>
      <c r="BW73" s="206">
        <f t="shared" si="23"/>
        <v>0</v>
      </c>
      <c r="BX73" s="103">
        <f t="shared" si="42"/>
        <v>4787.3303167420818</v>
      </c>
      <c r="BY73" s="127">
        <v>5290</v>
      </c>
      <c r="BZ73" s="206">
        <f t="shared" si="24"/>
        <v>0.10438413361169102</v>
      </c>
      <c r="CA73" s="294">
        <f t="shared" si="43"/>
        <v>4334.841628959276</v>
      </c>
      <c r="CB73" s="183">
        <v>4790</v>
      </c>
      <c r="CC73" s="206">
        <f t="shared" si="36"/>
        <v>6.6815144766147E-2</v>
      </c>
      <c r="CD73" s="25">
        <f t="shared" si="44"/>
        <v>4063.3484162895929</v>
      </c>
      <c r="CE73" s="48">
        <v>4490</v>
      </c>
      <c r="CF73" s="480"/>
      <c r="CG73" s="480"/>
      <c r="CH73" s="480"/>
      <c r="CI73" s="480"/>
      <c r="CJ73" s="480"/>
    </row>
    <row r="74" spans="1:88" x14ac:dyDescent="0.3">
      <c r="A74" s="286" t="s">
        <v>131</v>
      </c>
      <c r="B74" s="268">
        <v>280</v>
      </c>
      <c r="C74" s="460" t="s">
        <v>132</v>
      </c>
      <c r="D74" s="298">
        <v>18090.497737556561</v>
      </c>
      <c r="E74" s="774">
        <v>19990</v>
      </c>
      <c r="F74" s="315">
        <f t="shared" si="0"/>
        <v>0</v>
      </c>
      <c r="G74" s="298">
        <v>18090.497737556561</v>
      </c>
      <c r="H74" s="819">
        <v>19990</v>
      </c>
      <c r="I74" s="315">
        <f t="shared" si="1"/>
        <v>5.2659294365455502E-2</v>
      </c>
      <c r="J74" s="298">
        <v>17185.520361990952</v>
      </c>
      <c r="K74" s="749">
        <v>18990</v>
      </c>
      <c r="L74" s="315">
        <f t="shared" si="2"/>
        <v>5.5586436909394105E-2</v>
      </c>
      <c r="M74" s="298">
        <v>16280.54298642534</v>
      </c>
      <c r="N74" s="749">
        <v>17990</v>
      </c>
      <c r="O74" s="315">
        <f t="shared" si="3"/>
        <v>0</v>
      </c>
      <c r="P74" s="298">
        <v>16280.54298642534</v>
      </c>
      <c r="Q74" s="819">
        <v>17990</v>
      </c>
      <c r="R74" s="315">
        <f t="shared" si="4"/>
        <v>5.885815185403178E-2</v>
      </c>
      <c r="S74" s="298">
        <v>15375.565610859729</v>
      </c>
      <c r="T74" s="749">
        <v>16990</v>
      </c>
      <c r="U74" s="315">
        <f t="shared" si="5"/>
        <v>6.2539086929330828E-2</v>
      </c>
      <c r="V74" s="298">
        <v>14470.588235294117</v>
      </c>
      <c r="W74" s="749">
        <v>15990</v>
      </c>
      <c r="X74" s="315">
        <f t="shared" si="6"/>
        <v>0</v>
      </c>
      <c r="Y74" s="775">
        <v>14470.588235294117</v>
      </c>
      <c r="Z74" s="891">
        <v>15990</v>
      </c>
      <c r="AA74" s="315">
        <f t="shared" si="7"/>
        <v>6.6711140760507007E-2</v>
      </c>
      <c r="AB74" s="298">
        <v>13565.610859728507</v>
      </c>
      <c r="AC74" s="749">
        <v>14990</v>
      </c>
      <c r="AD74" s="315">
        <f t="shared" si="8"/>
        <v>0</v>
      </c>
      <c r="AE74" s="298">
        <v>13565.610859728507</v>
      </c>
      <c r="AF74" s="819">
        <v>14990</v>
      </c>
      <c r="AG74" s="315">
        <f t="shared" si="9"/>
        <v>4.8985304408677398E-2</v>
      </c>
      <c r="AH74" s="102">
        <f t="shared" si="37"/>
        <v>12932.12669683258</v>
      </c>
      <c r="AI74" s="284">
        <v>14290</v>
      </c>
      <c r="AJ74" s="315">
        <f t="shared" si="10"/>
        <v>0.10007698229407236</v>
      </c>
      <c r="AK74" s="567">
        <v>11755.656108597284</v>
      </c>
      <c r="AL74" s="567">
        <v>12990</v>
      </c>
      <c r="AM74" s="315">
        <f t="shared" si="11"/>
        <v>0</v>
      </c>
      <c r="AN74" s="582">
        <v>11755.656108597284</v>
      </c>
      <c r="AO74" s="160">
        <v>12990</v>
      </c>
      <c r="AP74" s="315">
        <f t="shared" si="12"/>
        <v>7.7579519006982156E-3</v>
      </c>
      <c r="AQ74" s="518">
        <v>11665.158371040725</v>
      </c>
      <c r="AR74" s="320">
        <v>12890</v>
      </c>
      <c r="AS74" s="315">
        <f t="shared" si="13"/>
        <v>0</v>
      </c>
      <c r="AT74" s="518">
        <v>11665.158371040725</v>
      </c>
      <c r="AU74" s="320">
        <v>12890</v>
      </c>
      <c r="AV74" s="315">
        <f t="shared" si="14"/>
        <v>7.5062552126772306E-2</v>
      </c>
      <c r="AW74" s="518">
        <v>10850.678733031675</v>
      </c>
      <c r="AX74" s="320">
        <v>11990</v>
      </c>
      <c r="AY74" s="315">
        <f t="shared" si="15"/>
        <v>4.3516100957354219E-2</v>
      </c>
      <c r="AZ74" s="518">
        <v>10398.190045248868</v>
      </c>
      <c r="BA74" s="320">
        <v>11490</v>
      </c>
      <c r="BB74" s="315">
        <f t="shared" si="16"/>
        <v>0.17364657814096016</v>
      </c>
      <c r="BC74" s="518">
        <v>8859.7285067873308</v>
      </c>
      <c r="BD74" s="320">
        <v>9790</v>
      </c>
      <c r="BE74" s="315">
        <f t="shared" si="17"/>
        <v>0</v>
      </c>
      <c r="BF74" s="98">
        <v>8859.7285067873308</v>
      </c>
      <c r="BG74" s="154">
        <v>9790</v>
      </c>
      <c r="BH74" s="315">
        <f t="shared" si="18"/>
        <v>0</v>
      </c>
      <c r="BI74" s="98">
        <f t="shared" si="38"/>
        <v>8859.7285067873308</v>
      </c>
      <c r="BJ74" s="154">
        <v>9790</v>
      </c>
      <c r="BK74" s="315">
        <f t="shared" si="19"/>
        <v>0</v>
      </c>
      <c r="BL74" s="98">
        <f t="shared" si="39"/>
        <v>8859.7285067873308</v>
      </c>
      <c r="BM74" s="154">
        <v>9790</v>
      </c>
      <c r="BN74" s="315">
        <f t="shared" si="20"/>
        <v>0</v>
      </c>
      <c r="BO74" s="98">
        <f t="shared" si="40"/>
        <v>8859.7285067873308</v>
      </c>
      <c r="BP74" s="154">
        <v>9790</v>
      </c>
      <c r="BQ74" s="315">
        <f t="shared" si="21"/>
        <v>0</v>
      </c>
      <c r="BR74" s="98">
        <f t="shared" si="41"/>
        <v>8859.7285067873308</v>
      </c>
      <c r="BS74" s="154">
        <v>9790</v>
      </c>
      <c r="BT74" s="315">
        <f t="shared" si="22"/>
        <v>0</v>
      </c>
      <c r="BU74" s="146">
        <v>8859.7285067873308</v>
      </c>
      <c r="BV74" s="162">
        <v>9790</v>
      </c>
      <c r="BW74" s="315">
        <f t="shared" si="23"/>
        <v>-2.002002002002002E-2</v>
      </c>
      <c r="BX74" s="98">
        <f t="shared" si="42"/>
        <v>9040.7239819004535</v>
      </c>
      <c r="BY74" s="124">
        <v>9990</v>
      </c>
      <c r="BZ74" s="315">
        <f t="shared" si="24"/>
        <v>9.9009900990099015E-2</v>
      </c>
      <c r="CA74" s="110">
        <f t="shared" si="43"/>
        <v>8226.2443438914033</v>
      </c>
      <c r="CB74" s="45">
        <v>9090</v>
      </c>
      <c r="CC74" s="315">
        <f t="shared" si="36"/>
        <v>2.1348314606741574E-2</v>
      </c>
      <c r="CD74" s="24">
        <f t="shared" si="44"/>
        <v>8054.2986425339368</v>
      </c>
      <c r="CE74" s="45">
        <v>8900</v>
      </c>
    </row>
    <row r="75" spans="1:88" x14ac:dyDescent="0.3">
      <c r="A75" s="279" t="s">
        <v>131</v>
      </c>
      <c r="B75" s="268">
        <v>282</v>
      </c>
      <c r="C75" s="457" t="s">
        <v>133</v>
      </c>
      <c r="D75" s="140">
        <v>5420.8144796380093</v>
      </c>
      <c r="E75" s="774">
        <v>5990</v>
      </c>
      <c r="F75" s="195">
        <f t="shared" si="0"/>
        <v>0</v>
      </c>
      <c r="G75" s="140">
        <v>5420.8144796380093</v>
      </c>
      <c r="H75" s="819">
        <v>5990</v>
      </c>
      <c r="I75" s="195">
        <f t="shared" si="1"/>
        <v>0.20040080160320642</v>
      </c>
      <c r="J75" s="140">
        <v>4515.8371040723987</v>
      </c>
      <c r="K75" s="749">
        <v>4990</v>
      </c>
      <c r="L75" s="195">
        <f t="shared" si="2"/>
        <v>-3.8535645472061654E-2</v>
      </c>
      <c r="M75" s="140">
        <v>4696.8325791855204</v>
      </c>
      <c r="N75" s="749">
        <v>5190</v>
      </c>
      <c r="O75" s="195">
        <f t="shared" si="3"/>
        <v>3.8207641528305664E-2</v>
      </c>
      <c r="P75" s="140">
        <v>4523.9819004524888</v>
      </c>
      <c r="Q75" s="819">
        <v>4999</v>
      </c>
      <c r="R75" s="195">
        <f t="shared" si="4"/>
        <v>-5.5009451795841213E-2</v>
      </c>
      <c r="S75" s="140">
        <v>4787.3303167420818</v>
      </c>
      <c r="T75" s="749">
        <v>5290</v>
      </c>
      <c r="U75" s="195">
        <f t="shared" si="5"/>
        <v>6.0120240480961921E-2</v>
      </c>
      <c r="V75" s="140">
        <v>4515.8371040723987</v>
      </c>
      <c r="W75" s="749">
        <v>4990</v>
      </c>
      <c r="X75" s="195">
        <f t="shared" si="6"/>
        <v>0.1366742596810934</v>
      </c>
      <c r="Y75" s="774">
        <v>3972.8506787330316</v>
      </c>
      <c r="Z75" s="819">
        <v>4390</v>
      </c>
      <c r="AA75" s="195">
        <f t="shared" si="7"/>
        <v>0.10025062656641603</v>
      </c>
      <c r="AB75" s="140">
        <v>3610.8597285067872</v>
      </c>
      <c r="AC75" s="749">
        <v>3990</v>
      </c>
      <c r="AD75" s="195">
        <f t="shared" si="8"/>
        <v>0</v>
      </c>
      <c r="AE75" s="140">
        <v>3610.8597285067872</v>
      </c>
      <c r="AF75" s="819">
        <v>3990</v>
      </c>
      <c r="AG75" s="195">
        <f t="shared" si="9"/>
        <v>5.2770448548812667E-2</v>
      </c>
      <c r="AH75" s="99">
        <f t="shared" si="37"/>
        <v>3429.8642533936654</v>
      </c>
      <c r="AI75" s="179">
        <v>3790</v>
      </c>
      <c r="AJ75" s="195">
        <f t="shared" si="10"/>
        <v>8.5959885386819479E-2</v>
      </c>
      <c r="AK75" s="566">
        <v>3158.3710407239819</v>
      </c>
      <c r="AL75" s="566">
        <v>3490</v>
      </c>
      <c r="AM75" s="195">
        <f t="shared" si="11"/>
        <v>0</v>
      </c>
      <c r="AN75" s="578">
        <v>3158.3710407239819</v>
      </c>
      <c r="AO75" s="159">
        <v>3490</v>
      </c>
      <c r="AP75" s="195">
        <f t="shared" si="12"/>
        <v>2.9498525073746312E-2</v>
      </c>
      <c r="AQ75" s="516">
        <v>3067.873303167421</v>
      </c>
      <c r="AR75" s="192">
        <v>3390</v>
      </c>
      <c r="AS75" s="195">
        <f t="shared" si="13"/>
        <v>0</v>
      </c>
      <c r="AT75" s="516">
        <v>3067.873303167421</v>
      </c>
      <c r="AU75" s="192">
        <v>3390</v>
      </c>
      <c r="AV75" s="195">
        <f t="shared" si="14"/>
        <v>6.2695924764890276E-2</v>
      </c>
      <c r="AW75" s="516">
        <v>2886.8778280542988</v>
      </c>
      <c r="AX75" s="162">
        <v>3190</v>
      </c>
      <c r="AY75" s="195">
        <f t="shared" si="15"/>
        <v>6.6889632107023408E-2</v>
      </c>
      <c r="AZ75" s="516">
        <v>2705.8823529411766</v>
      </c>
      <c r="BA75" s="162">
        <v>2990</v>
      </c>
      <c r="BB75" s="195">
        <f t="shared" si="16"/>
        <v>0</v>
      </c>
      <c r="BC75" s="516">
        <v>2705.8823529411766</v>
      </c>
      <c r="BD75" s="192">
        <v>2990</v>
      </c>
      <c r="BE75" s="195">
        <f t="shared" si="17"/>
        <v>0</v>
      </c>
      <c r="BF75" s="99">
        <v>2705.8823529411766</v>
      </c>
      <c r="BG75" s="125">
        <v>2990</v>
      </c>
      <c r="BH75" s="195">
        <f t="shared" si="18"/>
        <v>0</v>
      </c>
      <c r="BI75" s="99">
        <f t="shared" si="38"/>
        <v>2705.8823529411766</v>
      </c>
      <c r="BJ75" s="125">
        <v>2990</v>
      </c>
      <c r="BK75" s="195">
        <f t="shared" si="19"/>
        <v>0</v>
      </c>
      <c r="BL75" s="99">
        <f t="shared" si="39"/>
        <v>2705.8823529411766</v>
      </c>
      <c r="BM75" s="125">
        <v>2990</v>
      </c>
      <c r="BN75" s="195">
        <f t="shared" si="20"/>
        <v>0</v>
      </c>
      <c r="BO75" s="99">
        <f t="shared" si="40"/>
        <v>2705.8823529411766</v>
      </c>
      <c r="BP75" s="125">
        <v>2990</v>
      </c>
      <c r="BQ75" s="195">
        <f t="shared" si="21"/>
        <v>0</v>
      </c>
      <c r="BR75" s="99">
        <f t="shared" si="41"/>
        <v>2705.8823529411766</v>
      </c>
      <c r="BS75" s="125">
        <v>2990</v>
      </c>
      <c r="BT75" s="195">
        <f t="shared" si="22"/>
        <v>0</v>
      </c>
      <c r="BU75" s="140">
        <v>2705.8823529411766</v>
      </c>
      <c r="BV75" s="157">
        <v>2990</v>
      </c>
      <c r="BW75" s="195">
        <f t="shared" si="23"/>
        <v>0</v>
      </c>
      <c r="BX75" s="99">
        <f t="shared" si="42"/>
        <v>2705.8823529411766</v>
      </c>
      <c r="BY75" s="118">
        <v>2990</v>
      </c>
      <c r="BZ75" s="195">
        <f t="shared" si="24"/>
        <v>0.11152416356877323</v>
      </c>
      <c r="CA75" s="68">
        <f t="shared" si="43"/>
        <v>2434.389140271493</v>
      </c>
      <c r="CB75" s="44">
        <v>2690</v>
      </c>
      <c r="CC75" s="195">
        <f t="shared" si="36"/>
        <v>8.0321285140562249E-2</v>
      </c>
      <c r="CD75" s="22">
        <f t="shared" si="44"/>
        <v>2253.3936651583713</v>
      </c>
      <c r="CE75" s="44">
        <v>2490</v>
      </c>
    </row>
    <row r="76" spans="1:88" x14ac:dyDescent="0.3">
      <c r="A76" s="279" t="s">
        <v>131</v>
      </c>
      <c r="B76" s="268">
        <v>283</v>
      </c>
      <c r="C76" s="457" t="s">
        <v>134</v>
      </c>
      <c r="D76" s="140">
        <v>3339.3665158371041</v>
      </c>
      <c r="E76" s="774">
        <v>3690</v>
      </c>
      <c r="F76" s="195">
        <f t="shared" si="0"/>
        <v>0</v>
      </c>
      <c r="G76" s="140">
        <v>3339.3665158371041</v>
      </c>
      <c r="H76" s="819">
        <v>3690</v>
      </c>
      <c r="I76" s="195">
        <f t="shared" si="1"/>
        <v>5.730659025787966E-2</v>
      </c>
      <c r="J76" s="140">
        <v>3158.3710407239819</v>
      </c>
      <c r="K76" s="749">
        <v>3490</v>
      </c>
      <c r="L76" s="195">
        <f t="shared" si="2"/>
        <v>0</v>
      </c>
      <c r="M76" s="140">
        <v>3158.3710407239819</v>
      </c>
      <c r="N76" s="749">
        <v>3490</v>
      </c>
      <c r="O76" s="195">
        <f t="shared" si="3"/>
        <v>0</v>
      </c>
      <c r="P76" s="140">
        <v>3158.3710407239819</v>
      </c>
      <c r="Q76" s="819">
        <v>3490</v>
      </c>
      <c r="R76" s="195">
        <f t="shared" si="4"/>
        <v>9.4043887147335428E-2</v>
      </c>
      <c r="S76" s="140">
        <v>2886.8778280542988</v>
      </c>
      <c r="T76" s="749">
        <v>3190</v>
      </c>
      <c r="U76" s="195">
        <f t="shared" si="5"/>
        <v>6.6889632107023408E-2</v>
      </c>
      <c r="V76" s="140">
        <v>2705.8823529411766</v>
      </c>
      <c r="W76" s="749">
        <v>2990</v>
      </c>
      <c r="X76" s="195">
        <f t="shared" si="6"/>
        <v>0</v>
      </c>
      <c r="Y76" s="774">
        <v>2705.8823529411766</v>
      </c>
      <c r="Z76" s="819">
        <v>2990</v>
      </c>
      <c r="AA76" s="195">
        <f t="shared" si="7"/>
        <v>0.15444015444015444</v>
      </c>
      <c r="AB76" s="140">
        <v>2343.8914027149322</v>
      </c>
      <c r="AC76" s="749">
        <v>2590</v>
      </c>
      <c r="AD76" s="195">
        <f t="shared" si="8"/>
        <v>0</v>
      </c>
      <c r="AE76" s="140">
        <v>2343.8914027149322</v>
      </c>
      <c r="AF76" s="819">
        <v>2590</v>
      </c>
      <c r="AG76" s="195">
        <f t="shared" si="9"/>
        <v>4.0160642570281124E-2</v>
      </c>
      <c r="AH76" s="99">
        <f t="shared" si="37"/>
        <v>2253.3936651583713</v>
      </c>
      <c r="AI76" s="179">
        <v>2490</v>
      </c>
      <c r="AJ76" s="195">
        <f t="shared" si="10"/>
        <v>8.7336244541484712E-2</v>
      </c>
      <c r="AK76" s="566">
        <v>2072.3981900452491</v>
      </c>
      <c r="AL76" s="566">
        <v>2290</v>
      </c>
      <c r="AM76" s="195">
        <f t="shared" si="11"/>
        <v>0.15075376884422109</v>
      </c>
      <c r="AN76" s="578">
        <v>1800.9049773755657</v>
      </c>
      <c r="AO76" s="159">
        <v>1990</v>
      </c>
      <c r="AP76" s="195">
        <f t="shared" si="12"/>
        <v>5.2910052910052907E-2</v>
      </c>
      <c r="AQ76" s="516">
        <v>1710.4072398190046</v>
      </c>
      <c r="AR76" s="192">
        <v>1890</v>
      </c>
      <c r="AS76" s="195">
        <f t="shared" si="13"/>
        <v>0</v>
      </c>
      <c r="AT76" s="516">
        <v>1710.4072398190046</v>
      </c>
      <c r="AU76" s="192">
        <v>1890</v>
      </c>
      <c r="AV76" s="195">
        <f t="shared" si="14"/>
        <v>5.5865921787709494E-2</v>
      </c>
      <c r="AW76" s="516">
        <v>1619.9095022624435</v>
      </c>
      <c r="AX76" s="162">
        <v>1790</v>
      </c>
      <c r="AY76" s="195">
        <f t="shared" si="15"/>
        <v>5.9171597633136092E-2</v>
      </c>
      <c r="AZ76" s="516">
        <v>1529.4117647058824</v>
      </c>
      <c r="BA76" s="162">
        <v>1690</v>
      </c>
      <c r="BB76" s="195">
        <f t="shared" si="16"/>
        <v>0</v>
      </c>
      <c r="BC76" s="516">
        <v>1529.4117647058824</v>
      </c>
      <c r="BD76" s="192">
        <v>1690</v>
      </c>
      <c r="BE76" s="195">
        <f t="shared" si="17"/>
        <v>0</v>
      </c>
      <c r="BF76" s="99">
        <v>1529.4117647058824</v>
      </c>
      <c r="BG76" s="125">
        <v>1690</v>
      </c>
      <c r="BH76" s="195">
        <f t="shared" si="18"/>
        <v>0</v>
      </c>
      <c r="BI76" s="99">
        <f t="shared" si="38"/>
        <v>1529.4117647058824</v>
      </c>
      <c r="BJ76" s="125">
        <v>1690</v>
      </c>
      <c r="BK76" s="195">
        <f t="shared" si="19"/>
        <v>0</v>
      </c>
      <c r="BL76" s="99">
        <f t="shared" si="39"/>
        <v>1529.4117647058824</v>
      </c>
      <c r="BM76" s="125">
        <v>1690</v>
      </c>
      <c r="BN76" s="195">
        <f t="shared" si="20"/>
        <v>0</v>
      </c>
      <c r="BO76" s="99">
        <f t="shared" si="40"/>
        <v>1529.4117647058824</v>
      </c>
      <c r="BP76" s="125">
        <v>1690</v>
      </c>
      <c r="BQ76" s="195">
        <f t="shared" si="21"/>
        <v>0</v>
      </c>
      <c r="BR76" s="99">
        <f t="shared" si="41"/>
        <v>1529.4117647058824</v>
      </c>
      <c r="BS76" s="125">
        <v>1690</v>
      </c>
      <c r="BT76" s="195">
        <f t="shared" si="22"/>
        <v>0</v>
      </c>
      <c r="BU76" s="140">
        <v>1529.4117647058824</v>
      </c>
      <c r="BV76" s="157">
        <v>1690</v>
      </c>
      <c r="BW76" s="195">
        <f t="shared" si="23"/>
        <v>0</v>
      </c>
      <c r="BX76" s="99">
        <f t="shared" si="42"/>
        <v>1529.4117647058824</v>
      </c>
      <c r="BY76" s="118">
        <v>1690</v>
      </c>
      <c r="BZ76" s="195">
        <f t="shared" si="24"/>
        <v>0.13422818791946309</v>
      </c>
      <c r="CA76" s="68">
        <f t="shared" si="43"/>
        <v>1348.4162895927602</v>
      </c>
      <c r="CB76" s="44">
        <v>1490</v>
      </c>
      <c r="CC76" s="195">
        <f t="shared" si="36"/>
        <v>0.25210084033613445</v>
      </c>
      <c r="CD76" s="22">
        <f t="shared" si="44"/>
        <v>1076.9230769230769</v>
      </c>
      <c r="CE76" s="44">
        <v>1190</v>
      </c>
    </row>
    <row r="77" spans="1:88" x14ac:dyDescent="0.3">
      <c r="A77" s="279" t="s">
        <v>131</v>
      </c>
      <c r="B77" s="268">
        <v>275</v>
      </c>
      <c r="C77" s="457" t="s">
        <v>135</v>
      </c>
      <c r="D77" s="140">
        <v>4063.3484162895929</v>
      </c>
      <c r="E77" s="774">
        <v>4490</v>
      </c>
      <c r="F77" s="195">
        <f t="shared" si="0"/>
        <v>0.12531328320802004</v>
      </c>
      <c r="G77" s="140">
        <v>3610.8597285067872</v>
      </c>
      <c r="H77" s="819">
        <v>3990</v>
      </c>
      <c r="I77" s="195">
        <f t="shared" si="1"/>
        <v>5.2770448548812667E-2</v>
      </c>
      <c r="J77" s="140">
        <v>3429.8642533936654</v>
      </c>
      <c r="K77" s="749">
        <v>3790</v>
      </c>
      <c r="L77" s="195">
        <f t="shared" si="2"/>
        <v>8.5959885386819479E-2</v>
      </c>
      <c r="M77" s="140">
        <v>3158.3710407239819</v>
      </c>
      <c r="N77" s="749">
        <v>3490</v>
      </c>
      <c r="O77" s="195">
        <f t="shared" si="3"/>
        <v>6.0790273556231005E-2</v>
      </c>
      <c r="P77" s="140">
        <v>2977.3755656108597</v>
      </c>
      <c r="Q77" s="749">
        <v>3290</v>
      </c>
      <c r="R77" s="195">
        <f t="shared" si="4"/>
        <v>0</v>
      </c>
      <c r="S77" s="140">
        <v>2977.3755656108597</v>
      </c>
      <c r="T77" s="749">
        <v>3290</v>
      </c>
      <c r="U77" s="195">
        <f t="shared" si="5"/>
        <v>9.7032344114704905E-2</v>
      </c>
      <c r="V77" s="140">
        <v>2714.0271493212672</v>
      </c>
      <c r="W77" s="749">
        <v>2999</v>
      </c>
      <c r="X77" s="195">
        <f t="shared" si="6"/>
        <v>0</v>
      </c>
      <c r="Y77" s="774">
        <v>2714.0271493212672</v>
      </c>
      <c r="Z77" s="819">
        <v>2999</v>
      </c>
      <c r="AA77" s="195">
        <f t="shared" si="7"/>
        <v>-0.14068767908309457</v>
      </c>
      <c r="AB77" s="140">
        <v>3158.3710407239819</v>
      </c>
      <c r="AC77" s="749">
        <v>3490</v>
      </c>
      <c r="AD77" s="195">
        <f t="shared" si="8"/>
        <v>0</v>
      </c>
      <c r="AE77" s="140">
        <v>3158.3710407239819</v>
      </c>
      <c r="AF77" s="819">
        <v>3490</v>
      </c>
      <c r="AG77" s="195">
        <f t="shared" si="9"/>
        <v>6.0790273556231005E-2</v>
      </c>
      <c r="AH77" s="99">
        <f t="shared" si="37"/>
        <v>2977.3755656108597</v>
      </c>
      <c r="AI77" s="179">
        <v>3290</v>
      </c>
      <c r="AJ77" s="195">
        <f t="shared" si="10"/>
        <v>0.10033444816053512</v>
      </c>
      <c r="AK77" s="566">
        <v>2705.8823529411766</v>
      </c>
      <c r="AL77" s="566">
        <v>2990</v>
      </c>
      <c r="AM77" s="195">
        <f t="shared" si="11"/>
        <v>7.1684587813620068E-2</v>
      </c>
      <c r="AN77" s="578">
        <v>2524.8868778280544</v>
      </c>
      <c r="AO77" s="159">
        <v>2790</v>
      </c>
      <c r="AP77" s="195">
        <f t="shared" si="12"/>
        <v>3.717472118959108E-2</v>
      </c>
      <c r="AQ77" s="516">
        <v>2434.389140271493</v>
      </c>
      <c r="AR77" s="192">
        <v>2690</v>
      </c>
      <c r="AS77" s="195">
        <f t="shared" si="13"/>
        <v>0</v>
      </c>
      <c r="AT77" s="516">
        <v>2434.389140271493</v>
      </c>
      <c r="AU77" s="192">
        <v>2690</v>
      </c>
      <c r="AV77" s="195">
        <f t="shared" si="14"/>
        <v>3.8610038610038609E-2</v>
      </c>
      <c r="AW77" s="516">
        <v>2343.8914027149322</v>
      </c>
      <c r="AX77" s="162">
        <v>2590</v>
      </c>
      <c r="AY77" s="195">
        <f t="shared" si="15"/>
        <v>8.3682008368200833E-2</v>
      </c>
      <c r="AZ77" s="516">
        <v>2162.8959276018099</v>
      </c>
      <c r="BA77" s="162">
        <v>2390</v>
      </c>
      <c r="BB77" s="195">
        <f t="shared" si="16"/>
        <v>0</v>
      </c>
      <c r="BC77" s="516">
        <v>2162.8959276018099</v>
      </c>
      <c r="BD77" s="192">
        <v>2390</v>
      </c>
      <c r="BE77" s="195">
        <f t="shared" si="17"/>
        <v>0</v>
      </c>
      <c r="BF77" s="99">
        <v>2162.8959276018099</v>
      </c>
      <c r="BG77" s="125">
        <v>2390</v>
      </c>
      <c r="BH77" s="195">
        <f t="shared" si="18"/>
        <v>0</v>
      </c>
      <c r="BI77" s="99">
        <f t="shared" si="38"/>
        <v>2162.8959276018099</v>
      </c>
      <c r="BJ77" s="125">
        <v>2390</v>
      </c>
      <c r="BK77" s="195">
        <f t="shared" si="19"/>
        <v>0</v>
      </c>
      <c r="BL77" s="99">
        <f t="shared" si="39"/>
        <v>2162.8959276018099</v>
      </c>
      <c r="BM77" s="125">
        <v>2390</v>
      </c>
      <c r="BN77" s="195">
        <f t="shared" si="20"/>
        <v>0</v>
      </c>
      <c r="BO77" s="99">
        <f t="shared" si="40"/>
        <v>2162.8959276018099</v>
      </c>
      <c r="BP77" s="125">
        <v>2390</v>
      </c>
      <c r="BQ77" s="195">
        <f t="shared" si="21"/>
        <v>0</v>
      </c>
      <c r="BR77" s="99">
        <f t="shared" si="41"/>
        <v>2162.8959276018099</v>
      </c>
      <c r="BS77" s="125">
        <v>2390</v>
      </c>
      <c r="BT77" s="195">
        <f t="shared" si="22"/>
        <v>0</v>
      </c>
      <c r="BU77" s="140">
        <v>2162.8959276018099</v>
      </c>
      <c r="BV77" s="157">
        <v>2390</v>
      </c>
      <c r="BW77" s="195">
        <f t="shared" si="23"/>
        <v>0</v>
      </c>
      <c r="BX77" s="99">
        <f t="shared" si="42"/>
        <v>2162.8959276018099</v>
      </c>
      <c r="BY77" s="118">
        <v>2390</v>
      </c>
      <c r="BZ77" s="195">
        <f t="shared" si="24"/>
        <v>9.1324200913242004E-2</v>
      </c>
      <c r="CA77" s="68">
        <f t="shared" si="43"/>
        <v>1981.9004524886877</v>
      </c>
      <c r="CB77" s="44">
        <v>2190</v>
      </c>
      <c r="CC77" s="195">
        <f t="shared" si="36"/>
        <v>0.84033613445378152</v>
      </c>
      <c r="CD77" s="22">
        <f t="shared" si="44"/>
        <v>1076.9230769230769</v>
      </c>
      <c r="CE77" s="44">
        <v>1190</v>
      </c>
    </row>
    <row r="78" spans="1:88" x14ac:dyDescent="0.3">
      <c r="A78" s="279" t="s">
        <v>131</v>
      </c>
      <c r="B78" s="268">
        <v>276</v>
      </c>
      <c r="C78" s="457" t="s">
        <v>136</v>
      </c>
      <c r="D78" s="140">
        <v>9048.8687782805428</v>
      </c>
      <c r="E78" s="774">
        <v>9999</v>
      </c>
      <c r="F78" s="195">
        <f t="shared" si="0"/>
        <v>5.3635405690200214E-2</v>
      </c>
      <c r="G78" s="140">
        <v>8588.2352941176468</v>
      </c>
      <c r="H78" s="819">
        <v>9490</v>
      </c>
      <c r="I78" s="195">
        <f t="shared" si="1"/>
        <v>5.4561617957550837E-2</v>
      </c>
      <c r="J78" s="140">
        <v>8143.8914027149322</v>
      </c>
      <c r="K78" s="749">
        <v>8999</v>
      </c>
      <c r="L78" s="195">
        <f t="shared" si="2"/>
        <v>1.0011123470522803E-3</v>
      </c>
      <c r="M78" s="140">
        <v>8135.746606334842</v>
      </c>
      <c r="N78" s="749">
        <v>8990</v>
      </c>
      <c r="O78" s="195">
        <f t="shared" si="3"/>
        <v>0</v>
      </c>
      <c r="P78" s="140">
        <v>8135.746606334842</v>
      </c>
      <c r="Q78" s="749">
        <v>8990</v>
      </c>
      <c r="R78" s="195">
        <f t="shared" si="4"/>
        <v>0</v>
      </c>
      <c r="S78" s="140">
        <v>8135.746606334842</v>
      </c>
      <c r="T78" s="749">
        <v>8990</v>
      </c>
      <c r="U78" s="195">
        <f t="shared" si="5"/>
        <v>8.4439083232810616E-2</v>
      </c>
      <c r="V78" s="140">
        <v>7502.2624434389145</v>
      </c>
      <c r="W78" s="749">
        <v>8290</v>
      </c>
      <c r="X78" s="195">
        <f t="shared" si="6"/>
        <v>0</v>
      </c>
      <c r="Y78" s="774">
        <v>7502.2624434389145</v>
      </c>
      <c r="Z78" s="819">
        <v>8290</v>
      </c>
      <c r="AA78" s="195">
        <f t="shared" si="7"/>
        <v>9.22266139657444E-2</v>
      </c>
      <c r="AB78" s="140">
        <v>6868.778280542987</v>
      </c>
      <c r="AC78" s="749">
        <v>7590</v>
      </c>
      <c r="AD78" s="195">
        <f t="shared" si="8"/>
        <v>0.13452914798206278</v>
      </c>
      <c r="AE78" s="140">
        <v>6054.2986425339368</v>
      </c>
      <c r="AF78" s="819">
        <v>6690</v>
      </c>
      <c r="AG78" s="195">
        <f t="shared" si="9"/>
        <v>4.6948356807511735E-2</v>
      </c>
      <c r="AH78" s="99">
        <f t="shared" si="37"/>
        <v>5782.8054298642537</v>
      </c>
      <c r="AI78" s="179">
        <v>6390</v>
      </c>
      <c r="AJ78" s="195">
        <f t="shared" si="10"/>
        <v>0.10362694300518134</v>
      </c>
      <c r="AK78" s="566">
        <v>5239.8190045248866</v>
      </c>
      <c r="AL78" s="566">
        <v>5790</v>
      </c>
      <c r="AM78" s="195">
        <f t="shared" si="11"/>
        <v>0</v>
      </c>
      <c r="AN78" s="578">
        <v>5239.8190045248866</v>
      </c>
      <c r="AO78" s="159">
        <v>5790</v>
      </c>
      <c r="AP78" s="195">
        <f t="shared" si="12"/>
        <v>1.7574692442882251E-2</v>
      </c>
      <c r="AQ78" s="516">
        <v>5149.3212669683262</v>
      </c>
      <c r="AR78" s="192">
        <v>5690</v>
      </c>
      <c r="AS78" s="195">
        <f t="shared" si="13"/>
        <v>0</v>
      </c>
      <c r="AT78" s="516">
        <v>5149.3212669683262</v>
      </c>
      <c r="AU78" s="192">
        <v>5690</v>
      </c>
      <c r="AV78" s="195">
        <f t="shared" si="14"/>
        <v>0</v>
      </c>
      <c r="AW78" s="516">
        <v>5149.3212669683262</v>
      </c>
      <c r="AX78" s="162">
        <v>5690</v>
      </c>
      <c r="AY78" s="195">
        <f t="shared" si="15"/>
        <v>3.6429872495446269E-2</v>
      </c>
      <c r="AZ78" s="516">
        <v>4968.3257918552035</v>
      </c>
      <c r="BA78" s="162">
        <v>5490</v>
      </c>
      <c r="BB78" s="195">
        <f t="shared" si="16"/>
        <v>0</v>
      </c>
      <c r="BC78" s="516">
        <v>4968.3257918552035</v>
      </c>
      <c r="BD78" s="192">
        <v>5490</v>
      </c>
      <c r="BE78" s="195">
        <f t="shared" si="17"/>
        <v>0</v>
      </c>
      <c r="BF78" s="99">
        <v>4968.3257918552035</v>
      </c>
      <c r="BG78" s="125">
        <v>5490</v>
      </c>
      <c r="BH78" s="195">
        <f t="shared" si="18"/>
        <v>0</v>
      </c>
      <c r="BI78" s="99">
        <f t="shared" si="38"/>
        <v>4968.3257918552035</v>
      </c>
      <c r="BJ78" s="125">
        <v>5490</v>
      </c>
      <c r="BK78" s="195">
        <f t="shared" si="19"/>
        <v>0</v>
      </c>
      <c r="BL78" s="99">
        <f t="shared" si="39"/>
        <v>4968.3257918552035</v>
      </c>
      <c r="BM78" s="125">
        <v>5490</v>
      </c>
      <c r="BN78" s="195">
        <f t="shared" si="20"/>
        <v>0</v>
      </c>
      <c r="BO78" s="99">
        <f t="shared" si="40"/>
        <v>4968.3257918552035</v>
      </c>
      <c r="BP78" s="125">
        <v>5490</v>
      </c>
      <c r="BQ78" s="195">
        <f t="shared" si="21"/>
        <v>0</v>
      </c>
      <c r="BR78" s="99">
        <f t="shared" si="41"/>
        <v>4968.3257918552035</v>
      </c>
      <c r="BS78" s="125">
        <v>5490</v>
      </c>
      <c r="BT78" s="195">
        <f t="shared" si="22"/>
        <v>0</v>
      </c>
      <c r="BU78" s="140">
        <v>4968.3257918552035</v>
      </c>
      <c r="BV78" s="157">
        <v>5490</v>
      </c>
      <c r="BW78" s="195">
        <f t="shared" si="23"/>
        <v>-3.5149384885764502E-2</v>
      </c>
      <c r="BX78" s="99">
        <f t="shared" si="42"/>
        <v>5149.3212669683262</v>
      </c>
      <c r="BY78" s="118">
        <v>5690</v>
      </c>
      <c r="BZ78" s="195">
        <f t="shared" si="24"/>
        <v>9.6339113680154145E-2</v>
      </c>
      <c r="CA78" s="68">
        <f t="shared" si="43"/>
        <v>4696.8325791855204</v>
      </c>
      <c r="CB78" s="44">
        <v>5190</v>
      </c>
      <c r="CC78" s="195">
        <f t="shared" si="36"/>
        <v>0.86021505376344087</v>
      </c>
      <c r="CD78" s="22">
        <f t="shared" si="44"/>
        <v>2524.8868778280544</v>
      </c>
      <c r="CE78" s="44">
        <v>2790</v>
      </c>
    </row>
    <row r="79" spans="1:88" x14ac:dyDescent="0.3">
      <c r="A79" s="279" t="s">
        <v>131</v>
      </c>
      <c r="B79" s="268">
        <v>277</v>
      </c>
      <c r="C79" s="457" t="s">
        <v>137</v>
      </c>
      <c r="D79" s="140">
        <v>6325.7918552036199</v>
      </c>
      <c r="E79" s="774">
        <v>6990</v>
      </c>
      <c r="F79" s="195">
        <f t="shared" si="0"/>
        <v>0.11128775834658187</v>
      </c>
      <c r="G79" s="140">
        <v>5692.3076923076924</v>
      </c>
      <c r="H79" s="819">
        <v>6290</v>
      </c>
      <c r="I79" s="195">
        <f t="shared" si="1"/>
        <v>5.0083472454090151E-2</v>
      </c>
      <c r="J79" s="140">
        <v>5420.8144796380093</v>
      </c>
      <c r="K79" s="749">
        <v>5990</v>
      </c>
      <c r="L79" s="195">
        <f t="shared" si="2"/>
        <v>0.20040080160320642</v>
      </c>
      <c r="M79" s="140">
        <v>4515.8371040723987</v>
      </c>
      <c r="N79" s="749">
        <v>4990</v>
      </c>
      <c r="O79" s="195">
        <f t="shared" si="3"/>
        <v>4.1753653444676408E-2</v>
      </c>
      <c r="P79" s="140">
        <v>4334.841628959276</v>
      </c>
      <c r="Q79" s="819">
        <v>4790</v>
      </c>
      <c r="R79" s="195">
        <f t="shared" si="4"/>
        <v>9.1116173120728935E-2</v>
      </c>
      <c r="S79" s="140">
        <v>3972.8506787330316</v>
      </c>
      <c r="T79" s="749">
        <v>4390</v>
      </c>
      <c r="U79" s="195">
        <f t="shared" si="5"/>
        <v>9.777444361090272E-2</v>
      </c>
      <c r="V79" s="140">
        <v>3619.0045248868778</v>
      </c>
      <c r="W79" s="749">
        <v>3999</v>
      </c>
      <c r="X79" s="195">
        <f t="shared" si="6"/>
        <v>0</v>
      </c>
      <c r="Y79" s="774">
        <v>3619.0045248868778</v>
      </c>
      <c r="Z79" s="774">
        <v>3999</v>
      </c>
      <c r="AA79" s="195">
        <f t="shared" si="7"/>
        <v>0</v>
      </c>
      <c r="AB79" s="140">
        <v>3619.0045248868778</v>
      </c>
      <c r="AC79" s="749">
        <v>3999</v>
      </c>
      <c r="AD79" s="195">
        <f t="shared" si="8"/>
        <v>-0.18220858895705522</v>
      </c>
      <c r="AE79" s="140">
        <v>4425.3393665158374</v>
      </c>
      <c r="AF79" s="819">
        <v>4890</v>
      </c>
      <c r="AG79" s="195">
        <f t="shared" si="9"/>
        <v>4.2643923240938165E-2</v>
      </c>
      <c r="AH79" s="99">
        <f t="shared" si="37"/>
        <v>4244.3438914027147</v>
      </c>
      <c r="AI79" s="179">
        <v>4690</v>
      </c>
      <c r="AJ79" s="195">
        <f t="shared" si="10"/>
        <v>9.3240093240093247E-2</v>
      </c>
      <c r="AK79" s="566">
        <v>3882.3529411764707</v>
      </c>
      <c r="AL79" s="566">
        <v>4290</v>
      </c>
      <c r="AM79" s="195">
        <f t="shared" si="11"/>
        <v>0</v>
      </c>
      <c r="AN79" s="578">
        <v>3882.3529411764707</v>
      </c>
      <c r="AO79" s="159">
        <v>4290</v>
      </c>
      <c r="AP79" s="195">
        <f t="shared" si="12"/>
        <v>2.386634844868735E-2</v>
      </c>
      <c r="AQ79" s="516">
        <v>3791.8552036199094</v>
      </c>
      <c r="AR79" s="192">
        <v>4190</v>
      </c>
      <c r="AS79" s="195">
        <f t="shared" si="13"/>
        <v>0</v>
      </c>
      <c r="AT79" s="516">
        <v>3791.8552036199094</v>
      </c>
      <c r="AU79" s="192">
        <v>4190</v>
      </c>
      <c r="AV79" s="195">
        <f t="shared" si="14"/>
        <v>5.0125313283208017E-2</v>
      </c>
      <c r="AW79" s="516">
        <v>3610.8597285067872</v>
      </c>
      <c r="AX79" s="192">
        <v>3990</v>
      </c>
      <c r="AY79" s="195">
        <f t="shared" si="15"/>
        <v>0.14326647564469913</v>
      </c>
      <c r="AZ79" s="516">
        <v>3158.3710407239819</v>
      </c>
      <c r="BA79" s="192">
        <v>3490</v>
      </c>
      <c r="BB79" s="195">
        <f t="shared" si="16"/>
        <v>0</v>
      </c>
      <c r="BC79" s="516">
        <v>3158.3710407239819</v>
      </c>
      <c r="BD79" s="192">
        <v>3490</v>
      </c>
      <c r="BE79" s="195">
        <f t="shared" si="17"/>
        <v>0</v>
      </c>
      <c r="BF79" s="99">
        <v>3158.3710407239819</v>
      </c>
      <c r="BG79" s="125">
        <v>3490</v>
      </c>
      <c r="BH79" s="195">
        <f t="shared" si="18"/>
        <v>0</v>
      </c>
      <c r="BI79" s="99">
        <f t="shared" si="38"/>
        <v>3158.3710407239819</v>
      </c>
      <c r="BJ79" s="125">
        <v>3490</v>
      </c>
      <c r="BK79" s="195">
        <f t="shared" si="19"/>
        <v>0</v>
      </c>
      <c r="BL79" s="99">
        <f t="shared" si="39"/>
        <v>3158.3710407239819</v>
      </c>
      <c r="BM79" s="125">
        <v>3490</v>
      </c>
      <c r="BN79" s="195">
        <f t="shared" si="20"/>
        <v>0</v>
      </c>
      <c r="BO79" s="99">
        <f t="shared" si="40"/>
        <v>3158.3710407239819</v>
      </c>
      <c r="BP79" s="125">
        <v>3490</v>
      </c>
      <c r="BQ79" s="195">
        <f t="shared" si="21"/>
        <v>0</v>
      </c>
      <c r="BR79" s="99">
        <f t="shared" si="41"/>
        <v>3158.3710407239819</v>
      </c>
      <c r="BS79" s="125">
        <v>3490</v>
      </c>
      <c r="BT79" s="195">
        <f t="shared" si="22"/>
        <v>0</v>
      </c>
      <c r="BU79" s="140">
        <v>3158.3710407239819</v>
      </c>
      <c r="BV79" s="157">
        <v>3490</v>
      </c>
      <c r="BW79" s="195">
        <f t="shared" si="23"/>
        <v>0</v>
      </c>
      <c r="BX79" s="99">
        <f t="shared" si="42"/>
        <v>3158.3710407239819</v>
      </c>
      <c r="BY79" s="118">
        <v>3490</v>
      </c>
      <c r="BZ79" s="195">
        <f t="shared" si="24"/>
        <v>9.4043887147335428E-2</v>
      </c>
      <c r="CA79" s="68">
        <f t="shared" si="43"/>
        <v>2886.8778280542988</v>
      </c>
      <c r="CB79" s="44">
        <v>3190</v>
      </c>
      <c r="CC79" s="195">
        <f t="shared" si="36"/>
        <v>0.68783068783068779</v>
      </c>
      <c r="CD79" s="22">
        <f t="shared" si="44"/>
        <v>1710.4072398190046</v>
      </c>
      <c r="CE79" s="44">
        <v>1890</v>
      </c>
    </row>
    <row r="80" spans="1:88" x14ac:dyDescent="0.3">
      <c r="A80" s="279" t="s">
        <v>131</v>
      </c>
      <c r="B80" s="265">
        <v>291</v>
      </c>
      <c r="C80" s="457" t="s">
        <v>138</v>
      </c>
      <c r="D80" s="140">
        <v>4787.3303167420818</v>
      </c>
      <c r="E80" s="774">
        <v>5290</v>
      </c>
      <c r="F80" s="195">
        <f t="shared" si="0"/>
        <v>0</v>
      </c>
      <c r="G80" s="140">
        <v>4787.3303167420818</v>
      </c>
      <c r="H80" s="819">
        <v>5290</v>
      </c>
      <c r="I80" s="195">
        <f t="shared" si="1"/>
        <v>6.0120240480961921E-2</v>
      </c>
      <c r="J80" s="140">
        <v>4515.8371040723987</v>
      </c>
      <c r="K80" s="749">
        <v>4990</v>
      </c>
      <c r="L80" s="195">
        <f t="shared" si="2"/>
        <v>0.66388796265421812</v>
      </c>
      <c r="M80" s="140">
        <v>2714.0271493212672</v>
      </c>
      <c r="N80" s="749">
        <v>2999</v>
      </c>
      <c r="O80" s="195">
        <f t="shared" si="3"/>
        <v>-0.39899799599198399</v>
      </c>
      <c r="P80" s="140">
        <v>4515.8371040723987</v>
      </c>
      <c r="Q80" s="819">
        <v>4990</v>
      </c>
      <c r="R80" s="195">
        <f t="shared" si="4"/>
        <v>4.1753653444676408E-2</v>
      </c>
      <c r="S80" s="140">
        <v>4334.841628959276</v>
      </c>
      <c r="T80" s="749">
        <v>4790</v>
      </c>
      <c r="U80" s="195">
        <f t="shared" si="5"/>
        <v>6.6815144766147E-2</v>
      </c>
      <c r="V80" s="140">
        <v>4063.3484162895929</v>
      </c>
      <c r="W80" s="749">
        <v>4490</v>
      </c>
      <c r="X80" s="195">
        <f t="shared" si="6"/>
        <v>0.12531328320802004</v>
      </c>
      <c r="Y80" s="774">
        <v>3610.8597285067872</v>
      </c>
      <c r="Z80" s="819">
        <v>3990</v>
      </c>
      <c r="AA80" s="195">
        <f t="shared" si="7"/>
        <v>0.2507836990595611</v>
      </c>
      <c r="AB80" s="140">
        <v>2886.8778280542988</v>
      </c>
      <c r="AC80" s="749">
        <v>3190</v>
      </c>
      <c r="AD80" s="195">
        <f t="shared" si="8"/>
        <v>0</v>
      </c>
      <c r="AE80" s="140">
        <v>2886.8778280542988</v>
      </c>
      <c r="AF80" s="819">
        <v>3190</v>
      </c>
      <c r="AG80" s="195">
        <f t="shared" si="9"/>
        <v>6.6889632107023408E-2</v>
      </c>
      <c r="AH80" s="99">
        <f t="shared" si="37"/>
        <v>2705.8823529411766</v>
      </c>
      <c r="AI80" s="179">
        <v>2990</v>
      </c>
      <c r="AJ80" s="195">
        <f t="shared" si="10"/>
        <v>0.11152416356877323</v>
      </c>
      <c r="AK80" s="566">
        <v>2434.389140271493</v>
      </c>
      <c r="AL80" s="566">
        <v>2690</v>
      </c>
      <c r="AM80" s="195">
        <f t="shared" si="11"/>
        <v>0.22831050228310501</v>
      </c>
      <c r="AN80" s="578">
        <v>1981.9004524886877</v>
      </c>
      <c r="AO80" s="159">
        <v>2190</v>
      </c>
      <c r="AP80" s="195">
        <f t="shared" si="12"/>
        <v>4.784688995215311E-2</v>
      </c>
      <c r="AQ80" s="516">
        <v>1891.4027149321266</v>
      </c>
      <c r="AR80" s="192">
        <v>2090</v>
      </c>
      <c r="AS80" s="195">
        <f t="shared" si="13"/>
        <v>0</v>
      </c>
      <c r="AT80" s="516">
        <v>1891.4027149321266</v>
      </c>
      <c r="AU80" s="192">
        <v>2090</v>
      </c>
      <c r="AV80" s="195">
        <f t="shared" si="14"/>
        <v>5.0251256281407038E-2</v>
      </c>
      <c r="AW80" s="516">
        <v>1800.9049773755657</v>
      </c>
      <c r="AX80" s="192">
        <v>1990</v>
      </c>
      <c r="AY80" s="195">
        <f t="shared" si="15"/>
        <v>5.2910052910052907E-2</v>
      </c>
      <c r="AZ80" s="516">
        <v>1710.4072398190046</v>
      </c>
      <c r="BA80" s="192">
        <v>1890</v>
      </c>
      <c r="BB80" s="195">
        <f t="shared" si="16"/>
        <v>0</v>
      </c>
      <c r="BC80" s="516">
        <v>1710.4072398190046</v>
      </c>
      <c r="BD80" s="192">
        <v>1890</v>
      </c>
      <c r="BE80" s="195">
        <f t="shared" si="17"/>
        <v>0</v>
      </c>
      <c r="BF80" s="99">
        <v>1710.4072398190046</v>
      </c>
      <c r="BG80" s="125">
        <v>1890</v>
      </c>
      <c r="BH80" s="195">
        <f t="shared" si="18"/>
        <v>0</v>
      </c>
      <c r="BI80" s="99">
        <f t="shared" si="38"/>
        <v>1710.4072398190046</v>
      </c>
      <c r="BJ80" s="125">
        <v>1890</v>
      </c>
      <c r="BK80" s="195">
        <f t="shared" si="19"/>
        <v>0</v>
      </c>
      <c r="BL80" s="99">
        <f t="shared" si="39"/>
        <v>1710.4072398190046</v>
      </c>
      <c r="BM80" s="125">
        <v>1890</v>
      </c>
      <c r="BN80" s="195">
        <f t="shared" si="20"/>
        <v>0</v>
      </c>
      <c r="BO80" s="99">
        <f t="shared" si="40"/>
        <v>1710.4072398190046</v>
      </c>
      <c r="BP80" s="125">
        <v>1890</v>
      </c>
      <c r="BQ80" s="195">
        <f t="shared" si="21"/>
        <v>0</v>
      </c>
      <c r="BR80" s="99">
        <f t="shared" si="41"/>
        <v>1710.4072398190046</v>
      </c>
      <c r="BS80" s="125">
        <v>1890</v>
      </c>
      <c r="BT80" s="195">
        <f t="shared" si="22"/>
        <v>0</v>
      </c>
      <c r="BU80" s="140">
        <v>1710.4072398190046</v>
      </c>
      <c r="BV80" s="157">
        <v>1890</v>
      </c>
      <c r="BW80" s="195">
        <f t="shared" si="23"/>
        <v>0</v>
      </c>
      <c r="BX80" s="99">
        <f t="shared" si="42"/>
        <v>1710.4072398190046</v>
      </c>
      <c r="BY80" s="118">
        <v>1890</v>
      </c>
      <c r="BZ80" s="195">
        <f t="shared" si="24"/>
        <v>0.11834319526627218</v>
      </c>
      <c r="CA80" s="68">
        <f t="shared" si="43"/>
        <v>1529.4117647058824</v>
      </c>
      <c r="CB80" s="44">
        <v>1690</v>
      </c>
      <c r="CC80" s="195">
        <f t="shared" si="36"/>
        <v>0.42016806722689076</v>
      </c>
      <c r="CD80" s="22">
        <f t="shared" si="44"/>
        <v>1076.9230769230769</v>
      </c>
      <c r="CE80" s="44">
        <v>1190</v>
      </c>
    </row>
    <row r="81" spans="1:88" x14ac:dyDescent="0.3">
      <c r="A81" s="279" t="s">
        <v>131</v>
      </c>
      <c r="B81" s="268">
        <v>281</v>
      </c>
      <c r="C81" s="460" t="s">
        <v>139</v>
      </c>
      <c r="D81" s="140">
        <v>3067.873303167421</v>
      </c>
      <c r="E81" s="774">
        <v>3390</v>
      </c>
      <c r="F81" s="195">
        <f t="shared" si="0"/>
        <v>0</v>
      </c>
      <c r="G81" s="140">
        <v>3067.873303167421</v>
      </c>
      <c r="H81" s="819">
        <v>3390</v>
      </c>
      <c r="I81" s="195">
        <f t="shared" si="1"/>
        <v>6.2695924764890276E-2</v>
      </c>
      <c r="J81" s="140">
        <v>2886.8778280542988</v>
      </c>
      <c r="K81" s="749">
        <v>3190</v>
      </c>
      <c r="L81" s="195">
        <f t="shared" si="2"/>
        <v>0</v>
      </c>
      <c r="M81" s="140">
        <v>2886.8778280542988</v>
      </c>
      <c r="N81" s="749">
        <v>3190</v>
      </c>
      <c r="O81" s="195">
        <f t="shared" si="3"/>
        <v>0</v>
      </c>
      <c r="P81" s="140">
        <v>2886.8778280542988</v>
      </c>
      <c r="Q81" s="819">
        <v>3190</v>
      </c>
      <c r="R81" s="195">
        <f t="shared" si="4"/>
        <v>0.10380622837370242</v>
      </c>
      <c r="S81" s="140">
        <v>2615.3846153846152</v>
      </c>
      <c r="T81" s="749">
        <v>2890</v>
      </c>
      <c r="U81" s="195">
        <f t="shared" si="5"/>
        <v>7.434944237918216E-2</v>
      </c>
      <c r="V81" s="140">
        <v>2434.389140271493</v>
      </c>
      <c r="W81" s="749">
        <v>2690</v>
      </c>
      <c r="X81" s="195">
        <f t="shared" si="6"/>
        <v>0</v>
      </c>
      <c r="Y81" s="774">
        <v>2434.389140271493</v>
      </c>
      <c r="Z81" s="819">
        <v>2690</v>
      </c>
      <c r="AA81" s="195">
        <f t="shared" si="7"/>
        <v>0.17467248908296942</v>
      </c>
      <c r="AB81" s="140">
        <v>2072.3981900452491</v>
      </c>
      <c r="AC81" s="749">
        <v>2290</v>
      </c>
      <c r="AD81" s="195">
        <f t="shared" si="8"/>
        <v>0</v>
      </c>
      <c r="AE81" s="140">
        <v>2072.3981900452491</v>
      </c>
      <c r="AF81" s="819">
        <v>2290</v>
      </c>
      <c r="AG81" s="195">
        <f t="shared" si="9"/>
        <v>4.5662100456621002E-2</v>
      </c>
      <c r="AH81" s="99">
        <f t="shared" si="37"/>
        <v>1981.9004524886877</v>
      </c>
      <c r="AI81" s="179">
        <v>2190</v>
      </c>
      <c r="AJ81" s="195">
        <f t="shared" si="10"/>
        <v>0.10050251256281408</v>
      </c>
      <c r="AK81" s="567">
        <v>1800.9049773755657</v>
      </c>
      <c r="AL81" s="567">
        <v>1990</v>
      </c>
      <c r="AM81" s="195">
        <f t="shared" si="11"/>
        <v>0.25157232704402516</v>
      </c>
      <c r="AN81" s="582">
        <v>1438.9140271493213</v>
      </c>
      <c r="AO81" s="160">
        <v>1590</v>
      </c>
      <c r="AP81" s="195">
        <f t="shared" si="12"/>
        <v>6.7114093959731544E-2</v>
      </c>
      <c r="AQ81" s="516">
        <v>1348.4162895927602</v>
      </c>
      <c r="AR81" s="192">
        <v>1490</v>
      </c>
      <c r="AS81" s="195">
        <f t="shared" si="13"/>
        <v>0</v>
      </c>
      <c r="AT81" s="516">
        <v>1348.4162895927602</v>
      </c>
      <c r="AU81" s="192">
        <v>1490</v>
      </c>
      <c r="AV81" s="195">
        <f t="shared" si="14"/>
        <v>7.1942446043165464E-2</v>
      </c>
      <c r="AW81" s="516">
        <v>1257.9185520361991</v>
      </c>
      <c r="AX81" s="192">
        <v>1390</v>
      </c>
      <c r="AY81" s="195">
        <f t="shared" si="15"/>
        <v>7.7519379844961239E-2</v>
      </c>
      <c r="AZ81" s="516">
        <v>1167.420814479638</v>
      </c>
      <c r="BA81" s="192">
        <v>1290</v>
      </c>
      <c r="BB81" s="195">
        <f t="shared" si="16"/>
        <v>0</v>
      </c>
      <c r="BC81" s="516">
        <v>1167.420814479638</v>
      </c>
      <c r="BD81" s="192">
        <v>1290</v>
      </c>
      <c r="BE81" s="195">
        <f t="shared" si="17"/>
        <v>0</v>
      </c>
      <c r="BF81" s="99">
        <v>1167.420814479638</v>
      </c>
      <c r="BG81" s="125">
        <v>1290</v>
      </c>
      <c r="BH81" s="195">
        <f t="shared" si="18"/>
        <v>0</v>
      </c>
      <c r="BI81" s="99">
        <f t="shared" si="38"/>
        <v>1167.420814479638</v>
      </c>
      <c r="BJ81" s="125">
        <v>1290</v>
      </c>
      <c r="BK81" s="195">
        <f t="shared" si="19"/>
        <v>0</v>
      </c>
      <c r="BL81" s="99">
        <f t="shared" si="39"/>
        <v>1167.420814479638</v>
      </c>
      <c r="BM81" s="125">
        <v>1290</v>
      </c>
      <c r="BN81" s="195">
        <f t="shared" si="20"/>
        <v>0</v>
      </c>
      <c r="BO81" s="99">
        <f t="shared" si="40"/>
        <v>1167.420814479638</v>
      </c>
      <c r="BP81" s="125">
        <v>1290</v>
      </c>
      <c r="BQ81" s="195">
        <f t="shared" si="21"/>
        <v>0</v>
      </c>
      <c r="BR81" s="99">
        <f t="shared" si="41"/>
        <v>1167.420814479638</v>
      </c>
      <c r="BS81" s="125">
        <v>1290</v>
      </c>
      <c r="BT81" s="195">
        <f t="shared" si="22"/>
        <v>0</v>
      </c>
      <c r="BU81" s="146">
        <v>1167.420814479638</v>
      </c>
      <c r="BV81" s="162">
        <v>1290</v>
      </c>
      <c r="BW81" s="195">
        <f t="shared" si="23"/>
        <v>-0.23668639053254437</v>
      </c>
      <c r="BX81" s="99">
        <f t="shared" si="42"/>
        <v>1529.4117647058824</v>
      </c>
      <c r="BY81" s="118">
        <v>1690</v>
      </c>
      <c r="BZ81" s="195">
        <f t="shared" si="24"/>
        <v>0.13422818791946309</v>
      </c>
      <c r="CA81" s="68">
        <f t="shared" si="43"/>
        <v>1348.4162895927602</v>
      </c>
      <c r="CB81" s="44">
        <v>1490</v>
      </c>
      <c r="CC81" s="195">
        <f t="shared" si="36"/>
        <v>0.6741573033707865</v>
      </c>
      <c r="CD81" s="22">
        <f t="shared" si="44"/>
        <v>805.4298642533937</v>
      </c>
      <c r="CE81" s="44">
        <v>890</v>
      </c>
    </row>
    <row r="82" spans="1:88" x14ac:dyDescent="0.3">
      <c r="A82" s="279" t="s">
        <v>131</v>
      </c>
      <c r="B82" s="268">
        <v>185</v>
      </c>
      <c r="C82" s="457" t="s">
        <v>140</v>
      </c>
      <c r="D82" s="140">
        <v>7592.7601809954749</v>
      </c>
      <c r="E82" s="774">
        <v>8390</v>
      </c>
      <c r="F82" s="195">
        <f t="shared" si="0"/>
        <v>7.702182284980745E-2</v>
      </c>
      <c r="G82" s="140">
        <v>7049.7737556561087</v>
      </c>
      <c r="H82" s="819">
        <v>7790</v>
      </c>
      <c r="I82" s="195">
        <f t="shared" si="1"/>
        <v>5.4127198917456022E-2</v>
      </c>
      <c r="J82" s="140">
        <v>6687.7828054298643</v>
      </c>
      <c r="K82" s="749">
        <v>7390</v>
      </c>
      <c r="L82" s="195">
        <f t="shared" si="2"/>
        <v>5.7224606580829757E-2</v>
      </c>
      <c r="M82" s="140">
        <v>6325.7918552036199</v>
      </c>
      <c r="N82" s="749">
        <v>6990</v>
      </c>
      <c r="O82" s="195">
        <f t="shared" si="3"/>
        <v>0</v>
      </c>
      <c r="P82" s="140">
        <v>6325.7918552036199</v>
      </c>
      <c r="Q82" s="819">
        <v>6990</v>
      </c>
      <c r="R82" s="195">
        <f t="shared" si="4"/>
        <v>6.0698027314112293E-2</v>
      </c>
      <c r="S82" s="140">
        <v>5963.8009049773755</v>
      </c>
      <c r="T82" s="749">
        <v>6590</v>
      </c>
      <c r="U82" s="195">
        <f t="shared" si="5"/>
        <v>6.4620355411954766E-2</v>
      </c>
      <c r="V82" s="140">
        <v>5601.809954751131</v>
      </c>
      <c r="W82" s="749">
        <v>6190</v>
      </c>
      <c r="X82" s="195">
        <f t="shared" si="6"/>
        <v>0</v>
      </c>
      <c r="Y82" s="774">
        <v>5601.809954751131</v>
      </c>
      <c r="Z82" s="749">
        <v>6190</v>
      </c>
      <c r="AA82" s="195">
        <f t="shared" si="7"/>
        <v>0</v>
      </c>
      <c r="AB82" s="140">
        <v>5601.809954751131</v>
      </c>
      <c r="AC82" s="749">
        <v>6190</v>
      </c>
      <c r="AD82" s="195">
        <f t="shared" si="8"/>
        <v>0</v>
      </c>
      <c r="AE82" s="140">
        <v>5601.809954751131</v>
      </c>
      <c r="AF82" s="819">
        <v>6190</v>
      </c>
      <c r="AG82" s="195">
        <f t="shared" si="9"/>
        <v>5.0933786078098474E-2</v>
      </c>
      <c r="AH82" s="99">
        <f t="shared" si="37"/>
        <v>5330.316742081448</v>
      </c>
      <c r="AI82" s="179">
        <v>5890</v>
      </c>
      <c r="AJ82" s="195">
        <f t="shared" si="10"/>
        <v>0.11342155009451796</v>
      </c>
      <c r="AK82" s="566">
        <v>4787.3303167420818</v>
      </c>
      <c r="AL82" s="566">
        <v>5290</v>
      </c>
      <c r="AM82" s="195">
        <f t="shared" si="11"/>
        <v>0</v>
      </c>
      <c r="AN82" s="578">
        <v>4787.3303167420818</v>
      </c>
      <c r="AO82" s="159">
        <v>5290</v>
      </c>
      <c r="AP82" s="195">
        <f t="shared" si="12"/>
        <v>1.9267822736030827E-2</v>
      </c>
      <c r="AQ82" s="516">
        <v>4696.8325791855204</v>
      </c>
      <c r="AR82" s="192">
        <v>5190</v>
      </c>
      <c r="AS82" s="195">
        <f t="shared" si="13"/>
        <v>0</v>
      </c>
      <c r="AT82" s="516">
        <v>4696.8325791855204</v>
      </c>
      <c r="AU82" s="192">
        <v>5190</v>
      </c>
      <c r="AV82" s="195">
        <f t="shared" si="14"/>
        <v>4.0080160320641281E-2</v>
      </c>
      <c r="AW82" s="516">
        <v>4515.8371040723987</v>
      </c>
      <c r="AX82" s="192">
        <v>4990</v>
      </c>
      <c r="AY82" s="195">
        <f t="shared" si="15"/>
        <v>0.1366742596810934</v>
      </c>
      <c r="AZ82" s="516">
        <v>3972.8506787330316</v>
      </c>
      <c r="BA82" s="192">
        <v>4390</v>
      </c>
      <c r="BB82" s="195">
        <f t="shared" si="16"/>
        <v>0</v>
      </c>
      <c r="BC82" s="516">
        <v>3972.8506787330316</v>
      </c>
      <c r="BD82" s="192">
        <v>4390</v>
      </c>
      <c r="BE82" s="195">
        <f t="shared" si="17"/>
        <v>0</v>
      </c>
      <c r="BF82" s="99">
        <v>3972.8506787330316</v>
      </c>
      <c r="BG82" s="125">
        <v>4390</v>
      </c>
      <c r="BH82" s="195">
        <f t="shared" si="18"/>
        <v>0</v>
      </c>
      <c r="BI82" s="99">
        <f t="shared" si="38"/>
        <v>3972.8506787330316</v>
      </c>
      <c r="BJ82" s="125">
        <v>4390</v>
      </c>
      <c r="BK82" s="195">
        <f t="shared" si="19"/>
        <v>0</v>
      </c>
      <c r="BL82" s="99">
        <f t="shared" si="39"/>
        <v>3972.8506787330316</v>
      </c>
      <c r="BM82" s="125">
        <v>4390</v>
      </c>
      <c r="BN82" s="195">
        <f t="shared" si="20"/>
        <v>0</v>
      </c>
      <c r="BO82" s="99">
        <f t="shared" si="40"/>
        <v>3972.8506787330316</v>
      </c>
      <c r="BP82" s="125">
        <v>4390</v>
      </c>
      <c r="BQ82" s="195">
        <f t="shared" si="21"/>
        <v>0</v>
      </c>
      <c r="BR82" s="99">
        <f t="shared" si="41"/>
        <v>3972.8506787330316</v>
      </c>
      <c r="BS82" s="125">
        <v>4390</v>
      </c>
      <c r="BT82" s="195">
        <f t="shared" si="22"/>
        <v>0</v>
      </c>
      <c r="BU82" s="140">
        <v>3972.8506787330316</v>
      </c>
      <c r="BV82" s="157">
        <v>4390</v>
      </c>
      <c r="BW82" s="195">
        <f t="shared" si="23"/>
        <v>0</v>
      </c>
      <c r="BX82" s="99">
        <f t="shared" si="42"/>
        <v>3972.8506787330316</v>
      </c>
      <c r="BY82" s="118">
        <v>4390</v>
      </c>
      <c r="BZ82" s="195">
        <f t="shared" si="24"/>
        <v>0.10025062656641603</v>
      </c>
      <c r="CA82" s="68">
        <f t="shared" si="43"/>
        <v>3610.8597285067872</v>
      </c>
      <c r="CB82" s="44">
        <v>3990</v>
      </c>
      <c r="CC82" s="195">
        <f t="shared" si="36"/>
        <v>1.0050251256281406</v>
      </c>
      <c r="CD82" s="22">
        <f t="shared" si="44"/>
        <v>1800.9049773755657</v>
      </c>
      <c r="CE82" s="44">
        <v>1990</v>
      </c>
    </row>
    <row r="83" spans="1:88" x14ac:dyDescent="0.3">
      <c r="A83" s="279" t="s">
        <v>131</v>
      </c>
      <c r="B83" s="268">
        <v>279</v>
      </c>
      <c r="C83" s="457" t="s">
        <v>141</v>
      </c>
      <c r="D83" s="140">
        <v>4063.3484162895929</v>
      </c>
      <c r="E83" s="774">
        <v>4490</v>
      </c>
      <c r="F83" s="339">
        <f t="shared" si="0"/>
        <v>7.1599045346062054E-2</v>
      </c>
      <c r="G83" s="140">
        <v>3791.8552036199094</v>
      </c>
      <c r="H83" s="819">
        <v>4190</v>
      </c>
      <c r="I83" s="339">
        <f t="shared" si="1"/>
        <v>5.0125313283208017E-2</v>
      </c>
      <c r="J83" s="140">
        <v>3610.8597285067872</v>
      </c>
      <c r="K83" s="749">
        <v>3990</v>
      </c>
      <c r="L83" s="339">
        <f t="shared" si="2"/>
        <v>0</v>
      </c>
      <c r="M83" s="140">
        <v>3610.8597285067872</v>
      </c>
      <c r="N83" s="749">
        <v>3990</v>
      </c>
      <c r="O83" s="339">
        <f t="shared" si="3"/>
        <v>0</v>
      </c>
      <c r="P83" s="140">
        <v>3610.8597285067872</v>
      </c>
      <c r="Q83" s="749">
        <v>3990</v>
      </c>
      <c r="R83" s="339">
        <f t="shared" si="4"/>
        <v>0</v>
      </c>
      <c r="S83" s="140">
        <v>3610.8597285067872</v>
      </c>
      <c r="T83" s="749">
        <v>3990</v>
      </c>
      <c r="U83" s="339">
        <f t="shared" si="5"/>
        <v>8.1300813008130079E-2</v>
      </c>
      <c r="V83" s="140">
        <v>3339.3665158371041</v>
      </c>
      <c r="W83" s="749">
        <v>3690</v>
      </c>
      <c r="X83" s="339">
        <f t="shared" si="6"/>
        <v>0</v>
      </c>
      <c r="Y83" s="774">
        <v>3339.3665158371041</v>
      </c>
      <c r="Z83" s="749">
        <v>3690</v>
      </c>
      <c r="AA83" s="339">
        <f t="shared" si="7"/>
        <v>0</v>
      </c>
      <c r="AB83" s="140">
        <v>3339.3665158371041</v>
      </c>
      <c r="AC83" s="749">
        <v>3690</v>
      </c>
      <c r="AD83" s="339">
        <f t="shared" si="8"/>
        <v>0</v>
      </c>
      <c r="AE83" s="140">
        <v>3339.3665158371041</v>
      </c>
      <c r="AF83" s="819">
        <v>3690</v>
      </c>
      <c r="AG83" s="339">
        <f t="shared" si="9"/>
        <v>5.730659025787966E-2</v>
      </c>
      <c r="AH83" s="99">
        <f t="shared" si="37"/>
        <v>3158.3710407239819</v>
      </c>
      <c r="AI83" s="179">
        <v>3490</v>
      </c>
      <c r="AJ83" s="339">
        <f t="shared" si="10"/>
        <v>9.4043887147335428E-2</v>
      </c>
      <c r="AK83" s="566">
        <v>2886.8778280542988</v>
      </c>
      <c r="AL83" s="566">
        <v>3190</v>
      </c>
      <c r="AM83" s="339">
        <f t="shared" si="11"/>
        <v>0.14336917562724014</v>
      </c>
      <c r="AN83" s="578">
        <v>2524.8868778280544</v>
      </c>
      <c r="AO83" s="159">
        <v>2790</v>
      </c>
      <c r="AP83" s="339">
        <f t="shared" si="12"/>
        <v>3.717472118959108E-2</v>
      </c>
      <c r="AQ83" s="516">
        <v>2434.389140271493</v>
      </c>
      <c r="AR83" s="192">
        <v>2690</v>
      </c>
      <c r="AS83" s="339">
        <f t="shared" si="13"/>
        <v>0</v>
      </c>
      <c r="AT83" s="516">
        <v>2434.389140271493</v>
      </c>
      <c r="AU83" s="192">
        <v>2690</v>
      </c>
      <c r="AV83" s="339">
        <f t="shared" si="14"/>
        <v>3.8610038610038609E-2</v>
      </c>
      <c r="AW83" s="516">
        <v>2343.8914027149322</v>
      </c>
      <c r="AX83" s="192">
        <v>2590</v>
      </c>
      <c r="AY83" s="339">
        <f t="shared" si="15"/>
        <v>8.3682008368200833E-2</v>
      </c>
      <c r="AZ83" s="516">
        <v>2162.8959276018099</v>
      </c>
      <c r="BA83" s="192">
        <v>2390</v>
      </c>
      <c r="BB83" s="339">
        <f t="shared" si="16"/>
        <v>0</v>
      </c>
      <c r="BC83" s="519">
        <v>2162.8959276018099</v>
      </c>
      <c r="BD83" s="345">
        <v>2390</v>
      </c>
      <c r="BE83" s="339">
        <f t="shared" si="17"/>
        <v>0</v>
      </c>
      <c r="BF83" s="100">
        <v>2162.8959276018099</v>
      </c>
      <c r="BG83" s="126">
        <v>2390</v>
      </c>
      <c r="BH83" s="339">
        <f t="shared" si="18"/>
        <v>0</v>
      </c>
      <c r="BI83" s="100">
        <f t="shared" si="38"/>
        <v>2162.8959276018099</v>
      </c>
      <c r="BJ83" s="126">
        <v>2390</v>
      </c>
      <c r="BK83" s="339">
        <f t="shared" si="19"/>
        <v>0</v>
      </c>
      <c r="BL83" s="100">
        <f t="shared" si="39"/>
        <v>2162.8959276018099</v>
      </c>
      <c r="BM83" s="126">
        <v>2390</v>
      </c>
      <c r="BN83" s="339">
        <f t="shared" si="20"/>
        <v>0</v>
      </c>
      <c r="BO83" s="100">
        <f t="shared" si="40"/>
        <v>2162.8959276018099</v>
      </c>
      <c r="BP83" s="126">
        <v>2390</v>
      </c>
      <c r="BQ83" s="339">
        <f t="shared" si="21"/>
        <v>0</v>
      </c>
      <c r="BR83" s="100">
        <f t="shared" si="41"/>
        <v>2162.8959276018099</v>
      </c>
      <c r="BS83" s="126">
        <v>2390</v>
      </c>
      <c r="BT83" s="339">
        <f t="shared" si="22"/>
        <v>0</v>
      </c>
      <c r="BU83" s="147">
        <v>2162.8959276018099</v>
      </c>
      <c r="BV83" s="157">
        <v>2390</v>
      </c>
      <c r="BW83" s="339">
        <f t="shared" si="23"/>
        <v>0</v>
      </c>
      <c r="BX83" s="99">
        <f t="shared" si="42"/>
        <v>2162.8959276018099</v>
      </c>
      <c r="BY83" s="118">
        <v>2390</v>
      </c>
      <c r="BZ83" s="339">
        <f t="shared" si="24"/>
        <v>9.1324200913242004E-2</v>
      </c>
      <c r="CA83" s="68">
        <f t="shared" si="43"/>
        <v>1981.9004524886877</v>
      </c>
      <c r="CB83" s="44">
        <f>CB77</f>
        <v>2190</v>
      </c>
      <c r="CC83" s="339">
        <f t="shared" si="36"/>
        <v>0.84033613445378152</v>
      </c>
      <c r="CD83" s="22">
        <f t="shared" si="44"/>
        <v>1076.9230769230769</v>
      </c>
      <c r="CE83" s="44">
        <v>1190</v>
      </c>
    </row>
    <row r="84" spans="1:88" x14ac:dyDescent="0.3">
      <c r="A84" s="286" t="s">
        <v>131</v>
      </c>
      <c r="B84" s="268">
        <v>1091</v>
      </c>
      <c r="C84" s="460" t="s">
        <v>501</v>
      </c>
      <c r="D84" s="140">
        <v>18995.475113122171</v>
      </c>
      <c r="E84" s="774">
        <v>20990</v>
      </c>
      <c r="F84" s="339">
        <f t="shared" si="0"/>
        <v>0</v>
      </c>
      <c r="G84" s="140">
        <v>18995.475113122171</v>
      </c>
      <c r="H84" s="819">
        <v>20990</v>
      </c>
      <c r="I84" s="339">
        <f t="shared" si="1"/>
        <v>5.0025012506253123E-2</v>
      </c>
      <c r="J84" s="140">
        <v>18090.497737556561</v>
      </c>
      <c r="K84" s="749">
        <v>19990</v>
      </c>
      <c r="L84" s="339">
        <f t="shared" si="2"/>
        <v>5.2659294365455502E-2</v>
      </c>
      <c r="M84" s="140">
        <v>17185.520361990952</v>
      </c>
      <c r="N84" s="749">
        <v>18990</v>
      </c>
      <c r="O84" s="339">
        <f t="shared" si="3"/>
        <v>0</v>
      </c>
      <c r="P84" s="140">
        <v>17185.520361990952</v>
      </c>
      <c r="Q84" s="819">
        <v>18990</v>
      </c>
      <c r="R84" s="339">
        <f t="shared" si="4"/>
        <v>5.5586436909394105E-2</v>
      </c>
      <c r="S84" s="140">
        <v>16280.54298642534</v>
      </c>
      <c r="T84" s="749">
        <v>17990</v>
      </c>
      <c r="U84" s="339">
        <f t="shared" si="5"/>
        <v>5.885815185403178E-2</v>
      </c>
      <c r="V84" s="140">
        <v>15375.565610859729</v>
      </c>
      <c r="W84" s="749">
        <v>16990</v>
      </c>
      <c r="X84" s="339">
        <f t="shared" si="6"/>
        <v>0</v>
      </c>
      <c r="Y84" s="774">
        <v>15375.565610859729</v>
      </c>
      <c r="Z84" s="819">
        <v>16990</v>
      </c>
      <c r="AA84" s="339">
        <f t="shared" si="7"/>
        <v>6.2539086929330828E-2</v>
      </c>
      <c r="AB84" s="140">
        <v>14470.588235294117</v>
      </c>
      <c r="AC84" s="749">
        <v>15990</v>
      </c>
      <c r="AD84" s="339">
        <f t="shared" si="8"/>
        <v>0</v>
      </c>
      <c r="AE84" s="140">
        <v>14470.588235294117</v>
      </c>
      <c r="AF84" s="819">
        <v>15990</v>
      </c>
      <c r="AG84" s="339">
        <f t="shared" si="9"/>
        <v>4.5781556572923481E-2</v>
      </c>
      <c r="AH84" s="99">
        <f t="shared" si="37"/>
        <v>13837.10407239819</v>
      </c>
      <c r="AI84" s="179">
        <v>15290</v>
      </c>
      <c r="AJ84" s="339">
        <f t="shared" si="10"/>
        <v>0.1007919366450684</v>
      </c>
      <c r="AK84" s="567">
        <v>12570.135746606335</v>
      </c>
      <c r="AL84" s="567">
        <v>13890</v>
      </c>
      <c r="AM84" s="339">
        <f t="shared" si="11"/>
        <v>0</v>
      </c>
      <c r="AN84" s="582">
        <v>12570.135746606335</v>
      </c>
      <c r="AO84" s="160">
        <v>13890</v>
      </c>
      <c r="AP84" s="339">
        <f t="shared" si="12"/>
        <v>7.7579519006982151E-2</v>
      </c>
      <c r="AQ84" s="516">
        <v>11665.158371040725</v>
      </c>
      <c r="AR84" s="192">
        <v>12890</v>
      </c>
      <c r="AS84" s="339">
        <f t="shared" si="13"/>
        <v>0</v>
      </c>
      <c r="AT84" s="516">
        <v>11665.158371040725</v>
      </c>
      <c r="AU84" s="192">
        <v>12890</v>
      </c>
      <c r="AV84" s="339"/>
      <c r="AW84" s="516">
        <v>10850.678733031675</v>
      </c>
      <c r="AX84" s="320">
        <v>11990</v>
      </c>
      <c r="AY84" s="339"/>
      <c r="AZ84" s="516">
        <v>10398.190045248868</v>
      </c>
      <c r="BA84" s="320">
        <v>11490</v>
      </c>
      <c r="BB84" s="339"/>
      <c r="BC84" s="516"/>
      <c r="BD84" s="192"/>
      <c r="BE84" s="339"/>
      <c r="BF84" s="99"/>
      <c r="BG84" s="125"/>
      <c r="BH84" s="339"/>
      <c r="BI84" s="99"/>
      <c r="BJ84" s="125"/>
      <c r="BK84" s="339"/>
      <c r="BL84" s="99"/>
      <c r="BM84" s="125"/>
      <c r="BN84" s="339"/>
      <c r="BO84" s="99"/>
      <c r="BP84" s="125"/>
      <c r="BQ84" s="339"/>
      <c r="BR84" s="99"/>
      <c r="BS84" s="125"/>
      <c r="BT84" s="339"/>
      <c r="BU84" s="146"/>
      <c r="BV84" s="162"/>
      <c r="BW84" s="339"/>
      <c r="BX84" s="98"/>
      <c r="BY84" s="124"/>
      <c r="BZ84" s="339"/>
      <c r="CA84" s="110"/>
      <c r="CB84" s="45"/>
      <c r="CC84" s="339"/>
      <c r="CD84" s="24"/>
      <c r="CE84" s="45"/>
    </row>
    <row r="85" spans="1:88" x14ac:dyDescent="0.3">
      <c r="A85" s="286" t="s">
        <v>131</v>
      </c>
      <c r="B85" s="268">
        <v>280</v>
      </c>
      <c r="C85" s="460" t="s">
        <v>132</v>
      </c>
      <c r="D85" s="146">
        <v>18090.497737556561</v>
      </c>
      <c r="E85" s="774">
        <v>19990</v>
      </c>
      <c r="F85" s="339">
        <f t="shared" si="0"/>
        <v>0</v>
      </c>
      <c r="G85" s="146">
        <v>18090.497737556561</v>
      </c>
      <c r="H85" s="819">
        <v>19990</v>
      </c>
      <c r="I85" s="339">
        <f t="shared" si="1"/>
        <v>5.2659294365455502E-2</v>
      </c>
      <c r="J85" s="146">
        <v>17185.520361990952</v>
      </c>
      <c r="K85" s="749">
        <v>18990</v>
      </c>
      <c r="L85" s="339">
        <f t="shared" si="2"/>
        <v>5.5586436909394105E-2</v>
      </c>
      <c r="M85" s="146">
        <v>16280.54298642534</v>
      </c>
      <c r="N85" s="749">
        <v>17990</v>
      </c>
      <c r="O85" s="339">
        <f t="shared" si="3"/>
        <v>0</v>
      </c>
      <c r="P85" s="146">
        <v>16280.54298642534</v>
      </c>
      <c r="Q85" s="819">
        <v>17990</v>
      </c>
      <c r="R85" s="339">
        <f t="shared" si="4"/>
        <v>5.885815185403178E-2</v>
      </c>
      <c r="S85" s="146">
        <v>15375.565610859729</v>
      </c>
      <c r="T85" s="749">
        <v>16990</v>
      </c>
      <c r="U85" s="339">
        <f t="shared" si="5"/>
        <v>6.2539086929330828E-2</v>
      </c>
      <c r="V85" s="146">
        <v>14470.588235294117</v>
      </c>
      <c r="W85" s="749">
        <v>15990</v>
      </c>
      <c r="X85" s="339">
        <f t="shared" si="6"/>
        <v>0</v>
      </c>
      <c r="Y85" s="775">
        <v>14470.588235294117</v>
      </c>
      <c r="Z85" s="819">
        <v>15990</v>
      </c>
      <c r="AA85" s="339">
        <f t="shared" si="7"/>
        <v>6.6711140760507007E-2</v>
      </c>
      <c r="AB85" s="146">
        <v>13565.610859728507</v>
      </c>
      <c r="AC85" s="749">
        <v>14990</v>
      </c>
      <c r="AD85" s="339">
        <f t="shared" si="8"/>
        <v>0</v>
      </c>
      <c r="AE85" s="146">
        <v>13565.610859728507</v>
      </c>
      <c r="AF85" s="819">
        <v>14990</v>
      </c>
      <c r="AG85" s="339">
        <f t="shared" si="9"/>
        <v>4.8985304408677398E-2</v>
      </c>
      <c r="AH85" s="98">
        <f t="shared" si="37"/>
        <v>12932.12669683258</v>
      </c>
      <c r="AI85" s="179">
        <f t="shared" ref="AI85:AI93" si="46">AI74</f>
        <v>14290</v>
      </c>
      <c r="AJ85" s="339">
        <f t="shared" si="10"/>
        <v>0.10007698229407236</v>
      </c>
      <c r="AK85" s="567">
        <v>11755.656108597284</v>
      </c>
      <c r="AL85" s="567">
        <v>12990</v>
      </c>
      <c r="AM85" s="339">
        <f t="shared" si="11"/>
        <v>0</v>
      </c>
      <c r="AN85" s="582">
        <v>11755.656108597284</v>
      </c>
      <c r="AO85" s="160">
        <v>12990</v>
      </c>
      <c r="AP85" s="339">
        <f t="shared" si="12"/>
        <v>7.7579519006982156E-3</v>
      </c>
      <c r="AQ85" s="518">
        <v>11665.158371040725</v>
      </c>
      <c r="AR85" s="192">
        <v>12890</v>
      </c>
      <c r="AS85" s="339">
        <f t="shared" si="13"/>
        <v>0</v>
      </c>
      <c r="AT85" s="518">
        <v>11665.158371040725</v>
      </c>
      <c r="AU85" s="192">
        <v>12890</v>
      </c>
      <c r="AV85" s="339">
        <f t="shared" ref="AV85:AV94" si="47">(AU85-AX85)/AX85</f>
        <v>7.5062552126772306E-2</v>
      </c>
      <c r="AW85" s="518">
        <v>10850.678733031675</v>
      </c>
      <c r="AX85" s="320">
        <v>11990</v>
      </c>
      <c r="AY85" s="339">
        <f t="shared" ref="AY85:AY94" si="48">(AX85-BA85)/BA85</f>
        <v>4.3516100957354219E-2</v>
      </c>
      <c r="AZ85" s="518">
        <v>10398.190045248868</v>
      </c>
      <c r="BA85" s="320">
        <v>11490</v>
      </c>
      <c r="BB85" s="339">
        <f t="shared" ref="BB85:BB94" si="49">(BA85-BD85)/BD85</f>
        <v>0.17364657814096016</v>
      </c>
      <c r="BC85" s="518">
        <v>8859.7285067873308</v>
      </c>
      <c r="BD85" s="320">
        <v>9790</v>
      </c>
      <c r="BE85" s="339">
        <f t="shared" ref="BE85:BE94" si="50">(BD85-BG85)/BG85</f>
        <v>0</v>
      </c>
      <c r="BF85" s="98">
        <v>8859.7285067873308</v>
      </c>
      <c r="BG85" s="154">
        <v>9790</v>
      </c>
      <c r="BH85" s="339">
        <f t="shared" ref="BH85:BH94" si="51">(BG85-BJ85)/BJ85</f>
        <v>0</v>
      </c>
      <c r="BI85" s="98">
        <f t="shared" ref="BI85:BI94" si="52">BJ85/1.105</f>
        <v>8859.7285067873308</v>
      </c>
      <c r="BJ85" s="154">
        <v>9790</v>
      </c>
      <c r="BK85" s="339">
        <f t="shared" ref="BK85:BK94" si="53">(BJ85-BM85)/BM85</f>
        <v>0</v>
      </c>
      <c r="BL85" s="98">
        <f t="shared" ref="BL85:BL94" si="54">BM85/1.105</f>
        <v>8859.7285067873308</v>
      </c>
      <c r="BM85" s="154">
        <v>9790</v>
      </c>
      <c r="BN85" s="339">
        <f t="shared" ref="BN85:BN94" si="55">(BM85-BP85)/BP85</f>
        <v>0</v>
      </c>
      <c r="BO85" s="98">
        <f t="shared" ref="BO85:BO94" si="56">BP85/1.105</f>
        <v>8859.7285067873308</v>
      </c>
      <c r="BP85" s="154">
        <v>9790</v>
      </c>
      <c r="BQ85" s="339">
        <f t="shared" ref="BQ85:BQ94" si="57">(BP85-BS85)/BS85</f>
        <v>0</v>
      </c>
      <c r="BR85" s="98">
        <f t="shared" ref="BR85:BR94" si="58">BS85/1.105</f>
        <v>8859.7285067873308</v>
      </c>
      <c r="BS85" s="154">
        <v>9790</v>
      </c>
      <c r="BT85" s="339">
        <f t="shared" ref="BT85:BT94" si="59">(BS85-BV85)/BV85</f>
        <v>0</v>
      </c>
      <c r="BU85" s="146">
        <v>8859.7285067873308</v>
      </c>
      <c r="BV85" s="162">
        <v>9790</v>
      </c>
      <c r="BW85" s="339">
        <f t="shared" ref="BW85:BW94" si="60">(BV85-BY85)/BY85</f>
        <v>-2.002002002002002E-2</v>
      </c>
      <c r="BX85" s="98">
        <f t="shared" ref="BX85:BX94" si="61">BY85/1.105</f>
        <v>9040.7239819004535</v>
      </c>
      <c r="BY85" s="124">
        <v>9990</v>
      </c>
      <c r="BZ85" s="339">
        <f t="shared" ref="BZ85:BZ94" si="62">(BY85-CB85)/CB85</f>
        <v>9.9009900990099015E-2</v>
      </c>
      <c r="CA85" s="110">
        <f>CB85/1.105</f>
        <v>8226.2443438914033</v>
      </c>
      <c r="CB85" s="45">
        <v>9090</v>
      </c>
      <c r="CC85" s="339">
        <f t="shared" ref="CC85:CC94" si="63">(CB85-CE85)/CE85</f>
        <v>2.1348314606741574E-2</v>
      </c>
      <c r="CD85" s="24">
        <f>CE85/1.105</f>
        <v>8054.2986425339368</v>
      </c>
      <c r="CE85" s="45">
        <v>8900</v>
      </c>
    </row>
    <row r="86" spans="1:88" x14ac:dyDescent="0.3">
      <c r="A86" s="279" t="s">
        <v>131</v>
      </c>
      <c r="B86" s="268">
        <v>282</v>
      </c>
      <c r="C86" s="457" t="s">
        <v>133</v>
      </c>
      <c r="D86" s="140">
        <v>5420.8144796380093</v>
      </c>
      <c r="E86" s="774">
        <v>5990</v>
      </c>
      <c r="F86" s="195">
        <f t="shared" si="0"/>
        <v>0</v>
      </c>
      <c r="G86" s="140">
        <v>5420.8144796380093</v>
      </c>
      <c r="H86" s="819">
        <v>5990</v>
      </c>
      <c r="I86" s="195">
        <f t="shared" si="1"/>
        <v>0.20040080160320642</v>
      </c>
      <c r="J86" s="140">
        <v>4515.8371040723987</v>
      </c>
      <c r="K86" s="749">
        <v>4990</v>
      </c>
      <c r="L86" s="195">
        <f t="shared" si="2"/>
        <v>-3.8535645472061654E-2</v>
      </c>
      <c r="M86" s="140">
        <v>4696.8325791855204</v>
      </c>
      <c r="N86" s="749">
        <v>5190</v>
      </c>
      <c r="O86" s="195">
        <f t="shared" si="3"/>
        <v>3.8207641528305664E-2</v>
      </c>
      <c r="P86" s="140">
        <v>4523.9819004524888</v>
      </c>
      <c r="Q86" s="819">
        <v>4999</v>
      </c>
      <c r="R86" s="195">
        <f t="shared" si="4"/>
        <v>-5.5009451795841213E-2</v>
      </c>
      <c r="S86" s="140">
        <v>4787.3303167420818</v>
      </c>
      <c r="T86" s="749">
        <v>5290</v>
      </c>
      <c r="U86" s="195">
        <f t="shared" si="5"/>
        <v>6.0120240480961921E-2</v>
      </c>
      <c r="V86" s="140">
        <v>4515.8371040723987</v>
      </c>
      <c r="W86" s="749">
        <v>4990</v>
      </c>
      <c r="X86" s="195">
        <f t="shared" si="6"/>
        <v>0.1366742596810934</v>
      </c>
      <c r="Y86" s="774">
        <v>3972.8506787330316</v>
      </c>
      <c r="Z86" s="819">
        <v>4390</v>
      </c>
      <c r="AA86" s="195">
        <f t="shared" si="7"/>
        <v>0.10025062656641603</v>
      </c>
      <c r="AB86" s="140">
        <v>3610.8597285067872</v>
      </c>
      <c r="AC86" s="749">
        <v>3990</v>
      </c>
      <c r="AD86" s="195">
        <f t="shared" si="8"/>
        <v>0</v>
      </c>
      <c r="AE86" s="140">
        <v>3610.8597285067872</v>
      </c>
      <c r="AF86" s="819">
        <v>3990</v>
      </c>
      <c r="AG86" s="195">
        <f t="shared" si="9"/>
        <v>5.2770448548812667E-2</v>
      </c>
      <c r="AH86" s="99">
        <f t="shared" si="37"/>
        <v>3429.8642533936654</v>
      </c>
      <c r="AI86" s="179">
        <f t="shared" si="46"/>
        <v>3790</v>
      </c>
      <c r="AJ86" s="195">
        <f t="shared" si="10"/>
        <v>8.5959885386819479E-2</v>
      </c>
      <c r="AK86" s="566">
        <v>3158.3710407239819</v>
      </c>
      <c r="AL86" s="566">
        <v>3490</v>
      </c>
      <c r="AM86" s="195">
        <f t="shared" si="11"/>
        <v>0</v>
      </c>
      <c r="AN86" s="578">
        <v>3158.3710407239819</v>
      </c>
      <c r="AO86" s="159">
        <v>3490</v>
      </c>
      <c r="AP86" s="195">
        <f t="shared" si="12"/>
        <v>2.9498525073746312E-2</v>
      </c>
      <c r="AQ86" s="516">
        <v>3067.873303167421</v>
      </c>
      <c r="AR86" s="192">
        <v>3390</v>
      </c>
      <c r="AS86" s="195">
        <f t="shared" si="13"/>
        <v>0</v>
      </c>
      <c r="AT86" s="516">
        <v>3067.873303167421</v>
      </c>
      <c r="AU86" s="192">
        <v>3390</v>
      </c>
      <c r="AV86" s="195">
        <f t="shared" si="47"/>
        <v>6.2695924764890276E-2</v>
      </c>
      <c r="AW86" s="516">
        <v>2886.8778280542988</v>
      </c>
      <c r="AX86" s="192">
        <v>3190</v>
      </c>
      <c r="AY86" s="195">
        <f t="shared" si="48"/>
        <v>6.6889632107023408E-2</v>
      </c>
      <c r="AZ86" s="516">
        <v>2705.8823529411766</v>
      </c>
      <c r="BA86" s="192">
        <v>2990</v>
      </c>
      <c r="BB86" s="195">
        <f t="shared" si="49"/>
        <v>0</v>
      </c>
      <c r="BC86" s="516">
        <v>2705.8823529411766</v>
      </c>
      <c r="BD86" s="192">
        <v>2990</v>
      </c>
      <c r="BE86" s="195">
        <f t="shared" si="50"/>
        <v>0</v>
      </c>
      <c r="BF86" s="99">
        <v>2705.8823529411766</v>
      </c>
      <c r="BG86" s="125">
        <v>2990</v>
      </c>
      <c r="BH86" s="195">
        <f t="shared" si="51"/>
        <v>0</v>
      </c>
      <c r="BI86" s="99">
        <f t="shared" si="52"/>
        <v>2705.8823529411766</v>
      </c>
      <c r="BJ86" s="125">
        <v>2990</v>
      </c>
      <c r="BK86" s="195">
        <f t="shared" si="53"/>
        <v>0</v>
      </c>
      <c r="BL86" s="99">
        <f t="shared" si="54"/>
        <v>2705.8823529411766</v>
      </c>
      <c r="BM86" s="125">
        <v>2990</v>
      </c>
      <c r="BN86" s="195">
        <f t="shared" si="55"/>
        <v>0</v>
      </c>
      <c r="BO86" s="99">
        <f t="shared" si="56"/>
        <v>2705.8823529411766</v>
      </c>
      <c r="BP86" s="125">
        <v>2990</v>
      </c>
      <c r="BQ86" s="195">
        <f t="shared" si="57"/>
        <v>0</v>
      </c>
      <c r="BR86" s="99">
        <f t="shared" si="58"/>
        <v>2705.8823529411766</v>
      </c>
      <c r="BS86" s="125">
        <v>2990</v>
      </c>
      <c r="BT86" s="195">
        <f t="shared" si="59"/>
        <v>0</v>
      </c>
      <c r="BU86" s="140">
        <v>2705.8823529411766</v>
      </c>
      <c r="BV86" s="157">
        <v>2990</v>
      </c>
      <c r="BW86" s="195">
        <f t="shared" si="60"/>
        <v>0</v>
      </c>
      <c r="BX86" s="99">
        <f t="shared" si="61"/>
        <v>2705.8823529411766</v>
      </c>
      <c r="BY86" s="118">
        <v>2990</v>
      </c>
      <c r="BZ86" s="195">
        <f t="shared" si="62"/>
        <v>0.11152416356877323</v>
      </c>
      <c r="CA86" s="68">
        <f t="shared" ref="CA86:CA94" si="64">CB86/1.105</f>
        <v>2434.389140271493</v>
      </c>
      <c r="CB86" s="44">
        <v>2690</v>
      </c>
      <c r="CC86" s="195">
        <f t="shared" si="63"/>
        <v>8.0321285140562249E-2</v>
      </c>
      <c r="CD86" s="22">
        <f t="shared" ref="CD86:CD94" si="65">CE86/1.105</f>
        <v>2253.3936651583713</v>
      </c>
      <c r="CE86" s="44">
        <v>2490</v>
      </c>
    </row>
    <row r="87" spans="1:88" x14ac:dyDescent="0.3">
      <c r="A87" s="279" t="s">
        <v>131</v>
      </c>
      <c r="B87" s="268">
        <v>283</v>
      </c>
      <c r="C87" s="457" t="s">
        <v>134</v>
      </c>
      <c r="D87" s="140">
        <v>3339.3665158371041</v>
      </c>
      <c r="E87" s="774">
        <v>3690</v>
      </c>
      <c r="F87" s="195">
        <f t="shared" si="0"/>
        <v>0</v>
      </c>
      <c r="G87" s="140">
        <v>3339.3665158371041</v>
      </c>
      <c r="H87" s="819">
        <v>3690</v>
      </c>
      <c r="I87" s="195">
        <f t="shared" si="1"/>
        <v>5.730659025787966E-2</v>
      </c>
      <c r="J87" s="140">
        <v>3158.3710407239819</v>
      </c>
      <c r="K87" s="749">
        <v>3490</v>
      </c>
      <c r="L87" s="195">
        <f t="shared" si="2"/>
        <v>0</v>
      </c>
      <c r="M87" s="140">
        <v>3158.3710407239819</v>
      </c>
      <c r="N87" s="749">
        <v>3490</v>
      </c>
      <c r="O87" s="195">
        <f t="shared" si="3"/>
        <v>0</v>
      </c>
      <c r="P87" s="140">
        <v>3158.3710407239819</v>
      </c>
      <c r="Q87" s="749">
        <v>3490</v>
      </c>
      <c r="R87" s="195">
        <f t="shared" si="4"/>
        <v>9.4043887147335428E-2</v>
      </c>
      <c r="S87" s="140">
        <v>2886.8778280542988</v>
      </c>
      <c r="T87" s="749">
        <v>3190</v>
      </c>
      <c r="U87" s="195">
        <f t="shared" si="5"/>
        <v>6.6889632107023408E-2</v>
      </c>
      <c r="V87" s="140">
        <v>2705.8823529411766</v>
      </c>
      <c r="W87" s="749">
        <v>2990</v>
      </c>
      <c r="X87" s="195">
        <f t="shared" si="6"/>
        <v>0</v>
      </c>
      <c r="Y87" s="774">
        <v>2705.8823529411766</v>
      </c>
      <c r="Z87" s="819">
        <v>2990</v>
      </c>
      <c r="AA87" s="195">
        <f t="shared" si="7"/>
        <v>0.15444015444015444</v>
      </c>
      <c r="AB87" s="140">
        <v>2343.8914027149322</v>
      </c>
      <c r="AC87" s="749">
        <v>2590</v>
      </c>
      <c r="AD87" s="195">
        <f t="shared" si="8"/>
        <v>0</v>
      </c>
      <c r="AE87" s="140">
        <v>2343.8914027149322</v>
      </c>
      <c r="AF87" s="819">
        <v>2590</v>
      </c>
      <c r="AG87" s="195">
        <f t="shared" si="9"/>
        <v>4.0160642570281124E-2</v>
      </c>
      <c r="AH87" s="99">
        <f t="shared" si="37"/>
        <v>2253.3936651583713</v>
      </c>
      <c r="AI87" s="179">
        <f t="shared" si="46"/>
        <v>2490</v>
      </c>
      <c r="AJ87" s="195">
        <f t="shared" si="10"/>
        <v>8.7336244541484712E-2</v>
      </c>
      <c r="AK87" s="566">
        <v>2253.3936651583713</v>
      </c>
      <c r="AL87" s="566">
        <v>2290</v>
      </c>
      <c r="AM87" s="195">
        <f t="shared" si="11"/>
        <v>0.15075376884422109</v>
      </c>
      <c r="AN87" s="578">
        <v>1800.9049773755657</v>
      </c>
      <c r="AO87" s="159">
        <v>1990</v>
      </c>
      <c r="AP87" s="195">
        <f t="shared" si="12"/>
        <v>5.2910052910052907E-2</v>
      </c>
      <c r="AQ87" s="516">
        <v>1710.4072398190046</v>
      </c>
      <c r="AR87" s="192">
        <v>1890</v>
      </c>
      <c r="AS87" s="195">
        <f t="shared" si="13"/>
        <v>0</v>
      </c>
      <c r="AT87" s="516">
        <v>1710.4072398190046</v>
      </c>
      <c r="AU87" s="192">
        <v>1890</v>
      </c>
      <c r="AV87" s="195">
        <f t="shared" si="47"/>
        <v>5.5865921787709494E-2</v>
      </c>
      <c r="AW87" s="516">
        <v>1619.9095022624435</v>
      </c>
      <c r="AX87" s="192">
        <v>1790</v>
      </c>
      <c r="AY87" s="195">
        <f t="shared" si="48"/>
        <v>5.9171597633136092E-2</v>
      </c>
      <c r="AZ87" s="516">
        <v>1529.4117647058824</v>
      </c>
      <c r="BA87" s="192">
        <v>1690</v>
      </c>
      <c r="BB87" s="195">
        <f t="shared" si="49"/>
        <v>0</v>
      </c>
      <c r="BC87" s="516">
        <v>1529.4117647058824</v>
      </c>
      <c r="BD87" s="192">
        <v>1690</v>
      </c>
      <c r="BE87" s="195">
        <f t="shared" si="50"/>
        <v>0</v>
      </c>
      <c r="BF87" s="99">
        <v>1529.4117647058824</v>
      </c>
      <c r="BG87" s="125">
        <v>1690</v>
      </c>
      <c r="BH87" s="195">
        <f t="shared" si="51"/>
        <v>0</v>
      </c>
      <c r="BI87" s="99">
        <f t="shared" si="52"/>
        <v>1529.4117647058824</v>
      </c>
      <c r="BJ87" s="125">
        <v>1690</v>
      </c>
      <c r="BK87" s="195">
        <f t="shared" si="53"/>
        <v>0</v>
      </c>
      <c r="BL87" s="99">
        <f t="shared" si="54"/>
        <v>1529.4117647058824</v>
      </c>
      <c r="BM87" s="125">
        <v>1690</v>
      </c>
      <c r="BN87" s="195">
        <f t="shared" si="55"/>
        <v>0</v>
      </c>
      <c r="BO87" s="99">
        <f t="shared" si="56"/>
        <v>1529.4117647058824</v>
      </c>
      <c r="BP87" s="125">
        <v>1690</v>
      </c>
      <c r="BQ87" s="195">
        <f t="shared" si="57"/>
        <v>0</v>
      </c>
      <c r="BR87" s="99">
        <f t="shared" si="58"/>
        <v>1529.4117647058824</v>
      </c>
      <c r="BS87" s="125">
        <v>1690</v>
      </c>
      <c r="BT87" s="195">
        <f t="shared" si="59"/>
        <v>0</v>
      </c>
      <c r="BU87" s="140">
        <v>1529.4117647058824</v>
      </c>
      <c r="BV87" s="157">
        <v>1690</v>
      </c>
      <c r="BW87" s="195">
        <f t="shared" si="60"/>
        <v>0</v>
      </c>
      <c r="BX87" s="99">
        <f t="shared" si="61"/>
        <v>1529.4117647058824</v>
      </c>
      <c r="BY87" s="118">
        <v>1690</v>
      </c>
      <c r="BZ87" s="195">
        <f t="shared" si="62"/>
        <v>0.13422818791946309</v>
      </c>
      <c r="CA87" s="68">
        <f t="shared" si="64"/>
        <v>1348.4162895927602</v>
      </c>
      <c r="CB87" s="44">
        <v>1490</v>
      </c>
      <c r="CC87" s="195">
        <f t="shared" si="63"/>
        <v>0.25210084033613445</v>
      </c>
      <c r="CD87" s="22">
        <f t="shared" si="65"/>
        <v>1076.9230769230769</v>
      </c>
      <c r="CE87" s="44">
        <v>1190</v>
      </c>
    </row>
    <row r="88" spans="1:88" x14ac:dyDescent="0.3">
      <c r="A88" s="279" t="s">
        <v>131</v>
      </c>
      <c r="B88" s="268">
        <v>275</v>
      </c>
      <c r="C88" s="457" t="s">
        <v>135</v>
      </c>
      <c r="D88" s="140">
        <v>4063.3484162895929</v>
      </c>
      <c r="E88" s="774">
        <v>4490</v>
      </c>
      <c r="F88" s="195">
        <f t="shared" si="0"/>
        <v>0.12531328320802004</v>
      </c>
      <c r="G88" s="140">
        <v>3610.8597285067872</v>
      </c>
      <c r="H88" s="819">
        <v>3990</v>
      </c>
      <c r="I88" s="195">
        <f t="shared" si="1"/>
        <v>5.2770448548812667E-2</v>
      </c>
      <c r="J88" s="140">
        <v>3429.8642533936654</v>
      </c>
      <c r="K88" s="749">
        <v>3790</v>
      </c>
      <c r="L88" s="195">
        <f t="shared" si="2"/>
        <v>8.5959885386819479E-2</v>
      </c>
      <c r="M88" s="140">
        <v>3158.3710407239819</v>
      </c>
      <c r="N88" s="749">
        <v>3490</v>
      </c>
      <c r="O88" s="195">
        <f t="shared" si="3"/>
        <v>6.0790273556231005E-2</v>
      </c>
      <c r="P88" s="140">
        <v>2977.3755656108597</v>
      </c>
      <c r="Q88" s="749">
        <v>3290</v>
      </c>
      <c r="R88" s="195">
        <f t="shared" si="4"/>
        <v>0</v>
      </c>
      <c r="S88" s="140">
        <v>2977.3755656108597</v>
      </c>
      <c r="T88" s="749">
        <v>3290</v>
      </c>
      <c r="U88" s="195">
        <f t="shared" si="5"/>
        <v>9.7032344114704905E-2</v>
      </c>
      <c r="V88" s="140">
        <v>2714.0271493212672</v>
      </c>
      <c r="W88" s="749">
        <v>2999</v>
      </c>
      <c r="X88" s="195">
        <f t="shared" si="6"/>
        <v>0</v>
      </c>
      <c r="Y88" s="774">
        <v>2714.0271493212672</v>
      </c>
      <c r="Z88" s="819">
        <v>2999</v>
      </c>
      <c r="AA88" s="195">
        <f t="shared" si="7"/>
        <v>-0.14068767908309457</v>
      </c>
      <c r="AB88" s="140">
        <v>3158.3710407239819</v>
      </c>
      <c r="AC88" s="749">
        <v>3490</v>
      </c>
      <c r="AD88" s="195">
        <f t="shared" si="8"/>
        <v>0</v>
      </c>
      <c r="AE88" s="140">
        <v>3158.3710407239819</v>
      </c>
      <c r="AF88" s="819">
        <v>3490</v>
      </c>
      <c r="AG88" s="195">
        <f t="shared" si="9"/>
        <v>6.0790273556231005E-2</v>
      </c>
      <c r="AH88" s="99">
        <f t="shared" si="37"/>
        <v>2977.3755656108597</v>
      </c>
      <c r="AI88" s="179">
        <f t="shared" si="46"/>
        <v>3290</v>
      </c>
      <c r="AJ88" s="195">
        <f t="shared" si="10"/>
        <v>0.10033444816053512</v>
      </c>
      <c r="AK88" s="566">
        <v>2705.8823529411766</v>
      </c>
      <c r="AL88" s="566">
        <v>2990</v>
      </c>
      <c r="AM88" s="195">
        <f t="shared" si="11"/>
        <v>7.1684587813620068E-2</v>
      </c>
      <c r="AN88" s="578">
        <v>2524.8868778280544</v>
      </c>
      <c r="AO88" s="159">
        <v>2790</v>
      </c>
      <c r="AP88" s="195">
        <f t="shared" si="12"/>
        <v>3.717472118959108E-2</v>
      </c>
      <c r="AQ88" s="516">
        <v>2434.389140271493</v>
      </c>
      <c r="AR88" s="192">
        <v>2690</v>
      </c>
      <c r="AS88" s="195">
        <f t="shared" si="13"/>
        <v>0</v>
      </c>
      <c r="AT88" s="516">
        <v>2434.389140271493</v>
      </c>
      <c r="AU88" s="192">
        <v>2690</v>
      </c>
      <c r="AV88" s="195">
        <f t="shared" si="47"/>
        <v>3.8610038610038609E-2</v>
      </c>
      <c r="AW88" s="516">
        <v>2343.8914027149322</v>
      </c>
      <c r="AX88" s="192">
        <v>2590</v>
      </c>
      <c r="AY88" s="195">
        <f t="shared" si="48"/>
        <v>8.3682008368200833E-2</v>
      </c>
      <c r="AZ88" s="516">
        <v>2162.8959276018099</v>
      </c>
      <c r="BA88" s="192">
        <v>2390</v>
      </c>
      <c r="BB88" s="195">
        <f t="shared" si="49"/>
        <v>0</v>
      </c>
      <c r="BC88" s="516">
        <v>2162.8959276018099</v>
      </c>
      <c r="BD88" s="192">
        <v>2390</v>
      </c>
      <c r="BE88" s="195">
        <f t="shared" si="50"/>
        <v>0</v>
      </c>
      <c r="BF88" s="99">
        <v>2162.8959276018099</v>
      </c>
      <c r="BG88" s="125">
        <v>2390</v>
      </c>
      <c r="BH88" s="195">
        <f t="shared" si="51"/>
        <v>0</v>
      </c>
      <c r="BI88" s="99">
        <f t="shared" si="52"/>
        <v>2162.8959276018099</v>
      </c>
      <c r="BJ88" s="125">
        <v>2390</v>
      </c>
      <c r="BK88" s="195">
        <f t="shared" si="53"/>
        <v>0</v>
      </c>
      <c r="BL88" s="99">
        <f t="shared" si="54"/>
        <v>2162.8959276018099</v>
      </c>
      <c r="BM88" s="125">
        <v>2390</v>
      </c>
      <c r="BN88" s="195">
        <f t="shared" si="55"/>
        <v>0</v>
      </c>
      <c r="BO88" s="99">
        <f t="shared" si="56"/>
        <v>2162.8959276018099</v>
      </c>
      <c r="BP88" s="125">
        <v>2390</v>
      </c>
      <c r="BQ88" s="195">
        <f t="shared" si="57"/>
        <v>0</v>
      </c>
      <c r="BR88" s="99">
        <f t="shared" si="58"/>
        <v>2162.8959276018099</v>
      </c>
      <c r="BS88" s="125">
        <v>2390</v>
      </c>
      <c r="BT88" s="195">
        <f t="shared" si="59"/>
        <v>0</v>
      </c>
      <c r="BU88" s="140">
        <v>2162.8959276018099</v>
      </c>
      <c r="BV88" s="157">
        <v>2390</v>
      </c>
      <c r="BW88" s="195">
        <f t="shared" si="60"/>
        <v>0</v>
      </c>
      <c r="BX88" s="99">
        <f t="shared" si="61"/>
        <v>2162.8959276018099</v>
      </c>
      <c r="BY88" s="118">
        <v>2390</v>
      </c>
      <c r="BZ88" s="195">
        <f t="shared" si="62"/>
        <v>9.1324200913242004E-2</v>
      </c>
      <c r="CA88" s="68">
        <f t="shared" si="64"/>
        <v>1981.9004524886877</v>
      </c>
      <c r="CB88" s="44">
        <v>2190</v>
      </c>
      <c r="CC88" s="195">
        <f t="shared" si="63"/>
        <v>0.84033613445378152</v>
      </c>
      <c r="CD88" s="22">
        <f t="shared" si="65"/>
        <v>1076.9230769230769</v>
      </c>
      <c r="CE88" s="44">
        <v>1190</v>
      </c>
    </row>
    <row r="89" spans="1:88" x14ac:dyDescent="0.3">
      <c r="A89" s="279" t="s">
        <v>131</v>
      </c>
      <c r="B89" s="268">
        <v>276</v>
      </c>
      <c r="C89" s="457" t="s">
        <v>136</v>
      </c>
      <c r="D89" s="140">
        <v>9048.8687782805428</v>
      </c>
      <c r="E89" s="774">
        <v>9999</v>
      </c>
      <c r="F89" s="195">
        <f t="shared" si="0"/>
        <v>5.3635405690200214E-2</v>
      </c>
      <c r="G89" s="140">
        <v>8588.2352941176468</v>
      </c>
      <c r="H89" s="819">
        <v>9490</v>
      </c>
      <c r="I89" s="195">
        <f t="shared" si="1"/>
        <v>5.4561617957550837E-2</v>
      </c>
      <c r="J89" s="140">
        <v>8143.8914027149322</v>
      </c>
      <c r="K89" s="749">
        <v>8999</v>
      </c>
      <c r="L89" s="195">
        <f t="shared" si="2"/>
        <v>1.0011123470522803E-3</v>
      </c>
      <c r="M89" s="140">
        <v>8135.746606334842</v>
      </c>
      <c r="N89" s="749">
        <v>8990</v>
      </c>
      <c r="O89" s="195">
        <f t="shared" si="3"/>
        <v>0</v>
      </c>
      <c r="P89" s="140">
        <v>8135.746606334842</v>
      </c>
      <c r="Q89" s="749">
        <v>8990</v>
      </c>
      <c r="R89" s="195">
        <f t="shared" si="4"/>
        <v>0</v>
      </c>
      <c r="S89" s="140">
        <v>8135.746606334842</v>
      </c>
      <c r="T89" s="749">
        <v>8990</v>
      </c>
      <c r="U89" s="195">
        <f t="shared" si="5"/>
        <v>8.4439083232810616E-2</v>
      </c>
      <c r="V89" s="140">
        <v>7502.2624434389145</v>
      </c>
      <c r="W89" s="749">
        <v>8290</v>
      </c>
      <c r="X89" s="195">
        <f t="shared" si="6"/>
        <v>0</v>
      </c>
      <c r="Y89" s="749">
        <v>7502.2624434389145</v>
      </c>
      <c r="Z89" s="819">
        <v>8290</v>
      </c>
      <c r="AA89" s="195">
        <f t="shared" si="7"/>
        <v>9.22266139657444E-2</v>
      </c>
      <c r="AB89" s="140">
        <v>6868.778280542987</v>
      </c>
      <c r="AC89" s="749">
        <v>7590</v>
      </c>
      <c r="AD89" s="195">
        <f t="shared" si="8"/>
        <v>0.13452914798206278</v>
      </c>
      <c r="AE89" s="140">
        <v>6054.2986425339368</v>
      </c>
      <c r="AF89" s="819">
        <v>6690</v>
      </c>
      <c r="AG89" s="195">
        <f t="shared" si="9"/>
        <v>4.6948356807511735E-2</v>
      </c>
      <c r="AH89" s="99">
        <f t="shared" si="37"/>
        <v>5782.8054298642537</v>
      </c>
      <c r="AI89" s="179">
        <f t="shared" si="46"/>
        <v>6390</v>
      </c>
      <c r="AJ89" s="195">
        <f t="shared" si="10"/>
        <v>0.10362694300518134</v>
      </c>
      <c r="AK89" s="566">
        <v>5239.8190045248866</v>
      </c>
      <c r="AL89" s="566">
        <v>5790</v>
      </c>
      <c r="AM89" s="195">
        <f t="shared" si="11"/>
        <v>0</v>
      </c>
      <c r="AN89" s="578">
        <v>5239.8190045248866</v>
      </c>
      <c r="AO89" s="159">
        <v>5790</v>
      </c>
      <c r="AP89" s="195">
        <f t="shared" si="12"/>
        <v>1.7574692442882251E-2</v>
      </c>
      <c r="AQ89" s="516">
        <v>5149.3212669683262</v>
      </c>
      <c r="AR89" s="192">
        <v>5690</v>
      </c>
      <c r="AS89" s="195">
        <f t="shared" si="13"/>
        <v>0</v>
      </c>
      <c r="AT89" s="516">
        <v>5149.3212669683262</v>
      </c>
      <c r="AU89" s="192">
        <v>5690</v>
      </c>
      <c r="AV89" s="195">
        <f t="shared" si="47"/>
        <v>0</v>
      </c>
      <c r="AW89" s="516">
        <v>5149.3212669683262</v>
      </c>
      <c r="AX89" s="192">
        <v>5690</v>
      </c>
      <c r="AY89" s="195">
        <f t="shared" si="48"/>
        <v>3.6429872495446269E-2</v>
      </c>
      <c r="AZ89" s="516">
        <v>4968.3257918552035</v>
      </c>
      <c r="BA89" s="192">
        <v>5490</v>
      </c>
      <c r="BB89" s="195">
        <f t="shared" si="49"/>
        <v>0</v>
      </c>
      <c r="BC89" s="516">
        <v>4968.3257918552035</v>
      </c>
      <c r="BD89" s="192">
        <v>5490</v>
      </c>
      <c r="BE89" s="195">
        <f t="shared" si="50"/>
        <v>0</v>
      </c>
      <c r="BF89" s="99">
        <v>4968.3257918552035</v>
      </c>
      <c r="BG89" s="125">
        <v>5490</v>
      </c>
      <c r="BH89" s="195">
        <f t="shared" si="51"/>
        <v>0</v>
      </c>
      <c r="BI89" s="99">
        <f t="shared" si="52"/>
        <v>4968.3257918552035</v>
      </c>
      <c r="BJ89" s="125">
        <v>5490</v>
      </c>
      <c r="BK89" s="195">
        <f t="shared" si="53"/>
        <v>0</v>
      </c>
      <c r="BL89" s="99">
        <f t="shared" si="54"/>
        <v>4968.3257918552035</v>
      </c>
      <c r="BM89" s="125">
        <v>5490</v>
      </c>
      <c r="BN89" s="195">
        <f t="shared" si="55"/>
        <v>0</v>
      </c>
      <c r="BO89" s="99">
        <f t="shared" si="56"/>
        <v>4968.3257918552035</v>
      </c>
      <c r="BP89" s="125">
        <v>5490</v>
      </c>
      <c r="BQ89" s="195">
        <f t="shared" si="57"/>
        <v>0</v>
      </c>
      <c r="BR89" s="99">
        <f t="shared" si="58"/>
        <v>4968.3257918552035</v>
      </c>
      <c r="BS89" s="125">
        <v>5490</v>
      </c>
      <c r="BT89" s="195">
        <f t="shared" si="59"/>
        <v>0</v>
      </c>
      <c r="BU89" s="140">
        <v>4968.3257918552035</v>
      </c>
      <c r="BV89" s="157">
        <v>5490</v>
      </c>
      <c r="BW89" s="195">
        <f t="shared" si="60"/>
        <v>-3.5149384885764502E-2</v>
      </c>
      <c r="BX89" s="99">
        <f t="shared" si="61"/>
        <v>5149.3212669683262</v>
      </c>
      <c r="BY89" s="118">
        <v>5690</v>
      </c>
      <c r="BZ89" s="195">
        <f t="shared" si="62"/>
        <v>9.6339113680154145E-2</v>
      </c>
      <c r="CA89" s="68">
        <f t="shared" si="64"/>
        <v>4696.8325791855204</v>
      </c>
      <c r="CB89" s="44">
        <v>5190</v>
      </c>
      <c r="CC89" s="195">
        <f t="shared" si="63"/>
        <v>0.86021505376344087</v>
      </c>
      <c r="CD89" s="22">
        <f t="shared" si="65"/>
        <v>2524.8868778280544</v>
      </c>
      <c r="CE89" s="44">
        <v>2790</v>
      </c>
    </row>
    <row r="90" spans="1:88" x14ac:dyDescent="0.3">
      <c r="A90" s="279" t="s">
        <v>131</v>
      </c>
      <c r="B90" s="268">
        <v>277</v>
      </c>
      <c r="C90" s="457" t="s">
        <v>137</v>
      </c>
      <c r="D90" s="140">
        <v>6325.7918552036199</v>
      </c>
      <c r="E90" s="774">
        <v>6990</v>
      </c>
      <c r="F90" s="195">
        <f t="shared" si="0"/>
        <v>0.11128775834658187</v>
      </c>
      <c r="G90" s="140">
        <v>5692.3076923076924</v>
      </c>
      <c r="H90" s="819">
        <v>6290</v>
      </c>
      <c r="I90" s="195">
        <f t="shared" si="1"/>
        <v>5.0083472454090151E-2</v>
      </c>
      <c r="J90" s="140">
        <v>5420.8144796380093</v>
      </c>
      <c r="K90" s="749">
        <v>5990</v>
      </c>
      <c r="L90" s="195">
        <f t="shared" si="2"/>
        <v>0.20040080160320642</v>
      </c>
      <c r="M90" s="140">
        <v>4515.8371040723987</v>
      </c>
      <c r="N90" s="749">
        <v>4990</v>
      </c>
      <c r="O90" s="195">
        <f t="shared" si="3"/>
        <v>4.1753653444676408E-2</v>
      </c>
      <c r="P90" s="140">
        <v>4334.841628959276</v>
      </c>
      <c r="Q90" s="819">
        <v>4790</v>
      </c>
      <c r="R90" s="195">
        <f t="shared" si="4"/>
        <v>9.1116173120728935E-2</v>
      </c>
      <c r="S90" s="140">
        <v>3972.8506787330316</v>
      </c>
      <c r="T90" s="749">
        <v>4390</v>
      </c>
      <c r="U90" s="195">
        <f t="shared" si="5"/>
        <v>9.777444361090272E-2</v>
      </c>
      <c r="V90" s="140">
        <v>3619.0045248868778</v>
      </c>
      <c r="W90" s="749">
        <v>3999</v>
      </c>
      <c r="X90" s="195">
        <f t="shared" si="6"/>
        <v>0</v>
      </c>
      <c r="Y90" s="774">
        <v>3619.0045248868778</v>
      </c>
      <c r="Z90" s="774">
        <v>3999</v>
      </c>
      <c r="AA90" s="195">
        <f t="shared" si="7"/>
        <v>0</v>
      </c>
      <c r="AB90" s="140">
        <v>3619.0045248868778</v>
      </c>
      <c r="AC90" s="749">
        <v>3999</v>
      </c>
      <c r="AD90" s="195">
        <f t="shared" si="8"/>
        <v>-0.18220858895705522</v>
      </c>
      <c r="AE90" s="140">
        <v>4425.3393665158374</v>
      </c>
      <c r="AF90" s="819">
        <v>4890</v>
      </c>
      <c r="AG90" s="195">
        <f t="shared" si="9"/>
        <v>4.2643923240938165E-2</v>
      </c>
      <c r="AH90" s="99">
        <f t="shared" si="37"/>
        <v>4244.3438914027147</v>
      </c>
      <c r="AI90" s="179">
        <f t="shared" si="46"/>
        <v>4690</v>
      </c>
      <c r="AJ90" s="195">
        <f t="shared" si="10"/>
        <v>9.3240093240093247E-2</v>
      </c>
      <c r="AK90" s="566">
        <v>3882.3529411764707</v>
      </c>
      <c r="AL90" s="566">
        <v>4290</v>
      </c>
      <c r="AM90" s="195">
        <f t="shared" si="11"/>
        <v>0</v>
      </c>
      <c r="AN90" s="578">
        <v>3882.3529411764707</v>
      </c>
      <c r="AO90" s="159">
        <v>4290</v>
      </c>
      <c r="AP90" s="195">
        <f t="shared" si="12"/>
        <v>2.386634844868735E-2</v>
      </c>
      <c r="AQ90" s="516">
        <v>3791.8552036199094</v>
      </c>
      <c r="AR90" s="192">
        <v>4190</v>
      </c>
      <c r="AS90" s="195">
        <f t="shared" si="13"/>
        <v>0</v>
      </c>
      <c r="AT90" s="516">
        <v>3791.8552036199094</v>
      </c>
      <c r="AU90" s="192">
        <v>4190</v>
      </c>
      <c r="AV90" s="195">
        <f t="shared" si="47"/>
        <v>5.0125313283208017E-2</v>
      </c>
      <c r="AW90" s="516">
        <v>3610.8597285067872</v>
      </c>
      <c r="AX90" s="192">
        <v>3990</v>
      </c>
      <c r="AY90" s="195">
        <f t="shared" si="48"/>
        <v>0.14326647564469913</v>
      </c>
      <c r="AZ90" s="516">
        <v>3158.3710407239819</v>
      </c>
      <c r="BA90" s="192">
        <v>3490</v>
      </c>
      <c r="BB90" s="195">
        <f t="shared" si="49"/>
        <v>0</v>
      </c>
      <c r="BC90" s="516">
        <v>3158.3710407239819</v>
      </c>
      <c r="BD90" s="192">
        <v>3490</v>
      </c>
      <c r="BE90" s="195">
        <f t="shared" si="50"/>
        <v>0</v>
      </c>
      <c r="BF90" s="99">
        <v>3158.3710407239819</v>
      </c>
      <c r="BG90" s="125">
        <v>3490</v>
      </c>
      <c r="BH90" s="195">
        <f t="shared" si="51"/>
        <v>0</v>
      </c>
      <c r="BI90" s="99">
        <f t="shared" si="52"/>
        <v>3158.3710407239819</v>
      </c>
      <c r="BJ90" s="125">
        <v>3490</v>
      </c>
      <c r="BK90" s="195">
        <f t="shared" si="53"/>
        <v>0</v>
      </c>
      <c r="BL90" s="99">
        <f t="shared" si="54"/>
        <v>3158.3710407239819</v>
      </c>
      <c r="BM90" s="125">
        <v>3490</v>
      </c>
      <c r="BN90" s="195">
        <f t="shared" si="55"/>
        <v>0</v>
      </c>
      <c r="BO90" s="99">
        <f t="shared" si="56"/>
        <v>3158.3710407239819</v>
      </c>
      <c r="BP90" s="125">
        <v>3490</v>
      </c>
      <c r="BQ90" s="195">
        <f t="shared" si="57"/>
        <v>0</v>
      </c>
      <c r="BR90" s="99">
        <f t="shared" si="58"/>
        <v>3158.3710407239819</v>
      </c>
      <c r="BS90" s="125">
        <v>3490</v>
      </c>
      <c r="BT90" s="195">
        <f t="shared" si="59"/>
        <v>0</v>
      </c>
      <c r="BU90" s="140">
        <v>3158.3710407239819</v>
      </c>
      <c r="BV90" s="157">
        <v>3490</v>
      </c>
      <c r="BW90" s="195">
        <f t="shared" si="60"/>
        <v>0</v>
      </c>
      <c r="BX90" s="99">
        <f t="shared" si="61"/>
        <v>3158.3710407239819</v>
      </c>
      <c r="BY90" s="118">
        <v>3490</v>
      </c>
      <c r="BZ90" s="195">
        <f t="shared" si="62"/>
        <v>9.4043887147335428E-2</v>
      </c>
      <c r="CA90" s="68">
        <f t="shared" si="64"/>
        <v>2886.8778280542988</v>
      </c>
      <c r="CB90" s="44">
        <v>3190</v>
      </c>
      <c r="CC90" s="195">
        <f t="shared" si="63"/>
        <v>0.68783068783068779</v>
      </c>
      <c r="CD90" s="22">
        <f t="shared" si="65"/>
        <v>1710.4072398190046</v>
      </c>
      <c r="CE90" s="44">
        <v>1890</v>
      </c>
    </row>
    <row r="91" spans="1:88" x14ac:dyDescent="0.3">
      <c r="A91" s="279" t="s">
        <v>131</v>
      </c>
      <c r="B91" s="265">
        <v>291</v>
      </c>
      <c r="C91" s="457" t="s">
        <v>138</v>
      </c>
      <c r="D91" s="140">
        <v>4787.3303167420818</v>
      </c>
      <c r="E91" s="774">
        <v>5290</v>
      </c>
      <c r="F91" s="195">
        <f t="shared" si="0"/>
        <v>0</v>
      </c>
      <c r="G91" s="140">
        <v>4787.3303167420818</v>
      </c>
      <c r="H91" s="819">
        <v>5290</v>
      </c>
      <c r="I91" s="195">
        <f t="shared" si="1"/>
        <v>6.0120240480961921E-2</v>
      </c>
      <c r="J91" s="140">
        <v>4515.8371040723987</v>
      </c>
      <c r="K91" s="749">
        <v>4990</v>
      </c>
      <c r="L91" s="195">
        <f t="shared" si="2"/>
        <v>0.66388796265421812</v>
      </c>
      <c r="M91" s="140">
        <v>2714.0271493212672</v>
      </c>
      <c r="N91" s="749">
        <v>2999</v>
      </c>
      <c r="O91" s="195">
        <f t="shared" si="3"/>
        <v>-0.39899799599198399</v>
      </c>
      <c r="P91" s="140">
        <v>4515.8371040723987</v>
      </c>
      <c r="Q91" s="819">
        <v>4990</v>
      </c>
      <c r="R91" s="195">
        <f t="shared" si="4"/>
        <v>4.1753653444676408E-2</v>
      </c>
      <c r="S91" s="140">
        <v>4334.841628959276</v>
      </c>
      <c r="T91" s="749">
        <v>4790</v>
      </c>
      <c r="U91" s="195">
        <f t="shared" si="5"/>
        <v>6.6815144766147E-2</v>
      </c>
      <c r="V91" s="140">
        <v>4063.3484162895929</v>
      </c>
      <c r="W91" s="749">
        <v>4490</v>
      </c>
      <c r="X91" s="195">
        <f t="shared" si="6"/>
        <v>0.12531328320802004</v>
      </c>
      <c r="Y91" s="774">
        <v>3610.8597285067872</v>
      </c>
      <c r="Z91" s="819">
        <v>3990</v>
      </c>
      <c r="AA91" s="195">
        <f t="shared" si="7"/>
        <v>0.2507836990595611</v>
      </c>
      <c r="AB91" s="140">
        <v>2886.8778280542988</v>
      </c>
      <c r="AC91" s="749">
        <v>3190</v>
      </c>
      <c r="AD91" s="195">
        <f t="shared" si="8"/>
        <v>0</v>
      </c>
      <c r="AE91" s="140">
        <v>2886.8778280542988</v>
      </c>
      <c r="AF91" s="819">
        <v>3190</v>
      </c>
      <c r="AG91" s="195">
        <f t="shared" si="9"/>
        <v>6.6889632107023408E-2</v>
      </c>
      <c r="AH91" s="99">
        <f t="shared" si="37"/>
        <v>2705.8823529411766</v>
      </c>
      <c r="AI91" s="179">
        <f t="shared" si="46"/>
        <v>2990</v>
      </c>
      <c r="AJ91" s="195">
        <f t="shared" si="10"/>
        <v>0.11152416356877323</v>
      </c>
      <c r="AK91" s="566">
        <v>2434.389140271493</v>
      </c>
      <c r="AL91" s="566">
        <v>2690</v>
      </c>
      <c r="AM91" s="195">
        <f t="shared" si="11"/>
        <v>0.22831050228310501</v>
      </c>
      <c r="AN91" s="578">
        <v>1981.9004524886877</v>
      </c>
      <c r="AO91" s="159">
        <v>2190</v>
      </c>
      <c r="AP91" s="195">
        <f t="shared" si="12"/>
        <v>4.784688995215311E-2</v>
      </c>
      <c r="AQ91" s="516">
        <v>1891.4027149321266</v>
      </c>
      <c r="AR91" s="192">
        <v>2090</v>
      </c>
      <c r="AS91" s="195">
        <f t="shared" si="13"/>
        <v>0</v>
      </c>
      <c r="AT91" s="516">
        <v>1891.4027149321266</v>
      </c>
      <c r="AU91" s="192">
        <v>2090</v>
      </c>
      <c r="AV91" s="195">
        <f t="shared" si="47"/>
        <v>5.0251256281407038E-2</v>
      </c>
      <c r="AW91" s="516">
        <v>1800.9049773755657</v>
      </c>
      <c r="AX91" s="192">
        <v>1990</v>
      </c>
      <c r="AY91" s="195">
        <f t="shared" si="48"/>
        <v>5.2910052910052907E-2</v>
      </c>
      <c r="AZ91" s="516">
        <v>1710.4072398190046</v>
      </c>
      <c r="BA91" s="192">
        <v>1890</v>
      </c>
      <c r="BB91" s="195">
        <f t="shared" si="49"/>
        <v>0</v>
      </c>
      <c r="BC91" s="516">
        <v>1710.4072398190046</v>
      </c>
      <c r="BD91" s="192">
        <v>1890</v>
      </c>
      <c r="BE91" s="195">
        <f t="shared" si="50"/>
        <v>0</v>
      </c>
      <c r="BF91" s="99">
        <v>1710.4072398190046</v>
      </c>
      <c r="BG91" s="125">
        <v>1890</v>
      </c>
      <c r="BH91" s="195">
        <f t="shared" si="51"/>
        <v>0</v>
      </c>
      <c r="BI91" s="99">
        <f t="shared" si="52"/>
        <v>1710.4072398190046</v>
      </c>
      <c r="BJ91" s="125">
        <v>1890</v>
      </c>
      <c r="BK91" s="195">
        <f t="shared" si="53"/>
        <v>0</v>
      </c>
      <c r="BL91" s="99">
        <f t="shared" si="54"/>
        <v>1710.4072398190046</v>
      </c>
      <c r="BM91" s="125">
        <v>1890</v>
      </c>
      <c r="BN91" s="195">
        <f t="shared" si="55"/>
        <v>0</v>
      </c>
      <c r="BO91" s="99">
        <f t="shared" si="56"/>
        <v>1710.4072398190046</v>
      </c>
      <c r="BP91" s="125">
        <v>1890</v>
      </c>
      <c r="BQ91" s="195">
        <f t="shared" si="57"/>
        <v>0</v>
      </c>
      <c r="BR91" s="99">
        <f t="shared" si="58"/>
        <v>1710.4072398190046</v>
      </c>
      <c r="BS91" s="125">
        <v>1890</v>
      </c>
      <c r="BT91" s="195">
        <f t="shared" si="59"/>
        <v>0</v>
      </c>
      <c r="BU91" s="140">
        <v>1710.4072398190046</v>
      </c>
      <c r="BV91" s="157">
        <v>1890</v>
      </c>
      <c r="BW91" s="195">
        <f t="shared" si="60"/>
        <v>0</v>
      </c>
      <c r="BX91" s="99">
        <f t="shared" si="61"/>
        <v>1710.4072398190046</v>
      </c>
      <c r="BY91" s="118">
        <v>1890</v>
      </c>
      <c r="BZ91" s="195">
        <f t="shared" si="62"/>
        <v>0.11834319526627218</v>
      </c>
      <c r="CA91" s="68">
        <f t="shared" si="64"/>
        <v>1529.4117647058824</v>
      </c>
      <c r="CB91" s="44">
        <v>1690</v>
      </c>
      <c r="CC91" s="195">
        <f t="shared" si="63"/>
        <v>0.42016806722689076</v>
      </c>
      <c r="CD91" s="22">
        <f t="shared" si="65"/>
        <v>1076.9230769230769</v>
      </c>
      <c r="CE91" s="44">
        <v>1190</v>
      </c>
    </row>
    <row r="92" spans="1:88" x14ac:dyDescent="0.3">
      <c r="A92" s="279" t="s">
        <v>131</v>
      </c>
      <c r="B92" s="268">
        <v>281</v>
      </c>
      <c r="C92" s="460" t="s">
        <v>139</v>
      </c>
      <c r="D92" s="140">
        <v>3067.873303167421</v>
      </c>
      <c r="E92" s="774">
        <v>3390</v>
      </c>
      <c r="F92" s="195">
        <f t="shared" si="0"/>
        <v>0</v>
      </c>
      <c r="G92" s="140">
        <v>3067.873303167421</v>
      </c>
      <c r="H92" s="819">
        <v>3390</v>
      </c>
      <c r="I92" s="195">
        <f t="shared" si="1"/>
        <v>6.2695924764890276E-2</v>
      </c>
      <c r="J92" s="140">
        <v>2886.8778280542988</v>
      </c>
      <c r="K92" s="749">
        <v>3190</v>
      </c>
      <c r="L92" s="195">
        <f t="shared" si="2"/>
        <v>0</v>
      </c>
      <c r="M92" s="140">
        <v>2886.8778280542988</v>
      </c>
      <c r="N92" s="749">
        <v>3190</v>
      </c>
      <c r="O92" s="195">
        <f t="shared" si="3"/>
        <v>0</v>
      </c>
      <c r="P92" s="140">
        <v>2886.8778280542988</v>
      </c>
      <c r="Q92" s="819">
        <v>3190</v>
      </c>
      <c r="R92" s="195">
        <f t="shared" si="4"/>
        <v>0.10380622837370242</v>
      </c>
      <c r="S92" s="140">
        <v>2615.3846153846152</v>
      </c>
      <c r="T92" s="749">
        <v>2890</v>
      </c>
      <c r="U92" s="195">
        <f t="shared" si="5"/>
        <v>7.434944237918216E-2</v>
      </c>
      <c r="V92" s="140">
        <v>2434.389140271493</v>
      </c>
      <c r="W92" s="749">
        <v>2690</v>
      </c>
      <c r="X92" s="195">
        <f t="shared" si="6"/>
        <v>0</v>
      </c>
      <c r="Y92" s="774">
        <v>2434.389140271493</v>
      </c>
      <c r="Z92" s="819">
        <v>2690</v>
      </c>
      <c r="AA92" s="195">
        <f t="shared" si="7"/>
        <v>0.17467248908296942</v>
      </c>
      <c r="AB92" s="140">
        <v>2072.3981900452491</v>
      </c>
      <c r="AC92" s="749">
        <v>2290</v>
      </c>
      <c r="AD92" s="195">
        <f t="shared" si="8"/>
        <v>0</v>
      </c>
      <c r="AE92" s="140">
        <v>2072.3981900452491</v>
      </c>
      <c r="AF92" s="819">
        <v>2290</v>
      </c>
      <c r="AG92" s="195">
        <f t="shared" si="9"/>
        <v>4.5662100456621002E-2</v>
      </c>
      <c r="AH92" s="99">
        <f t="shared" si="37"/>
        <v>1981.9004524886877</v>
      </c>
      <c r="AI92" s="179">
        <f t="shared" si="46"/>
        <v>2190</v>
      </c>
      <c r="AJ92" s="195">
        <f t="shared" si="10"/>
        <v>0.10050251256281408</v>
      </c>
      <c r="AK92" s="567">
        <v>1800.9049773755657</v>
      </c>
      <c r="AL92" s="567">
        <v>1990</v>
      </c>
      <c r="AM92" s="195">
        <f t="shared" si="11"/>
        <v>0.25157232704402516</v>
      </c>
      <c r="AN92" s="582">
        <v>1438.9140271493213</v>
      </c>
      <c r="AO92" s="160">
        <v>1590</v>
      </c>
      <c r="AP92" s="195">
        <f t="shared" si="12"/>
        <v>6.7114093959731544E-2</v>
      </c>
      <c r="AQ92" s="516">
        <v>1348.4162895927602</v>
      </c>
      <c r="AR92" s="192">
        <v>1490</v>
      </c>
      <c r="AS92" s="195">
        <f t="shared" si="13"/>
        <v>0</v>
      </c>
      <c r="AT92" s="516">
        <v>1348.4162895927602</v>
      </c>
      <c r="AU92" s="192">
        <v>1490</v>
      </c>
      <c r="AV92" s="195">
        <f t="shared" si="47"/>
        <v>7.1942446043165464E-2</v>
      </c>
      <c r="AW92" s="516">
        <v>1257.9185520361991</v>
      </c>
      <c r="AX92" s="192">
        <v>1390</v>
      </c>
      <c r="AY92" s="195">
        <f t="shared" si="48"/>
        <v>7.7519379844961239E-2</v>
      </c>
      <c r="AZ92" s="516">
        <v>1167.420814479638</v>
      </c>
      <c r="BA92" s="192">
        <v>1290</v>
      </c>
      <c r="BB92" s="195">
        <f t="shared" si="49"/>
        <v>0</v>
      </c>
      <c r="BC92" s="516">
        <v>1167.420814479638</v>
      </c>
      <c r="BD92" s="192">
        <v>1290</v>
      </c>
      <c r="BE92" s="195">
        <f t="shared" si="50"/>
        <v>0</v>
      </c>
      <c r="BF92" s="99">
        <v>1167.420814479638</v>
      </c>
      <c r="BG92" s="125">
        <v>1290</v>
      </c>
      <c r="BH92" s="195">
        <f t="shared" si="51"/>
        <v>0</v>
      </c>
      <c r="BI92" s="99">
        <f t="shared" si="52"/>
        <v>1167.420814479638</v>
      </c>
      <c r="BJ92" s="125">
        <v>1290</v>
      </c>
      <c r="BK92" s="195">
        <f t="shared" si="53"/>
        <v>0</v>
      </c>
      <c r="BL92" s="99">
        <f t="shared" si="54"/>
        <v>1167.420814479638</v>
      </c>
      <c r="BM92" s="125">
        <v>1290</v>
      </c>
      <c r="BN92" s="195">
        <f t="shared" si="55"/>
        <v>0</v>
      </c>
      <c r="BO92" s="99">
        <f t="shared" si="56"/>
        <v>1167.420814479638</v>
      </c>
      <c r="BP92" s="125">
        <v>1290</v>
      </c>
      <c r="BQ92" s="195">
        <f t="shared" si="57"/>
        <v>0</v>
      </c>
      <c r="BR92" s="99">
        <f t="shared" si="58"/>
        <v>1167.420814479638</v>
      </c>
      <c r="BS92" s="125">
        <v>1290</v>
      </c>
      <c r="BT92" s="195">
        <f t="shared" si="59"/>
        <v>0</v>
      </c>
      <c r="BU92" s="146">
        <v>1167.420814479638</v>
      </c>
      <c r="BV92" s="162">
        <v>1290</v>
      </c>
      <c r="BW92" s="195">
        <f t="shared" si="60"/>
        <v>-0.23668639053254437</v>
      </c>
      <c r="BX92" s="99">
        <f t="shared" si="61"/>
        <v>1529.4117647058824</v>
      </c>
      <c r="BY92" s="118">
        <v>1690</v>
      </c>
      <c r="BZ92" s="195">
        <f t="shared" si="62"/>
        <v>0.13422818791946309</v>
      </c>
      <c r="CA92" s="68">
        <f t="shared" si="64"/>
        <v>1348.4162895927602</v>
      </c>
      <c r="CB92" s="44">
        <v>1490</v>
      </c>
      <c r="CC92" s="195">
        <f t="shared" si="63"/>
        <v>0.6741573033707865</v>
      </c>
      <c r="CD92" s="22">
        <f t="shared" si="65"/>
        <v>805.4298642533937</v>
      </c>
      <c r="CE92" s="44">
        <v>890</v>
      </c>
    </row>
    <row r="93" spans="1:88" x14ac:dyDescent="0.3">
      <c r="A93" s="279" t="s">
        <v>131</v>
      </c>
      <c r="B93" s="268">
        <v>185</v>
      </c>
      <c r="C93" s="457" t="s">
        <v>140</v>
      </c>
      <c r="D93" s="140">
        <v>7592.7601809954749</v>
      </c>
      <c r="E93" s="774">
        <v>8390</v>
      </c>
      <c r="F93" s="195">
        <f t="shared" si="0"/>
        <v>7.702182284980745E-2</v>
      </c>
      <c r="G93" s="140">
        <v>7049.7737556561087</v>
      </c>
      <c r="H93" s="819">
        <v>7790</v>
      </c>
      <c r="I93" s="195">
        <f t="shared" si="1"/>
        <v>5.4127198917456022E-2</v>
      </c>
      <c r="J93" s="140">
        <v>6687.7828054298643</v>
      </c>
      <c r="K93" s="749">
        <v>7390</v>
      </c>
      <c r="L93" s="195">
        <f t="shared" si="2"/>
        <v>5.7224606580829757E-2</v>
      </c>
      <c r="M93" s="140">
        <v>6325.7918552036199</v>
      </c>
      <c r="N93" s="749">
        <v>6990</v>
      </c>
      <c r="O93" s="195">
        <f t="shared" si="3"/>
        <v>0</v>
      </c>
      <c r="P93" s="140">
        <v>6325.7918552036199</v>
      </c>
      <c r="Q93" s="819">
        <v>6990</v>
      </c>
      <c r="R93" s="195">
        <f t="shared" si="4"/>
        <v>6.0698027314112293E-2</v>
      </c>
      <c r="S93" s="140">
        <v>5963.8009049773755</v>
      </c>
      <c r="T93" s="749">
        <v>6590</v>
      </c>
      <c r="U93" s="195">
        <f t="shared" si="5"/>
        <v>6.4620355411954766E-2</v>
      </c>
      <c r="V93" s="140">
        <v>5601.809954751131</v>
      </c>
      <c r="W93" s="749">
        <v>6190</v>
      </c>
      <c r="X93" s="195">
        <f t="shared" si="6"/>
        <v>0</v>
      </c>
      <c r="Y93" s="774">
        <v>5601.809954751131</v>
      </c>
      <c r="Z93" s="749">
        <v>6190</v>
      </c>
      <c r="AA93" s="195">
        <f t="shared" si="7"/>
        <v>0</v>
      </c>
      <c r="AB93" s="140">
        <v>5601.809954751131</v>
      </c>
      <c r="AC93" s="749">
        <v>6190</v>
      </c>
      <c r="AD93" s="195">
        <f t="shared" si="8"/>
        <v>0</v>
      </c>
      <c r="AE93" s="140">
        <v>5601.809954751131</v>
      </c>
      <c r="AF93" s="819">
        <v>6190</v>
      </c>
      <c r="AG93" s="195">
        <f t="shared" si="9"/>
        <v>5.0933786078098474E-2</v>
      </c>
      <c r="AH93" s="99">
        <f t="shared" si="37"/>
        <v>5330.316742081448</v>
      </c>
      <c r="AI93" s="179">
        <f t="shared" si="46"/>
        <v>5890</v>
      </c>
      <c r="AJ93" s="195">
        <f t="shared" si="10"/>
        <v>0.11342155009451796</v>
      </c>
      <c r="AK93" s="566">
        <v>4787.3303167420818</v>
      </c>
      <c r="AL93" s="566">
        <v>5290</v>
      </c>
      <c r="AM93" s="195">
        <f t="shared" si="11"/>
        <v>0</v>
      </c>
      <c r="AN93" s="578">
        <v>4787.3303167420818</v>
      </c>
      <c r="AO93" s="159">
        <v>5290</v>
      </c>
      <c r="AP93" s="195">
        <f t="shared" si="12"/>
        <v>1.9267822736030827E-2</v>
      </c>
      <c r="AQ93" s="516">
        <v>4696.8325791855204</v>
      </c>
      <c r="AR93" s="192">
        <v>5190</v>
      </c>
      <c r="AS93" s="195">
        <f t="shared" si="13"/>
        <v>0</v>
      </c>
      <c r="AT93" s="516">
        <v>4696.8325791855204</v>
      </c>
      <c r="AU93" s="192">
        <v>5190</v>
      </c>
      <c r="AV93" s="195">
        <f t="shared" si="47"/>
        <v>4.0080160320641281E-2</v>
      </c>
      <c r="AW93" s="516">
        <v>4515.8371040723987</v>
      </c>
      <c r="AX93" s="192">
        <v>4990</v>
      </c>
      <c r="AY93" s="195">
        <f t="shared" si="48"/>
        <v>0.1366742596810934</v>
      </c>
      <c r="AZ93" s="516">
        <v>3972.8506787330316</v>
      </c>
      <c r="BA93" s="192">
        <v>4390</v>
      </c>
      <c r="BB93" s="195">
        <f t="shared" si="49"/>
        <v>0</v>
      </c>
      <c r="BC93" s="516">
        <v>3972.8506787330316</v>
      </c>
      <c r="BD93" s="192">
        <v>4390</v>
      </c>
      <c r="BE93" s="195">
        <f t="shared" si="50"/>
        <v>0</v>
      </c>
      <c r="BF93" s="99">
        <v>3972.8506787330316</v>
      </c>
      <c r="BG93" s="125">
        <v>4390</v>
      </c>
      <c r="BH93" s="195">
        <f t="shared" si="51"/>
        <v>0</v>
      </c>
      <c r="BI93" s="99">
        <f t="shared" si="52"/>
        <v>3972.8506787330316</v>
      </c>
      <c r="BJ93" s="125">
        <v>4390</v>
      </c>
      <c r="BK93" s="195">
        <f t="shared" si="53"/>
        <v>0</v>
      </c>
      <c r="BL93" s="99">
        <f t="shared" si="54"/>
        <v>3972.8506787330316</v>
      </c>
      <c r="BM93" s="125">
        <v>4390</v>
      </c>
      <c r="BN93" s="195">
        <f t="shared" si="55"/>
        <v>0</v>
      </c>
      <c r="BO93" s="99">
        <f t="shared" si="56"/>
        <v>3972.8506787330316</v>
      </c>
      <c r="BP93" s="125">
        <v>4390</v>
      </c>
      <c r="BQ93" s="195">
        <f t="shared" si="57"/>
        <v>0</v>
      </c>
      <c r="BR93" s="99">
        <f t="shared" si="58"/>
        <v>3972.8506787330316</v>
      </c>
      <c r="BS93" s="125">
        <v>4390</v>
      </c>
      <c r="BT93" s="195">
        <f t="shared" si="59"/>
        <v>0</v>
      </c>
      <c r="BU93" s="140">
        <v>3972.8506787330316</v>
      </c>
      <c r="BV93" s="157">
        <v>4390</v>
      </c>
      <c r="BW93" s="195">
        <f t="shared" si="60"/>
        <v>0</v>
      </c>
      <c r="BX93" s="99">
        <f t="shared" si="61"/>
        <v>3972.8506787330316</v>
      </c>
      <c r="BY93" s="118">
        <v>4390</v>
      </c>
      <c r="BZ93" s="195">
        <f t="shared" si="62"/>
        <v>0.10025062656641603</v>
      </c>
      <c r="CA93" s="68">
        <f t="shared" si="64"/>
        <v>3610.8597285067872</v>
      </c>
      <c r="CB93" s="44">
        <v>3990</v>
      </c>
      <c r="CC93" s="195">
        <f t="shared" si="63"/>
        <v>1.0050251256281406</v>
      </c>
      <c r="CD93" s="22">
        <f t="shared" si="65"/>
        <v>1800.9049773755657</v>
      </c>
      <c r="CE93" s="44">
        <v>1990</v>
      </c>
    </row>
    <row r="94" spans="1:88" ht="15" thickBot="1" x14ac:dyDescent="0.35">
      <c r="A94" s="297" t="s">
        <v>131</v>
      </c>
      <c r="B94" s="268">
        <v>279</v>
      </c>
      <c r="C94" s="507" t="s">
        <v>141</v>
      </c>
      <c r="D94" s="482">
        <v>4063.3484162895929</v>
      </c>
      <c r="E94" s="774">
        <v>4490</v>
      </c>
      <c r="F94" s="339">
        <f t="shared" si="0"/>
        <v>7.1599045346062054E-2</v>
      </c>
      <c r="G94" s="482">
        <v>3791.8552036199094</v>
      </c>
      <c r="H94" s="819">
        <v>4190</v>
      </c>
      <c r="I94" s="339">
        <f t="shared" si="1"/>
        <v>5.0125313283208017E-2</v>
      </c>
      <c r="J94" s="482">
        <v>3610.8597285067872</v>
      </c>
      <c r="K94" s="749">
        <v>3990</v>
      </c>
      <c r="L94" s="339">
        <f t="shared" si="2"/>
        <v>0</v>
      </c>
      <c r="M94" s="482">
        <v>3610.8597285067872</v>
      </c>
      <c r="N94" s="749">
        <v>3990</v>
      </c>
      <c r="O94" s="339">
        <f t="shared" si="3"/>
        <v>0</v>
      </c>
      <c r="P94" s="482">
        <v>3610.8597285067872</v>
      </c>
      <c r="Q94" s="749">
        <v>3990</v>
      </c>
      <c r="R94" s="339">
        <f t="shared" si="4"/>
        <v>0</v>
      </c>
      <c r="S94" s="482">
        <v>3610.8597285067872</v>
      </c>
      <c r="T94" s="749">
        <v>3990</v>
      </c>
      <c r="U94" s="339">
        <f t="shared" si="5"/>
        <v>8.1300813008130079E-2</v>
      </c>
      <c r="V94" s="482">
        <v>3339.3665158371041</v>
      </c>
      <c r="W94" s="749">
        <v>3690</v>
      </c>
      <c r="X94" s="339">
        <f t="shared" si="6"/>
        <v>0</v>
      </c>
      <c r="Y94" s="776">
        <v>3339.3665158371041</v>
      </c>
      <c r="Z94" s="749">
        <v>3690</v>
      </c>
      <c r="AA94" s="339">
        <f t="shared" si="7"/>
        <v>0</v>
      </c>
      <c r="AB94" s="482">
        <v>3339.3665158371041</v>
      </c>
      <c r="AC94" s="749">
        <v>3690</v>
      </c>
      <c r="AD94" s="339">
        <f t="shared" si="8"/>
        <v>0</v>
      </c>
      <c r="AE94" s="482">
        <v>3339.3665158371041</v>
      </c>
      <c r="AF94" s="819">
        <v>3690</v>
      </c>
      <c r="AG94" s="339">
        <f t="shared" si="9"/>
        <v>5.730659025787966E-2</v>
      </c>
      <c r="AH94" s="97">
        <f t="shared" si="37"/>
        <v>3158.3710407239819</v>
      </c>
      <c r="AI94" s="289">
        <f>AI83</f>
        <v>3490</v>
      </c>
      <c r="AJ94" s="339">
        <f t="shared" si="10"/>
        <v>9.4043887147335428E-2</v>
      </c>
      <c r="AK94" s="624">
        <v>2886.8778280542988</v>
      </c>
      <c r="AL94" s="624">
        <v>3190</v>
      </c>
      <c r="AM94" s="339">
        <f t="shared" si="11"/>
        <v>0.14336917562724014</v>
      </c>
      <c r="AN94" s="586">
        <v>2524.8868778280544</v>
      </c>
      <c r="AO94" s="587">
        <v>2790</v>
      </c>
      <c r="AP94" s="339">
        <f t="shared" si="12"/>
        <v>3.717472118959108E-2</v>
      </c>
      <c r="AQ94" s="519">
        <v>2434.389140271493</v>
      </c>
      <c r="AR94" s="345">
        <v>2690</v>
      </c>
      <c r="AS94" s="339">
        <f t="shared" si="13"/>
        <v>0</v>
      </c>
      <c r="AT94" s="519">
        <v>2434.389140271493</v>
      </c>
      <c r="AU94" s="345">
        <v>2690</v>
      </c>
      <c r="AV94" s="339">
        <f t="shared" si="47"/>
        <v>3.8610038610038609E-2</v>
      </c>
      <c r="AW94" s="519">
        <v>2343.8914027149322</v>
      </c>
      <c r="AX94" s="345">
        <v>2590</v>
      </c>
      <c r="AY94" s="339">
        <f t="shared" si="48"/>
        <v>8.3682008368200833E-2</v>
      </c>
      <c r="AZ94" s="519">
        <v>2162.8959276018099</v>
      </c>
      <c r="BA94" s="345">
        <v>2390</v>
      </c>
      <c r="BB94" s="339">
        <f t="shared" si="49"/>
        <v>0</v>
      </c>
      <c r="BC94" s="519">
        <v>2162.8959276018099</v>
      </c>
      <c r="BD94" s="345">
        <v>2390</v>
      </c>
      <c r="BE94" s="339">
        <f t="shared" si="50"/>
        <v>0</v>
      </c>
      <c r="BF94" s="100">
        <v>2162.8959276018099</v>
      </c>
      <c r="BG94" s="126">
        <v>2390</v>
      </c>
      <c r="BH94" s="339">
        <f t="shared" si="51"/>
        <v>0</v>
      </c>
      <c r="BI94" s="100">
        <f t="shared" si="52"/>
        <v>2162.8959276018099</v>
      </c>
      <c r="BJ94" s="126">
        <v>2390</v>
      </c>
      <c r="BK94" s="339">
        <f t="shared" si="53"/>
        <v>0</v>
      </c>
      <c r="BL94" s="100">
        <f t="shared" si="54"/>
        <v>2162.8959276018099</v>
      </c>
      <c r="BM94" s="126">
        <v>2390</v>
      </c>
      <c r="BN94" s="339">
        <f t="shared" si="55"/>
        <v>0</v>
      </c>
      <c r="BO94" s="100">
        <f t="shared" si="56"/>
        <v>2162.8959276018099</v>
      </c>
      <c r="BP94" s="126">
        <v>2390</v>
      </c>
      <c r="BQ94" s="339">
        <f t="shared" si="57"/>
        <v>0</v>
      </c>
      <c r="BR94" s="100">
        <f t="shared" si="58"/>
        <v>2162.8959276018099</v>
      </c>
      <c r="BS94" s="126">
        <v>2390</v>
      </c>
      <c r="BT94" s="339">
        <f t="shared" si="59"/>
        <v>0</v>
      </c>
      <c r="BU94" s="147">
        <v>2162.8959276018099</v>
      </c>
      <c r="BV94" s="163">
        <v>2390</v>
      </c>
      <c r="BW94" s="339">
        <f t="shared" si="60"/>
        <v>0</v>
      </c>
      <c r="BX94" s="100">
        <f t="shared" si="61"/>
        <v>2162.8959276018099</v>
      </c>
      <c r="BY94" s="295">
        <v>2390</v>
      </c>
      <c r="BZ94" s="339">
        <f t="shared" si="62"/>
        <v>9.1324200913242004E-2</v>
      </c>
      <c r="CA94" s="111">
        <f t="shared" si="64"/>
        <v>1981.9004524886877</v>
      </c>
      <c r="CB94" s="46">
        <f>CB88</f>
        <v>2190</v>
      </c>
      <c r="CC94" s="339">
        <f t="shared" si="63"/>
        <v>0.84033613445378152</v>
      </c>
      <c r="CD94" s="35">
        <f t="shared" si="65"/>
        <v>1076.9230769230769</v>
      </c>
      <c r="CE94" s="46">
        <v>1190</v>
      </c>
    </row>
    <row r="95" spans="1:88" s="479" customFormat="1" x14ac:dyDescent="0.3">
      <c r="A95" s="278" t="s">
        <v>153</v>
      </c>
      <c r="B95" s="271">
        <v>184</v>
      </c>
      <c r="C95" s="504" t="s">
        <v>154</v>
      </c>
      <c r="D95" s="146">
        <v>2705.8823529411766</v>
      </c>
      <c r="E95" s="774">
        <v>2990</v>
      </c>
      <c r="F95" s="331">
        <f t="shared" si="0"/>
        <v>3.4602076124567477E-2</v>
      </c>
      <c r="G95" s="146">
        <v>2615.3846153846152</v>
      </c>
      <c r="H95" s="819">
        <v>2890</v>
      </c>
      <c r="I95" s="331">
        <f t="shared" si="1"/>
        <v>0.1606425702811245</v>
      </c>
      <c r="J95" s="146">
        <v>2253.3936651583713</v>
      </c>
      <c r="K95" s="749">
        <v>2490</v>
      </c>
      <c r="L95" s="331">
        <f t="shared" si="2"/>
        <v>4.1841004184100417E-2</v>
      </c>
      <c r="M95" s="146">
        <v>2162.8959276018099</v>
      </c>
      <c r="N95" s="749">
        <v>2390</v>
      </c>
      <c r="O95" s="331">
        <f t="shared" si="3"/>
        <v>0</v>
      </c>
      <c r="P95" s="146">
        <v>2162.8959276018099</v>
      </c>
      <c r="Q95" s="819">
        <v>2390</v>
      </c>
      <c r="R95" s="331">
        <f t="shared" si="4"/>
        <v>9.1324200913242004E-2</v>
      </c>
      <c r="S95" s="146">
        <v>1981.9004524886877</v>
      </c>
      <c r="T95" s="749">
        <v>2190</v>
      </c>
      <c r="U95" s="331">
        <f t="shared" si="5"/>
        <v>9.5547773886943466E-2</v>
      </c>
      <c r="V95" s="146">
        <v>1809.0497737556561</v>
      </c>
      <c r="W95" s="749">
        <v>1999</v>
      </c>
      <c r="X95" s="331">
        <f t="shared" si="6"/>
        <v>0</v>
      </c>
      <c r="Y95" s="777">
        <v>1809.0497737556561</v>
      </c>
      <c r="Z95" s="819">
        <v>1999</v>
      </c>
      <c r="AA95" s="331">
        <f t="shared" si="7"/>
        <v>-8.7214611872146117E-2</v>
      </c>
      <c r="AB95" s="146">
        <v>1981.9004524886877</v>
      </c>
      <c r="AC95" s="749">
        <v>2190</v>
      </c>
      <c r="AD95" s="331">
        <f t="shared" si="8"/>
        <v>0</v>
      </c>
      <c r="AE95" s="146">
        <v>1981.9004524886877</v>
      </c>
      <c r="AF95" s="749">
        <v>2190</v>
      </c>
      <c r="AG95" s="331">
        <f t="shared" si="9"/>
        <v>0</v>
      </c>
      <c r="AH95" s="98">
        <f>AI95/1.105</f>
        <v>1981.9004524886877</v>
      </c>
      <c r="AI95" s="235">
        <v>2190</v>
      </c>
      <c r="AJ95" s="331">
        <f t="shared" si="10"/>
        <v>0.10050251256281408</v>
      </c>
      <c r="AK95" s="622">
        <v>1800.9049773755657</v>
      </c>
      <c r="AL95" s="622">
        <v>1990</v>
      </c>
      <c r="AM95" s="331">
        <f t="shared" si="11"/>
        <v>0</v>
      </c>
      <c r="AN95" s="583">
        <v>1800.9049773755657</v>
      </c>
      <c r="AO95" s="169">
        <v>1990</v>
      </c>
      <c r="AP95" s="331">
        <f t="shared" si="12"/>
        <v>0</v>
      </c>
      <c r="AQ95" s="520">
        <v>1800.9049773755657</v>
      </c>
      <c r="AR95" s="352">
        <v>1990</v>
      </c>
      <c r="AS95" s="331">
        <f>(AR95-AU95)/AU95</f>
        <v>0</v>
      </c>
      <c r="AT95" s="520">
        <v>1800.9049773755657</v>
      </c>
      <c r="AU95" s="352">
        <v>1990</v>
      </c>
      <c r="AV95" s="331">
        <f>(AU95-AX95)/AX95</f>
        <v>0</v>
      </c>
      <c r="AW95" s="520">
        <v>1800.9049773755657</v>
      </c>
      <c r="AX95" s="352">
        <v>1990</v>
      </c>
      <c r="AY95" s="331">
        <f>(AX95-BA95)/BA95</f>
        <v>0</v>
      </c>
      <c r="AZ95" s="520">
        <v>1800.9049773755657</v>
      </c>
      <c r="BA95" s="352">
        <v>1990</v>
      </c>
      <c r="BB95" s="331">
        <f>(BA95-BD95)/BD95</f>
        <v>0</v>
      </c>
      <c r="BC95" s="520">
        <v>1800.9049773755657</v>
      </c>
      <c r="BD95" s="352">
        <v>1990</v>
      </c>
      <c r="BE95" s="331">
        <f>(BD95-BG95)/BG95</f>
        <v>0</v>
      </c>
      <c r="BF95" s="102">
        <v>1800.9049773755657</v>
      </c>
      <c r="BG95" s="309">
        <v>1990</v>
      </c>
      <c r="BH95" s="331">
        <f>(BG95-BJ95)/BJ95</f>
        <v>-0.16736401673640167</v>
      </c>
      <c r="BI95" s="102">
        <f>BJ95/1.105</f>
        <v>2162.8959276018099</v>
      </c>
      <c r="BJ95" s="288">
        <v>2390</v>
      </c>
      <c r="BK95" s="331">
        <f>(BJ95-BM95)/BM95</f>
        <v>0</v>
      </c>
      <c r="BL95" s="102">
        <f>BM95/1.105</f>
        <v>2162.8959276018099</v>
      </c>
      <c r="BM95" s="312">
        <v>2390</v>
      </c>
      <c r="BN95" s="331">
        <f>(BM95-BP95)/BP95</f>
        <v>0</v>
      </c>
      <c r="BO95" s="102">
        <f>BP95/1.105</f>
        <v>2162.8959276018099</v>
      </c>
      <c r="BP95" s="288">
        <v>2390</v>
      </c>
      <c r="BQ95" s="331">
        <f>(BP95-BS95)/BS95</f>
        <v>0</v>
      </c>
      <c r="BR95" s="102">
        <f>BS95/1.105</f>
        <v>2162.8959276018099</v>
      </c>
      <c r="BS95" s="288">
        <v>2390</v>
      </c>
      <c r="BT95" s="331">
        <f>(BS95-BV95)/BV95</f>
        <v>9.1324200913242004E-2</v>
      </c>
      <c r="BU95" s="153">
        <v>1981.9004524886877</v>
      </c>
      <c r="BV95" s="169">
        <v>2190</v>
      </c>
      <c r="BW95" s="331">
        <f>(BV95-BY95)/BY95</f>
        <v>0</v>
      </c>
      <c r="BX95" s="102">
        <f>BY95/1.105</f>
        <v>1981.9004524886877</v>
      </c>
      <c r="BY95" s="129">
        <v>2190</v>
      </c>
      <c r="BZ95" s="331">
        <f>(BY95-CB95)/CB95</f>
        <v>0.10050251256281408</v>
      </c>
      <c r="CA95" s="115">
        <f>CB95/1.105</f>
        <v>1800.9049773755657</v>
      </c>
      <c r="CB95" s="47">
        <v>1990</v>
      </c>
      <c r="CC95" s="331">
        <f>(CB95-CE95)/CE95</f>
        <v>4.736842105263158E-2</v>
      </c>
      <c r="CD95" s="20">
        <f>CE95/1.105</f>
        <v>1719.4570135746606</v>
      </c>
      <c r="CE95" s="47">
        <v>1900</v>
      </c>
      <c r="CF95" s="478"/>
      <c r="CG95" s="478"/>
      <c r="CH95" s="478"/>
      <c r="CI95" s="478"/>
      <c r="CJ95" s="478"/>
    </row>
    <row r="96" spans="1:88" x14ac:dyDescent="0.3">
      <c r="A96" s="279" t="s">
        <v>153</v>
      </c>
      <c r="B96" s="265">
        <v>186</v>
      </c>
      <c r="C96" s="505" t="s">
        <v>155</v>
      </c>
      <c r="D96" s="141">
        <v>9040.7239819004535</v>
      </c>
      <c r="E96" s="774">
        <v>9990</v>
      </c>
      <c r="F96" s="195">
        <f t="shared" si="0"/>
        <v>0</v>
      </c>
      <c r="G96" s="141">
        <v>9040.7239819004535</v>
      </c>
      <c r="H96" s="819">
        <v>9990</v>
      </c>
      <c r="I96" s="195">
        <f t="shared" si="1"/>
        <v>0.11123470522803114</v>
      </c>
      <c r="J96" s="141">
        <v>8135.746606334842</v>
      </c>
      <c r="K96" s="749">
        <v>8990</v>
      </c>
      <c r="L96" s="195">
        <f t="shared" si="2"/>
        <v>8.4439083232810616E-2</v>
      </c>
      <c r="M96" s="141">
        <v>7502.2624434389145</v>
      </c>
      <c r="N96" s="749">
        <v>8290</v>
      </c>
      <c r="O96" s="195">
        <f t="shared" si="3"/>
        <v>0</v>
      </c>
      <c r="P96" s="141">
        <v>7502.2624434389145</v>
      </c>
      <c r="Q96" s="749">
        <v>8290</v>
      </c>
      <c r="R96" s="195">
        <f t="shared" si="4"/>
        <v>1.221001221001221E-2</v>
      </c>
      <c r="S96" s="141">
        <v>7411.7647058823532</v>
      </c>
      <c r="T96" s="749">
        <v>8190</v>
      </c>
      <c r="U96" s="195">
        <f t="shared" si="5"/>
        <v>2.3877984748093512E-2</v>
      </c>
      <c r="V96" s="141">
        <v>7238.9140271493216</v>
      </c>
      <c r="W96" s="749">
        <v>7999</v>
      </c>
      <c r="X96" s="195">
        <f t="shared" si="6"/>
        <v>0</v>
      </c>
      <c r="Y96" s="778">
        <v>7238.9140271493216</v>
      </c>
      <c r="Z96" s="819">
        <v>7999</v>
      </c>
      <c r="AA96" s="195">
        <f t="shared" si="7"/>
        <v>2.6829268292682926E-2</v>
      </c>
      <c r="AB96" s="141">
        <v>7049.7737556561087</v>
      </c>
      <c r="AC96" s="749">
        <v>7790</v>
      </c>
      <c r="AD96" s="195">
        <f t="shared" si="8"/>
        <v>0</v>
      </c>
      <c r="AE96" s="141">
        <v>7049.7737556561087</v>
      </c>
      <c r="AF96" s="819">
        <v>7790</v>
      </c>
      <c r="AG96" s="195">
        <f t="shared" si="9"/>
        <v>0.11444921316165951</v>
      </c>
      <c r="AH96" s="100">
        <f>AI96/1.105</f>
        <v>6325.7918552036199</v>
      </c>
      <c r="AI96" s="236">
        <v>6990</v>
      </c>
      <c r="AJ96" s="195">
        <f t="shared" si="10"/>
        <v>0.11128775834658187</v>
      </c>
      <c r="AK96" s="620">
        <v>5692.3076923076924</v>
      </c>
      <c r="AL96" s="620">
        <v>6290</v>
      </c>
      <c r="AM96" s="195">
        <f t="shared" si="11"/>
        <v>5.0083472454090151E-2</v>
      </c>
      <c r="AN96" s="579">
        <v>5420.8144796380093</v>
      </c>
      <c r="AO96" s="161">
        <v>5990</v>
      </c>
      <c r="AP96" s="195">
        <f t="shared" si="12"/>
        <v>0</v>
      </c>
      <c r="AQ96" s="519">
        <v>5420.8144796380093</v>
      </c>
      <c r="AR96" s="345">
        <v>5990</v>
      </c>
      <c r="AS96" s="195">
        <f>(AR96-AU96)/AU96</f>
        <v>0</v>
      </c>
      <c r="AT96" s="519">
        <v>5420.8144796380093</v>
      </c>
      <c r="AU96" s="345">
        <v>5990</v>
      </c>
      <c r="AV96" s="195">
        <f>(AU96-AX96)/AX96</f>
        <v>7.1556350626118065E-2</v>
      </c>
      <c r="AW96" s="519">
        <v>5058.8235294117649</v>
      </c>
      <c r="AX96" s="345">
        <v>5590</v>
      </c>
      <c r="AY96" s="195">
        <f>(AX96-BA96)/BA96</f>
        <v>1.8214936247723135E-2</v>
      </c>
      <c r="AZ96" s="519">
        <v>4968.3257918552035</v>
      </c>
      <c r="BA96" s="345">
        <v>5490</v>
      </c>
      <c r="BB96" s="195">
        <f>(BA96-BD96)/BD96</f>
        <v>0</v>
      </c>
      <c r="BC96" s="519">
        <v>4968.3257918552035</v>
      </c>
      <c r="BD96" s="345">
        <v>5490</v>
      </c>
      <c r="BE96" s="195">
        <f>(BD96-BG96)/BG96</f>
        <v>0</v>
      </c>
      <c r="BF96" s="100">
        <v>4968.3257918552035</v>
      </c>
      <c r="BG96" s="310">
        <v>5490</v>
      </c>
      <c r="BH96" s="195">
        <f>(BG96-BJ96)/BJ96</f>
        <v>-0.14084507042253522</v>
      </c>
      <c r="BI96" s="100">
        <f>BJ96/1.105</f>
        <v>5782.8054298642537</v>
      </c>
      <c r="BJ96" s="126">
        <v>6390</v>
      </c>
      <c r="BK96" s="195">
        <f>(BJ96-BM96)/BM96</f>
        <v>0</v>
      </c>
      <c r="BL96" s="100">
        <f>BM96/1.105</f>
        <v>5782.8054298642537</v>
      </c>
      <c r="BM96" s="313">
        <v>6390</v>
      </c>
      <c r="BN96" s="195">
        <f>(BM96-BP96)/BP96</f>
        <v>0</v>
      </c>
      <c r="BO96" s="100">
        <f>BP96/1.105</f>
        <v>5782.8054298642537</v>
      </c>
      <c r="BP96" s="126">
        <v>6390</v>
      </c>
      <c r="BQ96" s="195">
        <f>(BP96-BS96)/BS96</f>
        <v>0</v>
      </c>
      <c r="BR96" s="100">
        <f>BS96/1.105</f>
        <v>5782.8054298642537</v>
      </c>
      <c r="BS96" s="126">
        <v>6390</v>
      </c>
      <c r="BT96" s="195">
        <f>(BS96-BV96)/BV96</f>
        <v>1.5898251192368838E-2</v>
      </c>
      <c r="BU96" s="142">
        <v>5692.3076923076924</v>
      </c>
      <c r="BV96" s="159">
        <v>6290</v>
      </c>
      <c r="BW96" s="195">
        <f>(BV96-BY96)/BY96</f>
        <v>0</v>
      </c>
      <c r="BX96" s="100">
        <f>BY96/1.105</f>
        <v>5692.3076923076924</v>
      </c>
      <c r="BY96" s="130">
        <v>6290</v>
      </c>
      <c r="BZ96" s="195">
        <f>(BY96-CB96)/CB96</f>
        <v>0.1054481546572935</v>
      </c>
      <c r="CA96" s="68">
        <f>CB96/1.105</f>
        <v>5149.3212669683262</v>
      </c>
      <c r="CB96" s="44">
        <v>5690</v>
      </c>
      <c r="CC96" s="195">
        <f>(CB96-CE96)/CE96</f>
        <v>0.14028056112224449</v>
      </c>
      <c r="CD96" s="22">
        <f>CE96/1.105</f>
        <v>4515.8371040723987</v>
      </c>
      <c r="CE96" s="44">
        <v>4990</v>
      </c>
    </row>
    <row r="97" spans="1:88" s="481" customFormat="1" ht="15" thickBot="1" x14ac:dyDescent="0.35">
      <c r="A97" s="280" t="s">
        <v>153</v>
      </c>
      <c r="B97" s="264">
        <v>9721</v>
      </c>
      <c r="C97" s="508" t="s">
        <v>158</v>
      </c>
      <c r="D97" s="141">
        <v>1348.4162895927602</v>
      </c>
      <c r="E97" s="774">
        <v>1490</v>
      </c>
      <c r="F97" s="206">
        <f t="shared" si="0"/>
        <v>7.1942446043165464E-2</v>
      </c>
      <c r="G97" s="141">
        <v>1257.9185520361991</v>
      </c>
      <c r="H97" s="819">
        <v>1390</v>
      </c>
      <c r="I97" s="206">
        <f t="shared" si="1"/>
        <v>0.16806722689075632</v>
      </c>
      <c r="J97" s="141">
        <v>1076.9230769230769</v>
      </c>
      <c r="K97" s="749">
        <v>1190</v>
      </c>
      <c r="L97" s="206">
        <f t="shared" si="2"/>
        <v>9.1743119266055051E-2</v>
      </c>
      <c r="M97" s="141">
        <v>986.4253393665158</v>
      </c>
      <c r="N97" s="749">
        <v>1090</v>
      </c>
      <c r="O97" s="206">
        <f t="shared" si="3"/>
        <v>0</v>
      </c>
      <c r="P97" s="141">
        <v>986.4253393665158</v>
      </c>
      <c r="Q97" s="819">
        <v>1090</v>
      </c>
      <c r="R97" s="206">
        <f t="shared" si="4"/>
        <v>0.10101010101010101</v>
      </c>
      <c r="S97" s="141">
        <v>895.92760180995481</v>
      </c>
      <c r="T97" s="749">
        <v>990</v>
      </c>
      <c r="U97" s="206">
        <f t="shared" si="5"/>
        <v>7.6086956521739135E-2</v>
      </c>
      <c r="V97" s="141">
        <v>832.57918552036199</v>
      </c>
      <c r="W97" s="749">
        <v>920</v>
      </c>
      <c r="X97" s="206">
        <f t="shared" si="6"/>
        <v>0.12195121951219512</v>
      </c>
      <c r="Y97" s="779">
        <v>742.08144796380088</v>
      </c>
      <c r="Z97" s="819">
        <v>820</v>
      </c>
      <c r="AA97" s="206">
        <f t="shared" si="7"/>
        <v>3.7974683544303799E-2</v>
      </c>
      <c r="AB97" s="141">
        <v>714.9321266968326</v>
      </c>
      <c r="AC97" s="749">
        <v>790</v>
      </c>
      <c r="AD97" s="206">
        <f t="shared" si="8"/>
        <v>0</v>
      </c>
      <c r="AE97" s="141">
        <v>714.9321266968326</v>
      </c>
      <c r="AF97" s="749">
        <v>790</v>
      </c>
      <c r="AG97" s="206">
        <f t="shared" si="9"/>
        <v>0</v>
      </c>
      <c r="AH97" s="100">
        <f>AI97/1.105</f>
        <v>714.9321266968326</v>
      </c>
      <c r="AI97" s="180">
        <v>790</v>
      </c>
      <c r="AJ97" s="206">
        <f t="shared" si="10"/>
        <v>0.14492753623188406</v>
      </c>
      <c r="AK97" s="658">
        <v>624.43438914027149</v>
      </c>
      <c r="AL97" s="658">
        <v>690</v>
      </c>
      <c r="AM97" s="206">
        <f t="shared" si="11"/>
        <v>0</v>
      </c>
      <c r="AN97" s="659">
        <v>624.43438914027149</v>
      </c>
      <c r="AO97" s="660">
        <v>690</v>
      </c>
      <c r="AP97" s="206">
        <f t="shared" si="12"/>
        <v>0</v>
      </c>
      <c r="AQ97" s="521">
        <v>624.43438914027149</v>
      </c>
      <c r="AR97" s="381">
        <v>690</v>
      </c>
      <c r="AS97" s="206">
        <f>(AR97-AU97)/AU97</f>
        <v>-0.30303030303030304</v>
      </c>
      <c r="AT97" s="521">
        <v>895.92760180995481</v>
      </c>
      <c r="AU97" s="381">
        <v>990</v>
      </c>
      <c r="AV97" s="206">
        <f>(AU97-AX97)/AX97</f>
        <v>0</v>
      </c>
      <c r="AW97" s="521">
        <v>895.92760180995481</v>
      </c>
      <c r="AX97" s="381">
        <v>990</v>
      </c>
      <c r="AY97" s="206">
        <f>(AX97-BA97)/BA97</f>
        <v>0</v>
      </c>
      <c r="AZ97" s="521">
        <v>895.92760180995481</v>
      </c>
      <c r="BA97" s="381">
        <v>990</v>
      </c>
      <c r="BB97" s="206">
        <f>(BA97-BD97)/BD97</f>
        <v>0</v>
      </c>
      <c r="BC97" s="521">
        <v>895.92760180995481</v>
      </c>
      <c r="BD97" s="381">
        <v>990</v>
      </c>
      <c r="BE97" s="206">
        <f>(BD97-BG97)/BG97</f>
        <v>0</v>
      </c>
      <c r="BF97" s="97">
        <v>895.92760180995481</v>
      </c>
      <c r="BG97" s="311">
        <v>990</v>
      </c>
      <c r="BH97" s="206">
        <f>(BG97-BJ97)/BJ97</f>
        <v>0</v>
      </c>
      <c r="BI97" s="97">
        <f>BJ97/1.105</f>
        <v>895.92760180995481</v>
      </c>
      <c r="BJ97" s="285">
        <v>990</v>
      </c>
      <c r="BK97" s="206">
        <f>(BJ97-BM97)/BM97</f>
        <v>0</v>
      </c>
      <c r="BL97" s="97">
        <f>BM97/1.105</f>
        <v>895.92760180995481</v>
      </c>
      <c r="BM97" s="311">
        <v>990</v>
      </c>
      <c r="BN97" s="206">
        <f>(BM97-BP97)/BP97</f>
        <v>0</v>
      </c>
      <c r="BO97" s="97">
        <f>BP97/1.105</f>
        <v>895.92760180995481</v>
      </c>
      <c r="BP97" s="285">
        <v>990</v>
      </c>
      <c r="BQ97" s="206">
        <f>(BP97-BS97)/BS97</f>
        <v>0</v>
      </c>
      <c r="BR97" s="97">
        <f>BS97/1.105</f>
        <v>895.92760180995481</v>
      </c>
      <c r="BS97" s="285">
        <v>990</v>
      </c>
      <c r="BT97" s="206">
        <f>(BS97-BV97)/BV97</f>
        <v>0</v>
      </c>
      <c r="BU97" s="302">
        <v>895.92760180995481</v>
      </c>
      <c r="BV97" s="303">
        <v>990</v>
      </c>
      <c r="BW97" s="206">
        <f>(BV97-BY97)/BY97</f>
        <v>0</v>
      </c>
      <c r="BX97" s="97">
        <f>BY97/1.105</f>
        <v>895.92760180995481</v>
      </c>
      <c r="BY97" s="128">
        <v>990</v>
      </c>
      <c r="BZ97" s="206">
        <f>(BY97-CB97)/CB97</f>
        <v>0.11235955056179775</v>
      </c>
      <c r="CA97" s="114">
        <f>CB97/1.105</f>
        <v>805.4298642533937</v>
      </c>
      <c r="CB97" s="48">
        <f>CB17</f>
        <v>890</v>
      </c>
      <c r="CC97" s="206">
        <f>(CB97-CE97)/CE97</f>
        <v>0.12658227848101267</v>
      </c>
      <c r="CD97" s="25">
        <f>CE97/1.105</f>
        <v>714.9321266968326</v>
      </c>
      <c r="CE97" s="48">
        <f>CE17</f>
        <v>790</v>
      </c>
      <c r="CF97" s="480"/>
      <c r="CG97" s="480"/>
      <c r="CH97" s="480"/>
      <c r="CI97" s="480"/>
      <c r="CJ97" s="480"/>
    </row>
    <row r="98" spans="1:88" x14ac:dyDescent="0.3">
      <c r="A98" s="286" t="s">
        <v>159</v>
      </c>
      <c r="B98" s="265">
        <v>787</v>
      </c>
      <c r="C98" s="525" t="s">
        <v>160</v>
      </c>
      <c r="D98" s="298">
        <v>9743.8016528925618</v>
      </c>
      <c r="E98" s="774">
        <v>11790</v>
      </c>
      <c r="F98" s="331">
        <f t="shared" si="0"/>
        <v>0</v>
      </c>
      <c r="G98" s="298">
        <v>9743.8016528925618</v>
      </c>
      <c r="H98" s="819">
        <v>11790</v>
      </c>
      <c r="I98" s="331">
        <f t="shared" si="1"/>
        <v>5.3619302949061663E-2</v>
      </c>
      <c r="J98" s="298">
        <v>9247.9338842975212</v>
      </c>
      <c r="K98" s="749">
        <v>11190</v>
      </c>
      <c r="L98" s="331">
        <f t="shared" si="2"/>
        <v>0</v>
      </c>
      <c r="M98" s="298">
        <v>9247.9338842975212</v>
      </c>
      <c r="N98" s="749">
        <v>11190</v>
      </c>
      <c r="O98" s="331">
        <f t="shared" si="3"/>
        <v>2.7548209366391185E-2</v>
      </c>
      <c r="P98" s="298">
        <v>9000</v>
      </c>
      <c r="Q98" s="819">
        <v>10890</v>
      </c>
      <c r="R98" s="331">
        <f t="shared" si="4"/>
        <v>8.9108910891089105E-2</v>
      </c>
      <c r="S98" s="298">
        <v>8263.636363636364</v>
      </c>
      <c r="T98" s="749">
        <v>9999</v>
      </c>
      <c r="U98" s="331">
        <f t="shared" si="5"/>
        <v>-1.8743866535819432E-2</v>
      </c>
      <c r="V98" s="298">
        <v>8421.4876033057863</v>
      </c>
      <c r="W98" s="749">
        <v>10190</v>
      </c>
      <c r="X98" s="331">
        <f t="shared" si="6"/>
        <v>2.002002002002002E-2</v>
      </c>
      <c r="Y98" s="776">
        <v>8256.1983471074382</v>
      </c>
      <c r="Z98" s="749">
        <v>9990</v>
      </c>
      <c r="AA98" s="331">
        <f t="shared" si="7"/>
        <v>0</v>
      </c>
      <c r="AB98" s="298">
        <v>8256.1983471074382</v>
      </c>
      <c r="AC98" s="749">
        <v>9990</v>
      </c>
      <c r="AD98" s="331">
        <f t="shared" si="8"/>
        <v>0</v>
      </c>
      <c r="AE98" s="298">
        <v>8256.1983471074382</v>
      </c>
      <c r="AF98" s="819">
        <v>9990</v>
      </c>
      <c r="AG98" s="331">
        <f t="shared" si="9"/>
        <v>5.2687038988408853E-2</v>
      </c>
      <c r="AH98" s="102">
        <f t="shared" ref="AH98:AH160" si="66">AI98/1.21</f>
        <v>7842.9752066115707</v>
      </c>
      <c r="AI98" s="284">
        <v>9490</v>
      </c>
      <c r="AJ98" s="331">
        <f t="shared" si="10"/>
        <v>0.10477299185098952</v>
      </c>
      <c r="AK98" s="567">
        <v>7099.1735537190089</v>
      </c>
      <c r="AL98" s="567">
        <v>8590</v>
      </c>
      <c r="AM98" s="331">
        <f t="shared" si="11"/>
        <v>0</v>
      </c>
      <c r="AN98" s="582">
        <v>7099.1735537190089</v>
      </c>
      <c r="AO98" s="160">
        <v>8590</v>
      </c>
      <c r="AP98" s="331">
        <f t="shared" si="12"/>
        <v>2.3837902264600714E-2</v>
      </c>
      <c r="AQ98" s="518">
        <v>6933.8842975206617</v>
      </c>
      <c r="AR98" s="154">
        <v>8390</v>
      </c>
      <c r="AS98" s="331">
        <f t="shared" si="13"/>
        <v>0</v>
      </c>
      <c r="AT98" s="518">
        <v>6933.8842975206617</v>
      </c>
      <c r="AU98" s="154">
        <v>8390</v>
      </c>
      <c r="AV98" s="331">
        <f t="shared" si="14"/>
        <v>6.3371356147021551E-2</v>
      </c>
      <c r="AW98" s="518">
        <v>6520.6611570247933</v>
      </c>
      <c r="AX98" s="154">
        <v>7890</v>
      </c>
      <c r="AY98" s="331">
        <f t="shared" si="15"/>
        <v>6.7658998646820026E-2</v>
      </c>
      <c r="AZ98" s="518">
        <v>6107.4380165289258</v>
      </c>
      <c r="BA98" s="154">
        <v>7390</v>
      </c>
      <c r="BB98" s="331">
        <f t="shared" si="16"/>
        <v>0</v>
      </c>
      <c r="BC98" s="518">
        <v>6107.4380165289258</v>
      </c>
      <c r="BD98" s="235">
        <v>7390</v>
      </c>
      <c r="BE98" s="331">
        <f t="shared" si="17"/>
        <v>-9.768009768009768E-2</v>
      </c>
      <c r="BF98" s="98">
        <v>6768.5950413223145</v>
      </c>
      <c r="BG98" s="154">
        <v>8190</v>
      </c>
      <c r="BH98" s="331">
        <f t="shared" si="18"/>
        <v>0</v>
      </c>
      <c r="BI98" s="98">
        <f t="shared" ref="BI98:BI102" si="67">BJ98/1.21</f>
        <v>6768.5950413223145</v>
      </c>
      <c r="BJ98" s="154">
        <v>8190</v>
      </c>
      <c r="BK98" s="331">
        <f t="shared" si="19"/>
        <v>0</v>
      </c>
      <c r="BL98" s="98">
        <f t="shared" ref="BL98:BL102" si="68">BM98/1.21</f>
        <v>6768.5950413223145</v>
      </c>
      <c r="BM98" s="154">
        <v>8190</v>
      </c>
      <c r="BN98" s="331">
        <f t="shared" si="20"/>
        <v>0</v>
      </c>
      <c r="BO98" s="98">
        <f t="shared" ref="BO98:BO102" si="69">BP98/1.21</f>
        <v>6768.5950413223145</v>
      </c>
      <c r="BP98" s="154">
        <v>8190</v>
      </c>
      <c r="BQ98" s="331">
        <f t="shared" si="21"/>
        <v>0</v>
      </c>
      <c r="BR98" s="98">
        <f t="shared" ref="BR98:BR102" si="70">BS98/1.21</f>
        <v>6768.5950413223145</v>
      </c>
      <c r="BS98" s="154">
        <v>8190</v>
      </c>
      <c r="BT98" s="331">
        <f t="shared" si="22"/>
        <v>9.3457943925233641E-2</v>
      </c>
      <c r="BU98" s="143">
        <v>6190.0826446280989</v>
      </c>
      <c r="BV98" s="160">
        <v>7490</v>
      </c>
      <c r="BW98" s="331">
        <f t="shared" si="23"/>
        <v>0</v>
      </c>
      <c r="BX98" s="98">
        <f t="shared" ref="BX98:BX102" si="71">BY98/1.21</f>
        <v>6190.0826446280989</v>
      </c>
      <c r="BY98" s="124">
        <v>7490</v>
      </c>
      <c r="BZ98" s="331">
        <f t="shared" si="24"/>
        <v>0.10309278350515463</v>
      </c>
      <c r="CA98" s="110">
        <f t="shared" ref="CA98:CA150" si="72">CB98/1.21</f>
        <v>5611.5702479338843</v>
      </c>
      <c r="CB98" s="45">
        <v>6790</v>
      </c>
      <c r="CC98" s="331">
        <f t="shared" si="25"/>
        <v>4.6224961479198766E-2</v>
      </c>
      <c r="CD98" s="24">
        <f t="shared" ref="CD98:CD150" si="73">CE98/1.21</f>
        <v>5363.636363636364</v>
      </c>
      <c r="CE98" s="45">
        <v>6490</v>
      </c>
      <c r="CF98" s="57"/>
    </row>
    <row r="99" spans="1:88" x14ac:dyDescent="0.3">
      <c r="A99" s="279" t="s">
        <v>159</v>
      </c>
      <c r="B99" s="265">
        <v>788</v>
      </c>
      <c r="C99" s="505" t="s">
        <v>161</v>
      </c>
      <c r="D99" s="140">
        <v>10404.958677685951</v>
      </c>
      <c r="E99" s="774">
        <v>12590</v>
      </c>
      <c r="F99" s="195">
        <f t="shared" si="0"/>
        <v>0</v>
      </c>
      <c r="G99" s="140">
        <v>10404.958677685951</v>
      </c>
      <c r="H99" s="819">
        <v>12590</v>
      </c>
      <c r="I99" s="195">
        <f t="shared" si="1"/>
        <v>5.0041701417848208E-2</v>
      </c>
      <c r="J99" s="140">
        <v>9909.0909090909099</v>
      </c>
      <c r="K99" s="749">
        <v>11990</v>
      </c>
      <c r="L99" s="195">
        <f t="shared" si="2"/>
        <v>0</v>
      </c>
      <c r="M99" s="140">
        <v>9909.0909090909099</v>
      </c>
      <c r="N99" s="749">
        <v>11990</v>
      </c>
      <c r="O99" s="195">
        <f t="shared" si="3"/>
        <v>7.1492403932082213E-2</v>
      </c>
      <c r="P99" s="140">
        <v>9247.9338842975212</v>
      </c>
      <c r="Q99" s="749">
        <v>11190</v>
      </c>
      <c r="R99" s="195">
        <f t="shared" si="4"/>
        <v>0</v>
      </c>
      <c r="S99" s="140">
        <v>9247.9338842975212</v>
      </c>
      <c r="T99" s="749">
        <v>11190</v>
      </c>
      <c r="U99" s="195">
        <f t="shared" si="5"/>
        <v>6.67302192564347E-2</v>
      </c>
      <c r="V99" s="140">
        <v>8669.4214876033056</v>
      </c>
      <c r="W99" s="749">
        <v>10490</v>
      </c>
      <c r="X99" s="195">
        <f t="shared" si="6"/>
        <v>9.6246390760346481E-3</v>
      </c>
      <c r="Y99" s="776">
        <v>8586.7768595041325</v>
      </c>
      <c r="Z99" s="749">
        <v>10390</v>
      </c>
      <c r="AA99" s="195">
        <f t="shared" si="7"/>
        <v>0</v>
      </c>
      <c r="AB99" s="140">
        <v>8586.7768595041325</v>
      </c>
      <c r="AC99" s="749">
        <v>10390</v>
      </c>
      <c r="AD99" s="195">
        <f t="shared" si="8"/>
        <v>0</v>
      </c>
      <c r="AE99" s="140">
        <v>8586.7768595041325</v>
      </c>
      <c r="AF99" s="819">
        <v>10390</v>
      </c>
      <c r="AG99" s="195">
        <f t="shared" si="9"/>
        <v>5.0556117290192111E-2</v>
      </c>
      <c r="AH99" s="99">
        <f t="shared" si="66"/>
        <v>8173.553719008265</v>
      </c>
      <c r="AI99" s="179">
        <v>9890</v>
      </c>
      <c r="AJ99" s="195">
        <f t="shared" si="10"/>
        <v>0.10011123470522804</v>
      </c>
      <c r="AK99" s="566">
        <v>7429.7520661157023</v>
      </c>
      <c r="AL99" s="566">
        <v>8990</v>
      </c>
      <c r="AM99" s="195">
        <f t="shared" si="11"/>
        <v>0</v>
      </c>
      <c r="AN99" s="578">
        <v>7429.7520661157023</v>
      </c>
      <c r="AO99" s="159">
        <v>8990</v>
      </c>
      <c r="AP99" s="195">
        <f t="shared" si="12"/>
        <v>2.2753128555176336E-2</v>
      </c>
      <c r="AQ99" s="516">
        <v>7264.462809917356</v>
      </c>
      <c r="AR99" s="125">
        <v>8790</v>
      </c>
      <c r="AS99" s="195">
        <f t="shared" si="13"/>
        <v>0</v>
      </c>
      <c r="AT99" s="516">
        <v>7264.462809917356</v>
      </c>
      <c r="AU99" s="125">
        <v>8790</v>
      </c>
      <c r="AV99" s="195">
        <f t="shared" si="14"/>
        <v>7.3260073260073263E-2</v>
      </c>
      <c r="AW99" s="516">
        <v>6768.5950413223145</v>
      </c>
      <c r="AX99" s="125">
        <v>8190</v>
      </c>
      <c r="AY99" s="195">
        <f t="shared" si="15"/>
        <v>9.3457943925233641E-2</v>
      </c>
      <c r="AZ99" s="516">
        <v>6190.0826446280989</v>
      </c>
      <c r="BA99" s="125">
        <v>7490</v>
      </c>
      <c r="BB99" s="195">
        <f t="shared" si="16"/>
        <v>0</v>
      </c>
      <c r="BC99" s="516">
        <v>6190.0826446280989</v>
      </c>
      <c r="BD99" s="179">
        <v>7490</v>
      </c>
      <c r="BE99" s="195">
        <f t="shared" si="17"/>
        <v>-0.10727056019070322</v>
      </c>
      <c r="BF99" s="99">
        <v>6933.8842975206617</v>
      </c>
      <c r="BG99" s="125">
        <v>8390</v>
      </c>
      <c r="BH99" s="195">
        <f t="shared" si="18"/>
        <v>0</v>
      </c>
      <c r="BI99" s="99">
        <f t="shared" si="67"/>
        <v>6933.8842975206617</v>
      </c>
      <c r="BJ99" s="125">
        <v>8390</v>
      </c>
      <c r="BK99" s="195">
        <f t="shared" si="19"/>
        <v>0</v>
      </c>
      <c r="BL99" s="99">
        <f t="shared" si="68"/>
        <v>6933.8842975206617</v>
      </c>
      <c r="BM99" s="125">
        <v>8390</v>
      </c>
      <c r="BN99" s="195">
        <f t="shared" si="20"/>
        <v>0</v>
      </c>
      <c r="BO99" s="99">
        <f t="shared" si="69"/>
        <v>6933.8842975206617</v>
      </c>
      <c r="BP99" s="125">
        <v>8390</v>
      </c>
      <c r="BQ99" s="195">
        <f t="shared" si="21"/>
        <v>0</v>
      </c>
      <c r="BR99" s="99">
        <f t="shared" si="70"/>
        <v>6933.8842975206617</v>
      </c>
      <c r="BS99" s="125">
        <v>8390</v>
      </c>
      <c r="BT99" s="195">
        <f t="shared" si="22"/>
        <v>9.1027308192457732E-2</v>
      </c>
      <c r="BU99" s="142">
        <v>6355.3719008264461</v>
      </c>
      <c r="BV99" s="159">
        <v>7690</v>
      </c>
      <c r="BW99" s="195">
        <f t="shared" si="23"/>
        <v>0</v>
      </c>
      <c r="BX99" s="99">
        <f t="shared" si="71"/>
        <v>6355.3719008264461</v>
      </c>
      <c r="BY99" s="118">
        <v>7690</v>
      </c>
      <c r="BZ99" s="195">
        <f t="shared" si="24"/>
        <v>0.10014306151645208</v>
      </c>
      <c r="CA99" s="68">
        <f t="shared" si="72"/>
        <v>5776.8595041322315</v>
      </c>
      <c r="CB99" s="44">
        <v>6990</v>
      </c>
      <c r="CC99" s="195">
        <f t="shared" si="25"/>
        <v>2.9455081001472753E-2</v>
      </c>
      <c r="CD99" s="22">
        <f t="shared" si="73"/>
        <v>5611.5702479338843</v>
      </c>
      <c r="CE99" s="44">
        <v>6790</v>
      </c>
      <c r="CF99" s="57"/>
    </row>
    <row r="100" spans="1:88" x14ac:dyDescent="0.3">
      <c r="A100" s="279" t="s">
        <v>159</v>
      </c>
      <c r="B100" s="265">
        <v>789</v>
      </c>
      <c r="C100" s="505" t="s">
        <v>162</v>
      </c>
      <c r="D100" s="140">
        <v>9330.5785123966944</v>
      </c>
      <c r="E100" s="774">
        <v>11290</v>
      </c>
      <c r="F100" s="195">
        <f t="shared" si="0"/>
        <v>0</v>
      </c>
      <c r="G100" s="140">
        <v>9330.5785123966944</v>
      </c>
      <c r="H100" s="819">
        <v>11290</v>
      </c>
      <c r="I100" s="195">
        <f t="shared" si="1"/>
        <v>5.6127221702525723E-2</v>
      </c>
      <c r="J100" s="140">
        <v>8834.7107438016537</v>
      </c>
      <c r="K100" s="749">
        <v>10690</v>
      </c>
      <c r="L100" s="195">
        <f t="shared" si="2"/>
        <v>0.18790976775197243</v>
      </c>
      <c r="M100" s="140">
        <v>7437.1900826446281</v>
      </c>
      <c r="N100" s="749">
        <v>8999</v>
      </c>
      <c r="O100" s="195">
        <f t="shared" si="3"/>
        <v>-0.15818521983161835</v>
      </c>
      <c r="P100" s="140">
        <v>8834.7107438016537</v>
      </c>
      <c r="Q100" s="749">
        <v>10690</v>
      </c>
      <c r="R100" s="195">
        <f t="shared" si="4"/>
        <v>0</v>
      </c>
      <c r="S100" s="140">
        <v>8834.7107438016537</v>
      </c>
      <c r="T100" s="749">
        <v>10690</v>
      </c>
      <c r="U100" s="195">
        <f t="shared" si="5"/>
        <v>7.0070070070070073E-2</v>
      </c>
      <c r="V100" s="140">
        <v>8256.1983471074382</v>
      </c>
      <c r="W100" s="749">
        <v>9990</v>
      </c>
      <c r="X100" s="195">
        <f t="shared" si="6"/>
        <v>1.0111223458038422E-2</v>
      </c>
      <c r="Y100" s="776">
        <v>8173.553719008265</v>
      </c>
      <c r="Z100" s="749">
        <v>9890</v>
      </c>
      <c r="AA100" s="195">
        <f t="shared" si="7"/>
        <v>0</v>
      </c>
      <c r="AB100" s="140">
        <v>8173.553719008265</v>
      </c>
      <c r="AC100" s="749">
        <v>9890</v>
      </c>
      <c r="AD100" s="195">
        <f t="shared" si="8"/>
        <v>0</v>
      </c>
      <c r="AE100" s="140">
        <v>8173.553719008265</v>
      </c>
      <c r="AF100" s="819">
        <v>9890</v>
      </c>
      <c r="AG100" s="195">
        <f t="shared" si="9"/>
        <v>5.3248136315228969E-2</v>
      </c>
      <c r="AH100" s="99">
        <f t="shared" si="66"/>
        <v>7760.3305785123966</v>
      </c>
      <c r="AI100" s="179">
        <v>9390</v>
      </c>
      <c r="AJ100" s="195">
        <f t="shared" si="10"/>
        <v>0.10600706713780919</v>
      </c>
      <c r="AK100" s="566">
        <v>7016.5289256198348</v>
      </c>
      <c r="AL100" s="566">
        <v>8490</v>
      </c>
      <c r="AM100" s="195">
        <f t="shared" si="11"/>
        <v>0</v>
      </c>
      <c r="AN100" s="578">
        <v>7016.5289256198348</v>
      </c>
      <c r="AO100" s="159">
        <v>8490</v>
      </c>
      <c r="AP100" s="195">
        <f t="shared" si="12"/>
        <v>2.4125452352231604E-2</v>
      </c>
      <c r="AQ100" s="516">
        <v>6851.2396694214876</v>
      </c>
      <c r="AR100" s="125">
        <v>8290</v>
      </c>
      <c r="AS100" s="195">
        <f t="shared" si="13"/>
        <v>0</v>
      </c>
      <c r="AT100" s="516">
        <v>6851.2396694214876</v>
      </c>
      <c r="AU100" s="125">
        <v>8290</v>
      </c>
      <c r="AV100" s="195">
        <f t="shared" si="14"/>
        <v>6.4184852374839535E-2</v>
      </c>
      <c r="AW100" s="516">
        <v>6438.0165289256202</v>
      </c>
      <c r="AX100" s="125">
        <v>7790</v>
      </c>
      <c r="AY100" s="195">
        <f t="shared" si="15"/>
        <v>6.8587105624142664E-2</v>
      </c>
      <c r="AZ100" s="516">
        <v>6024.7933884297527</v>
      </c>
      <c r="BA100" s="125">
        <v>7290</v>
      </c>
      <c r="BB100" s="195">
        <f t="shared" si="16"/>
        <v>0</v>
      </c>
      <c r="BC100" s="516">
        <v>6024.7933884297527</v>
      </c>
      <c r="BD100" s="179">
        <v>7290</v>
      </c>
      <c r="BE100" s="195">
        <f t="shared" si="17"/>
        <v>-5.2015604681404419E-2</v>
      </c>
      <c r="BF100" s="99">
        <v>6355.3719008264461</v>
      </c>
      <c r="BG100" s="125">
        <v>7690</v>
      </c>
      <c r="BH100" s="195">
        <f t="shared" si="18"/>
        <v>0</v>
      </c>
      <c r="BI100" s="99">
        <f t="shared" si="67"/>
        <v>6355.3719008264461</v>
      </c>
      <c r="BJ100" s="125">
        <v>7690</v>
      </c>
      <c r="BK100" s="195">
        <f t="shared" si="19"/>
        <v>0</v>
      </c>
      <c r="BL100" s="99">
        <f t="shared" si="68"/>
        <v>6355.3719008264461</v>
      </c>
      <c r="BM100" s="125">
        <v>7690</v>
      </c>
      <c r="BN100" s="195">
        <f t="shared" si="20"/>
        <v>0</v>
      </c>
      <c r="BO100" s="99">
        <f t="shared" si="69"/>
        <v>6355.3719008264461</v>
      </c>
      <c r="BP100" s="125">
        <v>7690</v>
      </c>
      <c r="BQ100" s="195">
        <f t="shared" si="21"/>
        <v>0</v>
      </c>
      <c r="BR100" s="99">
        <f t="shared" si="70"/>
        <v>6355.3719008264461</v>
      </c>
      <c r="BS100" s="125">
        <v>7690</v>
      </c>
      <c r="BT100" s="195">
        <f t="shared" si="22"/>
        <v>0.10014306151645208</v>
      </c>
      <c r="BU100" s="142">
        <v>5776.8595041322315</v>
      </c>
      <c r="BV100" s="159">
        <v>6990</v>
      </c>
      <c r="BW100" s="195">
        <f t="shared" si="23"/>
        <v>0</v>
      </c>
      <c r="BX100" s="99">
        <f t="shared" si="71"/>
        <v>5776.8595041322315</v>
      </c>
      <c r="BY100" s="118">
        <v>6990</v>
      </c>
      <c r="BZ100" s="195">
        <f t="shared" si="24"/>
        <v>9.3896713615023469E-2</v>
      </c>
      <c r="CA100" s="68">
        <f t="shared" si="72"/>
        <v>5280.9917355371899</v>
      </c>
      <c r="CB100" s="44">
        <v>6390</v>
      </c>
      <c r="CC100" s="195">
        <f t="shared" si="25"/>
        <v>3.2310177705977383E-2</v>
      </c>
      <c r="CD100" s="22">
        <f t="shared" si="73"/>
        <v>5115.7024793388427</v>
      </c>
      <c r="CE100" s="44">
        <v>6190</v>
      </c>
      <c r="CF100" s="57"/>
    </row>
    <row r="101" spans="1:88" x14ac:dyDescent="0.3">
      <c r="A101" s="279" t="s">
        <v>159</v>
      </c>
      <c r="B101" s="265">
        <v>790</v>
      </c>
      <c r="C101" s="505" t="s">
        <v>163</v>
      </c>
      <c r="D101" s="140">
        <v>8586.7768595041325</v>
      </c>
      <c r="E101" s="774">
        <v>10390</v>
      </c>
      <c r="F101" s="195">
        <f t="shared" si="0"/>
        <v>0</v>
      </c>
      <c r="G101" s="140">
        <v>8586.7768595041325</v>
      </c>
      <c r="H101" s="819">
        <v>10390</v>
      </c>
      <c r="I101" s="195">
        <f t="shared" si="1"/>
        <v>5.0556117290192111E-2</v>
      </c>
      <c r="J101" s="140">
        <v>8173.553719008265</v>
      </c>
      <c r="K101" s="749">
        <v>9890</v>
      </c>
      <c r="L101" s="195">
        <f t="shared" si="2"/>
        <v>0</v>
      </c>
      <c r="M101" s="140">
        <v>8173.553719008265</v>
      </c>
      <c r="N101" s="749">
        <v>9890</v>
      </c>
      <c r="O101" s="195">
        <f t="shared" si="3"/>
        <v>0</v>
      </c>
      <c r="P101" s="140">
        <v>8173.553719008265</v>
      </c>
      <c r="Q101" s="749">
        <v>9890</v>
      </c>
      <c r="R101" s="195">
        <f t="shared" si="4"/>
        <v>0</v>
      </c>
      <c r="S101" s="140">
        <v>8173.553719008265</v>
      </c>
      <c r="T101" s="749">
        <v>9890</v>
      </c>
      <c r="U101" s="195">
        <f t="shared" si="5"/>
        <v>7.6169749727965183E-2</v>
      </c>
      <c r="V101" s="140">
        <v>7595.0413223140495</v>
      </c>
      <c r="W101" s="749">
        <v>9190</v>
      </c>
      <c r="X101" s="195">
        <f t="shared" si="6"/>
        <v>2.224694104560623E-2</v>
      </c>
      <c r="Y101" s="776">
        <v>7429.7520661157023</v>
      </c>
      <c r="Z101" s="749">
        <v>8990</v>
      </c>
      <c r="AA101" s="195">
        <f t="shared" si="7"/>
        <v>0</v>
      </c>
      <c r="AB101" s="140">
        <v>7429.7520661157023</v>
      </c>
      <c r="AC101" s="749">
        <v>8990</v>
      </c>
      <c r="AD101" s="195">
        <f t="shared" si="8"/>
        <v>0</v>
      </c>
      <c r="AE101" s="140">
        <v>7429.7520661157023</v>
      </c>
      <c r="AF101" s="819">
        <v>8990</v>
      </c>
      <c r="AG101" s="195">
        <f t="shared" si="9"/>
        <v>5.8892815076560662E-2</v>
      </c>
      <c r="AH101" s="99">
        <f t="shared" si="66"/>
        <v>7016.5289256198348</v>
      </c>
      <c r="AI101" s="179">
        <v>8490</v>
      </c>
      <c r="AJ101" s="195">
        <f t="shared" si="10"/>
        <v>0.10403120936280884</v>
      </c>
      <c r="AK101" s="566">
        <v>6355.3719008264461</v>
      </c>
      <c r="AL101" s="566">
        <v>7690</v>
      </c>
      <c r="AM101" s="195">
        <f t="shared" si="11"/>
        <v>0</v>
      </c>
      <c r="AN101" s="578">
        <v>6355.3719008264461</v>
      </c>
      <c r="AO101" s="159">
        <v>7690</v>
      </c>
      <c r="AP101" s="195">
        <f t="shared" si="12"/>
        <v>2.67022696929239E-2</v>
      </c>
      <c r="AQ101" s="516">
        <v>6190.0826446280989</v>
      </c>
      <c r="AR101" s="125">
        <v>7490</v>
      </c>
      <c r="AS101" s="195">
        <f t="shared" si="13"/>
        <v>0</v>
      </c>
      <c r="AT101" s="516">
        <v>6190.0826446280989</v>
      </c>
      <c r="AU101" s="125">
        <v>7490</v>
      </c>
      <c r="AV101" s="195">
        <f t="shared" si="14"/>
        <v>7.1530758226037203E-2</v>
      </c>
      <c r="AW101" s="516">
        <v>5776.8595041322315</v>
      </c>
      <c r="AX101" s="125">
        <v>6990</v>
      </c>
      <c r="AY101" s="195">
        <f t="shared" si="15"/>
        <v>9.3896713615023469E-2</v>
      </c>
      <c r="AZ101" s="516">
        <v>5280.9917355371899</v>
      </c>
      <c r="BA101" s="125">
        <v>6390</v>
      </c>
      <c r="BB101" s="195">
        <f t="shared" si="16"/>
        <v>0</v>
      </c>
      <c r="BC101" s="516">
        <v>5280.9917355371899</v>
      </c>
      <c r="BD101" s="179">
        <v>6390</v>
      </c>
      <c r="BE101" s="195">
        <f t="shared" si="17"/>
        <v>-0.20025031289111389</v>
      </c>
      <c r="BF101" s="99">
        <v>6603.3057851239673</v>
      </c>
      <c r="BG101" s="125">
        <v>7990</v>
      </c>
      <c r="BH101" s="195">
        <f t="shared" si="18"/>
        <v>0</v>
      </c>
      <c r="BI101" s="99">
        <f t="shared" si="67"/>
        <v>6603.3057851239673</v>
      </c>
      <c r="BJ101" s="125">
        <v>7990</v>
      </c>
      <c r="BK101" s="195">
        <f t="shared" si="19"/>
        <v>0</v>
      </c>
      <c r="BL101" s="99">
        <f t="shared" si="68"/>
        <v>6603.3057851239673</v>
      </c>
      <c r="BM101" s="125">
        <v>7990</v>
      </c>
      <c r="BN101" s="195">
        <f t="shared" si="20"/>
        <v>0</v>
      </c>
      <c r="BO101" s="99">
        <f t="shared" si="69"/>
        <v>6603.3057851239673</v>
      </c>
      <c r="BP101" s="125">
        <v>7990</v>
      </c>
      <c r="BQ101" s="195">
        <f t="shared" si="21"/>
        <v>0</v>
      </c>
      <c r="BR101" s="99">
        <f t="shared" si="70"/>
        <v>6603.3057851239673</v>
      </c>
      <c r="BS101" s="125">
        <v>7990</v>
      </c>
      <c r="BT101" s="195">
        <f t="shared" si="22"/>
        <v>9.6021947873799723E-2</v>
      </c>
      <c r="BU101" s="142">
        <v>6024.7933884297527</v>
      </c>
      <c r="BV101" s="159">
        <v>7290</v>
      </c>
      <c r="BW101" s="195">
        <f t="shared" si="23"/>
        <v>0</v>
      </c>
      <c r="BX101" s="99">
        <f t="shared" si="71"/>
        <v>6024.7933884297527</v>
      </c>
      <c r="BY101" s="118">
        <v>7290</v>
      </c>
      <c r="BZ101" s="195">
        <f t="shared" si="24"/>
        <v>0.1062215477996965</v>
      </c>
      <c r="CA101" s="68">
        <f t="shared" si="72"/>
        <v>5446.2809917355371</v>
      </c>
      <c r="CB101" s="44">
        <v>6590</v>
      </c>
      <c r="CC101" s="195">
        <f t="shared" si="25"/>
        <v>0</v>
      </c>
      <c r="CD101" s="22">
        <f t="shared" si="73"/>
        <v>5446.2809917355371</v>
      </c>
      <c r="CE101" s="44">
        <v>6590</v>
      </c>
      <c r="CF101" s="57"/>
    </row>
    <row r="102" spans="1:88" ht="15" thickBot="1" x14ac:dyDescent="0.35">
      <c r="A102" s="297" t="s">
        <v>159</v>
      </c>
      <c r="B102" s="265">
        <v>511</v>
      </c>
      <c r="C102" s="503" t="s">
        <v>621</v>
      </c>
      <c r="D102" s="482">
        <v>5198.3471074380168</v>
      </c>
      <c r="E102" s="774">
        <v>6290</v>
      </c>
      <c r="F102" s="339">
        <f t="shared" si="0"/>
        <v>0</v>
      </c>
      <c r="G102" s="482">
        <v>5198.3471074380168</v>
      </c>
      <c r="H102" s="819">
        <v>6290</v>
      </c>
      <c r="I102" s="339">
        <f t="shared" si="1"/>
        <v>5.0083472454090151E-2</v>
      </c>
      <c r="J102" s="482">
        <v>4950.4132231404956</v>
      </c>
      <c r="K102" s="749">
        <v>5990</v>
      </c>
      <c r="L102" s="339">
        <f t="shared" si="2"/>
        <v>0</v>
      </c>
      <c r="M102" s="482">
        <v>4950.4132231404956</v>
      </c>
      <c r="N102" s="749">
        <v>5990</v>
      </c>
      <c r="O102" s="339">
        <f t="shared" si="3"/>
        <v>0.19823964792958593</v>
      </c>
      <c r="P102" s="482">
        <v>4131.4049586776864</v>
      </c>
      <c r="Q102" s="819">
        <v>4999</v>
      </c>
      <c r="R102" s="339">
        <f t="shared" si="4"/>
        <v>-0.16544240400667778</v>
      </c>
      <c r="S102" s="482">
        <v>4950.4132231404956</v>
      </c>
      <c r="T102" s="749">
        <v>5990</v>
      </c>
      <c r="U102" s="339">
        <f t="shared" si="5"/>
        <v>0.19823964792958593</v>
      </c>
      <c r="V102" s="482">
        <v>4131.4049586776864</v>
      </c>
      <c r="W102" s="749">
        <v>4999</v>
      </c>
      <c r="X102" s="339">
        <f t="shared" si="6"/>
        <v>0</v>
      </c>
      <c r="Y102" s="776">
        <v>4131.4049586776864</v>
      </c>
      <c r="Z102" s="819">
        <v>4999</v>
      </c>
      <c r="AA102" s="339">
        <f t="shared" si="7"/>
        <v>6.5884861407249473E-2</v>
      </c>
      <c r="AB102" s="482">
        <v>3876.0330578512398</v>
      </c>
      <c r="AC102" s="749">
        <v>4690</v>
      </c>
      <c r="AD102" s="339">
        <f t="shared" si="8"/>
        <v>0</v>
      </c>
      <c r="AE102" s="482">
        <v>3876.0330578512398</v>
      </c>
      <c r="AF102" s="819">
        <v>4690</v>
      </c>
      <c r="AG102" s="339">
        <f t="shared" si="9"/>
        <v>6.8337129840546698E-2</v>
      </c>
      <c r="AH102" s="97">
        <f t="shared" si="66"/>
        <v>3628.0991735537191</v>
      </c>
      <c r="AI102" s="289">
        <v>4390</v>
      </c>
      <c r="AJ102" s="339">
        <f t="shared" si="10"/>
        <v>0.10025062656641603</v>
      </c>
      <c r="AK102" s="620">
        <v>3297.5206611570247</v>
      </c>
      <c r="AL102" s="620">
        <v>3990</v>
      </c>
      <c r="AM102" s="339">
        <f t="shared" si="11"/>
        <v>0</v>
      </c>
      <c r="AN102" s="579">
        <v>3297.5206611570247</v>
      </c>
      <c r="AO102" s="161">
        <v>3990</v>
      </c>
      <c r="AP102" s="339">
        <f t="shared" si="12"/>
        <v>0</v>
      </c>
      <c r="AQ102" s="519">
        <v>3297.5206611570247</v>
      </c>
      <c r="AR102" s="126">
        <v>3990</v>
      </c>
      <c r="AS102" s="339">
        <f t="shared" si="13"/>
        <v>0</v>
      </c>
      <c r="AT102" s="519">
        <v>3297.5206611570247</v>
      </c>
      <c r="AU102" s="126">
        <v>3990</v>
      </c>
      <c r="AV102" s="339">
        <f t="shared" si="14"/>
        <v>0</v>
      </c>
      <c r="AW102" s="519">
        <v>3297.5206611570247</v>
      </c>
      <c r="AX102" s="126">
        <v>3990</v>
      </c>
      <c r="AY102" s="339">
        <f t="shared" si="15"/>
        <v>0.2507836990595611</v>
      </c>
      <c r="AZ102" s="519">
        <v>2636.3636363636365</v>
      </c>
      <c r="BA102" s="126">
        <v>3190</v>
      </c>
      <c r="BB102" s="339">
        <f t="shared" si="16"/>
        <v>0</v>
      </c>
      <c r="BC102" s="519">
        <v>2636.3636363636365</v>
      </c>
      <c r="BD102" s="126">
        <v>3190</v>
      </c>
      <c r="BE102" s="339">
        <f t="shared" si="17"/>
        <v>0</v>
      </c>
      <c r="BF102" s="100">
        <v>2636.3636363636365</v>
      </c>
      <c r="BG102" s="126">
        <v>3190</v>
      </c>
      <c r="BH102" s="339">
        <f t="shared" si="18"/>
        <v>0</v>
      </c>
      <c r="BI102" s="100">
        <f t="shared" si="67"/>
        <v>2636.3636363636365</v>
      </c>
      <c r="BJ102" s="126">
        <v>3190</v>
      </c>
      <c r="BK102" s="339">
        <f t="shared" si="19"/>
        <v>0</v>
      </c>
      <c r="BL102" s="100">
        <f t="shared" si="68"/>
        <v>2636.3636363636365</v>
      </c>
      <c r="BM102" s="126">
        <v>3190</v>
      </c>
      <c r="BN102" s="339">
        <f t="shared" si="20"/>
        <v>0</v>
      </c>
      <c r="BO102" s="100">
        <f t="shared" si="69"/>
        <v>2636.3636363636365</v>
      </c>
      <c r="BP102" s="126">
        <v>3190</v>
      </c>
      <c r="BQ102" s="339">
        <f t="shared" si="21"/>
        <v>0</v>
      </c>
      <c r="BR102" s="100">
        <f t="shared" si="70"/>
        <v>2636.3636363636365</v>
      </c>
      <c r="BS102" s="126">
        <v>3190</v>
      </c>
      <c r="BT102" s="339">
        <f t="shared" si="22"/>
        <v>0.14336917562724014</v>
      </c>
      <c r="BU102" s="144">
        <v>2305.7851239669421</v>
      </c>
      <c r="BV102" s="161">
        <v>2790</v>
      </c>
      <c r="BW102" s="339">
        <f t="shared" si="23"/>
        <v>7.7220077220077218E-2</v>
      </c>
      <c r="BX102" s="100">
        <f t="shared" si="71"/>
        <v>2140.495867768595</v>
      </c>
      <c r="BY102" s="295">
        <v>2590</v>
      </c>
      <c r="BZ102" s="339">
        <f t="shared" si="24"/>
        <v>0.13100436681222707</v>
      </c>
      <c r="CA102" s="111">
        <f t="shared" si="72"/>
        <v>1892.5619834710744</v>
      </c>
      <c r="CB102" s="46">
        <v>2290</v>
      </c>
      <c r="CC102" s="339">
        <f t="shared" si="25"/>
        <v>0.27932960893854747</v>
      </c>
      <c r="CD102" s="35">
        <f t="shared" si="73"/>
        <v>1479.3388429752067</v>
      </c>
      <c r="CE102" s="46">
        <v>1790</v>
      </c>
      <c r="CF102" s="57"/>
    </row>
    <row r="103" spans="1:88" s="479" customFormat="1" x14ac:dyDescent="0.3">
      <c r="A103" s="278" t="s">
        <v>165</v>
      </c>
      <c r="B103" s="273">
        <v>911</v>
      </c>
      <c r="C103" s="645" t="s">
        <v>166</v>
      </c>
      <c r="D103" s="787">
        <v>26054.298642533937</v>
      </c>
      <c r="E103" s="774">
        <v>28790</v>
      </c>
      <c r="F103" s="331">
        <f t="shared" si="0"/>
        <v>9.9274532264222989E-2</v>
      </c>
      <c r="G103" s="787">
        <v>23701.357466063349</v>
      </c>
      <c r="H103" s="774">
        <v>26190</v>
      </c>
      <c r="I103" s="331">
        <f t="shared" si="1"/>
        <v>0</v>
      </c>
      <c r="J103" s="787">
        <v>23701.357466063349</v>
      </c>
      <c r="K103" s="819">
        <v>26190</v>
      </c>
      <c r="L103" s="331">
        <f t="shared" si="2"/>
        <v>6.4022100068097318E-2</v>
      </c>
      <c r="M103" s="787">
        <v>22275.249230769234</v>
      </c>
      <c r="N103" s="749">
        <v>24614.150400000002</v>
      </c>
      <c r="O103" s="331">
        <f t="shared" si="3"/>
        <v>0</v>
      </c>
      <c r="P103" s="787">
        <v>22275.249230769234</v>
      </c>
      <c r="Q103" s="819">
        <v>24614.150400000002</v>
      </c>
      <c r="R103" s="331">
        <f t="shared" si="4"/>
        <v>7.1000000000000035E-2</v>
      </c>
      <c r="S103" s="787">
        <v>20798.552036199097</v>
      </c>
      <c r="T103" s="749">
        <v>22982.400000000001</v>
      </c>
      <c r="U103" s="331">
        <f t="shared" si="5"/>
        <v>5.0000000000000065E-2</v>
      </c>
      <c r="V103" s="787">
        <v>19808.144796380089</v>
      </c>
      <c r="W103" s="749">
        <v>21888</v>
      </c>
      <c r="X103" s="331">
        <f t="shared" si="6"/>
        <v>-0.10007192763927052</v>
      </c>
      <c r="Y103" s="773">
        <v>22010.808868778284</v>
      </c>
      <c r="Z103" s="819">
        <v>24321.943800000005</v>
      </c>
      <c r="AA103" s="331">
        <f t="shared" si="7"/>
        <v>0.10000000000000002</v>
      </c>
      <c r="AB103" s="787">
        <v>20009.826244343894</v>
      </c>
      <c r="AC103" s="749">
        <v>22110.858000000004</v>
      </c>
      <c r="AD103" s="331">
        <f t="shared" si="8"/>
        <v>0</v>
      </c>
      <c r="AE103" s="787">
        <v>20009.826244343894</v>
      </c>
      <c r="AF103" s="819">
        <v>22110.858000000004</v>
      </c>
      <c r="AG103" s="331">
        <f t="shared" si="9"/>
        <v>5.0000000000000044E-2</v>
      </c>
      <c r="AH103" s="27">
        <f t="shared" ref="AH103:AH141" si="74">AI103/1.105</f>
        <v>19056.977375565613</v>
      </c>
      <c r="AI103" s="705">
        <v>21057.960000000003</v>
      </c>
      <c r="AJ103" s="331">
        <f t="shared" si="10"/>
        <v>0.10000000000000002</v>
      </c>
      <c r="AK103" s="646">
        <v>17324.524886877829</v>
      </c>
      <c r="AL103" s="646">
        <v>19143.600000000002</v>
      </c>
      <c r="AM103" s="331">
        <f t="shared" si="11"/>
        <v>5.0000000000000121E-2</v>
      </c>
      <c r="AN103" s="647">
        <v>16499.547511312216</v>
      </c>
      <c r="AO103" s="648">
        <v>18232</v>
      </c>
      <c r="AP103" s="331">
        <f t="shared" si="12"/>
        <v>0.06</v>
      </c>
      <c r="AQ103" s="520">
        <v>15565.610859728507</v>
      </c>
      <c r="AR103" s="299">
        <v>17200</v>
      </c>
      <c r="AS103" s="331">
        <f t="shared" si="13"/>
        <v>0.14666666666666667</v>
      </c>
      <c r="AT103" s="520">
        <v>13574.660633484164</v>
      </c>
      <c r="AU103" s="299">
        <v>15000</v>
      </c>
      <c r="AV103" s="331">
        <f t="shared" si="14"/>
        <v>0</v>
      </c>
      <c r="AW103" s="520">
        <v>13574.660633484164</v>
      </c>
      <c r="AX103" s="299">
        <v>15000</v>
      </c>
      <c r="AY103" s="331">
        <f t="shared" si="15"/>
        <v>5.6338028169014086E-2</v>
      </c>
      <c r="AZ103" s="520">
        <v>12850.678733031675</v>
      </c>
      <c r="BA103" s="299">
        <v>14200</v>
      </c>
      <c r="BB103" s="331">
        <f t="shared" si="16"/>
        <v>0</v>
      </c>
      <c r="BC103" s="520">
        <v>12850.678733031675</v>
      </c>
      <c r="BD103" s="299">
        <v>14200</v>
      </c>
      <c r="BE103" s="331">
        <f t="shared" si="17"/>
        <v>0</v>
      </c>
      <c r="BF103" s="102">
        <v>12850.678733031675</v>
      </c>
      <c r="BG103" s="91">
        <v>14200</v>
      </c>
      <c r="BH103" s="331">
        <f t="shared" ref="BH103:BH141" si="75">(BG103-BJ103)/BJ103</f>
        <v>0</v>
      </c>
      <c r="BI103" s="102">
        <f t="shared" ref="BI103:BI141" si="76">BJ103/1.105</f>
        <v>12850.678733031675</v>
      </c>
      <c r="BJ103" s="91">
        <v>14200</v>
      </c>
      <c r="BK103" s="331">
        <f t="shared" ref="BK103:BK141" si="77">(BJ103-BM103)/BM103</f>
        <v>0</v>
      </c>
      <c r="BL103" s="102">
        <f t="shared" ref="BL103:BL141" si="78">BM103/1.105</f>
        <v>12850.678733031675</v>
      </c>
      <c r="BM103" s="91">
        <v>14200</v>
      </c>
      <c r="BN103" s="331">
        <f t="shared" ref="BN103:BN141" si="79">(BM103-BP103)/BP103</f>
        <v>0</v>
      </c>
      <c r="BO103" s="102">
        <f t="shared" ref="BO103:BO141" si="80">BP103/1.105</f>
        <v>12850.678733031675</v>
      </c>
      <c r="BP103" s="91">
        <v>14200</v>
      </c>
      <c r="BQ103" s="331">
        <f t="shared" ref="BQ103:BQ141" si="81">(BP103-BS103)/BS103</f>
        <v>0</v>
      </c>
      <c r="BR103" s="102">
        <f t="shared" ref="BR103:BR141" si="82">BS103/1.105</f>
        <v>12850.678733031675</v>
      </c>
      <c r="BS103" s="91">
        <v>14200</v>
      </c>
      <c r="BT103" s="331">
        <f t="shared" ref="BT103:BT141" si="83">(BS103-BV103)/BV103</f>
        <v>0</v>
      </c>
      <c r="BU103" s="649">
        <v>12850.678733031675</v>
      </c>
      <c r="BV103" s="648">
        <v>14200</v>
      </c>
      <c r="BW103" s="331">
        <f t="shared" ref="BW103:BW141" si="84">(BV103-BY103)/BY103</f>
        <v>0.10077519379844961</v>
      </c>
      <c r="BX103" s="102">
        <f t="shared" ref="BX103:BX141" si="85">BY103/1.105</f>
        <v>11674.208144796381</v>
      </c>
      <c r="BY103" s="91">
        <v>12900</v>
      </c>
      <c r="BZ103" s="331">
        <f t="shared" ref="BZ103:BZ141" si="86">(BY103-CB103)/CB103</f>
        <v>0</v>
      </c>
      <c r="CA103" s="650">
        <f>CB103/1.105</f>
        <v>11674.208144796381</v>
      </c>
      <c r="CB103" s="651">
        <v>12900</v>
      </c>
      <c r="CC103" s="331">
        <f t="shared" si="25"/>
        <v>0</v>
      </c>
      <c r="CD103" s="27">
        <f>CE103/1.105</f>
        <v>11674.208144796381</v>
      </c>
      <c r="CE103" s="644">
        <v>12900</v>
      </c>
      <c r="CF103" s="478"/>
      <c r="CG103" s="478"/>
      <c r="CH103" s="478"/>
      <c r="CI103" s="478"/>
      <c r="CJ103" s="478"/>
    </row>
    <row r="104" spans="1:88" x14ac:dyDescent="0.3">
      <c r="A104" s="279" t="s">
        <v>165</v>
      </c>
      <c r="B104" s="270">
        <v>912</v>
      </c>
      <c r="C104" s="509" t="s">
        <v>167</v>
      </c>
      <c r="D104" s="788">
        <v>21718.552036199097</v>
      </c>
      <c r="E104" s="774">
        <v>23999</v>
      </c>
      <c r="F104" s="195">
        <f t="shared" si="0"/>
        <v>-8.714340053252187E-2</v>
      </c>
      <c r="G104" s="788">
        <v>23791.855203619911</v>
      </c>
      <c r="H104" s="774">
        <v>26290</v>
      </c>
      <c r="I104" s="195">
        <f t="shared" si="1"/>
        <v>-8.999653859466944E-2</v>
      </c>
      <c r="J104" s="788">
        <v>26144.796380090498</v>
      </c>
      <c r="K104" s="819">
        <v>28890</v>
      </c>
      <c r="L104" s="195">
        <f t="shared" si="2"/>
        <v>0.35423169993026915</v>
      </c>
      <c r="M104" s="788">
        <v>19305.999395403847</v>
      </c>
      <c r="N104" s="749">
        <v>21333.129331921249</v>
      </c>
      <c r="O104" s="195">
        <f t="shared" si="3"/>
        <v>0</v>
      </c>
      <c r="P104" s="788">
        <v>19305.999395403847</v>
      </c>
      <c r="Q104" s="819">
        <v>21333.129331921249</v>
      </c>
      <c r="R104" s="195">
        <f t="shared" si="4"/>
        <v>2.9962056868593958E-2</v>
      </c>
      <c r="S104" s="788">
        <v>18744.37923868779</v>
      </c>
      <c r="T104" s="749">
        <v>20712.539058750008</v>
      </c>
      <c r="U104" s="195">
        <f t="shared" si="5"/>
        <v>5.00000000000001E-2</v>
      </c>
      <c r="V104" s="788">
        <v>17851.789751131226</v>
      </c>
      <c r="W104" s="749">
        <v>19726.227675000006</v>
      </c>
      <c r="X104" s="195">
        <f t="shared" si="6"/>
        <v>-9.9999999999999964E-2</v>
      </c>
      <c r="Y104" s="774">
        <v>19835.321945701362</v>
      </c>
      <c r="Z104" s="819">
        <v>21918.030750000005</v>
      </c>
      <c r="AA104" s="195">
        <f t="shared" si="7"/>
        <v>0.10000000000000016</v>
      </c>
      <c r="AB104" s="788">
        <v>18032.110859728509</v>
      </c>
      <c r="AC104" s="749">
        <v>19925.482500000002</v>
      </c>
      <c r="AD104" s="195">
        <f t="shared" si="8"/>
        <v>0</v>
      </c>
      <c r="AE104" s="788">
        <v>18032.110859728509</v>
      </c>
      <c r="AF104" s="819">
        <v>19925.482500000002</v>
      </c>
      <c r="AG104" s="195">
        <f t="shared" si="9"/>
        <v>5.0000000000000017E-2</v>
      </c>
      <c r="AH104" s="28">
        <f t="shared" si="74"/>
        <v>17173.438914027152</v>
      </c>
      <c r="AI104" s="180">
        <v>18976.650000000001</v>
      </c>
      <c r="AJ104" s="195">
        <f t="shared" si="10"/>
        <v>0.10000000000000009</v>
      </c>
      <c r="AK104" s="625">
        <v>15612.217194570136</v>
      </c>
      <c r="AL104" s="625">
        <v>17251.5</v>
      </c>
      <c r="AM104" s="195">
        <f t="shared" si="11"/>
        <v>0.05</v>
      </c>
      <c r="AN104" s="588">
        <v>14868.778280542987</v>
      </c>
      <c r="AO104" s="164">
        <v>16430</v>
      </c>
      <c r="AP104" s="195">
        <f t="shared" si="12"/>
        <v>0.06</v>
      </c>
      <c r="AQ104" s="516">
        <v>14027.149321266968</v>
      </c>
      <c r="AR104" s="157">
        <v>15500</v>
      </c>
      <c r="AS104" s="195">
        <f t="shared" si="13"/>
        <v>0.14814814814814814</v>
      </c>
      <c r="AT104" s="516">
        <v>12217.194570135747</v>
      </c>
      <c r="AU104" s="157">
        <v>13500</v>
      </c>
      <c r="AV104" s="195">
        <f t="shared" si="14"/>
        <v>0</v>
      </c>
      <c r="AW104" s="516">
        <v>12217.194570135747</v>
      </c>
      <c r="AX104" s="157">
        <v>13500</v>
      </c>
      <c r="AY104" s="195">
        <f t="shared" si="15"/>
        <v>4.6511627906976744E-2</v>
      </c>
      <c r="AZ104" s="516">
        <v>11674.208144796381</v>
      </c>
      <c r="BA104" s="157">
        <v>12900</v>
      </c>
      <c r="BB104" s="195">
        <f t="shared" si="16"/>
        <v>0</v>
      </c>
      <c r="BC104" s="516">
        <v>11674.208144796381</v>
      </c>
      <c r="BD104" s="157">
        <v>12900</v>
      </c>
      <c r="BE104" s="195">
        <f t="shared" si="17"/>
        <v>0</v>
      </c>
      <c r="BF104" s="99">
        <v>11674.208144796381</v>
      </c>
      <c r="BG104" s="52">
        <v>12900</v>
      </c>
      <c r="BH104" s="195">
        <f t="shared" si="75"/>
        <v>0</v>
      </c>
      <c r="BI104" s="99">
        <f t="shared" si="76"/>
        <v>11674.208144796381</v>
      </c>
      <c r="BJ104" s="237">
        <v>12900</v>
      </c>
      <c r="BK104" s="195">
        <f t="shared" si="77"/>
        <v>0.1834862385321101</v>
      </c>
      <c r="BL104" s="99">
        <f t="shared" si="78"/>
        <v>9864.253393665158</v>
      </c>
      <c r="BM104" s="52">
        <v>10900</v>
      </c>
      <c r="BN104" s="195">
        <f t="shared" si="79"/>
        <v>0</v>
      </c>
      <c r="BO104" s="99">
        <f t="shared" si="80"/>
        <v>9864.253393665158</v>
      </c>
      <c r="BP104" s="52">
        <v>10900</v>
      </c>
      <c r="BQ104" s="195">
        <f t="shared" si="81"/>
        <v>0</v>
      </c>
      <c r="BR104" s="99">
        <f t="shared" si="82"/>
        <v>9864.253393665158</v>
      </c>
      <c r="BS104" s="52">
        <v>10900</v>
      </c>
      <c r="BT104" s="195">
        <f t="shared" si="83"/>
        <v>0</v>
      </c>
      <c r="BU104" s="148">
        <v>9864.253393665158</v>
      </c>
      <c r="BV104" s="164">
        <v>10900</v>
      </c>
      <c r="BW104" s="195">
        <f t="shared" si="84"/>
        <v>0.10101010101010101</v>
      </c>
      <c r="BX104" s="99">
        <f t="shared" si="85"/>
        <v>8959.2760180995483</v>
      </c>
      <c r="BY104" s="52">
        <v>9900</v>
      </c>
      <c r="BZ104" s="195">
        <f t="shared" si="86"/>
        <v>0</v>
      </c>
      <c r="CA104" s="112">
        <f>CB104/1.105</f>
        <v>8959.2760180995483</v>
      </c>
      <c r="CB104" s="120">
        <v>9900</v>
      </c>
      <c r="CC104" s="195">
        <f t="shared" si="25"/>
        <v>0</v>
      </c>
      <c r="CD104" s="28">
        <f>CE104/1.105</f>
        <v>8959.2760180995483</v>
      </c>
      <c r="CE104" s="50">
        <v>9900</v>
      </c>
    </row>
    <row r="105" spans="1:88" x14ac:dyDescent="0.3">
      <c r="A105" s="279" t="s">
        <v>165</v>
      </c>
      <c r="B105" s="73">
        <v>913</v>
      </c>
      <c r="C105" s="461" t="s">
        <v>168</v>
      </c>
      <c r="D105" s="788">
        <v>26054.298642533937</v>
      </c>
      <c r="E105" s="774">
        <v>28790</v>
      </c>
      <c r="F105" s="195">
        <f t="shared" si="0"/>
        <v>9.9274532264222989E-2</v>
      </c>
      <c r="G105" s="788">
        <v>23701.357466063349</v>
      </c>
      <c r="H105" s="774">
        <v>26190</v>
      </c>
      <c r="I105" s="195">
        <f t="shared" si="1"/>
        <v>0</v>
      </c>
      <c r="J105" s="788">
        <v>23701.357466063349</v>
      </c>
      <c r="K105" s="819">
        <v>26190</v>
      </c>
      <c r="L105" s="195">
        <f t="shared" si="2"/>
        <v>4.5698142753788439E-2</v>
      </c>
      <c r="M105" s="788">
        <v>22665.582443942312</v>
      </c>
      <c r="N105" s="749">
        <v>25045.468600556254</v>
      </c>
      <c r="O105" s="195">
        <f t="shared" si="3"/>
        <v>0</v>
      </c>
      <c r="P105" s="788">
        <v>22665.582443942312</v>
      </c>
      <c r="Q105" s="819">
        <v>25045.468600556254</v>
      </c>
      <c r="R105" s="195">
        <f t="shared" si="4"/>
        <v>7.1000000000000077E-2</v>
      </c>
      <c r="S105" s="788">
        <v>21163.008817873306</v>
      </c>
      <c r="T105" s="749">
        <v>23385.124743750002</v>
      </c>
      <c r="U105" s="195">
        <f t="shared" si="5"/>
        <v>5.0000000000000017E-2</v>
      </c>
      <c r="V105" s="788">
        <v>20155.246493212671</v>
      </c>
      <c r="W105" s="749">
        <v>22271.547375000002</v>
      </c>
      <c r="X105" s="195">
        <f t="shared" si="6"/>
        <v>-0.10000000000000005</v>
      </c>
      <c r="Y105" s="774">
        <v>22394.718325791859</v>
      </c>
      <c r="Z105" s="819">
        <v>24746.163750000003</v>
      </c>
      <c r="AA105" s="195">
        <f t="shared" si="7"/>
        <v>0.10000000000000012</v>
      </c>
      <c r="AB105" s="788">
        <v>20358.834841628959</v>
      </c>
      <c r="AC105" s="749">
        <v>22496.512500000001</v>
      </c>
      <c r="AD105" s="195">
        <f t="shared" si="8"/>
        <v>0</v>
      </c>
      <c r="AE105" s="788">
        <v>20358.834841628959</v>
      </c>
      <c r="AF105" s="819">
        <v>22496.512500000001</v>
      </c>
      <c r="AG105" s="195">
        <f t="shared" si="9"/>
        <v>5.0000000000000031E-2</v>
      </c>
      <c r="AH105" s="28">
        <f t="shared" si="74"/>
        <v>19389.366515837104</v>
      </c>
      <c r="AI105" s="180">
        <v>21425.25</v>
      </c>
      <c r="AJ105" s="195">
        <f t="shared" si="10"/>
        <v>0.1</v>
      </c>
      <c r="AK105" s="625">
        <v>17626.696832579186</v>
      </c>
      <c r="AL105" s="625">
        <v>19477.5</v>
      </c>
      <c r="AM105" s="195">
        <f t="shared" si="11"/>
        <v>0.05</v>
      </c>
      <c r="AN105" s="588">
        <v>16787.330316742082</v>
      </c>
      <c r="AO105" s="164">
        <v>18550</v>
      </c>
      <c r="AP105" s="195">
        <f t="shared" si="12"/>
        <v>0.06</v>
      </c>
      <c r="AQ105" s="516">
        <v>15837.10407239819</v>
      </c>
      <c r="AR105" s="157">
        <v>17500</v>
      </c>
      <c r="AS105" s="195">
        <f t="shared" si="13"/>
        <v>0.15131578947368421</v>
      </c>
      <c r="AT105" s="516">
        <v>13755.656108597284</v>
      </c>
      <c r="AU105" s="157">
        <v>15200</v>
      </c>
      <c r="AV105" s="195">
        <f t="shared" si="14"/>
        <v>0</v>
      </c>
      <c r="AW105" s="516">
        <v>13755.656108597284</v>
      </c>
      <c r="AX105" s="157">
        <v>15200</v>
      </c>
      <c r="AY105" s="195">
        <f t="shared" si="15"/>
        <v>7.0422535211267609E-2</v>
      </c>
      <c r="AZ105" s="516">
        <v>12850.678733031675</v>
      </c>
      <c r="BA105" s="157">
        <v>14200</v>
      </c>
      <c r="BB105" s="195">
        <f t="shared" si="16"/>
        <v>0</v>
      </c>
      <c r="BC105" s="516">
        <v>12850.678733031675</v>
      </c>
      <c r="BD105" s="157">
        <v>14200</v>
      </c>
      <c r="BE105" s="195">
        <f t="shared" si="17"/>
        <v>0</v>
      </c>
      <c r="BF105" s="99">
        <v>12850.678733031675</v>
      </c>
      <c r="BG105" s="52">
        <v>14200</v>
      </c>
      <c r="BH105" s="195">
        <f t="shared" si="75"/>
        <v>0</v>
      </c>
      <c r="BI105" s="99">
        <f t="shared" si="76"/>
        <v>12850.678733031675</v>
      </c>
      <c r="BJ105" s="52">
        <v>14200</v>
      </c>
      <c r="BK105" s="195">
        <f t="shared" si="77"/>
        <v>0</v>
      </c>
      <c r="BL105" s="99">
        <f t="shared" si="78"/>
        <v>12850.678733031675</v>
      </c>
      <c r="BM105" s="52">
        <v>14200</v>
      </c>
      <c r="BN105" s="195">
        <f t="shared" si="79"/>
        <v>0</v>
      </c>
      <c r="BO105" s="99">
        <f t="shared" si="80"/>
        <v>12850.678733031675</v>
      </c>
      <c r="BP105" s="52">
        <v>14200</v>
      </c>
      <c r="BQ105" s="195">
        <f t="shared" si="81"/>
        <v>0</v>
      </c>
      <c r="BR105" s="99">
        <f t="shared" si="82"/>
        <v>12850.678733031675</v>
      </c>
      <c r="BS105" s="52">
        <v>14200</v>
      </c>
      <c r="BT105" s="195">
        <f t="shared" si="83"/>
        <v>0</v>
      </c>
      <c r="BU105" s="149">
        <v>12850.678733031675</v>
      </c>
      <c r="BV105" s="165">
        <v>14200</v>
      </c>
      <c r="BW105" s="195">
        <f t="shared" si="84"/>
        <v>0.10077519379844961</v>
      </c>
      <c r="BX105" s="99">
        <f t="shared" si="85"/>
        <v>11674.208144796381</v>
      </c>
      <c r="BY105" s="52">
        <v>12900</v>
      </c>
      <c r="BZ105" s="195">
        <f t="shared" si="86"/>
        <v>0</v>
      </c>
      <c r="CA105" s="112">
        <f t="shared" ref="CA105:CA141" si="87">CB105/1.105</f>
        <v>11674.208144796381</v>
      </c>
      <c r="CB105" s="120">
        <v>12900</v>
      </c>
      <c r="CC105" s="195">
        <f t="shared" si="25"/>
        <v>0</v>
      </c>
      <c r="CD105" s="28">
        <f t="shared" ref="CD105:CD126" si="88">CE105/1.105</f>
        <v>11674.208144796381</v>
      </c>
      <c r="CE105" s="50">
        <v>12900</v>
      </c>
    </row>
    <row r="106" spans="1:88" x14ac:dyDescent="0.3">
      <c r="A106" s="279" t="s">
        <v>165</v>
      </c>
      <c r="B106" s="73">
        <v>914</v>
      </c>
      <c r="C106" s="461" t="s">
        <v>169</v>
      </c>
      <c r="D106" s="788">
        <v>25330.31674208145</v>
      </c>
      <c r="E106" s="774">
        <v>27990</v>
      </c>
      <c r="F106" s="195">
        <f t="shared" si="0"/>
        <v>-6.6688896298766259E-2</v>
      </c>
      <c r="G106" s="788">
        <v>27140.271493212669</v>
      </c>
      <c r="H106" s="774">
        <v>29990</v>
      </c>
      <c r="I106" s="195">
        <f t="shared" si="1"/>
        <v>0</v>
      </c>
      <c r="J106" s="788">
        <v>27140.271493212669</v>
      </c>
      <c r="K106" s="819">
        <v>29990</v>
      </c>
      <c r="L106" s="195">
        <f t="shared" si="2"/>
        <v>0.36681151040328591</v>
      </c>
      <c r="M106" s="788">
        <v>19856.630769230771</v>
      </c>
      <c r="N106" s="749">
        <v>21941.577000000001</v>
      </c>
      <c r="O106" s="195">
        <f t="shared" si="3"/>
        <v>0</v>
      </c>
      <c r="P106" s="788">
        <v>19856.630769230771</v>
      </c>
      <c r="Q106" s="819">
        <v>21941.577000000001</v>
      </c>
      <c r="R106" s="195">
        <f t="shared" si="4"/>
        <v>1.9999999999999948E-2</v>
      </c>
      <c r="S106" s="788">
        <v>19467.285067873305</v>
      </c>
      <c r="T106" s="749">
        <v>21511.350000000002</v>
      </c>
      <c r="U106" s="195">
        <f t="shared" si="5"/>
        <v>5.0000000000000107E-2</v>
      </c>
      <c r="V106" s="788">
        <v>18540.271493212669</v>
      </c>
      <c r="W106" s="749">
        <v>20487</v>
      </c>
      <c r="X106" s="195">
        <f t="shared" si="6"/>
        <v>-0.10012402383502525</v>
      </c>
      <c r="Y106" s="774">
        <v>20603.140859728508</v>
      </c>
      <c r="Z106" s="819">
        <v>22766.470650000003</v>
      </c>
      <c r="AA106" s="195">
        <f t="shared" si="7"/>
        <v>0.10000000000000017</v>
      </c>
      <c r="AB106" s="788">
        <v>18730.128054298642</v>
      </c>
      <c r="AC106" s="749">
        <v>20696.791499999999</v>
      </c>
      <c r="AD106" s="195">
        <f t="shared" si="8"/>
        <v>0</v>
      </c>
      <c r="AE106" s="788">
        <v>18730.128054298642</v>
      </c>
      <c r="AF106" s="819">
        <v>20696.791499999999</v>
      </c>
      <c r="AG106" s="195">
        <f t="shared" si="9"/>
        <v>4.9999999999999989E-2</v>
      </c>
      <c r="AH106" s="28">
        <f t="shared" si="74"/>
        <v>17838.217194570134</v>
      </c>
      <c r="AI106" s="180">
        <v>19711.23</v>
      </c>
      <c r="AJ106" s="195">
        <f t="shared" si="10"/>
        <v>0.10000000000000002</v>
      </c>
      <c r="AK106" s="625">
        <v>16216.561085972849</v>
      </c>
      <c r="AL106" s="625">
        <v>17919.3</v>
      </c>
      <c r="AM106" s="195">
        <f t="shared" si="11"/>
        <v>4.9999999999999954E-2</v>
      </c>
      <c r="AN106" s="588">
        <v>15444.343891402716</v>
      </c>
      <c r="AO106" s="164">
        <v>17066</v>
      </c>
      <c r="AP106" s="195">
        <f t="shared" si="12"/>
        <v>6.0000000000000123E-2</v>
      </c>
      <c r="AQ106" s="516">
        <v>14570.135746606333</v>
      </c>
      <c r="AR106" s="157">
        <v>16099.999999999998</v>
      </c>
      <c r="AS106" s="195">
        <f t="shared" si="13"/>
        <v>0.14999999999999988</v>
      </c>
      <c r="AT106" s="516">
        <v>12669.683257918552</v>
      </c>
      <c r="AU106" s="157">
        <v>14000</v>
      </c>
      <c r="AV106" s="195">
        <f t="shared" si="14"/>
        <v>0</v>
      </c>
      <c r="AW106" s="516">
        <v>12669.683257918552</v>
      </c>
      <c r="AX106" s="157">
        <v>14000</v>
      </c>
      <c r="AY106" s="195">
        <f t="shared" si="15"/>
        <v>7.6923076923076927E-2</v>
      </c>
      <c r="AZ106" s="516">
        <v>11764.705882352941</v>
      </c>
      <c r="BA106" s="157">
        <v>13000</v>
      </c>
      <c r="BB106" s="195">
        <f t="shared" si="16"/>
        <v>0</v>
      </c>
      <c r="BC106" s="516">
        <v>11764.705882352941</v>
      </c>
      <c r="BD106" s="157">
        <v>13000</v>
      </c>
      <c r="BE106" s="195">
        <f t="shared" si="17"/>
        <v>0</v>
      </c>
      <c r="BF106" s="99">
        <v>11764.705882352941</v>
      </c>
      <c r="BG106" s="52">
        <v>13000</v>
      </c>
      <c r="BH106" s="195">
        <f t="shared" si="75"/>
        <v>0</v>
      </c>
      <c r="BI106" s="99">
        <f t="shared" si="76"/>
        <v>11764.705882352941</v>
      </c>
      <c r="BJ106" s="52">
        <v>13000</v>
      </c>
      <c r="BK106" s="195">
        <f t="shared" si="77"/>
        <v>0</v>
      </c>
      <c r="BL106" s="99">
        <f t="shared" si="78"/>
        <v>11764.705882352941</v>
      </c>
      <c r="BM106" s="52">
        <v>13000</v>
      </c>
      <c r="BN106" s="195">
        <f t="shared" si="79"/>
        <v>0</v>
      </c>
      <c r="BO106" s="99">
        <f t="shared" si="80"/>
        <v>11764.705882352941</v>
      </c>
      <c r="BP106" s="52">
        <v>13000</v>
      </c>
      <c r="BQ106" s="195">
        <f t="shared" si="81"/>
        <v>0</v>
      </c>
      <c r="BR106" s="99">
        <f t="shared" si="82"/>
        <v>11764.705882352941</v>
      </c>
      <c r="BS106" s="52">
        <v>13000</v>
      </c>
      <c r="BT106" s="195">
        <f t="shared" si="83"/>
        <v>0</v>
      </c>
      <c r="BU106" s="149">
        <v>11764.705882352941</v>
      </c>
      <c r="BV106" s="165">
        <v>13000</v>
      </c>
      <c r="BW106" s="195">
        <f t="shared" si="84"/>
        <v>9.2436974789915971E-2</v>
      </c>
      <c r="BX106" s="99">
        <f t="shared" si="85"/>
        <v>10769.23076923077</v>
      </c>
      <c r="BY106" s="52">
        <v>11900</v>
      </c>
      <c r="BZ106" s="195">
        <f t="shared" si="86"/>
        <v>0</v>
      </c>
      <c r="CA106" s="112">
        <f t="shared" si="87"/>
        <v>10769.23076923077</v>
      </c>
      <c r="CB106" s="120">
        <v>11900</v>
      </c>
      <c r="CC106" s="195">
        <f t="shared" si="25"/>
        <v>0</v>
      </c>
      <c r="CD106" s="28">
        <f t="shared" si="88"/>
        <v>10769.23076923077</v>
      </c>
      <c r="CE106" s="50">
        <v>11900</v>
      </c>
    </row>
    <row r="107" spans="1:88" x14ac:dyDescent="0.3">
      <c r="A107" s="279" t="s">
        <v>165</v>
      </c>
      <c r="B107" s="73">
        <v>915</v>
      </c>
      <c r="C107" s="461" t="s">
        <v>170</v>
      </c>
      <c r="D107" s="788">
        <v>29855.203619909502</v>
      </c>
      <c r="E107" s="774">
        <v>32990</v>
      </c>
      <c r="F107" s="195">
        <f t="shared" si="0"/>
        <v>9.9703323444114797E-2</v>
      </c>
      <c r="G107" s="788">
        <v>27148.416289592762</v>
      </c>
      <c r="H107" s="774">
        <v>29999</v>
      </c>
      <c r="I107" s="195">
        <f t="shared" si="1"/>
        <v>0</v>
      </c>
      <c r="J107" s="788">
        <v>27148.416289592762</v>
      </c>
      <c r="K107" s="819">
        <v>29999</v>
      </c>
      <c r="L107" s="195">
        <f t="shared" si="2"/>
        <v>0.11728244016659992</v>
      </c>
      <c r="M107" s="788">
        <v>24298.615384615383</v>
      </c>
      <c r="N107" s="749">
        <v>26849.969999999998</v>
      </c>
      <c r="O107" s="195">
        <f t="shared" si="3"/>
        <v>0</v>
      </c>
      <c r="P107" s="788">
        <v>24298.615384615383</v>
      </c>
      <c r="Q107" s="819">
        <v>26849.969999999998</v>
      </c>
      <c r="R107" s="195">
        <f t="shared" si="4"/>
        <v>7.0999999999999897E-2</v>
      </c>
      <c r="S107" s="788">
        <v>22687.782805429866</v>
      </c>
      <c r="T107" s="749">
        <v>25070</v>
      </c>
      <c r="U107" s="195">
        <f t="shared" si="5"/>
        <v>5.0008376612497907E-2</v>
      </c>
      <c r="V107" s="788">
        <v>21607.239819004524</v>
      </c>
      <c r="W107" s="749">
        <v>23876</v>
      </c>
      <c r="X107" s="195">
        <f t="shared" si="6"/>
        <v>-0.10663294598915755</v>
      </c>
      <c r="Y107" s="774">
        <v>24186.295791855209</v>
      </c>
      <c r="Z107" s="819">
        <v>26725.856850000007</v>
      </c>
      <c r="AA107" s="195">
        <f t="shared" si="7"/>
        <v>0.10000000000000005</v>
      </c>
      <c r="AB107" s="788">
        <v>21987.541628959283</v>
      </c>
      <c r="AC107" s="749">
        <v>24296.233500000006</v>
      </c>
      <c r="AD107" s="195">
        <f t="shared" si="8"/>
        <v>0</v>
      </c>
      <c r="AE107" s="788">
        <v>21987.541628959283</v>
      </c>
      <c r="AF107" s="819">
        <v>24296.233500000006</v>
      </c>
      <c r="AG107" s="195">
        <f t="shared" si="9"/>
        <v>5.0000000000000065E-2</v>
      </c>
      <c r="AH107" s="28">
        <f t="shared" si="74"/>
        <v>20940.515837104078</v>
      </c>
      <c r="AI107" s="180">
        <v>23139.270000000004</v>
      </c>
      <c r="AJ107" s="195">
        <f t="shared" si="10"/>
        <v>0.10000000000000016</v>
      </c>
      <c r="AK107" s="625">
        <v>19036.83257918552</v>
      </c>
      <c r="AL107" s="625">
        <v>21035.7</v>
      </c>
      <c r="AM107" s="195">
        <f t="shared" si="11"/>
        <v>5.0000000000000037E-2</v>
      </c>
      <c r="AN107" s="588">
        <v>18130.31674208145</v>
      </c>
      <c r="AO107" s="164">
        <v>20034</v>
      </c>
      <c r="AP107" s="195">
        <f t="shared" si="12"/>
        <v>0.06</v>
      </c>
      <c r="AQ107" s="516">
        <v>17104.072398190045</v>
      </c>
      <c r="AR107" s="157">
        <v>18900</v>
      </c>
      <c r="AS107" s="195">
        <f t="shared" si="13"/>
        <v>0.14545454545454545</v>
      </c>
      <c r="AT107" s="516">
        <v>14932.12669683258</v>
      </c>
      <c r="AU107" s="157">
        <v>16500</v>
      </c>
      <c r="AV107" s="195">
        <f t="shared" si="14"/>
        <v>0</v>
      </c>
      <c r="AW107" s="516">
        <v>14932.12669683258</v>
      </c>
      <c r="AX107" s="157">
        <v>16500</v>
      </c>
      <c r="AY107" s="195">
        <f t="shared" si="15"/>
        <v>7.8431372549019607E-2</v>
      </c>
      <c r="AZ107" s="516">
        <v>13846.153846153846</v>
      </c>
      <c r="BA107" s="157">
        <v>15300</v>
      </c>
      <c r="BB107" s="195">
        <f t="shared" si="16"/>
        <v>0</v>
      </c>
      <c r="BC107" s="516">
        <v>13846.153846153846</v>
      </c>
      <c r="BD107" s="157">
        <v>15300</v>
      </c>
      <c r="BE107" s="195">
        <f t="shared" si="17"/>
        <v>0</v>
      </c>
      <c r="BF107" s="99">
        <v>13846.153846153846</v>
      </c>
      <c r="BG107" s="52">
        <v>15300</v>
      </c>
      <c r="BH107" s="195">
        <f t="shared" si="75"/>
        <v>0</v>
      </c>
      <c r="BI107" s="99">
        <f t="shared" si="76"/>
        <v>13846.153846153846</v>
      </c>
      <c r="BJ107" s="52">
        <v>15300</v>
      </c>
      <c r="BK107" s="195">
        <f t="shared" si="77"/>
        <v>0</v>
      </c>
      <c r="BL107" s="99">
        <f t="shared" si="78"/>
        <v>13846.153846153846</v>
      </c>
      <c r="BM107" s="52">
        <v>15300</v>
      </c>
      <c r="BN107" s="195">
        <f t="shared" si="79"/>
        <v>0</v>
      </c>
      <c r="BO107" s="99">
        <f t="shared" si="80"/>
        <v>13846.153846153846</v>
      </c>
      <c r="BP107" s="52">
        <v>15300</v>
      </c>
      <c r="BQ107" s="195">
        <f t="shared" si="81"/>
        <v>0</v>
      </c>
      <c r="BR107" s="99">
        <f t="shared" si="82"/>
        <v>13846.153846153846</v>
      </c>
      <c r="BS107" s="52">
        <v>15300</v>
      </c>
      <c r="BT107" s="195">
        <f t="shared" si="83"/>
        <v>0</v>
      </c>
      <c r="BU107" s="149">
        <v>13846.153846153846</v>
      </c>
      <c r="BV107" s="165">
        <v>15300</v>
      </c>
      <c r="BW107" s="195">
        <f t="shared" si="84"/>
        <v>0.10071942446043165</v>
      </c>
      <c r="BX107" s="99">
        <f t="shared" si="85"/>
        <v>12579.185520361991</v>
      </c>
      <c r="BY107" s="52">
        <v>13900</v>
      </c>
      <c r="BZ107" s="195">
        <f t="shared" si="86"/>
        <v>0</v>
      </c>
      <c r="CA107" s="112">
        <f t="shared" si="87"/>
        <v>12579.185520361991</v>
      </c>
      <c r="CB107" s="120">
        <v>13900</v>
      </c>
      <c r="CC107" s="195">
        <f t="shared" si="25"/>
        <v>0</v>
      </c>
      <c r="CD107" s="28">
        <f t="shared" si="88"/>
        <v>12579.185520361991</v>
      </c>
      <c r="CE107" s="50">
        <v>13900</v>
      </c>
    </row>
    <row r="108" spans="1:88" x14ac:dyDescent="0.3">
      <c r="A108" s="279" t="s">
        <v>165</v>
      </c>
      <c r="B108" s="73">
        <v>916</v>
      </c>
      <c r="C108" s="461" t="s">
        <v>171</v>
      </c>
      <c r="D108" s="788">
        <v>29855.203619909502</v>
      </c>
      <c r="E108" s="774">
        <v>32990</v>
      </c>
      <c r="F108" s="195">
        <f t="shared" si="0"/>
        <v>0.10003334444814939</v>
      </c>
      <c r="G108" s="788">
        <v>27140.271493212669</v>
      </c>
      <c r="H108" s="774">
        <v>29990</v>
      </c>
      <c r="I108" s="195">
        <f t="shared" si="1"/>
        <v>0</v>
      </c>
      <c r="J108" s="788">
        <v>27140.271493212669</v>
      </c>
      <c r="K108" s="819">
        <v>29990</v>
      </c>
      <c r="L108" s="195">
        <f t="shared" si="2"/>
        <v>0.13885263162748188</v>
      </c>
      <c r="M108" s="788">
        <v>23831.240969630773</v>
      </c>
      <c r="N108" s="749">
        <v>26333.521271442005</v>
      </c>
      <c r="O108" s="195">
        <f t="shared" si="3"/>
        <v>0</v>
      </c>
      <c r="P108" s="788">
        <v>23831.240969630773</v>
      </c>
      <c r="Q108" s="819">
        <v>26333.521271442005</v>
      </c>
      <c r="R108" s="195">
        <f t="shared" si="4"/>
        <v>7.1000000000000008E-2</v>
      </c>
      <c r="S108" s="788">
        <v>22251.392128506792</v>
      </c>
      <c r="T108" s="749">
        <v>24587.788302000004</v>
      </c>
      <c r="U108" s="195">
        <f t="shared" si="5"/>
        <v>5.0000000000000024E-2</v>
      </c>
      <c r="V108" s="788">
        <v>21191.802027149326</v>
      </c>
      <c r="W108" s="749">
        <v>23416.941240000004</v>
      </c>
      <c r="X108" s="195">
        <f t="shared" si="6"/>
        <v>-9.9999999999999978E-2</v>
      </c>
      <c r="Y108" s="774">
        <v>23546.446696832583</v>
      </c>
      <c r="Z108" s="819">
        <v>26018.823600000003</v>
      </c>
      <c r="AA108" s="195">
        <f t="shared" si="7"/>
        <v>0.10000000000000003</v>
      </c>
      <c r="AB108" s="788">
        <v>21405.860633484164</v>
      </c>
      <c r="AC108" s="749">
        <v>23653.476000000002</v>
      </c>
      <c r="AD108" s="195">
        <f t="shared" si="8"/>
        <v>0</v>
      </c>
      <c r="AE108" s="788">
        <v>21405.860633484164</v>
      </c>
      <c r="AF108" s="819">
        <v>23653.476000000002</v>
      </c>
      <c r="AG108" s="195">
        <f t="shared" si="9"/>
        <v>4.9999999999999982E-2</v>
      </c>
      <c r="AH108" s="28">
        <f t="shared" si="74"/>
        <v>20386.533936651587</v>
      </c>
      <c r="AI108" s="180">
        <v>22527.120000000003</v>
      </c>
      <c r="AJ108" s="195">
        <f t="shared" si="10"/>
        <v>0.10000000000000009</v>
      </c>
      <c r="AK108" s="625">
        <v>18533.21266968326</v>
      </c>
      <c r="AL108" s="625">
        <v>20479.2</v>
      </c>
      <c r="AM108" s="195">
        <f t="shared" si="11"/>
        <v>5.0000000000000037E-2</v>
      </c>
      <c r="AN108" s="588">
        <v>17650.678733031673</v>
      </c>
      <c r="AO108" s="164">
        <v>19504</v>
      </c>
      <c r="AP108" s="195">
        <f t="shared" si="12"/>
        <v>0.06</v>
      </c>
      <c r="AQ108" s="516">
        <v>16651.583710407242</v>
      </c>
      <c r="AR108" s="157">
        <v>18400</v>
      </c>
      <c r="AS108" s="195">
        <f t="shared" si="13"/>
        <v>0.15</v>
      </c>
      <c r="AT108" s="516">
        <v>14479.638009049773</v>
      </c>
      <c r="AU108" s="157">
        <v>16000</v>
      </c>
      <c r="AV108" s="195">
        <f t="shared" si="14"/>
        <v>0</v>
      </c>
      <c r="AW108" s="516">
        <v>14479.638009049773</v>
      </c>
      <c r="AX108" s="157">
        <v>16000</v>
      </c>
      <c r="AY108" s="195">
        <f t="shared" si="15"/>
        <v>4.5751633986928102E-2</v>
      </c>
      <c r="AZ108" s="516">
        <v>13846.153846153846</v>
      </c>
      <c r="BA108" s="157">
        <v>15300</v>
      </c>
      <c r="BB108" s="195">
        <f t="shared" si="16"/>
        <v>0</v>
      </c>
      <c r="BC108" s="516">
        <v>13846.153846153846</v>
      </c>
      <c r="BD108" s="157">
        <v>15300</v>
      </c>
      <c r="BE108" s="195">
        <f t="shared" si="17"/>
        <v>0</v>
      </c>
      <c r="BF108" s="99">
        <v>13846.153846153846</v>
      </c>
      <c r="BG108" s="52">
        <v>15300</v>
      </c>
      <c r="BH108" s="195">
        <f t="shared" si="75"/>
        <v>0</v>
      </c>
      <c r="BI108" s="99">
        <f t="shared" si="76"/>
        <v>13846.153846153846</v>
      </c>
      <c r="BJ108" s="52">
        <v>15300</v>
      </c>
      <c r="BK108" s="195">
        <f t="shared" si="77"/>
        <v>0</v>
      </c>
      <c r="BL108" s="99">
        <f t="shared" si="78"/>
        <v>13846.153846153846</v>
      </c>
      <c r="BM108" s="52">
        <v>15300</v>
      </c>
      <c r="BN108" s="195">
        <f t="shared" si="79"/>
        <v>0</v>
      </c>
      <c r="BO108" s="99">
        <f t="shared" si="80"/>
        <v>13846.153846153846</v>
      </c>
      <c r="BP108" s="52">
        <v>15300</v>
      </c>
      <c r="BQ108" s="195">
        <f t="shared" si="81"/>
        <v>0</v>
      </c>
      <c r="BR108" s="99">
        <f t="shared" si="82"/>
        <v>13846.153846153846</v>
      </c>
      <c r="BS108" s="52">
        <v>15300</v>
      </c>
      <c r="BT108" s="195">
        <f t="shared" si="83"/>
        <v>0</v>
      </c>
      <c r="BU108" s="149">
        <v>13846.153846153846</v>
      </c>
      <c r="BV108" s="165">
        <v>15300</v>
      </c>
      <c r="BW108" s="195">
        <f t="shared" si="84"/>
        <v>0.10071942446043165</v>
      </c>
      <c r="BX108" s="99">
        <f t="shared" si="85"/>
        <v>12579.185520361991</v>
      </c>
      <c r="BY108" s="52">
        <v>13900</v>
      </c>
      <c r="BZ108" s="195">
        <f t="shared" si="86"/>
        <v>0</v>
      </c>
      <c r="CA108" s="112">
        <f t="shared" si="87"/>
        <v>12579.185520361991</v>
      </c>
      <c r="CB108" s="120">
        <v>13900</v>
      </c>
      <c r="CC108" s="195">
        <f t="shared" si="25"/>
        <v>0</v>
      </c>
      <c r="CD108" s="28">
        <f t="shared" si="88"/>
        <v>12579.185520361991</v>
      </c>
      <c r="CE108" s="50">
        <v>13900</v>
      </c>
    </row>
    <row r="109" spans="1:88" x14ac:dyDescent="0.3">
      <c r="A109" s="279" t="s">
        <v>165</v>
      </c>
      <c r="B109" s="73">
        <v>917</v>
      </c>
      <c r="C109" s="461" t="s">
        <v>172</v>
      </c>
      <c r="D109" s="788">
        <v>29855.203619909502</v>
      </c>
      <c r="E109" s="774">
        <v>32990</v>
      </c>
      <c r="F109" s="195">
        <f t="shared" si="0"/>
        <v>0.10003334444814939</v>
      </c>
      <c r="G109" s="788">
        <v>27140.271493212669</v>
      </c>
      <c r="H109" s="774">
        <v>29990</v>
      </c>
      <c r="I109" s="195">
        <f t="shared" si="1"/>
        <v>0</v>
      </c>
      <c r="J109" s="788">
        <v>27140.271493212669</v>
      </c>
      <c r="K109" s="819">
        <v>29990</v>
      </c>
      <c r="L109" s="195">
        <f t="shared" si="2"/>
        <v>0.13885263162748188</v>
      </c>
      <c r="M109" s="788">
        <v>23831.240969630773</v>
      </c>
      <c r="N109" s="749">
        <v>26333.521271442005</v>
      </c>
      <c r="O109" s="195">
        <f t="shared" si="3"/>
        <v>0</v>
      </c>
      <c r="P109" s="788">
        <v>23831.240969630773</v>
      </c>
      <c r="Q109" s="819">
        <v>26333.521271442005</v>
      </c>
      <c r="R109" s="195">
        <f t="shared" si="4"/>
        <v>7.1000000000000008E-2</v>
      </c>
      <c r="S109" s="788">
        <v>22251.392128506792</v>
      </c>
      <c r="T109" s="749">
        <v>24587.788302000004</v>
      </c>
      <c r="U109" s="195">
        <f t="shared" si="5"/>
        <v>5.0000000000000024E-2</v>
      </c>
      <c r="V109" s="788">
        <v>21191.802027149326</v>
      </c>
      <c r="W109" s="749">
        <v>23416.941240000004</v>
      </c>
      <c r="X109" s="195">
        <f t="shared" si="6"/>
        <v>-9.9999999999999978E-2</v>
      </c>
      <c r="Y109" s="774">
        <v>23546.446696832583</v>
      </c>
      <c r="Z109" s="819">
        <v>26018.823600000003</v>
      </c>
      <c r="AA109" s="195">
        <f t="shared" si="7"/>
        <v>0.10000000000000003</v>
      </c>
      <c r="AB109" s="788">
        <v>21405.860633484164</v>
      </c>
      <c r="AC109" s="749">
        <v>23653.476000000002</v>
      </c>
      <c r="AD109" s="195">
        <f t="shared" si="8"/>
        <v>0</v>
      </c>
      <c r="AE109" s="788">
        <v>21405.860633484164</v>
      </c>
      <c r="AF109" s="819">
        <v>23653.476000000002</v>
      </c>
      <c r="AG109" s="195">
        <f t="shared" si="9"/>
        <v>4.9999999999999982E-2</v>
      </c>
      <c r="AH109" s="28">
        <f t="shared" si="74"/>
        <v>20386.533936651587</v>
      </c>
      <c r="AI109" s="180">
        <v>22527.120000000003</v>
      </c>
      <c r="AJ109" s="195">
        <f t="shared" si="10"/>
        <v>0.10000000000000009</v>
      </c>
      <c r="AK109" s="625">
        <v>18533.21266968326</v>
      </c>
      <c r="AL109" s="625">
        <v>20479.2</v>
      </c>
      <c r="AM109" s="195">
        <f t="shared" si="11"/>
        <v>5.0000000000000037E-2</v>
      </c>
      <c r="AN109" s="588">
        <v>17650.678733031673</v>
      </c>
      <c r="AO109" s="164">
        <v>19504</v>
      </c>
      <c r="AP109" s="195">
        <f t="shared" si="12"/>
        <v>0.06</v>
      </c>
      <c r="AQ109" s="516">
        <v>16651.583710407242</v>
      </c>
      <c r="AR109" s="157">
        <v>18400</v>
      </c>
      <c r="AS109" s="195">
        <f t="shared" si="13"/>
        <v>0.15</v>
      </c>
      <c r="AT109" s="516">
        <v>14479.638009049773</v>
      </c>
      <c r="AU109" s="157">
        <v>16000</v>
      </c>
      <c r="AV109" s="195">
        <f t="shared" si="14"/>
        <v>0</v>
      </c>
      <c r="AW109" s="516">
        <v>14479.638009049773</v>
      </c>
      <c r="AX109" s="157">
        <v>16000</v>
      </c>
      <c r="AY109" s="195">
        <f t="shared" si="15"/>
        <v>4.5751633986928102E-2</v>
      </c>
      <c r="AZ109" s="516">
        <v>13846.153846153846</v>
      </c>
      <c r="BA109" s="157">
        <v>15300</v>
      </c>
      <c r="BB109" s="195">
        <f t="shared" si="16"/>
        <v>0</v>
      </c>
      <c r="BC109" s="516">
        <v>13846.153846153846</v>
      </c>
      <c r="BD109" s="157">
        <v>15300</v>
      </c>
      <c r="BE109" s="195">
        <f t="shared" si="17"/>
        <v>0</v>
      </c>
      <c r="BF109" s="99">
        <v>13846.153846153846</v>
      </c>
      <c r="BG109" s="52">
        <v>15300</v>
      </c>
      <c r="BH109" s="195">
        <f t="shared" si="75"/>
        <v>0</v>
      </c>
      <c r="BI109" s="99">
        <f t="shared" si="76"/>
        <v>13846.153846153846</v>
      </c>
      <c r="BJ109" s="52">
        <v>15300</v>
      </c>
      <c r="BK109" s="195">
        <f t="shared" si="77"/>
        <v>0</v>
      </c>
      <c r="BL109" s="99">
        <f t="shared" si="78"/>
        <v>13846.153846153846</v>
      </c>
      <c r="BM109" s="52">
        <v>15300</v>
      </c>
      <c r="BN109" s="195">
        <f t="shared" si="79"/>
        <v>0</v>
      </c>
      <c r="BO109" s="99">
        <f t="shared" si="80"/>
        <v>13846.153846153846</v>
      </c>
      <c r="BP109" s="52">
        <v>15300</v>
      </c>
      <c r="BQ109" s="195">
        <f t="shared" si="81"/>
        <v>0</v>
      </c>
      <c r="BR109" s="99">
        <f t="shared" si="82"/>
        <v>13846.153846153846</v>
      </c>
      <c r="BS109" s="52">
        <v>15300</v>
      </c>
      <c r="BT109" s="195">
        <f t="shared" si="83"/>
        <v>0</v>
      </c>
      <c r="BU109" s="149">
        <v>13846.153846153846</v>
      </c>
      <c r="BV109" s="165">
        <v>15300</v>
      </c>
      <c r="BW109" s="195">
        <f t="shared" si="84"/>
        <v>0.10071942446043165</v>
      </c>
      <c r="BX109" s="99">
        <f t="shared" si="85"/>
        <v>12579.185520361991</v>
      </c>
      <c r="BY109" s="52">
        <v>13900</v>
      </c>
      <c r="BZ109" s="195">
        <f t="shared" si="86"/>
        <v>0</v>
      </c>
      <c r="CA109" s="112">
        <f t="shared" si="87"/>
        <v>12579.185520361991</v>
      </c>
      <c r="CB109" s="120">
        <v>13900</v>
      </c>
      <c r="CC109" s="195">
        <f t="shared" si="25"/>
        <v>0</v>
      </c>
      <c r="CD109" s="28">
        <f t="shared" si="88"/>
        <v>12579.185520361991</v>
      </c>
      <c r="CE109" s="50">
        <v>13900</v>
      </c>
    </row>
    <row r="110" spans="1:88" x14ac:dyDescent="0.3">
      <c r="A110" s="279" t="s">
        <v>165</v>
      </c>
      <c r="B110" s="73">
        <v>918</v>
      </c>
      <c r="C110" s="461" t="s">
        <v>173</v>
      </c>
      <c r="D110" s="788">
        <v>15375.565610859729</v>
      </c>
      <c r="E110" s="774">
        <v>16990</v>
      </c>
      <c r="F110" s="195">
        <f t="shared" si="0"/>
        <v>0.14103425117528542</v>
      </c>
      <c r="G110" s="788">
        <v>13475.113122171946</v>
      </c>
      <c r="H110" s="774">
        <v>14890</v>
      </c>
      <c r="I110" s="195">
        <f t="shared" si="1"/>
        <v>0</v>
      </c>
      <c r="J110" s="788">
        <v>13475.113122171946</v>
      </c>
      <c r="K110" s="819">
        <v>14890</v>
      </c>
      <c r="L110" s="195">
        <f t="shared" si="2"/>
        <v>-6.6300724079224452E-2</v>
      </c>
      <c r="M110" s="788">
        <v>14431.962699000005</v>
      </c>
      <c r="N110" s="749">
        <v>15947.318782395005</v>
      </c>
      <c r="O110" s="195">
        <f t="shared" si="3"/>
        <v>0</v>
      </c>
      <c r="P110" s="788">
        <v>14431.962699000005</v>
      </c>
      <c r="Q110" s="819">
        <v>15947.318782395005</v>
      </c>
      <c r="R110" s="195">
        <f t="shared" si="4"/>
        <v>1.9999999999999948E-2</v>
      </c>
      <c r="S110" s="788">
        <v>14148.983038235299</v>
      </c>
      <c r="T110" s="749">
        <v>15634.626257250005</v>
      </c>
      <c r="U110" s="195">
        <f t="shared" si="5"/>
        <v>5.0000000000000107E-2</v>
      </c>
      <c r="V110" s="788">
        <v>13475.221941176475</v>
      </c>
      <c r="W110" s="749">
        <v>14890.120245000004</v>
      </c>
      <c r="X110" s="195">
        <f t="shared" si="6"/>
        <v>-9.9999999999999978E-2</v>
      </c>
      <c r="Y110" s="774">
        <v>14972.468823529416</v>
      </c>
      <c r="Z110" s="819">
        <v>16544.578050000004</v>
      </c>
      <c r="AA110" s="195">
        <f t="shared" si="7"/>
        <v>0.10000000000000013</v>
      </c>
      <c r="AB110" s="788">
        <v>13611.335294117649</v>
      </c>
      <c r="AC110" s="749">
        <v>15040.525500000002</v>
      </c>
      <c r="AD110" s="195">
        <f t="shared" si="8"/>
        <v>0</v>
      </c>
      <c r="AE110" s="788">
        <v>13611.335294117649</v>
      </c>
      <c r="AF110" s="819">
        <v>15040.525500000002</v>
      </c>
      <c r="AG110" s="195">
        <f t="shared" si="9"/>
        <v>5.000000000000001E-2</v>
      </c>
      <c r="AH110" s="28">
        <f t="shared" si="74"/>
        <v>12963.176470588236</v>
      </c>
      <c r="AI110" s="180">
        <v>14324.310000000001</v>
      </c>
      <c r="AJ110" s="195">
        <f t="shared" si="10"/>
        <v>0.10000000000000007</v>
      </c>
      <c r="AK110" s="625">
        <v>11784.705882352942</v>
      </c>
      <c r="AL110" s="625">
        <v>13022.1</v>
      </c>
      <c r="AM110" s="195">
        <f t="shared" si="11"/>
        <v>5.0000000000000031E-2</v>
      </c>
      <c r="AN110" s="588">
        <v>11223.529411764706</v>
      </c>
      <c r="AO110" s="164">
        <v>12402</v>
      </c>
      <c r="AP110" s="195">
        <f t="shared" si="12"/>
        <v>0.06</v>
      </c>
      <c r="AQ110" s="516">
        <v>10588.235294117647</v>
      </c>
      <c r="AR110" s="157">
        <v>11700</v>
      </c>
      <c r="AS110" s="195">
        <f t="shared" si="13"/>
        <v>0.14705882352941177</v>
      </c>
      <c r="AT110" s="516">
        <v>9230.7692307692305</v>
      </c>
      <c r="AU110" s="157">
        <v>10200</v>
      </c>
      <c r="AV110" s="195">
        <f t="shared" si="14"/>
        <v>0</v>
      </c>
      <c r="AW110" s="516">
        <v>9230.7692307692305</v>
      </c>
      <c r="AX110" s="157">
        <v>10200</v>
      </c>
      <c r="AY110" s="195">
        <f t="shared" si="15"/>
        <v>0.17241379310344829</v>
      </c>
      <c r="AZ110" s="516">
        <v>7873.303167420815</v>
      </c>
      <c r="BA110" s="157">
        <v>8700</v>
      </c>
      <c r="BB110" s="195">
        <f t="shared" si="16"/>
        <v>0</v>
      </c>
      <c r="BC110" s="516">
        <v>7873.303167420815</v>
      </c>
      <c r="BD110" s="157">
        <v>8700</v>
      </c>
      <c r="BE110" s="195">
        <f t="shared" si="17"/>
        <v>0</v>
      </c>
      <c r="BF110" s="99">
        <v>7873.303167420815</v>
      </c>
      <c r="BG110" s="52">
        <v>8700</v>
      </c>
      <c r="BH110" s="195">
        <f t="shared" si="75"/>
        <v>0</v>
      </c>
      <c r="BI110" s="99">
        <f t="shared" si="76"/>
        <v>7873.303167420815</v>
      </c>
      <c r="BJ110" s="52">
        <v>8700</v>
      </c>
      <c r="BK110" s="195">
        <f t="shared" si="77"/>
        <v>0</v>
      </c>
      <c r="BL110" s="99">
        <f t="shared" si="78"/>
        <v>7873.303167420815</v>
      </c>
      <c r="BM110" s="52">
        <v>8700</v>
      </c>
      <c r="BN110" s="195">
        <f t="shared" si="79"/>
        <v>0</v>
      </c>
      <c r="BO110" s="99">
        <f t="shared" si="80"/>
        <v>7873.303167420815</v>
      </c>
      <c r="BP110" s="52">
        <v>8700</v>
      </c>
      <c r="BQ110" s="195">
        <f t="shared" si="81"/>
        <v>0</v>
      </c>
      <c r="BR110" s="99">
        <f t="shared" si="82"/>
        <v>7873.303167420815</v>
      </c>
      <c r="BS110" s="52">
        <v>8700</v>
      </c>
      <c r="BT110" s="195">
        <f t="shared" si="83"/>
        <v>0</v>
      </c>
      <c r="BU110" s="149">
        <v>7873.303167420815</v>
      </c>
      <c r="BV110" s="165">
        <v>8700</v>
      </c>
      <c r="BW110" s="195">
        <f t="shared" si="84"/>
        <v>0.10126582278481013</v>
      </c>
      <c r="BX110" s="99">
        <f t="shared" si="85"/>
        <v>7149.3212669683262</v>
      </c>
      <c r="BY110" s="52">
        <v>7900</v>
      </c>
      <c r="BZ110" s="195">
        <f t="shared" si="86"/>
        <v>0</v>
      </c>
      <c r="CA110" s="112">
        <f t="shared" si="87"/>
        <v>7149.3212669683262</v>
      </c>
      <c r="CB110" s="120">
        <v>7900</v>
      </c>
      <c r="CC110" s="195">
        <f t="shared" si="25"/>
        <v>0</v>
      </c>
      <c r="CD110" s="28">
        <f t="shared" si="88"/>
        <v>7149.3212669683262</v>
      </c>
      <c r="CE110" s="50">
        <v>7900</v>
      </c>
    </row>
    <row r="111" spans="1:88" x14ac:dyDescent="0.3">
      <c r="A111" s="279" t="s">
        <v>165</v>
      </c>
      <c r="B111" s="73">
        <v>919</v>
      </c>
      <c r="C111" s="461" t="s">
        <v>174</v>
      </c>
      <c r="D111" s="788">
        <v>26778.280542986427</v>
      </c>
      <c r="E111" s="774">
        <v>29590</v>
      </c>
      <c r="F111" s="195">
        <f t="shared" si="0"/>
        <v>9.6331974805483514E-2</v>
      </c>
      <c r="G111" s="788">
        <v>24425.339366515836</v>
      </c>
      <c r="H111" s="774">
        <v>26990</v>
      </c>
      <c r="I111" s="195">
        <f t="shared" si="1"/>
        <v>0</v>
      </c>
      <c r="J111" s="788">
        <v>24425.339366515836</v>
      </c>
      <c r="K111" s="819">
        <v>26990</v>
      </c>
      <c r="L111" s="195">
        <f t="shared" si="2"/>
        <v>7.1517093781854377E-2</v>
      </c>
      <c r="M111" s="788">
        <v>22795.100057907697</v>
      </c>
      <c r="N111" s="749">
        <v>25188.585563988006</v>
      </c>
      <c r="O111" s="195">
        <f t="shared" si="3"/>
        <v>0</v>
      </c>
      <c r="P111" s="788">
        <v>22795.100057907697</v>
      </c>
      <c r="Q111" s="819">
        <v>25188.585563988006</v>
      </c>
      <c r="R111" s="195">
        <f t="shared" si="4"/>
        <v>7.0999999999999966E-2</v>
      </c>
      <c r="S111" s="788">
        <v>21283.940296832585</v>
      </c>
      <c r="T111" s="749">
        <v>23518.754028000007</v>
      </c>
      <c r="U111" s="195">
        <f t="shared" si="5"/>
        <v>5.0000000000000121E-2</v>
      </c>
      <c r="V111" s="788">
        <v>20270.419330316745</v>
      </c>
      <c r="W111" s="749">
        <v>22398.813360000004</v>
      </c>
      <c r="X111" s="195">
        <f t="shared" si="6"/>
        <v>-0.1</v>
      </c>
      <c r="Y111" s="774">
        <v>22522.688144796382</v>
      </c>
      <c r="Z111" s="819">
        <v>24887.570400000004</v>
      </c>
      <c r="AA111" s="195">
        <f t="shared" si="7"/>
        <v>0.10000000000000007</v>
      </c>
      <c r="AB111" s="788">
        <v>20475.171040723984</v>
      </c>
      <c r="AC111" s="749">
        <v>22625.064000000002</v>
      </c>
      <c r="AD111" s="195">
        <f t="shared" si="8"/>
        <v>0</v>
      </c>
      <c r="AE111" s="788">
        <v>20475.171040723984</v>
      </c>
      <c r="AF111" s="819">
        <v>22625.064000000002</v>
      </c>
      <c r="AG111" s="195">
        <f t="shared" si="9"/>
        <v>5.0000000000000086E-2</v>
      </c>
      <c r="AH111" s="28">
        <f t="shared" si="74"/>
        <v>19500.162895927602</v>
      </c>
      <c r="AI111" s="180">
        <v>21547.68</v>
      </c>
      <c r="AJ111" s="195">
        <f t="shared" si="10"/>
        <v>0.10000000000000006</v>
      </c>
      <c r="AK111" s="625">
        <v>17727.420814479639</v>
      </c>
      <c r="AL111" s="625">
        <v>19588.8</v>
      </c>
      <c r="AM111" s="195">
        <f t="shared" si="11"/>
        <v>4.9999999999999961E-2</v>
      </c>
      <c r="AN111" s="588">
        <v>16883.257918552037</v>
      </c>
      <c r="AO111" s="164">
        <v>18656</v>
      </c>
      <c r="AP111" s="195">
        <f t="shared" si="12"/>
        <v>0.06</v>
      </c>
      <c r="AQ111" s="516">
        <v>15927.601809954751</v>
      </c>
      <c r="AR111" s="157">
        <v>17600</v>
      </c>
      <c r="AS111" s="195">
        <f t="shared" si="13"/>
        <v>0.15032679738562091</v>
      </c>
      <c r="AT111" s="516">
        <v>13846.153846153846</v>
      </c>
      <c r="AU111" s="157">
        <v>15300</v>
      </c>
      <c r="AV111" s="195">
        <f t="shared" si="14"/>
        <v>0</v>
      </c>
      <c r="AW111" s="516">
        <v>13846.153846153846</v>
      </c>
      <c r="AX111" s="157">
        <v>15300</v>
      </c>
      <c r="AY111" s="195">
        <f t="shared" si="15"/>
        <v>7.746478873239436E-2</v>
      </c>
      <c r="AZ111" s="516">
        <v>12850.678733031675</v>
      </c>
      <c r="BA111" s="157">
        <v>14200</v>
      </c>
      <c r="BB111" s="195">
        <f t="shared" si="16"/>
        <v>0</v>
      </c>
      <c r="BC111" s="516">
        <v>12850.678733031675</v>
      </c>
      <c r="BD111" s="157">
        <v>14200</v>
      </c>
      <c r="BE111" s="195">
        <f t="shared" si="17"/>
        <v>0</v>
      </c>
      <c r="BF111" s="99">
        <v>12850.678733031675</v>
      </c>
      <c r="BG111" s="52">
        <v>14200</v>
      </c>
      <c r="BH111" s="195">
        <f t="shared" si="75"/>
        <v>0</v>
      </c>
      <c r="BI111" s="99">
        <f t="shared" si="76"/>
        <v>12850.678733031675</v>
      </c>
      <c r="BJ111" s="52">
        <v>14200</v>
      </c>
      <c r="BK111" s="195">
        <f t="shared" si="77"/>
        <v>0</v>
      </c>
      <c r="BL111" s="99">
        <f t="shared" si="78"/>
        <v>12850.678733031675</v>
      </c>
      <c r="BM111" s="52">
        <v>14200</v>
      </c>
      <c r="BN111" s="195">
        <f t="shared" si="79"/>
        <v>0</v>
      </c>
      <c r="BO111" s="99">
        <f t="shared" si="80"/>
        <v>12850.678733031675</v>
      </c>
      <c r="BP111" s="52">
        <v>14200</v>
      </c>
      <c r="BQ111" s="195">
        <f t="shared" si="81"/>
        <v>0</v>
      </c>
      <c r="BR111" s="99">
        <f t="shared" si="82"/>
        <v>12850.678733031675</v>
      </c>
      <c r="BS111" s="52">
        <v>14200</v>
      </c>
      <c r="BT111" s="195">
        <f t="shared" si="83"/>
        <v>0</v>
      </c>
      <c r="BU111" s="149">
        <v>12850.678733031675</v>
      </c>
      <c r="BV111" s="165">
        <v>14200</v>
      </c>
      <c r="BW111" s="195">
        <f t="shared" si="84"/>
        <v>0.10077519379844961</v>
      </c>
      <c r="BX111" s="99">
        <f t="shared" si="85"/>
        <v>11674.208144796381</v>
      </c>
      <c r="BY111" s="52">
        <v>12900</v>
      </c>
      <c r="BZ111" s="195">
        <f t="shared" si="86"/>
        <v>0</v>
      </c>
      <c r="CA111" s="112">
        <f t="shared" si="87"/>
        <v>11674.208144796381</v>
      </c>
      <c r="CB111" s="120">
        <v>12900</v>
      </c>
      <c r="CC111" s="195">
        <f t="shared" si="25"/>
        <v>0</v>
      </c>
      <c r="CD111" s="28">
        <f t="shared" si="88"/>
        <v>11674.208144796381</v>
      </c>
      <c r="CE111" s="50">
        <v>12900</v>
      </c>
    </row>
    <row r="112" spans="1:88" x14ac:dyDescent="0.3">
      <c r="A112" s="279" t="s">
        <v>165</v>
      </c>
      <c r="B112" s="73">
        <v>920</v>
      </c>
      <c r="C112" s="461" t="s">
        <v>175</v>
      </c>
      <c r="D112" s="788">
        <v>22623.529411764706</v>
      </c>
      <c r="E112" s="774">
        <v>24999</v>
      </c>
      <c r="F112" s="195">
        <f t="shared" si="0"/>
        <v>3.6014405762304919E-4</v>
      </c>
      <c r="G112" s="788">
        <v>22615.384615384617</v>
      </c>
      <c r="H112" s="774">
        <v>24990</v>
      </c>
      <c r="I112" s="195">
        <f t="shared" si="1"/>
        <v>0</v>
      </c>
      <c r="J112" s="788">
        <v>22615.384615384617</v>
      </c>
      <c r="K112" s="819">
        <v>24990</v>
      </c>
      <c r="L112" s="195">
        <f t="shared" si="2"/>
        <v>0.1265317722346635</v>
      </c>
      <c r="M112" s="788">
        <v>20075.23016463462</v>
      </c>
      <c r="N112" s="749">
        <v>22183.129331921256</v>
      </c>
      <c r="O112" s="195">
        <f t="shared" si="3"/>
        <v>0</v>
      </c>
      <c r="P112" s="788">
        <v>20075.23016463462</v>
      </c>
      <c r="Q112" s="819">
        <v>22183.129331921256</v>
      </c>
      <c r="R112" s="195">
        <f t="shared" si="4"/>
        <v>7.0999999999999897E-2</v>
      </c>
      <c r="S112" s="788">
        <v>18744.37923868779</v>
      </c>
      <c r="T112" s="749">
        <v>20712.539058750008</v>
      </c>
      <c r="U112" s="195">
        <f t="shared" si="5"/>
        <v>5.00000000000001E-2</v>
      </c>
      <c r="V112" s="788">
        <v>17851.789751131226</v>
      </c>
      <c r="W112" s="749">
        <v>19726.227675000006</v>
      </c>
      <c r="X112" s="195">
        <f t="shared" si="6"/>
        <v>-9.9999999999999964E-2</v>
      </c>
      <c r="Y112" s="774">
        <v>19835.321945701362</v>
      </c>
      <c r="Z112" s="819">
        <v>21918.030750000005</v>
      </c>
      <c r="AA112" s="195">
        <f t="shared" si="7"/>
        <v>0.10000000000000016</v>
      </c>
      <c r="AB112" s="788">
        <v>18032.110859728509</v>
      </c>
      <c r="AC112" s="749">
        <v>19925.482500000002</v>
      </c>
      <c r="AD112" s="195">
        <f t="shared" si="8"/>
        <v>0</v>
      </c>
      <c r="AE112" s="788">
        <v>18032.110859728509</v>
      </c>
      <c r="AF112" s="819">
        <v>19925.482500000002</v>
      </c>
      <c r="AG112" s="195">
        <f t="shared" si="9"/>
        <v>5.0000000000000017E-2</v>
      </c>
      <c r="AH112" s="28">
        <f t="shared" si="74"/>
        <v>17173.438914027152</v>
      </c>
      <c r="AI112" s="237">
        <v>18976.650000000001</v>
      </c>
      <c r="AJ112" s="195">
        <f t="shared" si="10"/>
        <v>0.10000000000000009</v>
      </c>
      <c r="AK112" s="625">
        <v>15612.217194570136</v>
      </c>
      <c r="AL112" s="625">
        <v>17251.5</v>
      </c>
      <c r="AM112" s="195">
        <f t="shared" si="11"/>
        <v>0.05</v>
      </c>
      <c r="AN112" s="588">
        <v>14868.778280542987</v>
      </c>
      <c r="AO112" s="164">
        <v>16430</v>
      </c>
      <c r="AP112" s="195">
        <f t="shared" si="12"/>
        <v>0.06</v>
      </c>
      <c r="AQ112" s="516">
        <v>14027.149321266968</v>
      </c>
      <c r="AR112" s="157">
        <v>15500</v>
      </c>
      <c r="AS112" s="195">
        <f t="shared" si="13"/>
        <v>0.14814814814814814</v>
      </c>
      <c r="AT112" s="516">
        <v>12217.194570135747</v>
      </c>
      <c r="AU112" s="157">
        <v>13500</v>
      </c>
      <c r="AV112" s="195">
        <f t="shared" si="14"/>
        <v>0</v>
      </c>
      <c r="AW112" s="516">
        <v>12217.194570135747</v>
      </c>
      <c r="AX112" s="157">
        <v>13500</v>
      </c>
      <c r="AY112" s="195">
        <f t="shared" si="15"/>
        <v>9.7560975609756101E-2</v>
      </c>
      <c r="AZ112" s="516">
        <v>11131.221719457013</v>
      </c>
      <c r="BA112" s="157">
        <v>12300</v>
      </c>
      <c r="BB112" s="195">
        <f t="shared" si="16"/>
        <v>0</v>
      </c>
      <c r="BC112" s="516">
        <v>11131.221719457013</v>
      </c>
      <c r="BD112" s="157">
        <v>12300</v>
      </c>
      <c r="BE112" s="195">
        <f t="shared" si="17"/>
        <v>0</v>
      </c>
      <c r="BF112" s="99">
        <v>11131.221719457013</v>
      </c>
      <c r="BG112" s="52">
        <v>12300</v>
      </c>
      <c r="BH112" s="195">
        <f t="shared" si="75"/>
        <v>0</v>
      </c>
      <c r="BI112" s="99">
        <f t="shared" si="76"/>
        <v>11131.221719457013</v>
      </c>
      <c r="BJ112" s="237">
        <v>12300</v>
      </c>
      <c r="BK112" s="195">
        <f t="shared" si="77"/>
        <v>2.5000000000000001E-2</v>
      </c>
      <c r="BL112" s="99">
        <f t="shared" si="78"/>
        <v>10859.728506787331</v>
      </c>
      <c r="BM112" s="52">
        <v>12000</v>
      </c>
      <c r="BN112" s="195">
        <f t="shared" si="79"/>
        <v>0</v>
      </c>
      <c r="BO112" s="99">
        <f t="shared" si="80"/>
        <v>10859.728506787331</v>
      </c>
      <c r="BP112" s="52">
        <v>12000</v>
      </c>
      <c r="BQ112" s="195">
        <f t="shared" si="81"/>
        <v>0</v>
      </c>
      <c r="BR112" s="99">
        <f t="shared" si="82"/>
        <v>10859.728506787331</v>
      </c>
      <c r="BS112" s="52">
        <v>12000</v>
      </c>
      <c r="BT112" s="195">
        <f t="shared" si="83"/>
        <v>0</v>
      </c>
      <c r="BU112" s="149">
        <v>10859.728506787331</v>
      </c>
      <c r="BV112" s="165">
        <v>12000</v>
      </c>
      <c r="BW112" s="195">
        <f t="shared" si="84"/>
        <v>0.10091743119266056</v>
      </c>
      <c r="BX112" s="99">
        <f t="shared" si="85"/>
        <v>9864.253393665158</v>
      </c>
      <c r="BY112" s="52">
        <v>10900</v>
      </c>
      <c r="BZ112" s="195">
        <f t="shared" si="86"/>
        <v>0</v>
      </c>
      <c r="CA112" s="112">
        <f t="shared" si="87"/>
        <v>9864.253393665158</v>
      </c>
      <c r="CB112" s="120">
        <v>10900</v>
      </c>
      <c r="CC112" s="195">
        <f t="shared" si="25"/>
        <v>0</v>
      </c>
      <c r="CD112" s="28">
        <f t="shared" si="88"/>
        <v>9864.253393665158</v>
      </c>
      <c r="CE112" s="50">
        <v>10900</v>
      </c>
    </row>
    <row r="113" spans="1:88" x14ac:dyDescent="0.3">
      <c r="A113" s="279" t="s">
        <v>165</v>
      </c>
      <c r="B113" s="73">
        <v>921</v>
      </c>
      <c r="C113" s="461" t="s">
        <v>176</v>
      </c>
      <c r="D113" s="788">
        <v>26778.280542986427</v>
      </c>
      <c r="E113" s="774">
        <v>29590</v>
      </c>
      <c r="F113" s="195">
        <f t="shared" si="0"/>
        <v>5.71632725973562E-2</v>
      </c>
      <c r="G113" s="788">
        <v>25330.31674208145</v>
      </c>
      <c r="H113" s="774">
        <v>27990</v>
      </c>
      <c r="I113" s="195">
        <f t="shared" si="1"/>
        <v>0</v>
      </c>
      <c r="J113" s="788">
        <v>25330.31674208145</v>
      </c>
      <c r="K113" s="819">
        <v>27990</v>
      </c>
      <c r="L113" s="195">
        <f t="shared" si="2"/>
        <v>9.2621002213348042E-2</v>
      </c>
      <c r="M113" s="788">
        <v>23183.076923076922</v>
      </c>
      <c r="N113" s="749">
        <v>25617.3</v>
      </c>
      <c r="O113" s="195">
        <f t="shared" si="3"/>
        <v>0</v>
      </c>
      <c r="P113" s="788">
        <v>23183.076923076922</v>
      </c>
      <c r="Q113" s="819">
        <v>25617.3</v>
      </c>
      <c r="R113" s="195">
        <f t="shared" si="4"/>
        <v>7.0957357859531736E-2</v>
      </c>
      <c r="S113" s="788">
        <v>21647.058823529413</v>
      </c>
      <c r="T113" s="749">
        <v>23920</v>
      </c>
      <c r="U113" s="195">
        <f t="shared" si="5"/>
        <v>5.0015720352937075E-2</v>
      </c>
      <c r="V113" s="788">
        <v>20615.937841628966</v>
      </c>
      <c r="W113" s="749">
        <v>22780.611315000006</v>
      </c>
      <c r="X113" s="195">
        <f t="shared" si="6"/>
        <v>-0.10000000000000002</v>
      </c>
      <c r="Y113" s="774">
        <v>22906.597601809961</v>
      </c>
      <c r="Z113" s="819">
        <v>25311.790350000007</v>
      </c>
      <c r="AA113" s="195">
        <f t="shared" si="7"/>
        <v>0.10000000000000016</v>
      </c>
      <c r="AB113" s="788">
        <v>20824.179638009053</v>
      </c>
      <c r="AC113" s="749">
        <v>23010.718500000003</v>
      </c>
      <c r="AD113" s="195">
        <f t="shared" si="8"/>
        <v>0</v>
      </c>
      <c r="AE113" s="788">
        <v>20824.179638009053</v>
      </c>
      <c r="AF113" s="819">
        <v>23010.718500000003</v>
      </c>
      <c r="AG113" s="195">
        <f t="shared" si="9"/>
        <v>5.0000000000000065E-2</v>
      </c>
      <c r="AH113" s="28">
        <f t="shared" si="74"/>
        <v>19832.552036199097</v>
      </c>
      <c r="AI113" s="237">
        <v>21914.97</v>
      </c>
      <c r="AJ113" s="195">
        <f t="shared" si="10"/>
        <v>0.10000000000000002</v>
      </c>
      <c r="AK113" s="625">
        <v>18029.592760180996</v>
      </c>
      <c r="AL113" s="625">
        <v>19922.7</v>
      </c>
      <c r="AM113" s="195">
        <f t="shared" si="11"/>
        <v>5.0000000000000037E-2</v>
      </c>
      <c r="AN113" s="588">
        <v>17171.0407239819</v>
      </c>
      <c r="AO113" s="164">
        <v>18974</v>
      </c>
      <c r="AP113" s="195">
        <f t="shared" si="12"/>
        <v>0.06</v>
      </c>
      <c r="AQ113" s="516">
        <v>16199.095022624435</v>
      </c>
      <c r="AR113" s="157">
        <v>17900</v>
      </c>
      <c r="AS113" s="195">
        <f t="shared" si="13"/>
        <v>0.14743589743589744</v>
      </c>
      <c r="AT113" s="516">
        <v>14117.64705882353</v>
      </c>
      <c r="AU113" s="157">
        <v>15600</v>
      </c>
      <c r="AV113" s="195">
        <f t="shared" si="14"/>
        <v>0</v>
      </c>
      <c r="AW113" s="516">
        <v>14117.64705882353</v>
      </c>
      <c r="AX113" s="157">
        <v>15600</v>
      </c>
      <c r="AY113" s="195">
        <f t="shared" si="15"/>
        <v>9.8591549295774641E-2</v>
      </c>
      <c r="AZ113" s="516">
        <v>12850.678733031675</v>
      </c>
      <c r="BA113" s="157">
        <v>14200</v>
      </c>
      <c r="BB113" s="195">
        <f t="shared" si="16"/>
        <v>0</v>
      </c>
      <c r="BC113" s="516">
        <v>12850.678733031675</v>
      </c>
      <c r="BD113" s="157">
        <v>14200</v>
      </c>
      <c r="BE113" s="195">
        <f t="shared" si="17"/>
        <v>0</v>
      </c>
      <c r="BF113" s="99">
        <v>12850.678733031675</v>
      </c>
      <c r="BG113" s="52">
        <v>14200</v>
      </c>
      <c r="BH113" s="195">
        <f t="shared" si="75"/>
        <v>0</v>
      </c>
      <c r="BI113" s="99">
        <f t="shared" si="76"/>
        <v>12850.678733031675</v>
      </c>
      <c r="BJ113" s="52">
        <v>14200</v>
      </c>
      <c r="BK113" s="195">
        <f t="shared" si="77"/>
        <v>0</v>
      </c>
      <c r="BL113" s="99">
        <f t="shared" si="78"/>
        <v>12850.678733031675</v>
      </c>
      <c r="BM113" s="52">
        <v>14200</v>
      </c>
      <c r="BN113" s="195">
        <f t="shared" si="79"/>
        <v>0</v>
      </c>
      <c r="BO113" s="99">
        <f t="shared" si="80"/>
        <v>12850.678733031675</v>
      </c>
      <c r="BP113" s="52">
        <v>14200</v>
      </c>
      <c r="BQ113" s="195">
        <f t="shared" si="81"/>
        <v>0</v>
      </c>
      <c r="BR113" s="99">
        <f t="shared" si="82"/>
        <v>12850.678733031675</v>
      </c>
      <c r="BS113" s="52">
        <v>14200</v>
      </c>
      <c r="BT113" s="195">
        <f t="shared" si="83"/>
        <v>0</v>
      </c>
      <c r="BU113" s="149">
        <v>12850.678733031675</v>
      </c>
      <c r="BV113" s="165">
        <v>14200</v>
      </c>
      <c r="BW113" s="195">
        <f t="shared" si="84"/>
        <v>0.10077519379844961</v>
      </c>
      <c r="BX113" s="99">
        <f t="shared" si="85"/>
        <v>11674.208144796381</v>
      </c>
      <c r="BY113" s="52">
        <v>12900</v>
      </c>
      <c r="BZ113" s="195">
        <f t="shared" si="86"/>
        <v>0</v>
      </c>
      <c r="CA113" s="112">
        <f t="shared" si="87"/>
        <v>11674.208144796381</v>
      </c>
      <c r="CB113" s="120">
        <v>12900</v>
      </c>
      <c r="CC113" s="195">
        <f t="shared" si="25"/>
        <v>0</v>
      </c>
      <c r="CD113" s="28">
        <f t="shared" si="88"/>
        <v>11674.208144796381</v>
      </c>
      <c r="CE113" s="50">
        <v>12900</v>
      </c>
    </row>
    <row r="114" spans="1:88" x14ac:dyDescent="0.3">
      <c r="A114" s="279" t="s">
        <v>165</v>
      </c>
      <c r="B114" s="73">
        <v>922</v>
      </c>
      <c r="C114" s="461" t="s">
        <v>177</v>
      </c>
      <c r="D114" s="788">
        <v>24425.339366515836</v>
      </c>
      <c r="E114" s="774">
        <v>26990</v>
      </c>
      <c r="F114" s="195">
        <f t="shared" si="0"/>
        <v>8.0032012805122052E-2</v>
      </c>
      <c r="G114" s="788">
        <v>22615.384615384617</v>
      </c>
      <c r="H114" s="774">
        <v>24990</v>
      </c>
      <c r="I114" s="195">
        <f t="shared" si="1"/>
        <v>0</v>
      </c>
      <c r="J114" s="788">
        <v>22615.384615384617</v>
      </c>
      <c r="K114" s="819">
        <v>24990</v>
      </c>
      <c r="L114" s="195">
        <f t="shared" si="2"/>
        <v>0.22240849399273543</v>
      </c>
      <c r="M114" s="788">
        <v>18500.676923076924</v>
      </c>
      <c r="N114" s="749">
        <v>20443.248</v>
      </c>
      <c r="O114" s="195">
        <f t="shared" si="3"/>
        <v>0</v>
      </c>
      <c r="P114" s="788">
        <v>18500.676923076924</v>
      </c>
      <c r="Q114" s="819">
        <v>20443.248</v>
      </c>
      <c r="R114" s="195">
        <f t="shared" si="4"/>
        <v>1.9999999999999907E-2</v>
      </c>
      <c r="S114" s="788">
        <v>18137.918552036201</v>
      </c>
      <c r="T114" s="749">
        <v>20042.400000000001</v>
      </c>
      <c r="U114" s="195">
        <f t="shared" si="5"/>
        <v>5.0000000000000079E-2</v>
      </c>
      <c r="V114" s="788">
        <v>17274.208144796379</v>
      </c>
      <c r="W114" s="749">
        <v>19088</v>
      </c>
      <c r="X114" s="195">
        <f t="shared" si="6"/>
        <v>-0.10008947009682129</v>
      </c>
      <c r="Y114" s="774">
        <v>19195.472850678736</v>
      </c>
      <c r="Z114" s="749">
        <v>21210.997500000001</v>
      </c>
      <c r="AA114" s="195">
        <f t="shared" si="7"/>
        <v>0</v>
      </c>
      <c r="AB114" s="788">
        <v>19195.472850678736</v>
      </c>
      <c r="AC114" s="749">
        <v>21210.997500000001</v>
      </c>
      <c r="AD114" s="195">
        <f t="shared" si="8"/>
        <v>0</v>
      </c>
      <c r="AE114" s="788">
        <v>19195.472850678736</v>
      </c>
      <c r="AF114" s="819">
        <v>21210.997500000001</v>
      </c>
      <c r="AG114" s="195">
        <f t="shared" si="9"/>
        <v>5.0000000000000024E-2</v>
      </c>
      <c r="AH114" s="28">
        <f t="shared" si="74"/>
        <v>18281.402714932126</v>
      </c>
      <c r="AI114" s="237">
        <v>20200.95</v>
      </c>
      <c r="AJ114" s="195">
        <f t="shared" si="10"/>
        <v>0.10000000000000003</v>
      </c>
      <c r="AK114" s="625">
        <v>16619.457013574662</v>
      </c>
      <c r="AL114" s="625">
        <v>18364.5</v>
      </c>
      <c r="AM114" s="195">
        <f t="shared" si="11"/>
        <v>0.05</v>
      </c>
      <c r="AN114" s="588">
        <v>15828.054298642533</v>
      </c>
      <c r="AO114" s="164">
        <v>17490</v>
      </c>
      <c r="AP114" s="195">
        <f t="shared" si="12"/>
        <v>0.06</v>
      </c>
      <c r="AQ114" s="516">
        <v>14932.12669683258</v>
      </c>
      <c r="AR114" s="157">
        <v>16500</v>
      </c>
      <c r="AS114" s="195">
        <f t="shared" si="13"/>
        <v>0.14583333333333334</v>
      </c>
      <c r="AT114" s="516">
        <v>13031.674208144797</v>
      </c>
      <c r="AU114" s="157">
        <v>14400</v>
      </c>
      <c r="AV114" s="195">
        <f t="shared" si="14"/>
        <v>0</v>
      </c>
      <c r="AW114" s="516">
        <v>13031.674208144797</v>
      </c>
      <c r="AX114" s="157">
        <v>14400</v>
      </c>
      <c r="AY114" s="195">
        <f t="shared" si="15"/>
        <v>9.9236641221374045E-2</v>
      </c>
      <c r="AZ114" s="516">
        <v>11855.203619909502</v>
      </c>
      <c r="BA114" s="157">
        <v>13100</v>
      </c>
      <c r="BB114" s="195">
        <f t="shared" si="16"/>
        <v>0</v>
      </c>
      <c r="BC114" s="516">
        <v>11855.203619909502</v>
      </c>
      <c r="BD114" s="157">
        <v>13100</v>
      </c>
      <c r="BE114" s="195">
        <f t="shared" si="17"/>
        <v>0</v>
      </c>
      <c r="BF114" s="99">
        <v>11855.203619909502</v>
      </c>
      <c r="BG114" s="52">
        <v>13100</v>
      </c>
      <c r="BH114" s="195">
        <f t="shared" si="75"/>
        <v>0</v>
      </c>
      <c r="BI114" s="99">
        <f t="shared" si="76"/>
        <v>11855.203619909502</v>
      </c>
      <c r="BJ114" s="52">
        <v>13100</v>
      </c>
      <c r="BK114" s="195">
        <f t="shared" si="77"/>
        <v>0</v>
      </c>
      <c r="BL114" s="99">
        <f t="shared" si="78"/>
        <v>11855.203619909502</v>
      </c>
      <c r="BM114" s="52">
        <v>13100</v>
      </c>
      <c r="BN114" s="195">
        <f t="shared" si="79"/>
        <v>0</v>
      </c>
      <c r="BO114" s="99">
        <f t="shared" si="80"/>
        <v>11855.203619909502</v>
      </c>
      <c r="BP114" s="52">
        <v>13100</v>
      </c>
      <c r="BQ114" s="195">
        <f t="shared" si="81"/>
        <v>0</v>
      </c>
      <c r="BR114" s="99">
        <f t="shared" si="82"/>
        <v>11855.203619909502</v>
      </c>
      <c r="BS114" s="52">
        <v>13100</v>
      </c>
      <c r="BT114" s="195">
        <f t="shared" si="83"/>
        <v>0</v>
      </c>
      <c r="BU114" s="149">
        <v>11855.203619909502</v>
      </c>
      <c r="BV114" s="165">
        <v>13100</v>
      </c>
      <c r="BW114" s="195">
        <f t="shared" si="84"/>
        <v>0.10084033613445378</v>
      </c>
      <c r="BX114" s="99">
        <f t="shared" si="85"/>
        <v>10769.23076923077</v>
      </c>
      <c r="BY114" s="52">
        <v>11900</v>
      </c>
      <c r="BZ114" s="195">
        <f t="shared" si="86"/>
        <v>0</v>
      </c>
      <c r="CA114" s="112">
        <f t="shared" si="87"/>
        <v>10769.23076923077</v>
      </c>
      <c r="CB114" s="120">
        <v>11900</v>
      </c>
      <c r="CC114" s="195">
        <f t="shared" si="25"/>
        <v>0</v>
      </c>
      <c r="CD114" s="28">
        <f t="shared" si="88"/>
        <v>10769.23076923077</v>
      </c>
      <c r="CE114" s="50">
        <v>11900</v>
      </c>
    </row>
    <row r="115" spans="1:88" x14ac:dyDescent="0.3">
      <c r="A115" s="279" t="s">
        <v>165</v>
      </c>
      <c r="B115" s="73">
        <v>923</v>
      </c>
      <c r="C115" s="461" t="s">
        <v>178</v>
      </c>
      <c r="D115" s="788">
        <v>25330.31674208145</v>
      </c>
      <c r="E115" s="774">
        <v>27990</v>
      </c>
      <c r="F115" s="195">
        <f t="shared" si="0"/>
        <v>0.12004801920768307</v>
      </c>
      <c r="G115" s="788">
        <v>22615.384615384617</v>
      </c>
      <c r="H115" s="774">
        <v>24990</v>
      </c>
      <c r="I115" s="195">
        <f t="shared" si="1"/>
        <v>0</v>
      </c>
      <c r="J115" s="788">
        <v>22615.384615384617</v>
      </c>
      <c r="K115" s="819">
        <v>24990</v>
      </c>
      <c r="L115" s="195">
        <f t="shared" si="2"/>
        <v>2.4247491638796078E-2</v>
      </c>
      <c r="M115" s="788">
        <v>22080</v>
      </c>
      <c r="N115" s="749">
        <v>24398.399999999998</v>
      </c>
      <c r="O115" s="195">
        <f t="shared" si="3"/>
        <v>0</v>
      </c>
      <c r="P115" s="788">
        <v>22080</v>
      </c>
      <c r="Q115" s="819">
        <v>24398.399999999998</v>
      </c>
      <c r="R115" s="195">
        <f t="shared" si="4"/>
        <v>1.999999999999991E-2</v>
      </c>
      <c r="S115" s="788">
        <v>21647.058823529413</v>
      </c>
      <c r="T115" s="749">
        <v>23920</v>
      </c>
      <c r="U115" s="195">
        <f t="shared" si="5"/>
        <v>5.0015720352937075E-2</v>
      </c>
      <c r="V115" s="788">
        <v>20615.937841628966</v>
      </c>
      <c r="W115" s="749">
        <v>22780.611315000006</v>
      </c>
      <c r="X115" s="195">
        <f t="shared" si="6"/>
        <v>-0.10000000000000002</v>
      </c>
      <c r="Y115" s="774">
        <v>22906.597601809961</v>
      </c>
      <c r="Z115" s="819">
        <v>25311.790350000007</v>
      </c>
      <c r="AA115" s="195">
        <f t="shared" si="7"/>
        <v>0.10000000000000016</v>
      </c>
      <c r="AB115" s="788">
        <v>20824.179638009053</v>
      </c>
      <c r="AC115" s="749">
        <v>23010.718500000003</v>
      </c>
      <c r="AD115" s="195">
        <f t="shared" si="8"/>
        <v>0</v>
      </c>
      <c r="AE115" s="788">
        <v>20824.179638009053</v>
      </c>
      <c r="AF115" s="819">
        <v>23010.718500000003</v>
      </c>
      <c r="AG115" s="195">
        <f t="shared" si="9"/>
        <v>5.0000000000000065E-2</v>
      </c>
      <c r="AH115" s="28">
        <f t="shared" si="74"/>
        <v>19832.552036199097</v>
      </c>
      <c r="AI115" s="237">
        <v>21914.97</v>
      </c>
      <c r="AJ115" s="195">
        <f t="shared" si="10"/>
        <v>0.10000000000000002</v>
      </c>
      <c r="AK115" s="625">
        <v>18029.592760180996</v>
      </c>
      <c r="AL115" s="625">
        <v>19922.7</v>
      </c>
      <c r="AM115" s="195">
        <f t="shared" si="11"/>
        <v>5.0000000000000037E-2</v>
      </c>
      <c r="AN115" s="588">
        <v>17171.0407239819</v>
      </c>
      <c r="AO115" s="164">
        <v>18974</v>
      </c>
      <c r="AP115" s="195">
        <f t="shared" si="12"/>
        <v>0.06</v>
      </c>
      <c r="AQ115" s="516">
        <v>16199.095022624435</v>
      </c>
      <c r="AR115" s="157">
        <v>17900</v>
      </c>
      <c r="AS115" s="195">
        <f t="shared" si="13"/>
        <v>0.14743589743589744</v>
      </c>
      <c r="AT115" s="516">
        <v>14117.64705882353</v>
      </c>
      <c r="AU115" s="157">
        <v>15600</v>
      </c>
      <c r="AV115" s="195">
        <f t="shared" si="14"/>
        <v>0</v>
      </c>
      <c r="AW115" s="516">
        <v>14117.64705882353</v>
      </c>
      <c r="AX115" s="157">
        <v>15600</v>
      </c>
      <c r="AY115" s="195">
        <f t="shared" si="15"/>
        <v>9.8591549295774641E-2</v>
      </c>
      <c r="AZ115" s="516">
        <v>12850.678733031675</v>
      </c>
      <c r="BA115" s="157">
        <v>14200</v>
      </c>
      <c r="BB115" s="195">
        <f t="shared" si="16"/>
        <v>0</v>
      </c>
      <c r="BC115" s="516">
        <v>12850.678733031675</v>
      </c>
      <c r="BD115" s="157">
        <v>14200</v>
      </c>
      <c r="BE115" s="195">
        <f t="shared" si="17"/>
        <v>0</v>
      </c>
      <c r="BF115" s="99">
        <v>12850.678733031675</v>
      </c>
      <c r="BG115" s="52">
        <v>14200</v>
      </c>
      <c r="BH115" s="195">
        <f t="shared" si="75"/>
        <v>0</v>
      </c>
      <c r="BI115" s="99">
        <f t="shared" si="76"/>
        <v>12850.678733031675</v>
      </c>
      <c r="BJ115" s="52">
        <v>14200</v>
      </c>
      <c r="BK115" s="195">
        <f t="shared" si="77"/>
        <v>0</v>
      </c>
      <c r="BL115" s="99">
        <f t="shared" si="78"/>
        <v>12850.678733031675</v>
      </c>
      <c r="BM115" s="52">
        <v>14200</v>
      </c>
      <c r="BN115" s="195">
        <f t="shared" si="79"/>
        <v>0</v>
      </c>
      <c r="BO115" s="99">
        <f t="shared" si="80"/>
        <v>12850.678733031675</v>
      </c>
      <c r="BP115" s="52">
        <v>14200</v>
      </c>
      <c r="BQ115" s="195">
        <f t="shared" si="81"/>
        <v>0</v>
      </c>
      <c r="BR115" s="99">
        <f t="shared" si="82"/>
        <v>12850.678733031675</v>
      </c>
      <c r="BS115" s="52">
        <v>14200</v>
      </c>
      <c r="BT115" s="195">
        <f t="shared" si="83"/>
        <v>0</v>
      </c>
      <c r="BU115" s="149">
        <v>12850.678733031675</v>
      </c>
      <c r="BV115" s="165">
        <v>14200</v>
      </c>
      <c r="BW115" s="195">
        <f t="shared" si="84"/>
        <v>0.10077519379844961</v>
      </c>
      <c r="BX115" s="99">
        <f t="shared" si="85"/>
        <v>11674.208144796381</v>
      </c>
      <c r="BY115" s="52">
        <v>12900</v>
      </c>
      <c r="BZ115" s="195">
        <f t="shared" si="86"/>
        <v>0</v>
      </c>
      <c r="CA115" s="112">
        <f t="shared" si="87"/>
        <v>11674.208144796381</v>
      </c>
      <c r="CB115" s="120">
        <v>12900</v>
      </c>
      <c r="CC115" s="195">
        <f t="shared" si="25"/>
        <v>0</v>
      </c>
      <c r="CD115" s="28">
        <f t="shared" si="88"/>
        <v>11674.208144796381</v>
      </c>
      <c r="CE115" s="50">
        <v>12900</v>
      </c>
    </row>
    <row r="116" spans="1:88" x14ac:dyDescent="0.3">
      <c r="A116" s="279" t="s">
        <v>165</v>
      </c>
      <c r="B116" s="73">
        <v>924</v>
      </c>
      <c r="C116" s="461" t="s">
        <v>179</v>
      </c>
      <c r="D116" s="788">
        <v>20805.429864253394</v>
      </c>
      <c r="E116" s="774">
        <v>22990</v>
      </c>
      <c r="F116" s="195">
        <f t="shared" si="0"/>
        <v>0.15585721468074409</v>
      </c>
      <c r="G116" s="788">
        <v>18000</v>
      </c>
      <c r="H116" s="774">
        <v>19890</v>
      </c>
      <c r="I116" s="195">
        <f t="shared" si="1"/>
        <v>0</v>
      </c>
      <c r="J116" s="788">
        <v>18000</v>
      </c>
      <c r="K116" s="819">
        <v>19890</v>
      </c>
      <c r="L116" s="195">
        <f t="shared" si="2"/>
        <v>7.0814201654154189E-3</v>
      </c>
      <c r="M116" s="788">
        <v>17873.430727223087</v>
      </c>
      <c r="N116" s="749">
        <v>19750.140953581511</v>
      </c>
      <c r="O116" s="195">
        <f t="shared" si="3"/>
        <v>0</v>
      </c>
      <c r="P116" s="788">
        <v>17873.430727223087</v>
      </c>
      <c r="Q116" s="819">
        <v>19750.140953581511</v>
      </c>
      <c r="R116" s="195">
        <f t="shared" si="4"/>
        <v>7.1000000000000132E-2</v>
      </c>
      <c r="S116" s="788">
        <v>16688.544096380097</v>
      </c>
      <c r="T116" s="749">
        <v>18440.841226500008</v>
      </c>
      <c r="U116" s="195">
        <f t="shared" si="5"/>
        <v>5.000000000000001E-2</v>
      </c>
      <c r="V116" s="788">
        <v>15893.851520361997</v>
      </c>
      <c r="W116" s="749">
        <v>17562.705930000007</v>
      </c>
      <c r="X116" s="195">
        <f t="shared" si="6"/>
        <v>-9.9999999999999908E-2</v>
      </c>
      <c r="Y116" s="749">
        <v>17659.83502262444</v>
      </c>
      <c r="Z116" s="819">
        <v>19514.117700000006</v>
      </c>
      <c r="AA116" s="195">
        <f t="shared" si="7"/>
        <v>0.10000000000000012</v>
      </c>
      <c r="AB116" s="788">
        <v>16054.395475113126</v>
      </c>
      <c r="AC116" s="749">
        <v>17740.107000000004</v>
      </c>
      <c r="AD116" s="195">
        <f t="shared" si="8"/>
        <v>0</v>
      </c>
      <c r="AE116" s="788">
        <v>16054.395475113126</v>
      </c>
      <c r="AF116" s="819">
        <v>17740.107000000004</v>
      </c>
      <c r="AG116" s="195">
        <f t="shared" si="9"/>
        <v>4.9999999999999975E-2</v>
      </c>
      <c r="AH116" s="28">
        <f t="shared" si="74"/>
        <v>15289.900452488691</v>
      </c>
      <c r="AI116" s="237">
        <v>16895.340000000004</v>
      </c>
      <c r="AJ116" s="195">
        <f t="shared" si="10"/>
        <v>0.10000000000000014</v>
      </c>
      <c r="AK116" s="625">
        <v>13899.909502262444</v>
      </c>
      <c r="AL116" s="625">
        <v>15359.400000000001</v>
      </c>
      <c r="AM116" s="195">
        <f t="shared" si="11"/>
        <v>5.00000000000001E-2</v>
      </c>
      <c r="AN116" s="588">
        <v>13238.009049773756</v>
      </c>
      <c r="AO116" s="164">
        <v>14628</v>
      </c>
      <c r="AP116" s="195">
        <f t="shared" si="12"/>
        <v>0.06</v>
      </c>
      <c r="AQ116" s="516">
        <v>12488.687782805429</v>
      </c>
      <c r="AR116" s="157">
        <v>13800</v>
      </c>
      <c r="AS116" s="195">
        <f t="shared" si="13"/>
        <v>0.15095913261050875</v>
      </c>
      <c r="AT116" s="516">
        <v>10850.678733031675</v>
      </c>
      <c r="AU116" s="157">
        <v>11990</v>
      </c>
      <c r="AV116" s="195">
        <f t="shared" si="14"/>
        <v>-1.7213114754098362E-2</v>
      </c>
      <c r="AW116" s="516">
        <v>11040.723981900454</v>
      </c>
      <c r="AX116" s="157">
        <v>12200</v>
      </c>
      <c r="AY116" s="195">
        <f t="shared" si="15"/>
        <v>0.11926605504587157</v>
      </c>
      <c r="AZ116" s="516">
        <v>9864.253393665158</v>
      </c>
      <c r="BA116" s="157">
        <v>10900</v>
      </c>
      <c r="BB116" s="195">
        <f t="shared" si="16"/>
        <v>0</v>
      </c>
      <c r="BC116" s="516">
        <v>9864.253393665158</v>
      </c>
      <c r="BD116" s="157">
        <v>10900</v>
      </c>
      <c r="BE116" s="195">
        <f t="shared" si="17"/>
        <v>0</v>
      </c>
      <c r="BF116" s="99">
        <v>9864.253393665158</v>
      </c>
      <c r="BG116" s="52">
        <v>10900</v>
      </c>
      <c r="BH116" s="195">
        <f t="shared" si="75"/>
        <v>0</v>
      </c>
      <c r="BI116" s="99">
        <f t="shared" si="76"/>
        <v>9864.253393665158</v>
      </c>
      <c r="BJ116" s="52">
        <v>10900</v>
      </c>
      <c r="BK116" s="195">
        <f t="shared" si="77"/>
        <v>0</v>
      </c>
      <c r="BL116" s="99">
        <f t="shared" si="78"/>
        <v>9864.253393665158</v>
      </c>
      <c r="BM116" s="52">
        <v>10900</v>
      </c>
      <c r="BN116" s="195">
        <f t="shared" si="79"/>
        <v>0</v>
      </c>
      <c r="BO116" s="99">
        <f t="shared" si="80"/>
        <v>9864.253393665158</v>
      </c>
      <c r="BP116" s="52">
        <v>10900</v>
      </c>
      <c r="BQ116" s="195">
        <f t="shared" si="81"/>
        <v>0</v>
      </c>
      <c r="BR116" s="99">
        <f t="shared" si="82"/>
        <v>9864.253393665158</v>
      </c>
      <c r="BS116" s="52">
        <v>10900</v>
      </c>
      <c r="BT116" s="195">
        <f t="shared" si="83"/>
        <v>0</v>
      </c>
      <c r="BU116" s="149">
        <v>9864.253393665158</v>
      </c>
      <c r="BV116" s="165">
        <v>10900</v>
      </c>
      <c r="BW116" s="195">
        <f t="shared" si="84"/>
        <v>0.10101010101010101</v>
      </c>
      <c r="BX116" s="99">
        <f t="shared" si="85"/>
        <v>8959.2760180995483</v>
      </c>
      <c r="BY116" s="52">
        <v>9900</v>
      </c>
      <c r="BZ116" s="195">
        <f t="shared" si="86"/>
        <v>0</v>
      </c>
      <c r="CA116" s="112">
        <f t="shared" si="87"/>
        <v>8959.2760180995483</v>
      </c>
      <c r="CB116" s="121">
        <v>9900</v>
      </c>
      <c r="CC116" s="195">
        <f t="shared" si="25"/>
        <v>0</v>
      </c>
      <c r="CD116" s="28">
        <f t="shared" si="88"/>
        <v>8959.2760180995483</v>
      </c>
      <c r="CE116" s="51">
        <v>9900</v>
      </c>
    </row>
    <row r="117" spans="1:88" x14ac:dyDescent="0.3">
      <c r="A117" s="734" t="s">
        <v>165</v>
      </c>
      <c r="B117" s="14">
        <v>2070</v>
      </c>
      <c r="C117" s="178" t="s">
        <v>180</v>
      </c>
      <c r="D117" s="788">
        <v>21710.407239819004</v>
      </c>
      <c r="E117" s="774">
        <v>23990</v>
      </c>
      <c r="F117" s="195"/>
      <c r="G117" s="788">
        <v>18098.642533936651</v>
      </c>
      <c r="H117" s="774">
        <v>19999</v>
      </c>
      <c r="I117" s="195"/>
      <c r="J117" s="788">
        <v>17193.665158371041</v>
      </c>
      <c r="K117" s="819">
        <v>18999</v>
      </c>
      <c r="L117" s="195"/>
      <c r="M117" s="788">
        <v>14765.007992053854</v>
      </c>
      <c r="N117" s="749">
        <v>16315.333831219508</v>
      </c>
      <c r="O117" s="195"/>
      <c r="P117" s="788">
        <v>14765.007992053854</v>
      </c>
      <c r="Q117" s="819">
        <v>16315.333831219508</v>
      </c>
      <c r="R117" s="195"/>
      <c r="S117" s="788">
        <v>17370.597637710416</v>
      </c>
      <c r="T117" s="774">
        <v>19194.510389670009</v>
      </c>
      <c r="U117" s="195"/>
      <c r="V117" s="788"/>
      <c r="W117" s="749"/>
      <c r="X117" s="195"/>
      <c r="Y117" s="1005"/>
      <c r="Z117" s="819"/>
      <c r="AA117" s="195"/>
      <c r="AB117" s="788"/>
      <c r="AC117" s="749"/>
      <c r="AD117" s="195"/>
      <c r="AE117" s="788"/>
      <c r="AF117" s="819"/>
      <c r="AG117" s="195"/>
      <c r="AH117" s="28"/>
      <c r="AI117" s="237"/>
      <c r="AJ117" s="195"/>
      <c r="AK117" s="546"/>
      <c r="AL117" s="546"/>
      <c r="AM117" s="195"/>
      <c r="AN117" s="551"/>
      <c r="AO117" s="550"/>
      <c r="AP117" s="195"/>
      <c r="AQ117" s="1007"/>
      <c r="AR117" s="157"/>
      <c r="AS117" s="195"/>
      <c r="AT117" s="1007"/>
      <c r="AU117" s="157"/>
      <c r="AV117" s="195"/>
      <c r="AW117" s="1007"/>
      <c r="AX117" s="157"/>
      <c r="AY117" s="195"/>
      <c r="AZ117" s="1007"/>
      <c r="BA117" s="157"/>
      <c r="BB117" s="195"/>
      <c r="BC117" s="1007"/>
      <c r="BD117" s="157"/>
      <c r="BE117" s="195"/>
      <c r="BF117" s="1006"/>
      <c r="BG117" s="52"/>
      <c r="BH117" s="195"/>
      <c r="BI117" s="1006"/>
      <c r="BJ117" s="52"/>
      <c r="BK117" s="195"/>
      <c r="BL117" s="1006"/>
      <c r="BM117" s="52"/>
      <c r="BN117" s="195"/>
      <c r="BO117" s="1006"/>
      <c r="BP117" s="52"/>
      <c r="BQ117" s="195"/>
      <c r="BR117" s="1006"/>
      <c r="BS117" s="52"/>
      <c r="BT117" s="195"/>
      <c r="BU117" s="151"/>
      <c r="BV117" s="167"/>
      <c r="BW117" s="195"/>
      <c r="BX117" s="1006"/>
      <c r="BY117" s="52"/>
      <c r="BZ117" s="195"/>
      <c r="CA117" s="113"/>
      <c r="CB117" s="122"/>
      <c r="CC117" s="195"/>
      <c r="CD117" s="60"/>
      <c r="CE117" s="61"/>
    </row>
    <row r="118" spans="1:88" x14ac:dyDescent="0.3">
      <c r="A118" s="279" t="s">
        <v>165</v>
      </c>
      <c r="B118" s="274">
        <v>1065</v>
      </c>
      <c r="C118" s="427" t="s">
        <v>181</v>
      </c>
      <c r="D118" s="788">
        <v>21710.407239819004</v>
      </c>
      <c r="E118" s="774">
        <v>23990</v>
      </c>
      <c r="F118" s="195">
        <f t="shared" si="0"/>
        <v>0.19955997799889993</v>
      </c>
      <c r="G118" s="788">
        <v>18098.642533936651</v>
      </c>
      <c r="H118" s="774">
        <v>19999</v>
      </c>
      <c r="I118" s="195">
        <f t="shared" si="1"/>
        <v>5.2634349176272438E-2</v>
      </c>
      <c r="J118" s="788">
        <v>17193.665158371041</v>
      </c>
      <c r="K118" s="819">
        <v>18999</v>
      </c>
      <c r="L118" s="195">
        <f t="shared" si="2"/>
        <v>0.16448735873520878</v>
      </c>
      <c r="M118" s="788">
        <v>14765.007992053854</v>
      </c>
      <c r="N118" s="749">
        <v>16315.333831219508</v>
      </c>
      <c r="O118" s="195">
        <f t="shared" si="3"/>
        <v>0</v>
      </c>
      <c r="P118" s="788">
        <v>14765.007992053854</v>
      </c>
      <c r="Q118" s="819">
        <v>16315.333831219508</v>
      </c>
      <c r="R118" s="195">
        <f t="shared" si="4"/>
        <v>7.1000000000000035E-2</v>
      </c>
      <c r="S118" s="788">
        <v>13786.188601357473</v>
      </c>
      <c r="T118" s="749">
        <v>15233.738404500007</v>
      </c>
      <c r="U118" s="195">
        <f t="shared" si="5"/>
        <v>5.0000000000000093E-2</v>
      </c>
      <c r="V118" s="788">
        <v>13129.703429864259</v>
      </c>
      <c r="W118" s="749">
        <v>14508.322290000006</v>
      </c>
      <c r="X118" s="195">
        <f t="shared" si="6"/>
        <v>-9.9999999999999936E-2</v>
      </c>
      <c r="Y118" s="774">
        <v>14588.559366515841</v>
      </c>
      <c r="Z118" s="819">
        <v>16120.358100000005</v>
      </c>
      <c r="AA118" s="195">
        <f t="shared" si="7"/>
        <v>0.10000000000000013</v>
      </c>
      <c r="AB118" s="788">
        <v>13262.326696832582</v>
      </c>
      <c r="AC118" s="749">
        <v>14654.871000000003</v>
      </c>
      <c r="AD118" s="195">
        <f t="shared" si="8"/>
        <v>0</v>
      </c>
      <c r="AE118" s="788">
        <v>13262.326696832582</v>
      </c>
      <c r="AF118" s="819">
        <v>14654.871000000003</v>
      </c>
      <c r="AG118" s="195">
        <f t="shared" si="9"/>
        <v>5.0000000000000031E-2</v>
      </c>
      <c r="AH118" s="28">
        <f t="shared" si="74"/>
        <v>12630.787330316743</v>
      </c>
      <c r="AI118" s="237">
        <v>13957.020000000002</v>
      </c>
      <c r="AJ118" s="195">
        <f t="shared" si="10"/>
        <v>0.10000000000000012</v>
      </c>
      <c r="AK118" s="545">
        <v>11482.533936651584</v>
      </c>
      <c r="AL118" s="545">
        <v>12688.2</v>
      </c>
      <c r="AM118" s="195">
        <f t="shared" si="11"/>
        <v>5.0000000000000058E-2</v>
      </c>
      <c r="AN118" s="544">
        <v>10935.746606334842</v>
      </c>
      <c r="AO118" s="547">
        <v>12084</v>
      </c>
      <c r="AP118" s="195">
        <f t="shared" si="12"/>
        <v>0.06</v>
      </c>
      <c r="AQ118" s="516">
        <v>10316.742081447965</v>
      </c>
      <c r="AR118" s="157">
        <v>11400</v>
      </c>
      <c r="AS118" s="195">
        <f t="shared" si="13"/>
        <v>0.15151515151515152</v>
      </c>
      <c r="AT118" s="516">
        <v>8959.2760180995483</v>
      </c>
      <c r="AU118" s="157">
        <v>9900</v>
      </c>
      <c r="AV118" s="195">
        <f t="shared" si="14"/>
        <v>0</v>
      </c>
      <c r="AW118" s="516">
        <v>8959.2760180995483</v>
      </c>
      <c r="AX118" s="157">
        <v>9900</v>
      </c>
      <c r="AY118" s="195">
        <f t="shared" si="15"/>
        <v>0.15116279069767441</v>
      </c>
      <c r="AZ118" s="516">
        <v>7782.8054298642537</v>
      </c>
      <c r="BA118" s="157">
        <v>8600</v>
      </c>
      <c r="BB118" s="195">
        <f t="shared" si="16"/>
        <v>0</v>
      </c>
      <c r="BC118" s="516">
        <v>7782.8054298642537</v>
      </c>
      <c r="BD118" s="157">
        <v>8600</v>
      </c>
      <c r="BE118" s="195">
        <f t="shared" si="17"/>
        <v>0</v>
      </c>
      <c r="BF118" s="99">
        <v>7782.8054298642537</v>
      </c>
      <c r="BG118" s="52">
        <v>8600</v>
      </c>
      <c r="BH118" s="195">
        <f t="shared" si="75"/>
        <v>0</v>
      </c>
      <c r="BI118" s="99">
        <f t="shared" si="76"/>
        <v>7782.8054298642537</v>
      </c>
      <c r="BJ118" s="52">
        <v>8600</v>
      </c>
      <c r="BK118" s="195">
        <f t="shared" si="77"/>
        <v>0</v>
      </c>
      <c r="BL118" s="99">
        <f t="shared" si="78"/>
        <v>7782.8054298642537</v>
      </c>
      <c r="BM118" s="52">
        <v>8600</v>
      </c>
      <c r="BN118" s="195">
        <f t="shared" si="79"/>
        <v>0</v>
      </c>
      <c r="BO118" s="99">
        <f t="shared" si="80"/>
        <v>7782.8054298642537</v>
      </c>
      <c r="BP118" s="52">
        <v>8600</v>
      </c>
      <c r="BQ118" s="195">
        <f t="shared" si="81"/>
        <v>0</v>
      </c>
      <c r="BR118" s="99">
        <f t="shared" si="82"/>
        <v>7782.8054298642537</v>
      </c>
      <c r="BS118" s="52">
        <v>8600</v>
      </c>
      <c r="BT118" s="195">
        <f t="shared" si="83"/>
        <v>0</v>
      </c>
      <c r="BU118" s="150">
        <v>7782.8054298642537</v>
      </c>
      <c r="BV118" s="166">
        <v>8600</v>
      </c>
      <c r="BW118" s="195">
        <f t="shared" si="84"/>
        <v>0.10256410256410256</v>
      </c>
      <c r="BX118" s="99">
        <f t="shared" si="85"/>
        <v>7058.8235294117649</v>
      </c>
      <c r="BY118" s="52">
        <v>7800</v>
      </c>
      <c r="BZ118" s="195">
        <f t="shared" si="86"/>
        <v>0</v>
      </c>
      <c r="CA118" s="112">
        <f t="shared" si="87"/>
        <v>7058.8235294117649</v>
      </c>
      <c r="CB118" s="106">
        <v>7800</v>
      </c>
      <c r="CC118" s="195">
        <f t="shared" si="25"/>
        <v>0</v>
      </c>
      <c r="CD118" s="28">
        <f t="shared" si="88"/>
        <v>7058.8235294117649</v>
      </c>
      <c r="CE118" s="52">
        <v>7800</v>
      </c>
    </row>
    <row r="119" spans="1:88" x14ac:dyDescent="0.3">
      <c r="A119" s="279" t="s">
        <v>165</v>
      </c>
      <c r="B119" s="73">
        <v>1066</v>
      </c>
      <c r="C119" s="427" t="s">
        <v>182</v>
      </c>
      <c r="D119" s="788">
        <v>21710.407239819004</v>
      </c>
      <c r="E119" s="774">
        <v>23990</v>
      </c>
      <c r="F119" s="195">
        <f t="shared" si="0"/>
        <v>0.19955997799889993</v>
      </c>
      <c r="G119" s="788">
        <v>18098.642533936651</v>
      </c>
      <c r="H119" s="774">
        <v>19999</v>
      </c>
      <c r="I119" s="195">
        <f t="shared" si="1"/>
        <v>5.2634349176272438E-2</v>
      </c>
      <c r="J119" s="788">
        <v>17193.665158371041</v>
      </c>
      <c r="K119" s="819">
        <v>18999</v>
      </c>
      <c r="L119" s="195">
        <f t="shared" si="2"/>
        <v>0.16448735873520878</v>
      </c>
      <c r="M119" s="788">
        <v>14765.007992053854</v>
      </c>
      <c r="N119" s="749">
        <v>16315.333831219508</v>
      </c>
      <c r="O119" s="195">
        <f t="shared" si="3"/>
        <v>0</v>
      </c>
      <c r="P119" s="788">
        <v>14765.007992053854</v>
      </c>
      <c r="Q119" s="819">
        <v>16315.333831219508</v>
      </c>
      <c r="R119" s="195">
        <f t="shared" si="4"/>
        <v>7.1000000000000035E-2</v>
      </c>
      <c r="S119" s="788">
        <v>13786.188601357473</v>
      </c>
      <c r="T119" s="749">
        <v>15233.738404500007</v>
      </c>
      <c r="U119" s="195">
        <f t="shared" si="5"/>
        <v>5.0000000000000093E-2</v>
      </c>
      <c r="V119" s="788">
        <v>13129.703429864259</v>
      </c>
      <c r="W119" s="749">
        <v>14508.322290000006</v>
      </c>
      <c r="X119" s="195">
        <f t="shared" si="6"/>
        <v>-9.9999999999999936E-2</v>
      </c>
      <c r="Y119" s="774">
        <v>14588.559366515841</v>
      </c>
      <c r="Z119" s="819">
        <v>16120.358100000005</v>
      </c>
      <c r="AA119" s="195">
        <f t="shared" si="7"/>
        <v>0.10000000000000013</v>
      </c>
      <c r="AB119" s="788">
        <v>13262.326696832582</v>
      </c>
      <c r="AC119" s="749">
        <v>14654.871000000003</v>
      </c>
      <c r="AD119" s="195">
        <f t="shared" si="8"/>
        <v>0</v>
      </c>
      <c r="AE119" s="788">
        <v>13262.326696832582</v>
      </c>
      <c r="AF119" s="819">
        <v>14654.871000000003</v>
      </c>
      <c r="AG119" s="195">
        <f t="shared" si="9"/>
        <v>5.0000000000000031E-2</v>
      </c>
      <c r="AH119" s="28">
        <f t="shared" si="74"/>
        <v>12630.787330316743</v>
      </c>
      <c r="AI119" s="237">
        <v>13957.020000000002</v>
      </c>
      <c r="AJ119" s="195">
        <f t="shared" si="10"/>
        <v>0.10000000000000012</v>
      </c>
      <c r="AK119" s="545">
        <v>11482.533936651584</v>
      </c>
      <c r="AL119" s="545">
        <v>12688.2</v>
      </c>
      <c r="AM119" s="195">
        <f t="shared" si="11"/>
        <v>5.0000000000000058E-2</v>
      </c>
      <c r="AN119" s="544">
        <v>10935.746606334842</v>
      </c>
      <c r="AO119" s="547">
        <v>12084</v>
      </c>
      <c r="AP119" s="195">
        <f t="shared" si="12"/>
        <v>0.06</v>
      </c>
      <c r="AQ119" s="516">
        <v>10316.742081447965</v>
      </c>
      <c r="AR119" s="157">
        <v>11400</v>
      </c>
      <c r="AS119" s="195">
        <f t="shared" si="13"/>
        <v>0.15151515151515152</v>
      </c>
      <c r="AT119" s="516">
        <v>8959.2760180995483</v>
      </c>
      <c r="AU119" s="157">
        <v>9900</v>
      </c>
      <c r="AV119" s="195">
        <f t="shared" si="14"/>
        <v>0</v>
      </c>
      <c r="AW119" s="516">
        <v>8959.2760180995483</v>
      </c>
      <c r="AX119" s="157">
        <v>9900</v>
      </c>
      <c r="AY119" s="195">
        <f t="shared" si="15"/>
        <v>0.13793103448275862</v>
      </c>
      <c r="AZ119" s="516">
        <v>7873.303167420815</v>
      </c>
      <c r="BA119" s="157">
        <v>8700</v>
      </c>
      <c r="BB119" s="195">
        <f t="shared" si="16"/>
        <v>0</v>
      </c>
      <c r="BC119" s="516">
        <v>7873.303167420815</v>
      </c>
      <c r="BD119" s="157">
        <v>8700</v>
      </c>
      <c r="BE119" s="195">
        <f t="shared" si="17"/>
        <v>0</v>
      </c>
      <c r="BF119" s="99">
        <v>7873.303167420815</v>
      </c>
      <c r="BG119" s="52">
        <v>8700</v>
      </c>
      <c r="BH119" s="195">
        <f t="shared" si="75"/>
        <v>0</v>
      </c>
      <c r="BI119" s="99">
        <f t="shared" si="76"/>
        <v>7873.303167420815</v>
      </c>
      <c r="BJ119" s="52">
        <v>8700</v>
      </c>
      <c r="BK119" s="195">
        <f t="shared" si="77"/>
        <v>0</v>
      </c>
      <c r="BL119" s="99">
        <f t="shared" si="78"/>
        <v>7873.303167420815</v>
      </c>
      <c r="BM119" s="52">
        <v>8700</v>
      </c>
      <c r="BN119" s="195">
        <f t="shared" si="79"/>
        <v>0</v>
      </c>
      <c r="BO119" s="99">
        <f t="shared" si="80"/>
        <v>7873.303167420815</v>
      </c>
      <c r="BP119" s="52">
        <v>8700</v>
      </c>
      <c r="BQ119" s="195">
        <f t="shared" si="81"/>
        <v>0</v>
      </c>
      <c r="BR119" s="99">
        <f t="shared" si="82"/>
        <v>7873.303167420815</v>
      </c>
      <c r="BS119" s="52">
        <v>8700</v>
      </c>
      <c r="BT119" s="195">
        <f t="shared" si="83"/>
        <v>0</v>
      </c>
      <c r="BU119" s="150">
        <v>7873.303167420815</v>
      </c>
      <c r="BV119" s="166">
        <v>8700</v>
      </c>
      <c r="BW119" s="195">
        <f t="shared" si="84"/>
        <v>0.10126582278481013</v>
      </c>
      <c r="BX119" s="99">
        <f t="shared" si="85"/>
        <v>7149.3212669683262</v>
      </c>
      <c r="BY119" s="52">
        <v>7900</v>
      </c>
      <c r="BZ119" s="195">
        <f t="shared" si="86"/>
        <v>0</v>
      </c>
      <c r="CA119" s="112">
        <f t="shared" si="87"/>
        <v>7149.3212669683262</v>
      </c>
      <c r="CB119" s="106">
        <v>7900</v>
      </c>
      <c r="CC119" s="195">
        <f t="shared" si="25"/>
        <v>0</v>
      </c>
      <c r="CD119" s="28">
        <f t="shared" si="88"/>
        <v>7149.3212669683262</v>
      </c>
      <c r="CE119" s="52">
        <v>7900</v>
      </c>
    </row>
    <row r="120" spans="1:88" x14ac:dyDescent="0.3">
      <c r="A120" s="279" t="s">
        <v>165</v>
      </c>
      <c r="B120" s="73">
        <v>1068</v>
      </c>
      <c r="C120" s="427" t="s">
        <v>184</v>
      </c>
      <c r="D120" s="788">
        <v>22615.384615384617</v>
      </c>
      <c r="E120" s="774">
        <v>24990</v>
      </c>
      <c r="F120" s="195">
        <f t="shared" si="0"/>
        <v>0.13642564802182811</v>
      </c>
      <c r="G120" s="788">
        <v>19900.452488687784</v>
      </c>
      <c r="H120" s="774">
        <v>21990</v>
      </c>
      <c r="I120" s="195">
        <f t="shared" si="1"/>
        <v>0</v>
      </c>
      <c r="J120" s="788">
        <v>19900.452488687784</v>
      </c>
      <c r="K120" s="819">
        <v>21990</v>
      </c>
      <c r="L120" s="195">
        <f t="shared" si="2"/>
        <v>0.223378907786004</v>
      </c>
      <c r="M120" s="788">
        <v>16266.793846153845</v>
      </c>
      <c r="N120" s="749">
        <v>17974.807199999999</v>
      </c>
      <c r="O120" s="195">
        <f t="shared" si="3"/>
        <v>0</v>
      </c>
      <c r="P120" s="788">
        <v>16266.793846153845</v>
      </c>
      <c r="Q120" s="819">
        <v>17974.807199999999</v>
      </c>
      <c r="R120" s="195">
        <f t="shared" si="4"/>
        <v>7.099999999999991E-2</v>
      </c>
      <c r="S120" s="788">
        <v>15188.41628959276</v>
      </c>
      <c r="T120" s="749">
        <v>16783.2</v>
      </c>
      <c r="U120" s="195">
        <f t="shared" si="5"/>
        <v>5.0000000000000044E-2</v>
      </c>
      <c r="V120" s="788">
        <v>14465.158371040725</v>
      </c>
      <c r="W120" s="749">
        <v>15984</v>
      </c>
      <c r="X120" s="195">
        <f t="shared" si="6"/>
        <v>-4.207031905045483E-2</v>
      </c>
      <c r="Y120" s="774">
        <v>15100.438642533943</v>
      </c>
      <c r="Z120" s="819">
        <v>16685.984700000008</v>
      </c>
      <c r="AA120" s="195">
        <f t="shared" si="7"/>
        <v>0.10000000000000019</v>
      </c>
      <c r="AB120" s="788">
        <v>13727.671493212674</v>
      </c>
      <c r="AC120" s="749">
        <v>15169.077000000005</v>
      </c>
      <c r="AD120" s="195">
        <f t="shared" si="8"/>
        <v>0</v>
      </c>
      <c r="AE120" s="788">
        <v>13727.671493212674</v>
      </c>
      <c r="AF120" s="819">
        <v>15169.077000000005</v>
      </c>
      <c r="AG120" s="195">
        <f t="shared" si="9"/>
        <v>5.0000000000000079E-2</v>
      </c>
      <c r="AH120" s="28">
        <f t="shared" si="74"/>
        <v>13073.972850678736</v>
      </c>
      <c r="AI120" s="237">
        <v>14446.740000000003</v>
      </c>
      <c r="AJ120" s="195">
        <f t="shared" si="10"/>
        <v>0.10000000000000014</v>
      </c>
      <c r="AK120" s="545">
        <v>11885.429864253396</v>
      </c>
      <c r="AL120" s="545">
        <v>13133.400000000001</v>
      </c>
      <c r="AM120" s="195">
        <f t="shared" si="11"/>
        <v>5.0000000000000114E-2</v>
      </c>
      <c r="AN120" s="544">
        <v>11319.457013574662</v>
      </c>
      <c r="AO120" s="547">
        <v>12508</v>
      </c>
      <c r="AP120" s="195">
        <f t="shared" si="12"/>
        <v>0.06</v>
      </c>
      <c r="AQ120" s="516">
        <v>10678.733031674208</v>
      </c>
      <c r="AR120" s="157">
        <v>11800</v>
      </c>
      <c r="AS120" s="195">
        <f t="shared" si="13"/>
        <v>0.14563106796116504</v>
      </c>
      <c r="AT120" s="516">
        <v>9321.2669683257918</v>
      </c>
      <c r="AU120" s="157">
        <v>10300</v>
      </c>
      <c r="AV120" s="195">
        <f t="shared" si="14"/>
        <v>0</v>
      </c>
      <c r="AW120" s="516">
        <v>9321.2669683257918</v>
      </c>
      <c r="AX120" s="157">
        <v>10300</v>
      </c>
      <c r="AY120" s="195">
        <f t="shared" si="15"/>
        <v>0.11956521739130435</v>
      </c>
      <c r="AZ120" s="516">
        <v>8325.7918552036208</v>
      </c>
      <c r="BA120" s="157">
        <v>9200</v>
      </c>
      <c r="BB120" s="195">
        <f t="shared" si="16"/>
        <v>0</v>
      </c>
      <c r="BC120" s="516">
        <v>8325.7918552036208</v>
      </c>
      <c r="BD120" s="157">
        <v>9200</v>
      </c>
      <c r="BE120" s="195">
        <f t="shared" si="17"/>
        <v>0</v>
      </c>
      <c r="BF120" s="99">
        <v>8325.7918552036208</v>
      </c>
      <c r="BG120" s="52">
        <v>9200</v>
      </c>
      <c r="BH120" s="195">
        <f t="shared" si="75"/>
        <v>0</v>
      </c>
      <c r="BI120" s="99">
        <f t="shared" si="76"/>
        <v>8325.7918552036208</v>
      </c>
      <c r="BJ120" s="237">
        <v>9200</v>
      </c>
      <c r="BK120" s="195">
        <f t="shared" si="77"/>
        <v>4.5454545454545456E-2</v>
      </c>
      <c r="BL120" s="99">
        <f t="shared" si="78"/>
        <v>7963.8009049773755</v>
      </c>
      <c r="BM120" s="52">
        <v>8800</v>
      </c>
      <c r="BN120" s="195">
        <f t="shared" si="79"/>
        <v>0</v>
      </c>
      <c r="BO120" s="99">
        <f t="shared" si="80"/>
        <v>7963.8009049773755</v>
      </c>
      <c r="BP120" s="52">
        <v>8800</v>
      </c>
      <c r="BQ120" s="195">
        <f t="shared" si="81"/>
        <v>0</v>
      </c>
      <c r="BR120" s="99">
        <f t="shared" si="82"/>
        <v>7963.8009049773755</v>
      </c>
      <c r="BS120" s="52">
        <v>8800</v>
      </c>
      <c r="BT120" s="195">
        <f t="shared" si="83"/>
        <v>0</v>
      </c>
      <c r="BU120" s="150">
        <v>7963.8009049773755</v>
      </c>
      <c r="BV120" s="166">
        <v>8800</v>
      </c>
      <c r="BW120" s="195">
        <f t="shared" si="84"/>
        <v>0.10137672090112641</v>
      </c>
      <c r="BX120" s="99">
        <f t="shared" si="85"/>
        <v>7230.7692307692305</v>
      </c>
      <c r="BY120" s="52">
        <v>7990</v>
      </c>
      <c r="BZ120" s="195">
        <f t="shared" si="86"/>
        <v>-0.15</v>
      </c>
      <c r="CA120" s="112">
        <f t="shared" si="87"/>
        <v>8506.7873303167416</v>
      </c>
      <c r="CB120" s="106">
        <v>9400</v>
      </c>
      <c r="CC120" s="195">
        <f t="shared" si="25"/>
        <v>0</v>
      </c>
      <c r="CD120" s="28">
        <f t="shared" si="88"/>
        <v>8506.7873303167416</v>
      </c>
      <c r="CE120" s="52">
        <v>9400</v>
      </c>
    </row>
    <row r="121" spans="1:88" x14ac:dyDescent="0.3">
      <c r="A121" s="279" t="s">
        <v>165</v>
      </c>
      <c r="B121" s="73">
        <v>1069</v>
      </c>
      <c r="C121" s="427" t="s">
        <v>185</v>
      </c>
      <c r="D121" s="788">
        <v>22615.384615384617</v>
      </c>
      <c r="E121" s="774">
        <v>24990</v>
      </c>
      <c r="F121" s="195">
        <f t="shared" si="0"/>
        <v>8.6994345367551115E-2</v>
      </c>
      <c r="G121" s="788">
        <v>20805.429864253394</v>
      </c>
      <c r="H121" s="774">
        <v>22990</v>
      </c>
      <c r="I121" s="195">
        <f t="shared" si="1"/>
        <v>0</v>
      </c>
      <c r="J121" s="788">
        <v>20805.429864253394</v>
      </c>
      <c r="K121" s="819">
        <v>22990</v>
      </c>
      <c r="L121" s="195">
        <f t="shared" si="2"/>
        <v>0.27901232787631797</v>
      </c>
      <c r="M121" s="788">
        <v>16266.793846153845</v>
      </c>
      <c r="N121" s="749">
        <v>17974.807199999999</v>
      </c>
      <c r="O121" s="195">
        <f t="shared" si="3"/>
        <v>0</v>
      </c>
      <c r="P121" s="788">
        <v>16266.793846153845</v>
      </c>
      <c r="Q121" s="819">
        <v>17974.807199999999</v>
      </c>
      <c r="R121" s="195">
        <f t="shared" si="4"/>
        <v>7.099999999999991E-2</v>
      </c>
      <c r="S121" s="788">
        <v>15188.41628959276</v>
      </c>
      <c r="T121" s="749">
        <v>16783.2</v>
      </c>
      <c r="U121" s="195">
        <f t="shared" si="5"/>
        <v>5.0000000000000044E-2</v>
      </c>
      <c r="V121" s="788">
        <v>14465.158371040725</v>
      </c>
      <c r="W121" s="749">
        <v>15984</v>
      </c>
      <c r="X121" s="195">
        <f t="shared" si="6"/>
        <v>-0.10289125117423523</v>
      </c>
      <c r="Y121" s="774">
        <v>16124.197194570139</v>
      </c>
      <c r="Z121" s="819">
        <v>17817.237900000004</v>
      </c>
      <c r="AA121" s="195">
        <f t="shared" si="7"/>
        <v>0.1</v>
      </c>
      <c r="AB121" s="788">
        <v>14658.361085972854</v>
      </c>
      <c r="AC121" s="749">
        <v>16197.489000000003</v>
      </c>
      <c r="AD121" s="195">
        <f t="shared" si="8"/>
        <v>0</v>
      </c>
      <c r="AE121" s="788">
        <v>14658.361085972854</v>
      </c>
      <c r="AF121" s="819">
        <v>16197.489000000003</v>
      </c>
      <c r="AG121" s="195">
        <f t="shared" si="9"/>
        <v>5.0000000000000065E-2</v>
      </c>
      <c r="AH121" s="28">
        <f t="shared" si="74"/>
        <v>13960.343891402717</v>
      </c>
      <c r="AI121" s="237">
        <v>15426.180000000002</v>
      </c>
      <c r="AJ121" s="195">
        <f t="shared" si="10"/>
        <v>0.10000000000000006</v>
      </c>
      <c r="AK121" s="545">
        <v>12691.221719457015</v>
      </c>
      <c r="AL121" s="545">
        <v>14023.800000000001</v>
      </c>
      <c r="AM121" s="195">
        <f t="shared" si="11"/>
        <v>5.0000000000000079E-2</v>
      </c>
      <c r="AN121" s="544">
        <v>12086.877828054299</v>
      </c>
      <c r="AO121" s="547">
        <v>13356</v>
      </c>
      <c r="AP121" s="195">
        <f t="shared" si="12"/>
        <v>0.06</v>
      </c>
      <c r="AQ121" s="516">
        <v>11402.714932126697</v>
      </c>
      <c r="AR121" s="157">
        <v>12600</v>
      </c>
      <c r="AS121" s="195">
        <f t="shared" si="13"/>
        <v>0.14545454545454545</v>
      </c>
      <c r="AT121" s="516">
        <v>9954.7511312217193</v>
      </c>
      <c r="AU121" s="157">
        <v>11000</v>
      </c>
      <c r="AV121" s="195">
        <f t="shared" si="14"/>
        <v>0</v>
      </c>
      <c r="AW121" s="516">
        <v>9954.7511312217193</v>
      </c>
      <c r="AX121" s="157">
        <v>11000</v>
      </c>
      <c r="AY121" s="195">
        <f t="shared" si="15"/>
        <v>0.12244897959183673</v>
      </c>
      <c r="AZ121" s="516">
        <v>8868.778280542987</v>
      </c>
      <c r="BA121" s="157">
        <v>9800</v>
      </c>
      <c r="BB121" s="195">
        <f t="shared" si="16"/>
        <v>0</v>
      </c>
      <c r="BC121" s="516">
        <v>8868.778280542987</v>
      </c>
      <c r="BD121" s="157">
        <v>9800</v>
      </c>
      <c r="BE121" s="195">
        <f t="shared" si="17"/>
        <v>0</v>
      </c>
      <c r="BF121" s="99">
        <v>8868.778280542987</v>
      </c>
      <c r="BG121" s="52">
        <v>9800</v>
      </c>
      <c r="BH121" s="195">
        <f t="shared" si="75"/>
        <v>0</v>
      </c>
      <c r="BI121" s="99">
        <f t="shared" si="76"/>
        <v>8868.778280542987</v>
      </c>
      <c r="BJ121" s="52">
        <v>9800</v>
      </c>
      <c r="BK121" s="195">
        <f t="shared" si="77"/>
        <v>0</v>
      </c>
      <c r="BL121" s="99">
        <f t="shared" si="78"/>
        <v>8868.778280542987</v>
      </c>
      <c r="BM121" s="52">
        <v>9800</v>
      </c>
      <c r="BN121" s="195">
        <f t="shared" si="79"/>
        <v>0</v>
      </c>
      <c r="BO121" s="99">
        <f t="shared" si="80"/>
        <v>8868.778280542987</v>
      </c>
      <c r="BP121" s="52">
        <v>9800</v>
      </c>
      <c r="BQ121" s="195">
        <f t="shared" si="81"/>
        <v>0</v>
      </c>
      <c r="BR121" s="99">
        <f t="shared" si="82"/>
        <v>8868.778280542987</v>
      </c>
      <c r="BS121" s="52">
        <v>9800</v>
      </c>
      <c r="BT121" s="195">
        <f t="shared" si="83"/>
        <v>0</v>
      </c>
      <c r="BU121" s="150">
        <v>8868.778280542987</v>
      </c>
      <c r="BV121" s="166">
        <v>9800</v>
      </c>
      <c r="BW121" s="195">
        <f t="shared" si="84"/>
        <v>0.10236220472440945</v>
      </c>
      <c r="BX121" s="99">
        <f t="shared" si="85"/>
        <v>8045.2488687782807</v>
      </c>
      <c r="BY121" s="52">
        <v>8890</v>
      </c>
      <c r="BZ121" s="195">
        <f t="shared" si="86"/>
        <v>-5.4255319148936172E-2</v>
      </c>
      <c r="CA121" s="112">
        <f t="shared" si="87"/>
        <v>8506.7873303167416</v>
      </c>
      <c r="CB121" s="106">
        <v>9400</v>
      </c>
      <c r="CC121" s="195">
        <f t="shared" si="25"/>
        <v>0</v>
      </c>
      <c r="CD121" s="28">
        <f t="shared" si="88"/>
        <v>8506.7873303167416</v>
      </c>
      <c r="CE121" s="52">
        <v>9400</v>
      </c>
    </row>
    <row r="122" spans="1:88" x14ac:dyDescent="0.3">
      <c r="A122" s="279" t="s">
        <v>165</v>
      </c>
      <c r="B122" s="73">
        <v>1070</v>
      </c>
      <c r="C122" s="427" t="s">
        <v>186</v>
      </c>
      <c r="D122" s="788">
        <v>22615.384615384617</v>
      </c>
      <c r="E122" s="774">
        <v>24990</v>
      </c>
      <c r="F122" s="195">
        <f t="shared" si="0"/>
        <v>8.6994345367551115E-2</v>
      </c>
      <c r="G122" s="788">
        <v>20805.429864253394</v>
      </c>
      <c r="H122" s="774">
        <v>22990</v>
      </c>
      <c r="I122" s="195">
        <f t="shared" si="1"/>
        <v>0</v>
      </c>
      <c r="J122" s="788">
        <v>20805.429864253394</v>
      </c>
      <c r="K122" s="819">
        <v>22990</v>
      </c>
      <c r="L122" s="195">
        <f t="shared" si="2"/>
        <v>0.20780873839971314</v>
      </c>
      <c r="M122" s="788">
        <v>17225.765307692309</v>
      </c>
      <c r="N122" s="749">
        <v>19034.470665000001</v>
      </c>
      <c r="O122" s="195">
        <f t="shared" si="3"/>
        <v>0</v>
      </c>
      <c r="P122" s="788">
        <v>17225.765307692309</v>
      </c>
      <c r="Q122" s="819">
        <v>19034.470665000001</v>
      </c>
      <c r="R122" s="195">
        <f t="shared" si="4"/>
        <v>7.0999999999999938E-2</v>
      </c>
      <c r="S122" s="788">
        <v>16083.814479638011</v>
      </c>
      <c r="T122" s="749">
        <v>17772.615000000002</v>
      </c>
      <c r="U122" s="195">
        <f t="shared" si="5"/>
        <v>5.0000000000000142E-2</v>
      </c>
      <c r="V122" s="788">
        <v>15317.918552036199</v>
      </c>
      <c r="W122" s="749">
        <v>16926.3</v>
      </c>
      <c r="X122" s="195">
        <f t="shared" si="6"/>
        <v>-5.0004265812716359E-2</v>
      </c>
      <c r="Y122" s="774">
        <v>16124.197194570139</v>
      </c>
      <c r="Z122" s="819">
        <v>17817.237900000004</v>
      </c>
      <c r="AA122" s="195">
        <f t="shared" si="7"/>
        <v>0.1</v>
      </c>
      <c r="AB122" s="788">
        <v>14658.361085972854</v>
      </c>
      <c r="AC122" s="749">
        <v>16197.489000000003</v>
      </c>
      <c r="AD122" s="195">
        <f t="shared" si="8"/>
        <v>0</v>
      </c>
      <c r="AE122" s="788">
        <v>14658.361085972854</v>
      </c>
      <c r="AF122" s="819">
        <v>16197.489000000003</v>
      </c>
      <c r="AG122" s="195">
        <f t="shared" si="9"/>
        <v>5.0000000000000065E-2</v>
      </c>
      <c r="AH122" s="28">
        <f t="shared" si="74"/>
        <v>13960.343891402717</v>
      </c>
      <c r="AI122" s="237">
        <v>15426.180000000002</v>
      </c>
      <c r="AJ122" s="195">
        <f t="shared" si="10"/>
        <v>0.10000000000000006</v>
      </c>
      <c r="AK122" s="545">
        <v>12691.221719457015</v>
      </c>
      <c r="AL122" s="545">
        <v>14023.800000000001</v>
      </c>
      <c r="AM122" s="195">
        <f t="shared" si="11"/>
        <v>5.0000000000000079E-2</v>
      </c>
      <c r="AN122" s="544">
        <v>12086.877828054299</v>
      </c>
      <c r="AO122" s="547">
        <v>13356</v>
      </c>
      <c r="AP122" s="195">
        <f t="shared" si="12"/>
        <v>0.06</v>
      </c>
      <c r="AQ122" s="516">
        <v>11402.714932126697</v>
      </c>
      <c r="AR122" s="157">
        <v>12600</v>
      </c>
      <c r="AS122" s="195">
        <f t="shared" si="13"/>
        <v>0.14545454545454545</v>
      </c>
      <c r="AT122" s="516">
        <v>9954.7511312217193</v>
      </c>
      <c r="AU122" s="157">
        <v>11000</v>
      </c>
      <c r="AV122" s="195">
        <f t="shared" si="14"/>
        <v>0</v>
      </c>
      <c r="AW122" s="516">
        <v>9954.7511312217193</v>
      </c>
      <c r="AX122" s="157">
        <v>11000</v>
      </c>
      <c r="AY122" s="195">
        <f t="shared" si="15"/>
        <v>0.1111111111111111</v>
      </c>
      <c r="AZ122" s="516">
        <v>8959.2760180995483</v>
      </c>
      <c r="BA122" s="157">
        <v>9900</v>
      </c>
      <c r="BB122" s="195">
        <f t="shared" si="16"/>
        <v>0</v>
      </c>
      <c r="BC122" s="516">
        <v>8959.2760180995483</v>
      </c>
      <c r="BD122" s="157">
        <v>9900</v>
      </c>
      <c r="BE122" s="195">
        <f t="shared" si="17"/>
        <v>0</v>
      </c>
      <c r="BF122" s="99">
        <v>8959.2760180995483</v>
      </c>
      <c r="BG122" s="52">
        <v>9900</v>
      </c>
      <c r="BH122" s="195">
        <f t="shared" si="75"/>
        <v>0</v>
      </c>
      <c r="BI122" s="99">
        <f t="shared" si="76"/>
        <v>8959.2760180995483</v>
      </c>
      <c r="BJ122" s="52">
        <v>9900</v>
      </c>
      <c r="BK122" s="195">
        <f t="shared" si="77"/>
        <v>0</v>
      </c>
      <c r="BL122" s="99">
        <f t="shared" si="78"/>
        <v>8959.2760180995483</v>
      </c>
      <c r="BM122" s="52">
        <v>9900</v>
      </c>
      <c r="BN122" s="195">
        <f t="shared" si="79"/>
        <v>0</v>
      </c>
      <c r="BO122" s="99">
        <f t="shared" si="80"/>
        <v>8959.2760180995483</v>
      </c>
      <c r="BP122" s="52">
        <v>9900</v>
      </c>
      <c r="BQ122" s="195">
        <f t="shared" si="81"/>
        <v>0</v>
      </c>
      <c r="BR122" s="99">
        <f t="shared" si="82"/>
        <v>8959.2760180995483</v>
      </c>
      <c r="BS122" s="52">
        <v>9900</v>
      </c>
      <c r="BT122" s="195">
        <f t="shared" si="83"/>
        <v>0</v>
      </c>
      <c r="BU122" s="150">
        <v>8959.2760180995483</v>
      </c>
      <c r="BV122" s="166">
        <v>9900</v>
      </c>
      <c r="BW122" s="195">
        <f t="shared" si="84"/>
        <v>0.10122358175750834</v>
      </c>
      <c r="BX122" s="99">
        <f t="shared" si="85"/>
        <v>8135.746606334842</v>
      </c>
      <c r="BY122" s="52">
        <v>8990</v>
      </c>
      <c r="BZ122" s="195">
        <f t="shared" si="86"/>
        <v>-5.3684210526315793E-2</v>
      </c>
      <c r="CA122" s="112">
        <f t="shared" si="87"/>
        <v>8597.285067873303</v>
      </c>
      <c r="CB122" s="106">
        <v>9500</v>
      </c>
      <c r="CC122" s="195">
        <f t="shared" si="25"/>
        <v>0</v>
      </c>
      <c r="CD122" s="28">
        <f t="shared" si="88"/>
        <v>8597.285067873303</v>
      </c>
      <c r="CE122" s="52">
        <v>9500</v>
      </c>
    </row>
    <row r="123" spans="1:88" x14ac:dyDescent="0.3">
      <c r="A123" s="279" t="s">
        <v>165</v>
      </c>
      <c r="B123" s="73">
        <v>1071</v>
      </c>
      <c r="C123" s="427" t="s">
        <v>187</v>
      </c>
      <c r="D123" s="788">
        <v>21710.407239819004</v>
      </c>
      <c r="E123" s="774">
        <v>23990</v>
      </c>
      <c r="F123" s="195">
        <f t="shared" si="0"/>
        <v>0.19955997799889993</v>
      </c>
      <c r="G123" s="788">
        <v>18098.642533936651</v>
      </c>
      <c r="H123" s="774">
        <v>19999</v>
      </c>
      <c r="I123" s="195">
        <f t="shared" si="1"/>
        <v>5.2634349176272438E-2</v>
      </c>
      <c r="J123" s="788">
        <v>17193.665158371041</v>
      </c>
      <c r="K123" s="819">
        <v>18999</v>
      </c>
      <c r="L123" s="195">
        <f t="shared" si="2"/>
        <v>-1.8679782269637969E-3</v>
      </c>
      <c r="M123" s="788">
        <v>17225.842657396162</v>
      </c>
      <c r="N123" s="749">
        <v>19034.556136422758</v>
      </c>
      <c r="O123" s="195">
        <f t="shared" si="3"/>
        <v>0</v>
      </c>
      <c r="P123" s="788">
        <v>17225.842657396162</v>
      </c>
      <c r="Q123" s="819">
        <v>19034.556136422758</v>
      </c>
      <c r="R123" s="195">
        <f t="shared" si="4"/>
        <v>7.0999999999999938E-2</v>
      </c>
      <c r="S123" s="788">
        <v>16083.886701583719</v>
      </c>
      <c r="T123" s="749">
        <v>17772.694805250008</v>
      </c>
      <c r="U123" s="195">
        <f t="shared" si="5"/>
        <v>5.0000000000000148E-2</v>
      </c>
      <c r="V123" s="788">
        <v>15317.987334841635</v>
      </c>
      <c r="W123" s="749">
        <v>16926.376005000006</v>
      </c>
      <c r="X123" s="195">
        <f t="shared" si="6"/>
        <v>-9.9999999999999978E-2</v>
      </c>
      <c r="Y123" s="774">
        <v>17019.985927601814</v>
      </c>
      <c r="Z123" s="819">
        <v>18807.084450000006</v>
      </c>
      <c r="AA123" s="195">
        <f t="shared" si="7"/>
        <v>0.10000000000000009</v>
      </c>
      <c r="AB123" s="788">
        <v>15472.714479638013</v>
      </c>
      <c r="AC123" s="749">
        <v>17097.349500000004</v>
      </c>
      <c r="AD123" s="195">
        <f t="shared" si="8"/>
        <v>0</v>
      </c>
      <c r="AE123" s="788">
        <v>15472.714479638013</v>
      </c>
      <c r="AF123" s="819">
        <v>17097.349500000004</v>
      </c>
      <c r="AG123" s="195">
        <f t="shared" si="9"/>
        <v>5.0000000000000086E-2</v>
      </c>
      <c r="AH123" s="28">
        <f t="shared" si="74"/>
        <v>14735.918552036201</v>
      </c>
      <c r="AI123" s="237">
        <v>16283.190000000002</v>
      </c>
      <c r="AJ123" s="195">
        <f t="shared" si="10"/>
        <v>0.10000000000000005</v>
      </c>
      <c r="AK123" s="545">
        <v>13396.289592760182</v>
      </c>
      <c r="AL123" s="545">
        <v>14802.900000000001</v>
      </c>
      <c r="AM123" s="195">
        <f t="shared" si="11"/>
        <v>5.00000000000001E-2</v>
      </c>
      <c r="AN123" s="544">
        <v>12758.371040723981</v>
      </c>
      <c r="AO123" s="547">
        <v>14098</v>
      </c>
      <c r="AP123" s="195">
        <f t="shared" si="12"/>
        <v>0.06</v>
      </c>
      <c r="AQ123" s="516">
        <v>12036.199095022625</v>
      </c>
      <c r="AR123" s="157">
        <v>13300</v>
      </c>
      <c r="AS123" s="195">
        <f t="shared" si="13"/>
        <v>0.14655172413793102</v>
      </c>
      <c r="AT123" s="516">
        <v>10497.737556561086</v>
      </c>
      <c r="AU123" s="157">
        <v>11600</v>
      </c>
      <c r="AV123" s="195">
        <f t="shared" si="14"/>
        <v>0</v>
      </c>
      <c r="AW123" s="516">
        <v>10497.737556561086</v>
      </c>
      <c r="AX123" s="157">
        <v>11600</v>
      </c>
      <c r="AY123" s="195">
        <f t="shared" si="15"/>
        <v>8.4112149532710276E-2</v>
      </c>
      <c r="AZ123" s="516">
        <v>9683.2579185520372</v>
      </c>
      <c r="BA123" s="157">
        <v>10700</v>
      </c>
      <c r="BB123" s="195">
        <f t="shared" si="16"/>
        <v>0</v>
      </c>
      <c r="BC123" s="516">
        <v>9683.2579185520372</v>
      </c>
      <c r="BD123" s="157">
        <v>10700</v>
      </c>
      <c r="BE123" s="195">
        <f t="shared" si="17"/>
        <v>0</v>
      </c>
      <c r="BF123" s="99">
        <v>9683.2579185520372</v>
      </c>
      <c r="BG123" s="52">
        <v>10700</v>
      </c>
      <c r="BH123" s="195">
        <f t="shared" si="75"/>
        <v>0</v>
      </c>
      <c r="BI123" s="99">
        <f t="shared" si="76"/>
        <v>9683.2579185520372</v>
      </c>
      <c r="BJ123" s="52">
        <v>10700</v>
      </c>
      <c r="BK123" s="195">
        <f t="shared" si="77"/>
        <v>0</v>
      </c>
      <c r="BL123" s="99">
        <f t="shared" si="78"/>
        <v>9683.2579185520372</v>
      </c>
      <c r="BM123" s="52">
        <v>10700</v>
      </c>
      <c r="BN123" s="195">
        <f t="shared" si="79"/>
        <v>0</v>
      </c>
      <c r="BO123" s="99">
        <f t="shared" si="80"/>
        <v>9683.2579185520372</v>
      </c>
      <c r="BP123" s="52">
        <v>10700</v>
      </c>
      <c r="BQ123" s="195">
        <f t="shared" si="81"/>
        <v>0</v>
      </c>
      <c r="BR123" s="99">
        <f t="shared" si="82"/>
        <v>9683.2579185520372</v>
      </c>
      <c r="BS123" s="52">
        <v>10700</v>
      </c>
      <c r="BT123" s="195">
        <f t="shared" si="83"/>
        <v>0</v>
      </c>
      <c r="BU123" s="150">
        <v>9683.2579185520372</v>
      </c>
      <c r="BV123" s="166">
        <v>10700</v>
      </c>
      <c r="BW123" s="195">
        <f t="shared" si="84"/>
        <v>0.10309278350515463</v>
      </c>
      <c r="BX123" s="99">
        <f t="shared" si="85"/>
        <v>8778.2805429864256</v>
      </c>
      <c r="BY123" s="52">
        <v>9700</v>
      </c>
      <c r="BZ123" s="195">
        <f t="shared" si="86"/>
        <v>0</v>
      </c>
      <c r="CA123" s="112">
        <f t="shared" si="87"/>
        <v>8778.2805429864256</v>
      </c>
      <c r="CB123" s="106">
        <v>9700</v>
      </c>
      <c r="CC123" s="195">
        <f t="shared" si="25"/>
        <v>0</v>
      </c>
      <c r="CD123" s="28">
        <f t="shared" si="88"/>
        <v>8778.2805429864256</v>
      </c>
      <c r="CE123" s="52">
        <v>9700</v>
      </c>
    </row>
    <row r="124" spans="1:88" x14ac:dyDescent="0.3">
      <c r="A124" s="279" t="s">
        <v>165</v>
      </c>
      <c r="B124" s="73">
        <v>1072</v>
      </c>
      <c r="C124" s="427" t="s">
        <v>188</v>
      </c>
      <c r="D124" s="788">
        <v>22615.384615384617</v>
      </c>
      <c r="E124" s="774">
        <v>24990</v>
      </c>
      <c r="F124" s="195">
        <f t="shared" si="0"/>
        <v>8.6994345367551115E-2</v>
      </c>
      <c r="G124" s="788">
        <v>20805.429864253394</v>
      </c>
      <c r="H124" s="774">
        <v>22990</v>
      </c>
      <c r="I124" s="195">
        <f t="shared" si="1"/>
        <v>0</v>
      </c>
      <c r="J124" s="788">
        <v>20805.429864253394</v>
      </c>
      <c r="K124" s="819">
        <v>22990</v>
      </c>
      <c r="L124" s="195">
        <f t="shared" si="2"/>
        <v>0.20780873839971314</v>
      </c>
      <c r="M124" s="788">
        <v>17225.765307692309</v>
      </c>
      <c r="N124" s="749">
        <v>19034.470665000001</v>
      </c>
      <c r="O124" s="195">
        <f t="shared" si="3"/>
        <v>0</v>
      </c>
      <c r="P124" s="788">
        <v>17225.765307692309</v>
      </c>
      <c r="Q124" s="819">
        <v>19034.470665000001</v>
      </c>
      <c r="R124" s="195">
        <f t="shared" si="4"/>
        <v>7.0999999999999938E-2</v>
      </c>
      <c r="S124" s="788">
        <v>16083.814479638011</v>
      </c>
      <c r="T124" s="749">
        <v>17772.615000000002</v>
      </c>
      <c r="U124" s="195">
        <f t="shared" si="5"/>
        <v>5.0000000000000142E-2</v>
      </c>
      <c r="V124" s="788">
        <v>15317.918552036199</v>
      </c>
      <c r="W124" s="749">
        <v>16926.3</v>
      </c>
      <c r="X124" s="195">
        <f t="shared" si="6"/>
        <v>-5.0004265812716359E-2</v>
      </c>
      <c r="Y124" s="774">
        <v>16124.197194570139</v>
      </c>
      <c r="Z124" s="819">
        <v>17817.237900000004</v>
      </c>
      <c r="AA124" s="195">
        <f t="shared" si="7"/>
        <v>0.1</v>
      </c>
      <c r="AB124" s="788">
        <v>14658.361085972854</v>
      </c>
      <c r="AC124" s="749">
        <v>16197.489000000003</v>
      </c>
      <c r="AD124" s="195">
        <f t="shared" si="8"/>
        <v>0</v>
      </c>
      <c r="AE124" s="788">
        <v>14658.361085972854</v>
      </c>
      <c r="AF124" s="819">
        <v>16197.489000000003</v>
      </c>
      <c r="AG124" s="195">
        <f t="shared" si="9"/>
        <v>5.0000000000000065E-2</v>
      </c>
      <c r="AH124" s="28">
        <f t="shared" si="74"/>
        <v>13960.343891402717</v>
      </c>
      <c r="AI124" s="237">
        <v>15426.180000000002</v>
      </c>
      <c r="AJ124" s="195">
        <f t="shared" si="10"/>
        <v>0.10000000000000006</v>
      </c>
      <c r="AK124" s="545">
        <v>12691.221719457015</v>
      </c>
      <c r="AL124" s="545">
        <v>14023.800000000001</v>
      </c>
      <c r="AM124" s="195">
        <f t="shared" si="11"/>
        <v>5.0000000000000079E-2</v>
      </c>
      <c r="AN124" s="544">
        <v>12086.877828054299</v>
      </c>
      <c r="AO124" s="547">
        <v>13356</v>
      </c>
      <c r="AP124" s="195">
        <f t="shared" si="12"/>
        <v>0.06</v>
      </c>
      <c r="AQ124" s="516">
        <v>11402.714932126697</v>
      </c>
      <c r="AR124" s="157">
        <v>12600</v>
      </c>
      <c r="AS124" s="195">
        <f t="shared" si="13"/>
        <v>0.14545454545454545</v>
      </c>
      <c r="AT124" s="516">
        <v>9954.7511312217193</v>
      </c>
      <c r="AU124" s="157">
        <v>11000</v>
      </c>
      <c r="AV124" s="195">
        <f t="shared" si="14"/>
        <v>0</v>
      </c>
      <c r="AW124" s="516">
        <v>9954.7511312217193</v>
      </c>
      <c r="AX124" s="157">
        <v>11000</v>
      </c>
      <c r="AY124" s="195">
        <f t="shared" si="15"/>
        <v>0.13402061855670103</v>
      </c>
      <c r="AZ124" s="516">
        <v>8778.2805429864256</v>
      </c>
      <c r="BA124" s="157">
        <v>9700</v>
      </c>
      <c r="BB124" s="195">
        <f t="shared" si="16"/>
        <v>0</v>
      </c>
      <c r="BC124" s="516">
        <v>8778.2805429864256</v>
      </c>
      <c r="BD124" s="157">
        <v>9700</v>
      </c>
      <c r="BE124" s="195">
        <f t="shared" si="17"/>
        <v>0</v>
      </c>
      <c r="BF124" s="99">
        <v>8778.2805429864256</v>
      </c>
      <c r="BG124" s="52">
        <v>9700</v>
      </c>
      <c r="BH124" s="195">
        <f t="shared" si="75"/>
        <v>0</v>
      </c>
      <c r="BI124" s="99">
        <f t="shared" si="76"/>
        <v>8778.2805429864256</v>
      </c>
      <c r="BJ124" s="52">
        <v>9700</v>
      </c>
      <c r="BK124" s="195">
        <f t="shared" si="77"/>
        <v>0</v>
      </c>
      <c r="BL124" s="99">
        <f t="shared" si="78"/>
        <v>8778.2805429864256</v>
      </c>
      <c r="BM124" s="52">
        <v>9700</v>
      </c>
      <c r="BN124" s="195">
        <f t="shared" si="79"/>
        <v>0</v>
      </c>
      <c r="BO124" s="99">
        <f t="shared" si="80"/>
        <v>8778.2805429864256</v>
      </c>
      <c r="BP124" s="52">
        <v>9700</v>
      </c>
      <c r="BQ124" s="195">
        <f t="shared" si="81"/>
        <v>0</v>
      </c>
      <c r="BR124" s="99">
        <f t="shared" si="82"/>
        <v>8778.2805429864256</v>
      </c>
      <c r="BS124" s="52">
        <v>9700</v>
      </c>
      <c r="BT124" s="195">
        <f t="shared" si="83"/>
        <v>0</v>
      </c>
      <c r="BU124" s="150">
        <v>8778.2805429864256</v>
      </c>
      <c r="BV124" s="166">
        <v>9700</v>
      </c>
      <c r="BW124" s="195">
        <f t="shared" si="84"/>
        <v>0.10352673492605233</v>
      </c>
      <c r="BX124" s="99">
        <f t="shared" si="85"/>
        <v>7954.7511312217193</v>
      </c>
      <c r="BY124" s="52">
        <v>8790</v>
      </c>
      <c r="BZ124" s="195">
        <f t="shared" si="86"/>
        <v>-0.15480769230769231</v>
      </c>
      <c r="CA124" s="112">
        <f t="shared" si="87"/>
        <v>9411.7647058823532</v>
      </c>
      <c r="CB124" s="106">
        <v>10400</v>
      </c>
      <c r="CC124" s="195">
        <f t="shared" si="25"/>
        <v>0</v>
      </c>
      <c r="CD124" s="28">
        <f t="shared" si="88"/>
        <v>9411.7647058823532</v>
      </c>
      <c r="CE124" s="52">
        <v>10400</v>
      </c>
    </row>
    <row r="125" spans="1:88" x14ac:dyDescent="0.3">
      <c r="A125" s="279" t="s">
        <v>165</v>
      </c>
      <c r="B125" s="73">
        <v>1073</v>
      </c>
      <c r="C125" s="427" t="s">
        <v>189</v>
      </c>
      <c r="D125" s="788">
        <v>22615.384615384617</v>
      </c>
      <c r="E125" s="774">
        <v>24990</v>
      </c>
      <c r="F125" s="195">
        <f t="shared" si="0"/>
        <v>8.6994345367551115E-2</v>
      </c>
      <c r="G125" s="788">
        <v>20805.429864253394</v>
      </c>
      <c r="H125" s="774">
        <v>22990</v>
      </c>
      <c r="I125" s="195">
        <f t="shared" si="1"/>
        <v>0</v>
      </c>
      <c r="J125" s="788">
        <v>20805.429864253394</v>
      </c>
      <c r="K125" s="819">
        <v>22990</v>
      </c>
      <c r="L125" s="195">
        <f t="shared" si="2"/>
        <v>0.27901232787631797</v>
      </c>
      <c r="M125" s="788">
        <v>16266.793846153845</v>
      </c>
      <c r="N125" s="749">
        <v>17974.807199999999</v>
      </c>
      <c r="O125" s="195">
        <f t="shared" si="3"/>
        <v>0</v>
      </c>
      <c r="P125" s="788">
        <v>16266.793846153845</v>
      </c>
      <c r="Q125" s="819">
        <v>17974.807199999999</v>
      </c>
      <c r="R125" s="195">
        <f t="shared" si="4"/>
        <v>7.099999999999991E-2</v>
      </c>
      <c r="S125" s="788">
        <v>15188.41628959276</v>
      </c>
      <c r="T125" s="749">
        <v>16783.2</v>
      </c>
      <c r="U125" s="195">
        <f t="shared" si="5"/>
        <v>5.0000000000000044E-2</v>
      </c>
      <c r="V125" s="788">
        <v>14465.158371040725</v>
      </c>
      <c r="W125" s="749">
        <v>15984</v>
      </c>
      <c r="X125" s="195">
        <f t="shared" si="6"/>
        <v>-0.10289125117423523</v>
      </c>
      <c r="Y125" s="774">
        <v>16124.197194570139</v>
      </c>
      <c r="Z125" s="819">
        <v>17817.237900000004</v>
      </c>
      <c r="AA125" s="195">
        <f t="shared" si="7"/>
        <v>0.1</v>
      </c>
      <c r="AB125" s="788">
        <v>14658.361085972854</v>
      </c>
      <c r="AC125" s="749">
        <v>16197.489000000003</v>
      </c>
      <c r="AD125" s="195">
        <f t="shared" si="8"/>
        <v>0</v>
      </c>
      <c r="AE125" s="788">
        <v>14658.361085972854</v>
      </c>
      <c r="AF125" s="819">
        <v>16197.489000000003</v>
      </c>
      <c r="AG125" s="195">
        <f t="shared" si="9"/>
        <v>5.0000000000000065E-2</v>
      </c>
      <c r="AH125" s="28">
        <f t="shared" si="74"/>
        <v>13960.343891402717</v>
      </c>
      <c r="AI125" s="237">
        <v>15426.180000000002</v>
      </c>
      <c r="AJ125" s="195">
        <f t="shared" si="10"/>
        <v>0.10000000000000006</v>
      </c>
      <c r="AK125" s="545">
        <v>12691.221719457015</v>
      </c>
      <c r="AL125" s="545">
        <v>14023.800000000001</v>
      </c>
      <c r="AM125" s="195">
        <f t="shared" si="11"/>
        <v>5.0000000000000079E-2</v>
      </c>
      <c r="AN125" s="544">
        <v>12086.877828054299</v>
      </c>
      <c r="AO125" s="547">
        <v>13356</v>
      </c>
      <c r="AP125" s="195">
        <f t="shared" si="12"/>
        <v>0.06</v>
      </c>
      <c r="AQ125" s="516">
        <v>11402.714932126697</v>
      </c>
      <c r="AR125" s="157">
        <v>12600</v>
      </c>
      <c r="AS125" s="195">
        <f t="shared" si="13"/>
        <v>0.14545454545454545</v>
      </c>
      <c r="AT125" s="516">
        <v>9954.7511312217193</v>
      </c>
      <c r="AU125" s="157">
        <v>11000</v>
      </c>
      <c r="AV125" s="195">
        <f t="shared" si="14"/>
        <v>0</v>
      </c>
      <c r="AW125" s="516">
        <v>9954.7511312217193</v>
      </c>
      <c r="AX125" s="157">
        <v>11000</v>
      </c>
      <c r="AY125" s="195">
        <f t="shared" si="15"/>
        <v>0.13402061855670103</v>
      </c>
      <c r="AZ125" s="516">
        <v>8778.2805429864256</v>
      </c>
      <c r="BA125" s="157">
        <v>9700</v>
      </c>
      <c r="BB125" s="195">
        <f t="shared" si="16"/>
        <v>0</v>
      </c>
      <c r="BC125" s="516">
        <v>8778.2805429864256</v>
      </c>
      <c r="BD125" s="157">
        <v>9700</v>
      </c>
      <c r="BE125" s="195">
        <f t="shared" si="17"/>
        <v>0</v>
      </c>
      <c r="BF125" s="99">
        <v>8778.2805429864256</v>
      </c>
      <c r="BG125" s="52">
        <v>9700</v>
      </c>
      <c r="BH125" s="195">
        <f t="shared" si="75"/>
        <v>0</v>
      </c>
      <c r="BI125" s="99">
        <f t="shared" si="76"/>
        <v>8778.2805429864256</v>
      </c>
      <c r="BJ125" s="52">
        <v>9700</v>
      </c>
      <c r="BK125" s="195">
        <f t="shared" si="77"/>
        <v>0</v>
      </c>
      <c r="BL125" s="99">
        <f t="shared" si="78"/>
        <v>8778.2805429864256</v>
      </c>
      <c r="BM125" s="52">
        <v>9700</v>
      </c>
      <c r="BN125" s="195">
        <f t="shared" si="79"/>
        <v>0</v>
      </c>
      <c r="BO125" s="99">
        <f t="shared" si="80"/>
        <v>8778.2805429864256</v>
      </c>
      <c r="BP125" s="52">
        <v>9700</v>
      </c>
      <c r="BQ125" s="195">
        <f t="shared" si="81"/>
        <v>0</v>
      </c>
      <c r="BR125" s="99">
        <f t="shared" si="82"/>
        <v>8778.2805429864256</v>
      </c>
      <c r="BS125" s="52">
        <v>9700</v>
      </c>
      <c r="BT125" s="195">
        <f t="shared" si="83"/>
        <v>0</v>
      </c>
      <c r="BU125" s="150">
        <v>8778.2805429864256</v>
      </c>
      <c r="BV125" s="166">
        <v>9700</v>
      </c>
      <c r="BW125" s="195">
        <f t="shared" si="84"/>
        <v>0.10352673492605233</v>
      </c>
      <c r="BX125" s="99">
        <f t="shared" si="85"/>
        <v>7954.7511312217193</v>
      </c>
      <c r="BY125" s="52">
        <v>8790</v>
      </c>
      <c r="BZ125" s="195">
        <f t="shared" si="86"/>
        <v>-0.15480769230769231</v>
      </c>
      <c r="CA125" s="112">
        <f t="shared" si="87"/>
        <v>9411.7647058823532</v>
      </c>
      <c r="CB125" s="106">
        <v>10400</v>
      </c>
      <c r="CC125" s="195">
        <f t="shared" si="25"/>
        <v>0</v>
      </c>
      <c r="CD125" s="28">
        <f t="shared" si="88"/>
        <v>9411.7647058823532</v>
      </c>
      <c r="CE125" s="52">
        <v>10400</v>
      </c>
    </row>
    <row r="126" spans="1:88" x14ac:dyDescent="0.3">
      <c r="A126" s="279" t="s">
        <v>165</v>
      </c>
      <c r="B126" s="73">
        <v>1074</v>
      </c>
      <c r="C126" s="510" t="s">
        <v>190</v>
      </c>
      <c r="D126" s="788">
        <v>23520.361990950227</v>
      </c>
      <c r="E126" s="774">
        <v>25990</v>
      </c>
      <c r="F126" s="195">
        <f t="shared" si="0"/>
        <v>0.13049151805132667</v>
      </c>
      <c r="G126" s="788">
        <v>20805.429864253394</v>
      </c>
      <c r="H126" s="774">
        <v>22990</v>
      </c>
      <c r="I126" s="195">
        <f t="shared" si="1"/>
        <v>0</v>
      </c>
      <c r="J126" s="788">
        <v>20805.429864253394</v>
      </c>
      <c r="K126" s="819">
        <v>22990</v>
      </c>
      <c r="L126" s="195">
        <f t="shared" si="2"/>
        <v>4.3160244659418881E-2</v>
      </c>
      <c r="M126" s="788">
        <v>19944.615384615383</v>
      </c>
      <c r="N126" s="749">
        <v>22038.799999999999</v>
      </c>
      <c r="O126" s="195">
        <f t="shared" si="3"/>
        <v>0</v>
      </c>
      <c r="P126" s="788">
        <v>19944.615384615383</v>
      </c>
      <c r="Q126" s="819">
        <v>22038.799999999999</v>
      </c>
      <c r="R126" s="195">
        <f t="shared" si="4"/>
        <v>7.094108684557221E-2</v>
      </c>
      <c r="S126" s="788">
        <v>18623.447759728508</v>
      </c>
      <c r="T126" s="749">
        <v>20578.9097745</v>
      </c>
      <c r="U126" s="195">
        <f t="shared" si="5"/>
        <v>4.9999999999999989E-2</v>
      </c>
      <c r="V126" s="788">
        <v>17736.616914027149</v>
      </c>
      <c r="W126" s="749">
        <v>19598.96169</v>
      </c>
      <c r="X126" s="195">
        <f t="shared" si="6"/>
        <v>-0.10000000000000003</v>
      </c>
      <c r="Y126" s="774">
        <v>19707.352126696835</v>
      </c>
      <c r="Z126" s="819">
        <v>21776.624100000001</v>
      </c>
      <c r="AA126" s="195">
        <f t="shared" si="7"/>
        <v>0.10000000000000002</v>
      </c>
      <c r="AB126" s="788">
        <v>17915.774660633484</v>
      </c>
      <c r="AC126" s="749">
        <v>19796.931</v>
      </c>
      <c r="AD126" s="195">
        <f t="shared" si="8"/>
        <v>0</v>
      </c>
      <c r="AE126" s="788">
        <v>17915.774660633484</v>
      </c>
      <c r="AF126" s="819">
        <v>19796.931</v>
      </c>
      <c r="AG126" s="195">
        <f t="shared" si="9"/>
        <v>4.9999999999999961E-2</v>
      </c>
      <c r="AH126" s="28">
        <f t="shared" si="74"/>
        <v>17062.642533936654</v>
      </c>
      <c r="AI126" s="237">
        <v>18854.22</v>
      </c>
      <c r="AJ126" s="195">
        <f t="shared" si="10"/>
        <v>0.10000000000000002</v>
      </c>
      <c r="AK126" s="546">
        <v>15511.493212669684</v>
      </c>
      <c r="AL126" s="546">
        <v>17140.2</v>
      </c>
      <c r="AM126" s="195">
        <f t="shared" si="11"/>
        <v>5.0000000000000044E-2</v>
      </c>
      <c r="AN126" s="551">
        <v>14772.850678733032</v>
      </c>
      <c r="AO126" s="550">
        <v>16324</v>
      </c>
      <c r="AP126" s="195">
        <f t="shared" si="12"/>
        <v>0.06</v>
      </c>
      <c r="AQ126" s="516">
        <v>13936.651583710407</v>
      </c>
      <c r="AR126" s="157">
        <v>15400</v>
      </c>
      <c r="AS126" s="195">
        <f t="shared" si="13"/>
        <v>0.14925373134328357</v>
      </c>
      <c r="AT126" s="516">
        <v>12126.696832579186</v>
      </c>
      <c r="AU126" s="157">
        <v>13400</v>
      </c>
      <c r="AV126" s="195">
        <f t="shared" si="14"/>
        <v>0</v>
      </c>
      <c r="AW126" s="516">
        <v>12126.696832579186</v>
      </c>
      <c r="AX126" s="157">
        <v>13400</v>
      </c>
      <c r="AY126" s="195">
        <f t="shared" si="15"/>
        <v>0.11666666666666667</v>
      </c>
      <c r="AZ126" s="516">
        <v>10859.728506787331</v>
      </c>
      <c r="BA126" s="157">
        <v>12000</v>
      </c>
      <c r="BB126" s="195">
        <f t="shared" si="16"/>
        <v>0</v>
      </c>
      <c r="BC126" s="516">
        <v>10859.728506787331</v>
      </c>
      <c r="BD126" s="157">
        <v>12000</v>
      </c>
      <c r="BE126" s="195">
        <f t="shared" si="17"/>
        <v>0</v>
      </c>
      <c r="BF126" s="99">
        <v>10859.728506787331</v>
      </c>
      <c r="BG126" s="52">
        <v>12000</v>
      </c>
      <c r="BH126" s="195">
        <f t="shared" si="75"/>
        <v>0</v>
      </c>
      <c r="BI126" s="99">
        <f t="shared" si="76"/>
        <v>10859.728506787331</v>
      </c>
      <c r="BJ126" s="52">
        <v>12000</v>
      </c>
      <c r="BK126" s="195">
        <f t="shared" si="77"/>
        <v>0</v>
      </c>
      <c r="BL126" s="99">
        <f t="shared" si="78"/>
        <v>10859.728506787331</v>
      </c>
      <c r="BM126" s="52">
        <v>12000</v>
      </c>
      <c r="BN126" s="195">
        <f t="shared" si="79"/>
        <v>0</v>
      </c>
      <c r="BO126" s="99">
        <f t="shared" si="80"/>
        <v>10859.728506787331</v>
      </c>
      <c r="BP126" s="52">
        <v>12000</v>
      </c>
      <c r="BQ126" s="195">
        <f t="shared" si="81"/>
        <v>0</v>
      </c>
      <c r="BR126" s="99">
        <f t="shared" si="82"/>
        <v>10859.728506787331</v>
      </c>
      <c r="BS126" s="52">
        <v>12000</v>
      </c>
      <c r="BT126" s="195">
        <f t="shared" si="83"/>
        <v>0</v>
      </c>
      <c r="BU126" s="151">
        <v>10859.728506787331</v>
      </c>
      <c r="BV126" s="167">
        <v>12000</v>
      </c>
      <c r="BW126" s="195">
        <f t="shared" si="84"/>
        <v>0.10091743119266056</v>
      </c>
      <c r="BX126" s="99">
        <f t="shared" si="85"/>
        <v>9864.253393665158</v>
      </c>
      <c r="BY126" s="52">
        <v>10900</v>
      </c>
      <c r="BZ126" s="195">
        <f t="shared" si="86"/>
        <v>0</v>
      </c>
      <c r="CA126" s="113">
        <f t="shared" si="87"/>
        <v>9864.253393665158</v>
      </c>
      <c r="CB126" s="122">
        <v>10900</v>
      </c>
      <c r="CC126" s="195">
        <f t="shared" si="25"/>
        <v>0</v>
      </c>
      <c r="CD126" s="60">
        <f t="shared" si="88"/>
        <v>9864.253393665158</v>
      </c>
      <c r="CE126" s="61">
        <v>10900</v>
      </c>
    </row>
    <row r="127" spans="1:88" x14ac:dyDescent="0.3">
      <c r="A127" s="734" t="s">
        <v>165</v>
      </c>
      <c r="B127" s="16">
        <v>1408</v>
      </c>
      <c r="C127" s="178" t="s">
        <v>191</v>
      </c>
      <c r="D127" s="788"/>
      <c r="E127" s="774"/>
      <c r="F127" s="195"/>
      <c r="G127" s="788"/>
      <c r="H127" s="774"/>
      <c r="I127" s="195"/>
      <c r="J127" s="788"/>
      <c r="K127" s="749"/>
      <c r="L127" s="195"/>
      <c r="M127" s="774">
        <v>17370.597637710416</v>
      </c>
      <c r="N127" s="876">
        <v>19194.510389670009</v>
      </c>
      <c r="O127" s="195"/>
      <c r="P127" s="1005"/>
      <c r="Q127" s="876"/>
      <c r="R127" s="195"/>
      <c r="S127" s="1005"/>
      <c r="T127" s="876"/>
      <c r="U127" s="195"/>
      <c r="V127" s="1005"/>
      <c r="W127" s="876"/>
      <c r="X127" s="195"/>
      <c r="Y127" s="1005"/>
      <c r="Z127" s="938"/>
      <c r="AA127" s="195"/>
      <c r="AB127" s="123"/>
      <c r="AC127" s="938"/>
      <c r="AD127" s="195"/>
      <c r="AE127" s="1005"/>
      <c r="AF127" s="938"/>
      <c r="AG127" s="195"/>
      <c r="AH127" s="1005"/>
      <c r="AI127" s="938"/>
      <c r="AJ127" s="195"/>
      <c r="AK127" s="1006"/>
      <c r="AL127" s="89"/>
      <c r="AM127" s="195"/>
      <c r="AN127" s="123"/>
      <c r="AO127" s="150"/>
      <c r="AP127" s="195"/>
      <c r="AQ127" s="123"/>
      <c r="AR127" s="150"/>
      <c r="AS127" s="195"/>
      <c r="AT127" s="123"/>
      <c r="AU127" s="150"/>
      <c r="AV127" s="195"/>
      <c r="AW127" s="1006"/>
      <c r="AX127" s="162"/>
      <c r="AY127" s="195"/>
      <c r="AZ127" s="1006"/>
      <c r="BA127" s="162"/>
      <c r="BB127" s="195"/>
      <c r="BC127" s="414"/>
      <c r="BD127" s="166"/>
      <c r="BE127" s="195"/>
      <c r="BF127" s="1006"/>
      <c r="BG127" s="162"/>
      <c r="BH127" s="195"/>
      <c r="BI127" s="1006"/>
      <c r="BJ127" s="89"/>
      <c r="BK127" s="195"/>
      <c r="BL127" s="28"/>
      <c r="BM127" s="106"/>
      <c r="BN127" s="194"/>
      <c r="BO127" s="28"/>
      <c r="BP127" s="52"/>
      <c r="BQ127" s="195"/>
      <c r="BR127" s="28"/>
      <c r="BS127" s="205"/>
      <c r="BT127" s="194"/>
      <c r="BU127" s="28"/>
      <c r="BV127" s="118"/>
      <c r="BW127" s="195"/>
      <c r="BX127" s="28"/>
      <c r="BY127" s="193"/>
      <c r="BZ127" s="194"/>
      <c r="CA127" s="28"/>
      <c r="CB127" s="191"/>
      <c r="CC127" s="195"/>
      <c r="CD127" s="28"/>
      <c r="CE127" s="191"/>
      <c r="CF127" s="73"/>
      <c r="CG127" s="73"/>
      <c r="CH127" s="73"/>
      <c r="CJ127"/>
    </row>
    <row r="128" spans="1:88" x14ac:dyDescent="0.3">
      <c r="A128" s="734" t="s">
        <v>165</v>
      </c>
      <c r="B128" s="16">
        <v>1409</v>
      </c>
      <c r="C128" s="178" t="s">
        <v>192</v>
      </c>
      <c r="D128" s="788"/>
      <c r="E128" s="774"/>
      <c r="F128" s="195"/>
      <c r="G128" s="788"/>
      <c r="H128" s="774"/>
      <c r="I128" s="195"/>
      <c r="J128" s="788"/>
      <c r="K128" s="749"/>
      <c r="L128" s="195"/>
      <c r="M128" s="774">
        <v>17370.597637710416</v>
      </c>
      <c r="N128" s="876">
        <v>19194.510389670009</v>
      </c>
      <c r="O128" s="195"/>
      <c r="P128" s="1005"/>
      <c r="Q128" s="876"/>
      <c r="R128" s="195"/>
      <c r="S128" s="1005"/>
      <c r="T128" s="876"/>
      <c r="U128" s="195"/>
      <c r="V128" s="1005"/>
      <c r="W128" s="876"/>
      <c r="X128" s="195"/>
      <c r="Y128" s="1005"/>
      <c r="Z128" s="938"/>
      <c r="AA128" s="195"/>
      <c r="AB128" s="123"/>
      <c r="AC128" s="938"/>
      <c r="AD128" s="195"/>
      <c r="AE128" s="1005"/>
      <c r="AF128" s="938"/>
      <c r="AG128" s="195"/>
      <c r="AH128" s="1005"/>
      <c r="AI128" s="938"/>
      <c r="AJ128" s="195"/>
      <c r="AK128" s="1006"/>
      <c r="AL128" s="89"/>
      <c r="AM128" s="195"/>
      <c r="AN128" s="123"/>
      <c r="AO128" s="150"/>
      <c r="AP128" s="195"/>
      <c r="AQ128" s="123"/>
      <c r="AR128" s="150"/>
      <c r="AS128" s="195"/>
      <c r="AT128" s="123"/>
      <c r="AU128" s="150"/>
      <c r="AV128" s="195"/>
      <c r="AW128" s="1006"/>
      <c r="AX128" s="162"/>
      <c r="AY128" s="195"/>
      <c r="AZ128" s="1006"/>
      <c r="BA128" s="162"/>
      <c r="BB128" s="195"/>
      <c r="BC128" s="414"/>
      <c r="BD128" s="166"/>
      <c r="BE128" s="195"/>
      <c r="BF128" s="1006"/>
      <c r="BG128" s="162"/>
      <c r="BH128" s="195"/>
      <c r="BI128" s="1006"/>
      <c r="BJ128" s="89"/>
      <c r="BK128" s="195"/>
      <c r="BL128" s="28"/>
      <c r="BM128" s="106"/>
      <c r="BN128" s="194"/>
      <c r="BO128" s="28"/>
      <c r="BP128" s="52"/>
      <c r="BQ128" s="195"/>
      <c r="BR128" s="28"/>
      <c r="BS128" s="205"/>
      <c r="BT128" s="194"/>
      <c r="BU128" s="28"/>
      <c r="BV128" s="118"/>
      <c r="BW128" s="195"/>
      <c r="BX128" s="28"/>
      <c r="BY128" s="193"/>
      <c r="BZ128" s="194"/>
      <c r="CA128" s="28"/>
      <c r="CB128" s="191"/>
      <c r="CC128" s="195"/>
      <c r="CD128" s="28"/>
      <c r="CE128" s="191"/>
      <c r="CF128" s="73"/>
      <c r="CG128" s="73"/>
      <c r="CH128" s="73"/>
      <c r="CJ128"/>
    </row>
    <row r="129" spans="1:88" x14ac:dyDescent="0.3">
      <c r="A129" s="734" t="s">
        <v>165</v>
      </c>
      <c r="B129" s="16">
        <v>1410</v>
      </c>
      <c r="C129" s="178" t="s">
        <v>193</v>
      </c>
      <c r="D129" s="788"/>
      <c r="E129" s="774"/>
      <c r="F129" s="195"/>
      <c r="G129" s="788"/>
      <c r="H129" s="774"/>
      <c r="I129" s="195"/>
      <c r="J129" s="788"/>
      <c r="K129" s="749"/>
      <c r="L129" s="195"/>
      <c r="M129" s="774">
        <v>17370.597637710416</v>
      </c>
      <c r="N129" s="876">
        <v>19194.510389670009</v>
      </c>
      <c r="O129" s="195"/>
      <c r="P129" s="1005"/>
      <c r="Q129" s="876"/>
      <c r="R129" s="195"/>
      <c r="S129" s="1005"/>
      <c r="T129" s="876"/>
      <c r="U129" s="195"/>
      <c r="V129" s="1005"/>
      <c r="W129" s="876"/>
      <c r="X129" s="195"/>
      <c r="Y129" s="1005"/>
      <c r="Z129" s="938"/>
      <c r="AA129" s="195"/>
      <c r="AB129" s="123"/>
      <c r="AC129" s="938"/>
      <c r="AD129" s="195"/>
      <c r="AE129" s="1005"/>
      <c r="AF129" s="938"/>
      <c r="AG129" s="195"/>
      <c r="AH129" s="1005"/>
      <c r="AI129" s="938"/>
      <c r="AJ129" s="195"/>
      <c r="AK129" s="1006"/>
      <c r="AL129" s="89"/>
      <c r="AM129" s="195"/>
      <c r="AN129" s="123"/>
      <c r="AO129" s="150"/>
      <c r="AP129" s="195"/>
      <c r="AQ129" s="123"/>
      <c r="AR129" s="150"/>
      <c r="AS129" s="195"/>
      <c r="AT129" s="123"/>
      <c r="AU129" s="150"/>
      <c r="AV129" s="195"/>
      <c r="AW129" s="1006"/>
      <c r="AX129" s="162"/>
      <c r="AY129" s="195"/>
      <c r="AZ129" s="1006"/>
      <c r="BA129" s="162"/>
      <c r="BB129" s="195"/>
      <c r="BC129" s="414"/>
      <c r="BD129" s="166"/>
      <c r="BE129" s="195"/>
      <c r="BF129" s="1006"/>
      <c r="BG129" s="162"/>
      <c r="BH129" s="195"/>
      <c r="BI129" s="1006"/>
      <c r="BJ129" s="89"/>
      <c r="BK129" s="195"/>
      <c r="BL129" s="28"/>
      <c r="BM129" s="106"/>
      <c r="BN129" s="194"/>
      <c r="BO129" s="28"/>
      <c r="BP129" s="52"/>
      <c r="BQ129" s="195"/>
      <c r="BR129" s="28"/>
      <c r="BS129" s="205"/>
      <c r="BT129" s="194"/>
      <c r="BU129" s="28"/>
      <c r="BV129" s="118"/>
      <c r="BW129" s="195"/>
      <c r="BX129" s="28"/>
      <c r="BY129" s="193"/>
      <c r="BZ129" s="194"/>
      <c r="CA129" s="28"/>
      <c r="CB129" s="191"/>
      <c r="CC129" s="195"/>
      <c r="CD129" s="28"/>
      <c r="CE129" s="191"/>
      <c r="CF129" s="73"/>
      <c r="CG129" s="73"/>
      <c r="CH129" s="73"/>
      <c r="CJ129"/>
    </row>
    <row r="130" spans="1:88" x14ac:dyDescent="0.3">
      <c r="A130" s="734" t="s">
        <v>165</v>
      </c>
      <c r="B130" s="16">
        <v>1412</v>
      </c>
      <c r="C130" s="178" t="s">
        <v>194</v>
      </c>
      <c r="D130" s="788"/>
      <c r="E130" s="774"/>
      <c r="F130" s="195"/>
      <c r="G130" s="788"/>
      <c r="H130" s="774"/>
      <c r="I130" s="195"/>
      <c r="J130" s="788"/>
      <c r="K130" s="749"/>
      <c r="L130" s="195"/>
      <c r="M130" s="774">
        <v>19137.404524886875</v>
      </c>
      <c r="N130" s="876">
        <v>21146.831999999999</v>
      </c>
      <c r="O130" s="195"/>
      <c r="P130" s="1005"/>
      <c r="Q130" s="876"/>
      <c r="R130" s="195"/>
      <c r="S130" s="1005"/>
      <c r="T130" s="876"/>
      <c r="U130" s="195"/>
      <c r="V130" s="1005"/>
      <c r="W130" s="876"/>
      <c r="X130" s="195"/>
      <c r="Y130" s="1005"/>
      <c r="Z130" s="938"/>
      <c r="AA130" s="195"/>
      <c r="AB130" s="123"/>
      <c r="AC130" s="938"/>
      <c r="AD130" s="195"/>
      <c r="AE130" s="1005"/>
      <c r="AF130" s="938"/>
      <c r="AG130" s="195"/>
      <c r="AH130" s="1005"/>
      <c r="AI130" s="938"/>
      <c r="AJ130" s="195"/>
      <c r="AK130" s="1006"/>
      <c r="AL130" s="89"/>
      <c r="AM130" s="195"/>
      <c r="AN130" s="123"/>
      <c r="AO130" s="150"/>
      <c r="AP130" s="195"/>
      <c r="AQ130" s="123"/>
      <c r="AR130" s="150"/>
      <c r="AS130" s="195"/>
      <c r="AT130" s="123"/>
      <c r="AU130" s="150"/>
      <c r="AV130" s="195"/>
      <c r="AW130" s="1006"/>
      <c r="AX130" s="162"/>
      <c r="AY130" s="195"/>
      <c r="AZ130" s="1006"/>
      <c r="BA130" s="162"/>
      <c r="BB130" s="195"/>
      <c r="BC130" s="414"/>
      <c r="BD130" s="166"/>
      <c r="BE130" s="195"/>
      <c r="BF130" s="1006"/>
      <c r="BG130" s="162"/>
      <c r="BH130" s="195"/>
      <c r="BI130" s="1006"/>
      <c r="BJ130" s="89"/>
      <c r="BK130" s="195"/>
      <c r="BL130" s="28"/>
      <c r="BM130" s="106"/>
      <c r="BN130" s="194"/>
      <c r="BO130" s="28"/>
      <c r="BP130" s="52"/>
      <c r="BQ130" s="195"/>
      <c r="BR130" s="28"/>
      <c r="BS130" s="205"/>
      <c r="BT130" s="194"/>
      <c r="BU130" s="28"/>
      <c r="BV130" s="118"/>
      <c r="BW130" s="195"/>
      <c r="BX130" s="28"/>
      <c r="BY130" s="193"/>
      <c r="BZ130" s="194"/>
      <c r="CA130" s="28"/>
      <c r="CB130" s="191"/>
      <c r="CC130" s="195"/>
      <c r="CD130" s="28"/>
      <c r="CE130" s="191"/>
      <c r="CF130" s="73"/>
      <c r="CG130" s="73"/>
      <c r="CH130" s="73"/>
      <c r="CJ130"/>
    </row>
    <row r="131" spans="1:88" x14ac:dyDescent="0.3">
      <c r="A131" s="734" t="s">
        <v>165</v>
      </c>
      <c r="B131" s="16">
        <v>1413</v>
      </c>
      <c r="C131" s="178" t="s">
        <v>195</v>
      </c>
      <c r="D131" s="788"/>
      <c r="E131" s="774"/>
      <c r="F131" s="195"/>
      <c r="G131" s="788"/>
      <c r="H131" s="774"/>
      <c r="I131" s="195"/>
      <c r="J131" s="788"/>
      <c r="K131" s="749"/>
      <c r="L131" s="195"/>
      <c r="M131" s="774">
        <v>19137.404524886875</v>
      </c>
      <c r="N131" s="876">
        <v>21146.831999999999</v>
      </c>
      <c r="O131" s="195"/>
      <c r="P131" s="1005"/>
      <c r="Q131" s="876"/>
      <c r="R131" s="195"/>
      <c r="S131" s="1005"/>
      <c r="T131" s="876"/>
      <c r="U131" s="195"/>
      <c r="V131" s="1005"/>
      <c r="W131" s="876"/>
      <c r="X131" s="195"/>
      <c r="Y131" s="1005"/>
      <c r="Z131" s="938"/>
      <c r="AA131" s="195"/>
      <c r="AB131" s="123"/>
      <c r="AC131" s="938"/>
      <c r="AD131" s="195"/>
      <c r="AE131" s="1005"/>
      <c r="AF131" s="938"/>
      <c r="AG131" s="195"/>
      <c r="AH131" s="1005"/>
      <c r="AI131" s="938"/>
      <c r="AJ131" s="195"/>
      <c r="AK131" s="1006"/>
      <c r="AL131" s="89"/>
      <c r="AM131" s="195"/>
      <c r="AN131" s="123"/>
      <c r="AO131" s="150"/>
      <c r="AP131" s="195"/>
      <c r="AQ131" s="123"/>
      <c r="AR131" s="150"/>
      <c r="AS131" s="195"/>
      <c r="AT131" s="123"/>
      <c r="AU131" s="150"/>
      <c r="AV131" s="195"/>
      <c r="AW131" s="1006"/>
      <c r="AX131" s="162"/>
      <c r="AY131" s="195"/>
      <c r="AZ131" s="1006"/>
      <c r="BA131" s="162"/>
      <c r="BB131" s="195"/>
      <c r="BC131" s="414"/>
      <c r="BD131" s="166"/>
      <c r="BE131" s="195"/>
      <c r="BF131" s="1006"/>
      <c r="BG131" s="162"/>
      <c r="BH131" s="195"/>
      <c r="BI131" s="1006"/>
      <c r="BJ131" s="89"/>
      <c r="BK131" s="195"/>
      <c r="BL131" s="28"/>
      <c r="BM131" s="106"/>
      <c r="BN131" s="194"/>
      <c r="BO131" s="28"/>
      <c r="BP131" s="52"/>
      <c r="BQ131" s="195"/>
      <c r="BR131" s="28"/>
      <c r="BS131" s="205"/>
      <c r="BT131" s="194"/>
      <c r="BU131" s="28"/>
      <c r="BV131" s="118"/>
      <c r="BW131" s="195"/>
      <c r="BX131" s="28"/>
      <c r="BY131" s="193"/>
      <c r="BZ131" s="194"/>
      <c r="CA131" s="28"/>
      <c r="CB131" s="191"/>
      <c r="CC131" s="195"/>
      <c r="CD131" s="28"/>
      <c r="CE131" s="191"/>
      <c r="CF131" s="73"/>
      <c r="CG131" s="73"/>
      <c r="CH131" s="73"/>
      <c r="CJ131"/>
    </row>
    <row r="132" spans="1:88" x14ac:dyDescent="0.3">
      <c r="A132" s="734" t="s">
        <v>165</v>
      </c>
      <c r="B132" s="16">
        <v>1414</v>
      </c>
      <c r="C132" s="178" t="s">
        <v>196</v>
      </c>
      <c r="D132" s="788"/>
      <c r="E132" s="774"/>
      <c r="F132" s="195"/>
      <c r="G132" s="788"/>
      <c r="H132" s="774"/>
      <c r="I132" s="195"/>
      <c r="J132" s="788"/>
      <c r="K132" s="749"/>
      <c r="L132" s="195"/>
      <c r="M132" s="774">
        <v>20265.606244343893</v>
      </c>
      <c r="N132" s="876">
        <v>22393.494900000002</v>
      </c>
      <c r="O132" s="195"/>
      <c r="P132" s="1005"/>
      <c r="Q132" s="876"/>
      <c r="R132" s="195"/>
      <c r="S132" s="1005"/>
      <c r="T132" s="876"/>
      <c r="U132" s="195"/>
      <c r="V132" s="1005"/>
      <c r="W132" s="876"/>
      <c r="X132" s="195"/>
      <c r="Y132" s="1005"/>
      <c r="Z132" s="938"/>
      <c r="AA132" s="195"/>
      <c r="AB132" s="123"/>
      <c r="AC132" s="938"/>
      <c r="AD132" s="195"/>
      <c r="AE132" s="1005"/>
      <c r="AF132" s="938"/>
      <c r="AG132" s="195"/>
      <c r="AH132" s="1005"/>
      <c r="AI132" s="938"/>
      <c r="AJ132" s="195"/>
      <c r="AK132" s="1006"/>
      <c r="AL132" s="89"/>
      <c r="AM132" s="195"/>
      <c r="AN132" s="123"/>
      <c r="AO132" s="150"/>
      <c r="AP132" s="195"/>
      <c r="AQ132" s="123"/>
      <c r="AR132" s="150"/>
      <c r="AS132" s="195"/>
      <c r="AT132" s="123"/>
      <c r="AU132" s="150"/>
      <c r="AV132" s="195"/>
      <c r="AW132" s="1006"/>
      <c r="AX132" s="162"/>
      <c r="AY132" s="195"/>
      <c r="AZ132" s="1006"/>
      <c r="BA132" s="162"/>
      <c r="BB132" s="195"/>
      <c r="BC132" s="414"/>
      <c r="BD132" s="166"/>
      <c r="BE132" s="195"/>
      <c r="BF132" s="1006"/>
      <c r="BG132" s="162"/>
      <c r="BH132" s="195"/>
      <c r="BI132" s="1006"/>
      <c r="BJ132" s="89"/>
      <c r="BK132" s="195"/>
      <c r="BL132" s="28"/>
      <c r="BM132" s="106"/>
      <c r="BN132" s="194"/>
      <c r="BO132" s="28"/>
      <c r="BP132" s="52"/>
      <c r="BQ132" s="195"/>
      <c r="BR132" s="28"/>
      <c r="BS132" s="205"/>
      <c r="BT132" s="194"/>
      <c r="BU132" s="28"/>
      <c r="BV132" s="118"/>
      <c r="BW132" s="195"/>
      <c r="BX132" s="28"/>
      <c r="BY132" s="193"/>
      <c r="BZ132" s="194"/>
      <c r="CA132" s="28"/>
      <c r="CB132" s="191"/>
      <c r="CC132" s="195"/>
      <c r="CD132" s="28"/>
      <c r="CE132" s="191"/>
      <c r="CF132" s="73"/>
      <c r="CG132" s="73"/>
      <c r="CH132" s="73"/>
      <c r="CJ132"/>
    </row>
    <row r="133" spans="1:88" x14ac:dyDescent="0.3">
      <c r="A133" s="734" t="s">
        <v>165</v>
      </c>
      <c r="B133" s="16">
        <v>1415</v>
      </c>
      <c r="C133" s="178" t="s">
        <v>197</v>
      </c>
      <c r="D133" s="788"/>
      <c r="E133" s="774"/>
      <c r="F133" s="195"/>
      <c r="G133" s="788"/>
      <c r="H133" s="774"/>
      <c r="I133" s="195"/>
      <c r="J133" s="788"/>
      <c r="K133" s="749"/>
      <c r="L133" s="195"/>
      <c r="M133" s="774">
        <v>20265.697243995484</v>
      </c>
      <c r="N133" s="876">
        <v>22393.59545461501</v>
      </c>
      <c r="O133" s="195"/>
      <c r="P133" s="1005"/>
      <c r="Q133" s="876"/>
      <c r="R133" s="195"/>
      <c r="S133" s="1005"/>
      <c r="T133" s="876"/>
      <c r="U133" s="195"/>
      <c r="V133" s="1005"/>
      <c r="W133" s="876"/>
      <c r="X133" s="195"/>
      <c r="Y133" s="1005"/>
      <c r="Z133" s="938"/>
      <c r="AA133" s="195"/>
      <c r="AB133" s="123"/>
      <c r="AC133" s="938"/>
      <c r="AD133" s="195"/>
      <c r="AE133" s="1005"/>
      <c r="AF133" s="938"/>
      <c r="AG133" s="195"/>
      <c r="AH133" s="1005"/>
      <c r="AI133" s="938"/>
      <c r="AJ133" s="195"/>
      <c r="AK133" s="1006"/>
      <c r="AL133" s="89"/>
      <c r="AM133" s="195"/>
      <c r="AN133" s="123"/>
      <c r="AO133" s="150"/>
      <c r="AP133" s="195"/>
      <c r="AQ133" s="123"/>
      <c r="AR133" s="150"/>
      <c r="AS133" s="195"/>
      <c r="AT133" s="123"/>
      <c r="AU133" s="150"/>
      <c r="AV133" s="195"/>
      <c r="AW133" s="1006"/>
      <c r="AX133" s="162"/>
      <c r="AY133" s="195"/>
      <c r="AZ133" s="1006"/>
      <c r="BA133" s="162"/>
      <c r="BB133" s="195"/>
      <c r="BC133" s="414"/>
      <c r="BD133" s="166"/>
      <c r="BE133" s="195"/>
      <c r="BF133" s="1006"/>
      <c r="BG133" s="162"/>
      <c r="BH133" s="195"/>
      <c r="BI133" s="1006"/>
      <c r="BJ133" s="89"/>
      <c r="BK133" s="195"/>
      <c r="BL133" s="28"/>
      <c r="BM133" s="106"/>
      <c r="BN133" s="194"/>
      <c r="BO133" s="28"/>
      <c r="BP133" s="52"/>
      <c r="BQ133" s="195"/>
      <c r="BR133" s="28"/>
      <c r="BS133" s="205"/>
      <c r="BT133" s="194"/>
      <c r="BU133" s="28"/>
      <c r="BV133" s="118"/>
      <c r="BW133" s="195"/>
      <c r="BX133" s="28"/>
      <c r="BY133" s="193"/>
      <c r="BZ133" s="194"/>
      <c r="CA133" s="28"/>
      <c r="CB133" s="191"/>
      <c r="CC133" s="195"/>
      <c r="CD133" s="28"/>
      <c r="CE133" s="191"/>
      <c r="CF133" s="73"/>
      <c r="CG133" s="73"/>
      <c r="CH133" s="73"/>
      <c r="CJ133"/>
    </row>
    <row r="134" spans="1:88" x14ac:dyDescent="0.3">
      <c r="A134" s="734" t="s">
        <v>165</v>
      </c>
      <c r="B134" s="16">
        <v>1416</v>
      </c>
      <c r="C134" s="178" t="s">
        <v>198</v>
      </c>
      <c r="D134" s="788"/>
      <c r="E134" s="774"/>
      <c r="F134" s="195"/>
      <c r="G134" s="788"/>
      <c r="H134" s="774"/>
      <c r="I134" s="195"/>
      <c r="J134" s="788"/>
      <c r="K134" s="749"/>
      <c r="L134" s="195"/>
      <c r="M134" s="774">
        <v>23464.25339366516</v>
      </c>
      <c r="N134" s="876">
        <v>25928</v>
      </c>
      <c r="O134" s="195"/>
      <c r="P134" s="1005"/>
      <c r="Q134" s="876"/>
      <c r="R134" s="195"/>
      <c r="S134" s="1005"/>
      <c r="T134" s="876"/>
      <c r="U134" s="195"/>
      <c r="V134" s="1005"/>
      <c r="W134" s="876"/>
      <c r="X134" s="195"/>
      <c r="Y134" s="1005"/>
      <c r="Z134" s="938"/>
      <c r="AA134" s="195"/>
      <c r="AB134" s="123"/>
      <c r="AC134" s="938"/>
      <c r="AD134" s="195"/>
      <c r="AE134" s="1005"/>
      <c r="AF134" s="938"/>
      <c r="AG134" s="195"/>
      <c r="AH134" s="1005"/>
      <c r="AI134" s="938"/>
      <c r="AJ134" s="195"/>
      <c r="AK134" s="1006"/>
      <c r="AL134" s="89"/>
      <c r="AM134" s="195"/>
      <c r="AN134" s="123"/>
      <c r="AO134" s="150"/>
      <c r="AP134" s="195"/>
      <c r="AQ134" s="123"/>
      <c r="AR134" s="150"/>
      <c r="AS134" s="195"/>
      <c r="AT134" s="123"/>
      <c r="AU134" s="150"/>
      <c r="AV134" s="195"/>
      <c r="AW134" s="1006"/>
      <c r="AX134" s="162"/>
      <c r="AY134" s="195"/>
      <c r="AZ134" s="1006"/>
      <c r="BA134" s="162"/>
      <c r="BB134" s="195"/>
      <c r="BC134" s="414"/>
      <c r="BD134" s="166"/>
      <c r="BE134" s="195"/>
      <c r="BF134" s="1006"/>
      <c r="BG134" s="162"/>
      <c r="BH134" s="195"/>
      <c r="BI134" s="1006"/>
      <c r="BJ134" s="89"/>
      <c r="BK134" s="195"/>
      <c r="BL134" s="28"/>
      <c r="BM134" s="106"/>
      <c r="BN134" s="194"/>
      <c r="BO134" s="28"/>
      <c r="BP134" s="52"/>
      <c r="BQ134" s="195"/>
      <c r="BR134" s="28"/>
      <c r="BS134" s="205"/>
      <c r="BT134" s="194"/>
      <c r="BU134" s="28"/>
      <c r="BV134" s="118"/>
      <c r="BW134" s="195"/>
      <c r="BX134" s="28"/>
      <c r="BY134" s="193"/>
      <c r="BZ134" s="194"/>
      <c r="CA134" s="28"/>
      <c r="CB134" s="191"/>
      <c r="CC134" s="195"/>
      <c r="CD134" s="28"/>
      <c r="CE134" s="191"/>
      <c r="CF134" s="73"/>
      <c r="CG134" s="73"/>
      <c r="CH134" s="73"/>
      <c r="CJ134"/>
    </row>
    <row r="135" spans="1:88" x14ac:dyDescent="0.3">
      <c r="A135" s="734" t="s">
        <v>165</v>
      </c>
      <c r="B135" s="16">
        <v>1417</v>
      </c>
      <c r="C135" s="178" t="s">
        <v>199</v>
      </c>
      <c r="D135" s="788"/>
      <c r="E135" s="774"/>
      <c r="F135" s="195"/>
      <c r="G135" s="788"/>
      <c r="H135" s="774"/>
      <c r="I135" s="195"/>
      <c r="J135" s="788"/>
      <c r="K135" s="749"/>
      <c r="L135" s="195"/>
      <c r="M135" s="774">
        <v>20265.606244343893</v>
      </c>
      <c r="N135" s="876">
        <v>22393.494900000002</v>
      </c>
      <c r="O135" s="195"/>
      <c r="P135" s="1005"/>
      <c r="Q135" s="876"/>
      <c r="R135" s="195"/>
      <c r="S135" s="1005"/>
      <c r="T135" s="876"/>
      <c r="U135" s="195"/>
      <c r="V135" s="1005"/>
      <c r="W135" s="876"/>
      <c r="X135" s="195"/>
      <c r="Y135" s="1005"/>
      <c r="Z135" s="938"/>
      <c r="AA135" s="195"/>
      <c r="AB135" s="123"/>
      <c r="AC135" s="938"/>
      <c r="AD135" s="195"/>
      <c r="AE135" s="1005"/>
      <c r="AF135" s="938"/>
      <c r="AG135" s="195"/>
      <c r="AH135" s="1005"/>
      <c r="AI135" s="938"/>
      <c r="AJ135" s="195"/>
      <c r="AK135" s="1006"/>
      <c r="AL135" s="89"/>
      <c r="AM135" s="195"/>
      <c r="AN135" s="123"/>
      <c r="AO135" s="150"/>
      <c r="AP135" s="195"/>
      <c r="AQ135" s="123"/>
      <c r="AR135" s="150"/>
      <c r="AS135" s="195"/>
      <c r="AT135" s="123"/>
      <c r="AU135" s="150"/>
      <c r="AV135" s="195"/>
      <c r="AW135" s="1006"/>
      <c r="AX135" s="162"/>
      <c r="AY135" s="195"/>
      <c r="AZ135" s="1006"/>
      <c r="BA135" s="162"/>
      <c r="BB135" s="195"/>
      <c r="BC135" s="414"/>
      <c r="BD135" s="166"/>
      <c r="BE135" s="195"/>
      <c r="BF135" s="1006"/>
      <c r="BG135" s="162"/>
      <c r="BH135" s="195"/>
      <c r="BI135" s="1006"/>
      <c r="BJ135" s="89"/>
      <c r="BK135" s="195"/>
      <c r="BL135" s="28"/>
      <c r="BM135" s="106"/>
      <c r="BN135" s="194"/>
      <c r="BO135" s="28"/>
      <c r="BP135" s="52"/>
      <c r="BQ135" s="195"/>
      <c r="BR135" s="28"/>
      <c r="BS135" s="205"/>
      <c r="BT135" s="194"/>
      <c r="BU135" s="28"/>
      <c r="BV135" s="118"/>
      <c r="BW135" s="195"/>
      <c r="BX135" s="28"/>
      <c r="BY135" s="193"/>
      <c r="BZ135" s="194"/>
      <c r="CA135" s="28"/>
      <c r="CB135" s="191"/>
      <c r="CC135" s="195"/>
      <c r="CD135" s="28"/>
      <c r="CE135" s="191"/>
      <c r="CF135" s="73"/>
      <c r="CG135" s="73"/>
      <c r="CH135" s="73"/>
      <c r="CJ135"/>
    </row>
    <row r="136" spans="1:88" x14ac:dyDescent="0.3">
      <c r="A136" s="734" t="s">
        <v>165</v>
      </c>
      <c r="B136" s="16">
        <v>1418</v>
      </c>
      <c r="C136" s="178" t="s">
        <v>200</v>
      </c>
      <c r="D136" s="788"/>
      <c r="E136" s="774"/>
      <c r="F136" s="195"/>
      <c r="G136" s="788"/>
      <c r="H136" s="774"/>
      <c r="I136" s="195"/>
      <c r="J136" s="788"/>
      <c r="K136" s="749"/>
      <c r="L136" s="195"/>
      <c r="M136" s="774">
        <v>19137.404524886875</v>
      </c>
      <c r="N136" s="876">
        <v>21146.831999999999</v>
      </c>
      <c r="O136" s="195"/>
      <c r="P136" s="1005"/>
      <c r="Q136" s="876"/>
      <c r="R136" s="195"/>
      <c r="S136" s="1005"/>
      <c r="T136" s="876"/>
      <c r="U136" s="195"/>
      <c r="V136" s="1005"/>
      <c r="W136" s="876"/>
      <c r="X136" s="195"/>
      <c r="Y136" s="1005"/>
      <c r="Z136" s="938"/>
      <c r="AA136" s="195"/>
      <c r="AB136" s="123"/>
      <c r="AC136" s="938"/>
      <c r="AD136" s="195"/>
      <c r="AE136" s="1005"/>
      <c r="AF136" s="938"/>
      <c r="AG136" s="195"/>
      <c r="AH136" s="1005"/>
      <c r="AI136" s="938"/>
      <c r="AJ136" s="195"/>
      <c r="AK136" s="1006"/>
      <c r="AL136" s="89"/>
      <c r="AM136" s="195"/>
      <c r="AN136" s="123"/>
      <c r="AO136" s="150"/>
      <c r="AP136" s="195"/>
      <c r="AQ136" s="123"/>
      <c r="AR136" s="150"/>
      <c r="AS136" s="195"/>
      <c r="AT136" s="123"/>
      <c r="AU136" s="150"/>
      <c r="AV136" s="195"/>
      <c r="AW136" s="1006"/>
      <c r="AX136" s="162"/>
      <c r="AY136" s="195"/>
      <c r="AZ136" s="1006"/>
      <c r="BA136" s="162"/>
      <c r="BB136" s="195"/>
      <c r="BC136" s="414"/>
      <c r="BD136" s="166"/>
      <c r="BE136" s="195"/>
      <c r="BF136" s="1006"/>
      <c r="BG136" s="162"/>
      <c r="BH136" s="195"/>
      <c r="BI136" s="1006"/>
      <c r="BJ136" s="89"/>
      <c r="BK136" s="195"/>
      <c r="BL136" s="28"/>
      <c r="BM136" s="106"/>
      <c r="BN136" s="194"/>
      <c r="BO136" s="28"/>
      <c r="BP136" s="52"/>
      <c r="BQ136" s="195"/>
      <c r="BR136" s="28"/>
      <c r="BS136" s="205"/>
      <c r="BT136" s="194"/>
      <c r="BU136" s="28"/>
      <c r="BV136" s="118"/>
      <c r="BW136" s="195"/>
      <c r="BX136" s="28"/>
      <c r="BY136" s="193"/>
      <c r="BZ136" s="194"/>
      <c r="CA136" s="28"/>
      <c r="CB136" s="191"/>
      <c r="CC136" s="195"/>
      <c r="CD136" s="28"/>
      <c r="CE136" s="191"/>
      <c r="CF136" s="73"/>
      <c r="CG136" s="73"/>
      <c r="CH136" s="73"/>
      <c r="CJ136"/>
    </row>
    <row r="137" spans="1:88" x14ac:dyDescent="0.3">
      <c r="A137" s="279" t="s">
        <v>165</v>
      </c>
      <c r="B137" s="274">
        <v>925</v>
      </c>
      <c r="C137" s="462" t="s">
        <v>201</v>
      </c>
      <c r="D137" s="788">
        <v>10850.678733031675</v>
      </c>
      <c r="E137" s="774">
        <v>11990</v>
      </c>
      <c r="F137" s="195">
        <f t="shared" si="0"/>
        <v>9.0991810737033663E-2</v>
      </c>
      <c r="G137" s="788">
        <v>9945.7013574660632</v>
      </c>
      <c r="H137" s="774">
        <v>10990</v>
      </c>
      <c r="I137" s="195">
        <f t="shared" si="1"/>
        <v>0</v>
      </c>
      <c r="J137" s="788">
        <v>9945.7013574660632</v>
      </c>
      <c r="K137" s="749">
        <v>10990</v>
      </c>
      <c r="L137" s="195">
        <f t="shared" si="2"/>
        <v>-0.19348085955419542</v>
      </c>
      <c r="M137" s="788">
        <v>12331.637104072401</v>
      </c>
      <c r="N137" s="749">
        <v>13626.459000000003</v>
      </c>
      <c r="O137" s="195">
        <f t="shared" si="3"/>
        <v>0</v>
      </c>
      <c r="P137" s="788">
        <v>12331.637104072401</v>
      </c>
      <c r="Q137" s="819">
        <v>13626.459000000003</v>
      </c>
      <c r="R137" s="195">
        <f t="shared" si="4"/>
        <v>5.0000000000000058E-2</v>
      </c>
      <c r="S137" s="788">
        <v>11744.416289592762</v>
      </c>
      <c r="T137" s="749">
        <v>12977.580000000002</v>
      </c>
      <c r="U137" s="195">
        <f t="shared" si="5"/>
        <v>0</v>
      </c>
      <c r="V137" s="788">
        <v>11744.416289592762</v>
      </c>
      <c r="W137" s="749">
        <v>12977.580000000002</v>
      </c>
      <c r="X137" s="195">
        <f t="shared" si="6"/>
        <v>0</v>
      </c>
      <c r="Y137" s="780">
        <v>11744.416289592762</v>
      </c>
      <c r="Z137" s="819">
        <v>12977.580000000002</v>
      </c>
      <c r="AA137" s="195">
        <f t="shared" si="7"/>
        <v>0.10000000000000005</v>
      </c>
      <c r="AB137" s="788">
        <v>10676.742081447965</v>
      </c>
      <c r="AC137" s="749">
        <v>11797.800000000001</v>
      </c>
      <c r="AD137" s="195">
        <f t="shared" si="8"/>
        <v>0</v>
      </c>
      <c r="AE137" s="788">
        <v>10676.742081447965</v>
      </c>
      <c r="AF137" s="819">
        <v>11797.800000000001</v>
      </c>
      <c r="AG137" s="195">
        <f t="shared" si="9"/>
        <v>5.00000000000001E-2</v>
      </c>
      <c r="AH137" s="28">
        <f t="shared" si="74"/>
        <v>10168.325791855204</v>
      </c>
      <c r="AI137" s="168">
        <v>11236</v>
      </c>
      <c r="AJ137" s="195">
        <f t="shared" si="10"/>
        <v>0</v>
      </c>
      <c r="AK137" s="626">
        <v>10168.325791855204</v>
      </c>
      <c r="AL137" s="626">
        <v>11236</v>
      </c>
      <c r="AM137" s="195">
        <f t="shared" si="11"/>
        <v>0</v>
      </c>
      <c r="AN137" s="589">
        <v>10168.325791855204</v>
      </c>
      <c r="AO137" s="590">
        <v>11236</v>
      </c>
      <c r="AP137" s="195">
        <f t="shared" si="12"/>
        <v>0.06</v>
      </c>
      <c r="AQ137" s="380">
        <v>9592.7601809954758</v>
      </c>
      <c r="AR137" s="157">
        <v>10600</v>
      </c>
      <c r="AS137" s="195">
        <f t="shared" si="13"/>
        <v>0.15217391304347827</v>
      </c>
      <c r="AT137" s="380">
        <v>8325.7918552036208</v>
      </c>
      <c r="AU137" s="157">
        <v>9200</v>
      </c>
      <c r="AV137" s="195">
        <f t="shared" si="14"/>
        <v>0</v>
      </c>
      <c r="AW137" s="380">
        <v>8325.7918552036208</v>
      </c>
      <c r="AX137" s="157">
        <v>9200</v>
      </c>
      <c r="AY137" s="195">
        <f t="shared" si="15"/>
        <v>8.2352941176470587E-2</v>
      </c>
      <c r="AZ137" s="380">
        <v>7692.3076923076924</v>
      </c>
      <c r="BA137" s="157">
        <v>8500</v>
      </c>
      <c r="BB137" s="195">
        <f t="shared" si="16"/>
        <v>0</v>
      </c>
      <c r="BC137" s="380">
        <v>7692.3076923076924</v>
      </c>
      <c r="BD137" s="157">
        <v>8500</v>
      </c>
      <c r="BE137" s="195">
        <f t="shared" si="17"/>
        <v>0</v>
      </c>
      <c r="BF137" s="119">
        <v>7692.3076923076924</v>
      </c>
      <c r="BG137" s="52">
        <v>8500</v>
      </c>
      <c r="BH137" s="195">
        <f t="shared" si="75"/>
        <v>0</v>
      </c>
      <c r="BI137" s="119">
        <f t="shared" si="76"/>
        <v>7692.3076923076924</v>
      </c>
      <c r="BJ137" s="237">
        <v>8500</v>
      </c>
      <c r="BK137" s="195">
        <f t="shared" si="77"/>
        <v>0.328125</v>
      </c>
      <c r="BL137" s="119">
        <f t="shared" si="78"/>
        <v>5791.8552036199098</v>
      </c>
      <c r="BM137" s="52">
        <v>6400</v>
      </c>
      <c r="BN137" s="195">
        <f t="shared" si="79"/>
        <v>0</v>
      </c>
      <c r="BO137" s="119">
        <f t="shared" si="80"/>
        <v>5791.8552036199098</v>
      </c>
      <c r="BP137" s="52">
        <v>6400</v>
      </c>
      <c r="BQ137" s="195">
        <f t="shared" si="81"/>
        <v>0</v>
      </c>
      <c r="BR137" s="119">
        <f t="shared" si="82"/>
        <v>5791.8552036199098</v>
      </c>
      <c r="BS137" s="52">
        <v>6400</v>
      </c>
      <c r="BT137" s="195">
        <f t="shared" si="83"/>
        <v>0</v>
      </c>
      <c r="BU137" s="152">
        <v>5791.8552036199098</v>
      </c>
      <c r="BV137" s="168">
        <v>6400</v>
      </c>
      <c r="BW137" s="195">
        <f t="shared" si="84"/>
        <v>0.10535405872193437</v>
      </c>
      <c r="BX137" s="119">
        <f t="shared" si="85"/>
        <v>5239.8190045248866</v>
      </c>
      <c r="BY137" s="52">
        <v>5790</v>
      </c>
      <c r="BZ137" s="195">
        <f t="shared" si="86"/>
        <v>0</v>
      </c>
      <c r="CA137" s="28">
        <f t="shared" si="87"/>
        <v>5239.8190045248866</v>
      </c>
      <c r="CB137" s="123">
        <v>5790</v>
      </c>
      <c r="CC137" s="195"/>
      <c r="CD137" s="86"/>
      <c r="CE137" s="88"/>
    </row>
    <row r="138" spans="1:88" x14ac:dyDescent="0.3">
      <c r="A138" s="279" t="s">
        <v>165</v>
      </c>
      <c r="B138" s="73">
        <v>926</v>
      </c>
      <c r="C138" s="462" t="s">
        <v>202</v>
      </c>
      <c r="D138" s="788">
        <v>11755.656108597284</v>
      </c>
      <c r="E138" s="774">
        <v>12990</v>
      </c>
      <c r="F138" s="195">
        <f t="shared" si="0"/>
        <v>8.3402835696413671E-2</v>
      </c>
      <c r="G138" s="788">
        <v>10850.678733031675</v>
      </c>
      <c r="H138" s="774">
        <v>11990</v>
      </c>
      <c r="I138" s="195">
        <f t="shared" si="1"/>
        <v>0</v>
      </c>
      <c r="J138" s="788">
        <v>10850.678733031675</v>
      </c>
      <c r="K138" s="749">
        <v>11990</v>
      </c>
      <c r="L138" s="195">
        <f t="shared" si="2"/>
        <v>-8.5588113652169506E-2</v>
      </c>
      <c r="M138" s="788">
        <v>11866.292307692309</v>
      </c>
      <c r="N138" s="749">
        <v>13112.253000000001</v>
      </c>
      <c r="O138" s="195">
        <f t="shared" si="3"/>
        <v>0</v>
      </c>
      <c r="P138" s="788">
        <v>11866.292307692309</v>
      </c>
      <c r="Q138" s="819">
        <v>13112.253000000001</v>
      </c>
      <c r="R138" s="195">
        <f t="shared" si="4"/>
        <v>0.05</v>
      </c>
      <c r="S138" s="788">
        <v>11301.23076923077</v>
      </c>
      <c r="T138" s="749">
        <v>12487.86</v>
      </c>
      <c r="U138" s="195">
        <f t="shared" si="5"/>
        <v>0</v>
      </c>
      <c r="V138" s="788">
        <v>11301.23076923077</v>
      </c>
      <c r="W138" s="749">
        <v>12487.86</v>
      </c>
      <c r="X138" s="195">
        <f t="shared" si="6"/>
        <v>0</v>
      </c>
      <c r="Y138" s="86">
        <v>11301.23076923077</v>
      </c>
      <c r="Z138" s="819">
        <v>12487.86</v>
      </c>
      <c r="AA138" s="195">
        <f t="shared" si="7"/>
        <v>0.10000000000000002</v>
      </c>
      <c r="AB138" s="788">
        <v>10273.846153846154</v>
      </c>
      <c r="AC138" s="749">
        <v>11352.6</v>
      </c>
      <c r="AD138" s="195">
        <f t="shared" si="8"/>
        <v>0</v>
      </c>
      <c r="AE138" s="788">
        <v>10273.846153846154</v>
      </c>
      <c r="AF138" s="819">
        <v>11352.6</v>
      </c>
      <c r="AG138" s="195">
        <f t="shared" si="9"/>
        <v>5.0000000000000031E-2</v>
      </c>
      <c r="AH138" s="28">
        <f t="shared" si="74"/>
        <v>9784.6153846153848</v>
      </c>
      <c r="AI138" s="168">
        <v>10812</v>
      </c>
      <c r="AJ138" s="195">
        <f t="shared" si="10"/>
        <v>0</v>
      </c>
      <c r="AK138" s="626">
        <v>9784.6153846153848</v>
      </c>
      <c r="AL138" s="626">
        <v>10812</v>
      </c>
      <c r="AM138" s="195">
        <f t="shared" si="11"/>
        <v>0</v>
      </c>
      <c r="AN138" s="589">
        <v>9784.6153846153848</v>
      </c>
      <c r="AO138" s="590">
        <v>10812</v>
      </c>
      <c r="AP138" s="195">
        <f t="shared" si="12"/>
        <v>0.06</v>
      </c>
      <c r="AQ138" s="523">
        <v>9230.7692307692305</v>
      </c>
      <c r="AR138" s="157">
        <v>10200</v>
      </c>
      <c r="AS138" s="195">
        <f t="shared" si="13"/>
        <v>0.14606741573033707</v>
      </c>
      <c r="AT138" s="523">
        <v>8054.2986425339368</v>
      </c>
      <c r="AU138" s="157">
        <v>8900</v>
      </c>
      <c r="AV138" s="195">
        <f t="shared" si="14"/>
        <v>0</v>
      </c>
      <c r="AW138" s="523">
        <v>8054.2986425339368</v>
      </c>
      <c r="AX138" s="157">
        <v>8900</v>
      </c>
      <c r="AY138" s="195">
        <f t="shared" si="15"/>
        <v>0.14102564102564102</v>
      </c>
      <c r="AZ138" s="523">
        <v>7058.8235294117649</v>
      </c>
      <c r="BA138" s="162">
        <v>7800</v>
      </c>
      <c r="BB138" s="195">
        <f t="shared" si="16"/>
        <v>0</v>
      </c>
      <c r="BC138" s="523">
        <v>7058.8235294117649</v>
      </c>
      <c r="BD138" s="162">
        <v>7800</v>
      </c>
      <c r="BE138" s="195">
        <f t="shared" si="17"/>
        <v>0</v>
      </c>
      <c r="BF138" s="28">
        <v>7058.8235294117649</v>
      </c>
      <c r="BG138" s="89">
        <v>7800</v>
      </c>
      <c r="BH138" s="195">
        <f t="shared" si="75"/>
        <v>0</v>
      </c>
      <c r="BI138" s="28">
        <f t="shared" si="76"/>
        <v>7058.8235294117649</v>
      </c>
      <c r="BJ138" s="236">
        <v>7800</v>
      </c>
      <c r="BK138" s="195">
        <f t="shared" si="77"/>
        <v>0.32203389830508472</v>
      </c>
      <c r="BL138" s="28">
        <f t="shared" si="78"/>
        <v>5339.3665158371041</v>
      </c>
      <c r="BM138" s="89">
        <v>5900</v>
      </c>
      <c r="BN138" s="195">
        <f t="shared" si="79"/>
        <v>0</v>
      </c>
      <c r="BO138" s="28">
        <f t="shared" si="80"/>
        <v>5339.3665158371041</v>
      </c>
      <c r="BP138" s="89">
        <v>5900</v>
      </c>
      <c r="BQ138" s="195">
        <f t="shared" si="81"/>
        <v>0</v>
      </c>
      <c r="BR138" s="28">
        <f t="shared" si="82"/>
        <v>5339.3665158371041</v>
      </c>
      <c r="BS138" s="89">
        <v>5900</v>
      </c>
      <c r="BT138" s="195">
        <f t="shared" si="83"/>
        <v>0</v>
      </c>
      <c r="BU138" s="152">
        <v>5339.3665158371041</v>
      </c>
      <c r="BV138" s="168">
        <v>5900</v>
      </c>
      <c r="BW138" s="195">
        <f t="shared" si="84"/>
        <v>0.11531190926275993</v>
      </c>
      <c r="BX138" s="28">
        <f t="shared" si="85"/>
        <v>4787.3303167420818</v>
      </c>
      <c r="BY138" s="89">
        <v>5290</v>
      </c>
      <c r="BZ138" s="195">
        <f t="shared" si="86"/>
        <v>0</v>
      </c>
      <c r="CA138" s="28">
        <f t="shared" si="87"/>
        <v>4787.3303167420818</v>
      </c>
      <c r="CB138" s="123">
        <v>5290</v>
      </c>
      <c r="CC138" s="195"/>
      <c r="CD138" s="86"/>
      <c r="CE138" s="88"/>
    </row>
    <row r="139" spans="1:88" x14ac:dyDescent="0.3">
      <c r="A139" s="279" t="s">
        <v>165</v>
      </c>
      <c r="B139" s="73">
        <v>927</v>
      </c>
      <c r="C139" s="462" t="s">
        <v>203</v>
      </c>
      <c r="D139" s="788">
        <v>11755.656108597284</v>
      </c>
      <c r="E139" s="774">
        <v>12990</v>
      </c>
      <c r="F139" s="195">
        <f t="shared" si="0"/>
        <v>8.3402835696413671E-2</v>
      </c>
      <c r="G139" s="788">
        <v>10850.678733031675</v>
      </c>
      <c r="H139" s="774">
        <v>11990</v>
      </c>
      <c r="I139" s="195">
        <f t="shared" si="1"/>
        <v>0</v>
      </c>
      <c r="J139" s="788">
        <v>10850.678733031675</v>
      </c>
      <c r="K139" s="749">
        <v>11990</v>
      </c>
      <c r="L139" s="195">
        <f t="shared" si="2"/>
        <v>-0.167232032076083</v>
      </c>
      <c r="M139" s="788">
        <v>13029.654298642536</v>
      </c>
      <c r="N139" s="749">
        <v>14397.768000000002</v>
      </c>
      <c r="O139" s="195">
        <f t="shared" si="3"/>
        <v>0</v>
      </c>
      <c r="P139" s="788">
        <v>13029.654298642536</v>
      </c>
      <c r="Q139" s="819">
        <v>14397.768000000002</v>
      </c>
      <c r="R139" s="195">
        <f t="shared" si="4"/>
        <v>5.000000000000001E-2</v>
      </c>
      <c r="S139" s="788">
        <v>12409.194570135749</v>
      </c>
      <c r="T139" s="749">
        <v>13712.160000000002</v>
      </c>
      <c r="U139" s="195">
        <f t="shared" si="5"/>
        <v>0</v>
      </c>
      <c r="V139" s="788">
        <v>12409.194570135749</v>
      </c>
      <c r="W139" s="749">
        <v>13712.160000000002</v>
      </c>
      <c r="X139" s="195">
        <f t="shared" si="6"/>
        <v>0</v>
      </c>
      <c r="Y139" s="86">
        <v>12409.194570135749</v>
      </c>
      <c r="Z139" s="819">
        <v>13712.160000000002</v>
      </c>
      <c r="AA139" s="195">
        <f t="shared" si="7"/>
        <v>0.1000000000000001</v>
      </c>
      <c r="AB139" s="788">
        <v>11281.085972850678</v>
      </c>
      <c r="AC139" s="749">
        <v>12465.6</v>
      </c>
      <c r="AD139" s="195">
        <f t="shared" si="8"/>
        <v>0</v>
      </c>
      <c r="AE139" s="788">
        <v>11281.085972850678</v>
      </c>
      <c r="AF139" s="819">
        <v>12465.6</v>
      </c>
      <c r="AG139" s="195">
        <f t="shared" si="9"/>
        <v>5.0000000000000031E-2</v>
      </c>
      <c r="AH139" s="28">
        <f t="shared" si="74"/>
        <v>10743.891402714933</v>
      </c>
      <c r="AI139" s="168">
        <v>11872</v>
      </c>
      <c r="AJ139" s="195">
        <f t="shared" si="10"/>
        <v>0</v>
      </c>
      <c r="AK139" s="626">
        <v>10743.891402714933</v>
      </c>
      <c r="AL139" s="626">
        <v>11872</v>
      </c>
      <c r="AM139" s="195">
        <f t="shared" si="11"/>
        <v>0</v>
      </c>
      <c r="AN139" s="589">
        <v>10743.891402714933</v>
      </c>
      <c r="AO139" s="590">
        <v>11872</v>
      </c>
      <c r="AP139" s="195">
        <f t="shared" si="12"/>
        <v>0.06</v>
      </c>
      <c r="AQ139" s="523">
        <v>10135.746606334842</v>
      </c>
      <c r="AR139" s="157">
        <v>11200</v>
      </c>
      <c r="AS139" s="195">
        <f t="shared" si="13"/>
        <v>0.15463917525773196</v>
      </c>
      <c r="AT139" s="523">
        <v>8778.2805429864256</v>
      </c>
      <c r="AU139" s="157">
        <v>9700</v>
      </c>
      <c r="AV139" s="195">
        <f t="shared" si="14"/>
        <v>0</v>
      </c>
      <c r="AW139" s="523">
        <v>8778.2805429864256</v>
      </c>
      <c r="AX139" s="157">
        <v>9700</v>
      </c>
      <c r="AY139" s="195">
        <f t="shared" si="15"/>
        <v>0.11494252873563218</v>
      </c>
      <c r="AZ139" s="523">
        <v>7873.303167420815</v>
      </c>
      <c r="BA139" s="162">
        <v>8700</v>
      </c>
      <c r="BB139" s="195">
        <f t="shared" si="16"/>
        <v>0</v>
      </c>
      <c r="BC139" s="523">
        <v>7873.303167420815</v>
      </c>
      <c r="BD139" s="162">
        <v>8700</v>
      </c>
      <c r="BE139" s="195">
        <f t="shared" si="17"/>
        <v>0</v>
      </c>
      <c r="BF139" s="28">
        <v>7873.303167420815</v>
      </c>
      <c r="BG139" s="89">
        <v>8700</v>
      </c>
      <c r="BH139" s="195">
        <f t="shared" si="75"/>
        <v>0</v>
      </c>
      <c r="BI139" s="28">
        <f t="shared" si="76"/>
        <v>7873.303167420815</v>
      </c>
      <c r="BJ139" s="236">
        <v>8700</v>
      </c>
      <c r="BK139" s="195">
        <f t="shared" si="77"/>
        <v>0.29850746268656714</v>
      </c>
      <c r="BL139" s="28">
        <f t="shared" si="78"/>
        <v>6063.3484162895929</v>
      </c>
      <c r="BM139" s="89">
        <v>6700</v>
      </c>
      <c r="BN139" s="195">
        <f t="shared" si="79"/>
        <v>0</v>
      </c>
      <c r="BO139" s="28">
        <f t="shared" si="80"/>
        <v>6063.3484162895929</v>
      </c>
      <c r="BP139" s="89">
        <v>6700</v>
      </c>
      <c r="BQ139" s="195">
        <f t="shared" si="81"/>
        <v>0</v>
      </c>
      <c r="BR139" s="28">
        <f t="shared" si="82"/>
        <v>6063.3484162895929</v>
      </c>
      <c r="BS139" s="89">
        <v>6700</v>
      </c>
      <c r="BT139" s="195">
        <f t="shared" si="83"/>
        <v>0</v>
      </c>
      <c r="BU139" s="152">
        <v>6063.3484162895929</v>
      </c>
      <c r="BV139" s="168">
        <v>6700</v>
      </c>
      <c r="BW139" s="195">
        <f t="shared" si="84"/>
        <v>0.10016420361247948</v>
      </c>
      <c r="BX139" s="28">
        <f t="shared" si="85"/>
        <v>5511.3122171945706</v>
      </c>
      <c r="BY139" s="89">
        <v>6090</v>
      </c>
      <c r="BZ139" s="195">
        <f t="shared" si="86"/>
        <v>0</v>
      </c>
      <c r="CA139" s="28">
        <f t="shared" si="87"/>
        <v>5511.3122171945706</v>
      </c>
      <c r="CB139" s="123">
        <v>6090</v>
      </c>
      <c r="CC139" s="195"/>
      <c r="CD139" s="86"/>
      <c r="CE139" s="88"/>
    </row>
    <row r="140" spans="1:88" x14ac:dyDescent="0.3">
      <c r="A140" s="279" t="s">
        <v>165</v>
      </c>
      <c r="B140" s="73">
        <v>928</v>
      </c>
      <c r="C140" s="462" t="s">
        <v>204</v>
      </c>
      <c r="D140" s="788">
        <v>16280.54298642534</v>
      </c>
      <c r="E140" s="774">
        <v>17990</v>
      </c>
      <c r="F140" s="195">
        <f t="shared" si="0"/>
        <v>5.885815185403178E-2</v>
      </c>
      <c r="G140" s="788">
        <v>15375.565610859729</v>
      </c>
      <c r="H140" s="774">
        <v>16990</v>
      </c>
      <c r="I140" s="195">
        <f t="shared" si="1"/>
        <v>6.2539086929330828E-2</v>
      </c>
      <c r="J140" s="788">
        <v>14470.588235294117</v>
      </c>
      <c r="K140" s="749">
        <v>15990</v>
      </c>
      <c r="L140" s="195">
        <f t="shared" si="2"/>
        <v>-9.865256167846112E-2</v>
      </c>
      <c r="M140" s="788">
        <v>16054.395475113122</v>
      </c>
      <c r="N140" s="749">
        <v>17740.107</v>
      </c>
      <c r="O140" s="195">
        <f t="shared" si="3"/>
        <v>0</v>
      </c>
      <c r="P140" s="788">
        <v>16054.395475113122</v>
      </c>
      <c r="Q140" s="819">
        <v>17740.107</v>
      </c>
      <c r="R140" s="195">
        <f t="shared" si="4"/>
        <v>4.9999999999999989E-2</v>
      </c>
      <c r="S140" s="788">
        <v>15289.900452488688</v>
      </c>
      <c r="T140" s="749">
        <v>16895.34</v>
      </c>
      <c r="U140" s="195">
        <f t="shared" si="5"/>
        <v>0</v>
      </c>
      <c r="V140" s="788">
        <v>15289.900452488688</v>
      </c>
      <c r="W140" s="749">
        <v>16895.34</v>
      </c>
      <c r="X140" s="195">
        <f t="shared" si="6"/>
        <v>0</v>
      </c>
      <c r="Y140" s="86">
        <v>15289.900452488688</v>
      </c>
      <c r="Z140" s="819">
        <v>16895.34</v>
      </c>
      <c r="AA140" s="195">
        <f t="shared" si="7"/>
        <v>0.10000000000000003</v>
      </c>
      <c r="AB140" s="788">
        <v>13899.909502262444</v>
      </c>
      <c r="AC140" s="749">
        <v>15359.4</v>
      </c>
      <c r="AD140" s="195">
        <f t="shared" si="8"/>
        <v>0</v>
      </c>
      <c r="AE140" s="788">
        <v>13899.909502262444</v>
      </c>
      <c r="AF140" s="819">
        <v>15359.4</v>
      </c>
      <c r="AG140" s="195">
        <f t="shared" si="9"/>
        <v>5.0000000000000107E-2</v>
      </c>
      <c r="AH140" s="28">
        <f t="shared" si="74"/>
        <v>13238.009049773755</v>
      </c>
      <c r="AI140" s="168">
        <v>14627.999999999998</v>
      </c>
      <c r="AJ140" s="195">
        <f t="shared" si="10"/>
        <v>0</v>
      </c>
      <c r="AK140" s="626">
        <v>13238.009049773755</v>
      </c>
      <c r="AL140" s="626">
        <v>14627.999999999998</v>
      </c>
      <c r="AM140" s="195">
        <f t="shared" si="11"/>
        <v>0</v>
      </c>
      <c r="AN140" s="589">
        <v>13238.009049773755</v>
      </c>
      <c r="AO140" s="590">
        <v>14627.999999999998</v>
      </c>
      <c r="AP140" s="195">
        <f t="shared" si="12"/>
        <v>6.0000000000000005E-2</v>
      </c>
      <c r="AQ140" s="523">
        <v>12488.687782805428</v>
      </c>
      <c r="AR140" s="157">
        <v>13799.999999999998</v>
      </c>
      <c r="AS140" s="195">
        <f t="shared" si="13"/>
        <v>0.14999999999999986</v>
      </c>
      <c r="AT140" s="523">
        <v>10859.728506787331</v>
      </c>
      <c r="AU140" s="157">
        <v>12000</v>
      </c>
      <c r="AV140" s="195">
        <f t="shared" si="14"/>
        <v>0</v>
      </c>
      <c r="AW140" s="523">
        <v>10859.728506787331</v>
      </c>
      <c r="AX140" s="157">
        <v>12000</v>
      </c>
      <c r="AY140" s="195">
        <f t="shared" si="15"/>
        <v>0.21212121212121213</v>
      </c>
      <c r="AZ140" s="523">
        <v>8959.2760180995483</v>
      </c>
      <c r="BA140" s="162">
        <v>9900</v>
      </c>
      <c r="BB140" s="195">
        <f t="shared" si="16"/>
        <v>0</v>
      </c>
      <c r="BC140" s="523">
        <v>8959.2760180995483</v>
      </c>
      <c r="BD140" s="162">
        <v>9900</v>
      </c>
      <c r="BE140" s="195">
        <f t="shared" si="17"/>
        <v>0</v>
      </c>
      <c r="BF140" s="28">
        <v>8959.2760180995483</v>
      </c>
      <c r="BG140" s="89">
        <v>9900</v>
      </c>
      <c r="BH140" s="195">
        <f t="shared" si="75"/>
        <v>0</v>
      </c>
      <c r="BI140" s="28">
        <f t="shared" si="76"/>
        <v>8959.2760180995483</v>
      </c>
      <c r="BJ140" s="236">
        <v>9900</v>
      </c>
      <c r="BK140" s="195">
        <f t="shared" si="77"/>
        <v>0.2857142857142857</v>
      </c>
      <c r="BL140" s="28">
        <f t="shared" si="78"/>
        <v>6968.3257918552035</v>
      </c>
      <c r="BM140" s="89">
        <v>7700</v>
      </c>
      <c r="BN140" s="195">
        <f t="shared" si="79"/>
        <v>0</v>
      </c>
      <c r="BO140" s="28">
        <f t="shared" si="80"/>
        <v>6968.3257918552035</v>
      </c>
      <c r="BP140" s="89">
        <v>7700</v>
      </c>
      <c r="BQ140" s="195">
        <f t="shared" si="81"/>
        <v>0</v>
      </c>
      <c r="BR140" s="28">
        <f t="shared" si="82"/>
        <v>6968.3257918552035</v>
      </c>
      <c r="BS140" s="89">
        <v>7700</v>
      </c>
      <c r="BT140" s="195">
        <f t="shared" si="83"/>
        <v>0</v>
      </c>
      <c r="BU140" s="152">
        <v>6968.3257918552035</v>
      </c>
      <c r="BV140" s="168">
        <v>7700</v>
      </c>
      <c r="BW140" s="195">
        <f t="shared" si="84"/>
        <v>0.10157367668097282</v>
      </c>
      <c r="BX140" s="28">
        <f t="shared" si="85"/>
        <v>6325.7918552036199</v>
      </c>
      <c r="BY140" s="89">
        <v>6990</v>
      </c>
      <c r="BZ140" s="195">
        <f t="shared" si="86"/>
        <v>0</v>
      </c>
      <c r="CA140" s="28">
        <f t="shared" si="87"/>
        <v>6325.7918552036199</v>
      </c>
      <c r="CB140" s="123">
        <v>6990</v>
      </c>
      <c r="CC140" s="195"/>
      <c r="CD140" s="86"/>
      <c r="CE140" s="88"/>
    </row>
    <row r="141" spans="1:88" s="481" customFormat="1" ht="15" thickBot="1" x14ac:dyDescent="0.35">
      <c r="A141" s="280" t="s">
        <v>165</v>
      </c>
      <c r="B141" s="287">
        <v>929</v>
      </c>
      <c r="C141" s="652" t="s">
        <v>205</v>
      </c>
      <c r="D141" s="791">
        <v>9040.7239819004535</v>
      </c>
      <c r="E141" s="776">
        <v>9990</v>
      </c>
      <c r="F141" s="339">
        <f t="shared" si="0"/>
        <v>0</v>
      </c>
      <c r="G141" s="791">
        <v>9040.7239819004535</v>
      </c>
      <c r="H141" s="776">
        <v>9990</v>
      </c>
      <c r="I141" s="339">
        <f t="shared" si="1"/>
        <v>0</v>
      </c>
      <c r="J141" s="791">
        <v>9040.7239819004535</v>
      </c>
      <c r="K141" s="778">
        <v>9990</v>
      </c>
      <c r="L141" s="339">
        <f t="shared" si="2"/>
        <v>6.4548566671669499E-2</v>
      </c>
      <c r="M141" s="789">
        <v>8492.5425339366539</v>
      </c>
      <c r="N141" s="749">
        <v>9384.2595000000019</v>
      </c>
      <c r="O141" s="339">
        <f t="shared" si="3"/>
        <v>0</v>
      </c>
      <c r="P141" s="789">
        <v>8492.5425339366539</v>
      </c>
      <c r="Q141" s="819">
        <v>9384.2595000000019</v>
      </c>
      <c r="R141" s="339">
        <f t="shared" si="4"/>
        <v>5.0000000000000072E-2</v>
      </c>
      <c r="S141" s="789">
        <v>8088.1357466063364</v>
      </c>
      <c r="T141" s="749">
        <v>8937.3900000000012</v>
      </c>
      <c r="U141" s="339">
        <f t="shared" si="5"/>
        <v>0</v>
      </c>
      <c r="V141" s="789">
        <v>8088.1357466063364</v>
      </c>
      <c r="W141" s="749">
        <v>8937.3900000000012</v>
      </c>
      <c r="X141" s="339">
        <f t="shared" si="6"/>
        <v>0</v>
      </c>
      <c r="Y141" s="307">
        <v>8088.1357466063364</v>
      </c>
      <c r="Z141" s="878">
        <v>8937.3900000000012</v>
      </c>
      <c r="AA141" s="339">
        <f t="shared" si="7"/>
        <v>0.10000000000000007</v>
      </c>
      <c r="AB141" s="789">
        <v>7352.8506787330325</v>
      </c>
      <c r="AC141" s="749">
        <v>8124.9000000000005</v>
      </c>
      <c r="AD141" s="339">
        <f t="shared" si="8"/>
        <v>0</v>
      </c>
      <c r="AE141" s="789">
        <v>7352.8506787330325</v>
      </c>
      <c r="AF141" s="819">
        <v>8124.9000000000005</v>
      </c>
      <c r="AG141" s="339">
        <f t="shared" si="9"/>
        <v>5.0000000000000072E-2</v>
      </c>
      <c r="AH141" s="181">
        <f t="shared" si="74"/>
        <v>7002.714932126697</v>
      </c>
      <c r="AI141" s="655">
        <v>7738</v>
      </c>
      <c r="AJ141" s="339">
        <f t="shared" si="10"/>
        <v>0</v>
      </c>
      <c r="AK141" s="653">
        <v>7002.714932126697</v>
      </c>
      <c r="AL141" s="653">
        <v>7738</v>
      </c>
      <c r="AM141" s="339">
        <f t="shared" si="11"/>
        <v>0</v>
      </c>
      <c r="AN141" s="591">
        <v>7002.714932126697</v>
      </c>
      <c r="AO141" s="592">
        <v>7738</v>
      </c>
      <c r="AP141" s="339">
        <f t="shared" si="12"/>
        <v>0.06</v>
      </c>
      <c r="AQ141" s="524">
        <v>6606.3348416289591</v>
      </c>
      <c r="AR141" s="187">
        <v>7300</v>
      </c>
      <c r="AS141" s="339">
        <f t="shared" si="13"/>
        <v>0.140625</v>
      </c>
      <c r="AT141" s="524">
        <v>5791.8552036199098</v>
      </c>
      <c r="AU141" s="187">
        <v>6400</v>
      </c>
      <c r="AV141" s="339">
        <f t="shared" si="14"/>
        <v>0</v>
      </c>
      <c r="AW141" s="524">
        <v>5791.8552036199098</v>
      </c>
      <c r="AX141" s="187">
        <v>6400</v>
      </c>
      <c r="AY141" s="339">
        <f t="shared" si="15"/>
        <v>0.28000000000000003</v>
      </c>
      <c r="AZ141" s="524">
        <v>4524.8868778280548</v>
      </c>
      <c r="BA141" s="382">
        <v>5000</v>
      </c>
      <c r="BB141" s="339">
        <f t="shared" si="16"/>
        <v>0</v>
      </c>
      <c r="BC141" s="524">
        <v>4524.8868778280548</v>
      </c>
      <c r="BD141" s="382">
        <v>5000</v>
      </c>
      <c r="BE141" s="339">
        <f t="shared" si="17"/>
        <v>0</v>
      </c>
      <c r="BF141" s="181">
        <v>4524.8868778280548</v>
      </c>
      <c r="BG141" s="92">
        <v>5000</v>
      </c>
      <c r="BH141" s="339">
        <f t="shared" si="75"/>
        <v>0</v>
      </c>
      <c r="BI141" s="181">
        <f t="shared" si="76"/>
        <v>4524.8868778280548</v>
      </c>
      <c r="BJ141" s="283">
        <v>5000</v>
      </c>
      <c r="BK141" s="339">
        <f t="shared" si="77"/>
        <v>0.28205128205128205</v>
      </c>
      <c r="BL141" s="181">
        <f t="shared" si="78"/>
        <v>3529.4117647058824</v>
      </c>
      <c r="BM141" s="92">
        <v>3900</v>
      </c>
      <c r="BN141" s="339">
        <f t="shared" si="79"/>
        <v>0</v>
      </c>
      <c r="BO141" s="181">
        <f t="shared" si="80"/>
        <v>3529.4117647058824</v>
      </c>
      <c r="BP141" s="92">
        <v>3900</v>
      </c>
      <c r="BQ141" s="339">
        <f t="shared" si="81"/>
        <v>0</v>
      </c>
      <c r="BR141" s="181">
        <f t="shared" si="82"/>
        <v>3529.4117647058824</v>
      </c>
      <c r="BS141" s="92">
        <v>3900</v>
      </c>
      <c r="BT141" s="339">
        <f t="shared" si="83"/>
        <v>0</v>
      </c>
      <c r="BU141" s="654">
        <v>3529.4117647058824</v>
      </c>
      <c r="BV141" s="655">
        <v>3900</v>
      </c>
      <c r="BW141" s="339">
        <f t="shared" si="84"/>
        <v>0.1174785100286533</v>
      </c>
      <c r="BX141" s="181">
        <f t="shared" si="85"/>
        <v>3158.3710407239819</v>
      </c>
      <c r="BY141" s="92">
        <v>3490</v>
      </c>
      <c r="BZ141" s="339">
        <f t="shared" si="86"/>
        <v>-0.16706443914081145</v>
      </c>
      <c r="CA141" s="181">
        <f t="shared" si="87"/>
        <v>3791.8552036199094</v>
      </c>
      <c r="CB141" s="656">
        <v>4190</v>
      </c>
      <c r="CC141" s="339"/>
      <c r="CD141" s="657"/>
      <c r="CE141" s="548"/>
      <c r="CF141" s="480"/>
      <c r="CG141" s="480"/>
      <c r="CH141" s="480"/>
      <c r="CI141" s="480"/>
      <c r="CJ141" s="480"/>
    </row>
    <row r="142" spans="1:88" s="38" customFormat="1" x14ac:dyDescent="0.3">
      <c r="A142" s="279" t="s">
        <v>165</v>
      </c>
      <c r="B142" s="268">
        <v>1393</v>
      </c>
      <c r="C142" s="419" t="s">
        <v>206</v>
      </c>
      <c r="D142" s="1108">
        <v>9040.7239819004535</v>
      </c>
      <c r="E142" s="860">
        <v>9990</v>
      </c>
      <c r="F142" s="1024"/>
      <c r="G142" s="1108">
        <v>8135.746606334842</v>
      </c>
      <c r="H142" s="860">
        <v>8990</v>
      </c>
      <c r="I142" s="1024"/>
      <c r="J142" s="1108">
        <v>8135.746606334842</v>
      </c>
      <c r="K142" s="842">
        <v>8990</v>
      </c>
      <c r="L142" s="1024"/>
      <c r="M142" s="1019">
        <v>9040.7239819004535</v>
      </c>
      <c r="N142" s="749">
        <v>9990</v>
      </c>
      <c r="O142" s="1024"/>
      <c r="P142" s="1019">
        <v>9040.7239819004535</v>
      </c>
      <c r="Q142" s="749">
        <v>9990</v>
      </c>
      <c r="R142" s="1024"/>
      <c r="S142" s="86">
        <f t="shared" ref="S142:S144" si="89">T142/1.105</f>
        <v>9040.7239819004535</v>
      </c>
      <c r="T142" s="861">
        <v>9990</v>
      </c>
      <c r="U142" s="1024"/>
      <c r="V142" s="1024"/>
      <c r="W142" s="1024"/>
      <c r="X142" s="1024"/>
      <c r="Y142" s="1024"/>
      <c r="Z142" s="1024"/>
      <c r="AA142" s="1024"/>
      <c r="AB142" s="1024"/>
      <c r="AC142" s="1024"/>
      <c r="AD142" s="723"/>
      <c r="AE142" s="14"/>
      <c r="AF142" s="725"/>
      <c r="AG142" s="1016"/>
      <c r="AH142" s="1025"/>
      <c r="AI142" s="1026"/>
      <c r="AJ142" s="1027"/>
      <c r="AK142" s="1027"/>
      <c r="AL142" s="1027"/>
      <c r="AM142" s="1027"/>
      <c r="AN142" s="1027"/>
      <c r="AO142" s="1027"/>
      <c r="AP142" s="1027"/>
      <c r="AQ142" s="1027"/>
      <c r="AR142" s="1027"/>
      <c r="AS142" s="1027"/>
      <c r="AT142" s="1027"/>
      <c r="AU142" s="1027"/>
      <c r="AV142" s="725"/>
      <c r="AW142" s="73"/>
      <c r="AY142" s="852"/>
      <c r="AZ142" s="1027"/>
      <c r="BA142" s="1027"/>
      <c r="BB142" s="1027"/>
      <c r="BC142" s="1028"/>
      <c r="BD142" s="1027"/>
      <c r="BE142" s="1027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  <c r="CE142" s="725"/>
      <c r="CF142" s="725"/>
      <c r="CG142" s="725"/>
    </row>
    <row r="143" spans="1:88" s="38" customFormat="1" x14ac:dyDescent="0.3">
      <c r="A143" s="279" t="s">
        <v>165</v>
      </c>
      <c r="B143" s="268">
        <v>1394</v>
      </c>
      <c r="C143" s="419" t="s">
        <v>207</v>
      </c>
      <c r="D143" s="788">
        <v>7230.7692307692305</v>
      </c>
      <c r="E143" s="861">
        <v>7990</v>
      </c>
      <c r="F143" s="1024"/>
      <c r="G143" s="788">
        <v>6325.7918552036199</v>
      </c>
      <c r="H143" s="861">
        <v>6990</v>
      </c>
      <c r="I143" s="1024"/>
      <c r="J143" s="788">
        <v>6325.7918552036199</v>
      </c>
      <c r="K143" s="88">
        <v>6990</v>
      </c>
      <c r="L143" s="1024"/>
      <c r="M143" s="1019">
        <v>8588.2352941176468</v>
      </c>
      <c r="N143" s="749">
        <v>9490</v>
      </c>
      <c r="O143" s="1024"/>
      <c r="P143" s="1019">
        <v>8588.2352941176468</v>
      </c>
      <c r="Q143" s="749">
        <v>9490</v>
      </c>
      <c r="R143" s="1024"/>
      <c r="S143" s="86">
        <f t="shared" si="89"/>
        <v>8588.2352941176468</v>
      </c>
      <c r="T143" s="861">
        <v>9490</v>
      </c>
      <c r="U143" s="1024"/>
      <c r="V143" s="1024"/>
      <c r="W143" s="1024"/>
      <c r="X143" s="1024"/>
      <c r="Y143" s="1024"/>
      <c r="Z143" s="1024"/>
      <c r="AA143" s="1024"/>
      <c r="AB143" s="1024"/>
      <c r="AC143" s="1024"/>
      <c r="AD143" s="723"/>
      <c r="AE143" s="14"/>
      <c r="AF143" s="725"/>
      <c r="AG143" s="1016"/>
      <c r="AH143" s="1025"/>
      <c r="AI143" s="1026"/>
      <c r="AJ143" s="1027"/>
      <c r="AK143" s="1027"/>
      <c r="AL143" s="1027"/>
      <c r="AM143" s="1027"/>
      <c r="AN143" s="1027"/>
      <c r="AO143" s="1027"/>
      <c r="AP143" s="1027"/>
      <c r="AQ143" s="1027"/>
      <c r="AR143" s="1027"/>
      <c r="AS143" s="1027"/>
      <c r="AT143" s="1027"/>
      <c r="AU143" s="1027"/>
      <c r="AV143" s="725"/>
      <c r="AW143" s="73"/>
      <c r="AY143" s="852"/>
      <c r="AZ143" s="1027"/>
      <c r="BA143" s="1027"/>
      <c r="BB143" s="1027"/>
      <c r="BC143" s="1028"/>
      <c r="BD143" s="1027"/>
      <c r="BE143" s="1027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  <c r="CE143" s="725"/>
      <c r="CF143" s="725"/>
      <c r="CG143" s="725"/>
    </row>
    <row r="144" spans="1:88" s="38" customFormat="1" x14ac:dyDescent="0.3">
      <c r="A144" s="279" t="s">
        <v>165</v>
      </c>
      <c r="B144" s="268">
        <v>1395</v>
      </c>
      <c r="C144" s="419" t="s">
        <v>1356</v>
      </c>
      <c r="D144" s="788">
        <v>21710.407239819004</v>
      </c>
      <c r="E144" s="861">
        <v>23990</v>
      </c>
      <c r="F144" s="1024"/>
      <c r="G144" s="788">
        <v>20805.429864253394</v>
      </c>
      <c r="H144" s="861">
        <v>22990</v>
      </c>
      <c r="I144" s="1024"/>
      <c r="J144" s="788">
        <v>19900.452488687784</v>
      </c>
      <c r="K144" s="88">
        <v>21990</v>
      </c>
      <c r="L144" s="1024"/>
      <c r="M144" s="1019">
        <v>22615.384615384617</v>
      </c>
      <c r="N144" s="749">
        <v>24990</v>
      </c>
      <c r="O144" s="1024"/>
      <c r="P144" s="1019">
        <v>22615.384615384617</v>
      </c>
      <c r="Q144" s="749">
        <v>24990</v>
      </c>
      <c r="R144" s="1024"/>
      <c r="S144" s="86">
        <f t="shared" si="89"/>
        <v>22615.384615384617</v>
      </c>
      <c r="T144" s="861">
        <v>24990</v>
      </c>
      <c r="U144" s="1024"/>
      <c r="V144" s="1024"/>
      <c r="W144" s="1024"/>
      <c r="X144" s="1024"/>
      <c r="Y144" s="1024"/>
      <c r="Z144" s="1024"/>
      <c r="AA144" s="1024"/>
      <c r="AB144" s="1024"/>
      <c r="AC144" s="1024"/>
      <c r="AD144" s="723"/>
      <c r="AE144" s="14"/>
      <c r="AF144" s="725"/>
      <c r="AG144" s="1016"/>
      <c r="AH144" s="1025"/>
      <c r="AI144" s="1026"/>
      <c r="AJ144" s="1027"/>
      <c r="AK144" s="1027"/>
      <c r="AL144" s="1027"/>
      <c r="AM144" s="1027"/>
      <c r="AN144" s="1027"/>
      <c r="AO144" s="1027"/>
      <c r="AP144" s="1027"/>
      <c r="AQ144" s="1027"/>
      <c r="AR144" s="1027"/>
      <c r="AS144" s="1027"/>
      <c r="AT144" s="1027"/>
      <c r="AU144" s="1027"/>
      <c r="AV144" s="725"/>
      <c r="AW144" s="73"/>
      <c r="AY144" s="852"/>
      <c r="AZ144" s="1027"/>
      <c r="BA144" s="1027"/>
      <c r="BB144" s="1027"/>
      <c r="BC144" s="1028"/>
      <c r="BD144" s="1027"/>
      <c r="BE144" s="1027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  <c r="CE144" s="725"/>
      <c r="CF144" s="725"/>
      <c r="CG144" s="725"/>
    </row>
    <row r="145" spans="1:88" s="38" customFormat="1" x14ac:dyDescent="0.3">
      <c r="A145" s="279" t="s">
        <v>165</v>
      </c>
      <c r="B145" s="73">
        <v>1047</v>
      </c>
      <c r="C145" s="718" t="s">
        <v>209</v>
      </c>
      <c r="D145" s="788">
        <v>13113.122171945701</v>
      </c>
      <c r="E145" s="861">
        <v>14490</v>
      </c>
      <c r="F145" s="1024"/>
      <c r="G145" s="788">
        <v>11755.656108597284</v>
      </c>
      <c r="H145" s="861">
        <v>12990</v>
      </c>
      <c r="I145" s="1024"/>
      <c r="J145" s="788">
        <v>10850.678733031675</v>
      </c>
      <c r="K145" s="88">
        <v>11990</v>
      </c>
      <c r="L145" s="1024"/>
      <c r="M145" s="1019"/>
      <c r="N145" s="749"/>
      <c r="O145" s="1024"/>
      <c r="P145" s="1019"/>
      <c r="Q145" s="749"/>
      <c r="R145" s="1024"/>
      <c r="S145" s="1021"/>
      <c r="T145" s="1022"/>
      <c r="U145" s="1024"/>
      <c r="V145" s="1024"/>
      <c r="W145" s="1024"/>
      <c r="X145" s="1024"/>
      <c r="Y145" s="1024"/>
      <c r="Z145" s="1024"/>
      <c r="AA145" s="1024"/>
      <c r="AB145" s="1024"/>
      <c r="AC145" s="1024"/>
      <c r="AD145" s="723"/>
      <c r="AE145" s="14"/>
      <c r="AF145" s="725"/>
      <c r="AG145" s="1016"/>
      <c r="AH145" s="1025"/>
      <c r="AI145" s="1026"/>
      <c r="AJ145" s="1027"/>
      <c r="AK145" s="1027"/>
      <c r="AL145" s="1027"/>
      <c r="AM145" s="1027"/>
      <c r="AN145" s="1027"/>
      <c r="AO145" s="1027"/>
      <c r="AP145" s="1027"/>
      <c r="AQ145" s="1027"/>
      <c r="AR145" s="1027"/>
      <c r="AS145" s="1027"/>
      <c r="AT145" s="1027"/>
      <c r="AU145" s="1027"/>
      <c r="AV145" s="725"/>
      <c r="AW145" s="73"/>
      <c r="AY145" s="852"/>
      <c r="AZ145" s="1027"/>
      <c r="BA145" s="1027"/>
      <c r="BB145" s="1027"/>
      <c r="BC145" s="1028"/>
      <c r="BD145" s="1027"/>
      <c r="BE145" s="1027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  <c r="CE145" s="725"/>
      <c r="CF145" s="725"/>
      <c r="CG145" s="725"/>
    </row>
    <row r="146" spans="1:88" s="38" customFormat="1" x14ac:dyDescent="0.3">
      <c r="A146" s="279" t="s">
        <v>165</v>
      </c>
      <c r="B146" s="73">
        <v>1048</v>
      </c>
      <c r="C146" s="802" t="s">
        <v>210</v>
      </c>
      <c r="D146" s="788">
        <v>12208.144796380091</v>
      </c>
      <c r="E146" s="861">
        <v>13490</v>
      </c>
      <c r="F146" s="1024"/>
      <c r="G146" s="788">
        <v>10850.678733031675</v>
      </c>
      <c r="H146" s="861">
        <v>11990</v>
      </c>
      <c r="I146" s="1024"/>
      <c r="J146" s="788">
        <v>10850.678733031675</v>
      </c>
      <c r="K146" s="88">
        <v>11990</v>
      </c>
      <c r="L146" s="1024"/>
      <c r="M146" s="1019"/>
      <c r="N146" s="749"/>
      <c r="O146" s="1024"/>
      <c r="P146" s="1019"/>
      <c r="Q146" s="749"/>
      <c r="R146" s="1024"/>
      <c r="S146" s="1021"/>
      <c r="T146" s="1022"/>
      <c r="U146" s="1024"/>
      <c r="V146" s="1024"/>
      <c r="W146" s="1024"/>
      <c r="X146" s="1024"/>
      <c r="Y146" s="1024"/>
      <c r="Z146" s="1024"/>
      <c r="AA146" s="1024"/>
      <c r="AB146" s="1024"/>
      <c r="AC146" s="1024"/>
      <c r="AD146" s="723"/>
      <c r="AE146" s="14"/>
      <c r="AF146" s="725"/>
      <c r="AG146" s="1016"/>
      <c r="AH146" s="1025"/>
      <c r="AI146" s="1026"/>
      <c r="AJ146" s="1027"/>
      <c r="AK146" s="1027"/>
      <c r="AL146" s="1027"/>
      <c r="AM146" s="1027"/>
      <c r="AN146" s="1027"/>
      <c r="AO146" s="1027"/>
      <c r="AP146" s="1027"/>
      <c r="AQ146" s="1027"/>
      <c r="AR146" s="1027"/>
      <c r="AS146" s="1027"/>
      <c r="AT146" s="1027"/>
      <c r="AU146" s="1027"/>
      <c r="AV146" s="725"/>
      <c r="AW146" s="73"/>
      <c r="AY146" s="852"/>
      <c r="AZ146" s="1027"/>
      <c r="BA146" s="1027"/>
      <c r="BB146" s="1027"/>
      <c r="BC146" s="1028"/>
      <c r="BD146" s="1027"/>
      <c r="BE146" s="1027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  <c r="CE146" s="725"/>
      <c r="CF146" s="725"/>
      <c r="CG146" s="725"/>
    </row>
    <row r="147" spans="1:88" s="38" customFormat="1" ht="15" thickBot="1" x14ac:dyDescent="0.35">
      <c r="A147" s="279" t="s">
        <v>165</v>
      </c>
      <c r="B147" s="287">
        <v>1046</v>
      </c>
      <c r="C147" s="720" t="s">
        <v>211</v>
      </c>
      <c r="D147" s="789">
        <v>9040.7239819004535</v>
      </c>
      <c r="E147" s="889">
        <v>9990</v>
      </c>
      <c r="F147" s="1024"/>
      <c r="G147" s="789">
        <v>7230.7692307692305</v>
      </c>
      <c r="H147" s="889">
        <v>7990</v>
      </c>
      <c r="I147" s="1024"/>
      <c r="J147" s="789">
        <v>7230.7692307692305</v>
      </c>
      <c r="K147" s="548">
        <v>7990</v>
      </c>
      <c r="L147" s="1024"/>
      <c r="M147" s="1019"/>
      <c r="N147" s="749"/>
      <c r="O147" s="1024"/>
      <c r="P147" s="1019"/>
      <c r="Q147" s="749"/>
      <c r="R147" s="1024"/>
      <c r="S147" s="1021"/>
      <c r="T147" s="1022"/>
      <c r="U147" s="1024"/>
      <c r="V147" s="1024"/>
      <c r="W147" s="1024"/>
      <c r="X147" s="1024"/>
      <c r="Y147" s="1024"/>
      <c r="Z147" s="1024"/>
      <c r="AA147" s="1024"/>
      <c r="AB147" s="1024"/>
      <c r="AC147" s="1024"/>
      <c r="AD147" s="723"/>
      <c r="AE147" s="14"/>
      <c r="AF147" s="725"/>
      <c r="AG147" s="1016"/>
      <c r="AH147" s="1025"/>
      <c r="AI147" s="1026"/>
      <c r="AJ147" s="1027"/>
      <c r="AK147" s="1027"/>
      <c r="AL147" s="1027"/>
      <c r="AM147" s="1027"/>
      <c r="AN147" s="1027"/>
      <c r="AO147" s="1027"/>
      <c r="AP147" s="1027"/>
      <c r="AQ147" s="1027"/>
      <c r="AR147" s="1027"/>
      <c r="AS147" s="1027"/>
      <c r="AT147" s="1027"/>
      <c r="AU147" s="1027"/>
      <c r="AV147" s="725"/>
      <c r="AW147" s="73"/>
      <c r="AY147" s="852"/>
      <c r="AZ147" s="1027"/>
      <c r="BA147" s="1027"/>
      <c r="BB147" s="1027"/>
      <c r="BC147" s="1028"/>
      <c r="BD147" s="1027"/>
      <c r="BE147" s="1027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  <c r="CE147" s="725"/>
      <c r="CF147" s="725"/>
      <c r="CG147" s="725"/>
    </row>
    <row r="148" spans="1:88" x14ac:dyDescent="0.3">
      <c r="A148" s="717" t="s">
        <v>165</v>
      </c>
      <c r="B148" s="73">
        <v>1376</v>
      </c>
      <c r="C148" s="718" t="s">
        <v>489</v>
      </c>
      <c r="D148" s="790">
        <v>10805.429864253394</v>
      </c>
      <c r="E148" s="775">
        <v>11940</v>
      </c>
      <c r="F148" s="399"/>
      <c r="G148" s="790">
        <v>10805.429864253394</v>
      </c>
      <c r="H148" s="775">
        <v>11940</v>
      </c>
      <c r="I148" s="399"/>
      <c r="J148" s="790">
        <v>10805.429864253394</v>
      </c>
      <c r="K148" s="978">
        <v>11940</v>
      </c>
      <c r="L148" s="399"/>
      <c r="M148" s="1019"/>
      <c r="N148" s="749"/>
      <c r="O148" s="399"/>
      <c r="P148" s="1019"/>
      <c r="Q148" s="819"/>
      <c r="R148" s="399"/>
      <c r="S148" s="791"/>
      <c r="T148" s="1070"/>
      <c r="U148" s="399"/>
      <c r="V148" s="1016"/>
      <c r="W148" s="1025"/>
      <c r="X148" s="399"/>
      <c r="Y148" s="1021"/>
      <c r="Z148" s="1071"/>
      <c r="AA148" s="399"/>
      <c r="AB148" s="1016"/>
      <c r="AC148" s="1025"/>
      <c r="AD148" s="399"/>
      <c r="AE148" s="1016"/>
      <c r="AF148" s="1071"/>
      <c r="AG148" s="399"/>
      <c r="AH148" s="397"/>
      <c r="AI148" s="1065"/>
      <c r="AJ148" s="399"/>
      <c r="AK148" s="1065"/>
      <c r="AL148" s="1065"/>
      <c r="AM148" s="399"/>
      <c r="AN148" s="1065"/>
      <c r="AO148" s="1065"/>
      <c r="AP148" s="399"/>
      <c r="AQ148" s="397"/>
      <c r="AR148" s="624"/>
      <c r="AS148" s="399"/>
      <c r="AT148" s="397"/>
      <c r="AU148" s="624"/>
      <c r="AV148" s="399"/>
      <c r="AW148" s="397"/>
      <c r="AX148" s="624"/>
      <c r="AY148" s="399"/>
      <c r="AZ148" s="397"/>
      <c r="BA148" s="624"/>
      <c r="BB148" s="399"/>
      <c r="BC148" s="397"/>
      <c r="BD148" s="624"/>
      <c r="BE148" s="399"/>
      <c r="BF148" s="397"/>
      <c r="BG148" s="398"/>
      <c r="BH148" s="399"/>
      <c r="BI148" s="397"/>
      <c r="BJ148" s="1067"/>
      <c r="BK148" s="399"/>
      <c r="BL148" s="397"/>
      <c r="BM148" s="398"/>
      <c r="BN148" s="399"/>
      <c r="BO148" s="397"/>
      <c r="BP148" s="398"/>
      <c r="BQ148" s="399"/>
      <c r="BR148" s="397"/>
      <c r="BS148" s="398"/>
      <c r="BT148" s="399"/>
      <c r="BU148" s="1065"/>
      <c r="BV148" s="1065"/>
      <c r="BW148" s="399"/>
      <c r="BX148" s="397"/>
      <c r="BY148" s="398"/>
      <c r="BZ148" s="399"/>
      <c r="CA148" s="397"/>
      <c r="CB148" s="954"/>
      <c r="CC148" s="399"/>
      <c r="CD148" s="1021"/>
      <c r="CE148" s="1025"/>
    </row>
    <row r="149" spans="1:88" ht="15" thickBot="1" x14ac:dyDescent="0.35">
      <c r="A149" s="1063" t="s">
        <v>165</v>
      </c>
      <c r="B149" s="73">
        <v>1377</v>
      </c>
      <c r="C149" s="718" t="s">
        <v>213</v>
      </c>
      <c r="D149" s="788">
        <v>7665.158371040724</v>
      </c>
      <c r="E149" s="774">
        <v>8470</v>
      </c>
      <c r="F149" s="399"/>
      <c r="G149" s="788">
        <v>7665.158371040724</v>
      </c>
      <c r="H149" s="774">
        <v>8470</v>
      </c>
      <c r="I149" s="399"/>
      <c r="J149" s="788">
        <v>7665.158371040724</v>
      </c>
      <c r="K149" s="749">
        <v>8470</v>
      </c>
      <c r="L149" s="399"/>
      <c r="M149" s="1019"/>
      <c r="N149" s="749"/>
      <c r="O149" s="399"/>
      <c r="P149" s="1019"/>
      <c r="Q149" s="819"/>
      <c r="R149" s="399"/>
      <c r="S149" s="791"/>
      <c r="T149" s="1070"/>
      <c r="U149" s="399"/>
      <c r="V149" s="1016"/>
      <c r="W149" s="1025"/>
      <c r="X149" s="399"/>
      <c r="Y149" s="1021"/>
      <c r="Z149" s="1071"/>
      <c r="AA149" s="399"/>
      <c r="AB149" s="1016"/>
      <c r="AC149" s="1025"/>
      <c r="AD149" s="399"/>
      <c r="AE149" s="1016"/>
      <c r="AF149" s="1071"/>
      <c r="AG149" s="399"/>
      <c r="AH149" s="397"/>
      <c r="AI149" s="1065"/>
      <c r="AJ149" s="399"/>
      <c r="AK149" s="1065"/>
      <c r="AL149" s="1065"/>
      <c r="AM149" s="399"/>
      <c r="AN149" s="1065"/>
      <c r="AO149" s="1065"/>
      <c r="AP149" s="399"/>
      <c r="AQ149" s="397"/>
      <c r="AR149" s="624"/>
      <c r="AS149" s="399"/>
      <c r="AT149" s="397"/>
      <c r="AU149" s="624"/>
      <c r="AV149" s="399"/>
      <c r="AW149" s="397"/>
      <c r="AX149" s="624"/>
      <c r="AY149" s="399"/>
      <c r="AZ149" s="397"/>
      <c r="BA149" s="624"/>
      <c r="BB149" s="399"/>
      <c r="BC149" s="397"/>
      <c r="BD149" s="624"/>
      <c r="BE149" s="399"/>
      <c r="BF149" s="397"/>
      <c r="BG149" s="398"/>
      <c r="BH149" s="399"/>
      <c r="BI149" s="397"/>
      <c r="BJ149" s="1067"/>
      <c r="BK149" s="399"/>
      <c r="BL149" s="397"/>
      <c r="BM149" s="398"/>
      <c r="BN149" s="399"/>
      <c r="BO149" s="397"/>
      <c r="BP149" s="398"/>
      <c r="BQ149" s="399"/>
      <c r="BR149" s="397"/>
      <c r="BS149" s="398"/>
      <c r="BT149" s="399"/>
      <c r="BU149" s="1065"/>
      <c r="BV149" s="1065"/>
      <c r="BW149" s="399"/>
      <c r="BX149" s="397"/>
      <c r="BY149" s="398"/>
      <c r="BZ149" s="399"/>
      <c r="CA149" s="397"/>
      <c r="CB149" s="954"/>
      <c r="CC149" s="399"/>
      <c r="CD149" s="1021"/>
      <c r="CE149" s="1025"/>
    </row>
    <row r="150" spans="1:88" s="479" customFormat="1" x14ac:dyDescent="0.3">
      <c r="A150" s="278" t="s">
        <v>214</v>
      </c>
      <c r="B150" s="269">
        <v>936</v>
      </c>
      <c r="C150" s="452" t="s">
        <v>215</v>
      </c>
      <c r="D150" s="135">
        <v>12719.008264462811</v>
      </c>
      <c r="E150" s="774">
        <v>15390</v>
      </c>
      <c r="F150" s="331">
        <f t="shared" si="0"/>
        <v>0</v>
      </c>
      <c r="G150" s="135">
        <v>12719.008264462811</v>
      </c>
      <c r="H150" s="819">
        <v>15390</v>
      </c>
      <c r="I150" s="331">
        <f t="shared" si="1"/>
        <v>4.7651463580667124E-2</v>
      </c>
      <c r="J150" s="135">
        <v>12140.495867768595</v>
      </c>
      <c r="K150" s="749">
        <v>14690</v>
      </c>
      <c r="L150" s="331">
        <f t="shared" si="2"/>
        <v>0</v>
      </c>
      <c r="M150" s="145">
        <v>12140.495867768595</v>
      </c>
      <c r="N150" s="749">
        <v>14690</v>
      </c>
      <c r="O150" s="331">
        <f t="shared" si="3"/>
        <v>0</v>
      </c>
      <c r="P150" s="145">
        <v>12140.495867768595</v>
      </c>
      <c r="Q150" s="749">
        <v>14690</v>
      </c>
      <c r="R150" s="331">
        <f t="shared" si="4"/>
        <v>0</v>
      </c>
      <c r="S150" s="145">
        <v>12140.495867768595</v>
      </c>
      <c r="T150" s="749">
        <v>14690</v>
      </c>
      <c r="U150" s="331">
        <f t="shared" si="5"/>
        <v>6.5264684554024649E-2</v>
      </c>
      <c r="V150" s="145">
        <v>11396.694214876034</v>
      </c>
      <c r="W150" s="749">
        <v>13790</v>
      </c>
      <c r="X150" s="331">
        <f t="shared" si="6"/>
        <v>0</v>
      </c>
      <c r="Y150" s="862">
        <v>11396.694214876034</v>
      </c>
      <c r="Z150" s="860">
        <v>13790</v>
      </c>
      <c r="AA150" s="331">
        <f t="shared" si="7"/>
        <v>0</v>
      </c>
      <c r="AB150" s="145">
        <v>11396.694214876034</v>
      </c>
      <c r="AC150" s="749">
        <v>13790</v>
      </c>
      <c r="AD150" s="331">
        <f t="shared" si="8"/>
        <v>3.7622272385252072E-2</v>
      </c>
      <c r="AE150" s="145">
        <v>10983.471074380166</v>
      </c>
      <c r="AF150" s="749">
        <v>13290</v>
      </c>
      <c r="AG150" s="331">
        <f t="shared" si="9"/>
        <v>0</v>
      </c>
      <c r="AH150" s="101">
        <f t="shared" si="66"/>
        <v>10983.471074380166</v>
      </c>
      <c r="AI150" s="89">
        <v>13290</v>
      </c>
      <c r="AJ150" s="331">
        <f t="shared" si="10"/>
        <v>0</v>
      </c>
      <c r="AK150" s="556">
        <v>10983.471074380166</v>
      </c>
      <c r="AL150" s="556">
        <v>13290</v>
      </c>
      <c r="AM150" s="331">
        <f t="shared" si="11"/>
        <v>0</v>
      </c>
      <c r="AN150" s="569">
        <v>10983.471074380166</v>
      </c>
      <c r="AO150" s="570">
        <v>13290</v>
      </c>
      <c r="AP150" s="331">
        <f t="shared" si="12"/>
        <v>8.1366965012205042E-2</v>
      </c>
      <c r="AQ150" s="511">
        <v>10157.024793388429</v>
      </c>
      <c r="AR150" s="288">
        <v>12290</v>
      </c>
      <c r="AS150" s="331">
        <f t="shared" si="13"/>
        <v>0</v>
      </c>
      <c r="AT150" s="511">
        <v>10157.024793388429</v>
      </c>
      <c r="AU150" s="288">
        <v>12290</v>
      </c>
      <c r="AV150" s="331">
        <f t="shared" si="14"/>
        <v>0</v>
      </c>
      <c r="AW150" s="511">
        <v>10157.024793388429</v>
      </c>
      <c r="AX150" s="91">
        <v>12290</v>
      </c>
      <c r="AY150" s="331">
        <f t="shared" si="15"/>
        <v>0.11828935395814377</v>
      </c>
      <c r="AZ150" s="511">
        <v>9082.6446280991731</v>
      </c>
      <c r="BA150" s="91">
        <v>10990</v>
      </c>
      <c r="BB150" s="331">
        <f t="shared" si="16"/>
        <v>0</v>
      </c>
      <c r="BC150" s="511">
        <v>9082.6446280991731</v>
      </c>
      <c r="BD150" s="91">
        <v>10990</v>
      </c>
      <c r="BE150" s="331">
        <f t="shared" si="17"/>
        <v>0</v>
      </c>
      <c r="BF150" s="485">
        <v>9082.6446280991731</v>
      </c>
      <c r="BG150" s="91">
        <v>10990</v>
      </c>
      <c r="BH150" s="331">
        <f t="shared" ref="BH150:BH160" si="90">(BG150-BJ150)/BJ150</f>
        <v>0</v>
      </c>
      <c r="BI150" s="485">
        <f t="shared" ref="BI150:BI160" si="91">BJ150/1.21</f>
        <v>9082.6446280991731</v>
      </c>
      <c r="BJ150" s="91">
        <v>10990</v>
      </c>
      <c r="BK150" s="331">
        <f t="shared" ref="BK150:BK160" si="92">(BJ150-BM150)/BM150</f>
        <v>0</v>
      </c>
      <c r="BL150" s="485">
        <f t="shared" ref="BL150:BL160" si="93">BM150/1.21</f>
        <v>9082.6446280991731</v>
      </c>
      <c r="BM150" s="632">
        <v>10990</v>
      </c>
      <c r="BN150" s="331">
        <f t="shared" ref="BN150:BN160" si="94">(BM150-BP150)/BP150</f>
        <v>0</v>
      </c>
      <c r="BO150" s="485">
        <f t="shared" ref="BO150:BO160" si="95">BP150/1.21</f>
        <v>9082.6446280991731</v>
      </c>
      <c r="BP150" s="632">
        <v>10990</v>
      </c>
      <c r="BQ150" s="331">
        <f t="shared" ref="BQ150:BQ160" si="96">(BP150-BS150)/BS150</f>
        <v>0.10010010010010011</v>
      </c>
      <c r="BR150" s="485">
        <f t="shared" ref="BR150:BR160" si="97">BS150/1.21</f>
        <v>8256.1983471074382</v>
      </c>
      <c r="BS150" s="632">
        <v>9990</v>
      </c>
      <c r="BT150" s="331">
        <f t="shared" ref="BT150:BT160" si="98">(BS150-BV150)/BV150</f>
        <v>9.0909090909090905E-3</v>
      </c>
      <c r="BU150" s="483">
        <v>8181.818181818182</v>
      </c>
      <c r="BV150" s="570">
        <v>9900</v>
      </c>
      <c r="BW150" s="331">
        <f t="shared" ref="BW150:BW160" si="99">(BV150-BY150)/BY150</f>
        <v>0</v>
      </c>
      <c r="BX150" s="485">
        <f t="shared" ref="BX150:BX160" si="100">BY150/1.21</f>
        <v>8181.818181818182</v>
      </c>
      <c r="BY150" s="570">
        <v>9900</v>
      </c>
      <c r="BZ150" s="331">
        <f t="shared" ref="BZ150:BZ160" si="101">(BY150-CB150)/CB150</f>
        <v>0</v>
      </c>
      <c r="CA150" s="29">
        <f t="shared" si="72"/>
        <v>8181.818181818182</v>
      </c>
      <c r="CB150" s="116">
        <v>9900</v>
      </c>
      <c r="CC150" s="331">
        <f t="shared" si="25"/>
        <v>0</v>
      </c>
      <c r="CD150" s="26">
        <f t="shared" si="73"/>
        <v>8181.818181818182</v>
      </c>
      <c r="CE150" s="116">
        <v>9900</v>
      </c>
      <c r="CF150" s="478"/>
      <c r="CG150" s="478"/>
      <c r="CH150" s="478"/>
      <c r="CI150" s="478"/>
      <c r="CJ150" s="478"/>
    </row>
    <row r="151" spans="1:88" x14ac:dyDescent="0.3">
      <c r="A151" s="286" t="s">
        <v>214</v>
      </c>
      <c r="B151" s="268">
        <v>1341</v>
      </c>
      <c r="C151" s="453" t="s">
        <v>216</v>
      </c>
      <c r="D151" s="135">
        <v>12471.07438016529</v>
      </c>
      <c r="E151" s="774">
        <v>15090</v>
      </c>
      <c r="F151" s="315">
        <f t="shared" si="0"/>
        <v>0</v>
      </c>
      <c r="G151" s="135">
        <v>12471.07438016529</v>
      </c>
      <c r="H151" s="819">
        <v>15090</v>
      </c>
      <c r="I151" s="315">
        <f t="shared" si="1"/>
        <v>4.8644892286309936E-2</v>
      </c>
      <c r="J151" s="135">
        <v>11892.561983471074</v>
      </c>
      <c r="K151" s="749">
        <v>14390</v>
      </c>
      <c r="L151" s="315">
        <f t="shared" si="2"/>
        <v>0</v>
      </c>
      <c r="M151" s="145">
        <v>11892.561983471074</v>
      </c>
      <c r="N151" s="749">
        <v>14390</v>
      </c>
      <c r="O151" s="315">
        <f t="shared" si="3"/>
        <v>0</v>
      </c>
      <c r="P151" s="145">
        <v>11892.561983471074</v>
      </c>
      <c r="Q151" s="749">
        <v>14390</v>
      </c>
      <c r="R151" s="315">
        <f t="shared" si="4"/>
        <v>0</v>
      </c>
      <c r="S151" s="145">
        <v>11892.561983471074</v>
      </c>
      <c r="T151" s="749">
        <v>14390</v>
      </c>
      <c r="U151" s="315">
        <f t="shared" si="5"/>
        <v>2.8591851322373123E-2</v>
      </c>
      <c r="V151" s="145">
        <v>11561.98347107438</v>
      </c>
      <c r="W151" s="749">
        <v>13990</v>
      </c>
      <c r="X151" s="315">
        <f t="shared" si="6"/>
        <v>0</v>
      </c>
      <c r="Y151" s="749">
        <v>11561.98347107438</v>
      </c>
      <c r="Z151" s="861">
        <v>13990</v>
      </c>
      <c r="AA151" s="315">
        <f t="shared" si="7"/>
        <v>0</v>
      </c>
      <c r="AB151" s="145">
        <v>11561.98347107438</v>
      </c>
      <c r="AC151" s="749">
        <v>13990</v>
      </c>
      <c r="AD151" s="315">
        <f t="shared" si="8"/>
        <v>3.7064492216456635E-2</v>
      </c>
      <c r="AE151" s="145">
        <v>11148.760330578512</v>
      </c>
      <c r="AF151" s="749">
        <v>13490</v>
      </c>
      <c r="AG151" s="315">
        <f t="shared" si="9"/>
        <v>0</v>
      </c>
      <c r="AH151" s="101">
        <f t="shared" si="66"/>
        <v>11148.760330578512</v>
      </c>
      <c r="AI151" s="89">
        <v>13490</v>
      </c>
      <c r="AJ151" s="315">
        <f t="shared" si="10"/>
        <v>0</v>
      </c>
      <c r="AK151" s="557">
        <v>11148.760330578512</v>
      </c>
      <c r="AL151" s="557">
        <v>13490</v>
      </c>
      <c r="AM151" s="315">
        <f t="shared" si="11"/>
        <v>0</v>
      </c>
      <c r="AN151" s="571">
        <v>11148.760330578512</v>
      </c>
      <c r="AO151" s="117">
        <v>13490</v>
      </c>
      <c r="AP151" s="315">
        <f t="shared" si="12"/>
        <v>9.7640358014646059E-2</v>
      </c>
      <c r="AQ151" s="512">
        <v>10157.024793388429</v>
      </c>
      <c r="AR151" s="125">
        <v>12290</v>
      </c>
      <c r="AS151" s="315">
        <f t="shared" si="13"/>
        <v>0</v>
      </c>
      <c r="AT151" s="512">
        <v>10157.024793388429</v>
      </c>
      <c r="AU151" s="125">
        <v>12290</v>
      </c>
      <c r="AV151" s="315">
        <f t="shared" si="14"/>
        <v>0</v>
      </c>
      <c r="AW151" s="512">
        <v>10157.024793388429</v>
      </c>
      <c r="AX151" s="89">
        <v>12290</v>
      </c>
      <c r="AY151" s="315">
        <f t="shared" si="15"/>
        <v>0.11828935395814377</v>
      </c>
      <c r="AZ151" s="512">
        <v>9082.6446280991731</v>
      </c>
      <c r="BA151" s="89">
        <v>10990</v>
      </c>
      <c r="BB151" s="315"/>
      <c r="BC151" s="512"/>
      <c r="BD151" s="89">
        <v>10990</v>
      </c>
      <c r="BE151" s="315"/>
      <c r="BF151" s="101"/>
      <c r="BG151" s="89"/>
      <c r="BH151" s="315"/>
      <c r="BI151" s="101"/>
      <c r="BJ151" s="89"/>
      <c r="BK151" s="315"/>
      <c r="BL151" s="101"/>
      <c r="BM151" s="170"/>
      <c r="BN151" s="315"/>
      <c r="BO151" s="101"/>
      <c r="BP151" s="170"/>
      <c r="BQ151" s="315"/>
      <c r="BR151" s="101"/>
      <c r="BS151" s="170"/>
      <c r="BT151" s="315"/>
      <c r="BU151" s="145"/>
      <c r="BV151" s="117"/>
      <c r="BW151" s="315"/>
      <c r="BX151" s="101"/>
      <c r="BY151" s="117"/>
      <c r="BZ151" s="315"/>
      <c r="CA151" s="11"/>
      <c r="CB151" s="62"/>
      <c r="CC151" s="315"/>
      <c r="CD151" s="6"/>
      <c r="CE151" s="62"/>
    </row>
    <row r="152" spans="1:88" x14ac:dyDescent="0.3">
      <c r="A152" s="279" t="s">
        <v>214</v>
      </c>
      <c r="B152" s="268">
        <v>938</v>
      </c>
      <c r="C152" s="454" t="s">
        <v>217</v>
      </c>
      <c r="D152" s="135">
        <v>14785.123966942148</v>
      </c>
      <c r="E152" s="774">
        <v>17890</v>
      </c>
      <c r="F152" s="195">
        <f t="shared" ref="F152:F160" si="102">(E152-H152)/H152</f>
        <v>0</v>
      </c>
      <c r="G152" s="135">
        <v>14785.123966942148</v>
      </c>
      <c r="H152" s="819">
        <v>17890</v>
      </c>
      <c r="I152" s="195">
        <f t="shared" ref="I152:I160" si="103">(H152-K152)/K152</f>
        <v>5.2972336668628606E-2</v>
      </c>
      <c r="J152" s="135">
        <v>14041.322314049587</v>
      </c>
      <c r="K152" s="749">
        <v>16990</v>
      </c>
      <c r="L152" s="195">
        <f t="shared" ref="L152:L160" si="104">(K152-N152)/N152</f>
        <v>0</v>
      </c>
      <c r="M152" s="145">
        <v>14041.322314049587</v>
      </c>
      <c r="N152" s="749">
        <v>16990</v>
      </c>
      <c r="O152" s="195">
        <f t="shared" ref="O152:O160" si="105">(N152-Q152)/Q152</f>
        <v>0</v>
      </c>
      <c r="P152" s="145">
        <v>14041.322314049587</v>
      </c>
      <c r="Q152" s="819">
        <v>16990</v>
      </c>
      <c r="R152" s="195">
        <f t="shared" ref="R152:R160" si="106">(Q152-T152)/T152</f>
        <v>3.6607687614399025E-2</v>
      </c>
      <c r="S152" s="145">
        <v>13545.454545454546</v>
      </c>
      <c r="T152" s="749">
        <v>16390</v>
      </c>
      <c r="U152" s="195">
        <f t="shared" ref="U152:U160" si="107">(T152-W152)/W152</f>
        <v>2.5015634771732333E-2</v>
      </c>
      <c r="V152" s="145">
        <v>13214.876033057852</v>
      </c>
      <c r="W152" s="749">
        <v>15990</v>
      </c>
      <c r="X152" s="195">
        <f t="shared" ref="X152:X160" si="108">(W152-Z152)/Z152</f>
        <v>0</v>
      </c>
      <c r="Y152" s="749">
        <v>13214.876033057852</v>
      </c>
      <c r="Z152" s="861">
        <v>15990</v>
      </c>
      <c r="AA152" s="195">
        <f t="shared" ref="AA152:AA160" si="109">(Z152-AC152)/AC152</f>
        <v>0</v>
      </c>
      <c r="AB152" s="145">
        <v>13214.876033057852</v>
      </c>
      <c r="AC152" s="749">
        <v>15990</v>
      </c>
      <c r="AD152" s="195">
        <f t="shared" ref="AD152:AD160" si="110">(AC152-AF152)/AF152</f>
        <v>6.6711140760507007E-2</v>
      </c>
      <c r="AE152" s="145">
        <v>12388.429752066117</v>
      </c>
      <c r="AF152" s="819">
        <v>14990</v>
      </c>
      <c r="AG152" s="195">
        <f t="shared" ref="AG152:AG160" si="111">(AF152-AI152)/AI152</f>
        <v>7.147962830593281E-2</v>
      </c>
      <c r="AH152" s="101">
        <f t="shared" si="66"/>
        <v>11561.98347107438</v>
      </c>
      <c r="AI152" s="89">
        <v>13990</v>
      </c>
      <c r="AJ152" s="195">
        <f t="shared" ref="AJ152:AJ160" si="112">(AI152-AL152)/AL152</f>
        <v>0</v>
      </c>
      <c r="AK152" s="557">
        <v>11561.98347107438</v>
      </c>
      <c r="AL152" s="557">
        <v>13990</v>
      </c>
      <c r="AM152" s="195">
        <f t="shared" ref="AM152:AM181" si="113">(AL152-AO152)/AO152</f>
        <v>7.199424046076314E-3</v>
      </c>
      <c r="AN152" s="571">
        <v>11479.338842975207</v>
      </c>
      <c r="AO152" s="117">
        <v>13890</v>
      </c>
      <c r="AP152" s="195">
        <f t="shared" ref="AP152:AP178" si="114">(AO152-AR152)/AR152</f>
        <v>6.9284064665127015E-2</v>
      </c>
      <c r="AQ152" s="512">
        <v>10735.537190082645</v>
      </c>
      <c r="AR152" s="125">
        <v>12990</v>
      </c>
      <c r="AS152" s="195">
        <f t="shared" ref="AS152:AS178" si="115">(AR152-AU152)/AU152</f>
        <v>0</v>
      </c>
      <c r="AT152" s="512">
        <v>10735.537190082645</v>
      </c>
      <c r="AU152" s="125">
        <v>12990</v>
      </c>
      <c r="AV152" s="195">
        <f t="shared" ref="AV152:AV178" si="116">(AU152-AX152)/AX152</f>
        <v>0</v>
      </c>
      <c r="AW152" s="512">
        <v>10735.537190082645</v>
      </c>
      <c r="AX152" s="89">
        <v>12990</v>
      </c>
      <c r="AY152" s="195">
        <f t="shared" ref="AY152:AY178" si="117">(AX152-BA152)/BA152</f>
        <v>8.3402835696413671E-2</v>
      </c>
      <c r="AZ152" s="512">
        <v>9909.0909090909099</v>
      </c>
      <c r="BA152" s="89">
        <v>11990</v>
      </c>
      <c r="BB152" s="195">
        <f t="shared" ref="BB152:BB178" si="118">(BA152-BD152)/BD152</f>
        <v>0</v>
      </c>
      <c r="BC152" s="512">
        <v>9909.0909090909099</v>
      </c>
      <c r="BD152" s="89">
        <v>11990</v>
      </c>
      <c r="BE152" s="195">
        <f t="shared" ref="BE152:BE178" si="119">(BD152-BG152)/BG152</f>
        <v>0</v>
      </c>
      <c r="BF152" s="101">
        <v>9909.0909090909099</v>
      </c>
      <c r="BG152" s="89">
        <v>11990</v>
      </c>
      <c r="BH152" s="195">
        <f t="shared" si="90"/>
        <v>0</v>
      </c>
      <c r="BI152" s="101">
        <f t="shared" si="91"/>
        <v>9909.0909090909099</v>
      </c>
      <c r="BJ152" s="89">
        <v>11990</v>
      </c>
      <c r="BK152" s="195">
        <f t="shared" si="92"/>
        <v>0</v>
      </c>
      <c r="BL152" s="101">
        <f t="shared" si="93"/>
        <v>9909.0909090909099</v>
      </c>
      <c r="BM152" s="170">
        <v>11990</v>
      </c>
      <c r="BN152" s="195">
        <f t="shared" si="94"/>
        <v>0</v>
      </c>
      <c r="BO152" s="101">
        <f t="shared" si="95"/>
        <v>9909.0909090909099</v>
      </c>
      <c r="BP152" s="170">
        <v>11990</v>
      </c>
      <c r="BQ152" s="195">
        <f t="shared" si="96"/>
        <v>0.10101010101010101</v>
      </c>
      <c r="BR152" s="101">
        <f t="shared" si="97"/>
        <v>9000</v>
      </c>
      <c r="BS152" s="170">
        <v>10890</v>
      </c>
      <c r="BT152" s="195">
        <f t="shared" si="98"/>
        <v>4.7115384615384615E-2</v>
      </c>
      <c r="BU152" s="145">
        <v>8595.0413223140495</v>
      </c>
      <c r="BV152" s="117">
        <v>10400</v>
      </c>
      <c r="BW152" s="195">
        <f t="shared" si="99"/>
        <v>0</v>
      </c>
      <c r="BX152" s="101">
        <f t="shared" si="100"/>
        <v>8595.0413223140495</v>
      </c>
      <c r="BY152" s="117">
        <v>10400</v>
      </c>
      <c r="BZ152" s="195">
        <f t="shared" si="101"/>
        <v>0</v>
      </c>
      <c r="CA152" s="11">
        <f t="shared" ref="CA152:CA160" si="120">CB152/1.21</f>
        <v>8595.0413223140495</v>
      </c>
      <c r="CB152" s="49">
        <v>10400</v>
      </c>
      <c r="CC152" s="195">
        <f t="shared" si="25"/>
        <v>0</v>
      </c>
      <c r="CD152" s="6">
        <f t="shared" ref="CD152:CD160" si="121">CE152/1.21</f>
        <v>8595.0413223140495</v>
      </c>
      <c r="CE152" s="49">
        <v>10400</v>
      </c>
    </row>
    <row r="153" spans="1:88" x14ac:dyDescent="0.3">
      <c r="A153" s="279" t="s">
        <v>214</v>
      </c>
      <c r="B153" s="268">
        <v>939</v>
      </c>
      <c r="C153" s="454" t="s">
        <v>218</v>
      </c>
      <c r="D153" s="135">
        <v>10404.958677685951</v>
      </c>
      <c r="E153" s="774">
        <v>12590</v>
      </c>
      <c r="F153" s="195">
        <f t="shared" si="102"/>
        <v>0</v>
      </c>
      <c r="G153" s="135">
        <v>10404.958677685951</v>
      </c>
      <c r="H153" s="819">
        <v>12590</v>
      </c>
      <c r="I153" s="195">
        <f t="shared" si="103"/>
        <v>5.0041701417848208E-2</v>
      </c>
      <c r="J153" s="135">
        <v>9909.0909090909099</v>
      </c>
      <c r="K153" s="749">
        <v>11990</v>
      </c>
      <c r="L153" s="195">
        <f t="shared" si="104"/>
        <v>0</v>
      </c>
      <c r="M153" s="145">
        <v>9909.0909090909099</v>
      </c>
      <c r="N153" s="749">
        <v>11990</v>
      </c>
      <c r="O153" s="195">
        <f t="shared" si="105"/>
        <v>0</v>
      </c>
      <c r="P153" s="145">
        <v>9909.0909090909099</v>
      </c>
      <c r="Q153" s="749">
        <v>11990</v>
      </c>
      <c r="R153" s="195">
        <f t="shared" si="106"/>
        <v>0</v>
      </c>
      <c r="S153" s="145">
        <v>9909.0909090909099</v>
      </c>
      <c r="T153" s="749">
        <v>11990</v>
      </c>
      <c r="U153" s="195">
        <f t="shared" si="107"/>
        <v>0</v>
      </c>
      <c r="V153" s="145">
        <v>9909.0909090909099</v>
      </c>
      <c r="W153" s="749">
        <v>11990</v>
      </c>
      <c r="X153" s="195">
        <f t="shared" si="108"/>
        <v>0</v>
      </c>
      <c r="Y153" s="749">
        <v>9909.0909090909099</v>
      </c>
      <c r="Z153" s="861">
        <v>11990</v>
      </c>
      <c r="AA153" s="195">
        <f t="shared" si="109"/>
        <v>0</v>
      </c>
      <c r="AB153" s="145">
        <v>9909.0909090909099</v>
      </c>
      <c r="AC153" s="749">
        <v>11990</v>
      </c>
      <c r="AD153" s="195">
        <f t="shared" si="110"/>
        <v>0</v>
      </c>
      <c r="AE153" s="145">
        <v>9909.0909090909099</v>
      </c>
      <c r="AF153" s="749">
        <v>11990</v>
      </c>
      <c r="AG153" s="195">
        <f t="shared" si="111"/>
        <v>0</v>
      </c>
      <c r="AH153" s="101">
        <f t="shared" si="66"/>
        <v>9909.0909090909099</v>
      </c>
      <c r="AI153" s="89">
        <v>11990</v>
      </c>
      <c r="AJ153" s="195">
        <f t="shared" si="112"/>
        <v>0</v>
      </c>
      <c r="AK153" s="557">
        <v>9909.0909090909099</v>
      </c>
      <c r="AL153" s="557">
        <v>11990</v>
      </c>
      <c r="AM153" s="195">
        <f t="shared" si="113"/>
        <v>0</v>
      </c>
      <c r="AN153" s="571">
        <v>9909.0909090909099</v>
      </c>
      <c r="AO153" s="117">
        <v>11990</v>
      </c>
      <c r="AP153" s="195">
        <f t="shared" si="114"/>
        <v>0</v>
      </c>
      <c r="AQ153" s="512">
        <v>9909.0909090909099</v>
      </c>
      <c r="AR153" s="125">
        <v>11990</v>
      </c>
      <c r="AS153" s="195">
        <f t="shared" si="115"/>
        <v>0</v>
      </c>
      <c r="AT153" s="512">
        <v>9909.0909090909099</v>
      </c>
      <c r="AU153" s="125">
        <v>11990</v>
      </c>
      <c r="AV153" s="195">
        <f t="shared" si="116"/>
        <v>0</v>
      </c>
      <c r="AW153" s="512">
        <v>9909.0909090909099</v>
      </c>
      <c r="AX153" s="89">
        <v>11990</v>
      </c>
      <c r="AY153" s="195">
        <f t="shared" si="117"/>
        <v>9.0991810737033663E-2</v>
      </c>
      <c r="AZ153" s="512">
        <v>9082.6446280991731</v>
      </c>
      <c r="BA153" s="89">
        <v>10990</v>
      </c>
      <c r="BB153" s="195">
        <f t="shared" si="118"/>
        <v>0</v>
      </c>
      <c r="BC153" s="512">
        <v>9082.6446280991731</v>
      </c>
      <c r="BD153" s="89">
        <v>10990</v>
      </c>
      <c r="BE153" s="195">
        <f t="shared" si="119"/>
        <v>0</v>
      </c>
      <c r="BF153" s="101">
        <v>9082.6446280991731</v>
      </c>
      <c r="BG153" s="89">
        <v>10990</v>
      </c>
      <c r="BH153" s="195">
        <f t="shared" si="90"/>
        <v>0</v>
      </c>
      <c r="BI153" s="101">
        <f t="shared" si="91"/>
        <v>9082.6446280991731</v>
      </c>
      <c r="BJ153" s="89">
        <v>10990</v>
      </c>
      <c r="BK153" s="195">
        <f t="shared" si="92"/>
        <v>0</v>
      </c>
      <c r="BL153" s="101">
        <f t="shared" si="93"/>
        <v>9082.6446280991731</v>
      </c>
      <c r="BM153" s="170">
        <v>10990</v>
      </c>
      <c r="BN153" s="195">
        <f t="shared" si="94"/>
        <v>0</v>
      </c>
      <c r="BO153" s="101">
        <f t="shared" si="95"/>
        <v>9082.6446280991731</v>
      </c>
      <c r="BP153" s="170">
        <v>10990</v>
      </c>
      <c r="BQ153" s="195">
        <f t="shared" si="96"/>
        <v>0.10010010010010011</v>
      </c>
      <c r="BR153" s="101">
        <f t="shared" si="97"/>
        <v>8256.1983471074382</v>
      </c>
      <c r="BS153" s="170">
        <v>9990</v>
      </c>
      <c r="BT153" s="195">
        <f t="shared" si="98"/>
        <v>0.13522727272727272</v>
      </c>
      <c r="BU153" s="145">
        <v>7272.727272727273</v>
      </c>
      <c r="BV153" s="117">
        <v>8800</v>
      </c>
      <c r="BW153" s="195">
        <f t="shared" si="99"/>
        <v>0</v>
      </c>
      <c r="BX153" s="101">
        <f t="shared" si="100"/>
        <v>7272.727272727273</v>
      </c>
      <c r="BY153" s="117">
        <v>8800</v>
      </c>
      <c r="BZ153" s="195">
        <f t="shared" si="101"/>
        <v>0</v>
      </c>
      <c r="CA153" s="11">
        <f t="shared" si="120"/>
        <v>7272.727272727273</v>
      </c>
      <c r="CB153" s="49">
        <v>8800</v>
      </c>
      <c r="CC153" s="195">
        <f t="shared" si="25"/>
        <v>0</v>
      </c>
      <c r="CD153" s="6">
        <f t="shared" si="121"/>
        <v>7272.727272727273</v>
      </c>
      <c r="CE153" s="49">
        <v>8800</v>
      </c>
    </row>
    <row r="154" spans="1:88" x14ac:dyDescent="0.3">
      <c r="A154" s="279" t="s">
        <v>214</v>
      </c>
      <c r="B154" s="268">
        <v>940</v>
      </c>
      <c r="C154" s="454" t="s">
        <v>219</v>
      </c>
      <c r="D154" s="135">
        <v>13545.454545454546</v>
      </c>
      <c r="E154" s="774">
        <v>16390</v>
      </c>
      <c r="F154" s="195">
        <f t="shared" si="102"/>
        <v>0</v>
      </c>
      <c r="G154" s="135">
        <v>13545.454545454546</v>
      </c>
      <c r="H154" s="819">
        <v>16390</v>
      </c>
      <c r="I154" s="195">
        <f t="shared" si="103"/>
        <v>5.1314945477870431E-2</v>
      </c>
      <c r="J154" s="135">
        <v>12884.297520661157</v>
      </c>
      <c r="K154" s="749">
        <v>15590</v>
      </c>
      <c r="L154" s="195">
        <f t="shared" si="104"/>
        <v>0</v>
      </c>
      <c r="M154" s="145">
        <v>12884.297520661157</v>
      </c>
      <c r="N154" s="749">
        <v>15590</v>
      </c>
      <c r="O154" s="195">
        <f t="shared" si="105"/>
        <v>0</v>
      </c>
      <c r="P154" s="145">
        <v>12884.297520661157</v>
      </c>
      <c r="Q154" s="749">
        <v>15590</v>
      </c>
      <c r="R154" s="195">
        <f t="shared" si="106"/>
        <v>0</v>
      </c>
      <c r="S154" s="145">
        <v>12884.297520661157</v>
      </c>
      <c r="T154" s="749">
        <v>15590</v>
      </c>
      <c r="U154" s="195">
        <f t="shared" si="107"/>
        <v>0</v>
      </c>
      <c r="V154" s="145">
        <v>12884.297520661157</v>
      </c>
      <c r="W154" s="749">
        <v>15590</v>
      </c>
      <c r="X154" s="195">
        <f t="shared" si="108"/>
        <v>0</v>
      </c>
      <c r="Y154" s="749">
        <v>12884.297520661157</v>
      </c>
      <c r="Z154" s="861">
        <v>15590</v>
      </c>
      <c r="AA154" s="195">
        <f t="shared" si="109"/>
        <v>0</v>
      </c>
      <c r="AB154" s="145">
        <v>12884.297520661157</v>
      </c>
      <c r="AC154" s="749">
        <v>15590</v>
      </c>
      <c r="AD154" s="195">
        <f t="shared" si="110"/>
        <v>0</v>
      </c>
      <c r="AE154" s="145">
        <v>12884.297520661157</v>
      </c>
      <c r="AF154" s="749">
        <v>15590</v>
      </c>
      <c r="AG154" s="195">
        <f t="shared" si="111"/>
        <v>0</v>
      </c>
      <c r="AH154" s="101">
        <f t="shared" si="66"/>
        <v>12884.297520661157</v>
      </c>
      <c r="AI154" s="89">
        <v>15590</v>
      </c>
      <c r="AJ154" s="195">
        <f t="shared" si="112"/>
        <v>0</v>
      </c>
      <c r="AK154" s="557">
        <v>12884.297520661157</v>
      </c>
      <c r="AL154" s="557">
        <v>15590</v>
      </c>
      <c r="AM154" s="195">
        <f t="shared" si="113"/>
        <v>0</v>
      </c>
      <c r="AN154" s="571">
        <v>12884.297520661157</v>
      </c>
      <c r="AO154" s="117">
        <v>15590</v>
      </c>
      <c r="AP154" s="195">
        <f t="shared" si="114"/>
        <v>0</v>
      </c>
      <c r="AQ154" s="512">
        <v>12884.297520661157</v>
      </c>
      <c r="AR154" s="125">
        <v>15590</v>
      </c>
      <c r="AS154" s="195">
        <f t="shared" si="115"/>
        <v>0</v>
      </c>
      <c r="AT154" s="512">
        <v>12884.297520661157</v>
      </c>
      <c r="AU154" s="125">
        <v>15590</v>
      </c>
      <c r="AV154" s="195">
        <f t="shared" si="116"/>
        <v>0</v>
      </c>
      <c r="AW154" s="512">
        <v>12884.297520661157</v>
      </c>
      <c r="AX154" s="89">
        <v>15590</v>
      </c>
      <c r="AY154" s="195">
        <f t="shared" si="117"/>
        <v>9.8661028893587036E-2</v>
      </c>
      <c r="AZ154" s="512">
        <v>11727.272727272728</v>
      </c>
      <c r="BA154" s="89">
        <v>14190</v>
      </c>
      <c r="BB154" s="195">
        <f t="shared" si="118"/>
        <v>0</v>
      </c>
      <c r="BC154" s="512">
        <v>11727.272727272728</v>
      </c>
      <c r="BD154" s="89">
        <v>14190</v>
      </c>
      <c r="BE154" s="195">
        <f t="shared" si="119"/>
        <v>0</v>
      </c>
      <c r="BF154" s="101">
        <v>11727.272727272728</v>
      </c>
      <c r="BG154" s="89">
        <v>14190</v>
      </c>
      <c r="BH154" s="195">
        <f t="shared" si="90"/>
        <v>0</v>
      </c>
      <c r="BI154" s="101">
        <f t="shared" si="91"/>
        <v>11727.272727272728</v>
      </c>
      <c r="BJ154" s="89">
        <v>14190</v>
      </c>
      <c r="BK154" s="195">
        <f t="shared" si="92"/>
        <v>0</v>
      </c>
      <c r="BL154" s="101">
        <f t="shared" si="93"/>
        <v>11727.272727272728</v>
      </c>
      <c r="BM154" s="170">
        <v>14190</v>
      </c>
      <c r="BN154" s="195">
        <f t="shared" si="94"/>
        <v>0</v>
      </c>
      <c r="BO154" s="101">
        <f t="shared" si="95"/>
        <v>11727.272727272728</v>
      </c>
      <c r="BP154" s="170">
        <v>14190</v>
      </c>
      <c r="BQ154" s="195">
        <f t="shared" si="96"/>
        <v>0.10085337470907681</v>
      </c>
      <c r="BR154" s="101">
        <f t="shared" si="97"/>
        <v>10652.892561983472</v>
      </c>
      <c r="BS154" s="170">
        <v>12890</v>
      </c>
      <c r="BT154" s="195">
        <f t="shared" si="98"/>
        <v>1.0980392156862745E-2</v>
      </c>
      <c r="BU154" s="145">
        <v>10537.190082644629</v>
      </c>
      <c r="BV154" s="117">
        <v>12750</v>
      </c>
      <c r="BW154" s="195">
        <f t="shared" si="99"/>
        <v>0</v>
      </c>
      <c r="BX154" s="101">
        <f t="shared" si="100"/>
        <v>10537.190082644629</v>
      </c>
      <c r="BY154" s="117">
        <v>12750</v>
      </c>
      <c r="BZ154" s="195">
        <f t="shared" si="101"/>
        <v>0</v>
      </c>
      <c r="CA154" s="11">
        <f t="shared" si="120"/>
        <v>10537.190082644629</v>
      </c>
      <c r="CB154" s="49">
        <v>12750</v>
      </c>
      <c r="CC154" s="195">
        <f t="shared" si="25"/>
        <v>0</v>
      </c>
      <c r="CD154" s="6">
        <f t="shared" si="121"/>
        <v>10537.190082644629</v>
      </c>
      <c r="CE154" s="49">
        <v>12750</v>
      </c>
    </row>
    <row r="155" spans="1:88" x14ac:dyDescent="0.3">
      <c r="A155" s="279" t="s">
        <v>214</v>
      </c>
      <c r="B155" s="268">
        <v>941</v>
      </c>
      <c r="C155" s="454" t="s">
        <v>220</v>
      </c>
      <c r="D155" s="135">
        <v>20652.89256198347</v>
      </c>
      <c r="E155" s="774">
        <v>24990</v>
      </c>
      <c r="F155" s="195">
        <f t="shared" si="102"/>
        <v>0</v>
      </c>
      <c r="G155" s="135">
        <v>20652.89256198347</v>
      </c>
      <c r="H155" s="819">
        <v>24990</v>
      </c>
      <c r="I155" s="195">
        <f t="shared" si="103"/>
        <v>4.6044370029300966E-2</v>
      </c>
      <c r="J155" s="135">
        <v>19743.801652892562</v>
      </c>
      <c r="K155" s="749">
        <v>23890</v>
      </c>
      <c r="L155" s="195">
        <f t="shared" si="104"/>
        <v>0</v>
      </c>
      <c r="M155" s="145">
        <v>19743.801652892562</v>
      </c>
      <c r="N155" s="749">
        <v>23890</v>
      </c>
      <c r="O155" s="195">
        <f t="shared" si="105"/>
        <v>0</v>
      </c>
      <c r="P155" s="145">
        <v>19743.801652892562</v>
      </c>
      <c r="Q155" s="749">
        <v>23890</v>
      </c>
      <c r="R155" s="195">
        <f t="shared" si="106"/>
        <v>0</v>
      </c>
      <c r="S155" s="145">
        <v>19743.801652892562</v>
      </c>
      <c r="T155" s="749">
        <v>23890</v>
      </c>
      <c r="U155" s="195">
        <f t="shared" si="107"/>
        <v>3.0185424752048298E-2</v>
      </c>
      <c r="V155" s="145">
        <v>19165.289256198346</v>
      </c>
      <c r="W155" s="749">
        <v>23190</v>
      </c>
      <c r="X155" s="195">
        <f t="shared" si="108"/>
        <v>0</v>
      </c>
      <c r="Y155" s="749">
        <v>19165.289256198346</v>
      </c>
      <c r="Z155" s="861">
        <v>23190</v>
      </c>
      <c r="AA155" s="195">
        <f t="shared" si="109"/>
        <v>0</v>
      </c>
      <c r="AB155" s="145">
        <v>19165.289256198346</v>
      </c>
      <c r="AC155" s="749">
        <v>23190</v>
      </c>
      <c r="AD155" s="195">
        <f t="shared" si="110"/>
        <v>0</v>
      </c>
      <c r="AE155" s="145">
        <v>19165.289256198346</v>
      </c>
      <c r="AF155" s="749">
        <v>23190</v>
      </c>
      <c r="AG155" s="195">
        <f t="shared" si="111"/>
        <v>0</v>
      </c>
      <c r="AH155" s="101">
        <f t="shared" si="66"/>
        <v>19165.289256198346</v>
      </c>
      <c r="AI155" s="89">
        <v>23190</v>
      </c>
      <c r="AJ155" s="195">
        <f t="shared" si="112"/>
        <v>0</v>
      </c>
      <c r="AK155" s="557">
        <v>19165.289256198346</v>
      </c>
      <c r="AL155" s="557">
        <v>23190</v>
      </c>
      <c r="AM155" s="195">
        <f t="shared" si="113"/>
        <v>0</v>
      </c>
      <c r="AN155" s="571">
        <v>19165.289256198346</v>
      </c>
      <c r="AO155" s="117">
        <v>23190</v>
      </c>
      <c r="AP155" s="195">
        <f t="shared" si="114"/>
        <v>0.16008004002001</v>
      </c>
      <c r="AQ155" s="512">
        <v>16520.661157024795</v>
      </c>
      <c r="AR155" s="125">
        <v>19990</v>
      </c>
      <c r="AS155" s="195">
        <f t="shared" si="115"/>
        <v>0</v>
      </c>
      <c r="AT155" s="512">
        <v>16520.661157024795</v>
      </c>
      <c r="AU155" s="125">
        <v>19990</v>
      </c>
      <c r="AV155" s="195">
        <f t="shared" si="116"/>
        <v>0</v>
      </c>
      <c r="AW155" s="512">
        <v>16520.661157024795</v>
      </c>
      <c r="AX155" s="89">
        <v>19990</v>
      </c>
      <c r="AY155" s="195">
        <f t="shared" si="117"/>
        <v>0</v>
      </c>
      <c r="AZ155" s="512">
        <v>16520.661157024795</v>
      </c>
      <c r="BA155" s="89">
        <v>19990</v>
      </c>
      <c r="BB155" s="195">
        <f t="shared" si="118"/>
        <v>0</v>
      </c>
      <c r="BC155" s="512">
        <v>16520.661157024795</v>
      </c>
      <c r="BD155" s="89">
        <v>19990</v>
      </c>
      <c r="BE155" s="195">
        <f t="shared" si="119"/>
        <v>-0.13799051315222077</v>
      </c>
      <c r="BF155" s="101">
        <v>19165.289256198346</v>
      </c>
      <c r="BG155" s="89">
        <v>23190</v>
      </c>
      <c r="BH155" s="195">
        <f t="shared" si="90"/>
        <v>0</v>
      </c>
      <c r="BI155" s="101">
        <f t="shared" si="91"/>
        <v>19165.289256198346</v>
      </c>
      <c r="BJ155" s="89">
        <v>23190</v>
      </c>
      <c r="BK155" s="195">
        <f t="shared" si="92"/>
        <v>0.63424947145877375</v>
      </c>
      <c r="BL155" s="101">
        <f t="shared" si="93"/>
        <v>11727.272727272728</v>
      </c>
      <c r="BM155" s="170">
        <v>14190</v>
      </c>
      <c r="BN155" s="195">
        <f t="shared" si="94"/>
        <v>0</v>
      </c>
      <c r="BO155" s="101">
        <f t="shared" si="95"/>
        <v>11727.272727272728</v>
      </c>
      <c r="BP155" s="170">
        <v>14190</v>
      </c>
      <c r="BQ155" s="195">
        <f t="shared" si="96"/>
        <v>0.10085337470907681</v>
      </c>
      <c r="BR155" s="101">
        <f t="shared" si="97"/>
        <v>10652.892561983472</v>
      </c>
      <c r="BS155" s="170">
        <v>12890</v>
      </c>
      <c r="BT155" s="195">
        <f t="shared" si="98"/>
        <v>0.10170940170940171</v>
      </c>
      <c r="BU155" s="145">
        <v>9669.4214876033056</v>
      </c>
      <c r="BV155" s="117">
        <v>11700</v>
      </c>
      <c r="BW155" s="195">
        <f t="shared" si="99"/>
        <v>0</v>
      </c>
      <c r="BX155" s="101">
        <f t="shared" si="100"/>
        <v>9669.4214876033056</v>
      </c>
      <c r="BY155" s="117">
        <v>11700</v>
      </c>
      <c r="BZ155" s="195">
        <f t="shared" si="101"/>
        <v>0</v>
      </c>
      <c r="CA155" s="11">
        <f t="shared" si="120"/>
        <v>9669.4214876033056</v>
      </c>
      <c r="CB155" s="49">
        <v>11700</v>
      </c>
      <c r="CC155" s="195">
        <f t="shared" si="25"/>
        <v>0</v>
      </c>
      <c r="CD155" s="6">
        <f t="shared" si="121"/>
        <v>9669.4214876033056</v>
      </c>
      <c r="CE155" s="49">
        <v>11700</v>
      </c>
    </row>
    <row r="156" spans="1:88" x14ac:dyDescent="0.3">
      <c r="A156" s="279" t="s">
        <v>214</v>
      </c>
      <c r="B156" s="268">
        <v>944</v>
      </c>
      <c r="C156" s="454" t="s">
        <v>221</v>
      </c>
      <c r="D156" s="135">
        <v>16933.884297520661</v>
      </c>
      <c r="E156" s="774">
        <v>20490</v>
      </c>
      <c r="F156" s="195">
        <f t="shared" si="102"/>
        <v>0</v>
      </c>
      <c r="G156" s="135">
        <v>16933.884297520661</v>
      </c>
      <c r="H156" s="819">
        <v>20490</v>
      </c>
      <c r="I156" s="195">
        <f t="shared" si="103"/>
        <v>5.1308363263211906E-2</v>
      </c>
      <c r="J156" s="135">
        <v>16107.438016528926</v>
      </c>
      <c r="K156" s="749">
        <v>19490</v>
      </c>
      <c r="L156" s="195">
        <f t="shared" si="104"/>
        <v>0</v>
      </c>
      <c r="M156" s="145">
        <v>16107.438016528926</v>
      </c>
      <c r="N156" s="749">
        <v>19490</v>
      </c>
      <c r="O156" s="195">
        <f t="shared" si="105"/>
        <v>0</v>
      </c>
      <c r="P156" s="145">
        <v>16107.438016528926</v>
      </c>
      <c r="Q156" s="819">
        <v>19490</v>
      </c>
      <c r="R156" s="195">
        <f t="shared" si="106"/>
        <v>5.4083288263926443E-2</v>
      </c>
      <c r="S156" s="145">
        <v>15280.991735537191</v>
      </c>
      <c r="T156" s="749">
        <v>18490</v>
      </c>
      <c r="U156" s="195">
        <f t="shared" si="107"/>
        <v>2.7793218454697052E-2</v>
      </c>
      <c r="V156" s="145">
        <v>14867.768595041323</v>
      </c>
      <c r="W156" s="749">
        <v>17990</v>
      </c>
      <c r="X156" s="195">
        <f t="shared" si="108"/>
        <v>0</v>
      </c>
      <c r="Y156" s="749">
        <v>14867.768595041323</v>
      </c>
      <c r="Z156" s="861">
        <v>17990</v>
      </c>
      <c r="AA156" s="195">
        <f t="shared" si="109"/>
        <v>0</v>
      </c>
      <c r="AB156" s="145">
        <v>14867.768595041323</v>
      </c>
      <c r="AC156" s="749">
        <v>17990</v>
      </c>
      <c r="AD156" s="195">
        <f t="shared" si="110"/>
        <v>5.885815185403178E-2</v>
      </c>
      <c r="AE156" s="145">
        <v>14041.322314049587</v>
      </c>
      <c r="AF156" s="819">
        <v>16990</v>
      </c>
      <c r="AG156" s="195">
        <f t="shared" si="111"/>
        <v>0.13342228152101401</v>
      </c>
      <c r="AH156" s="101">
        <f t="shared" si="66"/>
        <v>12388.429752066117</v>
      </c>
      <c r="AI156" s="89">
        <v>14990</v>
      </c>
      <c r="AJ156" s="195">
        <f t="shared" si="112"/>
        <v>0</v>
      </c>
      <c r="AK156" s="557">
        <v>12388.429752066117</v>
      </c>
      <c r="AL156" s="557">
        <v>14990</v>
      </c>
      <c r="AM156" s="195">
        <f t="shared" si="113"/>
        <v>0</v>
      </c>
      <c r="AN156" s="571">
        <v>12388.429752066117</v>
      </c>
      <c r="AO156" s="117">
        <v>14990</v>
      </c>
      <c r="AP156" s="195">
        <f t="shared" si="114"/>
        <v>8.7019579405366212E-2</v>
      </c>
      <c r="AQ156" s="512">
        <v>11396.694214876034</v>
      </c>
      <c r="AR156" s="125">
        <v>13790</v>
      </c>
      <c r="AS156" s="195">
        <f t="shared" si="115"/>
        <v>0</v>
      </c>
      <c r="AT156" s="512">
        <v>11396.694214876034</v>
      </c>
      <c r="AU156" s="125">
        <v>13790</v>
      </c>
      <c r="AV156" s="195">
        <f t="shared" si="116"/>
        <v>0</v>
      </c>
      <c r="AW156" s="512">
        <v>11396.694214876034</v>
      </c>
      <c r="AX156" s="89">
        <v>13790</v>
      </c>
      <c r="AY156" s="195">
        <f t="shared" si="117"/>
        <v>9.5313741064336779E-2</v>
      </c>
      <c r="AZ156" s="512">
        <v>10404.958677685951</v>
      </c>
      <c r="BA156" s="89">
        <v>12590</v>
      </c>
      <c r="BB156" s="195">
        <f t="shared" si="118"/>
        <v>0</v>
      </c>
      <c r="BC156" s="512">
        <v>10404.958677685951</v>
      </c>
      <c r="BD156" s="89">
        <v>12590</v>
      </c>
      <c r="BE156" s="195">
        <f t="shared" si="119"/>
        <v>0</v>
      </c>
      <c r="BF156" s="101">
        <v>10404.958677685951</v>
      </c>
      <c r="BG156" s="89">
        <v>12590</v>
      </c>
      <c r="BH156" s="195">
        <f t="shared" si="90"/>
        <v>0</v>
      </c>
      <c r="BI156" s="101">
        <f t="shared" si="91"/>
        <v>10404.958677685951</v>
      </c>
      <c r="BJ156" s="89">
        <v>12590</v>
      </c>
      <c r="BK156" s="195">
        <f t="shared" si="92"/>
        <v>0</v>
      </c>
      <c r="BL156" s="101">
        <f t="shared" si="93"/>
        <v>10404.958677685951</v>
      </c>
      <c r="BM156" s="170">
        <v>12590</v>
      </c>
      <c r="BN156" s="195">
        <f t="shared" si="94"/>
        <v>0</v>
      </c>
      <c r="BO156" s="101">
        <f t="shared" si="95"/>
        <v>10404.958677685951</v>
      </c>
      <c r="BP156" s="170">
        <v>12590</v>
      </c>
      <c r="BQ156" s="195">
        <f t="shared" si="96"/>
        <v>9.5735422106179288E-2</v>
      </c>
      <c r="BR156" s="101">
        <f t="shared" si="97"/>
        <v>9495.8677685950424</v>
      </c>
      <c r="BS156" s="170">
        <v>11490</v>
      </c>
      <c r="BT156" s="195">
        <f t="shared" si="98"/>
        <v>0.12647058823529411</v>
      </c>
      <c r="BU156" s="145">
        <v>8429.7520661157032</v>
      </c>
      <c r="BV156" s="117">
        <v>10200</v>
      </c>
      <c r="BW156" s="195">
        <f t="shared" si="99"/>
        <v>0</v>
      </c>
      <c r="BX156" s="101">
        <f t="shared" si="100"/>
        <v>8429.7520661157032</v>
      </c>
      <c r="BY156" s="117">
        <v>10200</v>
      </c>
      <c r="BZ156" s="195">
        <f t="shared" si="101"/>
        <v>0</v>
      </c>
      <c r="CA156" s="11">
        <f t="shared" si="120"/>
        <v>8429.7520661157032</v>
      </c>
      <c r="CB156" s="49">
        <v>10200</v>
      </c>
      <c r="CC156" s="195">
        <f t="shared" si="25"/>
        <v>0</v>
      </c>
      <c r="CD156" s="6">
        <f t="shared" si="121"/>
        <v>8429.7520661157032</v>
      </c>
      <c r="CE156" s="49">
        <v>10200</v>
      </c>
    </row>
    <row r="157" spans="1:88" x14ac:dyDescent="0.3">
      <c r="A157" s="279" t="s">
        <v>214</v>
      </c>
      <c r="B157" s="268">
        <v>946</v>
      </c>
      <c r="C157" s="454" t="s">
        <v>222</v>
      </c>
      <c r="D157" s="135">
        <v>9578.5123966942156</v>
      </c>
      <c r="E157" s="774">
        <v>11590</v>
      </c>
      <c r="F157" s="195">
        <f t="shared" si="102"/>
        <v>0</v>
      </c>
      <c r="G157" s="135">
        <v>9578.5123966942156</v>
      </c>
      <c r="H157" s="819">
        <v>11590</v>
      </c>
      <c r="I157" s="195">
        <f t="shared" si="103"/>
        <v>5.4595086442220199E-2</v>
      </c>
      <c r="J157" s="135">
        <v>9082.6446280991731</v>
      </c>
      <c r="K157" s="749">
        <v>10990</v>
      </c>
      <c r="L157" s="195">
        <f t="shared" si="104"/>
        <v>0</v>
      </c>
      <c r="M157" s="145">
        <v>9082.6446280991731</v>
      </c>
      <c r="N157" s="749">
        <v>10990</v>
      </c>
      <c r="O157" s="195">
        <f t="shared" si="105"/>
        <v>0</v>
      </c>
      <c r="P157" s="145">
        <v>9082.6446280991731</v>
      </c>
      <c r="Q157" s="749">
        <v>10990</v>
      </c>
      <c r="R157" s="195">
        <f t="shared" si="106"/>
        <v>0</v>
      </c>
      <c r="S157" s="145">
        <v>9082.6446280991731</v>
      </c>
      <c r="T157" s="749">
        <v>10990</v>
      </c>
      <c r="U157" s="195">
        <f t="shared" si="107"/>
        <v>5.7747834456207889E-2</v>
      </c>
      <c r="V157" s="145">
        <v>8586.7768595041325</v>
      </c>
      <c r="W157" s="749">
        <v>10390</v>
      </c>
      <c r="X157" s="195">
        <f t="shared" si="108"/>
        <v>0</v>
      </c>
      <c r="Y157" s="749">
        <v>8586.7768595041325</v>
      </c>
      <c r="Z157" s="861">
        <v>10390</v>
      </c>
      <c r="AA157" s="195">
        <f t="shared" si="109"/>
        <v>0</v>
      </c>
      <c r="AB157" s="145">
        <v>8586.7768595041325</v>
      </c>
      <c r="AC157" s="749">
        <v>10390</v>
      </c>
      <c r="AD157" s="195">
        <f t="shared" si="110"/>
        <v>5.0556117290192111E-2</v>
      </c>
      <c r="AE157" s="145">
        <v>8173.553719008265</v>
      </c>
      <c r="AF157" s="819">
        <v>9890</v>
      </c>
      <c r="AG157" s="195">
        <f t="shared" si="111"/>
        <v>3.1282586027111578E-2</v>
      </c>
      <c r="AH157" s="101">
        <f t="shared" si="66"/>
        <v>7925.6198347107438</v>
      </c>
      <c r="AI157" s="89">
        <v>9590</v>
      </c>
      <c r="AJ157" s="195">
        <f t="shared" si="112"/>
        <v>0</v>
      </c>
      <c r="AK157" s="557">
        <v>7925.6198347107438</v>
      </c>
      <c r="AL157" s="557">
        <v>9590</v>
      </c>
      <c r="AM157" s="195">
        <f t="shared" si="113"/>
        <v>1.053740779768177E-2</v>
      </c>
      <c r="AN157" s="571">
        <v>7842.9752066115707</v>
      </c>
      <c r="AO157" s="117">
        <v>9490</v>
      </c>
      <c r="AP157" s="195">
        <f t="shared" si="114"/>
        <v>7.9635949943117179E-2</v>
      </c>
      <c r="AQ157" s="512">
        <v>7264.462809917356</v>
      </c>
      <c r="AR157" s="125">
        <v>8790</v>
      </c>
      <c r="AS157" s="195">
        <f t="shared" si="115"/>
        <v>0</v>
      </c>
      <c r="AT157" s="512">
        <v>7264.462809917356</v>
      </c>
      <c r="AU157" s="125">
        <v>8790</v>
      </c>
      <c r="AV157" s="195">
        <f t="shared" si="116"/>
        <v>0</v>
      </c>
      <c r="AW157" s="512">
        <v>7264.462809917356</v>
      </c>
      <c r="AX157" s="89">
        <v>8790</v>
      </c>
      <c r="AY157" s="195">
        <f t="shared" si="117"/>
        <v>0.10012515644555695</v>
      </c>
      <c r="AZ157" s="512">
        <v>6603.3057851239673</v>
      </c>
      <c r="BA157" s="89">
        <v>7990</v>
      </c>
      <c r="BB157" s="195">
        <f t="shared" si="118"/>
        <v>0</v>
      </c>
      <c r="BC157" s="512">
        <v>6603.3057851239673</v>
      </c>
      <c r="BD157" s="89">
        <v>7990</v>
      </c>
      <c r="BE157" s="195">
        <f t="shared" si="119"/>
        <v>0</v>
      </c>
      <c r="BF157" s="101">
        <v>6603.3057851239673</v>
      </c>
      <c r="BG157" s="89">
        <v>7990</v>
      </c>
      <c r="BH157" s="195">
        <f t="shared" si="90"/>
        <v>0</v>
      </c>
      <c r="BI157" s="101">
        <f t="shared" si="91"/>
        <v>6603.3057851239673</v>
      </c>
      <c r="BJ157" s="89">
        <v>7990</v>
      </c>
      <c r="BK157" s="195">
        <f t="shared" si="92"/>
        <v>0</v>
      </c>
      <c r="BL157" s="101">
        <f t="shared" si="93"/>
        <v>6603.3057851239673</v>
      </c>
      <c r="BM157" s="170">
        <v>7990</v>
      </c>
      <c r="BN157" s="195">
        <f t="shared" si="94"/>
        <v>0</v>
      </c>
      <c r="BO157" s="101">
        <f t="shared" si="95"/>
        <v>6603.3057851239673</v>
      </c>
      <c r="BP157" s="170">
        <v>7990</v>
      </c>
      <c r="BQ157" s="195">
        <f t="shared" si="96"/>
        <v>9.6021947873799723E-2</v>
      </c>
      <c r="BR157" s="101">
        <f t="shared" si="97"/>
        <v>6024.7933884297527</v>
      </c>
      <c r="BS157" s="170">
        <v>7290</v>
      </c>
      <c r="BT157" s="195">
        <f t="shared" si="98"/>
        <v>1.2500000000000001E-2</v>
      </c>
      <c r="BU157" s="145">
        <v>5950.4132231404965</v>
      </c>
      <c r="BV157" s="117">
        <v>7200</v>
      </c>
      <c r="BW157" s="195">
        <f t="shared" si="99"/>
        <v>0</v>
      </c>
      <c r="BX157" s="101">
        <f t="shared" si="100"/>
        <v>5950.4132231404965</v>
      </c>
      <c r="BY157" s="117">
        <v>7200</v>
      </c>
      <c r="BZ157" s="195">
        <f t="shared" si="101"/>
        <v>0</v>
      </c>
      <c r="CA157" s="11">
        <f t="shared" si="120"/>
        <v>5950.4132231404965</v>
      </c>
      <c r="CB157" s="49">
        <v>7200</v>
      </c>
      <c r="CC157" s="195">
        <f t="shared" si="25"/>
        <v>0</v>
      </c>
      <c r="CD157" s="6">
        <f t="shared" si="121"/>
        <v>5950.4132231404965</v>
      </c>
      <c r="CE157" s="49">
        <v>7200</v>
      </c>
    </row>
    <row r="158" spans="1:88" x14ac:dyDescent="0.3">
      <c r="A158" s="279" t="s">
        <v>214</v>
      </c>
      <c r="B158" s="268">
        <v>947</v>
      </c>
      <c r="C158" s="454" t="s">
        <v>223</v>
      </c>
      <c r="D158" s="135">
        <v>10818.181818181818</v>
      </c>
      <c r="E158" s="774">
        <v>13090</v>
      </c>
      <c r="F158" s="195">
        <f t="shared" si="102"/>
        <v>0</v>
      </c>
      <c r="G158" s="135">
        <v>10818.181818181818</v>
      </c>
      <c r="H158" s="819">
        <v>13090</v>
      </c>
      <c r="I158" s="195">
        <f t="shared" si="103"/>
        <v>4.8038430744595677E-2</v>
      </c>
      <c r="J158" s="135">
        <v>10322.314049586777</v>
      </c>
      <c r="K158" s="749">
        <v>12490</v>
      </c>
      <c r="L158" s="195">
        <f t="shared" si="104"/>
        <v>0</v>
      </c>
      <c r="M158" s="145">
        <v>10322.314049586777</v>
      </c>
      <c r="N158" s="749">
        <v>12490</v>
      </c>
      <c r="O158" s="195">
        <f t="shared" si="105"/>
        <v>0</v>
      </c>
      <c r="P158" s="145">
        <v>10322.314049586777</v>
      </c>
      <c r="Q158" s="819">
        <v>12490</v>
      </c>
      <c r="R158" s="195">
        <f t="shared" si="106"/>
        <v>4.1701417848206836E-2</v>
      </c>
      <c r="S158" s="145">
        <v>9909.0909090909099</v>
      </c>
      <c r="T158" s="749">
        <v>11990</v>
      </c>
      <c r="U158" s="195">
        <f t="shared" si="107"/>
        <v>3.4512510785159621E-2</v>
      </c>
      <c r="V158" s="145">
        <v>9578.5123966942156</v>
      </c>
      <c r="W158" s="749">
        <v>11590</v>
      </c>
      <c r="X158" s="195">
        <f t="shared" si="108"/>
        <v>0</v>
      </c>
      <c r="Y158" s="749">
        <v>9578.5123966942156</v>
      </c>
      <c r="Z158" s="861">
        <v>11590</v>
      </c>
      <c r="AA158" s="195">
        <f t="shared" si="109"/>
        <v>0</v>
      </c>
      <c r="AB158" s="145">
        <v>9578.5123966942156</v>
      </c>
      <c r="AC158" s="749">
        <v>11590</v>
      </c>
      <c r="AD158" s="195">
        <f t="shared" si="110"/>
        <v>5.4595086442220199E-2</v>
      </c>
      <c r="AE158" s="145">
        <v>9082.6446280991731</v>
      </c>
      <c r="AF158" s="819">
        <v>10990</v>
      </c>
      <c r="AG158" s="195">
        <f t="shared" si="111"/>
        <v>2.8063610851262862E-2</v>
      </c>
      <c r="AH158" s="101">
        <f t="shared" si="66"/>
        <v>8834.7107438016537</v>
      </c>
      <c r="AI158" s="89">
        <v>10690</v>
      </c>
      <c r="AJ158" s="195">
        <f t="shared" si="112"/>
        <v>0</v>
      </c>
      <c r="AK158" s="557">
        <v>8834.7107438016537</v>
      </c>
      <c r="AL158" s="557">
        <v>10690</v>
      </c>
      <c r="AM158" s="195">
        <f t="shared" si="113"/>
        <v>1.9065776930409915E-2</v>
      </c>
      <c r="AN158" s="571">
        <v>8669.4214876033056</v>
      </c>
      <c r="AO158" s="117">
        <v>10490</v>
      </c>
      <c r="AP158" s="195">
        <f t="shared" si="114"/>
        <v>0.10537407797681771</v>
      </c>
      <c r="AQ158" s="512">
        <v>7842.9752066115707</v>
      </c>
      <c r="AR158" s="125">
        <v>9490</v>
      </c>
      <c r="AS158" s="195">
        <f t="shared" si="115"/>
        <v>0</v>
      </c>
      <c r="AT158" s="512">
        <v>7842.9752066115707</v>
      </c>
      <c r="AU158" s="125">
        <v>9490</v>
      </c>
      <c r="AV158" s="195">
        <f t="shared" si="116"/>
        <v>0</v>
      </c>
      <c r="AW158" s="512">
        <v>7842.9752066115707</v>
      </c>
      <c r="AX158" s="89">
        <v>9490</v>
      </c>
      <c r="AY158" s="195">
        <f t="shared" si="117"/>
        <v>9.2059838895281937E-2</v>
      </c>
      <c r="AZ158" s="512">
        <v>7181.818181818182</v>
      </c>
      <c r="BA158" s="89">
        <v>8690</v>
      </c>
      <c r="BB158" s="195">
        <f t="shared" si="118"/>
        <v>0</v>
      </c>
      <c r="BC158" s="512">
        <v>7181.818181818182</v>
      </c>
      <c r="BD158" s="89">
        <v>8690</v>
      </c>
      <c r="BE158" s="195">
        <f t="shared" si="119"/>
        <v>0</v>
      </c>
      <c r="BF158" s="101">
        <v>7181.818181818182</v>
      </c>
      <c r="BG158" s="89">
        <v>8690</v>
      </c>
      <c r="BH158" s="195">
        <f t="shared" si="90"/>
        <v>0</v>
      </c>
      <c r="BI158" s="101">
        <f t="shared" si="91"/>
        <v>7181.818181818182</v>
      </c>
      <c r="BJ158" s="89">
        <v>8690</v>
      </c>
      <c r="BK158" s="195">
        <f t="shared" si="92"/>
        <v>0</v>
      </c>
      <c r="BL158" s="101">
        <f t="shared" si="93"/>
        <v>7181.818181818182</v>
      </c>
      <c r="BM158" s="170">
        <v>8690</v>
      </c>
      <c r="BN158" s="195">
        <f t="shared" si="94"/>
        <v>0</v>
      </c>
      <c r="BO158" s="101">
        <f t="shared" si="95"/>
        <v>7181.818181818182</v>
      </c>
      <c r="BP158" s="170">
        <v>8690</v>
      </c>
      <c r="BQ158" s="195">
        <f t="shared" si="96"/>
        <v>0.10139416983523447</v>
      </c>
      <c r="BR158" s="101">
        <f t="shared" si="97"/>
        <v>6520.6611570247933</v>
      </c>
      <c r="BS158" s="170">
        <v>7890</v>
      </c>
      <c r="BT158" s="195">
        <f t="shared" si="98"/>
        <v>1.1538461538461539E-2</v>
      </c>
      <c r="BU158" s="145">
        <v>6446.2809917355371</v>
      </c>
      <c r="BV158" s="117">
        <v>7800</v>
      </c>
      <c r="BW158" s="195">
        <f t="shared" si="99"/>
        <v>0</v>
      </c>
      <c r="BX158" s="101">
        <f t="shared" si="100"/>
        <v>6446.2809917355371</v>
      </c>
      <c r="BY158" s="117">
        <v>7800</v>
      </c>
      <c r="BZ158" s="195">
        <f t="shared" si="101"/>
        <v>0</v>
      </c>
      <c r="CA158" s="11">
        <f t="shared" si="120"/>
        <v>6446.2809917355371</v>
      </c>
      <c r="CB158" s="49">
        <v>7800</v>
      </c>
      <c r="CC158" s="195">
        <f t="shared" si="25"/>
        <v>0</v>
      </c>
      <c r="CD158" s="6">
        <f t="shared" si="121"/>
        <v>6446.2809917355371</v>
      </c>
      <c r="CE158" s="49">
        <v>7800</v>
      </c>
    </row>
    <row r="159" spans="1:88" x14ac:dyDescent="0.3">
      <c r="A159" s="279" t="s">
        <v>214</v>
      </c>
      <c r="B159" s="268">
        <v>983</v>
      </c>
      <c r="C159" s="454" t="s">
        <v>224</v>
      </c>
      <c r="D159" s="135">
        <v>13876.03305785124</v>
      </c>
      <c r="E159" s="774">
        <v>16790</v>
      </c>
      <c r="F159" s="195">
        <f t="shared" si="102"/>
        <v>0</v>
      </c>
      <c r="G159" s="135">
        <v>13876.03305785124</v>
      </c>
      <c r="H159" s="819">
        <v>16790</v>
      </c>
      <c r="I159" s="195">
        <f t="shared" si="103"/>
        <v>5.0031269543464665E-2</v>
      </c>
      <c r="J159" s="135">
        <v>13214.876033057852</v>
      </c>
      <c r="K159" s="749">
        <v>15990</v>
      </c>
      <c r="L159" s="195">
        <f t="shared" si="104"/>
        <v>0</v>
      </c>
      <c r="M159" s="145">
        <v>13214.876033057852</v>
      </c>
      <c r="N159" s="749">
        <v>15990</v>
      </c>
      <c r="O159" s="195">
        <f t="shared" si="105"/>
        <v>0</v>
      </c>
      <c r="P159" s="145">
        <v>13214.876033057852</v>
      </c>
      <c r="Q159" s="819">
        <v>15990</v>
      </c>
      <c r="R159" s="195">
        <f t="shared" si="106"/>
        <v>3.2278889606197549E-2</v>
      </c>
      <c r="S159" s="145">
        <v>12801.652892561984</v>
      </c>
      <c r="T159" s="749">
        <v>15490</v>
      </c>
      <c r="U159" s="195">
        <f t="shared" si="107"/>
        <v>3.3355570380253503E-2</v>
      </c>
      <c r="V159" s="145">
        <v>12388.429752066117</v>
      </c>
      <c r="W159" s="749">
        <v>14990</v>
      </c>
      <c r="X159" s="195">
        <f t="shared" si="108"/>
        <v>0</v>
      </c>
      <c r="Y159" s="749">
        <v>12388.429752066117</v>
      </c>
      <c r="Z159" s="861">
        <v>14990</v>
      </c>
      <c r="AA159" s="195">
        <f t="shared" si="109"/>
        <v>0</v>
      </c>
      <c r="AB159" s="145">
        <v>12388.429752066117</v>
      </c>
      <c r="AC159" s="749">
        <v>14990</v>
      </c>
      <c r="AD159" s="195">
        <f t="shared" si="110"/>
        <v>7.147962830593281E-2</v>
      </c>
      <c r="AE159" s="145">
        <v>11561.98347107438</v>
      </c>
      <c r="AF159" s="819">
        <v>13990</v>
      </c>
      <c r="AG159" s="195">
        <f t="shared" si="111"/>
        <v>7.199424046076314E-3</v>
      </c>
      <c r="AH159" s="101">
        <f t="shared" si="66"/>
        <v>11479.338842975207</v>
      </c>
      <c r="AI159" s="89">
        <v>13890</v>
      </c>
      <c r="AJ159" s="195">
        <f t="shared" si="112"/>
        <v>0</v>
      </c>
      <c r="AK159" s="557">
        <v>11479.338842975207</v>
      </c>
      <c r="AL159" s="557">
        <v>13890</v>
      </c>
      <c r="AM159" s="195">
        <f t="shared" si="113"/>
        <v>1.4609203798392988E-2</v>
      </c>
      <c r="AN159" s="571">
        <v>11314.04958677686</v>
      </c>
      <c r="AO159" s="117">
        <v>13690</v>
      </c>
      <c r="AP159" s="195">
        <f t="shared" si="114"/>
        <v>5.3887605850654351E-2</v>
      </c>
      <c r="AQ159" s="512">
        <v>10735.537190082645</v>
      </c>
      <c r="AR159" s="125">
        <v>12990</v>
      </c>
      <c r="AS159" s="195">
        <f t="shared" si="115"/>
        <v>0</v>
      </c>
      <c r="AT159" s="512">
        <v>10735.537190082645</v>
      </c>
      <c r="AU159" s="125">
        <v>12990</v>
      </c>
      <c r="AV159" s="195">
        <f t="shared" si="116"/>
        <v>0</v>
      </c>
      <c r="AW159" s="512">
        <v>10735.537190082645</v>
      </c>
      <c r="AX159" s="89">
        <v>12990</v>
      </c>
      <c r="AY159" s="195">
        <f t="shared" si="117"/>
        <v>8.3402835696413671E-2</v>
      </c>
      <c r="AZ159" s="512">
        <v>9909.0909090909099</v>
      </c>
      <c r="BA159" s="89">
        <v>11990</v>
      </c>
      <c r="BB159" s="195">
        <f t="shared" si="118"/>
        <v>0</v>
      </c>
      <c r="BC159" s="512">
        <v>9909.0909090909099</v>
      </c>
      <c r="BD159" s="89">
        <v>11990</v>
      </c>
      <c r="BE159" s="195">
        <f t="shared" si="119"/>
        <v>0</v>
      </c>
      <c r="BF159" s="101">
        <v>9909.0909090909099</v>
      </c>
      <c r="BG159" s="89">
        <v>11990</v>
      </c>
      <c r="BH159" s="195">
        <f t="shared" si="90"/>
        <v>0</v>
      </c>
      <c r="BI159" s="101">
        <f t="shared" si="91"/>
        <v>9909.0909090909099</v>
      </c>
      <c r="BJ159" s="89">
        <v>11990</v>
      </c>
      <c r="BK159" s="195">
        <f t="shared" si="92"/>
        <v>0</v>
      </c>
      <c r="BL159" s="101">
        <f t="shared" si="93"/>
        <v>9909.0909090909099</v>
      </c>
      <c r="BM159" s="170">
        <v>11990</v>
      </c>
      <c r="BN159" s="195">
        <f t="shared" si="94"/>
        <v>0</v>
      </c>
      <c r="BO159" s="101">
        <f t="shared" si="95"/>
        <v>9909.0909090909099</v>
      </c>
      <c r="BP159" s="170">
        <v>11990</v>
      </c>
      <c r="BQ159" s="195">
        <f t="shared" si="96"/>
        <v>0.10101010101010101</v>
      </c>
      <c r="BR159" s="101">
        <f t="shared" si="97"/>
        <v>9000</v>
      </c>
      <c r="BS159" s="170">
        <v>10890</v>
      </c>
      <c r="BT159" s="195">
        <f t="shared" si="98"/>
        <v>0.1463157894736842</v>
      </c>
      <c r="BU159" s="145">
        <v>7851.2396694214876</v>
      </c>
      <c r="BV159" s="117">
        <v>9500</v>
      </c>
      <c r="BW159" s="195">
        <f t="shared" si="99"/>
        <v>0</v>
      </c>
      <c r="BX159" s="101">
        <f t="shared" si="100"/>
        <v>7851.2396694214876</v>
      </c>
      <c r="BY159" s="117">
        <v>9500</v>
      </c>
      <c r="BZ159" s="195">
        <f t="shared" si="101"/>
        <v>0</v>
      </c>
      <c r="CA159" s="11">
        <f t="shared" si="120"/>
        <v>7851.2396694214876</v>
      </c>
      <c r="CB159" s="49">
        <v>9500</v>
      </c>
      <c r="CC159" s="195">
        <f t="shared" si="25"/>
        <v>0</v>
      </c>
      <c r="CD159" s="6">
        <f t="shared" si="121"/>
        <v>7851.2396694214876</v>
      </c>
      <c r="CE159" s="49">
        <v>9500</v>
      </c>
    </row>
    <row r="160" spans="1:88" ht="15" thickBot="1" x14ac:dyDescent="0.35">
      <c r="A160" s="297" t="s">
        <v>214</v>
      </c>
      <c r="B160" s="268">
        <v>945</v>
      </c>
      <c r="C160" s="455" t="s">
        <v>225</v>
      </c>
      <c r="D160" s="135">
        <v>19991.735537190085</v>
      </c>
      <c r="E160" s="774">
        <v>24190</v>
      </c>
      <c r="F160" s="339">
        <f t="shared" si="102"/>
        <v>0</v>
      </c>
      <c r="G160" s="135">
        <v>19991.735537190085</v>
      </c>
      <c r="H160" s="819">
        <v>24190</v>
      </c>
      <c r="I160" s="339">
        <f t="shared" si="103"/>
        <v>5.2196607220530662E-2</v>
      </c>
      <c r="J160" s="135">
        <v>19000</v>
      </c>
      <c r="K160" s="749">
        <v>22990</v>
      </c>
      <c r="L160" s="339">
        <f t="shared" si="104"/>
        <v>0</v>
      </c>
      <c r="M160" s="698">
        <v>19000</v>
      </c>
      <c r="N160" s="749">
        <v>22990</v>
      </c>
      <c r="O160" s="339">
        <f t="shared" si="105"/>
        <v>0</v>
      </c>
      <c r="P160" s="698">
        <v>19000</v>
      </c>
      <c r="Q160" s="819">
        <v>22990</v>
      </c>
      <c r="R160" s="339">
        <f t="shared" si="106"/>
        <v>4.5475216007276033E-2</v>
      </c>
      <c r="S160" s="698">
        <v>18173.553719008265</v>
      </c>
      <c r="T160" s="778">
        <v>21990</v>
      </c>
      <c r="U160" s="339">
        <f t="shared" si="107"/>
        <v>2.8050490883590462E-2</v>
      </c>
      <c r="V160" s="698">
        <v>17677.685950413223</v>
      </c>
      <c r="W160" s="778">
        <v>21390</v>
      </c>
      <c r="X160" s="339">
        <f t="shared" si="108"/>
        <v>0</v>
      </c>
      <c r="Y160" s="778">
        <v>17677.685950413223</v>
      </c>
      <c r="Z160" s="863">
        <v>21390</v>
      </c>
      <c r="AA160" s="339">
        <f t="shared" si="109"/>
        <v>0</v>
      </c>
      <c r="AB160" s="698">
        <v>17677.685950413223</v>
      </c>
      <c r="AC160" s="778">
        <v>21390</v>
      </c>
      <c r="AD160" s="339">
        <f t="shared" si="110"/>
        <v>7.5414781297134234E-2</v>
      </c>
      <c r="AE160" s="698">
        <v>16438.016528925622</v>
      </c>
      <c r="AF160" s="878">
        <v>19890</v>
      </c>
      <c r="AG160" s="339">
        <f t="shared" si="111"/>
        <v>7.5716603569497026E-2</v>
      </c>
      <c r="AH160" s="282">
        <f t="shared" si="66"/>
        <v>15280.991735537191</v>
      </c>
      <c r="AI160" s="90">
        <v>18490</v>
      </c>
      <c r="AJ160" s="339">
        <f t="shared" si="112"/>
        <v>0</v>
      </c>
      <c r="AK160" s="697">
        <v>15280.991735537191</v>
      </c>
      <c r="AL160" s="697">
        <v>18490</v>
      </c>
      <c r="AM160" s="339">
        <f t="shared" si="113"/>
        <v>2.7793218454697052E-2</v>
      </c>
      <c r="AN160" s="920">
        <v>14867.768595041323</v>
      </c>
      <c r="AO160" s="974">
        <v>17990</v>
      </c>
      <c r="AP160" s="339">
        <f t="shared" si="114"/>
        <v>8.4388185654008435E-2</v>
      </c>
      <c r="AQ160" s="975">
        <v>13710.743801652892</v>
      </c>
      <c r="AR160" s="126">
        <v>16590</v>
      </c>
      <c r="AS160" s="339">
        <f t="shared" si="115"/>
        <v>0</v>
      </c>
      <c r="AT160" s="975">
        <v>13710.743801652892</v>
      </c>
      <c r="AU160" s="126">
        <v>16590</v>
      </c>
      <c r="AV160" s="339">
        <f t="shared" si="116"/>
        <v>0</v>
      </c>
      <c r="AW160" s="975">
        <v>13710.743801652892</v>
      </c>
      <c r="AX160" s="90">
        <v>16590</v>
      </c>
      <c r="AY160" s="339">
        <f t="shared" si="117"/>
        <v>8.5022890778286467E-2</v>
      </c>
      <c r="AZ160" s="975">
        <v>12636.363636363636</v>
      </c>
      <c r="BA160" s="90">
        <v>15290</v>
      </c>
      <c r="BB160" s="339">
        <f t="shared" si="118"/>
        <v>0</v>
      </c>
      <c r="BC160" s="975">
        <v>12636.363636363636</v>
      </c>
      <c r="BD160" s="90">
        <v>15290</v>
      </c>
      <c r="BE160" s="339">
        <f t="shared" si="119"/>
        <v>0</v>
      </c>
      <c r="BF160" s="282">
        <v>12636.363636363636</v>
      </c>
      <c r="BG160" s="90">
        <v>15290</v>
      </c>
      <c r="BH160" s="339">
        <f t="shared" si="90"/>
        <v>0</v>
      </c>
      <c r="BI160" s="282">
        <f t="shared" si="91"/>
        <v>12636.363636363636</v>
      </c>
      <c r="BJ160" s="90">
        <v>15290</v>
      </c>
      <c r="BK160" s="339">
        <f t="shared" si="92"/>
        <v>0</v>
      </c>
      <c r="BL160" s="282">
        <f t="shared" si="93"/>
        <v>12636.363636363636</v>
      </c>
      <c r="BM160" s="840">
        <v>15290</v>
      </c>
      <c r="BN160" s="339">
        <f t="shared" si="94"/>
        <v>0</v>
      </c>
      <c r="BO160" s="282">
        <f t="shared" si="95"/>
        <v>12636.363636363636</v>
      </c>
      <c r="BP160" s="840">
        <v>15290</v>
      </c>
      <c r="BQ160" s="339">
        <f t="shared" si="96"/>
        <v>0.1007919366450684</v>
      </c>
      <c r="BR160" s="282">
        <f t="shared" si="97"/>
        <v>11479.338842975207</v>
      </c>
      <c r="BS160" s="840">
        <v>13890</v>
      </c>
      <c r="BT160" s="339">
        <f t="shared" si="98"/>
        <v>0.26272727272727275</v>
      </c>
      <c r="BU160" s="698">
        <v>9090.9090909090919</v>
      </c>
      <c r="BV160" s="974">
        <v>11000</v>
      </c>
      <c r="BW160" s="339">
        <f t="shared" si="99"/>
        <v>0</v>
      </c>
      <c r="BX160" s="282">
        <f t="shared" si="100"/>
        <v>9090.9090909090919</v>
      </c>
      <c r="BY160" s="974">
        <v>11000</v>
      </c>
      <c r="BZ160" s="339">
        <f t="shared" si="101"/>
        <v>0</v>
      </c>
      <c r="CA160" s="976">
        <f t="shared" si="120"/>
        <v>9090.9090909090919</v>
      </c>
      <c r="CB160" s="59">
        <v>11000</v>
      </c>
      <c r="CC160" s="339">
        <f t="shared" ref="CC160:CC177" si="122">(CB160-CE160)/CE160</f>
        <v>0</v>
      </c>
      <c r="CD160" s="977">
        <f t="shared" si="121"/>
        <v>9090.9090909090919</v>
      </c>
      <c r="CE160" s="59">
        <v>11000</v>
      </c>
    </row>
    <row r="161" spans="1:88" s="479" customFormat="1" x14ac:dyDescent="0.3">
      <c r="A161" s="297" t="s">
        <v>214</v>
      </c>
      <c r="B161" s="268">
        <v>1509</v>
      </c>
      <c r="C161" s="718" t="s">
        <v>226</v>
      </c>
      <c r="D161" s="135">
        <v>2636.3636363636365</v>
      </c>
      <c r="E161" s="774">
        <v>3190</v>
      </c>
      <c r="F161" s="973"/>
      <c r="G161" s="135">
        <v>2636.3636363636365</v>
      </c>
      <c r="H161" s="819">
        <v>3190</v>
      </c>
      <c r="I161" s="973"/>
      <c r="J161" s="135">
        <v>2471.0743801652893</v>
      </c>
      <c r="K161" s="749">
        <v>2990</v>
      </c>
      <c r="L161" s="973"/>
      <c r="M161" s="698">
        <v>2471.0743801652893</v>
      </c>
      <c r="N161" s="749">
        <v>2990</v>
      </c>
      <c r="O161" s="973"/>
      <c r="P161" s="698">
        <v>2471.0743801652893</v>
      </c>
      <c r="Q161" s="749">
        <v>2990</v>
      </c>
      <c r="R161" s="973"/>
      <c r="S161" s="979">
        <v>2471.0743801652893</v>
      </c>
      <c r="T161" s="777">
        <v>2990</v>
      </c>
      <c r="U161" s="973"/>
      <c r="V161" s="979">
        <v>2471.0743801652893</v>
      </c>
      <c r="W161" s="777">
        <v>2990</v>
      </c>
      <c r="X161" s="973"/>
      <c r="Y161" s="777">
        <v>2471.0743801652893</v>
      </c>
      <c r="Z161" s="860">
        <v>2990</v>
      </c>
      <c r="AA161" s="973"/>
      <c r="AB161" s="979">
        <v>2471.0743801652893</v>
      </c>
      <c r="AC161" s="980">
        <v>2990</v>
      </c>
      <c r="AD161" s="973"/>
      <c r="AE161" s="979"/>
      <c r="AF161" s="981"/>
      <c r="AG161" s="973"/>
      <c r="AH161" s="982"/>
      <c r="AI161" s="983"/>
      <c r="AJ161" s="973"/>
      <c r="AK161" s="984"/>
      <c r="AL161" s="984"/>
      <c r="AM161" s="973"/>
      <c r="AN161" s="984"/>
      <c r="AO161" s="984"/>
      <c r="AP161" s="973"/>
      <c r="AQ161" s="985"/>
      <c r="AR161" s="986"/>
      <c r="AS161" s="973"/>
      <c r="AT161" s="985"/>
      <c r="AU161" s="986"/>
      <c r="AV161" s="973"/>
      <c r="AW161" s="985"/>
      <c r="AX161" s="987"/>
      <c r="AY161" s="973"/>
      <c r="AZ161" s="985"/>
      <c r="BA161" s="987"/>
      <c r="BB161" s="973"/>
      <c r="BC161" s="985"/>
      <c r="BD161" s="987"/>
      <c r="BE161" s="973"/>
      <c r="BF161" s="985"/>
      <c r="BG161" s="987"/>
      <c r="BH161" s="973"/>
      <c r="BI161" s="985"/>
      <c r="BJ161" s="987"/>
      <c r="BK161" s="973"/>
      <c r="BL161" s="985"/>
      <c r="BM161" s="988"/>
      <c r="BN161" s="973"/>
      <c r="BO161" s="985"/>
      <c r="BP161" s="988"/>
      <c r="BQ161" s="973"/>
      <c r="BR161" s="985"/>
      <c r="BS161" s="988"/>
      <c r="BT161" s="973"/>
      <c r="BU161" s="984"/>
      <c r="BV161" s="984"/>
      <c r="BW161" s="973"/>
      <c r="BX161" s="985"/>
      <c r="BY161" s="984"/>
      <c r="BZ161" s="973"/>
      <c r="CA161" s="989"/>
      <c r="CB161" s="990"/>
      <c r="CC161" s="973"/>
      <c r="CD161" s="989"/>
      <c r="CE161" s="990"/>
      <c r="CF161" s="478"/>
      <c r="CG161" s="478"/>
      <c r="CH161" s="478"/>
      <c r="CI161" s="478"/>
      <c r="CJ161" s="478"/>
    </row>
    <row r="162" spans="1:88" x14ac:dyDescent="0.3">
      <c r="A162" s="297" t="s">
        <v>214</v>
      </c>
      <c r="B162" s="268">
        <v>1510</v>
      </c>
      <c r="C162" s="718" t="s">
        <v>227</v>
      </c>
      <c r="D162" s="135">
        <v>17264.462809917357</v>
      </c>
      <c r="E162" s="774">
        <v>20890</v>
      </c>
      <c r="F162" s="844"/>
      <c r="G162" s="135">
        <v>17264.462809917357</v>
      </c>
      <c r="H162" s="819">
        <v>20890</v>
      </c>
      <c r="I162" s="844"/>
      <c r="J162" s="135">
        <v>16438.016528925622</v>
      </c>
      <c r="K162" s="749">
        <v>19890</v>
      </c>
      <c r="L162" s="844"/>
      <c r="M162" s="698">
        <v>16438.016528925622</v>
      </c>
      <c r="N162" s="749">
        <v>19890</v>
      </c>
      <c r="O162" s="844"/>
      <c r="P162" s="698">
        <v>16438.016528925622</v>
      </c>
      <c r="Q162" s="749">
        <v>19890</v>
      </c>
      <c r="R162" s="844"/>
      <c r="S162" s="698">
        <v>16438.016528925622</v>
      </c>
      <c r="T162" s="749">
        <v>19890</v>
      </c>
      <c r="U162" s="844"/>
      <c r="V162" s="698">
        <v>16438.016528925622</v>
      </c>
      <c r="W162" s="749">
        <v>19890</v>
      </c>
      <c r="X162" s="844"/>
      <c r="Y162" s="749">
        <v>16438.016528925622</v>
      </c>
      <c r="Z162" s="861">
        <v>19890</v>
      </c>
      <c r="AA162" s="844"/>
      <c r="AB162" s="698">
        <v>16438.016528925622</v>
      </c>
      <c r="AC162" s="841">
        <v>19890</v>
      </c>
      <c r="AD162" s="844"/>
      <c r="AE162" s="698"/>
      <c r="AF162" s="845"/>
      <c r="AG162" s="844"/>
      <c r="AH162" s="282"/>
      <c r="AI162" s="90"/>
      <c r="AJ162" s="844"/>
      <c r="AK162" s="697"/>
      <c r="AL162" s="697"/>
      <c r="AM162" s="844"/>
      <c r="AN162" s="697"/>
      <c r="AO162" s="697"/>
      <c r="AP162" s="844"/>
      <c r="AQ162" s="846"/>
      <c r="AR162" s="439"/>
      <c r="AS162" s="844"/>
      <c r="AT162" s="846"/>
      <c r="AU162" s="439"/>
      <c r="AV162" s="844"/>
      <c r="AW162" s="846"/>
      <c r="AX162" s="398"/>
      <c r="AY162" s="844"/>
      <c r="AZ162" s="846"/>
      <c r="BA162" s="398"/>
      <c r="BB162" s="844"/>
      <c r="BC162" s="846"/>
      <c r="BD162" s="398"/>
      <c r="BE162" s="844"/>
      <c r="BF162" s="846"/>
      <c r="BG162" s="398"/>
      <c r="BH162" s="844"/>
      <c r="BI162" s="846"/>
      <c r="BJ162" s="398"/>
      <c r="BK162" s="844"/>
      <c r="BL162" s="846"/>
      <c r="BM162" s="242"/>
      <c r="BN162" s="844"/>
      <c r="BO162" s="846"/>
      <c r="BP162" s="242"/>
      <c r="BQ162" s="844"/>
      <c r="BR162" s="846"/>
      <c r="BS162" s="242"/>
      <c r="BT162" s="844"/>
      <c r="BU162" s="697"/>
      <c r="BV162" s="697"/>
      <c r="BW162" s="844"/>
      <c r="BX162" s="846"/>
      <c r="BY162" s="697"/>
      <c r="BZ162" s="844"/>
      <c r="CA162" s="850"/>
      <c r="CB162" s="851"/>
      <c r="CC162" s="844"/>
      <c r="CD162" s="850"/>
      <c r="CE162" s="851"/>
    </row>
    <row r="163" spans="1:88" s="481" customFormat="1" ht="15" thickBot="1" x14ac:dyDescent="0.35">
      <c r="A163" s="297" t="s">
        <v>214</v>
      </c>
      <c r="B163" s="268">
        <v>1511</v>
      </c>
      <c r="C163" s="720" t="s">
        <v>228</v>
      </c>
      <c r="D163" s="698">
        <v>1892.5619834710744</v>
      </c>
      <c r="E163" s="774">
        <v>2290</v>
      </c>
      <c r="F163" s="699"/>
      <c r="G163" s="698">
        <v>1892.5619834710744</v>
      </c>
      <c r="H163" s="819">
        <v>2290</v>
      </c>
      <c r="I163" s="699"/>
      <c r="J163" s="698">
        <v>1809.9173553719008</v>
      </c>
      <c r="K163" s="749">
        <v>2190</v>
      </c>
      <c r="L163" s="699"/>
      <c r="M163" s="698">
        <v>1809.9173553719008</v>
      </c>
      <c r="N163" s="749">
        <v>2190</v>
      </c>
      <c r="O163" s="699"/>
      <c r="P163" s="698">
        <v>1809.9173553719008</v>
      </c>
      <c r="Q163" s="749">
        <v>2190</v>
      </c>
      <c r="R163" s="699"/>
      <c r="S163" s="486">
        <v>1809.9173553719008</v>
      </c>
      <c r="T163" s="779">
        <v>2190</v>
      </c>
      <c r="U163" s="699"/>
      <c r="V163" s="486">
        <v>1809.9173553719008</v>
      </c>
      <c r="W163" s="779">
        <v>2190</v>
      </c>
      <c r="X163" s="699"/>
      <c r="Y163" s="779">
        <v>1809.9173553719008</v>
      </c>
      <c r="Z163" s="889">
        <v>2190</v>
      </c>
      <c r="AA163" s="699"/>
      <c r="AB163" s="486">
        <v>1809.9173553719008</v>
      </c>
      <c r="AC163" s="991">
        <v>2190</v>
      </c>
      <c r="AD163" s="699"/>
      <c r="AE163" s="486"/>
      <c r="AF163" s="992"/>
      <c r="AG163" s="699"/>
      <c r="AH163" s="487"/>
      <c r="AI163" s="92"/>
      <c r="AJ163" s="699"/>
      <c r="AK163" s="558"/>
      <c r="AL163" s="558"/>
      <c r="AM163" s="699"/>
      <c r="AN163" s="558"/>
      <c r="AO163" s="558"/>
      <c r="AP163" s="699"/>
      <c r="AQ163" s="993"/>
      <c r="AR163" s="994"/>
      <c r="AS163" s="699"/>
      <c r="AT163" s="993"/>
      <c r="AU163" s="994"/>
      <c r="AV163" s="699"/>
      <c r="AW163" s="993"/>
      <c r="AX163" s="995"/>
      <c r="AY163" s="699"/>
      <c r="AZ163" s="993"/>
      <c r="BA163" s="995"/>
      <c r="BB163" s="699"/>
      <c r="BC163" s="993"/>
      <c r="BD163" s="995"/>
      <c r="BE163" s="699"/>
      <c r="BF163" s="993"/>
      <c r="BG163" s="995"/>
      <c r="BH163" s="699"/>
      <c r="BI163" s="993"/>
      <c r="BJ163" s="995"/>
      <c r="BK163" s="699"/>
      <c r="BL163" s="993"/>
      <c r="BM163" s="996"/>
      <c r="BN163" s="699"/>
      <c r="BO163" s="993"/>
      <c r="BP163" s="996"/>
      <c r="BQ163" s="699"/>
      <c r="BR163" s="993"/>
      <c r="BS163" s="996"/>
      <c r="BT163" s="699"/>
      <c r="BU163" s="558"/>
      <c r="BV163" s="558"/>
      <c r="BW163" s="699"/>
      <c r="BX163" s="993"/>
      <c r="BY163" s="558"/>
      <c r="BZ163" s="699"/>
      <c r="CA163" s="997"/>
      <c r="CB163" s="998"/>
      <c r="CC163" s="699"/>
      <c r="CD163" s="997"/>
      <c r="CE163" s="998"/>
      <c r="CF163" s="480"/>
      <c r="CG163" s="480"/>
      <c r="CH163" s="480"/>
      <c r="CI163" s="480"/>
      <c r="CJ163" s="480"/>
    </row>
    <row r="164" spans="1:88" x14ac:dyDescent="0.3">
      <c r="A164" s="286" t="s">
        <v>229</v>
      </c>
      <c r="B164" s="391">
        <v>4663</v>
      </c>
      <c r="C164" s="4" t="s">
        <v>230</v>
      </c>
      <c r="D164" s="483">
        <v>11396.694214876034</v>
      </c>
      <c r="E164" s="299">
        <v>13790</v>
      </c>
      <c r="F164" s="315"/>
      <c r="G164" s="483">
        <v>11396.694214876034</v>
      </c>
      <c r="H164" s="299">
        <v>13790</v>
      </c>
      <c r="I164" s="315"/>
      <c r="J164" s="483">
        <v>11396.694214876034</v>
      </c>
      <c r="K164" s="91">
        <v>13790</v>
      </c>
      <c r="L164" s="315"/>
      <c r="M164" s="483">
        <v>11396.694214876034</v>
      </c>
      <c r="N164" s="91">
        <v>13790</v>
      </c>
      <c r="O164" s="315"/>
      <c r="P164" s="483"/>
      <c r="Q164" s="91"/>
      <c r="R164" s="315"/>
      <c r="S164" s="145"/>
      <c r="T164" s="89"/>
      <c r="U164" s="315"/>
      <c r="V164" s="145"/>
      <c r="W164" s="89"/>
      <c r="X164" s="315"/>
      <c r="Y164" s="978">
        <v>11396.694214876034</v>
      </c>
      <c r="Z164" s="89">
        <v>13790</v>
      </c>
      <c r="AA164" s="315"/>
      <c r="AB164" s="145"/>
      <c r="AC164" s="89"/>
      <c r="AD164" s="315"/>
      <c r="AE164" s="145"/>
      <c r="AF164" s="89"/>
      <c r="AG164" s="315"/>
      <c r="AH164" s="101"/>
      <c r="AI164" s="89"/>
      <c r="AJ164" s="315"/>
      <c r="AK164" s="691"/>
      <c r="AL164" s="176"/>
      <c r="AM164" s="315"/>
      <c r="AP164" s="315"/>
      <c r="AS164" s="315"/>
      <c r="AT164"/>
      <c r="AV164" s="315"/>
      <c r="AW164" s="67"/>
      <c r="AY164" s="315"/>
      <c r="BB164" s="315"/>
      <c r="BE164" s="315"/>
      <c r="BH164" s="315"/>
      <c r="BK164" s="315"/>
      <c r="BN164" s="315"/>
      <c r="BQ164" s="315"/>
      <c r="BT164" s="315"/>
      <c r="BW164" s="315"/>
      <c r="BZ164" s="315"/>
      <c r="CA164"/>
      <c r="CC164" s="315"/>
      <c r="CD164"/>
      <c r="CF164"/>
      <c r="CG164"/>
      <c r="CH164"/>
      <c r="CI164"/>
      <c r="CJ164"/>
    </row>
    <row r="165" spans="1:88" x14ac:dyDescent="0.3">
      <c r="A165" s="279" t="s">
        <v>229</v>
      </c>
      <c r="B165" s="247">
        <v>3181</v>
      </c>
      <c r="C165" s="2" t="s">
        <v>1344</v>
      </c>
      <c r="D165" s="145"/>
      <c r="E165" s="162"/>
      <c r="F165" s="195"/>
      <c r="G165" s="145"/>
      <c r="H165" s="162"/>
      <c r="I165" s="195"/>
      <c r="J165" s="145"/>
      <c r="K165" s="89"/>
      <c r="L165" s="195"/>
      <c r="M165" s="145"/>
      <c r="N165" s="89"/>
      <c r="O165" s="195"/>
      <c r="P165" s="145"/>
      <c r="Q165" s="89"/>
      <c r="R165" s="195"/>
      <c r="S165" s="145"/>
      <c r="T165" s="89"/>
      <c r="U165" s="195"/>
      <c r="V165" s="145"/>
      <c r="W165" s="89"/>
      <c r="X165" s="195"/>
      <c r="Y165" s="749">
        <v>10652.892561983472</v>
      </c>
      <c r="Z165" s="52">
        <v>12890</v>
      </c>
      <c r="AA165" s="195"/>
      <c r="AB165" s="145"/>
      <c r="AC165" s="89"/>
      <c r="AD165" s="195"/>
      <c r="AE165" s="145"/>
      <c r="AF165" s="89"/>
      <c r="AG165" s="195"/>
      <c r="AH165" s="101"/>
      <c r="AI165" s="89"/>
      <c r="AJ165" s="195"/>
      <c r="AK165" s="150"/>
      <c r="AL165" s="33"/>
      <c r="AM165" s="195"/>
      <c r="AP165" s="195"/>
      <c r="AS165" s="195"/>
      <c r="AT165"/>
      <c r="AV165" s="195"/>
      <c r="AW165" s="67"/>
      <c r="AY165" s="195"/>
      <c r="BB165" s="195"/>
      <c r="BE165" s="195"/>
      <c r="BH165" s="195"/>
      <c r="BK165" s="195"/>
      <c r="BN165" s="195"/>
      <c r="BQ165" s="195"/>
      <c r="BT165" s="195"/>
      <c r="BW165" s="195"/>
      <c r="BZ165" s="195"/>
      <c r="CA165"/>
      <c r="CC165" s="195"/>
      <c r="CD165"/>
      <c r="CF165"/>
      <c r="CG165"/>
      <c r="CH165"/>
      <c r="CI165"/>
      <c r="CJ165"/>
    </row>
    <row r="166" spans="1:88" x14ac:dyDescent="0.3">
      <c r="A166" s="279" t="s">
        <v>229</v>
      </c>
      <c r="B166" s="247">
        <v>1672</v>
      </c>
      <c r="C166" s="2" t="s">
        <v>232</v>
      </c>
      <c r="D166" s="145"/>
      <c r="E166" s="162"/>
      <c r="F166" s="195"/>
      <c r="G166" s="145"/>
      <c r="H166" s="162"/>
      <c r="I166" s="195"/>
      <c r="J166" s="145"/>
      <c r="K166" s="89"/>
      <c r="L166" s="195"/>
      <c r="M166" s="145"/>
      <c r="N166" s="89"/>
      <c r="O166" s="195"/>
      <c r="P166" s="145"/>
      <c r="Q166" s="89"/>
      <c r="R166" s="195"/>
      <c r="S166" s="145"/>
      <c r="T166" s="89"/>
      <c r="U166" s="195"/>
      <c r="V166" s="145"/>
      <c r="W166" s="89"/>
      <c r="X166" s="195"/>
      <c r="Y166" s="749">
        <v>3132.2314049586776</v>
      </c>
      <c r="Z166" s="52">
        <v>3790</v>
      </c>
      <c r="AA166" s="195"/>
      <c r="AB166" s="145"/>
      <c r="AC166" s="89"/>
      <c r="AD166" s="195"/>
      <c r="AE166" s="145"/>
      <c r="AF166" s="89"/>
      <c r="AG166" s="195"/>
      <c r="AH166" s="101"/>
      <c r="AI166" s="89"/>
      <c r="AJ166" s="195"/>
      <c r="AK166" s="150"/>
      <c r="AL166" s="33"/>
      <c r="AM166" s="195"/>
      <c r="AP166" s="195"/>
      <c r="AS166" s="195"/>
      <c r="AT166"/>
      <c r="AV166" s="195"/>
      <c r="AW166" s="67"/>
      <c r="AY166" s="195"/>
      <c r="BB166" s="195"/>
      <c r="BE166" s="195"/>
      <c r="BH166" s="195"/>
      <c r="BK166" s="195"/>
      <c r="BN166" s="195"/>
      <c r="BQ166" s="195"/>
      <c r="BT166" s="195"/>
      <c r="BW166" s="195"/>
      <c r="BZ166" s="195"/>
      <c r="CA166"/>
      <c r="CC166" s="195"/>
      <c r="CD166"/>
      <c r="CF166"/>
      <c r="CG166"/>
      <c r="CH166"/>
      <c r="CI166"/>
      <c r="CJ166"/>
    </row>
    <row r="167" spans="1:88" x14ac:dyDescent="0.3">
      <c r="A167" s="279" t="s">
        <v>229</v>
      </c>
      <c r="B167" s="247">
        <v>4713</v>
      </c>
      <c r="C167" s="2" t="s">
        <v>233</v>
      </c>
      <c r="D167" s="145"/>
      <c r="E167" s="162"/>
      <c r="F167" s="195"/>
      <c r="G167" s="145"/>
      <c r="H167" s="162"/>
      <c r="I167" s="195"/>
      <c r="J167" s="145"/>
      <c r="K167" s="89"/>
      <c r="L167" s="195"/>
      <c r="M167" s="145"/>
      <c r="N167" s="89"/>
      <c r="O167" s="195"/>
      <c r="P167" s="145"/>
      <c r="Q167" s="89"/>
      <c r="R167" s="195"/>
      <c r="S167" s="145"/>
      <c r="T167" s="89"/>
      <c r="U167" s="195"/>
      <c r="V167" s="145"/>
      <c r="W167" s="89"/>
      <c r="X167" s="195"/>
      <c r="Y167" s="749">
        <v>4537.1900826446281</v>
      </c>
      <c r="Z167" s="52">
        <v>5490</v>
      </c>
      <c r="AA167" s="195"/>
      <c r="AB167" s="145"/>
      <c r="AC167" s="89"/>
      <c r="AD167" s="195"/>
      <c r="AE167" s="145"/>
      <c r="AF167" s="89"/>
      <c r="AG167" s="195"/>
      <c r="AH167" s="101"/>
      <c r="AI167" s="89"/>
      <c r="AJ167" s="195"/>
      <c r="AK167" s="150"/>
      <c r="AL167" s="33"/>
      <c r="AM167" s="195"/>
      <c r="AP167" s="195"/>
      <c r="AS167" s="195"/>
      <c r="AT167"/>
      <c r="AV167" s="195"/>
      <c r="AW167" s="67"/>
      <c r="AY167" s="195"/>
      <c r="BB167" s="195"/>
      <c r="BE167" s="195"/>
      <c r="BH167" s="195"/>
      <c r="BK167" s="195"/>
      <c r="BN167" s="195"/>
      <c r="BQ167" s="195"/>
      <c r="BT167" s="195"/>
      <c r="BW167" s="195"/>
      <c r="BZ167" s="195"/>
      <c r="CA167"/>
      <c r="CC167" s="195"/>
      <c r="CD167"/>
      <c r="CF167"/>
      <c r="CG167"/>
      <c r="CH167"/>
      <c r="CI167"/>
      <c r="CJ167"/>
    </row>
    <row r="168" spans="1:88" x14ac:dyDescent="0.3">
      <c r="A168" s="279" t="s">
        <v>229</v>
      </c>
      <c r="B168" s="247">
        <v>4687</v>
      </c>
      <c r="C168" s="2" t="s">
        <v>1345</v>
      </c>
      <c r="D168" s="145"/>
      <c r="E168" s="162"/>
      <c r="F168" s="195"/>
      <c r="G168" s="145"/>
      <c r="H168" s="162"/>
      <c r="I168" s="195"/>
      <c r="J168" s="145"/>
      <c r="K168" s="89"/>
      <c r="L168" s="195"/>
      <c r="M168" s="145"/>
      <c r="N168" s="89"/>
      <c r="O168" s="195"/>
      <c r="P168" s="145"/>
      <c r="Q168" s="89"/>
      <c r="R168" s="195"/>
      <c r="S168" s="145"/>
      <c r="T168" s="89"/>
      <c r="U168" s="195"/>
      <c r="V168" s="145"/>
      <c r="W168" s="89"/>
      <c r="X168" s="195"/>
      <c r="Y168" s="749">
        <v>19413.223140495869</v>
      </c>
      <c r="Z168" s="52">
        <v>23490</v>
      </c>
      <c r="AA168" s="195"/>
      <c r="AB168" s="145"/>
      <c r="AC168" s="89"/>
      <c r="AD168" s="195"/>
      <c r="AE168" s="145"/>
      <c r="AF168" s="89"/>
      <c r="AG168" s="195"/>
      <c r="AH168" s="101"/>
      <c r="AI168" s="89"/>
      <c r="AJ168" s="195"/>
      <c r="AK168" s="150"/>
      <c r="AL168" s="33"/>
      <c r="AM168" s="195"/>
      <c r="AP168" s="195"/>
      <c r="AS168" s="195"/>
      <c r="AT168"/>
      <c r="AV168" s="195"/>
      <c r="AW168" s="67"/>
      <c r="AY168" s="195"/>
      <c r="BB168" s="195"/>
      <c r="BE168" s="195"/>
      <c r="BH168" s="195"/>
      <c r="BK168" s="195"/>
      <c r="BN168" s="195"/>
      <c r="BQ168" s="195"/>
      <c r="BT168" s="195"/>
      <c r="BW168" s="195"/>
      <c r="BZ168" s="195"/>
      <c r="CA168"/>
      <c r="CC168" s="195"/>
      <c r="CD168"/>
      <c r="CF168"/>
      <c r="CG168"/>
      <c r="CH168"/>
      <c r="CI168"/>
      <c r="CJ168"/>
    </row>
    <row r="169" spans="1:88" x14ac:dyDescent="0.3">
      <c r="A169" s="279" t="s">
        <v>229</v>
      </c>
      <c r="B169" s="543">
        <v>4704</v>
      </c>
      <c r="C169" s="2" t="s">
        <v>1346</v>
      </c>
      <c r="D169" s="145"/>
      <c r="E169" s="162"/>
      <c r="F169" s="195"/>
      <c r="G169" s="145"/>
      <c r="H169" s="162"/>
      <c r="I169" s="195"/>
      <c r="J169" s="145"/>
      <c r="K169" s="89"/>
      <c r="L169" s="195"/>
      <c r="M169" s="145"/>
      <c r="N169" s="89"/>
      <c r="O169" s="195"/>
      <c r="P169" s="145"/>
      <c r="Q169" s="89"/>
      <c r="R169" s="195"/>
      <c r="S169" s="145"/>
      <c r="T169" s="89"/>
      <c r="U169" s="195"/>
      <c r="V169" s="145"/>
      <c r="W169" s="89"/>
      <c r="X169" s="195"/>
      <c r="Y169" s="749">
        <v>22727.272727272728</v>
      </c>
      <c r="Z169" s="52">
        <v>27500</v>
      </c>
      <c r="AA169" s="195"/>
      <c r="AB169" s="145"/>
      <c r="AC169" s="89"/>
      <c r="AD169" s="195"/>
      <c r="AE169" s="145"/>
      <c r="AF169" s="89"/>
      <c r="AG169" s="195"/>
      <c r="AH169" s="101"/>
      <c r="AI169" s="89"/>
      <c r="AJ169" s="195"/>
      <c r="AK169" s="150"/>
      <c r="AL169" s="33"/>
      <c r="AM169" s="195"/>
      <c r="AP169" s="195"/>
      <c r="AS169" s="195"/>
      <c r="AT169"/>
      <c r="AV169" s="195"/>
      <c r="AW169" s="67"/>
      <c r="AY169" s="195"/>
      <c r="BB169" s="195"/>
      <c r="BE169" s="195"/>
      <c r="BH169" s="195"/>
      <c r="BK169" s="195"/>
      <c r="BN169" s="195"/>
      <c r="BQ169" s="195"/>
      <c r="BT169" s="195"/>
      <c r="BW169" s="195"/>
      <c r="BZ169" s="195"/>
      <c r="CA169"/>
      <c r="CC169" s="195"/>
      <c r="CD169"/>
      <c r="CF169"/>
      <c r="CG169"/>
      <c r="CH169"/>
      <c r="CI169"/>
      <c r="CJ169"/>
    </row>
    <row r="170" spans="1:88" x14ac:dyDescent="0.3">
      <c r="A170" s="279" t="s">
        <v>229</v>
      </c>
      <c r="B170" s="247">
        <v>2230</v>
      </c>
      <c r="C170" s="2" t="s">
        <v>1347</v>
      </c>
      <c r="D170" s="145"/>
      <c r="E170" s="162"/>
      <c r="F170" s="195"/>
      <c r="G170" s="145"/>
      <c r="H170" s="162"/>
      <c r="I170" s="195"/>
      <c r="J170" s="145"/>
      <c r="K170" s="89"/>
      <c r="L170" s="195"/>
      <c r="M170" s="145"/>
      <c r="N170" s="89"/>
      <c r="O170" s="195"/>
      <c r="P170" s="145"/>
      <c r="Q170" s="89"/>
      <c r="R170" s="195"/>
      <c r="S170" s="145"/>
      <c r="T170" s="89"/>
      <c r="U170" s="195"/>
      <c r="V170" s="145"/>
      <c r="W170" s="89"/>
      <c r="X170" s="195"/>
      <c r="Y170" s="749">
        <v>2140.495867768595</v>
      </c>
      <c r="Z170" s="52">
        <v>2590</v>
      </c>
      <c r="AA170" s="195"/>
      <c r="AB170" s="145"/>
      <c r="AC170" s="89"/>
      <c r="AD170" s="195"/>
      <c r="AE170" s="145"/>
      <c r="AF170" s="89"/>
      <c r="AG170" s="195"/>
      <c r="AH170" s="101"/>
      <c r="AI170" s="89"/>
      <c r="AJ170" s="195"/>
      <c r="AK170" s="150"/>
      <c r="AL170" s="33"/>
      <c r="AM170" s="195"/>
      <c r="AP170" s="195"/>
      <c r="AS170" s="195"/>
      <c r="AT170"/>
      <c r="AV170" s="195"/>
      <c r="AW170" s="67"/>
      <c r="AY170" s="195"/>
      <c r="BB170" s="195"/>
      <c r="BE170" s="195"/>
      <c r="BH170" s="195"/>
      <c r="BK170" s="195"/>
      <c r="BN170" s="195"/>
      <c r="BQ170" s="195"/>
      <c r="BT170" s="195"/>
      <c r="BW170" s="195"/>
      <c r="BZ170" s="195"/>
      <c r="CA170"/>
      <c r="CC170" s="195"/>
      <c r="CD170"/>
      <c r="CF170"/>
      <c r="CG170"/>
      <c r="CH170"/>
      <c r="CI170"/>
      <c r="CJ170"/>
    </row>
    <row r="171" spans="1:88" x14ac:dyDescent="0.3">
      <c r="A171" s="279" t="s">
        <v>229</v>
      </c>
      <c r="B171" s="247">
        <v>3720</v>
      </c>
      <c r="C171" s="2" t="s">
        <v>237</v>
      </c>
      <c r="D171" s="145"/>
      <c r="E171" s="162"/>
      <c r="F171" s="195"/>
      <c r="G171" s="145"/>
      <c r="H171" s="162"/>
      <c r="I171" s="195"/>
      <c r="J171" s="145"/>
      <c r="K171" s="89"/>
      <c r="L171" s="195"/>
      <c r="M171" s="145"/>
      <c r="N171" s="89"/>
      <c r="O171" s="195"/>
      <c r="P171" s="145"/>
      <c r="Q171" s="89"/>
      <c r="R171" s="195"/>
      <c r="S171" s="145"/>
      <c r="T171" s="89"/>
      <c r="U171" s="195"/>
      <c r="V171" s="145"/>
      <c r="W171" s="89"/>
      <c r="X171" s="195"/>
      <c r="Y171" s="749">
        <v>3297.5206611570247</v>
      </c>
      <c r="Z171" s="52">
        <v>3990</v>
      </c>
      <c r="AA171" s="195"/>
      <c r="AB171" s="145"/>
      <c r="AC171" s="89"/>
      <c r="AD171" s="195"/>
      <c r="AE171" s="145"/>
      <c r="AF171" s="89"/>
      <c r="AG171" s="195"/>
      <c r="AH171" s="101"/>
      <c r="AI171" s="89"/>
      <c r="AJ171" s="195"/>
      <c r="AK171" s="150"/>
      <c r="AL171" s="33"/>
      <c r="AM171" s="195"/>
      <c r="AP171" s="195"/>
      <c r="AS171" s="195"/>
      <c r="AT171"/>
      <c r="AV171" s="195"/>
      <c r="AW171" s="67"/>
      <c r="AY171" s="195"/>
      <c r="BB171" s="195"/>
      <c r="BE171" s="195"/>
      <c r="BH171" s="195"/>
      <c r="BK171" s="195"/>
      <c r="BN171" s="195"/>
      <c r="BQ171" s="195"/>
      <c r="BT171" s="195"/>
      <c r="BW171" s="195"/>
      <c r="BZ171" s="195"/>
      <c r="CA171"/>
      <c r="CC171" s="195"/>
      <c r="CD171"/>
      <c r="CF171"/>
      <c r="CG171"/>
      <c r="CH171"/>
      <c r="CI171"/>
      <c r="CJ171"/>
    </row>
    <row r="172" spans="1:88" ht="15" thickBot="1" x14ac:dyDescent="0.35">
      <c r="A172" s="280" t="s">
        <v>229</v>
      </c>
      <c r="B172" s="689">
        <v>2499</v>
      </c>
      <c r="C172" s="32" t="s">
        <v>1348</v>
      </c>
      <c r="D172" s="486"/>
      <c r="E172" s="382"/>
      <c r="F172" s="206"/>
      <c r="G172" s="486"/>
      <c r="H172" s="382"/>
      <c r="I172" s="206"/>
      <c r="J172" s="486"/>
      <c r="K172" s="92"/>
      <c r="L172" s="206"/>
      <c r="M172" s="486"/>
      <c r="N172" s="92"/>
      <c r="O172" s="206"/>
      <c r="P172" s="486"/>
      <c r="Q172" s="92"/>
      <c r="R172" s="206"/>
      <c r="S172" s="486"/>
      <c r="T172" s="92"/>
      <c r="U172" s="206"/>
      <c r="V172" s="486"/>
      <c r="W172" s="92"/>
      <c r="X172" s="206"/>
      <c r="Y172" s="779">
        <v>7925.6198347107438</v>
      </c>
      <c r="Z172" s="53">
        <v>9590</v>
      </c>
      <c r="AA172" s="206"/>
      <c r="AB172" s="486"/>
      <c r="AC172" s="92"/>
      <c r="AD172" s="206"/>
      <c r="AE172" s="486"/>
      <c r="AF172" s="92"/>
      <c r="AG172" s="206"/>
      <c r="AH172" s="487"/>
      <c r="AI172" s="92"/>
      <c r="AJ172" s="206"/>
      <c r="AK172" s="690"/>
      <c r="AL172" s="36"/>
      <c r="AM172" s="206"/>
      <c r="AP172" s="206"/>
      <c r="AS172" s="206"/>
      <c r="AT172"/>
      <c r="AV172" s="206"/>
      <c r="AW172" s="67"/>
      <c r="AY172" s="206"/>
      <c r="BB172" s="206"/>
      <c r="BE172" s="206"/>
      <c r="BH172" s="206"/>
      <c r="BK172" s="206"/>
      <c r="BN172" s="206"/>
      <c r="BQ172" s="206"/>
      <c r="BT172" s="206"/>
      <c r="BW172" s="206"/>
      <c r="BZ172" s="206"/>
      <c r="CA172"/>
      <c r="CC172" s="206"/>
      <c r="CD172"/>
      <c r="CF172"/>
      <c r="CG172"/>
      <c r="CH172"/>
      <c r="CI172"/>
      <c r="CJ172"/>
    </row>
    <row r="173" spans="1:88" s="479" customFormat="1" x14ac:dyDescent="0.3">
      <c r="A173" s="278" t="s">
        <v>239</v>
      </c>
      <c r="B173" s="275">
        <v>612</v>
      </c>
      <c r="C173" s="504" t="s">
        <v>240</v>
      </c>
      <c r="D173" s="298">
        <v>123.96694214876034</v>
      </c>
      <c r="E173" s="774">
        <v>150</v>
      </c>
      <c r="F173" s="331">
        <f>(E173-H173)/H173</f>
        <v>0</v>
      </c>
      <c r="G173" s="298">
        <v>123.96694214876034</v>
      </c>
      <c r="H173" s="774">
        <v>150</v>
      </c>
      <c r="I173" s="331">
        <f>(H173-K173)/K173</f>
        <v>0</v>
      </c>
      <c r="J173" s="298">
        <v>123.96694214876034</v>
      </c>
      <c r="K173" s="749">
        <v>150</v>
      </c>
      <c r="L173" s="331">
        <f>(K173-N173)/N173</f>
        <v>0</v>
      </c>
      <c r="M173" s="298">
        <v>123.96694214876034</v>
      </c>
      <c r="N173" s="749">
        <v>150</v>
      </c>
      <c r="O173" s="331">
        <f>(N173-Q173)/Q173</f>
        <v>0</v>
      </c>
      <c r="P173" s="298">
        <v>123.96694214876034</v>
      </c>
      <c r="Q173" s="749">
        <v>150</v>
      </c>
      <c r="R173" s="331">
        <f>(Q173-T173)/T173</f>
        <v>0</v>
      </c>
      <c r="S173" s="298">
        <v>123.96694214876034</v>
      </c>
      <c r="T173" s="749">
        <v>150</v>
      </c>
      <c r="U173" s="331">
        <f>(T173-W173)/W173</f>
        <v>0</v>
      </c>
      <c r="V173" s="298">
        <v>123.96694214876034</v>
      </c>
      <c r="W173" s="749">
        <v>150</v>
      </c>
      <c r="X173" s="331">
        <f>(W173-Z173)/Z173</f>
        <v>0</v>
      </c>
      <c r="Y173" s="773">
        <v>123.96694214876034</v>
      </c>
      <c r="Z173" s="879">
        <v>150</v>
      </c>
      <c r="AA173" s="331">
        <f>(Z173-AC173)/AC173</f>
        <v>0.5</v>
      </c>
      <c r="AB173" s="298">
        <v>82.644628099173559</v>
      </c>
      <c r="AC173" s="749">
        <v>100</v>
      </c>
      <c r="AD173" s="331">
        <f>(AC173-AF173)/AF173</f>
        <v>0</v>
      </c>
      <c r="AE173" s="298">
        <v>82.644628099173559</v>
      </c>
      <c r="AF173" s="749">
        <v>100</v>
      </c>
      <c r="AG173" s="331">
        <f>(AF173-AI173)/AI173</f>
        <v>0</v>
      </c>
      <c r="AH173" s="102">
        <f t="shared" ref="AH173:AH181" si="123">AI173/1.21</f>
        <v>82.644628099173559</v>
      </c>
      <c r="AI173" s="288">
        <v>100</v>
      </c>
      <c r="AJ173" s="331">
        <f>(AI173-AL173)/AL173</f>
        <v>0</v>
      </c>
      <c r="AK173" s="622">
        <v>82.644628099173559</v>
      </c>
      <c r="AL173" s="622">
        <v>100</v>
      </c>
      <c r="AM173" s="331">
        <f>(AL173-AO173)/AO173</f>
        <v>0</v>
      </c>
      <c r="AN173" s="583">
        <v>82.644628099173559</v>
      </c>
      <c r="AO173" s="169">
        <v>100</v>
      </c>
      <c r="AP173" s="331">
        <f>(AO173-AR173)/AR173</f>
        <v>0</v>
      </c>
      <c r="AQ173" s="520">
        <v>82.644628099173559</v>
      </c>
      <c r="AR173" s="288">
        <v>100</v>
      </c>
      <c r="AS173" s="331">
        <f>(AR173-AU173)/AU173</f>
        <v>0</v>
      </c>
      <c r="AT173" s="520">
        <v>82.644628099173559</v>
      </c>
      <c r="AU173" s="288">
        <v>100</v>
      </c>
      <c r="AV173" s="331">
        <f>(AU173-AX173)/AX173</f>
        <v>0</v>
      </c>
      <c r="AW173" s="520">
        <v>82.644628099173559</v>
      </c>
      <c r="AX173" s="288">
        <v>100</v>
      </c>
      <c r="AY173" s="331">
        <f>(AX173-BA173)/BA173</f>
        <v>0</v>
      </c>
      <c r="AZ173" s="520">
        <v>82.644628099173559</v>
      </c>
      <c r="BA173" s="288">
        <v>100</v>
      </c>
      <c r="BB173" s="331">
        <f>(BA173-BD173)/BD173</f>
        <v>0</v>
      </c>
      <c r="BC173" s="520">
        <v>82.644628099173559</v>
      </c>
      <c r="BD173" s="288">
        <v>100</v>
      </c>
      <c r="BE173" s="331">
        <f>(BD173-BG173)/BG173</f>
        <v>0</v>
      </c>
      <c r="BF173" s="102">
        <v>82.644628099173559</v>
      </c>
      <c r="BG173" s="288">
        <v>100</v>
      </c>
      <c r="BH173" s="331">
        <f>(BG173-BJ173)/BJ173</f>
        <v>0</v>
      </c>
      <c r="BI173" s="102">
        <f t="shared" ref="BI173:BI178" si="124">BJ173/1.21</f>
        <v>82.644628099173559</v>
      </c>
      <c r="BJ173" s="288">
        <v>100</v>
      </c>
      <c r="BK173" s="331">
        <f>(BJ173-BM173)/BM173</f>
        <v>0</v>
      </c>
      <c r="BL173" s="102">
        <f t="shared" ref="BL173:BL178" si="125">BM173/1.21</f>
        <v>82.644628099173559</v>
      </c>
      <c r="BM173" s="288">
        <v>100</v>
      </c>
      <c r="BN173" s="331">
        <f>(BM173-BP173)/BP173</f>
        <v>0</v>
      </c>
      <c r="BO173" s="102">
        <f>BP173/1.21</f>
        <v>82.644628099173559</v>
      </c>
      <c r="BP173" s="288">
        <v>100</v>
      </c>
      <c r="BQ173" s="331">
        <f>(BP173-BS173)/BS173</f>
        <v>0</v>
      </c>
      <c r="BR173" s="102">
        <f>BS173/1.21</f>
        <v>82.644628099173559</v>
      </c>
      <c r="BS173" s="288">
        <v>100</v>
      </c>
      <c r="BT173" s="331">
        <f>(BS173-BV173)/BV173</f>
        <v>0</v>
      </c>
      <c r="BU173" s="153">
        <v>82.644628099173559</v>
      </c>
      <c r="BV173" s="169">
        <v>100</v>
      </c>
      <c r="BW173" s="331">
        <f>(BV173-BY173)/BY173</f>
        <v>-0.6</v>
      </c>
      <c r="BX173" s="102">
        <f>BY173/1.21</f>
        <v>206.61157024793388</v>
      </c>
      <c r="BY173" s="293">
        <v>250</v>
      </c>
      <c r="BZ173" s="331">
        <f>(BY173-CB173)/CB173</f>
        <v>0.31578947368421051</v>
      </c>
      <c r="CA173" s="115">
        <f t="shared" ref="CA173:CA178" si="126">CB173/1.21</f>
        <v>157.02479338842977</v>
      </c>
      <c r="CB173" s="116">
        <v>190</v>
      </c>
      <c r="CC173" s="331">
        <f>(CB173-CE173)/CE173</f>
        <v>1.1111111111111112</v>
      </c>
      <c r="CD173" s="20">
        <f t="shared" ref="CD173:CD178" si="127">CE173/1.21</f>
        <v>74.380165289256198</v>
      </c>
      <c r="CE173" s="116">
        <v>90</v>
      </c>
      <c r="CF173" s="478"/>
      <c r="CG173" s="478"/>
      <c r="CH173" s="478"/>
      <c r="CI173" s="478"/>
      <c r="CJ173" s="478"/>
    </row>
    <row r="174" spans="1:88" x14ac:dyDescent="0.3">
      <c r="A174" s="279" t="s">
        <v>239</v>
      </c>
      <c r="B174" s="267">
        <v>618</v>
      </c>
      <c r="C174" s="505" t="s">
        <v>241</v>
      </c>
      <c r="D174" s="140">
        <v>404.95867768595042</v>
      </c>
      <c r="E174" s="774">
        <v>490</v>
      </c>
      <c r="F174" s="195">
        <f>(E174-H174)/H174</f>
        <v>0</v>
      </c>
      <c r="G174" s="140">
        <v>404.95867768595042</v>
      </c>
      <c r="H174" s="774">
        <v>490</v>
      </c>
      <c r="I174" s="195">
        <f>(H174-K174)/K174</f>
        <v>0</v>
      </c>
      <c r="J174" s="140">
        <v>404.95867768595042</v>
      </c>
      <c r="K174" s="749">
        <v>490</v>
      </c>
      <c r="L174" s="195">
        <f>(K174-N174)/N174</f>
        <v>0</v>
      </c>
      <c r="M174" s="140">
        <v>404.95867768595042</v>
      </c>
      <c r="N174" s="749">
        <v>490</v>
      </c>
      <c r="O174" s="195">
        <f>(N174-Q174)/Q174</f>
        <v>0</v>
      </c>
      <c r="P174" s="140">
        <v>404.95867768595042</v>
      </c>
      <c r="Q174" s="749">
        <v>490</v>
      </c>
      <c r="R174" s="195">
        <f>(Q174-T174)/T174</f>
        <v>0</v>
      </c>
      <c r="S174" s="140">
        <v>404.95867768595042</v>
      </c>
      <c r="T174" s="749">
        <v>490</v>
      </c>
      <c r="U174" s="195">
        <f>(T174-W174)/W174</f>
        <v>0</v>
      </c>
      <c r="V174" s="140">
        <v>404.95867768595042</v>
      </c>
      <c r="W174" s="749">
        <v>490</v>
      </c>
      <c r="X174" s="195">
        <f>(W174-Z174)/Z174</f>
        <v>0</v>
      </c>
      <c r="Y174" s="749">
        <v>404.95867768595042</v>
      </c>
      <c r="Z174" s="876">
        <v>490</v>
      </c>
      <c r="AA174" s="195">
        <f>(Z174-AC174)/AC174</f>
        <v>0.25641025641025639</v>
      </c>
      <c r="AB174" s="140">
        <v>322.31404958677689</v>
      </c>
      <c r="AC174" s="749">
        <v>390</v>
      </c>
      <c r="AD174" s="195">
        <f>(AC174-AF174)/AF174</f>
        <v>0</v>
      </c>
      <c r="AE174" s="140">
        <v>322.31404958677689</v>
      </c>
      <c r="AF174" s="749">
        <v>390</v>
      </c>
      <c r="AG174" s="195">
        <f>(AF174-AI174)/AI174</f>
        <v>0</v>
      </c>
      <c r="AH174" s="99">
        <f t="shared" si="123"/>
        <v>322.31404958677689</v>
      </c>
      <c r="AI174" s="125">
        <v>390</v>
      </c>
      <c r="AJ174" s="195">
        <f>(AI174-AL174)/AL174</f>
        <v>0</v>
      </c>
      <c r="AK174" s="566">
        <v>322.31404958677689</v>
      </c>
      <c r="AL174" s="566">
        <v>390</v>
      </c>
      <c r="AM174" s="195">
        <f>(AL174-AO174)/AO174</f>
        <v>0</v>
      </c>
      <c r="AN174" s="578">
        <v>322.31404958677689</v>
      </c>
      <c r="AO174" s="159">
        <v>390</v>
      </c>
      <c r="AP174" s="195">
        <f>(AO174-AR174)/AR174</f>
        <v>0</v>
      </c>
      <c r="AQ174" s="516">
        <v>322.31404958677689</v>
      </c>
      <c r="AR174" s="125">
        <v>390</v>
      </c>
      <c r="AS174" s="195">
        <f>(AR174-AU174)/AU174</f>
        <v>0.11428571428571428</v>
      </c>
      <c r="AT174" s="516">
        <v>289.25619834710744</v>
      </c>
      <c r="AU174" s="125">
        <v>350</v>
      </c>
      <c r="AV174" s="195">
        <f>(AU174-AX174)/AX174</f>
        <v>0</v>
      </c>
      <c r="AW174" s="516">
        <v>289.25619834710744</v>
      </c>
      <c r="AX174" s="125">
        <v>350</v>
      </c>
      <c r="AY174" s="195">
        <f>(AX174-BA174)/BA174</f>
        <v>0</v>
      </c>
      <c r="AZ174" s="516">
        <v>289.25619834710744</v>
      </c>
      <c r="BA174" s="125">
        <v>350</v>
      </c>
      <c r="BB174" s="195">
        <f>(BA174-BD174)/BD174</f>
        <v>0</v>
      </c>
      <c r="BC174" s="516">
        <v>289.25619834710744</v>
      </c>
      <c r="BD174" s="125">
        <v>350</v>
      </c>
      <c r="BE174" s="195">
        <f>(BD174-BG174)/BG174</f>
        <v>0</v>
      </c>
      <c r="BF174" s="99">
        <v>289.25619834710744</v>
      </c>
      <c r="BG174" s="125">
        <v>350</v>
      </c>
      <c r="BH174" s="195">
        <f>(BG174-BJ174)/BJ174</f>
        <v>0</v>
      </c>
      <c r="BI174" s="99">
        <f t="shared" si="124"/>
        <v>289.25619834710744</v>
      </c>
      <c r="BJ174" s="125">
        <v>350</v>
      </c>
      <c r="BK174" s="195">
        <f>(BJ174-BM174)/BM174</f>
        <v>0</v>
      </c>
      <c r="BL174" s="99">
        <f t="shared" si="125"/>
        <v>289.25619834710744</v>
      </c>
      <c r="BM174" s="125">
        <v>350</v>
      </c>
      <c r="BN174" s="195">
        <f>(BM174-BP174)/BP174</f>
        <v>0</v>
      </c>
      <c r="BO174" s="99">
        <f>BP174/1.21</f>
        <v>289.25619834710744</v>
      </c>
      <c r="BP174" s="125">
        <v>350</v>
      </c>
      <c r="BQ174" s="195">
        <f>(BP174-BS174)/BS174</f>
        <v>0</v>
      </c>
      <c r="BR174" s="99">
        <f>BS174/1.21</f>
        <v>289.25619834710744</v>
      </c>
      <c r="BS174" s="125">
        <v>350</v>
      </c>
      <c r="BT174" s="195">
        <f>(BS174-BV174)/BV174</f>
        <v>0</v>
      </c>
      <c r="BU174" s="142">
        <v>289.25619834710744</v>
      </c>
      <c r="BV174" s="159">
        <v>350</v>
      </c>
      <c r="BW174" s="195">
        <f>(BV174-BY174)/BY174</f>
        <v>0</v>
      </c>
      <c r="BX174" s="99">
        <f>BY174/1.21</f>
        <v>289.25619834710744</v>
      </c>
      <c r="BY174" s="118">
        <v>350</v>
      </c>
      <c r="BZ174" s="195">
        <f>(BY174-CB174)/CB174</f>
        <v>0.20689655172413793</v>
      </c>
      <c r="CA174" s="68">
        <f t="shared" si="126"/>
        <v>239.6694214876033</v>
      </c>
      <c r="CB174" s="49">
        <v>290</v>
      </c>
      <c r="CC174" s="195">
        <f>(CB174-CE174)/CE174</f>
        <v>0.45</v>
      </c>
      <c r="CD174" s="22">
        <f t="shared" si="127"/>
        <v>165.28925619834712</v>
      </c>
      <c r="CE174" s="49">
        <v>200</v>
      </c>
    </row>
    <row r="175" spans="1:88" s="481" customFormat="1" ht="15" thickBot="1" x14ac:dyDescent="0.35">
      <c r="A175" s="280" t="s">
        <v>239</v>
      </c>
      <c r="B175" s="272">
        <v>617</v>
      </c>
      <c r="C175" s="39" t="s">
        <v>242</v>
      </c>
      <c r="D175" s="482">
        <v>570.24793388429748</v>
      </c>
      <c r="E175" s="774">
        <v>690</v>
      </c>
      <c r="F175" s="206">
        <f>(E175-H175)/H175</f>
        <v>0</v>
      </c>
      <c r="G175" s="482">
        <v>570.24793388429748</v>
      </c>
      <c r="H175" s="774">
        <v>690</v>
      </c>
      <c r="I175" s="206">
        <f>(H175-K175)/K175</f>
        <v>0</v>
      </c>
      <c r="J175" s="482">
        <v>570.24793388429748</v>
      </c>
      <c r="K175" s="749">
        <v>690</v>
      </c>
      <c r="L175" s="206">
        <f>(K175-N175)/N175</f>
        <v>0</v>
      </c>
      <c r="M175" s="482">
        <v>570.24793388429748</v>
      </c>
      <c r="N175" s="749">
        <v>690</v>
      </c>
      <c r="O175" s="206">
        <f>(N175-Q175)/Q175</f>
        <v>0</v>
      </c>
      <c r="P175" s="482">
        <v>570.24793388429748</v>
      </c>
      <c r="Q175" s="749">
        <v>690</v>
      </c>
      <c r="R175" s="206">
        <f>(Q175-T175)/T175</f>
        <v>0</v>
      </c>
      <c r="S175" s="482">
        <v>570.24793388429748</v>
      </c>
      <c r="T175" s="749">
        <v>690</v>
      </c>
      <c r="U175" s="206">
        <f>(T175-W175)/W175</f>
        <v>0</v>
      </c>
      <c r="V175" s="482">
        <v>570.24793388429748</v>
      </c>
      <c r="W175" s="749">
        <v>690</v>
      </c>
      <c r="X175" s="206">
        <f>(W175-Z175)/Z175</f>
        <v>0</v>
      </c>
      <c r="Y175" s="779">
        <v>570.24793388429748</v>
      </c>
      <c r="Z175" s="877">
        <v>690</v>
      </c>
      <c r="AA175" s="206">
        <f>(Z175-AC175)/AC175</f>
        <v>0.40816326530612246</v>
      </c>
      <c r="AB175" s="482">
        <v>404.95867768595042</v>
      </c>
      <c r="AC175" s="749">
        <v>490</v>
      </c>
      <c r="AD175" s="206">
        <f>(AC175-AF175)/AF175</f>
        <v>0</v>
      </c>
      <c r="AE175" s="482">
        <v>404.95867768595042</v>
      </c>
      <c r="AF175" s="749">
        <v>490</v>
      </c>
      <c r="AG175" s="206">
        <f>(AF175-AI175)/AI175</f>
        <v>0</v>
      </c>
      <c r="AH175" s="97">
        <f t="shared" si="123"/>
        <v>404.95867768595042</v>
      </c>
      <c r="AI175" s="285">
        <v>490</v>
      </c>
      <c r="AJ175" s="206">
        <f>(AI175-AL175)/AL175</f>
        <v>0</v>
      </c>
      <c r="AK175" s="568">
        <v>404.95867768595042</v>
      </c>
      <c r="AL175" s="568">
        <v>490</v>
      </c>
      <c r="AM175" s="206">
        <f>(AL175-AO175)/AO175</f>
        <v>0</v>
      </c>
      <c r="AN175" s="584">
        <v>404.95867768595042</v>
      </c>
      <c r="AO175" s="296">
        <v>490</v>
      </c>
      <c r="AP175" s="206">
        <f>(AO175-AR175)/AR175</f>
        <v>0</v>
      </c>
      <c r="AQ175" s="521">
        <v>404.95867768595042</v>
      </c>
      <c r="AR175" s="285">
        <v>490</v>
      </c>
      <c r="AS175" s="206">
        <f>(AR175-AU175)/AU175</f>
        <v>8.8888888888888892E-2</v>
      </c>
      <c r="AT175" s="521">
        <v>371.90082644628103</v>
      </c>
      <c r="AU175" s="285">
        <v>450</v>
      </c>
      <c r="AV175" s="206">
        <f>(AU175-AX175)/AX175</f>
        <v>0</v>
      </c>
      <c r="AW175" s="521">
        <v>371.90082644628103</v>
      </c>
      <c r="AX175" s="285">
        <v>450</v>
      </c>
      <c r="AY175" s="206">
        <f>(AX175-BA175)/BA175</f>
        <v>0</v>
      </c>
      <c r="AZ175" s="521">
        <v>371.90082644628103</v>
      </c>
      <c r="BA175" s="285">
        <v>450</v>
      </c>
      <c r="BB175" s="206">
        <f>(BA175-BD175)/BD175</f>
        <v>0</v>
      </c>
      <c r="BC175" s="521">
        <v>371.90082644628103</v>
      </c>
      <c r="BD175" s="285">
        <v>450</v>
      </c>
      <c r="BE175" s="206">
        <f>(BD175-BG175)/BG175</f>
        <v>0</v>
      </c>
      <c r="BF175" s="97">
        <v>371.90082644628103</v>
      </c>
      <c r="BG175" s="285">
        <v>450</v>
      </c>
      <c r="BH175" s="206">
        <f>(BG175-BJ175)/BJ175</f>
        <v>0</v>
      </c>
      <c r="BI175" s="97">
        <f t="shared" si="124"/>
        <v>371.90082644628103</v>
      </c>
      <c r="BJ175" s="285">
        <v>450</v>
      </c>
      <c r="BK175" s="206">
        <f>(BJ175-BM175)/BM175</f>
        <v>0</v>
      </c>
      <c r="BL175" s="97">
        <f t="shared" si="125"/>
        <v>371.90082644628103</v>
      </c>
      <c r="BM175" s="285">
        <v>450</v>
      </c>
      <c r="BN175" s="206">
        <f>(BM175-BP175)/BP175</f>
        <v>0</v>
      </c>
      <c r="BO175" s="97">
        <f>BP175/1.21</f>
        <v>371.90082644628103</v>
      </c>
      <c r="BP175" s="285">
        <v>450</v>
      </c>
      <c r="BQ175" s="206">
        <f>(BP175-BS175)/BS175</f>
        <v>0</v>
      </c>
      <c r="BR175" s="97">
        <f>BS175/1.21</f>
        <v>371.90082644628103</v>
      </c>
      <c r="BS175" s="285">
        <v>450</v>
      </c>
      <c r="BT175" s="206">
        <f>(BS175-BV175)/BV175</f>
        <v>0</v>
      </c>
      <c r="BU175" s="182">
        <v>371.90082644628103</v>
      </c>
      <c r="BV175" s="296">
        <v>450</v>
      </c>
      <c r="BW175" s="206">
        <f>(BV175-BY175)/BY175</f>
        <v>0.2857142857142857</v>
      </c>
      <c r="BX175" s="97">
        <f>BY175/1.21</f>
        <v>289.25619834710744</v>
      </c>
      <c r="BY175" s="127">
        <v>350</v>
      </c>
      <c r="BZ175" s="206">
        <f>(BY175-CB175)/CB175</f>
        <v>0.20689655172413793</v>
      </c>
      <c r="CA175" s="114">
        <f t="shared" si="126"/>
        <v>239.6694214876033</v>
      </c>
      <c r="CB175" s="183">
        <v>290</v>
      </c>
      <c r="CC175" s="206">
        <f>(CB175-CE175)/CE175</f>
        <v>0.45</v>
      </c>
      <c r="CD175" s="25">
        <f t="shared" si="127"/>
        <v>165.28925619834712</v>
      </c>
      <c r="CE175" s="183">
        <v>200</v>
      </c>
      <c r="CF175" s="480"/>
      <c r="CG175" s="480"/>
      <c r="CH175" s="480"/>
      <c r="CI175" s="480"/>
      <c r="CJ175" s="480"/>
    </row>
    <row r="176" spans="1:88" s="479" customFormat="1" ht="15" thickBot="1" x14ac:dyDescent="0.35">
      <c r="A176" s="286" t="s">
        <v>245</v>
      </c>
      <c r="B176" s="267">
        <v>552</v>
      </c>
      <c r="C176" s="525" t="s">
        <v>246</v>
      </c>
      <c r="D176" s="787">
        <v>8.2644628099173556E-3</v>
      </c>
      <c r="E176" s="860">
        <v>0.01</v>
      </c>
      <c r="F176" s="699">
        <f t="shared" ref="F176:F181" si="128">(E176-H176)/H176</f>
        <v>0</v>
      </c>
      <c r="G176" s="787">
        <v>8.2644628099173556E-3</v>
      </c>
      <c r="H176" s="860">
        <v>0.01</v>
      </c>
      <c r="I176" s="699">
        <f t="shared" ref="I176:I181" si="129">(H176-K176)/K176</f>
        <v>0</v>
      </c>
      <c r="J176" s="787">
        <v>8.2644628099173556E-3</v>
      </c>
      <c r="K176" s="842">
        <v>0.01</v>
      </c>
      <c r="L176" s="699">
        <f t="shared" ref="L176:L181" si="130">(K176-N176)/N176</f>
        <v>0</v>
      </c>
      <c r="M176" s="787">
        <v>8.2644628099173556E-3</v>
      </c>
      <c r="N176" s="842">
        <v>0.01</v>
      </c>
      <c r="O176" s="699">
        <f t="shared" ref="O176:O181" si="131">(N176-Q176)/Q176</f>
        <v>0</v>
      </c>
      <c r="P176" s="1043">
        <v>8.2644628099173556E-3</v>
      </c>
      <c r="Q176" s="842">
        <v>0.01</v>
      </c>
      <c r="R176" s="699">
        <f t="shared" ref="R176:R181" si="132">(Q176-T176)/T176</f>
        <v>0</v>
      </c>
      <c r="S176" s="790">
        <v>8.2644628099173556E-3</v>
      </c>
      <c r="T176" s="749">
        <v>0.01</v>
      </c>
      <c r="U176" s="699">
        <f t="shared" ref="U176:U181" si="133">(T176-W176)/W176</f>
        <v>0</v>
      </c>
      <c r="V176" s="790">
        <v>8.2644628099173556E-3</v>
      </c>
      <c r="W176" s="749">
        <v>0.01</v>
      </c>
      <c r="X176" s="699">
        <f t="shared" ref="X176:X181" si="134">(W176-Z176)/Z176</f>
        <v>0</v>
      </c>
      <c r="Y176" s="781">
        <v>8.2644628099173556E-3</v>
      </c>
      <c r="Z176" s="864">
        <v>0.01</v>
      </c>
      <c r="AA176" s="699">
        <f t="shared" ref="AA176:AA181" si="135">(Z176-AC176)/AC176</f>
        <v>0</v>
      </c>
      <c r="AB176" s="790">
        <v>8.2644628099173556E-3</v>
      </c>
      <c r="AC176" s="749">
        <v>0.01</v>
      </c>
      <c r="AD176" s="699">
        <f t="shared" ref="AD176:AD181" si="136">(AC176-AF176)/AF176</f>
        <v>0</v>
      </c>
      <c r="AE176" s="790">
        <v>8.2644628099173556E-3</v>
      </c>
      <c r="AF176" s="749">
        <v>0.01</v>
      </c>
      <c r="AG176" s="699">
        <f t="shared" ref="AG176:AG181" si="137">(AF176-AI176)/AI176</f>
        <v>0</v>
      </c>
      <c r="AH176" s="173">
        <f t="shared" si="123"/>
        <v>8.2644628099173556E-3</v>
      </c>
      <c r="AI176" s="89">
        <v>0.01</v>
      </c>
      <c r="AJ176" s="699">
        <f t="shared" ref="AJ176:AJ181" si="138">(AI176-AL176)/AL176</f>
        <v>0</v>
      </c>
      <c r="AK176" s="173">
        <f>AL176/1.21</f>
        <v>8.2644628099173556E-3</v>
      </c>
      <c r="AL176" s="89">
        <v>0.01</v>
      </c>
      <c r="AM176" s="699">
        <f t="shared" si="113"/>
        <v>0</v>
      </c>
      <c r="AN176" s="622">
        <v>8.2644628099173556E-3</v>
      </c>
      <c r="AO176" s="622">
        <v>0.01</v>
      </c>
      <c r="AP176" s="699">
        <f t="shared" si="114"/>
        <v>0</v>
      </c>
      <c r="AQ176" s="661">
        <v>8.2644628099173556E-3</v>
      </c>
      <c r="AR176" s="299">
        <v>0.01</v>
      </c>
      <c r="AS176" s="699">
        <f t="shared" si="115"/>
        <v>0</v>
      </c>
      <c r="AT176" s="661">
        <v>8.2644628099173556E-3</v>
      </c>
      <c r="AU176" s="299">
        <v>0.01</v>
      </c>
      <c r="AV176" s="699">
        <f t="shared" si="116"/>
        <v>0</v>
      </c>
      <c r="AW176" s="661">
        <v>8.2644628099173556E-3</v>
      </c>
      <c r="AX176" s="299">
        <v>0.01</v>
      </c>
      <c r="AY176" s="699">
        <f t="shared" si="117"/>
        <v>0</v>
      </c>
      <c r="AZ176" s="661">
        <v>8.2644628099173556E-3</v>
      </c>
      <c r="BA176" s="299">
        <v>0.01</v>
      </c>
      <c r="BB176" s="699">
        <f t="shared" si="118"/>
        <v>0</v>
      </c>
      <c r="BC176" s="661">
        <v>8.2644628099173556E-3</v>
      </c>
      <c r="BD176" s="299">
        <v>0.01</v>
      </c>
      <c r="BE176" s="699">
        <f t="shared" si="119"/>
        <v>0</v>
      </c>
      <c r="BF176" s="27">
        <v>8.2644628099173556E-3</v>
      </c>
      <c r="BG176" s="91">
        <v>0.01</v>
      </c>
      <c r="BH176" s="699">
        <f t="shared" ref="BH176:BH178" si="139">(BG176-BJ176)/BJ176</f>
        <v>0</v>
      </c>
      <c r="BI176" s="27">
        <f t="shared" si="124"/>
        <v>8.2644628099173556E-3</v>
      </c>
      <c r="BJ176" s="91">
        <v>0.01</v>
      </c>
      <c r="BK176" s="699">
        <f t="shared" ref="BK176:BK178" si="140">(BJ176-BM176)/BM176</f>
        <v>0</v>
      </c>
      <c r="BL176" s="27">
        <f t="shared" si="125"/>
        <v>8.2644628099173556E-3</v>
      </c>
      <c r="BM176" s="91">
        <v>0.01</v>
      </c>
      <c r="BN176" s="699">
        <f t="shared" ref="BN176:BN178" si="141">(BM176-BP176)/BP176</f>
        <v>0</v>
      </c>
      <c r="BO176" s="27">
        <f t="shared" ref="BO176:BO178" si="142">BP176/1.105</f>
        <v>9.0497737556561094E-3</v>
      </c>
      <c r="BP176" s="91">
        <v>0.01</v>
      </c>
      <c r="BQ176" s="699">
        <f t="shared" ref="BQ176:BQ178" si="143">(BP176-BS176)/BS176</f>
        <v>0</v>
      </c>
      <c r="BR176" s="27">
        <f t="shared" ref="BR176:BR178" si="144">BS176/1.105</f>
        <v>9.0497737556561094E-3</v>
      </c>
      <c r="BS176" s="184">
        <v>0.01</v>
      </c>
      <c r="BT176" s="699">
        <f t="shared" ref="BT176:BT177" si="145">(BS176-BV176)/BV176</f>
        <v>0</v>
      </c>
      <c r="BU176" s="153">
        <v>9.0497737556561094E-3</v>
      </c>
      <c r="BV176" s="169">
        <v>0.01</v>
      </c>
      <c r="BW176" s="699">
        <f t="shared" ref="BW176:BW178" si="146">(BV176-BY176)/BY176</f>
        <v>0</v>
      </c>
      <c r="BX176" s="27">
        <f t="shared" ref="BX176:BX178" si="147">BY176/1.105</f>
        <v>9.0497737556561094E-3</v>
      </c>
      <c r="BY176" s="184">
        <v>0.01</v>
      </c>
      <c r="BZ176" s="699">
        <f t="shared" ref="BZ176:BZ177" si="148">(BY176-CB176)/CB176</f>
        <v>0</v>
      </c>
      <c r="CA176" s="115">
        <f t="shared" si="126"/>
        <v>8.2644628099173556E-3</v>
      </c>
      <c r="CB176" s="116">
        <v>0.01</v>
      </c>
      <c r="CC176" s="699">
        <f t="shared" si="122"/>
        <v>0</v>
      </c>
      <c r="CD176" s="20">
        <f t="shared" si="127"/>
        <v>8.2644628099173556E-3</v>
      </c>
      <c r="CE176" s="116">
        <v>0.01</v>
      </c>
      <c r="CF176" s="478"/>
      <c r="CG176" s="478"/>
      <c r="CH176" s="478"/>
      <c r="CI176" s="478"/>
      <c r="CJ176" s="478"/>
    </row>
    <row r="177" spans="1:83" ht="15" thickBot="1" x14ac:dyDescent="0.35">
      <c r="A177" s="279" t="s">
        <v>245</v>
      </c>
      <c r="B177" s="267">
        <v>553</v>
      </c>
      <c r="C177" s="505" t="s">
        <v>247</v>
      </c>
      <c r="D177" s="788">
        <v>3223.1404958677685</v>
      </c>
      <c r="E177" s="861">
        <v>3900</v>
      </c>
      <c r="F177" s="699">
        <f t="shared" si="128"/>
        <v>0</v>
      </c>
      <c r="G177" s="788">
        <v>3223.1404958677685</v>
      </c>
      <c r="H177" s="861">
        <v>3900</v>
      </c>
      <c r="I177" s="699">
        <f t="shared" si="129"/>
        <v>0</v>
      </c>
      <c r="J177" s="788">
        <v>3223.1404958677685</v>
      </c>
      <c r="K177" s="88">
        <v>3900</v>
      </c>
      <c r="L177" s="699">
        <f t="shared" si="130"/>
        <v>0</v>
      </c>
      <c r="M177" s="788">
        <v>3223.1404958677685</v>
      </c>
      <c r="N177" s="88">
        <v>3900</v>
      </c>
      <c r="O177" s="699">
        <f t="shared" si="131"/>
        <v>0</v>
      </c>
      <c r="P177" s="1044">
        <v>3223.1404958677685</v>
      </c>
      <c r="Q177" s="88">
        <v>3900</v>
      </c>
      <c r="R177" s="195">
        <f t="shared" si="132"/>
        <v>0</v>
      </c>
      <c r="S177" s="788">
        <v>3223.1404958677685</v>
      </c>
      <c r="T177" s="749">
        <v>3900</v>
      </c>
      <c r="U177" s="195">
        <f t="shared" si="133"/>
        <v>0</v>
      </c>
      <c r="V177" s="788">
        <v>3223.1404958677685</v>
      </c>
      <c r="W177" s="749">
        <v>3900</v>
      </c>
      <c r="X177" s="195">
        <f t="shared" si="134"/>
        <v>-9.0909090909090912E-2</v>
      </c>
      <c r="Y177" s="86">
        <v>3545.4545454545455</v>
      </c>
      <c r="Z177" s="876">
        <v>4290</v>
      </c>
      <c r="AA177" s="195">
        <f t="shared" si="135"/>
        <v>0.1</v>
      </c>
      <c r="AB177" s="788">
        <v>3223.1404958677685</v>
      </c>
      <c r="AC177" s="749">
        <v>3900</v>
      </c>
      <c r="AD177" s="195">
        <f t="shared" si="136"/>
        <v>0</v>
      </c>
      <c r="AE177" s="788">
        <v>3223.1404958677685</v>
      </c>
      <c r="AF177" s="749">
        <v>3900</v>
      </c>
      <c r="AG177" s="195">
        <f t="shared" si="137"/>
        <v>0</v>
      </c>
      <c r="AH177" s="28">
        <f t="shared" si="123"/>
        <v>3223.1404958677685</v>
      </c>
      <c r="AI177" s="89">
        <v>3900</v>
      </c>
      <c r="AJ177" s="195">
        <f t="shared" si="138"/>
        <v>0</v>
      </c>
      <c r="AK177" s="28">
        <f>AL177/1.21</f>
        <v>3223.1404958677685</v>
      </c>
      <c r="AL177" s="89">
        <v>3900</v>
      </c>
      <c r="AM177" s="195">
        <f t="shared" si="113"/>
        <v>0</v>
      </c>
      <c r="AN177" s="566">
        <v>3223.1404958677685</v>
      </c>
      <c r="AO177" s="566">
        <v>3900</v>
      </c>
      <c r="AP177" s="195">
        <f t="shared" si="114"/>
        <v>0</v>
      </c>
      <c r="AQ177" s="523">
        <v>3223.1404958677685</v>
      </c>
      <c r="AR177" s="89">
        <v>3900</v>
      </c>
      <c r="AS177" s="195">
        <f t="shared" si="115"/>
        <v>0</v>
      </c>
      <c r="AT177" s="523">
        <v>3223.1404958677685</v>
      </c>
      <c r="AU177" s="52">
        <v>3900</v>
      </c>
      <c r="AV177" s="195">
        <f t="shared" si="116"/>
        <v>0.34482758620689657</v>
      </c>
      <c r="AW177" s="523">
        <v>2396.6942148760331</v>
      </c>
      <c r="AX177" s="52">
        <v>2900</v>
      </c>
      <c r="AY177" s="195">
        <f t="shared" si="117"/>
        <v>0.16</v>
      </c>
      <c r="AZ177" s="523">
        <v>2066.1157024793388</v>
      </c>
      <c r="BA177" s="52">
        <v>2500</v>
      </c>
      <c r="BB177" s="195">
        <f t="shared" si="118"/>
        <v>0</v>
      </c>
      <c r="BC177" s="523">
        <v>2066.1157024793388</v>
      </c>
      <c r="BD177" s="52">
        <v>2500</v>
      </c>
      <c r="BE177" s="195">
        <f t="shared" si="119"/>
        <v>0</v>
      </c>
      <c r="BF177" s="28">
        <v>2066.1157024793388</v>
      </c>
      <c r="BG177" s="52">
        <v>2500</v>
      </c>
      <c r="BH177" s="195">
        <f t="shared" si="139"/>
        <v>0</v>
      </c>
      <c r="BI177" s="28">
        <f t="shared" si="124"/>
        <v>2066.1157024793388</v>
      </c>
      <c r="BJ177" s="52">
        <v>2500</v>
      </c>
      <c r="BK177" s="195">
        <f t="shared" si="140"/>
        <v>0.25</v>
      </c>
      <c r="BL177" s="28">
        <f t="shared" si="125"/>
        <v>1652.8925619834711</v>
      </c>
      <c r="BM177" s="52">
        <v>2000</v>
      </c>
      <c r="BN177" s="195">
        <f t="shared" si="141"/>
        <v>0</v>
      </c>
      <c r="BO177" s="60">
        <f t="shared" si="142"/>
        <v>1809.9547511312217</v>
      </c>
      <c r="BP177" s="90">
        <v>2000</v>
      </c>
      <c r="BQ177" s="195">
        <f t="shared" si="143"/>
        <v>0</v>
      </c>
      <c r="BR177" s="60">
        <f t="shared" si="144"/>
        <v>1809.9547511312217</v>
      </c>
      <c r="BS177" s="185">
        <v>2000</v>
      </c>
      <c r="BT177" s="195">
        <f t="shared" si="145"/>
        <v>0.66666666666666663</v>
      </c>
      <c r="BU177" s="144">
        <v>995.47511312217193</v>
      </c>
      <c r="BV177" s="161">
        <v>1200</v>
      </c>
      <c r="BW177" s="195">
        <f t="shared" si="146"/>
        <v>9.0909090909090912E-2</v>
      </c>
      <c r="BX177" s="60">
        <f t="shared" si="147"/>
        <v>995.47511312217193</v>
      </c>
      <c r="BY177" s="185">
        <v>1100</v>
      </c>
      <c r="BZ177" s="195">
        <f t="shared" si="148"/>
        <v>0.1111111111111111</v>
      </c>
      <c r="CA177" s="111">
        <f t="shared" si="126"/>
        <v>818.18181818181824</v>
      </c>
      <c r="CB177" s="59">
        <v>990</v>
      </c>
      <c r="CC177" s="195">
        <f t="shared" si="122"/>
        <v>0.23749999999999999</v>
      </c>
      <c r="CD177" s="35">
        <f t="shared" si="127"/>
        <v>661.15702479338847</v>
      </c>
      <c r="CE177" s="59">
        <v>800</v>
      </c>
    </row>
    <row r="178" spans="1:83" ht="15" thickBot="1" x14ac:dyDescent="0.35">
      <c r="A178" s="280" t="s">
        <v>245</v>
      </c>
      <c r="B178" s="272">
        <v>554</v>
      </c>
      <c r="C178" s="39" t="s">
        <v>248</v>
      </c>
      <c r="D178" s="789">
        <v>4049.5867768595044</v>
      </c>
      <c r="E178" s="889">
        <v>4900</v>
      </c>
      <c r="F178" s="699">
        <f t="shared" si="128"/>
        <v>0</v>
      </c>
      <c r="G178" s="789">
        <v>4049.5867768595044</v>
      </c>
      <c r="H178" s="889">
        <v>4900</v>
      </c>
      <c r="I178" s="699">
        <f t="shared" si="129"/>
        <v>0</v>
      </c>
      <c r="J178" s="789">
        <v>4049.5867768595044</v>
      </c>
      <c r="K178" s="548">
        <v>4900</v>
      </c>
      <c r="L178" s="699">
        <f t="shared" si="130"/>
        <v>0</v>
      </c>
      <c r="M178" s="789">
        <v>4049.5867768595044</v>
      </c>
      <c r="N178" s="548">
        <v>4900</v>
      </c>
      <c r="O178" s="699">
        <f t="shared" si="131"/>
        <v>0</v>
      </c>
      <c r="P178" s="1045">
        <v>4049.5867768595044</v>
      </c>
      <c r="Q178" s="548">
        <v>4900</v>
      </c>
      <c r="R178" s="206">
        <f t="shared" si="132"/>
        <v>0</v>
      </c>
      <c r="S178" s="791">
        <v>4049.5867768595044</v>
      </c>
      <c r="T178" s="749">
        <v>4900</v>
      </c>
      <c r="U178" s="206">
        <f t="shared" si="133"/>
        <v>0</v>
      </c>
      <c r="V178" s="791">
        <v>4049.5867768595044</v>
      </c>
      <c r="W178" s="749">
        <v>4900</v>
      </c>
      <c r="X178" s="206">
        <f t="shared" si="134"/>
        <v>-9.0909090909090912E-2</v>
      </c>
      <c r="Y178" s="657">
        <v>4454.545454545455</v>
      </c>
      <c r="Z178" s="877">
        <v>5390</v>
      </c>
      <c r="AA178" s="206">
        <f t="shared" si="135"/>
        <v>0.1</v>
      </c>
      <c r="AB178" s="791">
        <v>4049.5867768595044</v>
      </c>
      <c r="AC178" s="749">
        <v>4900</v>
      </c>
      <c r="AD178" s="206">
        <f t="shared" si="136"/>
        <v>0</v>
      </c>
      <c r="AE178" s="791">
        <v>4049.5867768595044</v>
      </c>
      <c r="AF178" s="749">
        <v>4900</v>
      </c>
      <c r="AG178" s="206">
        <f t="shared" si="137"/>
        <v>0</v>
      </c>
      <c r="AH178" s="181">
        <f t="shared" si="123"/>
        <v>4049.5867768595044</v>
      </c>
      <c r="AI178" s="92">
        <v>4900</v>
      </c>
      <c r="AJ178" s="206">
        <f t="shared" si="138"/>
        <v>0</v>
      </c>
      <c r="AK178" s="181">
        <f>AL178/1.21</f>
        <v>4049.5867768595044</v>
      </c>
      <c r="AL178" s="92">
        <v>4900</v>
      </c>
      <c r="AM178" s="206">
        <f t="shared" si="113"/>
        <v>0</v>
      </c>
      <c r="AN178" s="620">
        <v>4049.5867768595044</v>
      </c>
      <c r="AO178" s="620">
        <v>4900</v>
      </c>
      <c r="AP178" s="206">
        <f t="shared" si="114"/>
        <v>0</v>
      </c>
      <c r="AQ178" s="524">
        <v>4049.5867768595044</v>
      </c>
      <c r="AR178" s="92">
        <v>4900</v>
      </c>
      <c r="AS178" s="206">
        <f t="shared" si="115"/>
        <v>0</v>
      </c>
      <c r="AT178" s="524">
        <v>4049.5867768595044</v>
      </c>
      <c r="AU178" s="53">
        <v>4900</v>
      </c>
      <c r="AV178" s="206">
        <f t="shared" si="116"/>
        <v>0.25641025641025639</v>
      </c>
      <c r="AW178" s="524">
        <v>3223.1404958677685</v>
      </c>
      <c r="AX178" s="53">
        <v>3900</v>
      </c>
      <c r="AY178" s="206">
        <f t="shared" si="117"/>
        <v>0.11428571428571428</v>
      </c>
      <c r="AZ178" s="524">
        <v>2892.5619834710747</v>
      </c>
      <c r="BA178" s="53">
        <v>3500</v>
      </c>
      <c r="BB178" s="206">
        <f t="shared" si="118"/>
        <v>0</v>
      </c>
      <c r="BC178" s="524">
        <v>2892.5619834710747</v>
      </c>
      <c r="BD178" s="53">
        <v>3500</v>
      </c>
      <c r="BE178" s="206">
        <f t="shared" si="119"/>
        <v>0</v>
      </c>
      <c r="BF178" s="181">
        <v>2892.5619834710747</v>
      </c>
      <c r="BG178" s="53">
        <v>3500</v>
      </c>
      <c r="BH178" s="206">
        <f t="shared" si="139"/>
        <v>0</v>
      </c>
      <c r="BI178" s="181">
        <f t="shared" si="124"/>
        <v>2892.5619834710747</v>
      </c>
      <c r="BJ178" s="53">
        <v>3500</v>
      </c>
      <c r="BK178" s="206">
        <f t="shared" si="140"/>
        <v>0.16666666666666666</v>
      </c>
      <c r="BL178" s="181">
        <f t="shared" si="125"/>
        <v>2479.3388429752067</v>
      </c>
      <c r="BM178" s="53">
        <v>3000</v>
      </c>
      <c r="BN178" s="206">
        <f t="shared" si="141"/>
        <v>0</v>
      </c>
      <c r="BO178" s="181">
        <f t="shared" si="142"/>
        <v>2714.9321266968327</v>
      </c>
      <c r="BP178" s="53">
        <v>3000</v>
      </c>
      <c r="BQ178" s="206">
        <f t="shared" si="143"/>
        <v>0</v>
      </c>
      <c r="BR178" s="181">
        <f t="shared" si="144"/>
        <v>2714.9321266968327</v>
      </c>
      <c r="BS178" s="186">
        <v>3000</v>
      </c>
      <c r="BT178" s="206">
        <f>(BS178-BV178)/BV178</f>
        <v>0.2</v>
      </c>
      <c r="BU178" s="182">
        <v>996.47511312217205</v>
      </c>
      <c r="BV178" s="187">
        <v>2500</v>
      </c>
      <c r="BW178" s="206">
        <f t="shared" si="146"/>
        <v>0.13636363636363635</v>
      </c>
      <c r="BX178" s="181">
        <f t="shared" si="147"/>
        <v>1990.9502262443439</v>
      </c>
      <c r="BY178" s="186">
        <v>2200</v>
      </c>
      <c r="BZ178" s="206">
        <f>(BY178-CB178)/CB178</f>
        <v>0.10552763819095477</v>
      </c>
      <c r="CA178" s="114">
        <f t="shared" si="126"/>
        <v>1644.6280991735537</v>
      </c>
      <c r="CB178" s="183">
        <v>1990</v>
      </c>
      <c r="CC178" s="206">
        <f>(CB178-CE178)/CE178</f>
        <v>0.24374999999999999</v>
      </c>
      <c r="CD178" s="25">
        <f t="shared" si="127"/>
        <v>1322.3140495867769</v>
      </c>
      <c r="CE178" s="183">
        <v>1600</v>
      </c>
    </row>
    <row r="179" spans="1:83" s="1" customFormat="1" ht="15" thickBot="1" x14ac:dyDescent="0.35">
      <c r="A179" s="278" t="s">
        <v>249</v>
      </c>
      <c r="B179" s="275">
        <v>1147</v>
      </c>
      <c r="C179" s="504" t="s">
        <v>259</v>
      </c>
      <c r="D179" s="1049">
        <v>4123.9669421487606</v>
      </c>
      <c r="E179" s="470">
        <v>4990</v>
      </c>
      <c r="F179" s="699">
        <f t="shared" si="128"/>
        <v>0.111358574610245</v>
      </c>
      <c r="G179" s="1049">
        <v>3710.7438016528927</v>
      </c>
      <c r="H179" s="470">
        <v>4490</v>
      </c>
      <c r="I179" s="699">
        <f t="shared" si="129"/>
        <v>0</v>
      </c>
      <c r="J179" s="1049">
        <v>3710.7438016528927</v>
      </c>
      <c r="K179" s="184">
        <v>4490</v>
      </c>
      <c r="L179" s="699">
        <f t="shared" si="130"/>
        <v>-0.18214936247723132</v>
      </c>
      <c r="M179" s="1049">
        <v>4537.1900826446281</v>
      </c>
      <c r="N179" s="184">
        <v>5490</v>
      </c>
      <c r="O179" s="699">
        <f t="shared" si="131"/>
        <v>0</v>
      </c>
      <c r="P179" s="1042">
        <v>4537.1900826446281</v>
      </c>
      <c r="Q179" s="236">
        <v>5490</v>
      </c>
      <c r="R179" s="206">
        <f t="shared" si="132"/>
        <v>0.14613778705636743</v>
      </c>
      <c r="S179" s="787">
        <v>3958.6776859504134</v>
      </c>
      <c r="T179" s="89">
        <v>4790</v>
      </c>
      <c r="U179" s="206">
        <f t="shared" si="133"/>
        <v>0</v>
      </c>
      <c r="V179" s="307">
        <v>3958.6776859504134</v>
      </c>
      <c r="W179" s="162">
        <v>4790</v>
      </c>
      <c r="X179" s="206">
        <f t="shared" si="134"/>
        <v>0</v>
      </c>
      <c r="Y179" s="307">
        <v>3958.6776859504134</v>
      </c>
      <c r="Z179" s="162">
        <v>4790</v>
      </c>
      <c r="AA179" s="206">
        <f t="shared" si="135"/>
        <v>0</v>
      </c>
      <c r="AB179" s="81">
        <v>3958.6776859504134</v>
      </c>
      <c r="AC179" s="81">
        <v>4790</v>
      </c>
      <c r="AD179" s="206">
        <f t="shared" si="136"/>
        <v>0</v>
      </c>
      <c r="AE179" s="787">
        <v>3958.6776859504134</v>
      </c>
      <c r="AF179" s="89">
        <v>4790</v>
      </c>
      <c r="AG179" s="206">
        <f t="shared" si="137"/>
        <v>0.20050125313283207</v>
      </c>
      <c r="AH179" s="27">
        <f t="shared" si="123"/>
        <v>3297.5206611570247</v>
      </c>
      <c r="AI179" s="91">
        <v>3990</v>
      </c>
      <c r="AJ179" s="315">
        <f t="shared" si="138"/>
        <v>0</v>
      </c>
      <c r="AK179" s="27">
        <f t="shared" ref="AK179:AK181" si="149">AL179/1.21</f>
        <v>3297.5206611570247</v>
      </c>
      <c r="AL179" s="91">
        <v>3990</v>
      </c>
      <c r="AM179" s="315">
        <f t="shared" si="113"/>
        <v>0</v>
      </c>
      <c r="AN179" s="27">
        <f t="shared" ref="AN179:AN181" si="150">AO179/1.21</f>
        <v>3297.5206611570247</v>
      </c>
      <c r="AO179" s="91">
        <v>3990</v>
      </c>
      <c r="AP179" s="315"/>
      <c r="AS179" s="315"/>
      <c r="AV179" s="315"/>
      <c r="AY179" s="315"/>
      <c r="BB179" s="315"/>
      <c r="BE179" s="315"/>
      <c r="BH179" s="315"/>
      <c r="BK179" s="315"/>
      <c r="BN179" s="315"/>
      <c r="BQ179" s="315"/>
      <c r="BT179" s="315"/>
      <c r="BW179" s="315"/>
      <c r="BZ179" s="315"/>
      <c r="CA179" s="5"/>
      <c r="CC179" s="315"/>
      <c r="CD179" s="5"/>
    </row>
    <row r="180" spans="1:83" s="1" customFormat="1" ht="15" thickBot="1" x14ac:dyDescent="0.35">
      <c r="A180" s="279" t="s">
        <v>249</v>
      </c>
      <c r="B180" s="267">
        <v>1154</v>
      </c>
      <c r="C180" s="525" t="s">
        <v>261</v>
      </c>
      <c r="D180" s="86">
        <v>4123.9669421487606</v>
      </c>
      <c r="E180" s="384">
        <v>4990</v>
      </c>
      <c r="F180" s="699">
        <f t="shared" si="128"/>
        <v>0.111358574610245</v>
      </c>
      <c r="G180" s="86">
        <v>3710.7438016528927</v>
      </c>
      <c r="H180" s="384">
        <v>4490</v>
      </c>
      <c r="I180" s="699">
        <f t="shared" si="129"/>
        <v>0</v>
      </c>
      <c r="J180" s="86">
        <v>3710.7438016528927</v>
      </c>
      <c r="K180" s="350">
        <v>4490</v>
      </c>
      <c r="L180" s="699">
        <f t="shared" si="130"/>
        <v>-0.18214936247723132</v>
      </c>
      <c r="M180" s="86">
        <v>4537.1900826446281</v>
      </c>
      <c r="N180" s="350">
        <v>5490</v>
      </c>
      <c r="O180" s="699">
        <f t="shared" si="131"/>
        <v>0</v>
      </c>
      <c r="P180" s="86">
        <v>4537.1900826446281</v>
      </c>
      <c r="Q180" s="236">
        <v>5490</v>
      </c>
      <c r="R180" s="206">
        <f t="shared" si="132"/>
        <v>0.27972027972027974</v>
      </c>
      <c r="S180" s="788">
        <v>3545.4545454545455</v>
      </c>
      <c r="T180" s="89">
        <v>4290</v>
      </c>
      <c r="U180" s="206">
        <f t="shared" si="133"/>
        <v>0</v>
      </c>
      <c r="V180" s="86">
        <v>3545.4545454545455</v>
      </c>
      <c r="W180" s="162">
        <v>4290</v>
      </c>
      <c r="X180" s="206">
        <f t="shared" si="134"/>
        <v>0</v>
      </c>
      <c r="Y180" s="86">
        <v>3545.4545454545455</v>
      </c>
      <c r="Z180" s="162">
        <v>4290</v>
      </c>
      <c r="AA180" s="206">
        <f t="shared" si="135"/>
        <v>0</v>
      </c>
      <c r="AB180" s="81">
        <v>3545.4545454545455</v>
      </c>
      <c r="AC180" s="81">
        <v>4290</v>
      </c>
      <c r="AD180" s="206">
        <f t="shared" si="136"/>
        <v>0</v>
      </c>
      <c r="AE180" s="788">
        <v>3545.4545454545455</v>
      </c>
      <c r="AF180" s="89">
        <v>4290</v>
      </c>
      <c r="AG180" s="206">
        <f t="shared" si="137"/>
        <v>7.5187969924812026E-2</v>
      </c>
      <c r="AH180" s="28">
        <f t="shared" si="123"/>
        <v>3297.5206611570247</v>
      </c>
      <c r="AI180" s="52">
        <v>3990</v>
      </c>
      <c r="AJ180" s="195">
        <f t="shared" si="138"/>
        <v>0</v>
      </c>
      <c r="AK180" s="28">
        <f t="shared" si="149"/>
        <v>3297.5206611570247</v>
      </c>
      <c r="AL180" s="52">
        <v>3990</v>
      </c>
      <c r="AM180" s="195">
        <f t="shared" si="113"/>
        <v>0</v>
      </c>
      <c r="AN180" s="28">
        <f t="shared" si="150"/>
        <v>3297.5206611570247</v>
      </c>
      <c r="AO180" s="52">
        <v>3990</v>
      </c>
      <c r="AP180" s="195"/>
      <c r="AS180" s="195"/>
      <c r="AV180" s="195"/>
      <c r="AY180" s="195"/>
      <c r="BB180" s="195"/>
      <c r="BE180" s="195"/>
      <c r="BH180" s="195"/>
      <c r="BK180" s="195"/>
      <c r="BN180" s="195"/>
      <c r="BQ180" s="195"/>
      <c r="BT180" s="195"/>
      <c r="BW180" s="195"/>
      <c r="BZ180" s="195"/>
      <c r="CA180" s="5"/>
      <c r="CC180" s="195"/>
      <c r="CD180" s="5"/>
    </row>
    <row r="181" spans="1:83" s="480" customFormat="1" ht="15" thickBot="1" x14ac:dyDescent="0.35">
      <c r="A181" s="280" t="s">
        <v>249</v>
      </c>
      <c r="B181" s="272">
        <v>1121</v>
      </c>
      <c r="C181" s="628" t="s">
        <v>263</v>
      </c>
      <c r="D181" s="791">
        <v>6024.7933884297527</v>
      </c>
      <c r="E181" s="1086">
        <v>7290</v>
      </c>
      <c r="F181" s="699">
        <f t="shared" si="128"/>
        <v>4.2918454935622317E-2</v>
      </c>
      <c r="G181" s="791">
        <v>5776.8595041322315</v>
      </c>
      <c r="H181" s="1086">
        <v>6990</v>
      </c>
      <c r="I181" s="699">
        <f t="shared" si="129"/>
        <v>0</v>
      </c>
      <c r="J181" s="791">
        <v>5776.8595041322315</v>
      </c>
      <c r="K181" s="185">
        <v>6990</v>
      </c>
      <c r="L181" s="699">
        <f t="shared" si="130"/>
        <v>-0.12515644555694619</v>
      </c>
      <c r="M181" s="791">
        <v>6603.3057851239673</v>
      </c>
      <c r="N181" s="185">
        <v>7990</v>
      </c>
      <c r="O181" s="699">
        <f t="shared" si="131"/>
        <v>0</v>
      </c>
      <c r="P181" s="789">
        <v>6603.3057851239673</v>
      </c>
      <c r="Q181" s="89">
        <v>7990</v>
      </c>
      <c r="R181" s="206">
        <f t="shared" si="132"/>
        <v>0</v>
      </c>
      <c r="S181" s="789">
        <v>6603.3057851239673</v>
      </c>
      <c r="T181" s="89">
        <v>7990</v>
      </c>
      <c r="U181" s="206">
        <f t="shared" si="133"/>
        <v>0</v>
      </c>
      <c r="V181" s="86">
        <v>6603.3057851239673</v>
      </c>
      <c r="W181" s="162">
        <v>7990</v>
      </c>
      <c r="X181" s="206">
        <f t="shared" si="134"/>
        <v>0</v>
      </c>
      <c r="Y181" s="86">
        <v>6603.3057851239673</v>
      </c>
      <c r="Z181" s="162">
        <v>7990</v>
      </c>
      <c r="AA181" s="206">
        <f t="shared" si="135"/>
        <v>0</v>
      </c>
      <c r="AB181" s="81">
        <v>6603.3057851239673</v>
      </c>
      <c r="AC181" s="81">
        <v>7990</v>
      </c>
      <c r="AD181" s="206">
        <f t="shared" si="136"/>
        <v>0.14306151645207441</v>
      </c>
      <c r="AE181" s="789">
        <v>5776.8595041322315</v>
      </c>
      <c r="AF181" s="89">
        <v>6990</v>
      </c>
      <c r="AG181" s="206">
        <f t="shared" si="137"/>
        <v>1.4513788098693759E-2</v>
      </c>
      <c r="AH181" s="181">
        <f t="shared" si="123"/>
        <v>5694.2148760330583</v>
      </c>
      <c r="AI181" s="53">
        <v>6890</v>
      </c>
      <c r="AJ181" s="195">
        <f t="shared" si="138"/>
        <v>0</v>
      </c>
      <c r="AK181" s="181">
        <f t="shared" si="149"/>
        <v>5694.2148760330583</v>
      </c>
      <c r="AL181" s="53">
        <v>6890</v>
      </c>
      <c r="AM181" s="195">
        <f t="shared" si="113"/>
        <v>0</v>
      </c>
      <c r="AN181" s="181">
        <f t="shared" si="150"/>
        <v>5694.2148760330583</v>
      </c>
      <c r="AO181" s="53">
        <v>6890</v>
      </c>
      <c r="AP181" s="195"/>
      <c r="AS181" s="195"/>
      <c r="AV181" s="195"/>
      <c r="AY181" s="195"/>
      <c r="BB181" s="195"/>
      <c r="BE181" s="195"/>
      <c r="BH181" s="195"/>
      <c r="BK181" s="195"/>
      <c r="BN181" s="195"/>
      <c r="BQ181" s="195"/>
      <c r="BT181" s="195"/>
      <c r="BW181" s="195"/>
      <c r="BZ181" s="195"/>
      <c r="CA181" s="662"/>
      <c r="CC181" s="195"/>
      <c r="CD181" s="662"/>
    </row>
  </sheetData>
  <conditionalFormatting sqref="D1:E1 G1:H1 J1:K1 M1:N1 P1:Q1 S1:T1 D2:D3 G2:G3 J2:J3 M2:M3 P2:P3 S2:S3 E3 H3 K3 N3 Q3 T3 R137:R181 U137:U181 X137:X181 AA137:AA181 I1:I3 AD1:AD3 AG1:AG3 AJ1:AJ3 AY1:AY3 BH1:BH3 BB137:BB1048576 O137:O181 L137:L181 F137:F1048576 AM137:AM1048576 AP137:AP1048576 AS137:AS1048576 AV137:AV1048576 BE137:BE1048576 BK137:BK1048576 BN137:BN1048576 BQ137:BQ1048576 BT137:BT1048576 BW137:BW1048576 BZ137:BZ1048576 CC137:CC1048576 I5:I1048576 AD5:AD1048576 AG5:AG1048576 AJ5:AJ1048576 AY5:AY1048576 BH5:BH1048576">
    <cfRule type="cellIs" dxfId="230" priority="170" operator="between">
      <formula>0.01</formula>
      <formula>0.99</formula>
    </cfRule>
  </conditionalFormatting>
  <conditionalFormatting sqref="F1:F136">
    <cfRule type="cellIs" dxfId="229" priority="62" operator="between">
      <formula>-0.01</formula>
      <formula>-0.99</formula>
    </cfRule>
    <cfRule type="cellIs" dxfId="228" priority="63" operator="between">
      <formula>0.01</formula>
      <formula>0.99</formula>
    </cfRule>
  </conditionalFormatting>
  <conditionalFormatting sqref="F29:F39">
    <cfRule type="cellIs" dxfId="227" priority="71" operator="lessThan">
      <formula>-0.3</formula>
    </cfRule>
    <cfRule type="cellIs" dxfId="226" priority="72" operator="lessThan">
      <formula>0</formula>
    </cfRule>
    <cfRule type="beginsWith" priority="73" operator="beginsWith" text="#">
      <formula>LEFT(F29,LEN("#"))="#"</formula>
    </cfRule>
    <cfRule type="cellIs" dxfId="225" priority="74" operator="equal">
      <formula>1</formula>
    </cfRule>
  </conditionalFormatting>
  <conditionalFormatting sqref="F142:F147">
    <cfRule type="cellIs" dxfId="224" priority="64" operator="equal">
      <formula>1</formula>
    </cfRule>
    <cfRule type="cellIs" dxfId="223" priority="65" operator="equal">
      <formula>1</formula>
    </cfRule>
    <cfRule type="colorScale" priority="66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22" priority="67" operator="greaterThan">
      <formula>0.7</formula>
    </cfRule>
    <cfRule type="cellIs" dxfId="221" priority="68" operator="lessThan">
      <formula>-0.3</formula>
    </cfRule>
    <cfRule type="cellIs" dxfId="220" priority="69" operator="lessThan">
      <formula>0</formula>
    </cfRule>
    <cfRule type="beginsWith" priority="70" operator="beginsWith" text="#">
      <formula>LEFT(F142,LEN("#"))="#"</formula>
    </cfRule>
  </conditionalFormatting>
  <conditionalFormatting sqref="L1:L3 O1:O3 F137:F1048576 AM137:AM1048576 AP137:AP1048576 AS137:AS1048576 AV137:AV1048576 BB137:BB1048576 BE137:BE1048576 BK137:BK1048576 BN137:BN1048576 BQ137:BQ1048576 BT137:BT1048576 BW137:BW1048576 BZ137:BZ1048576 CC137:CC1048576 X1:X3 AA137:AA181 U137:U181 R137:R181 I1:I3 AJ1:AJ3 AD1:AD3 AG1:AG3 AY1:AY3 BH1:BH3 I5:I1048576 L5:L181 O5:O181 X5:X181 AD5:AD1048576 AG5:AG1048576 AJ5:AJ1048576 AY5:AY1048576 BH5:BH1048576">
    <cfRule type="cellIs" dxfId="219" priority="75" operator="between">
      <formula>-0.01</formula>
      <formula>-0.99</formula>
    </cfRule>
  </conditionalFormatting>
  <conditionalFormatting sqref="I29:I39">
    <cfRule type="cellIs" dxfId="218" priority="58" operator="lessThan">
      <formula>-0.3</formula>
    </cfRule>
    <cfRule type="cellIs" dxfId="217" priority="59" operator="lessThan">
      <formula>0</formula>
    </cfRule>
    <cfRule type="beginsWith" priority="60" operator="beginsWith" text="#">
      <formula>LEFT(I29,LEN("#"))="#"</formula>
    </cfRule>
    <cfRule type="cellIs" dxfId="216" priority="61" operator="equal">
      <formula>1</formula>
    </cfRule>
  </conditionalFormatting>
  <conditionalFormatting sqref="I142:I147">
    <cfRule type="cellIs" dxfId="215" priority="51" operator="equal">
      <formula>1</formula>
    </cfRule>
    <cfRule type="cellIs" dxfId="214" priority="52" operator="equal">
      <formula>1</formula>
    </cfRule>
    <cfRule type="colorScale" priority="53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13" priority="54" operator="greaterThan">
      <formula>0.7</formula>
    </cfRule>
    <cfRule type="cellIs" dxfId="212" priority="55" operator="lessThan">
      <formula>-0.3</formula>
    </cfRule>
    <cfRule type="cellIs" dxfId="211" priority="56" operator="lessThan">
      <formula>0</formula>
    </cfRule>
    <cfRule type="beginsWith" priority="57" operator="beginsWith" text="#">
      <formula>LEFT(I142,LEN("#"))="#"</formula>
    </cfRule>
  </conditionalFormatting>
  <conditionalFormatting sqref="L1:L3 O1:O3 X1:X3 L5:L136 O5:O136 X5:X136">
    <cfRule type="cellIs" dxfId="210" priority="76" operator="between">
      <formula>0.01</formula>
      <formula>0.99</formula>
    </cfRule>
  </conditionalFormatting>
  <conditionalFormatting sqref="L29:L39">
    <cfRule type="cellIs" dxfId="209" priority="84" operator="lessThan">
      <formula>-0.3</formula>
    </cfRule>
    <cfRule type="cellIs" dxfId="208" priority="85" operator="lessThan">
      <formula>0</formula>
    </cfRule>
    <cfRule type="beginsWith" priority="86" operator="beginsWith" text="#">
      <formula>LEFT(L29,LEN("#"))="#"</formula>
    </cfRule>
    <cfRule type="cellIs" dxfId="207" priority="87" operator="equal">
      <formula>1</formula>
    </cfRule>
  </conditionalFormatting>
  <conditionalFormatting sqref="G182:H1048576 J182:AA1048576 D198:E1048576 D1:E1 G1:H1 J1:K1 M1:N1 P1:Q1 S1:T1 D2:D3 G2:G3 J2:J3 M2:M3 P2:P3 S2:S3 E3 H3 K3 N3 Q3 T3">
    <cfRule type="cellIs" dxfId="206" priority="169" operator="between">
      <formula>-0.01</formula>
      <formula>-0.99</formula>
    </cfRule>
  </conditionalFormatting>
  <conditionalFormatting sqref="L142:L147">
    <cfRule type="cellIs" dxfId="205" priority="77" operator="equal">
      <formula>1</formula>
    </cfRule>
    <cfRule type="cellIs" dxfId="204" priority="78" operator="equal">
      <formula>1</formula>
    </cfRule>
    <cfRule type="colorScale" priority="7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203" priority="80" operator="greaterThan">
      <formula>0.7</formula>
    </cfRule>
    <cfRule type="cellIs" dxfId="202" priority="81" operator="lessThan">
      <formula>-0.3</formula>
    </cfRule>
    <cfRule type="cellIs" dxfId="201" priority="82" operator="lessThan">
      <formula>0</formula>
    </cfRule>
    <cfRule type="beginsWith" priority="83" operator="beginsWith" text="#">
      <formula>LEFT(L142,LEN("#"))="#"</formula>
    </cfRule>
  </conditionalFormatting>
  <conditionalFormatting sqref="O29:O39">
    <cfRule type="cellIs" dxfId="200" priority="96" operator="lessThan">
      <formula>-0.3</formula>
    </cfRule>
    <cfRule type="cellIs" dxfId="199" priority="97" operator="lessThan">
      <formula>0</formula>
    </cfRule>
    <cfRule type="beginsWith" priority="98" operator="beginsWith" text="#">
      <formula>LEFT(O29,LEN("#"))="#"</formula>
    </cfRule>
    <cfRule type="cellIs" dxfId="198" priority="99" operator="equal">
      <formula>1</formula>
    </cfRule>
  </conditionalFormatting>
  <conditionalFormatting sqref="O142:O147">
    <cfRule type="cellIs" dxfId="197" priority="89" operator="equal">
      <formula>1</formula>
    </cfRule>
    <cfRule type="cellIs" dxfId="196" priority="90" operator="equal">
      <formula>1</formula>
    </cfRule>
    <cfRule type="colorScale" priority="9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95" priority="92" operator="greaterThan">
      <formula>0.7</formula>
    </cfRule>
    <cfRule type="cellIs" dxfId="194" priority="93" operator="lessThan">
      <formula>-0.3</formula>
    </cfRule>
    <cfRule type="cellIs" dxfId="193" priority="94" operator="lessThan">
      <formula>0</formula>
    </cfRule>
    <cfRule type="beginsWith" priority="95" operator="beginsWith" text="#">
      <formula>LEFT(O142,LEN("#"))="#"</formula>
    </cfRule>
  </conditionalFormatting>
  <conditionalFormatting sqref="R1:R3 U1:U3 AA1:AA3 AM1:AM3 AP1:AP3 AS1:AS3 AV1:AV3 BB1:BB3 BE1:BE3 BK1:BK3 BN1:BN3 BQ1:BQ3 BT1:BT3 BW1:BW3 BZ1:BZ3 CC1:CC126 C142:C144 G182:H1048576 J182:AA1048576 D198:E1048576 R5:R126 U5:U126 AA5:AA126 AM5:AM126 AP5:AP126 AS5:AS126 AV5:AV126 BB5:BB126 BE5:BE126 BK5:BK126 BN5:BN126 BQ5:BQ126 BT5:BT126 BW5:BW126 BZ5:BZ126">
    <cfRule type="cellIs" dxfId="192" priority="154" operator="between">
      <formula>0.01</formula>
      <formula>0.99</formula>
    </cfRule>
  </conditionalFormatting>
  <conditionalFormatting sqref="R29:R39">
    <cfRule type="cellIs" dxfId="191" priority="114" operator="lessThan">
      <formula>-0.3</formula>
    </cfRule>
    <cfRule type="cellIs" dxfId="190" priority="115" operator="lessThan">
      <formula>0</formula>
    </cfRule>
    <cfRule type="beginsWith" priority="116" operator="beginsWith" text="#">
      <formula>LEFT(R29,LEN("#"))="#"</formula>
    </cfRule>
    <cfRule type="cellIs" dxfId="189" priority="117" operator="equal">
      <formula>1</formula>
    </cfRule>
  </conditionalFormatting>
  <conditionalFormatting sqref="R127:R136">
    <cfRule type="cellIs" dxfId="188" priority="100" operator="between">
      <formula>-0.01</formula>
      <formula>-0.99</formula>
    </cfRule>
    <cfRule type="cellIs" dxfId="187" priority="101" operator="between">
      <formula>0.01</formula>
      <formula>0.99</formula>
    </cfRule>
  </conditionalFormatting>
  <conditionalFormatting sqref="R142:R147">
    <cfRule type="cellIs" dxfId="186" priority="107" operator="equal">
      <formula>1</formula>
    </cfRule>
    <cfRule type="cellIs" dxfId="185" priority="108" operator="equal">
      <formula>1</formula>
    </cfRule>
    <cfRule type="colorScale" priority="109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84" priority="110" operator="greaterThan">
      <formula>0.7</formula>
    </cfRule>
    <cfRule type="cellIs" dxfId="183" priority="111" operator="lessThan">
      <formula>-0.3</formula>
    </cfRule>
    <cfRule type="cellIs" dxfId="182" priority="112" operator="lessThan">
      <formula>0</formula>
    </cfRule>
    <cfRule type="beginsWith" priority="113" operator="beginsWith" text="#">
      <formula>LEFT(R142,LEN("#"))="#"</formula>
    </cfRule>
  </conditionalFormatting>
  <conditionalFormatting sqref="U29:U39">
    <cfRule type="cellIs" dxfId="181" priority="125" operator="lessThan">
      <formula>-0.3</formula>
    </cfRule>
    <cfRule type="cellIs" dxfId="180" priority="126" operator="lessThan">
      <formula>0</formula>
    </cfRule>
    <cfRule type="beginsWith" priority="127" operator="beginsWith" text="#">
      <formula>LEFT(U29,LEN("#"))="#"</formula>
    </cfRule>
    <cfRule type="cellIs" dxfId="179" priority="128" operator="equal">
      <formula>1</formula>
    </cfRule>
  </conditionalFormatting>
  <conditionalFormatting sqref="U127:U136 AA127:AB136">
    <cfRule type="cellIs" dxfId="178" priority="103" operator="between">
      <formula>-0.01</formula>
      <formula>-0.99</formula>
    </cfRule>
    <cfRule type="cellIs" dxfId="177" priority="104" operator="between">
      <formula>0.01</formula>
      <formula>0.99</formula>
    </cfRule>
  </conditionalFormatting>
  <conditionalFormatting sqref="U142:U147">
    <cfRule type="cellIs" dxfId="176" priority="119" operator="equal">
      <formula>1</formula>
    </cfRule>
    <cfRule type="colorScale" priority="120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5" priority="121" operator="greaterThan">
      <formula>0.7</formula>
    </cfRule>
    <cfRule type="cellIs" dxfId="174" priority="122" operator="lessThan">
      <formula>-0.3</formula>
    </cfRule>
  </conditionalFormatting>
  <conditionalFormatting sqref="U142:AC147">
    <cfRule type="cellIs" dxfId="173" priority="118" operator="equal">
      <formula>1</formula>
    </cfRule>
    <cfRule type="cellIs" dxfId="172" priority="123" operator="lessThan">
      <formula>0</formula>
    </cfRule>
    <cfRule type="beginsWith" priority="124" operator="beginsWith" text="#">
      <formula>LEFT(U142,LEN("#"))="#"</formula>
    </cfRule>
  </conditionalFormatting>
  <conditionalFormatting sqref="V1:W1 V2:V3 W3">
    <cfRule type="cellIs" dxfId="171" priority="159" operator="between">
      <formula>-0.01</formula>
      <formula>-0.99</formula>
    </cfRule>
    <cfRule type="cellIs" dxfId="170" priority="160" operator="between">
      <formula>0.01</formula>
      <formula>0.99</formula>
    </cfRule>
  </conditionalFormatting>
  <conditionalFormatting sqref="V142:AC147 AJ142:AU147">
    <cfRule type="cellIs" dxfId="169" priority="148" operator="lessThan">
      <formula>-0.3</formula>
    </cfRule>
  </conditionalFormatting>
  <conditionalFormatting sqref="W142:X147">
    <cfRule type="colorScale" priority="145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68" priority="146" operator="greaterThan">
      <formula>0.7</formula>
    </cfRule>
  </conditionalFormatting>
  <conditionalFormatting sqref="W142:AC147">
    <cfRule type="cellIs" dxfId="167" priority="144" operator="equal">
      <formula>1</formula>
    </cfRule>
  </conditionalFormatting>
  <conditionalFormatting sqref="X29:X39">
    <cfRule type="cellIs" dxfId="166" priority="155" operator="lessThan">
      <formula>-0.3</formula>
    </cfRule>
    <cfRule type="cellIs" dxfId="165" priority="156" operator="lessThan">
      <formula>0</formula>
    </cfRule>
    <cfRule type="beginsWith" priority="157" operator="beginsWith" text="#">
      <formula>LEFT(X29,LEN("#"))="#"</formula>
    </cfRule>
    <cfRule type="cellIs" dxfId="164" priority="158" operator="equal">
      <formula>1</formula>
    </cfRule>
  </conditionalFormatting>
  <conditionalFormatting sqref="Y1:Y3">
    <cfRule type="cellIs" dxfId="163" priority="167" operator="between">
      <formula>-0.01</formula>
      <formula>-0.99</formula>
    </cfRule>
    <cfRule type="cellIs" dxfId="162" priority="168" operator="between">
      <formula>0.01</formula>
      <formula>0.99</formula>
    </cfRule>
  </conditionalFormatting>
  <conditionalFormatting sqref="Y142:AC147 AK142:AU147">
    <cfRule type="cellIs" dxfId="161" priority="147" operator="greaterThanOrEqual">
      <formula>0</formula>
    </cfRule>
  </conditionalFormatting>
  <conditionalFormatting sqref="Z1 Z3">
    <cfRule type="cellIs" dxfId="160" priority="165" operator="between">
      <formula>-0.01</formula>
      <formula>-0.99</formula>
    </cfRule>
    <cfRule type="cellIs" dxfId="159" priority="166" operator="between">
      <formula>0.01</formula>
      <formula>0.99</formula>
    </cfRule>
  </conditionalFormatting>
  <conditionalFormatting sqref="AA29:AA39">
    <cfRule type="cellIs" dxfId="158" priority="161" operator="lessThan">
      <formula>-0.3</formula>
    </cfRule>
    <cfRule type="cellIs" dxfId="157" priority="162" operator="lessThan">
      <formula>0</formula>
    </cfRule>
    <cfRule type="beginsWith" priority="163" operator="beginsWith" text="#">
      <formula>LEFT(AA29,LEN("#"))="#"</formula>
    </cfRule>
    <cfRule type="cellIs" dxfId="156" priority="164" operator="equal">
      <formula>1</formula>
    </cfRule>
  </conditionalFormatting>
  <conditionalFormatting sqref="AC5:AC178 E5:E181 H5:H181 K5:K181 N5:N181 Q5:Q181 T5:T181 W5:W181 Z5:Z181">
    <cfRule type="expression" dxfId="155" priority="88">
      <formula>IF(RIGHT(INT(E5),1)*1=9,TRUE,FALSE)</formula>
    </cfRule>
  </conditionalFormatting>
  <conditionalFormatting sqref="AD29:AD39">
    <cfRule type="cellIs" dxfId="154" priority="171" operator="lessThan">
      <formula>-0.3</formula>
    </cfRule>
    <cfRule type="cellIs" dxfId="153" priority="172" operator="lessThan">
      <formula>0</formula>
    </cfRule>
    <cfRule type="beginsWith" priority="173" operator="beginsWith" text="#">
      <formula>LEFT(AD29,LEN("#"))="#"</formula>
    </cfRule>
    <cfRule type="cellIs" dxfId="152" priority="174" operator="equal">
      <formula>1</formula>
    </cfRule>
  </conditionalFormatting>
  <conditionalFormatting sqref="AF127:AF136">
    <cfRule type="expression" dxfId="151" priority="102">
      <formula>IF(RIGHT(INT(AF127),1)*1=9,TRUE,FALSE)</formula>
    </cfRule>
  </conditionalFormatting>
  <conditionalFormatting sqref="AG29:AG39">
    <cfRule type="cellIs" dxfId="150" priority="239" operator="lessThan">
      <formula>-0.3</formula>
    </cfRule>
    <cfRule type="cellIs" dxfId="149" priority="240" operator="lessThan">
      <formula>0</formula>
    </cfRule>
    <cfRule type="beginsWith" priority="241" operator="beginsWith" text="#">
      <formula>LEFT(AG29,LEN("#"))="#"</formula>
    </cfRule>
    <cfRule type="cellIs" dxfId="148" priority="242" operator="equal">
      <formula>1</formula>
    </cfRule>
  </conditionalFormatting>
  <conditionalFormatting sqref="AH142:AH147">
    <cfRule type="expression" dxfId="147" priority="129">
      <formula>IF(RIGHT(INT(AH142),1)*1=9,TRUE,FALSE)</formula>
    </cfRule>
  </conditionalFormatting>
  <conditionalFormatting sqref="AI137:AI149">
    <cfRule type="cellIs" dxfId="146" priority="243" operator="between">
      <formula>-0.01</formula>
      <formula>-0.99</formula>
    </cfRule>
    <cfRule type="cellIs" dxfId="145" priority="244" operator="between">
      <formula>0.01</formula>
      <formula>0.99</formula>
    </cfRule>
  </conditionalFormatting>
  <conditionalFormatting sqref="U1:U3 R1:R3 AA1:AA3 AM1:AM3 AP1:AP3 AS1:AS3 AV1:AV3 BB1:BB3 BE1:BE3 BK1:BK3 BN1:BN3 BQ1:BQ3 BT1:BT3 BW1:BW3 BZ1:BZ3 CC1:CC126 C142:C144 R5:R126 U5:U126 AA5:AA126 AM5:AM126 AP5:AP126 AS5:AS126 AV5:AV126 BB5:BB126 BE5:BE126 BK5:BK126 BN5:BN126 BQ5:BQ126 BT5:BT126 BW5:BW126 BZ5:BZ126">
    <cfRule type="cellIs" dxfId="144" priority="153" operator="between">
      <formula>-0.01</formula>
      <formula>-0.99</formula>
    </cfRule>
  </conditionalFormatting>
  <conditionalFormatting sqref="AJ29:AJ39">
    <cfRule type="cellIs" dxfId="143" priority="235" operator="lessThan">
      <formula>-0.3</formula>
    </cfRule>
    <cfRule type="cellIs" dxfId="142" priority="236" operator="lessThan">
      <formula>0</formula>
    </cfRule>
    <cfRule type="beginsWith" priority="237" operator="beginsWith" text="#">
      <formula>LEFT(AJ29,LEN("#"))="#"</formula>
    </cfRule>
    <cfRule type="cellIs" dxfId="141" priority="238" operator="equal">
      <formula>1</formula>
    </cfRule>
  </conditionalFormatting>
  <conditionalFormatting sqref="AJ142:AJ147 V142:V147">
    <cfRule type="cellIs" dxfId="140" priority="149" operator="greaterThan">
      <formula>0</formula>
    </cfRule>
  </conditionalFormatting>
  <conditionalFormatting sqref="AJ142:AU147">
    <cfRule type="cellIs" dxfId="139" priority="140" operator="lessThan">
      <formula>0</formula>
    </cfRule>
    <cfRule type="beginsWith" priority="141" operator="beginsWith" text="#">
      <formula>LEFT(AJ142,LEN("#"))="#"</formula>
    </cfRule>
    <cfRule type="cellIs" dxfId="138" priority="150" operator="equal">
      <formula>1</formula>
    </cfRule>
  </conditionalFormatting>
  <conditionalFormatting sqref="AM29:AM39">
    <cfRule type="cellIs" dxfId="137" priority="231" operator="lessThan">
      <formula>-0.3</formula>
    </cfRule>
    <cfRule type="cellIs" dxfId="136" priority="232" operator="lessThan">
      <formula>0</formula>
    </cfRule>
    <cfRule type="beginsWith" priority="233" operator="beginsWith" text="#">
      <formula>LEFT(AM29,LEN("#"))="#"</formula>
    </cfRule>
    <cfRule type="cellIs" dxfId="135" priority="234" operator="equal">
      <formula>1</formula>
    </cfRule>
  </conditionalFormatting>
  <conditionalFormatting sqref="AM127:AV136 BB127:BE136 BK127:BL136 BN127:BO136 BQ127:XFD136">
    <cfRule type="cellIs" dxfId="134" priority="105" operator="between">
      <formula>-0.01</formula>
      <formula>-0.99</formula>
    </cfRule>
    <cfRule type="cellIs" dxfId="133" priority="106" operator="between">
      <formula>0.01</formula>
      <formula>0.99</formula>
    </cfRule>
  </conditionalFormatting>
  <conditionalFormatting sqref="AP29:AP39">
    <cfRule type="cellIs" dxfId="132" priority="227" operator="lessThan">
      <formula>-0.3</formula>
    </cfRule>
    <cfRule type="cellIs" dxfId="131" priority="228" operator="lessThan">
      <formula>0</formula>
    </cfRule>
    <cfRule type="beginsWith" priority="229" operator="beginsWith" text="#">
      <formula>LEFT(AP29,LEN("#"))="#"</formula>
    </cfRule>
    <cfRule type="cellIs" dxfId="130" priority="230" operator="equal">
      <formula>1</formula>
    </cfRule>
  </conditionalFormatting>
  <conditionalFormatting sqref="AS29:AS39">
    <cfRule type="cellIs" dxfId="129" priority="223" operator="lessThan">
      <formula>-0.3</formula>
    </cfRule>
    <cfRule type="cellIs" dxfId="128" priority="224" operator="lessThan">
      <formula>0</formula>
    </cfRule>
    <cfRule type="beginsWith" priority="225" operator="beginsWith" text="#">
      <formula>LEFT(AS29,LEN("#"))="#"</formula>
    </cfRule>
    <cfRule type="cellIs" dxfId="127" priority="226" operator="equal">
      <formula>1</formula>
    </cfRule>
  </conditionalFormatting>
  <conditionalFormatting sqref="AV29:AV39">
    <cfRule type="cellIs" dxfId="126" priority="219" operator="lessThan">
      <formula>-0.3</formula>
    </cfRule>
    <cfRule type="cellIs" dxfId="125" priority="220" operator="lessThan">
      <formula>0</formula>
    </cfRule>
    <cfRule type="beginsWith" priority="221" operator="beginsWith" text="#">
      <formula>LEFT(AV29,LEN("#"))="#"</formula>
    </cfRule>
    <cfRule type="cellIs" dxfId="124" priority="222" operator="equal">
      <formula>1</formula>
    </cfRule>
  </conditionalFormatting>
  <conditionalFormatting sqref="AY29:AY39">
    <cfRule type="cellIs" dxfId="123" priority="215" operator="lessThan">
      <formula>-0.3</formula>
    </cfRule>
    <cfRule type="cellIs" dxfId="122" priority="216" operator="lessThan">
      <formula>0</formula>
    </cfRule>
    <cfRule type="beginsWith" priority="217" operator="beginsWith" text="#">
      <formula>LEFT(AY29,LEN("#"))="#"</formula>
    </cfRule>
    <cfRule type="cellIs" dxfId="121" priority="218" operator="equal">
      <formula>1</formula>
    </cfRule>
  </conditionalFormatting>
  <conditionalFormatting sqref="AZ142:AZ147">
    <cfRule type="cellIs" dxfId="120" priority="132" operator="greaterThan">
      <formula>0</formula>
    </cfRule>
    <cfRule type="cellIs" dxfId="119" priority="133" operator="equal">
      <formula>1</formula>
    </cfRule>
  </conditionalFormatting>
  <conditionalFormatting sqref="AZ142:BB147">
    <cfRule type="cellIs" dxfId="118" priority="130" operator="lessThan">
      <formula>0</formula>
    </cfRule>
    <cfRule type="beginsWith" priority="131" operator="beginsWith" text="#">
      <formula>LEFT(AZ142,LEN("#"))="#"</formula>
    </cfRule>
    <cfRule type="cellIs" dxfId="117" priority="136" operator="lessThan">
      <formula>-0.3</formula>
    </cfRule>
  </conditionalFormatting>
  <conditionalFormatting sqref="BA142:BB147 AJ142:AJ147">
    <cfRule type="cellIs" dxfId="116" priority="142" operator="equal">
      <formula>1</formula>
    </cfRule>
  </conditionalFormatting>
  <conditionalFormatting sqref="BA142:BB147 AK142:AU147">
    <cfRule type="cellIs" dxfId="115" priority="143" operator="equal">
      <formula>1</formula>
    </cfRule>
  </conditionalFormatting>
  <conditionalFormatting sqref="BA142:BB147">
    <cfRule type="cellIs" dxfId="114" priority="139" operator="greaterThan">
      <formula>0.7</formula>
    </cfRule>
    <cfRule type="colorScale" priority="151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BB29:BB39">
    <cfRule type="cellIs" dxfId="113" priority="211" operator="lessThan">
      <formula>-0.3</formula>
    </cfRule>
    <cfRule type="cellIs" dxfId="112" priority="212" operator="lessThan">
      <formula>0</formula>
    </cfRule>
    <cfRule type="beginsWith" priority="213" operator="beginsWith" text="#">
      <formula>LEFT(BB29,LEN("#"))="#"</formula>
    </cfRule>
    <cfRule type="cellIs" dxfId="111" priority="214" operator="equal">
      <formula>1</formula>
    </cfRule>
  </conditionalFormatting>
  <conditionalFormatting sqref="BC142:BC147">
    <cfRule type="colorScale" priority="152">
      <colorScale>
        <cfvo type="min"/>
        <cfvo type="max"/>
        <color theme="0"/>
        <color theme="5" tint="0.39997558519241921"/>
      </colorScale>
    </cfRule>
  </conditionalFormatting>
  <conditionalFormatting sqref="BD142:BE147">
    <cfRule type="cellIs" dxfId="110" priority="134" operator="equal">
      <formula>1</formula>
    </cfRule>
    <cfRule type="cellIs" dxfId="109" priority="135" operator="greaterThanOrEqual">
      <formula>0</formula>
    </cfRule>
    <cfRule type="cellIs" dxfId="108" priority="137" operator="equal">
      <formula>1</formula>
    </cfRule>
    <cfRule type="cellIs" dxfId="107" priority="138" operator="lessThan">
      <formula>-0.3</formula>
    </cfRule>
    <cfRule type="cellIs" dxfId="106" priority="247" operator="lessThan">
      <formula>0</formula>
    </cfRule>
  </conditionalFormatting>
  <conditionalFormatting sqref="BE29:BE39">
    <cfRule type="cellIs" dxfId="105" priority="207" operator="lessThan">
      <formula>-0.3</formula>
    </cfRule>
    <cfRule type="cellIs" dxfId="104" priority="208" operator="lessThan">
      <formula>0</formula>
    </cfRule>
    <cfRule type="beginsWith" priority="209" operator="beginsWith" text="#">
      <formula>LEFT(BE29,LEN("#"))="#"</formula>
    </cfRule>
    <cfRule type="cellIs" dxfId="103" priority="210" operator="equal">
      <formula>1</formula>
    </cfRule>
  </conditionalFormatting>
  <conditionalFormatting sqref="BH29:BH39">
    <cfRule type="cellIs" dxfId="102" priority="203" operator="lessThan">
      <formula>-0.3</formula>
    </cfRule>
    <cfRule type="cellIs" dxfId="101" priority="204" operator="lessThan">
      <formula>0</formula>
    </cfRule>
    <cfRule type="beginsWith" priority="205" operator="beginsWith" text="#">
      <formula>LEFT(BH29,LEN("#"))="#"</formula>
    </cfRule>
    <cfRule type="cellIs" dxfId="100" priority="206" operator="equal">
      <formula>1</formula>
    </cfRule>
  </conditionalFormatting>
  <conditionalFormatting sqref="BK29:BK39">
    <cfRule type="cellIs" dxfId="99" priority="199" operator="lessThan">
      <formula>-0.3</formula>
    </cfRule>
    <cfRule type="cellIs" dxfId="98" priority="200" operator="lessThan">
      <formula>0</formula>
    </cfRule>
    <cfRule type="beginsWith" priority="201" operator="beginsWith" text="#">
      <formula>LEFT(BK29,LEN("#"))="#"</formula>
    </cfRule>
    <cfRule type="cellIs" dxfId="97" priority="202" operator="equal">
      <formula>1</formula>
    </cfRule>
  </conditionalFormatting>
  <conditionalFormatting sqref="BN29:BN39">
    <cfRule type="cellIs" dxfId="96" priority="195" operator="lessThan">
      <formula>-0.3</formula>
    </cfRule>
    <cfRule type="cellIs" dxfId="95" priority="196" operator="lessThan">
      <formula>0</formula>
    </cfRule>
    <cfRule type="beginsWith" priority="197" operator="beginsWith" text="#">
      <formula>LEFT(BN29,LEN("#"))="#"</formula>
    </cfRule>
    <cfRule type="cellIs" dxfId="94" priority="198" operator="equal">
      <formula>1</formula>
    </cfRule>
  </conditionalFormatting>
  <conditionalFormatting sqref="BQ29:BQ39">
    <cfRule type="cellIs" dxfId="93" priority="191" operator="lessThan">
      <formula>-0.3</formula>
    </cfRule>
    <cfRule type="cellIs" dxfId="92" priority="192" operator="lessThan">
      <formula>0</formula>
    </cfRule>
    <cfRule type="beginsWith" priority="193" operator="beginsWith" text="#">
      <formula>LEFT(BQ29,LEN("#"))="#"</formula>
    </cfRule>
    <cfRule type="cellIs" dxfId="91" priority="194" operator="equal">
      <formula>1</formula>
    </cfRule>
  </conditionalFormatting>
  <conditionalFormatting sqref="BT29:BT39">
    <cfRule type="cellIs" dxfId="90" priority="187" operator="lessThan">
      <formula>-0.3</formula>
    </cfRule>
    <cfRule type="cellIs" dxfId="89" priority="188" operator="lessThan">
      <formula>0</formula>
    </cfRule>
    <cfRule type="beginsWith" priority="189" operator="beginsWith" text="#">
      <formula>LEFT(BT29,LEN("#"))="#"</formula>
    </cfRule>
    <cfRule type="cellIs" dxfId="88" priority="190" operator="equal">
      <formula>1</formula>
    </cfRule>
  </conditionalFormatting>
  <conditionalFormatting sqref="BW29:BW39">
    <cfRule type="cellIs" dxfId="87" priority="183" operator="lessThan">
      <formula>-0.3</formula>
    </cfRule>
    <cfRule type="cellIs" dxfId="86" priority="184" operator="lessThan">
      <formula>0</formula>
    </cfRule>
    <cfRule type="beginsWith" priority="185" operator="beginsWith" text="#">
      <formula>LEFT(BW29,LEN("#"))="#"</formula>
    </cfRule>
    <cfRule type="cellIs" dxfId="85" priority="186" operator="equal">
      <formula>1</formula>
    </cfRule>
  </conditionalFormatting>
  <conditionalFormatting sqref="BZ29:BZ39">
    <cfRule type="cellIs" dxfId="84" priority="179" operator="lessThan">
      <formula>-0.3</formula>
    </cfRule>
    <cfRule type="cellIs" dxfId="83" priority="180" operator="lessThan">
      <formula>0</formula>
    </cfRule>
    <cfRule type="beginsWith" priority="181" operator="beginsWith" text="#">
      <formula>LEFT(BZ29,LEN("#"))="#"</formula>
    </cfRule>
    <cfRule type="cellIs" dxfId="82" priority="182" operator="equal">
      <formula>1</formula>
    </cfRule>
  </conditionalFormatting>
  <conditionalFormatting sqref="CC29:CC39">
    <cfRule type="beginsWith" priority="177" operator="beginsWith" text="#">
      <formula>LEFT(CC29,LEN("#"))="#"</formula>
    </cfRule>
    <cfRule type="cellIs" dxfId="81" priority="178" operator="equal">
      <formula>1</formula>
    </cfRule>
  </conditionalFormatting>
  <conditionalFormatting sqref="CC29:CE39">
    <cfRule type="cellIs" dxfId="80" priority="175" operator="lessThan">
      <formula>-0.3</formula>
    </cfRule>
    <cfRule type="cellIs" dxfId="79" priority="176" operator="lessThan">
      <formula>0</formula>
    </cfRule>
  </conditionalFormatting>
  <conditionalFormatting sqref="CD29:CE39">
    <cfRule type="cellIs" dxfId="78" priority="245" operator="greaterThanOrEqual">
      <formula>0</formula>
    </cfRule>
    <cfRule type="cellIs" dxfId="77" priority="246" operator="equal">
      <formula>1</formula>
    </cfRule>
  </conditionalFormatting>
  <conditionalFormatting sqref="C161:C163">
    <cfRule type="cellIs" dxfId="76" priority="50" operator="between">
      <formula>0.01</formula>
      <formula>0.99</formula>
    </cfRule>
  </conditionalFormatting>
  <conditionalFormatting sqref="C161:C163">
    <cfRule type="cellIs" dxfId="75" priority="49" operator="between">
      <formula>-0.01</formula>
      <formula>-0.99</formula>
    </cfRule>
  </conditionalFormatting>
  <conditionalFormatting sqref="I4">
    <cfRule type="cellIs" dxfId="74" priority="47" operator="between">
      <formula>-0.01</formula>
      <formula>-0.99</formula>
    </cfRule>
    <cfRule type="cellIs" dxfId="73" priority="48" operator="between">
      <formula>0.01</formula>
      <formula>0.99</formula>
    </cfRule>
  </conditionalFormatting>
  <conditionalFormatting sqref="L4">
    <cfRule type="cellIs" dxfId="72" priority="45" operator="between">
      <formula>-0.01</formula>
      <formula>-0.99</formula>
    </cfRule>
    <cfRule type="cellIs" dxfId="71" priority="46" operator="between">
      <formula>0.01</formula>
      <formula>0.99</formula>
    </cfRule>
  </conditionalFormatting>
  <conditionalFormatting sqref="O4">
    <cfRule type="cellIs" dxfId="70" priority="43" operator="between">
      <formula>-0.01</formula>
      <formula>-0.99</formula>
    </cfRule>
    <cfRule type="cellIs" dxfId="69" priority="44" operator="between">
      <formula>0.01</formula>
      <formula>0.99</formula>
    </cfRule>
  </conditionalFormatting>
  <conditionalFormatting sqref="R4">
    <cfRule type="cellIs" dxfId="68" priority="41" operator="between">
      <formula>-0.01</formula>
      <formula>-0.99</formula>
    </cfRule>
    <cfRule type="cellIs" dxfId="67" priority="42" operator="between">
      <formula>0.01</formula>
      <formula>0.99</formula>
    </cfRule>
  </conditionalFormatting>
  <conditionalFormatting sqref="U4">
    <cfRule type="cellIs" dxfId="66" priority="39" operator="between">
      <formula>-0.01</formula>
      <formula>-0.99</formula>
    </cfRule>
    <cfRule type="cellIs" dxfId="65" priority="40" operator="between">
      <formula>0.01</formula>
      <formula>0.99</formula>
    </cfRule>
  </conditionalFormatting>
  <conditionalFormatting sqref="X4">
    <cfRule type="cellIs" dxfId="64" priority="37" operator="between">
      <formula>-0.01</formula>
      <formula>-0.99</formula>
    </cfRule>
    <cfRule type="cellIs" dxfId="63" priority="38" operator="between">
      <formula>0.01</formula>
      <formula>0.99</formula>
    </cfRule>
  </conditionalFormatting>
  <conditionalFormatting sqref="AA4">
    <cfRule type="cellIs" dxfId="62" priority="35" operator="between">
      <formula>-0.01</formula>
      <formula>-0.99</formula>
    </cfRule>
    <cfRule type="cellIs" dxfId="61" priority="36" operator="between">
      <formula>0.01</formula>
      <formula>0.99</formula>
    </cfRule>
  </conditionalFormatting>
  <conditionalFormatting sqref="AD4">
    <cfRule type="cellIs" dxfId="60" priority="33" operator="between">
      <formula>-0.01</formula>
      <formula>-0.99</formula>
    </cfRule>
    <cfRule type="cellIs" dxfId="59" priority="34" operator="between">
      <formula>0.01</formula>
      <formula>0.99</formula>
    </cfRule>
  </conditionalFormatting>
  <conditionalFormatting sqref="AG4">
    <cfRule type="cellIs" dxfId="58" priority="31" operator="between">
      <formula>-0.01</formula>
      <formula>-0.99</formula>
    </cfRule>
    <cfRule type="cellIs" dxfId="57" priority="32" operator="between">
      <formula>0.01</formula>
      <formula>0.99</formula>
    </cfRule>
  </conditionalFormatting>
  <conditionalFormatting sqref="AJ4">
    <cfRule type="cellIs" dxfId="56" priority="29" operator="between">
      <formula>-0.01</formula>
      <formula>-0.99</formula>
    </cfRule>
    <cfRule type="cellIs" dxfId="55" priority="30" operator="between">
      <formula>0.01</formula>
      <formula>0.99</formula>
    </cfRule>
  </conditionalFormatting>
  <conditionalFormatting sqref="AM4">
    <cfRule type="cellIs" dxfId="54" priority="27" operator="between">
      <formula>-0.01</formula>
      <formula>-0.99</formula>
    </cfRule>
    <cfRule type="cellIs" dxfId="53" priority="28" operator="between">
      <formula>0.01</formula>
      <formula>0.99</formula>
    </cfRule>
  </conditionalFormatting>
  <conditionalFormatting sqref="AP4">
    <cfRule type="cellIs" dxfId="52" priority="25" operator="between">
      <formula>-0.01</formula>
      <formula>-0.99</formula>
    </cfRule>
    <cfRule type="cellIs" dxfId="51" priority="26" operator="between">
      <formula>0.01</formula>
      <formula>0.99</formula>
    </cfRule>
  </conditionalFormatting>
  <conditionalFormatting sqref="AS4">
    <cfRule type="cellIs" dxfId="50" priority="23" operator="between">
      <formula>-0.01</formula>
      <formula>-0.99</formula>
    </cfRule>
    <cfRule type="cellIs" dxfId="49" priority="24" operator="between">
      <formula>0.01</formula>
      <formula>0.99</formula>
    </cfRule>
  </conditionalFormatting>
  <conditionalFormatting sqref="AV4">
    <cfRule type="cellIs" dxfId="48" priority="21" operator="between">
      <formula>-0.01</formula>
      <formula>-0.99</formula>
    </cfRule>
    <cfRule type="cellIs" dxfId="47" priority="22" operator="between">
      <formula>0.01</formula>
      <formula>0.99</formula>
    </cfRule>
  </conditionalFormatting>
  <conditionalFormatting sqref="AY4">
    <cfRule type="cellIs" dxfId="46" priority="19" operator="between">
      <formula>-0.01</formula>
      <formula>-0.99</formula>
    </cfRule>
    <cfRule type="cellIs" dxfId="45" priority="20" operator="between">
      <formula>0.01</formula>
      <formula>0.99</formula>
    </cfRule>
  </conditionalFormatting>
  <conditionalFormatting sqref="BB4">
    <cfRule type="cellIs" dxfId="44" priority="17" operator="between">
      <formula>-0.01</formula>
      <formula>-0.99</formula>
    </cfRule>
    <cfRule type="cellIs" dxfId="43" priority="18" operator="between">
      <formula>0.01</formula>
      <formula>0.99</formula>
    </cfRule>
  </conditionalFormatting>
  <conditionalFormatting sqref="BE4">
    <cfRule type="cellIs" dxfId="42" priority="15" operator="between">
      <formula>-0.01</formula>
      <formula>-0.99</formula>
    </cfRule>
    <cfRule type="cellIs" dxfId="41" priority="16" operator="between">
      <formula>0.01</formula>
      <formula>0.99</formula>
    </cfRule>
  </conditionalFormatting>
  <conditionalFormatting sqref="BH4">
    <cfRule type="cellIs" dxfId="40" priority="13" operator="between">
      <formula>-0.01</formula>
      <formula>-0.99</formula>
    </cfRule>
    <cfRule type="cellIs" dxfId="39" priority="14" operator="between">
      <formula>0.01</formula>
      <formula>0.99</formula>
    </cfRule>
  </conditionalFormatting>
  <conditionalFormatting sqref="BK4">
    <cfRule type="cellIs" dxfId="38" priority="11" operator="between">
      <formula>-0.01</formula>
      <formula>-0.99</formula>
    </cfRule>
    <cfRule type="cellIs" dxfId="37" priority="12" operator="between">
      <formula>0.01</formula>
      <formula>0.99</formula>
    </cfRule>
  </conditionalFormatting>
  <conditionalFormatting sqref="BN4">
    <cfRule type="cellIs" dxfId="36" priority="9" operator="between">
      <formula>-0.01</formula>
      <formula>-0.99</formula>
    </cfRule>
    <cfRule type="cellIs" dxfId="35" priority="10" operator="between">
      <formula>0.01</formula>
      <formula>0.99</formula>
    </cfRule>
  </conditionalFormatting>
  <conditionalFormatting sqref="BQ4">
    <cfRule type="cellIs" dxfId="34" priority="7" operator="between">
      <formula>-0.01</formula>
      <formula>-0.99</formula>
    </cfRule>
    <cfRule type="cellIs" dxfId="33" priority="8" operator="between">
      <formula>0.01</formula>
      <formula>0.99</formula>
    </cfRule>
  </conditionalFormatting>
  <conditionalFormatting sqref="BT4">
    <cfRule type="cellIs" dxfId="32" priority="5" operator="between">
      <formula>-0.01</formula>
      <formula>-0.99</formula>
    </cfRule>
    <cfRule type="cellIs" dxfId="31" priority="6" operator="between">
      <formula>0.01</formula>
      <formula>0.99</formula>
    </cfRule>
  </conditionalFormatting>
  <conditionalFormatting sqref="BW4">
    <cfRule type="cellIs" dxfId="30" priority="3" operator="between">
      <formula>-0.01</formula>
      <formula>-0.99</formula>
    </cfRule>
    <cfRule type="cellIs" dxfId="29" priority="4" operator="between">
      <formula>0.01</formula>
      <formula>0.99</formula>
    </cfRule>
  </conditionalFormatting>
  <conditionalFormatting sqref="BZ4">
    <cfRule type="cellIs" dxfId="28" priority="1" operator="between">
      <formula>-0.01</formula>
      <formula>-0.99</formula>
    </cfRule>
    <cfRule type="cellIs" dxfId="27" priority="2" operator="between">
      <formula>0.01</formula>
      <formula>0.99</formula>
    </cfRule>
  </conditionalFormatting>
  <pageMargins left="0.7" right="0.7" top="0.75" bottom="0.75" header="0.3" footer="0.3"/>
  <pageSetup paperSize="9" scale="16" fitToHeight="0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280ADB-F878-4C41-8DFF-8398D620B453}">
  <sheetPr codeName="Hoja22">
    <pageSetUpPr fitToPage="1"/>
  </sheetPr>
  <dimension ref="A1:BU320"/>
  <sheetViews>
    <sheetView topLeftCell="A51" zoomScale="77" zoomScaleNormal="85" workbookViewId="0">
      <selection activeCell="E68" sqref="E68"/>
    </sheetView>
  </sheetViews>
  <sheetFormatPr baseColWidth="10" defaultColWidth="11.44140625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6.6640625" bestFit="1" customWidth="1"/>
    <col min="6" max="6" width="11.109375" hidden="1" customWidth="1"/>
    <col min="7" max="7" width="7.33203125" bestFit="1" customWidth="1"/>
    <col min="8" max="8" width="11.109375" hidden="1" customWidth="1"/>
    <col min="9" max="9" width="7.33203125" bestFit="1" customWidth="1"/>
    <col min="10" max="10" width="8" bestFit="1" customWidth="1"/>
    <col min="11" max="11" width="7.33203125" bestFit="1" customWidth="1"/>
    <col min="12" max="12" width="11.109375" hidden="1" customWidth="1"/>
    <col min="13" max="13" width="8.88671875" bestFit="1" customWidth="1"/>
    <col min="14" max="14" width="11.33203125" bestFit="1" customWidth="1"/>
    <col min="15" max="15" width="8.33203125" bestFit="1" customWidth="1"/>
    <col min="16" max="16" width="11.33203125" bestFit="1" customWidth="1"/>
    <col min="17" max="17" width="2.6640625" bestFit="1" customWidth="1"/>
    <col min="18" max="18" width="9" bestFit="1" customWidth="1"/>
    <col min="19" max="19" width="2.6640625" bestFit="1" customWidth="1"/>
    <col min="20" max="20" width="7.109375" bestFit="1" customWidth="1"/>
    <col min="21" max="21" width="2.6640625" bestFit="1" customWidth="1"/>
    <col min="22" max="22" width="11.33203125" bestFit="1" customWidth="1"/>
    <col min="23" max="23" width="11.88671875" hidden="1" customWidth="1"/>
    <col min="24" max="24" width="6.44140625" customWidth="1"/>
    <col min="25" max="26" width="12.6640625" customWidth="1"/>
    <col min="27" max="27" width="6.44140625" customWidth="1"/>
    <col min="28" max="29" width="12.6640625" customWidth="1"/>
    <col min="30" max="30" width="6.44140625" customWidth="1"/>
    <col min="31" max="32" width="9.88671875" bestFit="1" customWidth="1"/>
    <col min="33" max="33" width="6.44140625" customWidth="1"/>
    <col min="34" max="34" width="8.6640625" bestFit="1" customWidth="1"/>
    <col min="35" max="35" width="10.6640625" bestFit="1" customWidth="1"/>
    <col min="36" max="36" width="6.44140625" customWidth="1"/>
    <col min="37" max="37" width="8.6640625" bestFit="1" customWidth="1"/>
    <col min="38" max="38" width="9.5546875" bestFit="1" customWidth="1"/>
    <col min="39" max="39" width="6.44140625" customWidth="1"/>
    <col min="40" max="40" width="8.6640625" bestFit="1" customWidth="1"/>
    <col min="41" max="41" width="10.6640625" bestFit="1" customWidth="1"/>
    <col min="42" max="42" width="6.44140625" customWidth="1"/>
    <col min="43" max="43" width="7.44140625" bestFit="1" customWidth="1"/>
    <col min="44" max="44" width="10.6640625" bestFit="1" customWidth="1"/>
    <col min="45" max="45" width="6.44140625" customWidth="1"/>
    <col min="46" max="46" width="7.44140625" bestFit="1" customWidth="1"/>
    <col min="47" max="47" width="10.6640625" bestFit="1" customWidth="1"/>
    <col min="48" max="48" width="6.44140625" customWidth="1"/>
    <col min="49" max="49" width="11.109375" hidden="1" customWidth="1"/>
    <col min="50" max="50" width="11" customWidth="1"/>
    <col min="51" max="51" width="6.44140625" customWidth="1"/>
    <col min="52" max="52" width="11.109375" hidden="1" customWidth="1"/>
    <col min="53" max="53" width="11.109375" customWidth="1"/>
    <col min="54" max="54" width="6.44140625" customWidth="1"/>
    <col min="55" max="55" width="11.109375" hidden="1" customWidth="1"/>
    <col min="56" max="56" width="11.109375" customWidth="1"/>
    <col min="57" max="57" width="6.44140625" customWidth="1"/>
    <col min="58" max="58" width="11.109375" hidden="1" customWidth="1"/>
    <col min="59" max="59" width="12.44140625" customWidth="1"/>
    <col min="60" max="60" width="6.44140625" customWidth="1"/>
    <col min="61" max="61" width="12.44140625" hidden="1" customWidth="1"/>
    <col min="62" max="62" width="12.44140625" customWidth="1"/>
    <col min="63" max="63" width="6.44140625" customWidth="1"/>
    <col min="64" max="64" width="11.6640625" hidden="1" customWidth="1"/>
    <col min="65" max="65" width="11.6640625" customWidth="1"/>
    <col min="66" max="66" width="6.44140625" customWidth="1"/>
    <col min="67" max="67" width="11.6640625" hidden="1" customWidth="1"/>
    <col min="68" max="68" width="11.6640625" customWidth="1"/>
    <col min="69" max="69" width="6.44140625" customWidth="1"/>
    <col min="70" max="70" width="11.6640625" hidden="1" customWidth="1"/>
    <col min="71" max="71" width="11.6640625" customWidth="1"/>
    <col min="72" max="72" width="6.44140625" customWidth="1"/>
    <col min="73" max="73" width="11.6640625" hidden="1" customWidth="1"/>
    <col min="74" max="74" width="11.6640625" customWidth="1"/>
    <col min="76" max="76" width="13.33203125" customWidth="1"/>
    <col min="77" max="77" width="8.44140625" customWidth="1"/>
    <col min="78" max="78" width="71" bestFit="1" customWidth="1"/>
    <col min="83" max="83" width="43.6640625" bestFit="1" customWidth="1"/>
  </cols>
  <sheetData>
    <row r="1" spans="1:6" x14ac:dyDescent="0.3">
      <c r="A1" s="1098" t="s">
        <v>1357</v>
      </c>
    </row>
    <row r="2" spans="1:6" x14ac:dyDescent="0.3">
      <c r="A2" s="1098" t="s">
        <v>936</v>
      </c>
    </row>
    <row r="3" spans="1:6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3">
      <c r="A4">
        <v>1</v>
      </c>
      <c r="B4" t="s">
        <v>510</v>
      </c>
      <c r="C4" t="s">
        <v>439</v>
      </c>
      <c r="D4" t="s">
        <v>511</v>
      </c>
      <c r="E4">
        <v>9840</v>
      </c>
      <c r="F4" t="s">
        <v>937</v>
      </c>
    </row>
    <row r="5" spans="1:6" x14ac:dyDescent="0.3">
      <c r="A5">
        <v>3</v>
      </c>
      <c r="B5" t="s">
        <v>512</v>
      </c>
      <c r="C5" t="s">
        <v>439</v>
      </c>
      <c r="D5" t="s">
        <v>511</v>
      </c>
      <c r="E5">
        <v>9840</v>
      </c>
      <c r="F5" t="s">
        <v>937</v>
      </c>
    </row>
    <row r="6" spans="1:6" x14ac:dyDescent="0.3">
      <c r="A6">
        <v>5</v>
      </c>
      <c r="B6" t="s">
        <v>513</v>
      </c>
      <c r="C6" t="s">
        <v>439</v>
      </c>
      <c r="D6" t="s">
        <v>511</v>
      </c>
      <c r="E6">
        <v>9840</v>
      </c>
      <c r="F6" t="s">
        <v>937</v>
      </c>
    </row>
    <row r="7" spans="1:6" x14ac:dyDescent="0.3">
      <c r="A7" s="1097">
        <v>9</v>
      </c>
      <c r="B7" s="1097" t="s">
        <v>514</v>
      </c>
      <c r="C7" s="1097" t="s">
        <v>439</v>
      </c>
      <c r="D7" s="1097" t="s">
        <v>511</v>
      </c>
      <c r="E7">
        <v>1591</v>
      </c>
      <c r="F7" t="s">
        <v>942</v>
      </c>
    </row>
    <row r="8" spans="1:6" x14ac:dyDescent="0.3">
      <c r="A8" s="1097">
        <v>10</v>
      </c>
      <c r="B8" s="1097" t="s">
        <v>515</v>
      </c>
      <c r="C8" s="1097" t="s">
        <v>456</v>
      </c>
      <c r="D8" s="1097" t="s">
        <v>511</v>
      </c>
      <c r="E8">
        <v>1569</v>
      </c>
      <c r="F8" t="s">
        <v>942</v>
      </c>
    </row>
    <row r="9" spans="1:6" x14ac:dyDescent="0.3">
      <c r="A9" s="1097">
        <v>11</v>
      </c>
      <c r="B9" s="1097" t="s">
        <v>516</v>
      </c>
      <c r="C9" s="1097" t="s">
        <v>456</v>
      </c>
      <c r="D9" s="1097" t="s">
        <v>511</v>
      </c>
      <c r="E9">
        <v>3241</v>
      </c>
      <c r="F9" t="s">
        <v>942</v>
      </c>
    </row>
    <row r="10" spans="1:6" x14ac:dyDescent="0.3">
      <c r="A10">
        <v>18</v>
      </c>
      <c r="B10" t="s">
        <v>519</v>
      </c>
      <c r="C10" t="s">
        <v>439</v>
      </c>
      <c r="D10" t="s">
        <v>511</v>
      </c>
      <c r="E10">
        <v>6208</v>
      </c>
      <c r="F10" t="s">
        <v>937</v>
      </c>
    </row>
    <row r="11" spans="1:6" x14ac:dyDescent="0.3">
      <c r="A11">
        <v>20</v>
      </c>
      <c r="B11" t="s">
        <v>520</v>
      </c>
      <c r="C11" t="s">
        <v>439</v>
      </c>
      <c r="D11" t="s">
        <v>511</v>
      </c>
      <c r="E11">
        <v>6206</v>
      </c>
      <c r="F11" t="s">
        <v>937</v>
      </c>
    </row>
    <row r="12" spans="1:6" x14ac:dyDescent="0.3">
      <c r="A12">
        <v>27</v>
      </c>
      <c r="B12" t="s">
        <v>521</v>
      </c>
      <c r="C12" t="s">
        <v>522</v>
      </c>
      <c r="D12" t="s">
        <v>511</v>
      </c>
      <c r="E12">
        <v>21583</v>
      </c>
      <c r="F12" t="s">
        <v>937</v>
      </c>
    </row>
    <row r="13" spans="1:6" x14ac:dyDescent="0.3">
      <c r="A13" s="1097">
        <v>30</v>
      </c>
      <c r="B13" s="1097" t="s">
        <v>523</v>
      </c>
      <c r="C13" s="1097" t="s">
        <v>522</v>
      </c>
      <c r="D13" s="1097" t="s">
        <v>511</v>
      </c>
      <c r="E13">
        <v>4075</v>
      </c>
      <c r="F13" t="s">
        <v>942</v>
      </c>
    </row>
    <row r="14" spans="1:6" x14ac:dyDescent="0.3">
      <c r="A14">
        <v>33</v>
      </c>
      <c r="B14" t="s">
        <v>327</v>
      </c>
      <c r="C14" t="s">
        <v>522</v>
      </c>
      <c r="D14" t="s">
        <v>511</v>
      </c>
      <c r="E14">
        <v>26731</v>
      </c>
      <c r="F14" t="s">
        <v>937</v>
      </c>
    </row>
    <row r="15" spans="1:6" x14ac:dyDescent="0.3">
      <c r="A15">
        <v>34</v>
      </c>
      <c r="B15" t="s">
        <v>328</v>
      </c>
      <c r="C15" t="s">
        <v>522</v>
      </c>
      <c r="D15" t="s">
        <v>511</v>
      </c>
      <c r="E15">
        <v>23747</v>
      </c>
      <c r="F15" t="s">
        <v>937</v>
      </c>
    </row>
    <row r="16" spans="1:6" x14ac:dyDescent="0.3">
      <c r="A16">
        <v>35</v>
      </c>
      <c r="B16" t="s">
        <v>329</v>
      </c>
      <c r="C16" t="s">
        <v>522</v>
      </c>
      <c r="D16" t="s">
        <v>511</v>
      </c>
      <c r="E16">
        <v>23747</v>
      </c>
      <c r="F16" t="s">
        <v>937</v>
      </c>
    </row>
    <row r="17" spans="1:6" x14ac:dyDescent="0.3">
      <c r="A17">
        <v>38</v>
      </c>
      <c r="B17" t="s">
        <v>525</v>
      </c>
      <c r="C17" t="s">
        <v>522</v>
      </c>
      <c r="D17" t="s">
        <v>511</v>
      </c>
      <c r="E17">
        <v>23917</v>
      </c>
      <c r="F17" t="s">
        <v>937</v>
      </c>
    </row>
    <row r="18" spans="1:6" x14ac:dyDescent="0.3">
      <c r="A18">
        <v>39</v>
      </c>
      <c r="B18" t="s">
        <v>526</v>
      </c>
      <c r="C18" t="s">
        <v>522</v>
      </c>
      <c r="D18" t="s">
        <v>511</v>
      </c>
      <c r="E18">
        <v>23917</v>
      </c>
      <c r="F18" t="s">
        <v>937</v>
      </c>
    </row>
    <row r="19" spans="1:6" x14ac:dyDescent="0.3">
      <c r="A19">
        <v>40</v>
      </c>
      <c r="B19" t="s">
        <v>527</v>
      </c>
      <c r="C19" t="s">
        <v>522</v>
      </c>
      <c r="D19" t="s">
        <v>511</v>
      </c>
      <c r="E19">
        <v>23917</v>
      </c>
      <c r="F19" t="s">
        <v>937</v>
      </c>
    </row>
    <row r="20" spans="1:6" x14ac:dyDescent="0.3">
      <c r="A20">
        <v>41</v>
      </c>
      <c r="B20" t="s">
        <v>528</v>
      </c>
      <c r="C20" t="s">
        <v>522</v>
      </c>
      <c r="D20" t="s">
        <v>511</v>
      </c>
      <c r="E20">
        <v>23917</v>
      </c>
      <c r="F20" t="s">
        <v>937</v>
      </c>
    </row>
    <row r="21" spans="1:6" x14ac:dyDescent="0.3">
      <c r="A21">
        <v>42</v>
      </c>
      <c r="B21" t="s">
        <v>1286</v>
      </c>
      <c r="C21" t="s">
        <v>522</v>
      </c>
      <c r="D21" t="s">
        <v>511</v>
      </c>
      <c r="E21">
        <v>11128</v>
      </c>
      <c r="F21" t="s">
        <v>937</v>
      </c>
    </row>
    <row r="22" spans="1:6" x14ac:dyDescent="0.3">
      <c r="A22">
        <v>43</v>
      </c>
      <c r="B22" t="s">
        <v>1287</v>
      </c>
      <c r="C22" t="s">
        <v>522</v>
      </c>
      <c r="D22" t="s">
        <v>511</v>
      </c>
      <c r="E22">
        <v>11128</v>
      </c>
      <c r="F22" t="s">
        <v>937</v>
      </c>
    </row>
    <row r="23" spans="1:6" x14ac:dyDescent="0.3">
      <c r="A23">
        <v>44</v>
      </c>
      <c r="B23" t="s">
        <v>1288</v>
      </c>
      <c r="C23" t="s">
        <v>522</v>
      </c>
      <c r="D23" t="s">
        <v>511</v>
      </c>
      <c r="E23">
        <v>11128</v>
      </c>
      <c r="F23" t="s">
        <v>937</v>
      </c>
    </row>
    <row r="24" spans="1:6" x14ac:dyDescent="0.3">
      <c r="A24">
        <v>48</v>
      </c>
      <c r="B24" t="s">
        <v>529</v>
      </c>
      <c r="C24" t="s">
        <v>522</v>
      </c>
      <c r="D24" t="s">
        <v>511</v>
      </c>
      <c r="E24">
        <v>14057</v>
      </c>
      <c r="F24" t="s">
        <v>937</v>
      </c>
    </row>
    <row r="25" spans="1:6" x14ac:dyDescent="0.3">
      <c r="A25">
        <v>49</v>
      </c>
      <c r="B25" t="s">
        <v>530</v>
      </c>
      <c r="C25" t="s">
        <v>522</v>
      </c>
      <c r="D25" t="s">
        <v>511</v>
      </c>
      <c r="E25">
        <v>14057</v>
      </c>
      <c r="F25" t="s">
        <v>937</v>
      </c>
    </row>
    <row r="26" spans="1:6" x14ac:dyDescent="0.3">
      <c r="A26">
        <v>50</v>
      </c>
      <c r="B26" t="s">
        <v>330</v>
      </c>
      <c r="C26" t="s">
        <v>522</v>
      </c>
      <c r="D26" t="s">
        <v>511</v>
      </c>
      <c r="E26">
        <v>26731</v>
      </c>
      <c r="F26" t="s">
        <v>937</v>
      </c>
    </row>
    <row r="27" spans="1:6" x14ac:dyDescent="0.3">
      <c r="A27">
        <v>58</v>
      </c>
      <c r="B27" t="s">
        <v>531</v>
      </c>
      <c r="C27" t="s">
        <v>522</v>
      </c>
      <c r="D27" t="s">
        <v>511</v>
      </c>
      <c r="E27">
        <v>26735</v>
      </c>
      <c r="F27" t="s">
        <v>937</v>
      </c>
    </row>
    <row r="28" spans="1:6" x14ac:dyDescent="0.3">
      <c r="A28">
        <v>59</v>
      </c>
      <c r="B28" t="s">
        <v>532</v>
      </c>
      <c r="C28" t="s">
        <v>522</v>
      </c>
      <c r="D28" t="s">
        <v>511</v>
      </c>
      <c r="E28">
        <v>26731</v>
      </c>
      <c r="F28" t="s">
        <v>937</v>
      </c>
    </row>
    <row r="29" spans="1:6" x14ac:dyDescent="0.3">
      <c r="A29">
        <v>61</v>
      </c>
      <c r="B29" t="s">
        <v>533</v>
      </c>
      <c r="C29" t="s">
        <v>522</v>
      </c>
      <c r="D29" t="s">
        <v>511</v>
      </c>
      <c r="E29">
        <v>26731</v>
      </c>
      <c r="F29" t="s">
        <v>937</v>
      </c>
    </row>
    <row r="30" spans="1:6" x14ac:dyDescent="0.3">
      <c r="A30" s="1097">
        <v>64</v>
      </c>
      <c r="B30" s="1097" t="s">
        <v>534</v>
      </c>
      <c r="C30" s="1097" t="s">
        <v>452</v>
      </c>
      <c r="D30" s="1097" t="s">
        <v>511</v>
      </c>
      <c r="E30">
        <v>1633</v>
      </c>
      <c r="F30" t="s">
        <v>942</v>
      </c>
    </row>
    <row r="31" spans="1:6" x14ac:dyDescent="0.3">
      <c r="A31">
        <v>66</v>
      </c>
      <c r="B31" t="s">
        <v>535</v>
      </c>
      <c r="C31" t="s">
        <v>452</v>
      </c>
      <c r="D31" t="s">
        <v>511</v>
      </c>
      <c r="E31">
        <v>7661</v>
      </c>
      <c r="F31" t="s">
        <v>937</v>
      </c>
    </row>
    <row r="32" spans="1:6" x14ac:dyDescent="0.3">
      <c r="A32">
        <v>68</v>
      </c>
      <c r="B32" t="s">
        <v>536</v>
      </c>
      <c r="C32" t="s">
        <v>522</v>
      </c>
      <c r="D32" t="s">
        <v>511</v>
      </c>
      <c r="E32">
        <v>17571</v>
      </c>
      <c r="F32" t="s">
        <v>937</v>
      </c>
    </row>
    <row r="33" spans="1:6" x14ac:dyDescent="0.3">
      <c r="A33">
        <v>69</v>
      </c>
      <c r="B33" t="s">
        <v>1290</v>
      </c>
      <c r="C33" t="s">
        <v>522</v>
      </c>
      <c r="D33" t="s">
        <v>511</v>
      </c>
      <c r="E33">
        <v>16693</v>
      </c>
      <c r="F33" t="s">
        <v>937</v>
      </c>
    </row>
    <row r="34" spans="1:6" x14ac:dyDescent="0.3">
      <c r="A34">
        <v>73</v>
      </c>
      <c r="B34" t="s">
        <v>537</v>
      </c>
      <c r="C34" t="s">
        <v>452</v>
      </c>
      <c r="D34" t="s">
        <v>511</v>
      </c>
      <c r="E34">
        <v>8561</v>
      </c>
      <c r="F34" t="s">
        <v>937</v>
      </c>
    </row>
    <row r="35" spans="1:6" x14ac:dyDescent="0.3">
      <c r="A35" s="1097">
        <v>77</v>
      </c>
      <c r="B35" s="1097" t="s">
        <v>538</v>
      </c>
      <c r="C35" s="1097" t="s">
        <v>452</v>
      </c>
      <c r="D35" s="1097" t="s">
        <v>511</v>
      </c>
      <c r="E35">
        <v>1153</v>
      </c>
      <c r="F35" t="s">
        <v>942</v>
      </c>
    </row>
    <row r="36" spans="1:6" x14ac:dyDescent="0.3">
      <c r="A36">
        <v>78</v>
      </c>
      <c r="B36" t="s">
        <v>539</v>
      </c>
      <c r="C36" t="s">
        <v>452</v>
      </c>
      <c r="D36" t="s">
        <v>511</v>
      </c>
      <c r="E36">
        <v>9543</v>
      </c>
      <c r="F36" t="s">
        <v>937</v>
      </c>
    </row>
    <row r="37" spans="1:6" x14ac:dyDescent="0.3">
      <c r="A37">
        <v>81</v>
      </c>
      <c r="B37" t="s">
        <v>540</v>
      </c>
      <c r="C37" t="s">
        <v>518</v>
      </c>
      <c r="D37" t="s">
        <v>511</v>
      </c>
      <c r="E37">
        <v>11074</v>
      </c>
      <c r="F37" t="s">
        <v>937</v>
      </c>
    </row>
    <row r="38" spans="1:6" x14ac:dyDescent="0.3">
      <c r="A38">
        <v>84</v>
      </c>
      <c r="B38" t="s">
        <v>541</v>
      </c>
      <c r="C38" t="s">
        <v>452</v>
      </c>
      <c r="D38" t="s">
        <v>511</v>
      </c>
      <c r="E38">
        <v>9543</v>
      </c>
      <c r="F38" t="s">
        <v>937</v>
      </c>
    </row>
    <row r="39" spans="1:6" x14ac:dyDescent="0.3">
      <c r="A39" s="1097">
        <v>85</v>
      </c>
      <c r="B39" s="1097" t="s">
        <v>542</v>
      </c>
      <c r="C39" s="1097" t="s">
        <v>452</v>
      </c>
      <c r="D39" s="1097" t="s">
        <v>511</v>
      </c>
      <c r="E39">
        <v>1153</v>
      </c>
      <c r="F39" t="s">
        <v>942</v>
      </c>
    </row>
    <row r="40" spans="1:6" x14ac:dyDescent="0.3">
      <c r="A40">
        <v>87</v>
      </c>
      <c r="B40" t="s">
        <v>543</v>
      </c>
      <c r="C40" t="s">
        <v>518</v>
      </c>
      <c r="D40" t="s">
        <v>511</v>
      </c>
      <c r="E40">
        <v>6300</v>
      </c>
      <c r="F40" t="s">
        <v>937</v>
      </c>
    </row>
    <row r="41" spans="1:6" x14ac:dyDescent="0.3">
      <c r="A41">
        <v>88</v>
      </c>
      <c r="B41" t="s">
        <v>59</v>
      </c>
      <c r="C41" t="s">
        <v>544</v>
      </c>
      <c r="D41" t="s">
        <v>545</v>
      </c>
      <c r="E41">
        <v>9083</v>
      </c>
      <c r="F41" t="s">
        <v>937</v>
      </c>
    </row>
    <row r="42" spans="1:6" x14ac:dyDescent="0.3">
      <c r="A42">
        <v>89</v>
      </c>
      <c r="B42" t="s">
        <v>61</v>
      </c>
      <c r="C42" t="s">
        <v>544</v>
      </c>
      <c r="D42" t="s">
        <v>545</v>
      </c>
      <c r="E42">
        <v>5364</v>
      </c>
      <c r="F42" t="s">
        <v>937</v>
      </c>
    </row>
    <row r="43" spans="1:6" x14ac:dyDescent="0.3">
      <c r="A43">
        <v>90</v>
      </c>
      <c r="B43" t="s">
        <v>62</v>
      </c>
      <c r="C43" t="s">
        <v>544</v>
      </c>
      <c r="D43" t="s">
        <v>545</v>
      </c>
      <c r="E43">
        <v>8677</v>
      </c>
      <c r="F43" t="s">
        <v>937</v>
      </c>
    </row>
    <row r="44" spans="1:6" x14ac:dyDescent="0.3">
      <c r="A44">
        <v>91</v>
      </c>
      <c r="B44" t="s">
        <v>63</v>
      </c>
      <c r="C44" t="s">
        <v>544</v>
      </c>
      <c r="D44" t="s">
        <v>545</v>
      </c>
      <c r="E44">
        <v>5364</v>
      </c>
      <c r="F44" t="s">
        <v>937</v>
      </c>
    </row>
    <row r="45" spans="1:6" x14ac:dyDescent="0.3">
      <c r="A45">
        <v>92</v>
      </c>
      <c r="B45" t="s">
        <v>546</v>
      </c>
      <c r="C45" t="s">
        <v>518</v>
      </c>
      <c r="D45" t="s">
        <v>511</v>
      </c>
      <c r="E45">
        <v>4793</v>
      </c>
      <c r="F45" t="s">
        <v>937</v>
      </c>
    </row>
    <row r="46" spans="1:6" x14ac:dyDescent="0.3">
      <c r="A46">
        <v>93</v>
      </c>
      <c r="B46" t="s">
        <v>547</v>
      </c>
      <c r="C46" t="s">
        <v>518</v>
      </c>
      <c r="D46" t="s">
        <v>511</v>
      </c>
      <c r="E46">
        <v>10579</v>
      </c>
      <c r="F46" t="s">
        <v>937</v>
      </c>
    </row>
    <row r="47" spans="1:6" x14ac:dyDescent="0.3">
      <c r="A47">
        <v>94</v>
      </c>
      <c r="B47" t="s">
        <v>548</v>
      </c>
      <c r="C47" t="s">
        <v>518</v>
      </c>
      <c r="D47" t="s">
        <v>511</v>
      </c>
      <c r="E47">
        <v>6300</v>
      </c>
      <c r="F47" t="s">
        <v>937</v>
      </c>
    </row>
    <row r="48" spans="1:6" x14ac:dyDescent="0.3">
      <c r="A48">
        <v>98</v>
      </c>
      <c r="B48" t="s">
        <v>549</v>
      </c>
      <c r="C48" t="s">
        <v>453</v>
      </c>
      <c r="D48" t="s">
        <v>511</v>
      </c>
      <c r="E48">
        <v>48906</v>
      </c>
      <c r="F48" t="s">
        <v>937</v>
      </c>
    </row>
    <row r="49" spans="1:6" x14ac:dyDescent="0.3">
      <c r="A49">
        <v>99</v>
      </c>
      <c r="B49" t="s">
        <v>1291</v>
      </c>
      <c r="C49" t="s">
        <v>453</v>
      </c>
      <c r="D49" t="s">
        <v>511</v>
      </c>
      <c r="E49">
        <v>48906</v>
      </c>
      <c r="F49" t="s">
        <v>937</v>
      </c>
    </row>
    <row r="50" spans="1:6" x14ac:dyDescent="0.3">
      <c r="A50">
        <v>100</v>
      </c>
      <c r="B50" t="s">
        <v>550</v>
      </c>
      <c r="C50" t="s">
        <v>453</v>
      </c>
      <c r="D50" t="s">
        <v>511</v>
      </c>
      <c r="E50">
        <v>48906</v>
      </c>
      <c r="F50" t="s">
        <v>937</v>
      </c>
    </row>
    <row r="51" spans="1:6" x14ac:dyDescent="0.3">
      <c r="A51" s="1097">
        <v>102</v>
      </c>
      <c r="B51" s="1097" t="s">
        <v>551</v>
      </c>
      <c r="C51" s="1097" t="s">
        <v>453</v>
      </c>
      <c r="D51" s="1097" t="s">
        <v>511</v>
      </c>
      <c r="E51">
        <v>6118</v>
      </c>
      <c r="F51" t="s">
        <v>942</v>
      </c>
    </row>
    <row r="52" spans="1:6" x14ac:dyDescent="0.3">
      <c r="A52">
        <v>106</v>
      </c>
      <c r="B52" t="s">
        <v>552</v>
      </c>
      <c r="C52" t="s">
        <v>553</v>
      </c>
      <c r="D52" t="s">
        <v>511</v>
      </c>
      <c r="E52">
        <v>11597</v>
      </c>
      <c r="F52" t="s">
        <v>937</v>
      </c>
    </row>
    <row r="53" spans="1:6" x14ac:dyDescent="0.3">
      <c r="A53">
        <v>107</v>
      </c>
      <c r="B53" t="s">
        <v>554</v>
      </c>
      <c r="C53" t="s">
        <v>553</v>
      </c>
      <c r="D53" t="s">
        <v>511</v>
      </c>
      <c r="E53">
        <v>11597</v>
      </c>
      <c r="F53" t="s">
        <v>937</v>
      </c>
    </row>
    <row r="54" spans="1:6" x14ac:dyDescent="0.3">
      <c r="A54">
        <v>108</v>
      </c>
      <c r="B54" t="s">
        <v>554</v>
      </c>
      <c r="C54" t="s">
        <v>553</v>
      </c>
      <c r="D54" t="s">
        <v>511</v>
      </c>
      <c r="E54">
        <v>11597</v>
      </c>
      <c r="F54" t="s">
        <v>937</v>
      </c>
    </row>
    <row r="55" spans="1:6" x14ac:dyDescent="0.3">
      <c r="A55">
        <v>109</v>
      </c>
      <c r="B55" t="s">
        <v>555</v>
      </c>
      <c r="C55" t="s">
        <v>553</v>
      </c>
      <c r="D55" t="s">
        <v>511</v>
      </c>
      <c r="E55">
        <v>7175</v>
      </c>
      <c r="F55" t="s">
        <v>937</v>
      </c>
    </row>
    <row r="56" spans="1:6" x14ac:dyDescent="0.3">
      <c r="A56">
        <v>110</v>
      </c>
      <c r="B56" t="s">
        <v>554</v>
      </c>
      <c r="C56" t="s">
        <v>553</v>
      </c>
      <c r="D56" t="s">
        <v>511</v>
      </c>
      <c r="E56">
        <v>11597</v>
      </c>
      <c r="F56" t="s">
        <v>937</v>
      </c>
    </row>
    <row r="57" spans="1:6" x14ac:dyDescent="0.3">
      <c r="A57">
        <v>111</v>
      </c>
      <c r="B57" t="s">
        <v>556</v>
      </c>
      <c r="C57" t="s">
        <v>553</v>
      </c>
      <c r="D57" t="s">
        <v>511</v>
      </c>
      <c r="E57">
        <v>7175</v>
      </c>
      <c r="F57" t="s">
        <v>937</v>
      </c>
    </row>
    <row r="58" spans="1:6" x14ac:dyDescent="0.3">
      <c r="A58">
        <v>112</v>
      </c>
      <c r="B58" t="s">
        <v>557</v>
      </c>
      <c r="C58" t="s">
        <v>553</v>
      </c>
      <c r="D58" t="s">
        <v>511</v>
      </c>
      <c r="E58">
        <v>7570</v>
      </c>
      <c r="F58" t="s">
        <v>937</v>
      </c>
    </row>
    <row r="59" spans="1:6" x14ac:dyDescent="0.3">
      <c r="A59">
        <v>115</v>
      </c>
      <c r="B59" t="s">
        <v>558</v>
      </c>
      <c r="C59" t="s">
        <v>559</v>
      </c>
      <c r="D59" t="s">
        <v>511</v>
      </c>
      <c r="E59">
        <v>26538</v>
      </c>
      <c r="F59" t="s">
        <v>937</v>
      </c>
    </row>
    <row r="60" spans="1:6" x14ac:dyDescent="0.3">
      <c r="A60">
        <v>116</v>
      </c>
      <c r="B60" t="s">
        <v>1292</v>
      </c>
      <c r="C60" t="s">
        <v>553</v>
      </c>
      <c r="D60" t="s">
        <v>511</v>
      </c>
      <c r="E60">
        <v>14299</v>
      </c>
      <c r="F60" t="s">
        <v>937</v>
      </c>
    </row>
    <row r="61" spans="1:6" x14ac:dyDescent="0.3">
      <c r="A61" s="1097">
        <v>117</v>
      </c>
      <c r="B61" s="1097" t="s">
        <v>560</v>
      </c>
      <c r="C61" s="1097" t="s">
        <v>553</v>
      </c>
      <c r="D61" s="1097" t="s">
        <v>511</v>
      </c>
      <c r="E61">
        <v>3462</v>
      </c>
      <c r="F61" t="s">
        <v>942</v>
      </c>
    </row>
    <row r="62" spans="1:6" x14ac:dyDescent="0.3">
      <c r="A62">
        <v>118</v>
      </c>
      <c r="B62" t="s">
        <v>1293</v>
      </c>
      <c r="C62" t="s">
        <v>553</v>
      </c>
      <c r="D62" t="s">
        <v>511</v>
      </c>
      <c r="E62">
        <v>14299</v>
      </c>
      <c r="F62" t="s">
        <v>937</v>
      </c>
    </row>
    <row r="63" spans="1:6" x14ac:dyDescent="0.3">
      <c r="A63">
        <v>119</v>
      </c>
      <c r="B63" t="s">
        <v>561</v>
      </c>
      <c r="C63" t="s">
        <v>553</v>
      </c>
      <c r="D63" t="s">
        <v>511</v>
      </c>
      <c r="E63">
        <v>14299</v>
      </c>
      <c r="F63" t="s">
        <v>937</v>
      </c>
    </row>
    <row r="64" spans="1:6" x14ac:dyDescent="0.3">
      <c r="A64">
        <v>121</v>
      </c>
      <c r="B64" t="s">
        <v>562</v>
      </c>
      <c r="C64" t="s">
        <v>553</v>
      </c>
      <c r="D64" t="s">
        <v>511</v>
      </c>
      <c r="E64">
        <v>21085</v>
      </c>
      <c r="F64" t="s">
        <v>937</v>
      </c>
    </row>
    <row r="65" spans="1:6" x14ac:dyDescent="0.3">
      <c r="A65">
        <v>122</v>
      </c>
      <c r="B65" t="s">
        <v>563</v>
      </c>
      <c r="C65" t="s">
        <v>564</v>
      </c>
      <c r="D65" t="s">
        <v>511</v>
      </c>
      <c r="E65">
        <v>25771</v>
      </c>
      <c r="F65" t="s">
        <v>937</v>
      </c>
    </row>
    <row r="66" spans="1:6" x14ac:dyDescent="0.3">
      <c r="A66">
        <v>124</v>
      </c>
      <c r="B66" t="s">
        <v>565</v>
      </c>
      <c r="C66" t="s">
        <v>564</v>
      </c>
      <c r="D66" t="s">
        <v>511</v>
      </c>
      <c r="E66">
        <v>25771</v>
      </c>
      <c r="F66" t="s">
        <v>937</v>
      </c>
    </row>
    <row r="67" spans="1:6" x14ac:dyDescent="0.3">
      <c r="A67" s="1097">
        <v>140</v>
      </c>
      <c r="B67" s="1097" t="s">
        <v>566</v>
      </c>
      <c r="C67" s="1097" t="s">
        <v>456</v>
      </c>
      <c r="D67" s="1097" t="s">
        <v>511</v>
      </c>
      <c r="E67">
        <v>1150</v>
      </c>
      <c r="F67" t="s">
        <v>942</v>
      </c>
    </row>
    <row r="68" spans="1:6" x14ac:dyDescent="0.3">
      <c r="A68">
        <v>154</v>
      </c>
      <c r="B68" t="s">
        <v>65</v>
      </c>
      <c r="C68" t="s">
        <v>64</v>
      </c>
      <c r="D68" t="s">
        <v>545</v>
      </c>
      <c r="E68">
        <v>14652</v>
      </c>
      <c r="F68" t="s">
        <v>937</v>
      </c>
    </row>
    <row r="69" spans="1:6" x14ac:dyDescent="0.3">
      <c r="A69">
        <v>157</v>
      </c>
      <c r="B69" t="s">
        <v>569</v>
      </c>
      <c r="C69" t="s">
        <v>570</v>
      </c>
      <c r="D69" t="s">
        <v>545</v>
      </c>
      <c r="E69">
        <v>11764</v>
      </c>
      <c r="F69" t="s">
        <v>937</v>
      </c>
    </row>
    <row r="70" spans="1:6" x14ac:dyDescent="0.3">
      <c r="A70">
        <v>159</v>
      </c>
      <c r="B70" t="s">
        <v>66</v>
      </c>
      <c r="C70" t="s">
        <v>64</v>
      </c>
      <c r="D70" t="s">
        <v>545</v>
      </c>
      <c r="E70">
        <v>10579</v>
      </c>
      <c r="F70" t="s">
        <v>937</v>
      </c>
    </row>
    <row r="71" spans="1:6" x14ac:dyDescent="0.3">
      <c r="A71">
        <v>162</v>
      </c>
      <c r="B71" t="s">
        <v>571</v>
      </c>
      <c r="C71" t="s">
        <v>570</v>
      </c>
      <c r="D71" t="s">
        <v>545</v>
      </c>
      <c r="E71">
        <v>5747</v>
      </c>
      <c r="F71" t="s">
        <v>937</v>
      </c>
    </row>
    <row r="72" spans="1:6" x14ac:dyDescent="0.3">
      <c r="A72">
        <v>163</v>
      </c>
      <c r="B72" t="s">
        <v>572</v>
      </c>
      <c r="C72" t="s">
        <v>570</v>
      </c>
      <c r="D72" t="s">
        <v>545</v>
      </c>
      <c r="E72">
        <v>5249</v>
      </c>
      <c r="F72" t="s">
        <v>937</v>
      </c>
    </row>
    <row r="73" spans="1:6" x14ac:dyDescent="0.3">
      <c r="A73">
        <v>170</v>
      </c>
      <c r="B73" t="s">
        <v>573</v>
      </c>
      <c r="C73" t="s">
        <v>570</v>
      </c>
      <c r="D73" t="s">
        <v>545</v>
      </c>
      <c r="E73">
        <v>4434</v>
      </c>
      <c r="F73" t="s">
        <v>937</v>
      </c>
    </row>
    <row r="74" spans="1:6" x14ac:dyDescent="0.3">
      <c r="A74">
        <v>171</v>
      </c>
      <c r="B74" t="s">
        <v>574</v>
      </c>
      <c r="C74" t="s">
        <v>570</v>
      </c>
      <c r="D74" t="s">
        <v>545</v>
      </c>
      <c r="E74">
        <v>5339</v>
      </c>
      <c r="F74" t="s">
        <v>937</v>
      </c>
    </row>
    <row r="75" spans="1:6" x14ac:dyDescent="0.3">
      <c r="A75">
        <v>172</v>
      </c>
      <c r="B75" t="s">
        <v>575</v>
      </c>
      <c r="C75" t="s">
        <v>570</v>
      </c>
      <c r="D75" t="s">
        <v>545</v>
      </c>
      <c r="E75">
        <v>4977</v>
      </c>
      <c r="F75" t="s">
        <v>937</v>
      </c>
    </row>
    <row r="76" spans="1:6" x14ac:dyDescent="0.3">
      <c r="A76">
        <v>180</v>
      </c>
      <c r="B76" t="s">
        <v>576</v>
      </c>
      <c r="C76" t="s">
        <v>570</v>
      </c>
      <c r="D76" t="s">
        <v>545</v>
      </c>
      <c r="E76">
        <v>9049</v>
      </c>
      <c r="F76" t="s">
        <v>937</v>
      </c>
    </row>
    <row r="77" spans="1:6" x14ac:dyDescent="0.3">
      <c r="A77">
        <v>181</v>
      </c>
      <c r="B77" t="s">
        <v>499</v>
      </c>
      <c r="C77" t="s">
        <v>570</v>
      </c>
      <c r="D77" t="s">
        <v>545</v>
      </c>
      <c r="E77">
        <v>9946</v>
      </c>
      <c r="F77" t="s">
        <v>937</v>
      </c>
    </row>
    <row r="78" spans="1:6" x14ac:dyDescent="0.3">
      <c r="A78">
        <v>182</v>
      </c>
      <c r="B78" t="s">
        <v>577</v>
      </c>
      <c r="C78" t="s">
        <v>570</v>
      </c>
      <c r="D78" t="s">
        <v>545</v>
      </c>
      <c r="E78">
        <v>15828</v>
      </c>
      <c r="F78" t="s">
        <v>937</v>
      </c>
    </row>
    <row r="79" spans="1:6" x14ac:dyDescent="0.3">
      <c r="A79">
        <v>184</v>
      </c>
      <c r="B79" t="s">
        <v>154</v>
      </c>
      <c r="C79" t="s">
        <v>570</v>
      </c>
      <c r="D79" t="s">
        <v>545</v>
      </c>
      <c r="E79">
        <v>2706</v>
      </c>
      <c r="F79" t="s">
        <v>937</v>
      </c>
    </row>
    <row r="80" spans="1:6" x14ac:dyDescent="0.3">
      <c r="A80">
        <v>185</v>
      </c>
      <c r="B80" t="s">
        <v>578</v>
      </c>
      <c r="C80" t="s">
        <v>579</v>
      </c>
      <c r="D80" t="s">
        <v>545</v>
      </c>
      <c r="E80">
        <v>7593</v>
      </c>
      <c r="F80" t="s">
        <v>937</v>
      </c>
    </row>
    <row r="81" spans="1:6" x14ac:dyDescent="0.3">
      <c r="A81">
        <v>186</v>
      </c>
      <c r="B81" t="s">
        <v>493</v>
      </c>
      <c r="C81" t="s">
        <v>570</v>
      </c>
      <c r="D81" t="s">
        <v>545</v>
      </c>
      <c r="E81">
        <v>9946</v>
      </c>
      <c r="F81" t="s">
        <v>937</v>
      </c>
    </row>
    <row r="82" spans="1:6" x14ac:dyDescent="0.3">
      <c r="A82">
        <v>193</v>
      </c>
      <c r="B82" t="s">
        <v>67</v>
      </c>
      <c r="C82" t="s">
        <v>64</v>
      </c>
      <c r="D82" t="s">
        <v>545</v>
      </c>
      <c r="E82">
        <v>9584</v>
      </c>
      <c r="F82" t="s">
        <v>937</v>
      </c>
    </row>
    <row r="83" spans="1:6" x14ac:dyDescent="0.3">
      <c r="A83">
        <v>195</v>
      </c>
      <c r="B83" t="s">
        <v>580</v>
      </c>
      <c r="C83" t="s">
        <v>64</v>
      </c>
      <c r="D83" t="s">
        <v>545</v>
      </c>
      <c r="E83">
        <v>11122</v>
      </c>
      <c r="F83" t="s">
        <v>937</v>
      </c>
    </row>
    <row r="84" spans="1:6" x14ac:dyDescent="0.3">
      <c r="A84">
        <v>196</v>
      </c>
      <c r="B84" t="s">
        <v>69</v>
      </c>
      <c r="C84" t="s">
        <v>64</v>
      </c>
      <c r="D84" t="s">
        <v>545</v>
      </c>
      <c r="E84">
        <v>7239</v>
      </c>
      <c r="F84" t="s">
        <v>937</v>
      </c>
    </row>
    <row r="85" spans="1:6" x14ac:dyDescent="0.3">
      <c r="A85">
        <v>197</v>
      </c>
      <c r="B85" t="s">
        <v>70</v>
      </c>
      <c r="C85" t="s">
        <v>64</v>
      </c>
      <c r="D85" t="s">
        <v>545</v>
      </c>
      <c r="E85">
        <v>7502</v>
      </c>
      <c r="F85" t="s">
        <v>937</v>
      </c>
    </row>
    <row r="86" spans="1:6" x14ac:dyDescent="0.3">
      <c r="A86">
        <v>198</v>
      </c>
      <c r="B86" t="s">
        <v>71</v>
      </c>
      <c r="C86" t="s">
        <v>579</v>
      </c>
      <c r="D86" t="s">
        <v>545</v>
      </c>
      <c r="E86">
        <v>1529</v>
      </c>
      <c r="F86" t="s">
        <v>937</v>
      </c>
    </row>
    <row r="87" spans="1:6" x14ac:dyDescent="0.3">
      <c r="A87">
        <v>199</v>
      </c>
      <c r="B87" t="s">
        <v>72</v>
      </c>
      <c r="C87" t="s">
        <v>579</v>
      </c>
      <c r="D87" t="s">
        <v>545</v>
      </c>
      <c r="E87">
        <v>1620</v>
      </c>
      <c r="F87" t="s">
        <v>937</v>
      </c>
    </row>
    <row r="88" spans="1:6" x14ac:dyDescent="0.3">
      <c r="A88">
        <v>200</v>
      </c>
      <c r="B88" t="s">
        <v>73</v>
      </c>
      <c r="D88" t="s">
        <v>545</v>
      </c>
      <c r="E88">
        <v>1982</v>
      </c>
      <c r="F88" t="s">
        <v>937</v>
      </c>
    </row>
    <row r="89" spans="1:6" x14ac:dyDescent="0.3">
      <c r="A89">
        <v>201</v>
      </c>
      <c r="B89" t="s">
        <v>74</v>
      </c>
      <c r="C89" t="s">
        <v>579</v>
      </c>
      <c r="D89" t="s">
        <v>545</v>
      </c>
      <c r="E89">
        <v>2344</v>
      </c>
      <c r="F89" t="s">
        <v>937</v>
      </c>
    </row>
    <row r="90" spans="1:6" x14ac:dyDescent="0.3">
      <c r="A90">
        <v>202</v>
      </c>
      <c r="B90" t="s">
        <v>75</v>
      </c>
      <c r="C90" t="s">
        <v>64</v>
      </c>
      <c r="D90" t="s">
        <v>545</v>
      </c>
      <c r="E90">
        <v>12027</v>
      </c>
      <c r="F90" t="s">
        <v>937</v>
      </c>
    </row>
    <row r="91" spans="1:6" x14ac:dyDescent="0.3">
      <c r="A91">
        <v>208</v>
      </c>
      <c r="B91" t="s">
        <v>76</v>
      </c>
      <c r="C91" t="s">
        <v>64</v>
      </c>
      <c r="D91" t="s">
        <v>545</v>
      </c>
      <c r="E91">
        <v>8679</v>
      </c>
      <c r="F91" t="s">
        <v>937</v>
      </c>
    </row>
    <row r="92" spans="1:6" x14ac:dyDescent="0.3">
      <c r="A92">
        <v>215</v>
      </c>
      <c r="B92" t="s">
        <v>77</v>
      </c>
      <c r="C92" t="s">
        <v>64</v>
      </c>
      <c r="D92" t="s">
        <v>545</v>
      </c>
      <c r="E92">
        <v>9855</v>
      </c>
      <c r="F92" t="s">
        <v>937</v>
      </c>
    </row>
    <row r="93" spans="1:6" x14ac:dyDescent="0.3">
      <c r="A93">
        <v>216</v>
      </c>
      <c r="B93" t="s">
        <v>581</v>
      </c>
      <c r="D93" t="s">
        <v>545</v>
      </c>
      <c r="E93">
        <v>15647</v>
      </c>
      <c r="F93" t="s">
        <v>937</v>
      </c>
    </row>
    <row r="94" spans="1:6" x14ac:dyDescent="0.3">
      <c r="A94">
        <v>221</v>
      </c>
      <c r="B94" t="s">
        <v>582</v>
      </c>
      <c r="C94" t="s">
        <v>64</v>
      </c>
      <c r="D94" t="s">
        <v>545</v>
      </c>
      <c r="E94">
        <v>7412</v>
      </c>
      <c r="F94" t="s">
        <v>937</v>
      </c>
    </row>
    <row r="95" spans="1:6" x14ac:dyDescent="0.3">
      <c r="A95">
        <v>223</v>
      </c>
      <c r="B95" t="s">
        <v>583</v>
      </c>
      <c r="D95" t="s">
        <v>545</v>
      </c>
      <c r="E95">
        <v>16462</v>
      </c>
      <c r="F95" t="s">
        <v>937</v>
      </c>
    </row>
    <row r="96" spans="1:6" x14ac:dyDescent="0.3">
      <c r="A96">
        <v>224</v>
      </c>
      <c r="B96" t="s">
        <v>584</v>
      </c>
      <c r="D96" t="s">
        <v>545</v>
      </c>
      <c r="E96">
        <v>22977</v>
      </c>
      <c r="F96" t="s">
        <v>937</v>
      </c>
    </row>
    <row r="97" spans="1:6" x14ac:dyDescent="0.3">
      <c r="A97">
        <v>227</v>
      </c>
      <c r="B97" t="s">
        <v>585</v>
      </c>
      <c r="D97" t="s">
        <v>545</v>
      </c>
      <c r="E97">
        <v>18905</v>
      </c>
      <c r="F97" t="s">
        <v>937</v>
      </c>
    </row>
    <row r="98" spans="1:6" x14ac:dyDescent="0.3">
      <c r="A98">
        <v>228</v>
      </c>
      <c r="B98" t="s">
        <v>586</v>
      </c>
      <c r="D98" t="s">
        <v>545</v>
      </c>
      <c r="E98">
        <v>20805</v>
      </c>
      <c r="F98" t="s">
        <v>937</v>
      </c>
    </row>
    <row r="99" spans="1:6" x14ac:dyDescent="0.3">
      <c r="A99">
        <v>234</v>
      </c>
      <c r="B99" t="s">
        <v>587</v>
      </c>
      <c r="D99" t="s">
        <v>545</v>
      </c>
      <c r="E99">
        <v>17457</v>
      </c>
      <c r="F99" t="s">
        <v>937</v>
      </c>
    </row>
    <row r="100" spans="1:6" x14ac:dyDescent="0.3">
      <c r="A100">
        <v>240</v>
      </c>
      <c r="B100" t="s">
        <v>588</v>
      </c>
      <c r="D100" t="s">
        <v>545</v>
      </c>
      <c r="E100">
        <v>13928</v>
      </c>
      <c r="F100" t="s">
        <v>937</v>
      </c>
    </row>
    <row r="101" spans="1:6" x14ac:dyDescent="0.3">
      <c r="A101">
        <v>241</v>
      </c>
      <c r="B101" t="s">
        <v>589</v>
      </c>
      <c r="D101" t="s">
        <v>545</v>
      </c>
      <c r="E101">
        <v>18271</v>
      </c>
      <c r="F101" t="s">
        <v>937</v>
      </c>
    </row>
    <row r="102" spans="1:6" x14ac:dyDescent="0.3">
      <c r="A102">
        <v>243</v>
      </c>
      <c r="B102" t="s">
        <v>79</v>
      </c>
      <c r="C102" t="s">
        <v>64</v>
      </c>
      <c r="D102" t="s">
        <v>545</v>
      </c>
      <c r="E102">
        <v>11122</v>
      </c>
      <c r="F102" t="s">
        <v>937</v>
      </c>
    </row>
    <row r="103" spans="1:6" x14ac:dyDescent="0.3">
      <c r="A103">
        <v>245</v>
      </c>
      <c r="B103" t="s">
        <v>590</v>
      </c>
      <c r="D103" t="s">
        <v>545</v>
      </c>
      <c r="E103">
        <v>15195</v>
      </c>
      <c r="F103" t="s">
        <v>937</v>
      </c>
    </row>
    <row r="104" spans="1:6" x14ac:dyDescent="0.3">
      <c r="A104">
        <v>246</v>
      </c>
      <c r="B104" t="s">
        <v>591</v>
      </c>
      <c r="C104" t="s">
        <v>570</v>
      </c>
      <c r="D104" t="s">
        <v>545</v>
      </c>
      <c r="E104">
        <v>16643</v>
      </c>
      <c r="F104" t="s">
        <v>937</v>
      </c>
    </row>
    <row r="105" spans="1:6" x14ac:dyDescent="0.3">
      <c r="A105">
        <v>251</v>
      </c>
      <c r="B105" t="s">
        <v>592</v>
      </c>
      <c r="D105" t="s">
        <v>545</v>
      </c>
      <c r="E105">
        <v>14742</v>
      </c>
      <c r="F105" t="s">
        <v>937</v>
      </c>
    </row>
    <row r="106" spans="1:6" x14ac:dyDescent="0.3">
      <c r="A106">
        <v>260</v>
      </c>
      <c r="B106" t="s">
        <v>593</v>
      </c>
      <c r="D106" t="s">
        <v>545</v>
      </c>
      <c r="E106">
        <v>13574</v>
      </c>
      <c r="F106" t="s">
        <v>937</v>
      </c>
    </row>
    <row r="107" spans="1:6" x14ac:dyDescent="0.3">
      <c r="A107">
        <v>265</v>
      </c>
      <c r="B107" t="s">
        <v>594</v>
      </c>
      <c r="C107" t="s">
        <v>559</v>
      </c>
      <c r="D107" t="s">
        <v>511</v>
      </c>
      <c r="E107">
        <v>24495</v>
      </c>
      <c r="F107" t="s">
        <v>937</v>
      </c>
    </row>
    <row r="108" spans="1:6" x14ac:dyDescent="0.3">
      <c r="A108">
        <v>266</v>
      </c>
      <c r="B108" t="s">
        <v>80</v>
      </c>
      <c r="C108" t="s">
        <v>64</v>
      </c>
      <c r="D108" t="s">
        <v>545</v>
      </c>
      <c r="E108">
        <v>9041</v>
      </c>
      <c r="F108" t="s">
        <v>937</v>
      </c>
    </row>
    <row r="109" spans="1:6" x14ac:dyDescent="0.3">
      <c r="A109">
        <v>275</v>
      </c>
      <c r="B109" t="s">
        <v>595</v>
      </c>
      <c r="C109" t="s">
        <v>579</v>
      </c>
      <c r="D109" t="s">
        <v>545</v>
      </c>
      <c r="E109">
        <v>4063</v>
      </c>
      <c r="F109" t="s">
        <v>937</v>
      </c>
    </row>
    <row r="110" spans="1:6" x14ac:dyDescent="0.3">
      <c r="A110">
        <v>276</v>
      </c>
      <c r="B110" t="s">
        <v>596</v>
      </c>
      <c r="C110" t="s">
        <v>579</v>
      </c>
      <c r="D110" t="s">
        <v>545</v>
      </c>
      <c r="E110">
        <v>9946</v>
      </c>
      <c r="F110" t="s">
        <v>937</v>
      </c>
    </row>
    <row r="111" spans="1:6" x14ac:dyDescent="0.3">
      <c r="A111">
        <v>277</v>
      </c>
      <c r="B111" t="s">
        <v>597</v>
      </c>
      <c r="C111" t="s">
        <v>579</v>
      </c>
      <c r="D111" t="s">
        <v>545</v>
      </c>
      <c r="E111">
        <v>6326</v>
      </c>
      <c r="F111" t="s">
        <v>937</v>
      </c>
    </row>
    <row r="112" spans="1:6" x14ac:dyDescent="0.3">
      <c r="A112">
        <v>279</v>
      </c>
      <c r="B112" t="s">
        <v>598</v>
      </c>
      <c r="C112" t="s">
        <v>579</v>
      </c>
      <c r="D112" t="s">
        <v>545</v>
      </c>
      <c r="E112">
        <v>4063</v>
      </c>
      <c r="F112" t="s">
        <v>937</v>
      </c>
    </row>
    <row r="113" spans="1:6" x14ac:dyDescent="0.3">
      <c r="A113">
        <v>280</v>
      </c>
      <c r="B113" t="s">
        <v>599</v>
      </c>
      <c r="C113" t="s">
        <v>579</v>
      </c>
      <c r="D113" t="s">
        <v>545</v>
      </c>
      <c r="E113">
        <v>18090</v>
      </c>
      <c r="F113" t="s">
        <v>937</v>
      </c>
    </row>
    <row r="114" spans="1:6" x14ac:dyDescent="0.3">
      <c r="A114">
        <v>281</v>
      </c>
      <c r="B114" t="s">
        <v>600</v>
      </c>
      <c r="C114" t="s">
        <v>579</v>
      </c>
      <c r="D114" t="s">
        <v>545</v>
      </c>
      <c r="E114">
        <v>3068</v>
      </c>
      <c r="F114" t="s">
        <v>937</v>
      </c>
    </row>
    <row r="115" spans="1:6" x14ac:dyDescent="0.3">
      <c r="A115">
        <v>282</v>
      </c>
      <c r="B115" t="s">
        <v>133</v>
      </c>
      <c r="C115" t="s">
        <v>579</v>
      </c>
      <c r="D115" t="s">
        <v>545</v>
      </c>
      <c r="E115">
        <v>4524</v>
      </c>
      <c r="F115" t="s">
        <v>937</v>
      </c>
    </row>
    <row r="116" spans="1:6" x14ac:dyDescent="0.3">
      <c r="A116">
        <v>283</v>
      </c>
      <c r="B116" t="s">
        <v>134</v>
      </c>
      <c r="C116" t="s">
        <v>579</v>
      </c>
      <c r="D116" t="s">
        <v>545</v>
      </c>
      <c r="E116">
        <v>3339</v>
      </c>
      <c r="F116" t="s">
        <v>937</v>
      </c>
    </row>
    <row r="117" spans="1:6" x14ac:dyDescent="0.3">
      <c r="A117">
        <v>286</v>
      </c>
      <c r="B117" t="s">
        <v>601</v>
      </c>
      <c r="D117" t="s">
        <v>545</v>
      </c>
      <c r="E117">
        <v>12208</v>
      </c>
      <c r="F117" t="s">
        <v>937</v>
      </c>
    </row>
    <row r="118" spans="1:6" x14ac:dyDescent="0.3">
      <c r="A118">
        <v>290</v>
      </c>
      <c r="B118" t="s">
        <v>127</v>
      </c>
      <c r="C118" t="s">
        <v>570</v>
      </c>
      <c r="D118" t="s">
        <v>545</v>
      </c>
      <c r="E118">
        <v>14923</v>
      </c>
      <c r="F118" t="s">
        <v>937</v>
      </c>
    </row>
    <row r="119" spans="1:6" x14ac:dyDescent="0.3">
      <c r="A119">
        <v>291</v>
      </c>
      <c r="B119" t="s">
        <v>602</v>
      </c>
      <c r="C119" t="s">
        <v>579</v>
      </c>
      <c r="D119" t="s">
        <v>545</v>
      </c>
      <c r="E119">
        <v>4787</v>
      </c>
      <c r="F119" t="s">
        <v>937</v>
      </c>
    </row>
    <row r="120" spans="1:6" x14ac:dyDescent="0.3">
      <c r="A120" s="1097">
        <v>298</v>
      </c>
      <c r="B120" s="1097" t="s">
        <v>603</v>
      </c>
      <c r="C120" s="1097" t="s">
        <v>458</v>
      </c>
      <c r="D120" s="1097" t="s">
        <v>511</v>
      </c>
      <c r="E120">
        <v>5517</v>
      </c>
      <c r="F120" t="s">
        <v>942</v>
      </c>
    </row>
    <row r="121" spans="1:6" x14ac:dyDescent="0.3">
      <c r="A121" s="1097">
        <v>301</v>
      </c>
      <c r="B121" s="1097" t="s">
        <v>604</v>
      </c>
      <c r="C121" s="1097" t="s">
        <v>458</v>
      </c>
      <c r="D121" s="1097" t="s">
        <v>511</v>
      </c>
      <c r="E121">
        <v>2803</v>
      </c>
      <c r="F121" t="s">
        <v>942</v>
      </c>
    </row>
    <row r="122" spans="1:6" x14ac:dyDescent="0.3">
      <c r="A122">
        <v>324</v>
      </c>
      <c r="B122" t="s">
        <v>606</v>
      </c>
      <c r="C122" t="s">
        <v>570</v>
      </c>
      <c r="D122" t="s">
        <v>545</v>
      </c>
      <c r="E122">
        <v>11764</v>
      </c>
      <c r="F122" t="s">
        <v>937</v>
      </c>
    </row>
    <row r="123" spans="1:6" x14ac:dyDescent="0.3">
      <c r="A123">
        <v>342</v>
      </c>
      <c r="B123" t="s">
        <v>609</v>
      </c>
      <c r="C123" t="s">
        <v>570</v>
      </c>
      <c r="D123" t="s">
        <v>545</v>
      </c>
      <c r="E123">
        <v>9790</v>
      </c>
      <c r="F123" t="s">
        <v>937</v>
      </c>
    </row>
    <row r="124" spans="1:6" x14ac:dyDescent="0.3">
      <c r="A124">
        <v>352</v>
      </c>
      <c r="B124" t="s">
        <v>610</v>
      </c>
      <c r="C124" t="s">
        <v>570</v>
      </c>
      <c r="D124" t="s">
        <v>545</v>
      </c>
      <c r="E124">
        <v>15828</v>
      </c>
      <c r="F124" t="s">
        <v>937</v>
      </c>
    </row>
    <row r="125" spans="1:6" x14ac:dyDescent="0.3">
      <c r="A125">
        <v>416</v>
      </c>
      <c r="B125" t="s">
        <v>81</v>
      </c>
      <c r="C125" t="s">
        <v>64</v>
      </c>
      <c r="D125" t="s">
        <v>545</v>
      </c>
      <c r="E125">
        <v>10127</v>
      </c>
      <c r="F125" t="s">
        <v>937</v>
      </c>
    </row>
    <row r="126" spans="1:6" x14ac:dyDescent="0.3">
      <c r="A126">
        <v>418</v>
      </c>
      <c r="B126" t="s">
        <v>1297</v>
      </c>
      <c r="C126" t="s">
        <v>553</v>
      </c>
      <c r="D126" t="s">
        <v>511</v>
      </c>
      <c r="E126">
        <v>6465</v>
      </c>
      <c r="F126" t="s">
        <v>937</v>
      </c>
    </row>
    <row r="127" spans="1:6" x14ac:dyDescent="0.3">
      <c r="A127">
        <v>441</v>
      </c>
      <c r="B127" t="s">
        <v>555</v>
      </c>
      <c r="C127" t="s">
        <v>553</v>
      </c>
      <c r="D127" t="s">
        <v>511</v>
      </c>
      <c r="E127">
        <v>7175</v>
      </c>
      <c r="F127" t="s">
        <v>937</v>
      </c>
    </row>
    <row r="128" spans="1:6" x14ac:dyDescent="0.3">
      <c r="A128">
        <v>448</v>
      </c>
      <c r="B128" t="s">
        <v>611</v>
      </c>
      <c r="C128" t="s">
        <v>553</v>
      </c>
      <c r="D128" t="s">
        <v>511</v>
      </c>
      <c r="E128">
        <v>11597</v>
      </c>
      <c r="F128" t="s">
        <v>937</v>
      </c>
    </row>
    <row r="129" spans="1:6" x14ac:dyDescent="0.3">
      <c r="A129">
        <v>450</v>
      </c>
      <c r="B129" t="s">
        <v>1298</v>
      </c>
      <c r="C129" t="s">
        <v>559</v>
      </c>
      <c r="D129" t="s">
        <v>511</v>
      </c>
      <c r="E129">
        <v>26538</v>
      </c>
      <c r="F129" t="s">
        <v>937</v>
      </c>
    </row>
    <row r="130" spans="1:6" x14ac:dyDescent="0.3">
      <c r="A130">
        <v>468</v>
      </c>
      <c r="B130" t="s">
        <v>82</v>
      </c>
      <c r="C130" t="s">
        <v>579</v>
      </c>
      <c r="D130" t="s">
        <v>545</v>
      </c>
      <c r="E130">
        <v>1809</v>
      </c>
      <c r="F130" t="s">
        <v>937</v>
      </c>
    </row>
    <row r="131" spans="1:6" x14ac:dyDescent="0.3">
      <c r="A131">
        <v>481</v>
      </c>
      <c r="B131" t="s">
        <v>612</v>
      </c>
      <c r="C131" t="s">
        <v>439</v>
      </c>
      <c r="D131" t="s">
        <v>511</v>
      </c>
      <c r="E131">
        <v>5904</v>
      </c>
      <c r="F131" t="s">
        <v>937</v>
      </c>
    </row>
    <row r="132" spans="1:6" x14ac:dyDescent="0.3">
      <c r="A132">
        <v>483</v>
      </c>
      <c r="B132" t="s">
        <v>613</v>
      </c>
      <c r="C132" t="s">
        <v>553</v>
      </c>
      <c r="D132" t="s">
        <v>511</v>
      </c>
      <c r="E132">
        <v>14689</v>
      </c>
      <c r="F132" t="s">
        <v>937</v>
      </c>
    </row>
    <row r="133" spans="1:6" x14ac:dyDescent="0.3">
      <c r="A133">
        <v>485</v>
      </c>
      <c r="B133" t="s">
        <v>614</v>
      </c>
      <c r="C133" t="s">
        <v>553</v>
      </c>
      <c r="D133" t="s">
        <v>511</v>
      </c>
      <c r="E133">
        <v>6958</v>
      </c>
      <c r="F133" t="s">
        <v>937</v>
      </c>
    </row>
    <row r="134" spans="1:6" x14ac:dyDescent="0.3">
      <c r="A134">
        <v>486</v>
      </c>
      <c r="B134" t="s">
        <v>615</v>
      </c>
      <c r="C134" t="s">
        <v>522</v>
      </c>
      <c r="D134" t="s">
        <v>511</v>
      </c>
      <c r="E134">
        <v>12103</v>
      </c>
      <c r="F134" t="s">
        <v>937</v>
      </c>
    </row>
    <row r="135" spans="1:6" x14ac:dyDescent="0.3">
      <c r="A135">
        <v>487</v>
      </c>
      <c r="B135" t="s">
        <v>616</v>
      </c>
      <c r="C135" t="s">
        <v>553</v>
      </c>
      <c r="D135" t="s">
        <v>511</v>
      </c>
      <c r="E135">
        <v>8867</v>
      </c>
      <c r="F135" t="s">
        <v>937</v>
      </c>
    </row>
    <row r="136" spans="1:6" x14ac:dyDescent="0.3">
      <c r="A136">
        <v>494</v>
      </c>
      <c r="B136" t="s">
        <v>617</v>
      </c>
      <c r="C136" t="s">
        <v>564</v>
      </c>
      <c r="D136" t="s">
        <v>511</v>
      </c>
      <c r="E136">
        <v>15463</v>
      </c>
      <c r="F136" t="s">
        <v>937</v>
      </c>
    </row>
    <row r="137" spans="1:6" x14ac:dyDescent="0.3">
      <c r="A137">
        <v>495</v>
      </c>
      <c r="B137" t="s">
        <v>618</v>
      </c>
      <c r="C137" t="s">
        <v>453</v>
      </c>
      <c r="D137" t="s">
        <v>511</v>
      </c>
      <c r="E137">
        <v>29344</v>
      </c>
      <c r="F137" t="s">
        <v>937</v>
      </c>
    </row>
    <row r="138" spans="1:6" x14ac:dyDescent="0.3">
      <c r="A138">
        <v>502</v>
      </c>
      <c r="B138" t="s">
        <v>619</v>
      </c>
      <c r="C138" t="s">
        <v>559</v>
      </c>
      <c r="D138" t="s">
        <v>511</v>
      </c>
      <c r="E138">
        <v>15923</v>
      </c>
      <c r="F138" t="s">
        <v>937</v>
      </c>
    </row>
    <row r="139" spans="1:6" x14ac:dyDescent="0.3">
      <c r="A139">
        <v>505</v>
      </c>
      <c r="B139" t="s">
        <v>620</v>
      </c>
      <c r="C139" t="s">
        <v>439</v>
      </c>
      <c r="D139" t="s">
        <v>511</v>
      </c>
      <c r="E139">
        <v>7811</v>
      </c>
      <c r="F139" t="s">
        <v>937</v>
      </c>
    </row>
    <row r="140" spans="1:6" x14ac:dyDescent="0.3">
      <c r="A140">
        <v>507</v>
      </c>
      <c r="B140" t="s">
        <v>1303</v>
      </c>
      <c r="C140" t="s">
        <v>439</v>
      </c>
      <c r="D140" t="s">
        <v>511</v>
      </c>
      <c r="E140">
        <v>7811</v>
      </c>
      <c r="F140" t="s">
        <v>937</v>
      </c>
    </row>
    <row r="141" spans="1:6" x14ac:dyDescent="0.3">
      <c r="A141">
        <v>511</v>
      </c>
      <c r="B141" t="s">
        <v>621</v>
      </c>
      <c r="C141" t="s">
        <v>570</v>
      </c>
      <c r="D141" t="s">
        <v>545</v>
      </c>
      <c r="E141">
        <v>5198</v>
      </c>
      <c r="F141" t="s">
        <v>937</v>
      </c>
    </row>
    <row r="142" spans="1:6" x14ac:dyDescent="0.3">
      <c r="A142">
        <v>513</v>
      </c>
      <c r="B142" t="s">
        <v>622</v>
      </c>
      <c r="D142" t="s">
        <v>545</v>
      </c>
      <c r="E142">
        <v>10851</v>
      </c>
      <c r="F142" t="s">
        <v>937</v>
      </c>
    </row>
    <row r="143" spans="1:6" x14ac:dyDescent="0.3">
      <c r="A143">
        <v>514</v>
      </c>
      <c r="B143" t="s">
        <v>623</v>
      </c>
      <c r="D143" t="s">
        <v>545</v>
      </c>
      <c r="E143">
        <v>13023</v>
      </c>
      <c r="F143" t="s">
        <v>937</v>
      </c>
    </row>
    <row r="144" spans="1:6" x14ac:dyDescent="0.3">
      <c r="A144">
        <v>521</v>
      </c>
      <c r="B144" t="s">
        <v>625</v>
      </c>
      <c r="C144" t="s">
        <v>522</v>
      </c>
      <c r="D144" t="s">
        <v>511</v>
      </c>
      <c r="E144">
        <v>28656</v>
      </c>
      <c r="F144" t="s">
        <v>937</v>
      </c>
    </row>
    <row r="145" spans="1:6" x14ac:dyDescent="0.3">
      <c r="A145">
        <v>522</v>
      </c>
      <c r="B145" t="s">
        <v>626</v>
      </c>
      <c r="C145" t="s">
        <v>522</v>
      </c>
      <c r="D145" t="s">
        <v>511</v>
      </c>
      <c r="E145">
        <v>32954</v>
      </c>
      <c r="F145" t="s">
        <v>937</v>
      </c>
    </row>
    <row r="146" spans="1:6" x14ac:dyDescent="0.3">
      <c r="A146" s="1097">
        <v>528</v>
      </c>
      <c r="B146" s="1097" t="s">
        <v>627</v>
      </c>
      <c r="C146" s="1097" t="s">
        <v>522</v>
      </c>
      <c r="D146" s="1097" t="s">
        <v>511</v>
      </c>
      <c r="E146">
        <v>4790</v>
      </c>
      <c r="F146" t="s">
        <v>942</v>
      </c>
    </row>
    <row r="147" spans="1:6" x14ac:dyDescent="0.3">
      <c r="A147" s="1097">
        <v>529</v>
      </c>
      <c r="B147" s="1097" t="s">
        <v>628</v>
      </c>
      <c r="C147" s="1097" t="s">
        <v>522</v>
      </c>
      <c r="D147" s="1097" t="s">
        <v>511</v>
      </c>
      <c r="E147">
        <v>5914</v>
      </c>
      <c r="F147" t="s">
        <v>942</v>
      </c>
    </row>
    <row r="148" spans="1:6" x14ac:dyDescent="0.3">
      <c r="A148" s="1097">
        <v>530</v>
      </c>
      <c r="B148" s="1097" t="s">
        <v>629</v>
      </c>
      <c r="C148" s="1097" t="s">
        <v>553</v>
      </c>
      <c r="D148" s="1097" t="s">
        <v>511</v>
      </c>
      <c r="E148">
        <v>1591</v>
      </c>
      <c r="F148" t="s">
        <v>942</v>
      </c>
    </row>
    <row r="149" spans="1:6" x14ac:dyDescent="0.3">
      <c r="A149" s="1097">
        <v>531</v>
      </c>
      <c r="B149" s="1097" t="s">
        <v>630</v>
      </c>
      <c r="C149" s="1097" t="s">
        <v>439</v>
      </c>
      <c r="D149" s="1097" t="s">
        <v>511</v>
      </c>
      <c r="E149">
        <v>2543</v>
      </c>
      <c r="F149" t="s">
        <v>942</v>
      </c>
    </row>
    <row r="150" spans="1:6" x14ac:dyDescent="0.3">
      <c r="A150" s="1097">
        <v>533</v>
      </c>
      <c r="B150" s="1097" t="s">
        <v>631</v>
      </c>
      <c r="C150" s="1097" t="s">
        <v>564</v>
      </c>
      <c r="D150" s="1097" t="s">
        <v>511</v>
      </c>
      <c r="E150">
        <v>4075</v>
      </c>
      <c r="F150" t="s">
        <v>942</v>
      </c>
    </row>
    <row r="151" spans="1:6" x14ac:dyDescent="0.3">
      <c r="A151" s="1097">
        <v>534</v>
      </c>
      <c r="B151" s="1097" t="s">
        <v>632</v>
      </c>
      <c r="C151" s="1097" t="s">
        <v>553</v>
      </c>
      <c r="D151" s="1097" t="s">
        <v>511</v>
      </c>
      <c r="E151">
        <v>4075</v>
      </c>
      <c r="F151" t="s">
        <v>942</v>
      </c>
    </row>
    <row r="152" spans="1:6" x14ac:dyDescent="0.3">
      <c r="A152" s="1097">
        <v>535</v>
      </c>
      <c r="B152" s="1097" t="s">
        <v>633</v>
      </c>
      <c r="C152" s="1097" t="s">
        <v>559</v>
      </c>
      <c r="D152" s="1097" t="s">
        <v>511</v>
      </c>
      <c r="E152">
        <v>5607</v>
      </c>
      <c r="F152" t="s">
        <v>942</v>
      </c>
    </row>
    <row r="153" spans="1:6" x14ac:dyDescent="0.3">
      <c r="A153">
        <v>541</v>
      </c>
      <c r="B153" t="s">
        <v>634</v>
      </c>
      <c r="C153" t="s">
        <v>553</v>
      </c>
      <c r="D153" t="s">
        <v>511</v>
      </c>
      <c r="E153">
        <v>26902</v>
      </c>
      <c r="F153" t="s">
        <v>937</v>
      </c>
    </row>
    <row r="154" spans="1:6" x14ac:dyDescent="0.3">
      <c r="A154">
        <v>545</v>
      </c>
      <c r="B154" t="s">
        <v>635</v>
      </c>
      <c r="C154" t="s">
        <v>553</v>
      </c>
      <c r="D154" t="s">
        <v>511</v>
      </c>
      <c r="E154">
        <v>24482</v>
      </c>
      <c r="F154" t="s">
        <v>937</v>
      </c>
    </row>
    <row r="155" spans="1:6" x14ac:dyDescent="0.3">
      <c r="A155">
        <v>547</v>
      </c>
      <c r="B155" t="s">
        <v>636</v>
      </c>
      <c r="C155" t="s">
        <v>553</v>
      </c>
      <c r="D155" t="s">
        <v>511</v>
      </c>
      <c r="E155">
        <v>24482</v>
      </c>
      <c r="F155" t="s">
        <v>937</v>
      </c>
    </row>
    <row r="156" spans="1:6" x14ac:dyDescent="0.3">
      <c r="A156">
        <v>552</v>
      </c>
      <c r="B156" t="s">
        <v>637</v>
      </c>
      <c r="D156" t="s">
        <v>638</v>
      </c>
      <c r="E156">
        <v>0</v>
      </c>
    </row>
    <row r="157" spans="1:6" x14ac:dyDescent="0.3">
      <c r="A157">
        <v>553</v>
      </c>
      <c r="B157" t="s">
        <v>639</v>
      </c>
      <c r="D157" t="s">
        <v>638</v>
      </c>
      <c r="E157">
        <v>3223</v>
      </c>
    </row>
    <row r="158" spans="1:6" x14ac:dyDescent="0.3">
      <c r="A158">
        <v>554</v>
      </c>
      <c r="B158" t="s">
        <v>640</v>
      </c>
      <c r="D158" t="s">
        <v>638</v>
      </c>
      <c r="E158">
        <v>4050</v>
      </c>
    </row>
    <row r="159" spans="1:6" x14ac:dyDescent="0.3">
      <c r="A159">
        <v>566</v>
      </c>
      <c r="B159" t="s">
        <v>641</v>
      </c>
      <c r="C159" t="s">
        <v>453</v>
      </c>
      <c r="D159" t="s">
        <v>511</v>
      </c>
      <c r="E159">
        <v>55642</v>
      </c>
      <c r="F159" t="s">
        <v>937</v>
      </c>
    </row>
    <row r="160" spans="1:6" x14ac:dyDescent="0.3">
      <c r="A160" s="1097">
        <v>567</v>
      </c>
      <c r="B160" s="1097" t="s">
        <v>642</v>
      </c>
      <c r="C160" s="1097" t="s">
        <v>453</v>
      </c>
      <c r="D160" s="1097" t="s">
        <v>511</v>
      </c>
      <c r="E160">
        <v>8264</v>
      </c>
      <c r="F160" t="s">
        <v>942</v>
      </c>
    </row>
    <row r="161" spans="1:6" x14ac:dyDescent="0.3">
      <c r="A161">
        <v>568</v>
      </c>
      <c r="B161" t="s">
        <v>643</v>
      </c>
      <c r="C161" t="s">
        <v>453</v>
      </c>
      <c r="D161" t="s">
        <v>511</v>
      </c>
      <c r="E161">
        <v>55642</v>
      </c>
      <c r="F161" t="s">
        <v>937</v>
      </c>
    </row>
    <row r="162" spans="1:6" x14ac:dyDescent="0.3">
      <c r="A162" s="1097">
        <v>571</v>
      </c>
      <c r="B162" s="1097" t="s">
        <v>644</v>
      </c>
      <c r="C162" s="1097" t="s">
        <v>153</v>
      </c>
      <c r="D162" s="1097" t="s">
        <v>511</v>
      </c>
      <c r="E162">
        <v>28221</v>
      </c>
      <c r="F162" t="s">
        <v>942</v>
      </c>
    </row>
    <row r="163" spans="1:6" x14ac:dyDescent="0.3">
      <c r="A163">
        <v>587</v>
      </c>
      <c r="B163" t="s">
        <v>647</v>
      </c>
      <c r="C163" t="s">
        <v>522</v>
      </c>
      <c r="D163" t="s">
        <v>511</v>
      </c>
      <c r="E163">
        <v>23747</v>
      </c>
      <c r="F163" t="s">
        <v>937</v>
      </c>
    </row>
    <row r="164" spans="1:6" x14ac:dyDescent="0.3">
      <c r="A164">
        <v>612</v>
      </c>
      <c r="B164" t="s">
        <v>648</v>
      </c>
      <c r="D164" t="s">
        <v>638</v>
      </c>
      <c r="E164">
        <v>124</v>
      </c>
    </row>
    <row r="165" spans="1:6" x14ac:dyDescent="0.3">
      <c r="A165">
        <v>617</v>
      </c>
      <c r="B165" t="s">
        <v>649</v>
      </c>
      <c r="D165" t="s">
        <v>638</v>
      </c>
      <c r="E165">
        <v>570</v>
      </c>
    </row>
    <row r="166" spans="1:6" x14ac:dyDescent="0.3">
      <c r="A166">
        <v>618</v>
      </c>
      <c r="B166" t="s">
        <v>650</v>
      </c>
      <c r="D166" t="s">
        <v>638</v>
      </c>
      <c r="E166">
        <v>405</v>
      </c>
    </row>
    <row r="167" spans="1:6" x14ac:dyDescent="0.3">
      <c r="A167">
        <v>632</v>
      </c>
      <c r="B167" t="s">
        <v>651</v>
      </c>
      <c r="D167" t="s">
        <v>545</v>
      </c>
      <c r="E167">
        <v>13928</v>
      </c>
      <c r="F167" t="s">
        <v>937</v>
      </c>
    </row>
    <row r="168" spans="1:6" x14ac:dyDescent="0.3">
      <c r="A168">
        <v>637</v>
      </c>
      <c r="B168" t="s">
        <v>652</v>
      </c>
      <c r="C168" t="s">
        <v>570</v>
      </c>
      <c r="D168" t="s">
        <v>545</v>
      </c>
      <c r="E168">
        <v>12661</v>
      </c>
      <c r="F168" t="s">
        <v>937</v>
      </c>
    </row>
    <row r="169" spans="1:6" x14ac:dyDescent="0.3">
      <c r="A169">
        <v>638</v>
      </c>
      <c r="B169" t="s">
        <v>653</v>
      </c>
      <c r="C169" t="s">
        <v>570</v>
      </c>
      <c r="D169" t="s">
        <v>545</v>
      </c>
      <c r="E169">
        <v>15384</v>
      </c>
      <c r="F169" t="s">
        <v>937</v>
      </c>
    </row>
    <row r="170" spans="1:6" x14ac:dyDescent="0.3">
      <c r="A170">
        <v>639</v>
      </c>
      <c r="B170" t="s">
        <v>654</v>
      </c>
      <c r="C170" t="s">
        <v>570</v>
      </c>
      <c r="D170" t="s">
        <v>545</v>
      </c>
      <c r="E170">
        <v>12669</v>
      </c>
      <c r="F170" t="s">
        <v>937</v>
      </c>
    </row>
    <row r="171" spans="1:6" x14ac:dyDescent="0.3">
      <c r="A171">
        <v>665</v>
      </c>
      <c r="B171" t="s">
        <v>655</v>
      </c>
      <c r="C171" t="s">
        <v>64</v>
      </c>
      <c r="D171" t="s">
        <v>545</v>
      </c>
      <c r="E171">
        <v>11756</v>
      </c>
      <c r="F171" t="s">
        <v>937</v>
      </c>
    </row>
    <row r="172" spans="1:6" x14ac:dyDescent="0.3">
      <c r="A172">
        <v>684</v>
      </c>
      <c r="B172" t="s">
        <v>656</v>
      </c>
      <c r="C172" t="s">
        <v>439</v>
      </c>
      <c r="D172" t="s">
        <v>511</v>
      </c>
      <c r="E172">
        <v>19037</v>
      </c>
      <c r="F172" t="s">
        <v>937</v>
      </c>
    </row>
    <row r="173" spans="1:6" x14ac:dyDescent="0.3">
      <c r="A173" s="1097">
        <v>686</v>
      </c>
      <c r="B173" s="1097" t="s">
        <v>657</v>
      </c>
      <c r="C173" s="1097" t="s">
        <v>522</v>
      </c>
      <c r="D173" s="1097" t="s">
        <v>511</v>
      </c>
      <c r="E173">
        <v>5914</v>
      </c>
      <c r="F173" t="s">
        <v>942</v>
      </c>
    </row>
    <row r="174" spans="1:6" x14ac:dyDescent="0.3">
      <c r="A174" s="1097">
        <v>687</v>
      </c>
      <c r="B174" s="1097" t="s">
        <v>658</v>
      </c>
      <c r="C174" s="1097" t="s">
        <v>439</v>
      </c>
      <c r="D174" s="1097" t="s">
        <v>511</v>
      </c>
      <c r="E174">
        <v>3461</v>
      </c>
      <c r="F174" t="s">
        <v>942</v>
      </c>
    </row>
    <row r="175" spans="1:6" x14ac:dyDescent="0.3">
      <c r="A175" s="1097">
        <v>688</v>
      </c>
      <c r="B175" s="1097" t="s">
        <v>659</v>
      </c>
      <c r="C175" s="1097" t="s">
        <v>452</v>
      </c>
      <c r="D175" s="1097" t="s">
        <v>511</v>
      </c>
      <c r="E175">
        <v>3053</v>
      </c>
      <c r="F175" t="s">
        <v>942</v>
      </c>
    </row>
    <row r="176" spans="1:6" x14ac:dyDescent="0.3">
      <c r="A176" s="1097">
        <v>689</v>
      </c>
      <c r="B176" s="1097" t="s">
        <v>660</v>
      </c>
      <c r="C176" s="1097" t="s">
        <v>452</v>
      </c>
      <c r="D176" s="1097" t="s">
        <v>511</v>
      </c>
      <c r="E176">
        <v>3053</v>
      </c>
      <c r="F176" t="s">
        <v>942</v>
      </c>
    </row>
    <row r="177" spans="1:6" x14ac:dyDescent="0.3">
      <c r="A177" s="1097">
        <v>699</v>
      </c>
      <c r="B177" s="1097" t="s">
        <v>662</v>
      </c>
      <c r="C177" s="1097" t="s">
        <v>553</v>
      </c>
      <c r="D177" s="1097" t="s">
        <v>511</v>
      </c>
      <c r="E177">
        <v>4882</v>
      </c>
      <c r="F177" t="s">
        <v>942</v>
      </c>
    </row>
    <row r="178" spans="1:6" x14ac:dyDescent="0.3">
      <c r="A178">
        <v>736</v>
      </c>
      <c r="B178" t="s">
        <v>115</v>
      </c>
      <c r="C178" t="s">
        <v>570</v>
      </c>
      <c r="D178" t="s">
        <v>545</v>
      </c>
      <c r="E178">
        <v>11032</v>
      </c>
      <c r="F178" t="s">
        <v>937</v>
      </c>
    </row>
    <row r="179" spans="1:6" x14ac:dyDescent="0.3">
      <c r="A179">
        <v>738</v>
      </c>
      <c r="B179" t="s">
        <v>667</v>
      </c>
      <c r="C179" t="s">
        <v>570</v>
      </c>
      <c r="D179" t="s">
        <v>545</v>
      </c>
      <c r="E179">
        <v>9955</v>
      </c>
      <c r="F179" t="s">
        <v>937</v>
      </c>
    </row>
    <row r="180" spans="1:6" x14ac:dyDescent="0.3">
      <c r="A180">
        <v>740</v>
      </c>
      <c r="B180" t="s">
        <v>1019</v>
      </c>
      <c r="C180" t="s">
        <v>570</v>
      </c>
      <c r="D180" t="s">
        <v>545</v>
      </c>
      <c r="E180">
        <v>14471</v>
      </c>
      <c r="F180" t="s">
        <v>937</v>
      </c>
    </row>
    <row r="181" spans="1:6" x14ac:dyDescent="0.3">
      <c r="A181">
        <v>747</v>
      </c>
      <c r="B181" t="s">
        <v>123</v>
      </c>
      <c r="C181" t="s">
        <v>570</v>
      </c>
      <c r="D181" t="s">
        <v>545</v>
      </c>
      <c r="E181">
        <v>9041</v>
      </c>
      <c r="F181" t="s">
        <v>937</v>
      </c>
    </row>
    <row r="182" spans="1:6" x14ac:dyDescent="0.3">
      <c r="A182">
        <v>748</v>
      </c>
      <c r="B182" t="s">
        <v>124</v>
      </c>
      <c r="C182" t="s">
        <v>570</v>
      </c>
      <c r="D182" t="s">
        <v>545</v>
      </c>
      <c r="E182">
        <v>10851</v>
      </c>
      <c r="F182" t="s">
        <v>937</v>
      </c>
    </row>
    <row r="183" spans="1:6" x14ac:dyDescent="0.3">
      <c r="A183">
        <v>753</v>
      </c>
      <c r="B183" t="s">
        <v>669</v>
      </c>
      <c r="C183" t="s">
        <v>570</v>
      </c>
      <c r="D183" t="s">
        <v>545</v>
      </c>
      <c r="E183">
        <v>17548</v>
      </c>
      <c r="F183" t="s">
        <v>937</v>
      </c>
    </row>
    <row r="184" spans="1:6" x14ac:dyDescent="0.3">
      <c r="A184">
        <v>754</v>
      </c>
      <c r="B184" t="s">
        <v>670</v>
      </c>
      <c r="C184" t="s">
        <v>570</v>
      </c>
      <c r="D184" t="s">
        <v>545</v>
      </c>
      <c r="E184">
        <v>7466</v>
      </c>
      <c r="F184" t="s">
        <v>937</v>
      </c>
    </row>
    <row r="185" spans="1:6" x14ac:dyDescent="0.3">
      <c r="A185">
        <v>755</v>
      </c>
      <c r="B185" t="s">
        <v>1025</v>
      </c>
      <c r="C185" t="s">
        <v>570</v>
      </c>
      <c r="D185" t="s">
        <v>545</v>
      </c>
      <c r="E185">
        <v>14742</v>
      </c>
      <c r="F185" t="s">
        <v>937</v>
      </c>
    </row>
    <row r="186" spans="1:6" x14ac:dyDescent="0.3">
      <c r="A186">
        <v>787</v>
      </c>
      <c r="B186" t="s">
        <v>160</v>
      </c>
      <c r="C186" t="s">
        <v>570</v>
      </c>
      <c r="D186" t="s">
        <v>545</v>
      </c>
      <c r="E186">
        <v>9744</v>
      </c>
      <c r="F186" t="s">
        <v>937</v>
      </c>
    </row>
    <row r="187" spans="1:6" x14ac:dyDescent="0.3">
      <c r="A187">
        <v>788</v>
      </c>
      <c r="B187" t="s">
        <v>161</v>
      </c>
      <c r="C187" t="s">
        <v>570</v>
      </c>
      <c r="D187" t="s">
        <v>545</v>
      </c>
      <c r="E187">
        <v>10405</v>
      </c>
      <c r="F187" t="s">
        <v>937</v>
      </c>
    </row>
    <row r="188" spans="1:6" x14ac:dyDescent="0.3">
      <c r="A188">
        <v>789</v>
      </c>
      <c r="B188" t="s">
        <v>162</v>
      </c>
      <c r="C188" t="s">
        <v>570</v>
      </c>
      <c r="D188" t="s">
        <v>545</v>
      </c>
      <c r="E188">
        <v>9331</v>
      </c>
      <c r="F188" t="s">
        <v>937</v>
      </c>
    </row>
    <row r="189" spans="1:6" x14ac:dyDescent="0.3">
      <c r="A189">
        <v>790</v>
      </c>
      <c r="B189" t="s">
        <v>671</v>
      </c>
      <c r="C189" t="s">
        <v>570</v>
      </c>
      <c r="D189" t="s">
        <v>545</v>
      </c>
      <c r="E189">
        <v>8587</v>
      </c>
      <c r="F189" t="s">
        <v>937</v>
      </c>
    </row>
    <row r="190" spans="1:6" x14ac:dyDescent="0.3">
      <c r="A190">
        <v>815</v>
      </c>
      <c r="B190" t="s">
        <v>672</v>
      </c>
      <c r="C190" t="s">
        <v>64</v>
      </c>
      <c r="D190" t="s">
        <v>545</v>
      </c>
      <c r="E190">
        <v>4434</v>
      </c>
      <c r="F190" t="s">
        <v>937</v>
      </c>
    </row>
    <row r="191" spans="1:6" x14ac:dyDescent="0.3">
      <c r="A191">
        <v>911</v>
      </c>
      <c r="B191" t="s">
        <v>673</v>
      </c>
      <c r="D191" t="s">
        <v>545</v>
      </c>
      <c r="E191">
        <v>26054</v>
      </c>
      <c r="F191" t="s">
        <v>937</v>
      </c>
    </row>
    <row r="192" spans="1:6" x14ac:dyDescent="0.3">
      <c r="A192">
        <v>912</v>
      </c>
      <c r="B192" t="s">
        <v>674</v>
      </c>
      <c r="D192" t="s">
        <v>545</v>
      </c>
      <c r="E192">
        <v>28950</v>
      </c>
      <c r="F192" t="s">
        <v>937</v>
      </c>
    </row>
    <row r="193" spans="1:6" x14ac:dyDescent="0.3">
      <c r="A193">
        <v>913</v>
      </c>
      <c r="B193" t="s">
        <v>675</v>
      </c>
      <c r="D193" t="s">
        <v>545</v>
      </c>
      <c r="E193">
        <v>26054</v>
      </c>
      <c r="F193" t="s">
        <v>937</v>
      </c>
    </row>
    <row r="194" spans="1:6" x14ac:dyDescent="0.3">
      <c r="A194">
        <v>914</v>
      </c>
      <c r="B194" t="s">
        <v>676</v>
      </c>
      <c r="D194" t="s">
        <v>545</v>
      </c>
      <c r="E194">
        <v>25330</v>
      </c>
      <c r="F194" t="s">
        <v>937</v>
      </c>
    </row>
    <row r="195" spans="1:6" x14ac:dyDescent="0.3">
      <c r="A195">
        <v>915</v>
      </c>
      <c r="B195" t="s">
        <v>677</v>
      </c>
      <c r="D195" t="s">
        <v>545</v>
      </c>
      <c r="E195">
        <v>30760</v>
      </c>
      <c r="F195" t="s">
        <v>937</v>
      </c>
    </row>
    <row r="196" spans="1:6" x14ac:dyDescent="0.3">
      <c r="A196">
        <v>916</v>
      </c>
      <c r="B196" t="s">
        <v>678</v>
      </c>
      <c r="D196" t="s">
        <v>545</v>
      </c>
      <c r="E196">
        <v>29855</v>
      </c>
      <c r="F196" t="s">
        <v>937</v>
      </c>
    </row>
    <row r="197" spans="1:6" x14ac:dyDescent="0.3">
      <c r="A197">
        <v>917</v>
      </c>
      <c r="B197" t="s">
        <v>679</v>
      </c>
      <c r="D197" t="s">
        <v>545</v>
      </c>
      <c r="E197">
        <v>29855</v>
      </c>
      <c r="F197" t="s">
        <v>937</v>
      </c>
    </row>
    <row r="198" spans="1:6" x14ac:dyDescent="0.3">
      <c r="A198">
        <v>918</v>
      </c>
      <c r="B198" t="s">
        <v>680</v>
      </c>
      <c r="D198" t="s">
        <v>545</v>
      </c>
      <c r="E198">
        <v>15376</v>
      </c>
      <c r="F198" t="s">
        <v>937</v>
      </c>
    </row>
    <row r="199" spans="1:6" x14ac:dyDescent="0.3">
      <c r="A199">
        <v>919</v>
      </c>
      <c r="B199" t="s">
        <v>681</v>
      </c>
      <c r="D199" t="s">
        <v>545</v>
      </c>
      <c r="E199">
        <v>26778</v>
      </c>
      <c r="F199" t="s">
        <v>937</v>
      </c>
    </row>
    <row r="200" spans="1:6" x14ac:dyDescent="0.3">
      <c r="A200">
        <v>920</v>
      </c>
      <c r="B200" t="s">
        <v>682</v>
      </c>
      <c r="D200" t="s">
        <v>545</v>
      </c>
      <c r="E200">
        <v>29855</v>
      </c>
      <c r="F200" t="s">
        <v>937</v>
      </c>
    </row>
    <row r="201" spans="1:6" x14ac:dyDescent="0.3">
      <c r="A201">
        <v>921</v>
      </c>
      <c r="B201" t="s">
        <v>683</v>
      </c>
      <c r="D201" t="s">
        <v>545</v>
      </c>
      <c r="E201">
        <v>26778</v>
      </c>
      <c r="F201" t="s">
        <v>937</v>
      </c>
    </row>
    <row r="202" spans="1:6" x14ac:dyDescent="0.3">
      <c r="A202">
        <v>922</v>
      </c>
      <c r="B202" t="s">
        <v>684</v>
      </c>
      <c r="D202" t="s">
        <v>545</v>
      </c>
      <c r="E202">
        <v>24425</v>
      </c>
      <c r="F202" t="s">
        <v>937</v>
      </c>
    </row>
    <row r="203" spans="1:6" x14ac:dyDescent="0.3">
      <c r="A203">
        <v>923</v>
      </c>
      <c r="B203" t="s">
        <v>685</v>
      </c>
      <c r="D203" t="s">
        <v>545</v>
      </c>
      <c r="E203">
        <v>25330</v>
      </c>
      <c r="F203" t="s">
        <v>937</v>
      </c>
    </row>
    <row r="204" spans="1:6" x14ac:dyDescent="0.3">
      <c r="A204">
        <v>924</v>
      </c>
      <c r="B204" t="s">
        <v>686</v>
      </c>
      <c r="D204" t="s">
        <v>545</v>
      </c>
      <c r="E204">
        <v>23520</v>
      </c>
      <c r="F204" t="s">
        <v>937</v>
      </c>
    </row>
    <row r="205" spans="1:6" x14ac:dyDescent="0.3">
      <c r="A205">
        <v>925</v>
      </c>
      <c r="B205" t="s">
        <v>687</v>
      </c>
      <c r="D205" t="s">
        <v>545</v>
      </c>
      <c r="E205">
        <v>11575</v>
      </c>
      <c r="F205" t="s">
        <v>937</v>
      </c>
    </row>
    <row r="206" spans="1:6" x14ac:dyDescent="0.3">
      <c r="A206">
        <v>926</v>
      </c>
      <c r="B206" t="s">
        <v>688</v>
      </c>
      <c r="D206" t="s">
        <v>545</v>
      </c>
      <c r="E206">
        <v>12480</v>
      </c>
      <c r="F206" t="s">
        <v>937</v>
      </c>
    </row>
    <row r="207" spans="1:6" x14ac:dyDescent="0.3">
      <c r="A207">
        <v>927</v>
      </c>
      <c r="B207" t="s">
        <v>689</v>
      </c>
      <c r="D207" t="s">
        <v>545</v>
      </c>
      <c r="E207">
        <v>12480</v>
      </c>
      <c r="F207" t="s">
        <v>937</v>
      </c>
    </row>
    <row r="208" spans="1:6" x14ac:dyDescent="0.3">
      <c r="A208">
        <v>928</v>
      </c>
      <c r="B208" t="s">
        <v>690</v>
      </c>
      <c r="D208" t="s">
        <v>545</v>
      </c>
      <c r="E208">
        <v>17186</v>
      </c>
      <c r="F208" t="s">
        <v>937</v>
      </c>
    </row>
    <row r="209" spans="1:6" x14ac:dyDescent="0.3">
      <c r="A209">
        <v>929</v>
      </c>
      <c r="B209" t="s">
        <v>691</v>
      </c>
      <c r="D209" t="s">
        <v>545</v>
      </c>
      <c r="E209">
        <v>9584</v>
      </c>
      <c r="F209" t="s">
        <v>937</v>
      </c>
    </row>
    <row r="210" spans="1:6" x14ac:dyDescent="0.3">
      <c r="A210">
        <v>936</v>
      </c>
      <c r="B210" t="s">
        <v>692</v>
      </c>
      <c r="D210" t="s">
        <v>638</v>
      </c>
      <c r="E210">
        <v>12719</v>
      </c>
    </row>
    <row r="211" spans="1:6" x14ac:dyDescent="0.3">
      <c r="A211">
        <v>938</v>
      </c>
      <c r="B211" t="s">
        <v>217</v>
      </c>
      <c r="D211" t="s">
        <v>638</v>
      </c>
      <c r="E211">
        <v>14785</v>
      </c>
    </row>
    <row r="212" spans="1:6" x14ac:dyDescent="0.3">
      <c r="A212">
        <v>939</v>
      </c>
      <c r="B212" t="s">
        <v>218</v>
      </c>
      <c r="D212" t="s">
        <v>638</v>
      </c>
      <c r="E212">
        <v>10405</v>
      </c>
    </row>
    <row r="213" spans="1:6" x14ac:dyDescent="0.3">
      <c r="A213">
        <v>940</v>
      </c>
      <c r="B213" t="s">
        <v>693</v>
      </c>
      <c r="D213" t="s">
        <v>638</v>
      </c>
      <c r="E213">
        <v>13545</v>
      </c>
    </row>
    <row r="214" spans="1:6" x14ac:dyDescent="0.3">
      <c r="A214">
        <v>941</v>
      </c>
      <c r="B214" t="s">
        <v>220</v>
      </c>
      <c r="D214" t="s">
        <v>638</v>
      </c>
      <c r="E214">
        <v>20653</v>
      </c>
    </row>
    <row r="215" spans="1:6" x14ac:dyDescent="0.3">
      <c r="A215">
        <v>944</v>
      </c>
      <c r="B215" t="s">
        <v>221</v>
      </c>
      <c r="D215" t="s">
        <v>638</v>
      </c>
      <c r="E215">
        <v>16934</v>
      </c>
    </row>
    <row r="216" spans="1:6" x14ac:dyDescent="0.3">
      <c r="A216">
        <v>945</v>
      </c>
      <c r="B216" t="s">
        <v>225</v>
      </c>
      <c r="D216" t="s">
        <v>638</v>
      </c>
      <c r="E216">
        <v>19992</v>
      </c>
    </row>
    <row r="217" spans="1:6" x14ac:dyDescent="0.3">
      <c r="A217">
        <v>946</v>
      </c>
      <c r="B217" t="s">
        <v>694</v>
      </c>
      <c r="D217" t="s">
        <v>638</v>
      </c>
      <c r="E217">
        <v>9579</v>
      </c>
    </row>
    <row r="218" spans="1:6" x14ac:dyDescent="0.3">
      <c r="A218">
        <v>947</v>
      </c>
      <c r="B218" t="s">
        <v>223</v>
      </c>
      <c r="D218" t="s">
        <v>638</v>
      </c>
      <c r="E218">
        <v>10818</v>
      </c>
    </row>
    <row r="219" spans="1:6" x14ac:dyDescent="0.3">
      <c r="A219">
        <v>983</v>
      </c>
      <c r="B219" t="s">
        <v>224</v>
      </c>
      <c r="D219" t="s">
        <v>638</v>
      </c>
      <c r="E219">
        <v>13876</v>
      </c>
    </row>
    <row r="220" spans="1:6" x14ac:dyDescent="0.3">
      <c r="A220" s="1097">
        <v>995</v>
      </c>
      <c r="B220" s="1097" t="s">
        <v>695</v>
      </c>
      <c r="C220" s="1097" t="s">
        <v>522</v>
      </c>
      <c r="D220" s="1097" t="s">
        <v>511</v>
      </c>
      <c r="E220">
        <v>5097</v>
      </c>
      <c r="F220" t="s">
        <v>942</v>
      </c>
    </row>
    <row r="221" spans="1:6" x14ac:dyDescent="0.3">
      <c r="A221" s="1097">
        <v>996</v>
      </c>
      <c r="B221" s="1097" t="s">
        <v>696</v>
      </c>
      <c r="C221" s="1097" t="s">
        <v>522</v>
      </c>
      <c r="D221" s="1097" t="s">
        <v>511</v>
      </c>
      <c r="E221">
        <v>5097</v>
      </c>
      <c r="F221" t="s">
        <v>942</v>
      </c>
    </row>
    <row r="222" spans="1:6" x14ac:dyDescent="0.3">
      <c r="A222">
        <v>998</v>
      </c>
      <c r="B222" t="s">
        <v>697</v>
      </c>
      <c r="C222" t="s">
        <v>553</v>
      </c>
      <c r="D222" t="s">
        <v>511</v>
      </c>
      <c r="E222">
        <v>26196</v>
      </c>
      <c r="F222" t="s">
        <v>937</v>
      </c>
    </row>
    <row r="223" spans="1:6" x14ac:dyDescent="0.3">
      <c r="A223">
        <v>1017</v>
      </c>
      <c r="B223" t="s">
        <v>698</v>
      </c>
      <c r="C223" t="s">
        <v>518</v>
      </c>
      <c r="D223" t="s">
        <v>511</v>
      </c>
      <c r="E223">
        <v>9083</v>
      </c>
      <c r="F223" t="s">
        <v>937</v>
      </c>
    </row>
    <row r="224" spans="1:6" x14ac:dyDescent="0.3">
      <c r="A224">
        <v>1026</v>
      </c>
      <c r="B224" t="s">
        <v>701</v>
      </c>
      <c r="C224" t="s">
        <v>522</v>
      </c>
      <c r="D224" t="s">
        <v>511</v>
      </c>
      <c r="E224">
        <v>21583</v>
      </c>
      <c r="F224" t="s">
        <v>937</v>
      </c>
    </row>
    <row r="225" spans="1:6" x14ac:dyDescent="0.3">
      <c r="A225" s="1097">
        <v>1027</v>
      </c>
      <c r="B225" s="1097" t="s">
        <v>702</v>
      </c>
      <c r="C225" s="1097" t="s">
        <v>439</v>
      </c>
      <c r="D225" s="1097" t="s">
        <v>511</v>
      </c>
      <c r="E225">
        <v>2543</v>
      </c>
      <c r="F225" t="s">
        <v>942</v>
      </c>
    </row>
    <row r="226" spans="1:6" x14ac:dyDescent="0.3">
      <c r="A226" s="1097">
        <v>1028</v>
      </c>
      <c r="B226" s="1097" t="s">
        <v>703</v>
      </c>
      <c r="C226" s="1097" t="s">
        <v>553</v>
      </c>
      <c r="D226" s="1097" t="s">
        <v>511</v>
      </c>
      <c r="E226">
        <v>4075</v>
      </c>
      <c r="F226" t="s">
        <v>942</v>
      </c>
    </row>
    <row r="227" spans="1:6" x14ac:dyDescent="0.3">
      <c r="A227" s="1097">
        <v>1029</v>
      </c>
      <c r="B227" s="1097" t="s">
        <v>704</v>
      </c>
      <c r="C227" s="1097" t="s">
        <v>553</v>
      </c>
      <c r="D227" s="1097" t="s">
        <v>511</v>
      </c>
      <c r="E227">
        <v>4075</v>
      </c>
      <c r="F227" t="s">
        <v>942</v>
      </c>
    </row>
    <row r="228" spans="1:6" x14ac:dyDescent="0.3">
      <c r="A228" s="1097">
        <v>1030</v>
      </c>
      <c r="B228" s="1097" t="s">
        <v>705</v>
      </c>
      <c r="C228" s="1097" t="s">
        <v>553</v>
      </c>
      <c r="D228" s="1097" t="s">
        <v>511</v>
      </c>
      <c r="E228">
        <v>4075</v>
      </c>
      <c r="F228" t="s">
        <v>942</v>
      </c>
    </row>
    <row r="229" spans="1:6" x14ac:dyDescent="0.3">
      <c r="A229" s="1097">
        <v>1040</v>
      </c>
      <c r="B229" s="1097" t="s">
        <v>712</v>
      </c>
      <c r="C229" s="1097" t="s">
        <v>456</v>
      </c>
      <c r="D229" s="1097" t="s">
        <v>511</v>
      </c>
      <c r="E229">
        <v>1150</v>
      </c>
      <c r="F229" t="s">
        <v>942</v>
      </c>
    </row>
    <row r="230" spans="1:6" x14ac:dyDescent="0.3">
      <c r="A230">
        <v>1046</v>
      </c>
      <c r="B230" t="s">
        <v>713</v>
      </c>
      <c r="C230" t="s">
        <v>518</v>
      </c>
      <c r="D230" t="s">
        <v>511</v>
      </c>
      <c r="E230">
        <v>8256</v>
      </c>
      <c r="F230" t="s">
        <v>937</v>
      </c>
    </row>
    <row r="231" spans="1:6" x14ac:dyDescent="0.3">
      <c r="A231">
        <v>1047</v>
      </c>
      <c r="B231" t="s">
        <v>714</v>
      </c>
      <c r="C231" t="s">
        <v>518</v>
      </c>
      <c r="D231" t="s">
        <v>511</v>
      </c>
      <c r="E231">
        <v>12719</v>
      </c>
      <c r="F231" t="s">
        <v>937</v>
      </c>
    </row>
    <row r="232" spans="1:6" x14ac:dyDescent="0.3">
      <c r="A232">
        <v>1048</v>
      </c>
      <c r="B232" t="s">
        <v>715</v>
      </c>
      <c r="C232" t="s">
        <v>518</v>
      </c>
      <c r="D232" t="s">
        <v>511</v>
      </c>
      <c r="E232">
        <v>11893</v>
      </c>
      <c r="F232" t="s">
        <v>937</v>
      </c>
    </row>
    <row r="233" spans="1:6" x14ac:dyDescent="0.3">
      <c r="A233">
        <v>1065</v>
      </c>
      <c r="B233" t="s">
        <v>716</v>
      </c>
      <c r="D233" t="s">
        <v>545</v>
      </c>
      <c r="E233">
        <v>22615</v>
      </c>
      <c r="F233" t="s">
        <v>937</v>
      </c>
    </row>
    <row r="234" spans="1:6" x14ac:dyDescent="0.3">
      <c r="A234">
        <v>1066</v>
      </c>
      <c r="B234" t="s">
        <v>717</v>
      </c>
      <c r="D234" t="s">
        <v>545</v>
      </c>
      <c r="E234">
        <v>22615</v>
      </c>
      <c r="F234" t="s">
        <v>937</v>
      </c>
    </row>
    <row r="235" spans="1:6" x14ac:dyDescent="0.3">
      <c r="A235">
        <v>1067</v>
      </c>
      <c r="B235" t="s">
        <v>718</v>
      </c>
      <c r="D235" t="s">
        <v>545</v>
      </c>
      <c r="E235">
        <v>19137</v>
      </c>
      <c r="F235" t="s">
        <v>937</v>
      </c>
    </row>
    <row r="236" spans="1:6" x14ac:dyDescent="0.3">
      <c r="A236">
        <v>1068</v>
      </c>
      <c r="B236" t="s">
        <v>719</v>
      </c>
      <c r="D236" t="s">
        <v>545</v>
      </c>
      <c r="E236">
        <v>22615</v>
      </c>
      <c r="F236" t="s">
        <v>937</v>
      </c>
    </row>
    <row r="237" spans="1:6" x14ac:dyDescent="0.3">
      <c r="A237">
        <v>1069</v>
      </c>
      <c r="B237" t="s">
        <v>720</v>
      </c>
      <c r="D237" t="s">
        <v>545</v>
      </c>
      <c r="E237">
        <v>22615</v>
      </c>
      <c r="F237" t="s">
        <v>937</v>
      </c>
    </row>
    <row r="238" spans="1:6" x14ac:dyDescent="0.3">
      <c r="A238">
        <v>1070</v>
      </c>
      <c r="B238" t="s">
        <v>721</v>
      </c>
      <c r="D238" t="s">
        <v>545</v>
      </c>
      <c r="E238">
        <v>22615</v>
      </c>
      <c r="F238" t="s">
        <v>937</v>
      </c>
    </row>
    <row r="239" spans="1:6" x14ac:dyDescent="0.3">
      <c r="A239">
        <v>1071</v>
      </c>
      <c r="B239" t="s">
        <v>722</v>
      </c>
      <c r="D239" t="s">
        <v>545</v>
      </c>
      <c r="E239">
        <v>22615</v>
      </c>
      <c r="F239" t="s">
        <v>937</v>
      </c>
    </row>
    <row r="240" spans="1:6" x14ac:dyDescent="0.3">
      <c r="A240">
        <v>1072</v>
      </c>
      <c r="B240" t="s">
        <v>723</v>
      </c>
      <c r="D240" t="s">
        <v>545</v>
      </c>
      <c r="E240">
        <v>22615</v>
      </c>
      <c r="F240" t="s">
        <v>937</v>
      </c>
    </row>
    <row r="241" spans="1:6" x14ac:dyDescent="0.3">
      <c r="A241">
        <v>1073</v>
      </c>
      <c r="B241" t="s">
        <v>724</v>
      </c>
      <c r="D241" t="s">
        <v>545</v>
      </c>
      <c r="E241">
        <v>22615</v>
      </c>
      <c r="F241" t="s">
        <v>937</v>
      </c>
    </row>
    <row r="242" spans="1:6" x14ac:dyDescent="0.3">
      <c r="A242">
        <v>1074</v>
      </c>
      <c r="B242" t="s">
        <v>725</v>
      </c>
      <c r="D242" t="s">
        <v>545</v>
      </c>
      <c r="E242">
        <v>23520</v>
      </c>
      <c r="F242" t="s">
        <v>937</v>
      </c>
    </row>
    <row r="243" spans="1:6" x14ac:dyDescent="0.3">
      <c r="A243">
        <v>1082</v>
      </c>
      <c r="B243" t="s">
        <v>726</v>
      </c>
      <c r="D243" t="s">
        <v>545</v>
      </c>
      <c r="E243">
        <v>5429</v>
      </c>
      <c r="F243" t="s">
        <v>937</v>
      </c>
    </row>
    <row r="244" spans="1:6" x14ac:dyDescent="0.3">
      <c r="A244">
        <v>1083</v>
      </c>
      <c r="B244" t="s">
        <v>727</v>
      </c>
      <c r="D244" t="s">
        <v>545</v>
      </c>
      <c r="E244">
        <v>4063</v>
      </c>
      <c r="F244" t="s">
        <v>937</v>
      </c>
    </row>
    <row r="245" spans="1:6" x14ac:dyDescent="0.3">
      <c r="A245">
        <v>1084</v>
      </c>
      <c r="B245" t="s">
        <v>728</v>
      </c>
      <c r="D245" t="s">
        <v>545</v>
      </c>
      <c r="E245">
        <v>4063</v>
      </c>
      <c r="F245" t="s">
        <v>937</v>
      </c>
    </row>
    <row r="246" spans="1:6" x14ac:dyDescent="0.3">
      <c r="A246">
        <v>1085</v>
      </c>
      <c r="B246" t="s">
        <v>729</v>
      </c>
      <c r="D246" t="s">
        <v>545</v>
      </c>
      <c r="E246">
        <v>9946</v>
      </c>
      <c r="F246" t="s">
        <v>937</v>
      </c>
    </row>
    <row r="247" spans="1:6" x14ac:dyDescent="0.3">
      <c r="A247">
        <v>1086</v>
      </c>
      <c r="B247" t="s">
        <v>730</v>
      </c>
      <c r="D247" t="s">
        <v>545</v>
      </c>
      <c r="E247">
        <v>18090</v>
      </c>
      <c r="F247" t="s">
        <v>937</v>
      </c>
    </row>
    <row r="248" spans="1:6" x14ac:dyDescent="0.3">
      <c r="A248">
        <v>1087</v>
      </c>
      <c r="B248" t="s">
        <v>731</v>
      </c>
      <c r="D248" t="s">
        <v>545</v>
      </c>
      <c r="E248">
        <v>6326</v>
      </c>
      <c r="F248" t="s">
        <v>937</v>
      </c>
    </row>
    <row r="249" spans="1:6" x14ac:dyDescent="0.3">
      <c r="A249">
        <v>1088</v>
      </c>
      <c r="B249" t="s">
        <v>732</v>
      </c>
      <c r="D249" t="s">
        <v>545</v>
      </c>
      <c r="E249">
        <v>7593</v>
      </c>
      <c r="F249" t="s">
        <v>937</v>
      </c>
    </row>
    <row r="250" spans="1:6" x14ac:dyDescent="0.3">
      <c r="A250">
        <v>1091</v>
      </c>
      <c r="B250" t="s">
        <v>733</v>
      </c>
      <c r="D250" t="s">
        <v>545</v>
      </c>
      <c r="E250">
        <v>18995</v>
      </c>
      <c r="F250" t="s">
        <v>937</v>
      </c>
    </row>
    <row r="251" spans="1:6" x14ac:dyDescent="0.3">
      <c r="A251">
        <v>1092</v>
      </c>
      <c r="B251" t="s">
        <v>734</v>
      </c>
      <c r="D251" t="s">
        <v>545</v>
      </c>
      <c r="E251">
        <v>4787</v>
      </c>
      <c r="F251" t="s">
        <v>937</v>
      </c>
    </row>
    <row r="252" spans="1:6" x14ac:dyDescent="0.3">
      <c r="A252">
        <v>1093</v>
      </c>
      <c r="B252" t="s">
        <v>735</v>
      </c>
      <c r="D252" t="s">
        <v>545</v>
      </c>
      <c r="E252">
        <v>3068</v>
      </c>
      <c r="F252" t="s">
        <v>937</v>
      </c>
    </row>
    <row r="253" spans="1:6" x14ac:dyDescent="0.3">
      <c r="A253">
        <v>1094</v>
      </c>
      <c r="B253" t="s">
        <v>736</v>
      </c>
      <c r="D253" t="s">
        <v>545</v>
      </c>
      <c r="E253">
        <v>3339</v>
      </c>
      <c r="F253" t="s">
        <v>937</v>
      </c>
    </row>
    <row r="254" spans="1:6" x14ac:dyDescent="0.3">
      <c r="A254">
        <v>1095</v>
      </c>
      <c r="B254" t="s">
        <v>737</v>
      </c>
      <c r="D254" t="s">
        <v>545</v>
      </c>
      <c r="E254">
        <v>9946</v>
      </c>
      <c r="F254" t="s">
        <v>937</v>
      </c>
    </row>
    <row r="255" spans="1:6" x14ac:dyDescent="0.3">
      <c r="A255" s="1097">
        <v>1103</v>
      </c>
      <c r="B255" s="1097" t="s">
        <v>739</v>
      </c>
      <c r="C255" s="1097" t="s">
        <v>522</v>
      </c>
      <c r="D255" s="1097" t="s">
        <v>511</v>
      </c>
      <c r="E255">
        <v>1706</v>
      </c>
      <c r="F255" t="s">
        <v>942</v>
      </c>
    </row>
    <row r="256" spans="1:6" x14ac:dyDescent="0.3">
      <c r="A256" s="1097">
        <v>1104</v>
      </c>
      <c r="B256" s="1097" t="s">
        <v>740</v>
      </c>
      <c r="C256" s="1097" t="s">
        <v>553</v>
      </c>
      <c r="D256" s="1097" t="s">
        <v>511</v>
      </c>
      <c r="E256">
        <v>2604</v>
      </c>
      <c r="F256" t="s">
        <v>942</v>
      </c>
    </row>
    <row r="257" spans="1:6" x14ac:dyDescent="0.3">
      <c r="A257">
        <v>1121</v>
      </c>
      <c r="B257" t="s">
        <v>744</v>
      </c>
      <c r="D257" t="s">
        <v>638</v>
      </c>
      <c r="E257">
        <v>6025</v>
      </c>
    </row>
    <row r="258" spans="1:6" x14ac:dyDescent="0.3">
      <c r="A258">
        <v>1147</v>
      </c>
      <c r="B258" t="s">
        <v>747</v>
      </c>
      <c r="D258" t="s">
        <v>638</v>
      </c>
      <c r="E258">
        <v>4124</v>
      </c>
    </row>
    <row r="259" spans="1:6" x14ac:dyDescent="0.3">
      <c r="A259">
        <v>1154</v>
      </c>
      <c r="B259" t="s">
        <v>748</v>
      </c>
      <c r="D259" t="s">
        <v>638</v>
      </c>
      <c r="E259">
        <v>4124</v>
      </c>
    </row>
    <row r="260" spans="1:6" x14ac:dyDescent="0.3">
      <c r="A260" s="1097">
        <v>1237</v>
      </c>
      <c r="B260" s="1097" t="s">
        <v>774</v>
      </c>
      <c r="C260" s="1097"/>
      <c r="D260" s="1097" t="s">
        <v>638</v>
      </c>
      <c r="E260">
        <v>0</v>
      </c>
      <c r="F260" t="s">
        <v>942</v>
      </c>
    </row>
    <row r="261" spans="1:6" x14ac:dyDescent="0.3">
      <c r="A261">
        <v>1341</v>
      </c>
      <c r="B261" t="s">
        <v>799</v>
      </c>
      <c r="D261" t="s">
        <v>638</v>
      </c>
      <c r="E261">
        <v>12471</v>
      </c>
    </row>
    <row r="262" spans="1:6" x14ac:dyDescent="0.3">
      <c r="A262">
        <v>1376</v>
      </c>
      <c r="B262" t="s">
        <v>801</v>
      </c>
      <c r="D262" t="s">
        <v>638</v>
      </c>
      <c r="E262">
        <v>10805</v>
      </c>
    </row>
    <row r="263" spans="1:6" x14ac:dyDescent="0.3">
      <c r="A263">
        <v>1377</v>
      </c>
      <c r="B263" t="s">
        <v>802</v>
      </c>
      <c r="D263" t="s">
        <v>638</v>
      </c>
      <c r="E263">
        <v>7665</v>
      </c>
    </row>
    <row r="264" spans="1:6" x14ac:dyDescent="0.3">
      <c r="A264">
        <v>1393</v>
      </c>
      <c r="B264" t="s">
        <v>803</v>
      </c>
      <c r="D264" t="s">
        <v>545</v>
      </c>
      <c r="E264">
        <v>9041</v>
      </c>
      <c r="F264" t="s">
        <v>937</v>
      </c>
    </row>
    <row r="265" spans="1:6" x14ac:dyDescent="0.3">
      <c r="A265">
        <v>1394</v>
      </c>
      <c r="B265" t="s">
        <v>804</v>
      </c>
      <c r="D265" t="s">
        <v>545</v>
      </c>
      <c r="E265">
        <v>7231</v>
      </c>
      <c r="F265" t="s">
        <v>937</v>
      </c>
    </row>
    <row r="266" spans="1:6" x14ac:dyDescent="0.3">
      <c r="A266">
        <v>1395</v>
      </c>
      <c r="B266" t="s">
        <v>805</v>
      </c>
      <c r="D266" t="s">
        <v>545</v>
      </c>
      <c r="E266">
        <v>21710</v>
      </c>
      <c r="F266" t="s">
        <v>937</v>
      </c>
    </row>
    <row r="267" spans="1:6" x14ac:dyDescent="0.3">
      <c r="A267" s="1097">
        <v>1401</v>
      </c>
      <c r="B267" s="1097" t="s">
        <v>806</v>
      </c>
      <c r="C267" s="1097"/>
      <c r="D267" s="1097" t="s">
        <v>638</v>
      </c>
      <c r="E267">
        <v>4950</v>
      </c>
      <c r="F267" t="s">
        <v>942</v>
      </c>
    </row>
    <row r="268" spans="1:6" x14ac:dyDescent="0.3">
      <c r="A268" s="1097">
        <v>1403</v>
      </c>
      <c r="B268" s="1097" t="s">
        <v>808</v>
      </c>
      <c r="C268" s="1097"/>
      <c r="D268" s="1097" t="s">
        <v>638</v>
      </c>
      <c r="E268">
        <v>4124</v>
      </c>
      <c r="F268" t="s">
        <v>942</v>
      </c>
    </row>
    <row r="269" spans="1:6" x14ac:dyDescent="0.3">
      <c r="A269" s="1097">
        <v>1405</v>
      </c>
      <c r="B269" s="1097" t="s">
        <v>810</v>
      </c>
      <c r="C269" s="1097"/>
      <c r="D269" s="1097" t="s">
        <v>638</v>
      </c>
      <c r="E269">
        <v>5116</v>
      </c>
      <c r="F269" t="s">
        <v>942</v>
      </c>
    </row>
    <row r="270" spans="1:6" x14ac:dyDescent="0.3">
      <c r="A270">
        <v>1408</v>
      </c>
      <c r="B270" t="s">
        <v>1081</v>
      </c>
      <c r="D270" t="s">
        <v>545</v>
      </c>
      <c r="E270">
        <v>22615</v>
      </c>
      <c r="F270" t="s">
        <v>937</v>
      </c>
    </row>
    <row r="271" spans="1:6" x14ac:dyDescent="0.3">
      <c r="A271">
        <v>1409</v>
      </c>
      <c r="B271" t="s">
        <v>811</v>
      </c>
      <c r="D271" t="s">
        <v>545</v>
      </c>
      <c r="E271">
        <v>22615</v>
      </c>
      <c r="F271" t="s">
        <v>937</v>
      </c>
    </row>
    <row r="272" spans="1:6" x14ac:dyDescent="0.3">
      <c r="A272">
        <v>1410</v>
      </c>
      <c r="B272" t="s">
        <v>812</v>
      </c>
      <c r="D272" t="s">
        <v>545</v>
      </c>
      <c r="E272">
        <v>22615</v>
      </c>
      <c r="F272" t="s">
        <v>937</v>
      </c>
    </row>
    <row r="273" spans="1:6" x14ac:dyDescent="0.3">
      <c r="A273">
        <v>1412</v>
      </c>
      <c r="B273" t="s">
        <v>813</v>
      </c>
      <c r="D273" t="s">
        <v>545</v>
      </c>
      <c r="E273">
        <v>22615</v>
      </c>
      <c r="F273" t="s">
        <v>937</v>
      </c>
    </row>
    <row r="274" spans="1:6" x14ac:dyDescent="0.3">
      <c r="A274">
        <v>1413</v>
      </c>
      <c r="B274" t="s">
        <v>814</v>
      </c>
      <c r="D274" t="s">
        <v>545</v>
      </c>
      <c r="E274">
        <v>22615</v>
      </c>
      <c r="F274" t="s">
        <v>937</v>
      </c>
    </row>
    <row r="275" spans="1:6" x14ac:dyDescent="0.3">
      <c r="A275">
        <v>1414</v>
      </c>
      <c r="B275" t="s">
        <v>815</v>
      </c>
      <c r="D275" t="s">
        <v>545</v>
      </c>
      <c r="E275">
        <v>22615</v>
      </c>
      <c r="F275" t="s">
        <v>937</v>
      </c>
    </row>
    <row r="276" spans="1:6" x14ac:dyDescent="0.3">
      <c r="A276">
        <v>1415</v>
      </c>
      <c r="B276" t="s">
        <v>816</v>
      </c>
      <c r="D276" t="s">
        <v>545</v>
      </c>
      <c r="E276">
        <v>22615</v>
      </c>
      <c r="F276" t="s">
        <v>937</v>
      </c>
    </row>
    <row r="277" spans="1:6" x14ac:dyDescent="0.3">
      <c r="A277">
        <v>1416</v>
      </c>
      <c r="B277" t="s">
        <v>817</v>
      </c>
      <c r="D277" t="s">
        <v>545</v>
      </c>
      <c r="E277">
        <v>23520</v>
      </c>
      <c r="F277" t="s">
        <v>937</v>
      </c>
    </row>
    <row r="278" spans="1:6" x14ac:dyDescent="0.3">
      <c r="A278">
        <v>1417</v>
      </c>
      <c r="B278" t="s">
        <v>818</v>
      </c>
      <c r="D278" t="s">
        <v>545</v>
      </c>
      <c r="E278">
        <v>22615</v>
      </c>
      <c r="F278" t="s">
        <v>937</v>
      </c>
    </row>
    <row r="279" spans="1:6" x14ac:dyDescent="0.3">
      <c r="A279">
        <v>1418</v>
      </c>
      <c r="B279" t="s">
        <v>1083</v>
      </c>
      <c r="D279" t="s">
        <v>545</v>
      </c>
      <c r="E279">
        <v>22615</v>
      </c>
      <c r="F279" t="s">
        <v>937</v>
      </c>
    </row>
    <row r="280" spans="1:6" x14ac:dyDescent="0.3">
      <c r="A280">
        <v>1424</v>
      </c>
      <c r="B280" t="s">
        <v>819</v>
      </c>
      <c r="D280" t="s">
        <v>511</v>
      </c>
      <c r="E280">
        <v>12950</v>
      </c>
      <c r="F280" t="s">
        <v>937</v>
      </c>
    </row>
    <row r="281" spans="1:6" x14ac:dyDescent="0.3">
      <c r="A281" s="1097">
        <v>1428</v>
      </c>
      <c r="B281" s="1097" t="s">
        <v>820</v>
      </c>
      <c r="C281" s="1097"/>
      <c r="D281" s="1097" t="s">
        <v>511</v>
      </c>
      <c r="E281">
        <v>15288</v>
      </c>
      <c r="F281" t="s">
        <v>942</v>
      </c>
    </row>
    <row r="282" spans="1:6" x14ac:dyDescent="0.3">
      <c r="A282" s="1097">
        <v>1429</v>
      </c>
      <c r="B282" s="1097" t="s">
        <v>821</v>
      </c>
      <c r="C282" s="1097"/>
      <c r="D282" s="1097" t="s">
        <v>511</v>
      </c>
      <c r="E282">
        <v>29623</v>
      </c>
      <c r="F282" t="s">
        <v>942</v>
      </c>
    </row>
    <row r="283" spans="1:6" x14ac:dyDescent="0.3">
      <c r="A283">
        <v>1503</v>
      </c>
      <c r="B283" t="s">
        <v>822</v>
      </c>
      <c r="D283" t="s">
        <v>545</v>
      </c>
      <c r="E283">
        <v>24425</v>
      </c>
      <c r="F283" t="s">
        <v>937</v>
      </c>
    </row>
    <row r="284" spans="1:6" x14ac:dyDescent="0.3">
      <c r="A284">
        <v>1509</v>
      </c>
      <c r="B284" t="s">
        <v>824</v>
      </c>
      <c r="D284" t="s">
        <v>638</v>
      </c>
      <c r="E284">
        <v>2636</v>
      </c>
    </row>
    <row r="285" spans="1:6" x14ac:dyDescent="0.3">
      <c r="A285">
        <v>1510</v>
      </c>
      <c r="B285" t="s">
        <v>825</v>
      </c>
      <c r="D285" t="s">
        <v>638</v>
      </c>
      <c r="E285">
        <v>17264</v>
      </c>
    </row>
    <row r="286" spans="1:6" x14ac:dyDescent="0.3">
      <c r="A286">
        <v>1511</v>
      </c>
      <c r="B286" t="s">
        <v>1323</v>
      </c>
      <c r="D286" t="s">
        <v>638</v>
      </c>
      <c r="E286">
        <v>1893</v>
      </c>
    </row>
    <row r="287" spans="1:6" x14ac:dyDescent="0.3">
      <c r="A287">
        <v>1519</v>
      </c>
      <c r="B287" t="s">
        <v>827</v>
      </c>
      <c r="C287" t="s">
        <v>153</v>
      </c>
      <c r="D287" t="s">
        <v>511</v>
      </c>
      <c r="E287">
        <v>14564</v>
      </c>
      <c r="F287" t="s">
        <v>937</v>
      </c>
    </row>
    <row r="288" spans="1:6" x14ac:dyDescent="0.3">
      <c r="A288">
        <v>1672</v>
      </c>
      <c r="E288">
        <v>3132</v>
      </c>
    </row>
    <row r="289" spans="1:6" x14ac:dyDescent="0.3">
      <c r="A289">
        <v>2014</v>
      </c>
      <c r="B289" t="s">
        <v>117</v>
      </c>
      <c r="D289" t="s">
        <v>545</v>
      </c>
      <c r="E289">
        <v>17457</v>
      </c>
      <c r="F289" t="s">
        <v>937</v>
      </c>
    </row>
    <row r="290" spans="1:6" x14ac:dyDescent="0.3">
      <c r="A290">
        <v>2044</v>
      </c>
      <c r="B290" t="s">
        <v>1324</v>
      </c>
      <c r="C290" t="s">
        <v>522</v>
      </c>
      <c r="D290" t="s">
        <v>511</v>
      </c>
      <c r="E290">
        <v>11128</v>
      </c>
      <c r="F290" t="s">
        <v>937</v>
      </c>
    </row>
    <row r="291" spans="1:6" x14ac:dyDescent="0.3">
      <c r="A291">
        <v>2070</v>
      </c>
      <c r="B291" t="s">
        <v>829</v>
      </c>
      <c r="D291" t="s">
        <v>545</v>
      </c>
      <c r="E291">
        <v>22615</v>
      </c>
      <c r="F291" t="s">
        <v>937</v>
      </c>
    </row>
    <row r="292" spans="1:6" x14ac:dyDescent="0.3">
      <c r="A292" s="1097">
        <v>2146</v>
      </c>
      <c r="B292" s="1097" t="s">
        <v>830</v>
      </c>
      <c r="C292" s="1097" t="s">
        <v>153</v>
      </c>
      <c r="D292" s="1097" t="s">
        <v>511</v>
      </c>
      <c r="E292">
        <v>49891</v>
      </c>
      <c r="F292" t="s">
        <v>942</v>
      </c>
    </row>
    <row r="293" spans="1:6" x14ac:dyDescent="0.3">
      <c r="A293">
        <v>2180</v>
      </c>
      <c r="B293" t="s">
        <v>831</v>
      </c>
      <c r="D293" t="s">
        <v>545</v>
      </c>
      <c r="E293">
        <v>2900</v>
      </c>
      <c r="F293" t="s">
        <v>937</v>
      </c>
    </row>
    <row r="294" spans="1:6" x14ac:dyDescent="0.3">
      <c r="A294">
        <v>2209</v>
      </c>
      <c r="B294" t="s">
        <v>834</v>
      </c>
      <c r="D294" t="s">
        <v>545</v>
      </c>
      <c r="E294">
        <v>8391</v>
      </c>
      <c r="F294" t="s">
        <v>937</v>
      </c>
    </row>
    <row r="295" spans="1:6" x14ac:dyDescent="0.3">
      <c r="A295">
        <v>2230</v>
      </c>
      <c r="E295">
        <v>2140</v>
      </c>
    </row>
    <row r="296" spans="1:6" x14ac:dyDescent="0.3">
      <c r="A296">
        <v>2499</v>
      </c>
      <c r="E296">
        <v>7926</v>
      </c>
    </row>
    <row r="297" spans="1:6" x14ac:dyDescent="0.3">
      <c r="A297">
        <v>3181</v>
      </c>
      <c r="E297">
        <v>10653</v>
      </c>
    </row>
    <row r="298" spans="1:6" x14ac:dyDescent="0.3">
      <c r="A298">
        <v>3720</v>
      </c>
      <c r="E298">
        <v>3298</v>
      </c>
    </row>
    <row r="299" spans="1:6" x14ac:dyDescent="0.3">
      <c r="A299">
        <v>4663</v>
      </c>
      <c r="E299">
        <v>11397</v>
      </c>
    </row>
    <row r="300" spans="1:6" x14ac:dyDescent="0.3">
      <c r="A300">
        <v>4687</v>
      </c>
      <c r="E300">
        <v>19413</v>
      </c>
    </row>
    <row r="301" spans="1:6" x14ac:dyDescent="0.3">
      <c r="A301">
        <v>4704</v>
      </c>
      <c r="E301">
        <v>22727</v>
      </c>
    </row>
    <row r="302" spans="1:6" x14ac:dyDescent="0.3">
      <c r="A302">
        <v>4713</v>
      </c>
      <c r="E302">
        <v>4537</v>
      </c>
    </row>
    <row r="303" spans="1:6" x14ac:dyDescent="0.3">
      <c r="A303">
        <v>6071</v>
      </c>
      <c r="B303" t="s">
        <v>835</v>
      </c>
      <c r="D303" t="s">
        <v>545</v>
      </c>
      <c r="E303">
        <v>11122</v>
      </c>
      <c r="F303" t="s">
        <v>937</v>
      </c>
    </row>
    <row r="304" spans="1:6" x14ac:dyDescent="0.3">
      <c r="A304">
        <v>6072</v>
      </c>
      <c r="B304" t="s">
        <v>836</v>
      </c>
      <c r="D304" t="s">
        <v>545</v>
      </c>
      <c r="E304">
        <v>14652</v>
      </c>
      <c r="F304" t="s">
        <v>937</v>
      </c>
    </row>
    <row r="305" spans="1:6" x14ac:dyDescent="0.3">
      <c r="A305">
        <v>6073</v>
      </c>
      <c r="B305" t="s">
        <v>837</v>
      </c>
      <c r="D305" t="s">
        <v>545</v>
      </c>
      <c r="E305">
        <v>7239</v>
      </c>
      <c r="F305" t="s">
        <v>937</v>
      </c>
    </row>
    <row r="306" spans="1:6" x14ac:dyDescent="0.3">
      <c r="A306">
        <v>6074</v>
      </c>
      <c r="B306" t="s">
        <v>838</v>
      </c>
      <c r="D306" t="s">
        <v>545</v>
      </c>
      <c r="E306">
        <v>7502</v>
      </c>
      <c r="F306" t="s">
        <v>937</v>
      </c>
    </row>
    <row r="307" spans="1:6" x14ac:dyDescent="0.3">
      <c r="A307">
        <v>6075</v>
      </c>
      <c r="B307" t="s">
        <v>839</v>
      </c>
      <c r="D307" t="s">
        <v>545</v>
      </c>
      <c r="E307">
        <v>10127</v>
      </c>
      <c r="F307" t="s">
        <v>937</v>
      </c>
    </row>
    <row r="308" spans="1:6" x14ac:dyDescent="0.3">
      <c r="A308">
        <v>6076</v>
      </c>
      <c r="B308" t="s">
        <v>89</v>
      </c>
      <c r="D308" t="s">
        <v>545</v>
      </c>
      <c r="E308">
        <v>9041</v>
      </c>
      <c r="F308" t="s">
        <v>937</v>
      </c>
    </row>
    <row r="309" spans="1:6" x14ac:dyDescent="0.3">
      <c r="A309">
        <v>6077</v>
      </c>
      <c r="B309" t="s">
        <v>90</v>
      </c>
      <c r="D309" t="s">
        <v>545</v>
      </c>
      <c r="E309">
        <v>1809</v>
      </c>
      <c r="F309" t="s">
        <v>937</v>
      </c>
    </row>
    <row r="310" spans="1:6" x14ac:dyDescent="0.3">
      <c r="A310">
        <v>6078</v>
      </c>
      <c r="B310" t="s">
        <v>840</v>
      </c>
      <c r="D310" t="s">
        <v>545</v>
      </c>
      <c r="E310">
        <v>9855</v>
      </c>
      <c r="F310" t="s">
        <v>937</v>
      </c>
    </row>
    <row r="311" spans="1:6" x14ac:dyDescent="0.3">
      <c r="A311">
        <v>6079</v>
      </c>
      <c r="B311" t="s">
        <v>841</v>
      </c>
      <c r="D311" t="s">
        <v>545</v>
      </c>
      <c r="E311">
        <v>7412</v>
      </c>
      <c r="F311" t="s">
        <v>937</v>
      </c>
    </row>
    <row r="312" spans="1:6" x14ac:dyDescent="0.3">
      <c r="A312">
        <v>6080</v>
      </c>
      <c r="B312" t="s">
        <v>93</v>
      </c>
      <c r="D312" t="s">
        <v>545</v>
      </c>
      <c r="E312">
        <v>10579</v>
      </c>
      <c r="F312" t="s">
        <v>937</v>
      </c>
    </row>
    <row r="313" spans="1:6" x14ac:dyDescent="0.3">
      <c r="A313">
        <v>6081</v>
      </c>
      <c r="B313" t="s">
        <v>94</v>
      </c>
      <c r="D313" t="s">
        <v>545</v>
      </c>
      <c r="E313">
        <v>9584</v>
      </c>
      <c r="F313" t="s">
        <v>937</v>
      </c>
    </row>
    <row r="314" spans="1:6" x14ac:dyDescent="0.3">
      <c r="A314">
        <v>7209</v>
      </c>
      <c r="B314" t="s">
        <v>851</v>
      </c>
      <c r="C314" t="s">
        <v>570</v>
      </c>
      <c r="D314" t="s">
        <v>545</v>
      </c>
      <c r="E314">
        <v>14389</v>
      </c>
      <c r="F314" t="s">
        <v>937</v>
      </c>
    </row>
    <row r="315" spans="1:6" x14ac:dyDescent="0.3">
      <c r="A315">
        <v>7215</v>
      </c>
      <c r="B315" t="s">
        <v>855</v>
      </c>
      <c r="D315" t="s">
        <v>545</v>
      </c>
      <c r="E315">
        <v>7160</v>
      </c>
      <c r="F315" t="s">
        <v>937</v>
      </c>
    </row>
    <row r="316" spans="1:6" x14ac:dyDescent="0.3">
      <c r="A316">
        <v>7217</v>
      </c>
      <c r="B316" t="s">
        <v>856</v>
      </c>
      <c r="D316" t="s">
        <v>545</v>
      </c>
      <c r="E316">
        <v>10851</v>
      </c>
    </row>
    <row r="317" spans="1:6" x14ac:dyDescent="0.3">
      <c r="A317">
        <v>7224</v>
      </c>
      <c r="B317" t="s">
        <v>859</v>
      </c>
      <c r="C317" t="s">
        <v>570</v>
      </c>
      <c r="D317" t="s">
        <v>545</v>
      </c>
      <c r="E317">
        <v>17548</v>
      </c>
      <c r="F317" t="s">
        <v>937</v>
      </c>
    </row>
    <row r="318" spans="1:6" x14ac:dyDescent="0.3">
      <c r="A318">
        <v>7225</v>
      </c>
      <c r="B318" t="s">
        <v>860</v>
      </c>
      <c r="D318" t="s">
        <v>545</v>
      </c>
      <c r="E318">
        <v>13023</v>
      </c>
    </row>
    <row r="319" spans="1:6" x14ac:dyDescent="0.3">
      <c r="A319">
        <v>7229</v>
      </c>
      <c r="B319" t="s">
        <v>861</v>
      </c>
      <c r="D319" t="s">
        <v>545</v>
      </c>
      <c r="E319">
        <v>2489</v>
      </c>
      <c r="F319" t="s">
        <v>937</v>
      </c>
    </row>
    <row r="320" spans="1:6" x14ac:dyDescent="0.3">
      <c r="A320">
        <v>9721</v>
      </c>
      <c r="B320" t="s">
        <v>863</v>
      </c>
      <c r="D320" t="s">
        <v>545</v>
      </c>
      <c r="E320">
        <v>1258</v>
      </c>
      <c r="F320" t="s">
        <v>937</v>
      </c>
    </row>
  </sheetData>
  <pageMargins left="0.7" right="0.7" top="0.75" bottom="0.75" header="0.3" footer="0.3"/>
  <pageSetup paperSize="9" scale="16" fitToHeight="0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2BC1B-10A4-4738-A8F9-A31EEC1543AB}">
  <sheetPr codeName="Hoja12"/>
  <dimension ref="A1:W275"/>
  <sheetViews>
    <sheetView topLeftCell="A238" zoomScale="77" zoomScaleNormal="77" workbookViewId="0">
      <selection activeCell="E263" sqref="E263"/>
    </sheetView>
  </sheetViews>
  <sheetFormatPr baseColWidth="10" defaultColWidth="11.44140625" defaultRowHeight="14.4" x14ac:dyDescent="0.3"/>
  <cols>
    <col min="1" max="1" width="20" bestFit="1" customWidth="1"/>
    <col min="2" max="2" width="32.6640625" bestFit="1" customWidth="1"/>
    <col min="3" max="3" width="24.44140625" bestFit="1" customWidth="1"/>
    <col min="4" max="4" width="21.5546875" bestFit="1" customWidth="1"/>
    <col min="5" max="5" width="6.6640625" bestFit="1" customWidth="1"/>
    <col min="6" max="6" width="11.109375" hidden="1" customWidth="1"/>
    <col min="7" max="7" width="7.33203125" bestFit="1" customWidth="1"/>
    <col min="8" max="8" width="11.109375" hidden="1" customWidth="1"/>
    <col min="9" max="9" width="7.33203125" bestFit="1" customWidth="1"/>
    <col min="10" max="10" width="8" bestFit="1" customWidth="1"/>
    <col min="11" max="11" width="7.33203125" bestFit="1" customWidth="1"/>
    <col min="12" max="12" width="11.109375" hidden="1" customWidth="1"/>
    <col min="13" max="13" width="9.33203125" bestFit="1" customWidth="1"/>
    <col min="14" max="14" width="12.44140625" bestFit="1" customWidth="1"/>
    <col min="15" max="15" width="8.6640625" bestFit="1" customWidth="1"/>
    <col min="16" max="16" width="12.44140625" bestFit="1" customWidth="1"/>
    <col min="17" max="17" width="10" bestFit="1" customWidth="1"/>
    <col min="18" max="18" width="12.44140625" bestFit="1" customWidth="1"/>
    <col min="19" max="19" width="9.6640625" bestFit="1" customWidth="1"/>
    <col min="20" max="20" width="12.44140625" bestFit="1" customWidth="1"/>
    <col min="21" max="21" width="3.88671875" bestFit="1" customWidth="1"/>
    <col min="22" max="22" width="12.44140625" bestFit="1" customWidth="1"/>
    <col min="23" max="23" width="15.33203125" hidden="1" customWidth="1"/>
  </cols>
  <sheetData>
    <row r="1" spans="1:6" x14ac:dyDescent="0.3">
      <c r="A1" s="1098" t="s">
        <v>1358</v>
      </c>
    </row>
    <row r="2" spans="1:6" x14ac:dyDescent="0.3">
      <c r="A2" s="1098" t="s">
        <v>936</v>
      </c>
    </row>
    <row r="3" spans="1:6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3">
      <c r="A4">
        <v>1</v>
      </c>
      <c r="B4" t="s">
        <v>510</v>
      </c>
      <c r="C4" t="s">
        <v>439</v>
      </c>
      <c r="D4" t="s">
        <v>511</v>
      </c>
      <c r="E4">
        <v>8856</v>
      </c>
      <c r="F4" t="s">
        <v>937</v>
      </c>
    </row>
    <row r="5" spans="1:6" x14ac:dyDescent="0.3">
      <c r="A5">
        <v>3</v>
      </c>
      <c r="B5" t="s">
        <v>512</v>
      </c>
      <c r="C5" t="s">
        <v>439</v>
      </c>
      <c r="D5" t="s">
        <v>511</v>
      </c>
      <c r="E5">
        <v>8856</v>
      </c>
      <c r="F5" t="s">
        <v>937</v>
      </c>
    </row>
    <row r="6" spans="1:6" x14ac:dyDescent="0.3">
      <c r="A6">
        <v>5</v>
      </c>
      <c r="B6" t="s">
        <v>513</v>
      </c>
      <c r="C6" t="s">
        <v>439</v>
      </c>
      <c r="D6" t="s">
        <v>511</v>
      </c>
      <c r="E6">
        <v>8856</v>
      </c>
      <c r="F6" t="s">
        <v>937</v>
      </c>
    </row>
    <row r="7" spans="1:6" x14ac:dyDescent="0.3">
      <c r="A7" s="1097">
        <v>10</v>
      </c>
      <c r="B7" s="1097" t="s">
        <v>515</v>
      </c>
      <c r="C7" s="1097" t="s">
        <v>456</v>
      </c>
      <c r="D7" s="1097" t="s">
        <v>511</v>
      </c>
      <c r="E7">
        <v>1412</v>
      </c>
      <c r="F7" t="s">
        <v>942</v>
      </c>
    </row>
    <row r="8" spans="1:6" x14ac:dyDescent="0.3">
      <c r="A8" s="1097">
        <v>11</v>
      </c>
      <c r="B8" s="1097" t="s">
        <v>516</v>
      </c>
      <c r="C8" s="1097" t="s">
        <v>456</v>
      </c>
      <c r="D8" s="1097" t="s">
        <v>511</v>
      </c>
      <c r="E8">
        <v>2916</v>
      </c>
      <c r="F8" t="s">
        <v>942</v>
      </c>
    </row>
    <row r="9" spans="1:6" x14ac:dyDescent="0.3">
      <c r="A9">
        <v>18</v>
      </c>
      <c r="B9" t="s">
        <v>519</v>
      </c>
      <c r="C9" t="s">
        <v>439</v>
      </c>
      <c r="D9" t="s">
        <v>511</v>
      </c>
      <c r="E9">
        <v>5588</v>
      </c>
      <c r="F9" t="s">
        <v>937</v>
      </c>
    </row>
    <row r="10" spans="1:6" x14ac:dyDescent="0.3">
      <c r="A10">
        <v>20</v>
      </c>
      <c r="B10" t="s">
        <v>520</v>
      </c>
      <c r="C10" t="s">
        <v>439</v>
      </c>
      <c r="D10" t="s">
        <v>511</v>
      </c>
      <c r="E10">
        <v>5586</v>
      </c>
      <c r="F10" t="s">
        <v>937</v>
      </c>
    </row>
    <row r="11" spans="1:6" x14ac:dyDescent="0.3">
      <c r="A11">
        <v>27</v>
      </c>
      <c r="B11" t="s">
        <v>521</v>
      </c>
      <c r="C11" t="s">
        <v>522</v>
      </c>
      <c r="D11" t="s">
        <v>511</v>
      </c>
      <c r="E11">
        <v>19425</v>
      </c>
      <c r="F11" t="s">
        <v>937</v>
      </c>
    </row>
    <row r="12" spans="1:6" x14ac:dyDescent="0.3">
      <c r="A12" s="1097">
        <v>30</v>
      </c>
      <c r="B12" s="1097" t="s">
        <v>523</v>
      </c>
      <c r="C12" s="1097" t="s">
        <v>522</v>
      </c>
      <c r="D12" s="1097" t="s">
        <v>511</v>
      </c>
      <c r="E12">
        <v>3668</v>
      </c>
      <c r="F12" t="s">
        <v>942</v>
      </c>
    </row>
    <row r="13" spans="1:6" x14ac:dyDescent="0.3">
      <c r="A13">
        <v>33</v>
      </c>
      <c r="B13" t="s">
        <v>327</v>
      </c>
      <c r="C13" t="s">
        <v>522</v>
      </c>
      <c r="D13" t="s">
        <v>511</v>
      </c>
      <c r="E13">
        <v>24058</v>
      </c>
      <c r="F13" t="s">
        <v>937</v>
      </c>
    </row>
    <row r="14" spans="1:6" x14ac:dyDescent="0.3">
      <c r="A14">
        <v>34</v>
      </c>
      <c r="B14" t="s">
        <v>328</v>
      </c>
      <c r="C14" t="s">
        <v>522</v>
      </c>
      <c r="D14" t="s">
        <v>511</v>
      </c>
      <c r="E14">
        <v>21373</v>
      </c>
      <c r="F14" t="s">
        <v>937</v>
      </c>
    </row>
    <row r="15" spans="1:6" x14ac:dyDescent="0.3">
      <c r="A15">
        <v>35</v>
      </c>
      <c r="B15" t="s">
        <v>329</v>
      </c>
      <c r="C15" t="s">
        <v>522</v>
      </c>
      <c r="D15" t="s">
        <v>511</v>
      </c>
      <c r="E15">
        <v>21373</v>
      </c>
      <c r="F15" t="s">
        <v>937</v>
      </c>
    </row>
    <row r="16" spans="1:6" x14ac:dyDescent="0.3">
      <c r="A16">
        <v>38</v>
      </c>
      <c r="B16" t="s">
        <v>525</v>
      </c>
      <c r="C16" t="s">
        <v>522</v>
      </c>
      <c r="D16" t="s">
        <v>511</v>
      </c>
      <c r="E16">
        <v>21525</v>
      </c>
      <c r="F16" t="s">
        <v>937</v>
      </c>
    </row>
    <row r="17" spans="1:6" x14ac:dyDescent="0.3">
      <c r="A17">
        <v>39</v>
      </c>
      <c r="B17" t="s">
        <v>526</v>
      </c>
      <c r="C17" t="s">
        <v>522</v>
      </c>
      <c r="D17" t="s">
        <v>511</v>
      </c>
      <c r="E17">
        <v>21525</v>
      </c>
      <c r="F17" t="s">
        <v>937</v>
      </c>
    </row>
    <row r="18" spans="1:6" x14ac:dyDescent="0.3">
      <c r="A18">
        <v>40</v>
      </c>
      <c r="B18" t="s">
        <v>527</v>
      </c>
      <c r="C18" t="s">
        <v>522</v>
      </c>
      <c r="D18" t="s">
        <v>511</v>
      </c>
      <c r="E18">
        <v>21525</v>
      </c>
      <c r="F18" t="s">
        <v>937</v>
      </c>
    </row>
    <row r="19" spans="1:6" x14ac:dyDescent="0.3">
      <c r="A19">
        <v>41</v>
      </c>
      <c r="B19" t="s">
        <v>528</v>
      </c>
      <c r="C19" t="s">
        <v>522</v>
      </c>
      <c r="D19" t="s">
        <v>511</v>
      </c>
      <c r="E19">
        <v>21525</v>
      </c>
      <c r="F19" t="s">
        <v>937</v>
      </c>
    </row>
    <row r="20" spans="1:6" x14ac:dyDescent="0.3">
      <c r="A20">
        <v>42</v>
      </c>
      <c r="B20" t="s">
        <v>1286</v>
      </c>
      <c r="C20" t="s">
        <v>522</v>
      </c>
      <c r="D20" t="s">
        <v>511</v>
      </c>
      <c r="E20">
        <v>10016</v>
      </c>
      <c r="F20" t="s">
        <v>937</v>
      </c>
    </row>
    <row r="21" spans="1:6" x14ac:dyDescent="0.3">
      <c r="A21">
        <v>43</v>
      </c>
      <c r="B21" t="s">
        <v>1287</v>
      </c>
      <c r="C21" t="s">
        <v>522</v>
      </c>
      <c r="D21" t="s">
        <v>511</v>
      </c>
      <c r="E21">
        <v>10016</v>
      </c>
      <c r="F21" t="s">
        <v>937</v>
      </c>
    </row>
    <row r="22" spans="1:6" x14ac:dyDescent="0.3">
      <c r="A22">
        <v>44</v>
      </c>
      <c r="B22" t="s">
        <v>1288</v>
      </c>
      <c r="C22" t="s">
        <v>522</v>
      </c>
      <c r="D22" t="s">
        <v>511</v>
      </c>
      <c r="E22">
        <v>10016</v>
      </c>
      <c r="F22" t="s">
        <v>937</v>
      </c>
    </row>
    <row r="23" spans="1:6" x14ac:dyDescent="0.3">
      <c r="A23">
        <v>48</v>
      </c>
      <c r="B23" t="s">
        <v>529</v>
      </c>
      <c r="C23" t="s">
        <v>522</v>
      </c>
      <c r="D23" t="s">
        <v>511</v>
      </c>
      <c r="E23">
        <v>12651</v>
      </c>
      <c r="F23" t="s">
        <v>937</v>
      </c>
    </row>
    <row r="24" spans="1:6" x14ac:dyDescent="0.3">
      <c r="A24">
        <v>49</v>
      </c>
      <c r="B24" t="s">
        <v>530</v>
      </c>
      <c r="C24" t="s">
        <v>522</v>
      </c>
      <c r="D24" t="s">
        <v>511</v>
      </c>
      <c r="E24">
        <v>12651</v>
      </c>
      <c r="F24" t="s">
        <v>937</v>
      </c>
    </row>
    <row r="25" spans="1:6" x14ac:dyDescent="0.3">
      <c r="A25">
        <v>50</v>
      </c>
      <c r="B25" t="s">
        <v>330</v>
      </c>
      <c r="C25" t="s">
        <v>522</v>
      </c>
      <c r="D25" t="s">
        <v>511</v>
      </c>
      <c r="E25">
        <v>24058</v>
      </c>
      <c r="F25" t="s">
        <v>937</v>
      </c>
    </row>
    <row r="26" spans="1:6" x14ac:dyDescent="0.3">
      <c r="A26">
        <v>58</v>
      </c>
      <c r="B26" t="s">
        <v>531</v>
      </c>
      <c r="C26" t="s">
        <v>522</v>
      </c>
      <c r="D26" t="s">
        <v>511</v>
      </c>
      <c r="E26">
        <v>24061</v>
      </c>
      <c r="F26" t="s">
        <v>937</v>
      </c>
    </row>
    <row r="27" spans="1:6" x14ac:dyDescent="0.3">
      <c r="A27">
        <v>59</v>
      </c>
      <c r="B27" t="s">
        <v>532</v>
      </c>
      <c r="C27" t="s">
        <v>522</v>
      </c>
      <c r="D27" t="s">
        <v>511</v>
      </c>
      <c r="E27">
        <v>24058</v>
      </c>
      <c r="F27" t="s">
        <v>937</v>
      </c>
    </row>
    <row r="28" spans="1:6" x14ac:dyDescent="0.3">
      <c r="A28">
        <v>61</v>
      </c>
      <c r="B28" t="s">
        <v>533</v>
      </c>
      <c r="C28" t="s">
        <v>522</v>
      </c>
      <c r="D28" t="s">
        <v>511</v>
      </c>
      <c r="E28">
        <v>24058</v>
      </c>
      <c r="F28" t="s">
        <v>937</v>
      </c>
    </row>
    <row r="29" spans="1:6" x14ac:dyDescent="0.3">
      <c r="A29" s="1097">
        <v>64</v>
      </c>
      <c r="B29" s="1097" t="s">
        <v>534</v>
      </c>
      <c r="C29" s="1097" t="s">
        <v>452</v>
      </c>
      <c r="D29" s="1097" t="s">
        <v>511</v>
      </c>
      <c r="E29">
        <v>1470</v>
      </c>
      <c r="F29" t="s">
        <v>942</v>
      </c>
    </row>
    <row r="30" spans="1:6" x14ac:dyDescent="0.3">
      <c r="A30">
        <v>66</v>
      </c>
      <c r="B30" t="s">
        <v>535</v>
      </c>
      <c r="C30" t="s">
        <v>452</v>
      </c>
      <c r="D30" t="s">
        <v>511</v>
      </c>
      <c r="E30">
        <v>6895</v>
      </c>
      <c r="F30" t="s">
        <v>937</v>
      </c>
    </row>
    <row r="31" spans="1:6" x14ac:dyDescent="0.3">
      <c r="A31">
        <v>68</v>
      </c>
      <c r="B31" t="s">
        <v>536</v>
      </c>
      <c r="C31" t="s">
        <v>522</v>
      </c>
      <c r="D31" t="s">
        <v>511</v>
      </c>
      <c r="E31">
        <v>15814</v>
      </c>
      <c r="F31" t="s">
        <v>937</v>
      </c>
    </row>
    <row r="32" spans="1:6" x14ac:dyDescent="0.3">
      <c r="A32">
        <v>69</v>
      </c>
      <c r="B32" t="s">
        <v>1290</v>
      </c>
      <c r="C32" t="s">
        <v>522</v>
      </c>
      <c r="D32" t="s">
        <v>511</v>
      </c>
      <c r="E32">
        <v>15023</v>
      </c>
      <c r="F32" t="s">
        <v>937</v>
      </c>
    </row>
    <row r="33" spans="1:6" x14ac:dyDescent="0.3">
      <c r="A33">
        <v>73</v>
      </c>
      <c r="B33" t="s">
        <v>537</v>
      </c>
      <c r="C33" t="s">
        <v>452</v>
      </c>
      <c r="D33" t="s">
        <v>511</v>
      </c>
      <c r="E33">
        <v>7705</v>
      </c>
      <c r="F33" t="s">
        <v>937</v>
      </c>
    </row>
    <row r="34" spans="1:6" x14ac:dyDescent="0.3">
      <c r="A34">
        <v>78</v>
      </c>
      <c r="B34" t="s">
        <v>539</v>
      </c>
      <c r="C34" t="s">
        <v>452</v>
      </c>
      <c r="D34" t="s">
        <v>511</v>
      </c>
      <c r="E34">
        <v>8588</v>
      </c>
      <c r="F34" t="s">
        <v>937</v>
      </c>
    </row>
    <row r="35" spans="1:6" x14ac:dyDescent="0.3">
      <c r="A35">
        <v>81</v>
      </c>
      <c r="B35" t="s">
        <v>540</v>
      </c>
      <c r="C35" t="s">
        <v>518</v>
      </c>
      <c r="D35" t="s">
        <v>511</v>
      </c>
      <c r="E35">
        <v>8727</v>
      </c>
      <c r="F35" t="s">
        <v>937</v>
      </c>
    </row>
    <row r="36" spans="1:6" x14ac:dyDescent="0.3">
      <c r="A36">
        <v>84</v>
      </c>
      <c r="B36" t="s">
        <v>541</v>
      </c>
      <c r="C36" t="s">
        <v>452</v>
      </c>
      <c r="D36" t="s">
        <v>511</v>
      </c>
      <c r="E36">
        <v>8588</v>
      </c>
      <c r="F36" t="s">
        <v>937</v>
      </c>
    </row>
    <row r="37" spans="1:6" x14ac:dyDescent="0.3">
      <c r="A37">
        <v>87</v>
      </c>
      <c r="B37" t="s">
        <v>543</v>
      </c>
      <c r="C37" t="s">
        <v>518</v>
      </c>
      <c r="D37" t="s">
        <v>511</v>
      </c>
      <c r="E37">
        <v>5670</v>
      </c>
      <c r="F37" t="s">
        <v>937</v>
      </c>
    </row>
    <row r="38" spans="1:6" x14ac:dyDescent="0.3">
      <c r="A38">
        <v>88</v>
      </c>
      <c r="B38" t="s">
        <v>59</v>
      </c>
      <c r="C38" t="s">
        <v>544</v>
      </c>
      <c r="D38" t="s">
        <v>545</v>
      </c>
      <c r="E38">
        <v>9083</v>
      </c>
      <c r="F38" t="s">
        <v>937</v>
      </c>
    </row>
    <row r="39" spans="1:6" x14ac:dyDescent="0.3">
      <c r="A39">
        <v>89</v>
      </c>
      <c r="B39" t="s">
        <v>61</v>
      </c>
      <c r="C39" t="s">
        <v>544</v>
      </c>
      <c r="D39" t="s">
        <v>545</v>
      </c>
      <c r="E39">
        <v>4827</v>
      </c>
      <c r="F39" t="s">
        <v>937</v>
      </c>
    </row>
    <row r="40" spans="1:6" x14ac:dyDescent="0.3">
      <c r="A40">
        <v>90</v>
      </c>
      <c r="B40" t="s">
        <v>62</v>
      </c>
      <c r="C40" t="s">
        <v>544</v>
      </c>
      <c r="D40" t="s">
        <v>545</v>
      </c>
      <c r="E40">
        <v>7202</v>
      </c>
      <c r="F40" t="s">
        <v>937</v>
      </c>
    </row>
    <row r="41" spans="1:6" x14ac:dyDescent="0.3">
      <c r="A41">
        <v>91</v>
      </c>
      <c r="B41" t="s">
        <v>63</v>
      </c>
      <c r="C41" t="s">
        <v>544</v>
      </c>
      <c r="D41" t="s">
        <v>545</v>
      </c>
      <c r="E41">
        <v>4827</v>
      </c>
      <c r="F41" t="s">
        <v>937</v>
      </c>
    </row>
    <row r="42" spans="1:6" x14ac:dyDescent="0.3">
      <c r="A42">
        <v>92</v>
      </c>
      <c r="B42" t="s">
        <v>546</v>
      </c>
      <c r="C42" t="s">
        <v>518</v>
      </c>
      <c r="D42" t="s">
        <v>511</v>
      </c>
      <c r="E42">
        <v>3545</v>
      </c>
      <c r="F42" t="s">
        <v>937</v>
      </c>
    </row>
    <row r="43" spans="1:6" x14ac:dyDescent="0.3">
      <c r="A43">
        <v>93</v>
      </c>
      <c r="B43" t="s">
        <v>547</v>
      </c>
      <c r="C43" t="s">
        <v>518</v>
      </c>
      <c r="D43" t="s">
        <v>511</v>
      </c>
      <c r="E43">
        <v>8863</v>
      </c>
      <c r="F43" t="s">
        <v>937</v>
      </c>
    </row>
    <row r="44" spans="1:6" x14ac:dyDescent="0.3">
      <c r="A44">
        <v>94</v>
      </c>
      <c r="B44" t="s">
        <v>548</v>
      </c>
      <c r="C44" t="s">
        <v>518</v>
      </c>
      <c r="D44" t="s">
        <v>511</v>
      </c>
      <c r="E44">
        <v>5670</v>
      </c>
      <c r="F44" t="s">
        <v>937</v>
      </c>
    </row>
    <row r="45" spans="1:6" x14ac:dyDescent="0.3">
      <c r="A45">
        <v>98</v>
      </c>
      <c r="B45" t="s">
        <v>549</v>
      </c>
      <c r="C45" t="s">
        <v>453</v>
      </c>
      <c r="D45" t="s">
        <v>511</v>
      </c>
      <c r="E45">
        <v>44016</v>
      </c>
      <c r="F45" t="s">
        <v>937</v>
      </c>
    </row>
    <row r="46" spans="1:6" x14ac:dyDescent="0.3">
      <c r="A46">
        <v>99</v>
      </c>
      <c r="B46" t="s">
        <v>1291</v>
      </c>
      <c r="C46" t="s">
        <v>453</v>
      </c>
      <c r="D46" t="s">
        <v>511</v>
      </c>
      <c r="E46">
        <v>44016</v>
      </c>
      <c r="F46" t="s">
        <v>937</v>
      </c>
    </row>
    <row r="47" spans="1:6" x14ac:dyDescent="0.3">
      <c r="A47">
        <v>100</v>
      </c>
      <c r="B47" t="s">
        <v>550</v>
      </c>
      <c r="C47" t="s">
        <v>453</v>
      </c>
      <c r="D47" t="s">
        <v>511</v>
      </c>
      <c r="E47">
        <v>44016</v>
      </c>
      <c r="F47" t="s">
        <v>937</v>
      </c>
    </row>
    <row r="48" spans="1:6" x14ac:dyDescent="0.3">
      <c r="A48" s="1097">
        <v>102</v>
      </c>
      <c r="B48" s="1097" t="s">
        <v>551</v>
      </c>
      <c r="C48" s="1097" t="s">
        <v>453</v>
      </c>
      <c r="D48" s="1097" t="s">
        <v>511</v>
      </c>
      <c r="E48">
        <v>5506</v>
      </c>
      <c r="F48" t="s">
        <v>942</v>
      </c>
    </row>
    <row r="49" spans="1:6" x14ac:dyDescent="0.3">
      <c r="A49">
        <v>106</v>
      </c>
      <c r="B49" t="s">
        <v>552</v>
      </c>
      <c r="C49" t="s">
        <v>553</v>
      </c>
      <c r="D49" t="s">
        <v>511</v>
      </c>
      <c r="E49">
        <v>10437</v>
      </c>
      <c r="F49" t="s">
        <v>937</v>
      </c>
    </row>
    <row r="50" spans="1:6" x14ac:dyDescent="0.3">
      <c r="A50">
        <v>107</v>
      </c>
      <c r="B50" t="s">
        <v>554</v>
      </c>
      <c r="C50" t="s">
        <v>553</v>
      </c>
      <c r="D50" t="s">
        <v>511</v>
      </c>
      <c r="E50">
        <v>10437</v>
      </c>
      <c r="F50" t="s">
        <v>937</v>
      </c>
    </row>
    <row r="51" spans="1:6" x14ac:dyDescent="0.3">
      <c r="A51">
        <v>108</v>
      </c>
      <c r="B51" t="s">
        <v>554</v>
      </c>
      <c r="C51" t="s">
        <v>553</v>
      </c>
      <c r="D51" t="s">
        <v>511</v>
      </c>
      <c r="E51">
        <v>10437</v>
      </c>
      <c r="F51" t="s">
        <v>937</v>
      </c>
    </row>
    <row r="52" spans="1:6" x14ac:dyDescent="0.3">
      <c r="A52">
        <v>109</v>
      </c>
      <c r="B52" t="s">
        <v>555</v>
      </c>
      <c r="C52" t="s">
        <v>553</v>
      </c>
      <c r="D52" t="s">
        <v>511</v>
      </c>
      <c r="E52">
        <v>6457</v>
      </c>
      <c r="F52" t="s">
        <v>937</v>
      </c>
    </row>
    <row r="53" spans="1:6" x14ac:dyDescent="0.3">
      <c r="A53">
        <v>110</v>
      </c>
      <c r="B53" t="s">
        <v>554</v>
      </c>
      <c r="C53" t="s">
        <v>553</v>
      </c>
      <c r="D53" t="s">
        <v>511</v>
      </c>
      <c r="E53">
        <v>10437</v>
      </c>
      <c r="F53" t="s">
        <v>937</v>
      </c>
    </row>
    <row r="54" spans="1:6" x14ac:dyDescent="0.3">
      <c r="A54">
        <v>111</v>
      </c>
      <c r="B54" t="s">
        <v>556</v>
      </c>
      <c r="C54" t="s">
        <v>553</v>
      </c>
      <c r="D54" t="s">
        <v>511</v>
      </c>
      <c r="E54">
        <v>6457</v>
      </c>
      <c r="F54" t="s">
        <v>937</v>
      </c>
    </row>
    <row r="55" spans="1:6" x14ac:dyDescent="0.3">
      <c r="A55">
        <v>112</v>
      </c>
      <c r="B55" t="s">
        <v>557</v>
      </c>
      <c r="C55" t="s">
        <v>553</v>
      </c>
      <c r="D55" t="s">
        <v>511</v>
      </c>
      <c r="E55">
        <v>6813</v>
      </c>
      <c r="F55" t="s">
        <v>937</v>
      </c>
    </row>
    <row r="56" spans="1:6" x14ac:dyDescent="0.3">
      <c r="A56">
        <v>115</v>
      </c>
      <c r="B56" t="s">
        <v>558</v>
      </c>
      <c r="C56" t="s">
        <v>559</v>
      </c>
      <c r="D56" t="s">
        <v>511</v>
      </c>
      <c r="E56">
        <v>23884</v>
      </c>
      <c r="F56" t="s">
        <v>937</v>
      </c>
    </row>
    <row r="57" spans="1:6" x14ac:dyDescent="0.3">
      <c r="A57">
        <v>116</v>
      </c>
      <c r="B57" t="s">
        <v>1292</v>
      </c>
      <c r="C57" t="s">
        <v>553</v>
      </c>
      <c r="D57" t="s">
        <v>511</v>
      </c>
      <c r="E57">
        <v>12869</v>
      </c>
      <c r="F57" t="s">
        <v>937</v>
      </c>
    </row>
    <row r="58" spans="1:6" x14ac:dyDescent="0.3">
      <c r="A58" s="1097">
        <v>117</v>
      </c>
      <c r="B58" s="1097" t="s">
        <v>560</v>
      </c>
      <c r="C58" s="1097" t="s">
        <v>553</v>
      </c>
      <c r="D58" s="1097" t="s">
        <v>511</v>
      </c>
      <c r="E58">
        <v>3116</v>
      </c>
      <c r="F58" t="s">
        <v>942</v>
      </c>
    </row>
    <row r="59" spans="1:6" x14ac:dyDescent="0.3">
      <c r="A59">
        <v>118</v>
      </c>
      <c r="B59" t="s">
        <v>1293</v>
      </c>
      <c r="C59" t="s">
        <v>553</v>
      </c>
      <c r="D59" t="s">
        <v>511</v>
      </c>
      <c r="E59">
        <v>12869</v>
      </c>
      <c r="F59" t="s">
        <v>937</v>
      </c>
    </row>
    <row r="60" spans="1:6" x14ac:dyDescent="0.3">
      <c r="A60">
        <v>119</v>
      </c>
      <c r="B60" t="s">
        <v>561</v>
      </c>
      <c r="C60" t="s">
        <v>553</v>
      </c>
      <c r="D60" t="s">
        <v>511</v>
      </c>
      <c r="E60">
        <v>12869</v>
      </c>
      <c r="F60" t="s">
        <v>937</v>
      </c>
    </row>
    <row r="61" spans="1:6" x14ac:dyDescent="0.3">
      <c r="A61">
        <v>121</v>
      </c>
      <c r="B61" t="s">
        <v>562</v>
      </c>
      <c r="C61" t="s">
        <v>553</v>
      </c>
      <c r="D61" t="s">
        <v>511</v>
      </c>
      <c r="E61">
        <v>18977</v>
      </c>
      <c r="F61" t="s">
        <v>937</v>
      </c>
    </row>
    <row r="62" spans="1:6" x14ac:dyDescent="0.3">
      <c r="A62">
        <v>122</v>
      </c>
      <c r="B62" t="s">
        <v>563</v>
      </c>
      <c r="C62" t="s">
        <v>564</v>
      </c>
      <c r="D62" t="s">
        <v>511</v>
      </c>
      <c r="E62">
        <v>23194</v>
      </c>
      <c r="F62" t="s">
        <v>937</v>
      </c>
    </row>
    <row r="63" spans="1:6" x14ac:dyDescent="0.3">
      <c r="A63">
        <v>124</v>
      </c>
      <c r="B63" t="s">
        <v>565</v>
      </c>
      <c r="C63" t="s">
        <v>564</v>
      </c>
      <c r="D63" t="s">
        <v>511</v>
      </c>
      <c r="E63">
        <v>23194</v>
      </c>
      <c r="F63" t="s">
        <v>937</v>
      </c>
    </row>
    <row r="64" spans="1:6" x14ac:dyDescent="0.3">
      <c r="A64" s="1097">
        <v>140</v>
      </c>
      <c r="B64" s="1097" t="s">
        <v>566</v>
      </c>
      <c r="C64" s="1097" t="s">
        <v>456</v>
      </c>
      <c r="D64" s="1097" t="s">
        <v>511</v>
      </c>
      <c r="E64">
        <v>1035</v>
      </c>
      <c r="F64" t="s">
        <v>942</v>
      </c>
    </row>
    <row r="65" spans="1:6" x14ac:dyDescent="0.3">
      <c r="A65">
        <v>154</v>
      </c>
      <c r="B65" t="s">
        <v>65</v>
      </c>
      <c r="C65" t="s">
        <v>64</v>
      </c>
      <c r="D65" t="s">
        <v>545</v>
      </c>
      <c r="E65">
        <v>14652</v>
      </c>
      <c r="F65" t="s">
        <v>937</v>
      </c>
    </row>
    <row r="66" spans="1:6" x14ac:dyDescent="0.3">
      <c r="A66">
        <v>157</v>
      </c>
      <c r="B66" t="s">
        <v>569</v>
      </c>
      <c r="C66" t="s">
        <v>570</v>
      </c>
      <c r="D66" t="s">
        <v>545</v>
      </c>
      <c r="E66">
        <v>11764</v>
      </c>
      <c r="F66" t="s">
        <v>937</v>
      </c>
    </row>
    <row r="67" spans="1:6" x14ac:dyDescent="0.3">
      <c r="A67">
        <v>159</v>
      </c>
      <c r="B67" t="s">
        <v>66</v>
      </c>
      <c r="C67" t="s">
        <v>64</v>
      </c>
      <c r="D67" t="s">
        <v>545</v>
      </c>
      <c r="E67">
        <v>8992</v>
      </c>
      <c r="F67" t="s">
        <v>937</v>
      </c>
    </row>
    <row r="68" spans="1:6" x14ac:dyDescent="0.3">
      <c r="A68">
        <v>180</v>
      </c>
      <c r="B68" t="s">
        <v>576</v>
      </c>
      <c r="C68" t="s">
        <v>570</v>
      </c>
      <c r="D68" t="s">
        <v>545</v>
      </c>
      <c r="E68">
        <v>7692</v>
      </c>
      <c r="F68" t="s">
        <v>937</v>
      </c>
    </row>
    <row r="69" spans="1:6" x14ac:dyDescent="0.3">
      <c r="A69">
        <v>181</v>
      </c>
      <c r="B69" t="s">
        <v>499</v>
      </c>
      <c r="C69" t="s">
        <v>570</v>
      </c>
      <c r="D69" t="s">
        <v>545</v>
      </c>
      <c r="E69">
        <v>8951</v>
      </c>
      <c r="F69" t="s">
        <v>937</v>
      </c>
    </row>
    <row r="70" spans="1:6" x14ac:dyDescent="0.3">
      <c r="A70">
        <v>182</v>
      </c>
      <c r="B70" t="s">
        <v>577</v>
      </c>
      <c r="C70" t="s">
        <v>570</v>
      </c>
      <c r="D70" t="s">
        <v>545</v>
      </c>
      <c r="E70">
        <v>15828</v>
      </c>
      <c r="F70" t="s">
        <v>937</v>
      </c>
    </row>
    <row r="71" spans="1:6" x14ac:dyDescent="0.3">
      <c r="A71">
        <v>184</v>
      </c>
      <c r="B71" t="s">
        <v>154</v>
      </c>
      <c r="C71" t="s">
        <v>570</v>
      </c>
      <c r="D71" t="s">
        <v>545</v>
      </c>
      <c r="E71">
        <v>2706</v>
      </c>
      <c r="F71" t="s">
        <v>937</v>
      </c>
    </row>
    <row r="72" spans="1:6" x14ac:dyDescent="0.3">
      <c r="A72">
        <v>185</v>
      </c>
      <c r="B72" t="s">
        <v>578</v>
      </c>
      <c r="C72" t="s">
        <v>579</v>
      </c>
      <c r="D72" t="s">
        <v>545</v>
      </c>
      <c r="E72">
        <v>7593</v>
      </c>
      <c r="F72" t="s">
        <v>937</v>
      </c>
    </row>
    <row r="73" spans="1:6" x14ac:dyDescent="0.3">
      <c r="A73">
        <v>186</v>
      </c>
      <c r="B73" t="s">
        <v>493</v>
      </c>
      <c r="C73" t="s">
        <v>570</v>
      </c>
      <c r="D73" t="s">
        <v>545</v>
      </c>
      <c r="E73">
        <v>9946</v>
      </c>
      <c r="F73" t="s">
        <v>937</v>
      </c>
    </row>
    <row r="74" spans="1:6" x14ac:dyDescent="0.3">
      <c r="A74">
        <v>193</v>
      </c>
      <c r="B74" t="s">
        <v>67</v>
      </c>
      <c r="C74" t="s">
        <v>64</v>
      </c>
      <c r="D74" t="s">
        <v>545</v>
      </c>
      <c r="E74">
        <v>8146</v>
      </c>
      <c r="F74" t="s">
        <v>937</v>
      </c>
    </row>
    <row r="75" spans="1:6" x14ac:dyDescent="0.3">
      <c r="A75">
        <v>195</v>
      </c>
      <c r="B75" t="s">
        <v>580</v>
      </c>
      <c r="C75" t="s">
        <v>64</v>
      </c>
      <c r="D75" t="s">
        <v>545</v>
      </c>
      <c r="E75">
        <v>11122</v>
      </c>
      <c r="F75" t="s">
        <v>937</v>
      </c>
    </row>
    <row r="76" spans="1:6" x14ac:dyDescent="0.3">
      <c r="A76">
        <v>196</v>
      </c>
      <c r="B76" t="s">
        <v>69</v>
      </c>
      <c r="C76" t="s">
        <v>64</v>
      </c>
      <c r="D76" t="s">
        <v>545</v>
      </c>
      <c r="E76">
        <v>6515</v>
      </c>
      <c r="F76" t="s">
        <v>937</v>
      </c>
    </row>
    <row r="77" spans="1:6" x14ac:dyDescent="0.3">
      <c r="A77">
        <v>197</v>
      </c>
      <c r="B77" t="s">
        <v>70</v>
      </c>
      <c r="C77" t="s">
        <v>64</v>
      </c>
      <c r="D77" t="s">
        <v>545</v>
      </c>
      <c r="E77">
        <v>7127</v>
      </c>
      <c r="F77" t="s">
        <v>937</v>
      </c>
    </row>
    <row r="78" spans="1:6" x14ac:dyDescent="0.3">
      <c r="A78">
        <v>198</v>
      </c>
      <c r="B78" t="s">
        <v>71</v>
      </c>
      <c r="C78" t="s">
        <v>579</v>
      </c>
      <c r="D78" t="s">
        <v>545</v>
      </c>
      <c r="E78">
        <v>1300</v>
      </c>
      <c r="F78" t="s">
        <v>937</v>
      </c>
    </row>
    <row r="79" spans="1:6" x14ac:dyDescent="0.3">
      <c r="A79">
        <v>199</v>
      </c>
      <c r="B79" t="s">
        <v>72</v>
      </c>
      <c r="C79" t="s">
        <v>579</v>
      </c>
      <c r="D79" t="s">
        <v>545</v>
      </c>
      <c r="E79">
        <v>1053</v>
      </c>
      <c r="F79" t="s">
        <v>937</v>
      </c>
    </row>
    <row r="80" spans="1:6" x14ac:dyDescent="0.3">
      <c r="A80">
        <v>200</v>
      </c>
      <c r="B80" t="s">
        <v>73</v>
      </c>
      <c r="D80" t="s">
        <v>545</v>
      </c>
      <c r="E80">
        <v>1090</v>
      </c>
      <c r="F80" t="s">
        <v>937</v>
      </c>
    </row>
    <row r="81" spans="1:6" x14ac:dyDescent="0.3">
      <c r="A81">
        <v>201</v>
      </c>
      <c r="B81" t="s">
        <v>74</v>
      </c>
      <c r="C81" t="s">
        <v>579</v>
      </c>
      <c r="D81" t="s">
        <v>545</v>
      </c>
      <c r="E81">
        <v>1359</v>
      </c>
      <c r="F81" t="s">
        <v>937</v>
      </c>
    </row>
    <row r="82" spans="1:6" x14ac:dyDescent="0.3">
      <c r="A82">
        <v>202</v>
      </c>
      <c r="B82" t="s">
        <v>75</v>
      </c>
      <c r="C82" t="s">
        <v>64</v>
      </c>
      <c r="D82" t="s">
        <v>545</v>
      </c>
      <c r="E82">
        <v>9622</v>
      </c>
      <c r="F82" t="s">
        <v>937</v>
      </c>
    </row>
    <row r="83" spans="1:6" x14ac:dyDescent="0.3">
      <c r="A83">
        <v>208</v>
      </c>
      <c r="B83" t="s">
        <v>76</v>
      </c>
      <c r="C83" t="s">
        <v>64</v>
      </c>
      <c r="D83" t="s">
        <v>545</v>
      </c>
      <c r="E83">
        <v>7377</v>
      </c>
      <c r="F83" t="s">
        <v>937</v>
      </c>
    </row>
    <row r="84" spans="1:6" x14ac:dyDescent="0.3">
      <c r="A84">
        <v>215</v>
      </c>
      <c r="B84" t="s">
        <v>77</v>
      </c>
      <c r="C84" t="s">
        <v>64</v>
      </c>
      <c r="D84" t="s">
        <v>545</v>
      </c>
      <c r="E84">
        <v>7884</v>
      </c>
      <c r="F84" t="s">
        <v>937</v>
      </c>
    </row>
    <row r="85" spans="1:6" x14ac:dyDescent="0.3">
      <c r="A85">
        <v>216</v>
      </c>
      <c r="B85" t="s">
        <v>581</v>
      </c>
      <c r="D85" t="s">
        <v>545</v>
      </c>
      <c r="E85">
        <v>13613</v>
      </c>
      <c r="F85" t="s">
        <v>937</v>
      </c>
    </row>
    <row r="86" spans="1:6" x14ac:dyDescent="0.3">
      <c r="A86">
        <v>221</v>
      </c>
      <c r="B86" t="s">
        <v>582</v>
      </c>
      <c r="C86" t="s">
        <v>64</v>
      </c>
      <c r="D86" t="s">
        <v>545</v>
      </c>
      <c r="E86">
        <v>5929</v>
      </c>
      <c r="F86" t="s">
        <v>937</v>
      </c>
    </row>
    <row r="87" spans="1:6" x14ac:dyDescent="0.3">
      <c r="A87">
        <v>223</v>
      </c>
      <c r="B87" t="s">
        <v>583</v>
      </c>
      <c r="D87" t="s">
        <v>545</v>
      </c>
      <c r="E87">
        <v>13169</v>
      </c>
      <c r="F87" t="s">
        <v>937</v>
      </c>
    </row>
    <row r="88" spans="1:6" x14ac:dyDescent="0.3">
      <c r="A88">
        <v>224</v>
      </c>
      <c r="B88" t="s">
        <v>584</v>
      </c>
      <c r="D88" t="s">
        <v>545</v>
      </c>
      <c r="E88">
        <v>21829</v>
      </c>
      <c r="F88" t="s">
        <v>937</v>
      </c>
    </row>
    <row r="89" spans="1:6" x14ac:dyDescent="0.3">
      <c r="A89">
        <v>227</v>
      </c>
      <c r="B89" t="s">
        <v>585</v>
      </c>
      <c r="D89" t="s">
        <v>545</v>
      </c>
      <c r="E89">
        <v>17014</v>
      </c>
      <c r="F89" t="s">
        <v>937</v>
      </c>
    </row>
    <row r="90" spans="1:6" x14ac:dyDescent="0.3">
      <c r="A90">
        <v>228</v>
      </c>
      <c r="B90" t="s">
        <v>586</v>
      </c>
      <c r="D90" t="s">
        <v>545</v>
      </c>
      <c r="E90">
        <v>18725</v>
      </c>
      <c r="F90" t="s">
        <v>937</v>
      </c>
    </row>
    <row r="91" spans="1:6" x14ac:dyDescent="0.3">
      <c r="A91">
        <v>234</v>
      </c>
      <c r="B91" t="s">
        <v>587</v>
      </c>
      <c r="D91" t="s">
        <v>545</v>
      </c>
      <c r="E91">
        <v>14838</v>
      </c>
      <c r="F91" t="s">
        <v>937</v>
      </c>
    </row>
    <row r="92" spans="1:6" x14ac:dyDescent="0.3">
      <c r="A92">
        <v>240</v>
      </c>
      <c r="B92" t="s">
        <v>588</v>
      </c>
      <c r="D92" t="s">
        <v>545</v>
      </c>
      <c r="E92">
        <v>12535</v>
      </c>
      <c r="F92" t="s">
        <v>937</v>
      </c>
    </row>
    <row r="93" spans="1:6" x14ac:dyDescent="0.3">
      <c r="A93">
        <v>241</v>
      </c>
      <c r="B93" t="s">
        <v>589</v>
      </c>
      <c r="D93" t="s">
        <v>545</v>
      </c>
      <c r="E93">
        <v>18271</v>
      </c>
      <c r="F93" t="s">
        <v>937</v>
      </c>
    </row>
    <row r="94" spans="1:6" x14ac:dyDescent="0.3">
      <c r="A94">
        <v>243</v>
      </c>
      <c r="B94" t="s">
        <v>79</v>
      </c>
      <c r="C94" t="s">
        <v>64</v>
      </c>
      <c r="D94" t="s">
        <v>545</v>
      </c>
      <c r="E94">
        <v>8898</v>
      </c>
      <c r="F94" t="s">
        <v>937</v>
      </c>
    </row>
    <row r="95" spans="1:6" x14ac:dyDescent="0.3">
      <c r="A95">
        <v>245</v>
      </c>
      <c r="B95" t="s">
        <v>590</v>
      </c>
      <c r="D95" t="s">
        <v>545</v>
      </c>
      <c r="E95">
        <v>12915</v>
      </c>
      <c r="F95" t="s">
        <v>937</v>
      </c>
    </row>
    <row r="96" spans="1:6" x14ac:dyDescent="0.3">
      <c r="A96">
        <v>246</v>
      </c>
      <c r="B96" t="s">
        <v>591</v>
      </c>
      <c r="C96" t="s">
        <v>570</v>
      </c>
      <c r="D96" t="s">
        <v>545</v>
      </c>
      <c r="E96">
        <v>14146</v>
      </c>
      <c r="F96" t="s">
        <v>937</v>
      </c>
    </row>
    <row r="97" spans="1:6" x14ac:dyDescent="0.3">
      <c r="A97">
        <v>251</v>
      </c>
      <c r="B97" t="s">
        <v>592</v>
      </c>
      <c r="D97" t="s">
        <v>545</v>
      </c>
      <c r="E97">
        <v>12604</v>
      </c>
      <c r="F97" t="s">
        <v>937</v>
      </c>
    </row>
    <row r="98" spans="1:6" x14ac:dyDescent="0.3">
      <c r="A98">
        <v>260</v>
      </c>
      <c r="B98" t="s">
        <v>593</v>
      </c>
      <c r="D98" t="s">
        <v>545</v>
      </c>
      <c r="E98">
        <v>12669</v>
      </c>
      <c r="F98" t="s">
        <v>937</v>
      </c>
    </row>
    <row r="99" spans="1:6" x14ac:dyDescent="0.3">
      <c r="A99">
        <v>265</v>
      </c>
      <c r="B99" t="s">
        <v>594</v>
      </c>
      <c r="C99" t="s">
        <v>559</v>
      </c>
      <c r="D99" t="s">
        <v>511</v>
      </c>
      <c r="E99">
        <v>22046</v>
      </c>
      <c r="F99" t="s">
        <v>937</v>
      </c>
    </row>
    <row r="100" spans="1:6" x14ac:dyDescent="0.3">
      <c r="A100">
        <v>266</v>
      </c>
      <c r="B100" t="s">
        <v>80</v>
      </c>
      <c r="C100" t="s">
        <v>64</v>
      </c>
      <c r="D100" t="s">
        <v>545</v>
      </c>
      <c r="E100">
        <v>8589</v>
      </c>
      <c r="F100" t="s">
        <v>937</v>
      </c>
    </row>
    <row r="101" spans="1:6" x14ac:dyDescent="0.3">
      <c r="A101">
        <v>275</v>
      </c>
      <c r="B101" t="s">
        <v>595</v>
      </c>
      <c r="C101" t="s">
        <v>579</v>
      </c>
      <c r="D101" t="s">
        <v>545</v>
      </c>
      <c r="E101">
        <v>4063</v>
      </c>
      <c r="F101" t="s">
        <v>937</v>
      </c>
    </row>
    <row r="102" spans="1:6" x14ac:dyDescent="0.3">
      <c r="A102">
        <v>276</v>
      </c>
      <c r="B102" t="s">
        <v>596</v>
      </c>
      <c r="C102" t="s">
        <v>579</v>
      </c>
      <c r="D102" t="s">
        <v>545</v>
      </c>
      <c r="E102">
        <v>9946</v>
      </c>
      <c r="F102" t="s">
        <v>937</v>
      </c>
    </row>
    <row r="103" spans="1:6" x14ac:dyDescent="0.3">
      <c r="A103">
        <v>277</v>
      </c>
      <c r="B103" t="s">
        <v>597</v>
      </c>
      <c r="C103" t="s">
        <v>579</v>
      </c>
      <c r="D103" t="s">
        <v>545</v>
      </c>
      <c r="E103">
        <v>6326</v>
      </c>
      <c r="F103" t="s">
        <v>937</v>
      </c>
    </row>
    <row r="104" spans="1:6" x14ac:dyDescent="0.3">
      <c r="A104">
        <v>279</v>
      </c>
      <c r="B104" t="s">
        <v>598</v>
      </c>
      <c r="C104" t="s">
        <v>579</v>
      </c>
      <c r="D104" t="s">
        <v>545</v>
      </c>
      <c r="E104">
        <v>4063</v>
      </c>
      <c r="F104" t="s">
        <v>937</v>
      </c>
    </row>
    <row r="105" spans="1:6" x14ac:dyDescent="0.3">
      <c r="A105">
        <v>280</v>
      </c>
      <c r="B105" t="s">
        <v>599</v>
      </c>
      <c r="C105" t="s">
        <v>579</v>
      </c>
      <c r="D105" t="s">
        <v>545</v>
      </c>
      <c r="E105">
        <v>18090</v>
      </c>
      <c r="F105" t="s">
        <v>937</v>
      </c>
    </row>
    <row r="106" spans="1:6" x14ac:dyDescent="0.3">
      <c r="A106">
        <v>281</v>
      </c>
      <c r="B106" t="s">
        <v>600</v>
      </c>
      <c r="C106" t="s">
        <v>579</v>
      </c>
      <c r="D106" t="s">
        <v>545</v>
      </c>
      <c r="E106">
        <v>3068</v>
      </c>
      <c r="F106" t="s">
        <v>937</v>
      </c>
    </row>
    <row r="107" spans="1:6" x14ac:dyDescent="0.3">
      <c r="A107">
        <v>282</v>
      </c>
      <c r="B107" t="s">
        <v>133</v>
      </c>
      <c r="C107" t="s">
        <v>579</v>
      </c>
      <c r="D107" t="s">
        <v>545</v>
      </c>
      <c r="E107">
        <v>4524</v>
      </c>
      <c r="F107" t="s">
        <v>937</v>
      </c>
    </row>
    <row r="108" spans="1:6" x14ac:dyDescent="0.3">
      <c r="A108">
        <v>283</v>
      </c>
      <c r="B108" t="s">
        <v>134</v>
      </c>
      <c r="C108" t="s">
        <v>579</v>
      </c>
      <c r="D108" t="s">
        <v>545</v>
      </c>
      <c r="E108">
        <v>3339</v>
      </c>
      <c r="F108" t="s">
        <v>937</v>
      </c>
    </row>
    <row r="109" spans="1:6" x14ac:dyDescent="0.3">
      <c r="A109">
        <v>286</v>
      </c>
      <c r="B109" t="s">
        <v>601</v>
      </c>
      <c r="D109" t="s">
        <v>545</v>
      </c>
      <c r="E109">
        <v>12208</v>
      </c>
      <c r="F109" t="s">
        <v>937</v>
      </c>
    </row>
    <row r="110" spans="1:6" x14ac:dyDescent="0.3">
      <c r="A110">
        <v>290</v>
      </c>
      <c r="B110" t="s">
        <v>127</v>
      </c>
      <c r="C110" t="s">
        <v>570</v>
      </c>
      <c r="D110" t="s">
        <v>545</v>
      </c>
      <c r="E110">
        <v>21983</v>
      </c>
    </row>
    <row r="111" spans="1:6" x14ac:dyDescent="0.3">
      <c r="A111">
        <v>291</v>
      </c>
      <c r="B111" t="s">
        <v>602</v>
      </c>
      <c r="C111" t="s">
        <v>579</v>
      </c>
      <c r="D111" t="s">
        <v>545</v>
      </c>
      <c r="E111">
        <v>4787</v>
      </c>
      <c r="F111" t="s">
        <v>937</v>
      </c>
    </row>
    <row r="112" spans="1:6" x14ac:dyDescent="0.3">
      <c r="A112" s="1097">
        <v>298</v>
      </c>
      <c r="B112" s="1097" t="s">
        <v>603</v>
      </c>
      <c r="C112" s="1097" t="s">
        <v>458</v>
      </c>
      <c r="D112" s="1097" t="s">
        <v>511</v>
      </c>
      <c r="E112">
        <v>4965</v>
      </c>
      <c r="F112" t="s">
        <v>942</v>
      </c>
    </row>
    <row r="113" spans="1:6" x14ac:dyDescent="0.3">
      <c r="A113" s="1097">
        <v>301</v>
      </c>
      <c r="B113" s="1097" t="s">
        <v>604</v>
      </c>
      <c r="C113" s="1097" t="s">
        <v>458</v>
      </c>
      <c r="D113" s="1097" t="s">
        <v>511</v>
      </c>
      <c r="E113">
        <v>2522</v>
      </c>
      <c r="F113" t="s">
        <v>942</v>
      </c>
    </row>
    <row r="114" spans="1:6" x14ac:dyDescent="0.3">
      <c r="A114">
        <v>324</v>
      </c>
      <c r="B114" t="s">
        <v>606</v>
      </c>
      <c r="C114" t="s">
        <v>570</v>
      </c>
      <c r="D114" t="s">
        <v>545</v>
      </c>
      <c r="E114">
        <v>10940</v>
      </c>
      <c r="F114" t="s">
        <v>937</v>
      </c>
    </row>
    <row r="115" spans="1:6" x14ac:dyDescent="0.3">
      <c r="A115">
        <v>342</v>
      </c>
      <c r="B115" t="s">
        <v>609</v>
      </c>
      <c r="C115" t="s">
        <v>570</v>
      </c>
      <c r="D115" t="s">
        <v>545</v>
      </c>
      <c r="E115">
        <v>9790</v>
      </c>
      <c r="F115" t="s">
        <v>937</v>
      </c>
    </row>
    <row r="116" spans="1:6" x14ac:dyDescent="0.3">
      <c r="A116">
        <v>352</v>
      </c>
      <c r="B116" t="s">
        <v>610</v>
      </c>
      <c r="C116" t="s">
        <v>570</v>
      </c>
      <c r="D116" t="s">
        <v>545</v>
      </c>
      <c r="E116">
        <v>15828</v>
      </c>
      <c r="F116" t="s">
        <v>937</v>
      </c>
    </row>
    <row r="117" spans="1:6" x14ac:dyDescent="0.3">
      <c r="A117">
        <v>416</v>
      </c>
      <c r="B117" t="s">
        <v>81</v>
      </c>
      <c r="C117" t="s">
        <v>64</v>
      </c>
      <c r="D117" t="s">
        <v>545</v>
      </c>
      <c r="E117">
        <v>8608</v>
      </c>
      <c r="F117" t="s">
        <v>937</v>
      </c>
    </row>
    <row r="118" spans="1:6" x14ac:dyDescent="0.3">
      <c r="A118">
        <v>441</v>
      </c>
      <c r="B118" t="s">
        <v>555</v>
      </c>
      <c r="C118" t="s">
        <v>553</v>
      </c>
      <c r="D118" t="s">
        <v>511</v>
      </c>
      <c r="E118">
        <v>6457</v>
      </c>
      <c r="F118" t="s">
        <v>937</v>
      </c>
    </row>
    <row r="119" spans="1:6" x14ac:dyDescent="0.3">
      <c r="A119">
        <v>448</v>
      </c>
      <c r="B119" t="s">
        <v>611</v>
      </c>
      <c r="C119" t="s">
        <v>553</v>
      </c>
      <c r="D119" t="s">
        <v>511</v>
      </c>
      <c r="E119">
        <v>10437</v>
      </c>
      <c r="F119" t="s">
        <v>937</v>
      </c>
    </row>
    <row r="120" spans="1:6" x14ac:dyDescent="0.3">
      <c r="A120">
        <v>450</v>
      </c>
      <c r="B120" t="s">
        <v>1298</v>
      </c>
      <c r="C120" t="s">
        <v>559</v>
      </c>
      <c r="D120" t="s">
        <v>511</v>
      </c>
      <c r="E120">
        <v>23884</v>
      </c>
      <c r="F120" t="s">
        <v>937</v>
      </c>
    </row>
    <row r="121" spans="1:6" x14ac:dyDescent="0.3">
      <c r="A121">
        <v>468</v>
      </c>
      <c r="B121" t="s">
        <v>82</v>
      </c>
      <c r="C121" t="s">
        <v>579</v>
      </c>
      <c r="D121" t="s">
        <v>545</v>
      </c>
      <c r="E121">
        <v>1809</v>
      </c>
      <c r="F121" t="s">
        <v>937</v>
      </c>
    </row>
    <row r="122" spans="1:6" x14ac:dyDescent="0.3">
      <c r="A122">
        <v>481</v>
      </c>
      <c r="B122" t="s">
        <v>612</v>
      </c>
      <c r="C122" t="s">
        <v>439</v>
      </c>
      <c r="D122" t="s">
        <v>511</v>
      </c>
      <c r="E122">
        <v>5314</v>
      </c>
      <c r="F122" t="s">
        <v>937</v>
      </c>
    </row>
    <row r="123" spans="1:6" x14ac:dyDescent="0.3">
      <c r="A123">
        <v>483</v>
      </c>
      <c r="B123" t="s">
        <v>613</v>
      </c>
      <c r="C123" t="s">
        <v>553</v>
      </c>
      <c r="D123" t="s">
        <v>511</v>
      </c>
      <c r="E123">
        <v>13221</v>
      </c>
      <c r="F123" t="s">
        <v>937</v>
      </c>
    </row>
    <row r="124" spans="1:6" x14ac:dyDescent="0.3">
      <c r="A124">
        <v>485</v>
      </c>
      <c r="B124" t="s">
        <v>614</v>
      </c>
      <c r="C124" t="s">
        <v>553</v>
      </c>
      <c r="D124" t="s">
        <v>511</v>
      </c>
      <c r="E124">
        <v>6262</v>
      </c>
      <c r="F124" t="s">
        <v>937</v>
      </c>
    </row>
    <row r="125" spans="1:6" x14ac:dyDescent="0.3">
      <c r="A125">
        <v>486</v>
      </c>
      <c r="B125" t="s">
        <v>615</v>
      </c>
      <c r="C125" t="s">
        <v>522</v>
      </c>
      <c r="D125" t="s">
        <v>511</v>
      </c>
      <c r="E125">
        <v>11526</v>
      </c>
      <c r="F125" t="s">
        <v>937</v>
      </c>
    </row>
    <row r="126" spans="1:6" x14ac:dyDescent="0.3">
      <c r="A126">
        <v>487</v>
      </c>
      <c r="B126" t="s">
        <v>616</v>
      </c>
      <c r="C126" t="s">
        <v>553</v>
      </c>
      <c r="D126" t="s">
        <v>511</v>
      </c>
      <c r="E126">
        <v>7981</v>
      </c>
      <c r="F126" t="s">
        <v>937</v>
      </c>
    </row>
    <row r="127" spans="1:6" x14ac:dyDescent="0.3">
      <c r="A127">
        <v>494</v>
      </c>
      <c r="B127" t="s">
        <v>617</v>
      </c>
      <c r="C127" t="s">
        <v>564</v>
      </c>
      <c r="D127" t="s">
        <v>511</v>
      </c>
      <c r="E127">
        <v>13916</v>
      </c>
      <c r="F127" t="s">
        <v>937</v>
      </c>
    </row>
    <row r="128" spans="1:6" x14ac:dyDescent="0.3">
      <c r="A128">
        <v>495</v>
      </c>
      <c r="B128" t="s">
        <v>618</v>
      </c>
      <c r="C128" t="s">
        <v>453</v>
      </c>
      <c r="D128" t="s">
        <v>511</v>
      </c>
      <c r="E128">
        <v>26409</v>
      </c>
      <c r="F128" t="s">
        <v>937</v>
      </c>
    </row>
    <row r="129" spans="1:6" x14ac:dyDescent="0.3">
      <c r="A129">
        <v>502</v>
      </c>
      <c r="B129" t="s">
        <v>619</v>
      </c>
      <c r="C129" t="s">
        <v>559</v>
      </c>
      <c r="D129" t="s">
        <v>511</v>
      </c>
      <c r="E129">
        <v>14331</v>
      </c>
      <c r="F129" t="s">
        <v>937</v>
      </c>
    </row>
    <row r="130" spans="1:6" x14ac:dyDescent="0.3">
      <c r="A130">
        <v>513</v>
      </c>
      <c r="B130" t="s">
        <v>622</v>
      </c>
      <c r="D130" t="s">
        <v>545</v>
      </c>
      <c r="E130">
        <v>9223</v>
      </c>
      <c r="F130" t="s">
        <v>937</v>
      </c>
    </row>
    <row r="131" spans="1:6" x14ac:dyDescent="0.3">
      <c r="A131">
        <v>514</v>
      </c>
      <c r="B131" t="s">
        <v>623</v>
      </c>
      <c r="D131" t="s">
        <v>545</v>
      </c>
      <c r="E131">
        <v>11069</v>
      </c>
      <c r="F131" t="s">
        <v>937</v>
      </c>
    </row>
    <row r="132" spans="1:6" x14ac:dyDescent="0.3">
      <c r="A132">
        <v>521</v>
      </c>
      <c r="B132" t="s">
        <v>625</v>
      </c>
      <c r="C132" t="s">
        <v>522</v>
      </c>
      <c r="D132" t="s">
        <v>511</v>
      </c>
      <c r="E132">
        <v>25790</v>
      </c>
      <c r="F132" t="s">
        <v>937</v>
      </c>
    </row>
    <row r="133" spans="1:6" x14ac:dyDescent="0.3">
      <c r="A133">
        <v>522</v>
      </c>
      <c r="B133" t="s">
        <v>626</v>
      </c>
      <c r="C133" t="s">
        <v>522</v>
      </c>
      <c r="D133" t="s">
        <v>511</v>
      </c>
      <c r="E133">
        <v>29659</v>
      </c>
      <c r="F133" t="s">
        <v>937</v>
      </c>
    </row>
    <row r="134" spans="1:6" x14ac:dyDescent="0.3">
      <c r="A134" s="1097">
        <v>528</v>
      </c>
      <c r="B134" s="1097" t="s">
        <v>627</v>
      </c>
      <c r="C134" s="1097" t="s">
        <v>522</v>
      </c>
      <c r="D134" s="1097" t="s">
        <v>511</v>
      </c>
      <c r="E134">
        <v>4311</v>
      </c>
      <c r="F134" t="s">
        <v>942</v>
      </c>
    </row>
    <row r="135" spans="1:6" x14ac:dyDescent="0.3">
      <c r="A135" s="1097">
        <v>529</v>
      </c>
      <c r="B135" s="1097" t="s">
        <v>628</v>
      </c>
      <c r="C135" s="1097" t="s">
        <v>522</v>
      </c>
      <c r="D135" s="1097" t="s">
        <v>511</v>
      </c>
      <c r="E135">
        <v>5322</v>
      </c>
      <c r="F135" t="s">
        <v>942</v>
      </c>
    </row>
    <row r="136" spans="1:6" x14ac:dyDescent="0.3">
      <c r="A136" s="1097">
        <v>530</v>
      </c>
      <c r="B136" s="1097" t="s">
        <v>629</v>
      </c>
      <c r="C136" s="1097" t="s">
        <v>553</v>
      </c>
      <c r="D136" s="1097" t="s">
        <v>511</v>
      </c>
      <c r="E136">
        <v>1432</v>
      </c>
      <c r="F136" t="s">
        <v>942</v>
      </c>
    </row>
    <row r="137" spans="1:6" x14ac:dyDescent="0.3">
      <c r="A137" s="1097">
        <v>531</v>
      </c>
      <c r="B137" s="1097" t="s">
        <v>630</v>
      </c>
      <c r="C137" s="1097" t="s">
        <v>439</v>
      </c>
      <c r="D137" s="1097" t="s">
        <v>511</v>
      </c>
      <c r="E137">
        <v>2289</v>
      </c>
      <c r="F137" t="s">
        <v>942</v>
      </c>
    </row>
    <row r="138" spans="1:6" x14ac:dyDescent="0.3">
      <c r="A138" s="1097">
        <v>533</v>
      </c>
      <c r="B138" s="1097" t="s">
        <v>631</v>
      </c>
      <c r="C138" s="1097" t="s">
        <v>564</v>
      </c>
      <c r="D138" s="1097" t="s">
        <v>511</v>
      </c>
      <c r="E138">
        <v>3668</v>
      </c>
      <c r="F138" t="s">
        <v>942</v>
      </c>
    </row>
    <row r="139" spans="1:6" x14ac:dyDescent="0.3">
      <c r="A139" s="1097">
        <v>534</v>
      </c>
      <c r="B139" s="1097" t="s">
        <v>632</v>
      </c>
      <c r="C139" s="1097" t="s">
        <v>553</v>
      </c>
      <c r="D139" s="1097" t="s">
        <v>511</v>
      </c>
      <c r="E139">
        <v>3668</v>
      </c>
      <c r="F139" t="s">
        <v>942</v>
      </c>
    </row>
    <row r="140" spans="1:6" x14ac:dyDescent="0.3">
      <c r="A140" s="1097">
        <v>535</v>
      </c>
      <c r="B140" s="1097" t="s">
        <v>633</v>
      </c>
      <c r="C140" s="1097" t="s">
        <v>559</v>
      </c>
      <c r="D140" s="1097" t="s">
        <v>511</v>
      </c>
      <c r="E140">
        <v>5047</v>
      </c>
      <c r="F140" t="s">
        <v>942</v>
      </c>
    </row>
    <row r="141" spans="1:6" x14ac:dyDescent="0.3">
      <c r="A141">
        <v>541</v>
      </c>
      <c r="B141" t="s">
        <v>634</v>
      </c>
      <c r="C141" t="s">
        <v>553</v>
      </c>
      <c r="D141" t="s">
        <v>511</v>
      </c>
      <c r="E141">
        <v>24212</v>
      </c>
      <c r="F141" t="s">
        <v>937</v>
      </c>
    </row>
    <row r="142" spans="1:6" x14ac:dyDescent="0.3">
      <c r="A142">
        <v>545</v>
      </c>
      <c r="B142" t="s">
        <v>635</v>
      </c>
      <c r="C142" t="s">
        <v>553</v>
      </c>
      <c r="D142" t="s">
        <v>511</v>
      </c>
      <c r="E142">
        <v>22034</v>
      </c>
      <c r="F142" t="s">
        <v>937</v>
      </c>
    </row>
    <row r="143" spans="1:6" x14ac:dyDescent="0.3">
      <c r="A143">
        <v>547</v>
      </c>
      <c r="B143" t="s">
        <v>636</v>
      </c>
      <c r="C143" t="s">
        <v>553</v>
      </c>
      <c r="D143" t="s">
        <v>511</v>
      </c>
      <c r="E143">
        <v>22034</v>
      </c>
      <c r="F143" t="s">
        <v>937</v>
      </c>
    </row>
    <row r="144" spans="1:6" x14ac:dyDescent="0.3">
      <c r="A144">
        <v>566</v>
      </c>
      <c r="B144" t="s">
        <v>641</v>
      </c>
      <c r="C144" t="s">
        <v>453</v>
      </c>
      <c r="D144" t="s">
        <v>511</v>
      </c>
      <c r="E144">
        <v>50078</v>
      </c>
      <c r="F144" t="s">
        <v>937</v>
      </c>
    </row>
    <row r="145" spans="1:6" x14ac:dyDescent="0.3">
      <c r="A145" s="1097">
        <v>567</v>
      </c>
      <c r="B145" s="1097" t="s">
        <v>642</v>
      </c>
      <c r="C145" s="1097" t="s">
        <v>453</v>
      </c>
      <c r="D145" s="1097" t="s">
        <v>511</v>
      </c>
      <c r="E145">
        <v>7345</v>
      </c>
      <c r="F145" t="s">
        <v>942</v>
      </c>
    </row>
    <row r="146" spans="1:6" x14ac:dyDescent="0.3">
      <c r="A146">
        <v>568</v>
      </c>
      <c r="B146" t="s">
        <v>643</v>
      </c>
      <c r="C146" t="s">
        <v>453</v>
      </c>
      <c r="D146" t="s">
        <v>511</v>
      </c>
      <c r="E146">
        <v>50078</v>
      </c>
      <c r="F146" t="s">
        <v>937</v>
      </c>
    </row>
    <row r="147" spans="1:6" x14ac:dyDescent="0.3">
      <c r="A147" s="1097">
        <v>571</v>
      </c>
      <c r="B147" s="1097" t="s">
        <v>644</v>
      </c>
      <c r="C147" s="1097" t="s">
        <v>153</v>
      </c>
      <c r="D147" s="1097" t="s">
        <v>511</v>
      </c>
      <c r="E147">
        <v>25399</v>
      </c>
      <c r="F147" t="s">
        <v>942</v>
      </c>
    </row>
    <row r="148" spans="1:6" x14ac:dyDescent="0.3">
      <c r="A148">
        <v>587</v>
      </c>
      <c r="B148" t="s">
        <v>647</v>
      </c>
      <c r="C148" t="s">
        <v>522</v>
      </c>
      <c r="D148" t="s">
        <v>511</v>
      </c>
      <c r="E148">
        <v>21373</v>
      </c>
      <c r="F148" t="s">
        <v>937</v>
      </c>
    </row>
    <row r="149" spans="1:6" x14ac:dyDescent="0.3">
      <c r="A149">
        <v>632</v>
      </c>
      <c r="B149" t="s">
        <v>651</v>
      </c>
      <c r="D149" t="s">
        <v>545</v>
      </c>
      <c r="E149">
        <v>12535</v>
      </c>
      <c r="F149" t="s">
        <v>937</v>
      </c>
    </row>
    <row r="150" spans="1:6" x14ac:dyDescent="0.3">
      <c r="A150">
        <v>637</v>
      </c>
      <c r="B150" t="s">
        <v>652</v>
      </c>
      <c r="C150" t="s">
        <v>570</v>
      </c>
      <c r="D150" t="s">
        <v>545</v>
      </c>
      <c r="E150">
        <v>12028</v>
      </c>
      <c r="F150" t="s">
        <v>937</v>
      </c>
    </row>
    <row r="151" spans="1:6" x14ac:dyDescent="0.3">
      <c r="A151">
        <v>638</v>
      </c>
      <c r="B151" t="s">
        <v>653</v>
      </c>
      <c r="C151" t="s">
        <v>570</v>
      </c>
      <c r="D151" t="s">
        <v>545</v>
      </c>
      <c r="E151">
        <v>14307</v>
      </c>
      <c r="F151" t="s">
        <v>937</v>
      </c>
    </row>
    <row r="152" spans="1:6" x14ac:dyDescent="0.3">
      <c r="A152">
        <v>639</v>
      </c>
      <c r="B152" t="s">
        <v>654</v>
      </c>
      <c r="C152" t="s">
        <v>570</v>
      </c>
      <c r="D152" t="s">
        <v>545</v>
      </c>
      <c r="E152">
        <v>12669</v>
      </c>
      <c r="F152" t="s">
        <v>937</v>
      </c>
    </row>
    <row r="153" spans="1:6" x14ac:dyDescent="0.3">
      <c r="A153">
        <v>665</v>
      </c>
      <c r="B153" t="s">
        <v>655</v>
      </c>
      <c r="C153" t="s">
        <v>64</v>
      </c>
      <c r="D153" t="s">
        <v>545</v>
      </c>
      <c r="E153">
        <v>9875</v>
      </c>
      <c r="F153" t="s">
        <v>937</v>
      </c>
    </row>
    <row r="154" spans="1:6" x14ac:dyDescent="0.3">
      <c r="A154">
        <v>684</v>
      </c>
      <c r="B154" t="s">
        <v>656</v>
      </c>
      <c r="C154" t="s">
        <v>439</v>
      </c>
      <c r="D154" t="s">
        <v>511</v>
      </c>
      <c r="E154">
        <v>17133</v>
      </c>
      <c r="F154" t="s">
        <v>937</v>
      </c>
    </row>
    <row r="155" spans="1:6" x14ac:dyDescent="0.3">
      <c r="A155" s="1097">
        <v>686</v>
      </c>
      <c r="B155" s="1097" t="s">
        <v>657</v>
      </c>
      <c r="C155" s="1097" t="s">
        <v>522</v>
      </c>
      <c r="D155" s="1097" t="s">
        <v>511</v>
      </c>
      <c r="E155">
        <v>5322</v>
      </c>
      <c r="F155" t="s">
        <v>942</v>
      </c>
    </row>
    <row r="156" spans="1:6" x14ac:dyDescent="0.3">
      <c r="A156" s="1097">
        <v>687</v>
      </c>
      <c r="B156" s="1097" t="s">
        <v>658</v>
      </c>
      <c r="C156" s="1097" t="s">
        <v>439</v>
      </c>
      <c r="D156" s="1097" t="s">
        <v>511</v>
      </c>
      <c r="E156">
        <v>3115</v>
      </c>
      <c r="F156" t="s">
        <v>942</v>
      </c>
    </row>
    <row r="157" spans="1:6" x14ac:dyDescent="0.3">
      <c r="A157" s="1097">
        <v>688</v>
      </c>
      <c r="B157" s="1097" t="s">
        <v>659</v>
      </c>
      <c r="C157" s="1097" t="s">
        <v>452</v>
      </c>
      <c r="D157" s="1097" t="s">
        <v>511</v>
      </c>
      <c r="E157">
        <v>2748</v>
      </c>
      <c r="F157" t="s">
        <v>942</v>
      </c>
    </row>
    <row r="158" spans="1:6" x14ac:dyDescent="0.3">
      <c r="A158" s="1097">
        <v>689</v>
      </c>
      <c r="B158" s="1097" t="s">
        <v>660</v>
      </c>
      <c r="C158" s="1097" t="s">
        <v>452</v>
      </c>
      <c r="D158" s="1097" t="s">
        <v>511</v>
      </c>
      <c r="E158">
        <v>2748</v>
      </c>
      <c r="F158" t="s">
        <v>942</v>
      </c>
    </row>
    <row r="159" spans="1:6" x14ac:dyDescent="0.3">
      <c r="A159" s="1097">
        <v>699</v>
      </c>
      <c r="B159" s="1097" t="s">
        <v>662</v>
      </c>
      <c r="C159" s="1097" t="s">
        <v>553</v>
      </c>
      <c r="D159" s="1097" t="s">
        <v>511</v>
      </c>
      <c r="E159">
        <v>4393</v>
      </c>
      <c r="F159" t="s">
        <v>942</v>
      </c>
    </row>
    <row r="160" spans="1:6" x14ac:dyDescent="0.3">
      <c r="A160">
        <v>736</v>
      </c>
      <c r="B160" t="s">
        <v>115</v>
      </c>
      <c r="C160" t="s">
        <v>570</v>
      </c>
      <c r="D160" t="s">
        <v>545</v>
      </c>
      <c r="E160">
        <v>9929</v>
      </c>
      <c r="F160" t="s">
        <v>937</v>
      </c>
    </row>
    <row r="161" spans="1:6" x14ac:dyDescent="0.3">
      <c r="A161">
        <v>740</v>
      </c>
      <c r="B161" t="s">
        <v>1019</v>
      </c>
      <c r="C161" t="s">
        <v>570</v>
      </c>
      <c r="D161" t="s">
        <v>545</v>
      </c>
      <c r="E161">
        <v>14471</v>
      </c>
      <c r="F161" t="s">
        <v>937</v>
      </c>
    </row>
    <row r="162" spans="1:6" x14ac:dyDescent="0.3">
      <c r="A162">
        <v>747</v>
      </c>
      <c r="B162" t="s">
        <v>123</v>
      </c>
      <c r="C162" t="s">
        <v>570</v>
      </c>
      <c r="D162" t="s">
        <v>545</v>
      </c>
      <c r="E162">
        <v>6996</v>
      </c>
      <c r="F162" t="s">
        <v>937</v>
      </c>
    </row>
    <row r="163" spans="1:6" x14ac:dyDescent="0.3">
      <c r="A163">
        <v>748</v>
      </c>
      <c r="B163" t="s">
        <v>124</v>
      </c>
      <c r="C163" t="s">
        <v>570</v>
      </c>
      <c r="D163" t="s">
        <v>545</v>
      </c>
      <c r="E163">
        <v>8155</v>
      </c>
      <c r="F163" t="s">
        <v>937</v>
      </c>
    </row>
    <row r="164" spans="1:6" x14ac:dyDescent="0.3">
      <c r="A164">
        <v>753</v>
      </c>
      <c r="B164" t="s">
        <v>669</v>
      </c>
      <c r="C164" t="s">
        <v>570</v>
      </c>
      <c r="D164" t="s">
        <v>545</v>
      </c>
      <c r="E164">
        <v>15793</v>
      </c>
      <c r="F164" t="s">
        <v>937</v>
      </c>
    </row>
    <row r="165" spans="1:6" x14ac:dyDescent="0.3">
      <c r="A165">
        <v>755</v>
      </c>
      <c r="B165" t="s">
        <v>1025</v>
      </c>
      <c r="C165" t="s">
        <v>570</v>
      </c>
      <c r="D165" t="s">
        <v>545</v>
      </c>
      <c r="E165">
        <v>12531</v>
      </c>
      <c r="F165" t="s">
        <v>937</v>
      </c>
    </row>
    <row r="166" spans="1:6" x14ac:dyDescent="0.3">
      <c r="A166">
        <v>787</v>
      </c>
      <c r="B166" t="s">
        <v>160</v>
      </c>
      <c r="C166" t="s">
        <v>570</v>
      </c>
      <c r="D166" t="s">
        <v>545</v>
      </c>
      <c r="E166">
        <v>9744</v>
      </c>
      <c r="F166" t="s">
        <v>937</v>
      </c>
    </row>
    <row r="167" spans="1:6" x14ac:dyDescent="0.3">
      <c r="A167">
        <v>788</v>
      </c>
      <c r="B167" t="s">
        <v>161</v>
      </c>
      <c r="C167" t="s">
        <v>570</v>
      </c>
      <c r="D167" t="s">
        <v>545</v>
      </c>
      <c r="E167">
        <v>10405</v>
      </c>
      <c r="F167" t="s">
        <v>937</v>
      </c>
    </row>
    <row r="168" spans="1:6" x14ac:dyDescent="0.3">
      <c r="A168">
        <v>789</v>
      </c>
      <c r="B168" t="s">
        <v>162</v>
      </c>
      <c r="C168" t="s">
        <v>570</v>
      </c>
      <c r="D168" t="s">
        <v>545</v>
      </c>
      <c r="E168">
        <v>9331</v>
      </c>
      <c r="F168" t="s">
        <v>937</v>
      </c>
    </row>
    <row r="169" spans="1:6" x14ac:dyDescent="0.3">
      <c r="A169">
        <v>790</v>
      </c>
      <c r="B169" t="s">
        <v>671</v>
      </c>
      <c r="C169" t="s">
        <v>570</v>
      </c>
      <c r="D169" t="s">
        <v>545</v>
      </c>
      <c r="E169">
        <v>8587</v>
      </c>
      <c r="F169" t="s">
        <v>937</v>
      </c>
    </row>
    <row r="170" spans="1:6" x14ac:dyDescent="0.3">
      <c r="A170">
        <v>911</v>
      </c>
      <c r="B170" t="s">
        <v>673</v>
      </c>
      <c r="D170" t="s">
        <v>545</v>
      </c>
      <c r="E170">
        <v>26054</v>
      </c>
      <c r="F170" t="s">
        <v>937</v>
      </c>
    </row>
    <row r="171" spans="1:6" x14ac:dyDescent="0.3">
      <c r="A171">
        <v>912</v>
      </c>
      <c r="B171" t="s">
        <v>674</v>
      </c>
      <c r="D171" t="s">
        <v>545</v>
      </c>
      <c r="E171">
        <v>28950</v>
      </c>
      <c r="F171" t="s">
        <v>937</v>
      </c>
    </row>
    <row r="172" spans="1:6" x14ac:dyDescent="0.3">
      <c r="A172">
        <v>913</v>
      </c>
      <c r="B172" t="s">
        <v>675</v>
      </c>
      <c r="D172" t="s">
        <v>545</v>
      </c>
      <c r="E172">
        <v>26054</v>
      </c>
      <c r="F172" t="s">
        <v>937</v>
      </c>
    </row>
    <row r="173" spans="1:6" x14ac:dyDescent="0.3">
      <c r="A173">
        <v>914</v>
      </c>
      <c r="B173" t="s">
        <v>676</v>
      </c>
      <c r="D173" t="s">
        <v>545</v>
      </c>
      <c r="E173">
        <v>25330</v>
      </c>
      <c r="F173" t="s">
        <v>937</v>
      </c>
    </row>
    <row r="174" spans="1:6" x14ac:dyDescent="0.3">
      <c r="A174">
        <v>915</v>
      </c>
      <c r="B174" t="s">
        <v>677</v>
      </c>
      <c r="D174" t="s">
        <v>545</v>
      </c>
      <c r="E174">
        <v>30760</v>
      </c>
      <c r="F174" t="s">
        <v>937</v>
      </c>
    </row>
    <row r="175" spans="1:6" x14ac:dyDescent="0.3">
      <c r="A175">
        <v>916</v>
      </c>
      <c r="B175" t="s">
        <v>678</v>
      </c>
      <c r="D175" t="s">
        <v>545</v>
      </c>
      <c r="E175">
        <v>29855</v>
      </c>
      <c r="F175" t="s">
        <v>937</v>
      </c>
    </row>
    <row r="176" spans="1:6" x14ac:dyDescent="0.3">
      <c r="A176">
        <v>917</v>
      </c>
      <c r="B176" t="s">
        <v>679</v>
      </c>
      <c r="D176" t="s">
        <v>545</v>
      </c>
      <c r="E176">
        <v>29855</v>
      </c>
      <c r="F176" t="s">
        <v>937</v>
      </c>
    </row>
    <row r="177" spans="1:6" x14ac:dyDescent="0.3">
      <c r="A177">
        <v>918</v>
      </c>
      <c r="B177" t="s">
        <v>680</v>
      </c>
      <c r="D177" t="s">
        <v>545</v>
      </c>
      <c r="E177">
        <v>15376</v>
      </c>
      <c r="F177" t="s">
        <v>937</v>
      </c>
    </row>
    <row r="178" spans="1:6" x14ac:dyDescent="0.3">
      <c r="A178">
        <v>919</v>
      </c>
      <c r="B178" t="s">
        <v>681</v>
      </c>
      <c r="D178" t="s">
        <v>545</v>
      </c>
      <c r="E178">
        <v>26778</v>
      </c>
      <c r="F178" t="s">
        <v>937</v>
      </c>
    </row>
    <row r="179" spans="1:6" x14ac:dyDescent="0.3">
      <c r="A179">
        <v>920</v>
      </c>
      <c r="B179" t="s">
        <v>682</v>
      </c>
      <c r="D179" t="s">
        <v>545</v>
      </c>
      <c r="E179">
        <v>29855</v>
      </c>
      <c r="F179" t="s">
        <v>937</v>
      </c>
    </row>
    <row r="180" spans="1:6" x14ac:dyDescent="0.3">
      <c r="A180">
        <v>921</v>
      </c>
      <c r="B180" t="s">
        <v>683</v>
      </c>
      <c r="D180" t="s">
        <v>545</v>
      </c>
      <c r="E180">
        <v>26778</v>
      </c>
      <c r="F180" t="s">
        <v>937</v>
      </c>
    </row>
    <row r="181" spans="1:6" x14ac:dyDescent="0.3">
      <c r="A181">
        <v>922</v>
      </c>
      <c r="B181" t="s">
        <v>684</v>
      </c>
      <c r="D181" t="s">
        <v>545</v>
      </c>
      <c r="E181">
        <v>24425</v>
      </c>
      <c r="F181" t="s">
        <v>937</v>
      </c>
    </row>
    <row r="182" spans="1:6" x14ac:dyDescent="0.3">
      <c r="A182">
        <v>923</v>
      </c>
      <c r="B182" t="s">
        <v>685</v>
      </c>
      <c r="D182" t="s">
        <v>545</v>
      </c>
      <c r="E182">
        <v>25330</v>
      </c>
      <c r="F182" t="s">
        <v>937</v>
      </c>
    </row>
    <row r="183" spans="1:6" x14ac:dyDescent="0.3">
      <c r="A183">
        <v>924</v>
      </c>
      <c r="B183" t="s">
        <v>686</v>
      </c>
      <c r="D183" t="s">
        <v>545</v>
      </c>
      <c r="E183">
        <v>23520</v>
      </c>
      <c r="F183" t="s">
        <v>937</v>
      </c>
    </row>
    <row r="184" spans="1:6" x14ac:dyDescent="0.3">
      <c r="A184">
        <v>925</v>
      </c>
      <c r="B184" t="s">
        <v>687</v>
      </c>
      <c r="D184" t="s">
        <v>545</v>
      </c>
      <c r="E184">
        <v>11575</v>
      </c>
      <c r="F184" t="s">
        <v>937</v>
      </c>
    </row>
    <row r="185" spans="1:6" x14ac:dyDescent="0.3">
      <c r="A185">
        <v>926</v>
      </c>
      <c r="B185" t="s">
        <v>688</v>
      </c>
      <c r="D185" t="s">
        <v>545</v>
      </c>
      <c r="E185">
        <v>12480</v>
      </c>
      <c r="F185" t="s">
        <v>937</v>
      </c>
    </row>
    <row r="186" spans="1:6" x14ac:dyDescent="0.3">
      <c r="A186">
        <v>927</v>
      </c>
      <c r="B186" t="s">
        <v>689</v>
      </c>
      <c r="D186" t="s">
        <v>545</v>
      </c>
      <c r="E186">
        <v>12480</v>
      </c>
      <c r="F186" t="s">
        <v>937</v>
      </c>
    </row>
    <row r="187" spans="1:6" x14ac:dyDescent="0.3">
      <c r="A187">
        <v>928</v>
      </c>
      <c r="B187" t="s">
        <v>690</v>
      </c>
      <c r="D187" t="s">
        <v>545</v>
      </c>
      <c r="E187">
        <v>17186</v>
      </c>
      <c r="F187" t="s">
        <v>937</v>
      </c>
    </row>
    <row r="188" spans="1:6" x14ac:dyDescent="0.3">
      <c r="A188">
        <v>929</v>
      </c>
      <c r="B188" t="s">
        <v>691</v>
      </c>
      <c r="D188" t="s">
        <v>545</v>
      </c>
      <c r="E188">
        <v>9584</v>
      </c>
      <c r="F188" t="s">
        <v>937</v>
      </c>
    </row>
    <row r="189" spans="1:6" x14ac:dyDescent="0.3">
      <c r="A189">
        <v>936</v>
      </c>
      <c r="B189" t="s">
        <v>692</v>
      </c>
      <c r="D189" t="s">
        <v>638</v>
      </c>
      <c r="E189">
        <v>12719</v>
      </c>
      <c r="F189" t="s">
        <v>937</v>
      </c>
    </row>
    <row r="190" spans="1:6" x14ac:dyDescent="0.3">
      <c r="A190">
        <v>938</v>
      </c>
      <c r="B190" t="s">
        <v>217</v>
      </c>
      <c r="D190" t="s">
        <v>638</v>
      </c>
      <c r="E190">
        <v>14785</v>
      </c>
      <c r="F190" t="s">
        <v>937</v>
      </c>
    </row>
    <row r="191" spans="1:6" x14ac:dyDescent="0.3">
      <c r="A191">
        <v>939</v>
      </c>
      <c r="B191" t="s">
        <v>218</v>
      </c>
      <c r="D191" t="s">
        <v>638</v>
      </c>
      <c r="E191">
        <v>10405</v>
      </c>
      <c r="F191" t="s">
        <v>937</v>
      </c>
    </row>
    <row r="192" spans="1:6" x14ac:dyDescent="0.3">
      <c r="A192">
        <v>940</v>
      </c>
      <c r="B192" t="s">
        <v>693</v>
      </c>
      <c r="D192" t="s">
        <v>638</v>
      </c>
      <c r="E192">
        <v>13545</v>
      </c>
      <c r="F192" t="s">
        <v>937</v>
      </c>
    </row>
    <row r="193" spans="1:6" x14ac:dyDescent="0.3">
      <c r="A193">
        <v>941</v>
      </c>
      <c r="B193" t="s">
        <v>220</v>
      </c>
      <c r="D193" t="s">
        <v>638</v>
      </c>
      <c r="E193">
        <v>20653</v>
      </c>
      <c r="F193" t="s">
        <v>937</v>
      </c>
    </row>
    <row r="194" spans="1:6" x14ac:dyDescent="0.3">
      <c r="A194">
        <v>944</v>
      </c>
      <c r="B194" t="s">
        <v>221</v>
      </c>
      <c r="D194" t="s">
        <v>638</v>
      </c>
      <c r="E194">
        <v>16934</v>
      </c>
      <c r="F194" t="s">
        <v>937</v>
      </c>
    </row>
    <row r="195" spans="1:6" x14ac:dyDescent="0.3">
      <c r="A195">
        <v>945</v>
      </c>
      <c r="B195" t="s">
        <v>225</v>
      </c>
      <c r="D195" t="s">
        <v>638</v>
      </c>
      <c r="E195">
        <v>19992</v>
      </c>
      <c r="F195" t="s">
        <v>937</v>
      </c>
    </row>
    <row r="196" spans="1:6" x14ac:dyDescent="0.3">
      <c r="A196">
        <v>946</v>
      </c>
      <c r="B196" t="s">
        <v>694</v>
      </c>
      <c r="D196" t="s">
        <v>638</v>
      </c>
      <c r="E196">
        <v>9579</v>
      </c>
      <c r="F196" t="s">
        <v>937</v>
      </c>
    </row>
    <row r="197" spans="1:6" x14ac:dyDescent="0.3">
      <c r="A197">
        <v>947</v>
      </c>
      <c r="B197" t="s">
        <v>223</v>
      </c>
      <c r="D197" t="s">
        <v>638</v>
      </c>
      <c r="E197">
        <v>10818</v>
      </c>
      <c r="F197" t="s">
        <v>937</v>
      </c>
    </row>
    <row r="198" spans="1:6" x14ac:dyDescent="0.3">
      <c r="A198">
        <v>983</v>
      </c>
      <c r="B198" t="s">
        <v>224</v>
      </c>
      <c r="D198" t="s">
        <v>638</v>
      </c>
      <c r="E198">
        <v>13876</v>
      </c>
      <c r="F198" t="s">
        <v>937</v>
      </c>
    </row>
    <row r="199" spans="1:6" x14ac:dyDescent="0.3">
      <c r="A199" s="1097">
        <v>995</v>
      </c>
      <c r="B199" s="1097" t="s">
        <v>695</v>
      </c>
      <c r="C199" s="1097" t="s">
        <v>522</v>
      </c>
      <c r="D199" s="1097" t="s">
        <v>511</v>
      </c>
      <c r="E199">
        <v>4587</v>
      </c>
      <c r="F199" t="s">
        <v>942</v>
      </c>
    </row>
    <row r="200" spans="1:6" x14ac:dyDescent="0.3">
      <c r="A200" s="1097">
        <v>996</v>
      </c>
      <c r="B200" s="1097" t="s">
        <v>696</v>
      </c>
      <c r="C200" s="1097" t="s">
        <v>522</v>
      </c>
      <c r="D200" s="1097" t="s">
        <v>511</v>
      </c>
      <c r="E200">
        <v>4587</v>
      </c>
      <c r="F200" t="s">
        <v>942</v>
      </c>
    </row>
    <row r="201" spans="1:6" x14ac:dyDescent="0.3">
      <c r="A201">
        <v>998</v>
      </c>
      <c r="B201" t="s">
        <v>697</v>
      </c>
      <c r="C201" t="s">
        <v>553</v>
      </c>
      <c r="D201" t="s">
        <v>511</v>
      </c>
      <c r="E201">
        <v>23577</v>
      </c>
      <c r="F201" t="s">
        <v>937</v>
      </c>
    </row>
    <row r="202" spans="1:6" x14ac:dyDescent="0.3">
      <c r="A202">
        <v>1017</v>
      </c>
      <c r="B202" t="s">
        <v>698</v>
      </c>
      <c r="C202" t="s">
        <v>518</v>
      </c>
      <c r="D202" t="s">
        <v>511</v>
      </c>
      <c r="E202">
        <v>9083</v>
      </c>
      <c r="F202" t="s">
        <v>937</v>
      </c>
    </row>
    <row r="203" spans="1:6" x14ac:dyDescent="0.3">
      <c r="A203">
        <v>1026</v>
      </c>
      <c r="B203" t="s">
        <v>701</v>
      </c>
      <c r="C203" t="s">
        <v>522</v>
      </c>
      <c r="D203" t="s">
        <v>511</v>
      </c>
      <c r="E203">
        <v>19425</v>
      </c>
      <c r="F203" t="s">
        <v>937</v>
      </c>
    </row>
    <row r="204" spans="1:6" x14ac:dyDescent="0.3">
      <c r="A204" s="1097">
        <v>1027</v>
      </c>
      <c r="B204" s="1097" t="s">
        <v>702</v>
      </c>
      <c r="C204" s="1097" t="s">
        <v>439</v>
      </c>
      <c r="D204" s="1097" t="s">
        <v>511</v>
      </c>
      <c r="E204">
        <v>2289</v>
      </c>
      <c r="F204" t="s">
        <v>942</v>
      </c>
    </row>
    <row r="205" spans="1:6" x14ac:dyDescent="0.3">
      <c r="A205" s="1097">
        <v>1028</v>
      </c>
      <c r="B205" s="1097" t="s">
        <v>703</v>
      </c>
      <c r="C205" s="1097" t="s">
        <v>553</v>
      </c>
      <c r="D205" s="1097" t="s">
        <v>511</v>
      </c>
      <c r="E205">
        <v>3668</v>
      </c>
      <c r="F205" t="s">
        <v>942</v>
      </c>
    </row>
    <row r="206" spans="1:6" x14ac:dyDescent="0.3">
      <c r="A206" s="1097">
        <v>1029</v>
      </c>
      <c r="B206" s="1097" t="s">
        <v>704</v>
      </c>
      <c r="C206" s="1097" t="s">
        <v>553</v>
      </c>
      <c r="D206" s="1097" t="s">
        <v>511</v>
      </c>
      <c r="E206">
        <v>3668</v>
      </c>
      <c r="F206" t="s">
        <v>942</v>
      </c>
    </row>
    <row r="207" spans="1:6" x14ac:dyDescent="0.3">
      <c r="A207" s="1097">
        <v>1030</v>
      </c>
      <c r="B207" s="1097" t="s">
        <v>705</v>
      </c>
      <c r="C207" s="1097" t="s">
        <v>553</v>
      </c>
      <c r="D207" s="1097" t="s">
        <v>511</v>
      </c>
      <c r="E207">
        <v>3668</v>
      </c>
      <c r="F207" t="s">
        <v>942</v>
      </c>
    </row>
    <row r="208" spans="1:6" x14ac:dyDescent="0.3">
      <c r="A208" s="1097">
        <v>1040</v>
      </c>
      <c r="B208" s="1097" t="s">
        <v>712</v>
      </c>
      <c r="C208" s="1097" t="s">
        <v>456</v>
      </c>
      <c r="D208" s="1097" t="s">
        <v>511</v>
      </c>
      <c r="E208">
        <v>1035</v>
      </c>
      <c r="F208" t="s">
        <v>942</v>
      </c>
    </row>
    <row r="209" spans="1:6" x14ac:dyDescent="0.3">
      <c r="A209">
        <v>1046</v>
      </c>
      <c r="B209" t="s">
        <v>713</v>
      </c>
      <c r="C209" t="s">
        <v>518</v>
      </c>
      <c r="D209" t="s">
        <v>511</v>
      </c>
      <c r="E209">
        <v>8256</v>
      </c>
      <c r="F209" t="s">
        <v>937</v>
      </c>
    </row>
    <row r="210" spans="1:6" x14ac:dyDescent="0.3">
      <c r="A210">
        <v>1047</v>
      </c>
      <c r="B210" t="s">
        <v>714</v>
      </c>
      <c r="C210" t="s">
        <v>518</v>
      </c>
      <c r="D210" t="s">
        <v>511</v>
      </c>
      <c r="E210">
        <v>12719</v>
      </c>
      <c r="F210" t="s">
        <v>937</v>
      </c>
    </row>
    <row r="211" spans="1:6" x14ac:dyDescent="0.3">
      <c r="A211">
        <v>1048</v>
      </c>
      <c r="B211" t="s">
        <v>715</v>
      </c>
      <c r="C211" t="s">
        <v>518</v>
      </c>
      <c r="D211" t="s">
        <v>511</v>
      </c>
      <c r="E211">
        <v>11893</v>
      </c>
      <c r="F211" t="s">
        <v>937</v>
      </c>
    </row>
    <row r="212" spans="1:6" x14ac:dyDescent="0.3">
      <c r="A212">
        <v>1065</v>
      </c>
      <c r="B212" t="s">
        <v>716</v>
      </c>
      <c r="D212" t="s">
        <v>545</v>
      </c>
      <c r="E212">
        <v>22615</v>
      </c>
      <c r="F212" t="s">
        <v>937</v>
      </c>
    </row>
    <row r="213" spans="1:6" x14ac:dyDescent="0.3">
      <c r="A213">
        <v>1066</v>
      </c>
      <c r="B213" t="s">
        <v>717</v>
      </c>
      <c r="D213" t="s">
        <v>545</v>
      </c>
      <c r="E213">
        <v>22615</v>
      </c>
      <c r="F213" t="s">
        <v>937</v>
      </c>
    </row>
    <row r="214" spans="1:6" x14ac:dyDescent="0.3">
      <c r="A214">
        <v>1067</v>
      </c>
      <c r="B214" t="s">
        <v>718</v>
      </c>
      <c r="D214" t="s">
        <v>545</v>
      </c>
      <c r="E214">
        <v>17224</v>
      </c>
      <c r="F214" t="s">
        <v>937</v>
      </c>
    </row>
    <row r="215" spans="1:6" x14ac:dyDescent="0.3">
      <c r="A215">
        <v>1068</v>
      </c>
      <c r="B215" t="s">
        <v>719</v>
      </c>
      <c r="D215" t="s">
        <v>545</v>
      </c>
      <c r="E215">
        <v>22615</v>
      </c>
      <c r="F215" t="s">
        <v>937</v>
      </c>
    </row>
    <row r="216" spans="1:6" x14ac:dyDescent="0.3">
      <c r="A216">
        <v>1069</v>
      </c>
      <c r="B216" t="s">
        <v>720</v>
      </c>
      <c r="D216" t="s">
        <v>545</v>
      </c>
      <c r="E216">
        <v>22615</v>
      </c>
      <c r="F216" t="s">
        <v>937</v>
      </c>
    </row>
    <row r="217" spans="1:6" x14ac:dyDescent="0.3">
      <c r="A217">
        <v>1070</v>
      </c>
      <c r="B217" t="s">
        <v>721</v>
      </c>
      <c r="D217" t="s">
        <v>545</v>
      </c>
      <c r="E217">
        <v>22615</v>
      </c>
      <c r="F217" t="s">
        <v>937</v>
      </c>
    </row>
    <row r="218" spans="1:6" x14ac:dyDescent="0.3">
      <c r="A218">
        <v>1071</v>
      </c>
      <c r="B218" t="s">
        <v>722</v>
      </c>
      <c r="D218" t="s">
        <v>545</v>
      </c>
      <c r="E218">
        <v>22615</v>
      </c>
      <c r="F218" t="s">
        <v>937</v>
      </c>
    </row>
    <row r="219" spans="1:6" x14ac:dyDescent="0.3">
      <c r="A219">
        <v>1072</v>
      </c>
      <c r="B219" t="s">
        <v>723</v>
      </c>
      <c r="D219" t="s">
        <v>545</v>
      </c>
      <c r="E219">
        <v>22615</v>
      </c>
      <c r="F219" t="s">
        <v>937</v>
      </c>
    </row>
    <row r="220" spans="1:6" x14ac:dyDescent="0.3">
      <c r="A220">
        <v>1073</v>
      </c>
      <c r="B220" t="s">
        <v>724</v>
      </c>
      <c r="D220" t="s">
        <v>545</v>
      </c>
      <c r="E220">
        <v>22615</v>
      </c>
      <c r="F220" t="s">
        <v>937</v>
      </c>
    </row>
    <row r="221" spans="1:6" x14ac:dyDescent="0.3">
      <c r="A221">
        <v>1074</v>
      </c>
      <c r="B221" t="s">
        <v>725</v>
      </c>
      <c r="D221" t="s">
        <v>545</v>
      </c>
      <c r="E221">
        <v>23520</v>
      </c>
      <c r="F221" t="s">
        <v>937</v>
      </c>
    </row>
    <row r="222" spans="1:6" x14ac:dyDescent="0.3">
      <c r="A222">
        <v>1082</v>
      </c>
      <c r="B222" t="s">
        <v>726</v>
      </c>
      <c r="D222" t="s">
        <v>545</v>
      </c>
      <c r="E222">
        <v>0</v>
      </c>
    </row>
    <row r="223" spans="1:6" x14ac:dyDescent="0.3">
      <c r="A223">
        <v>1083</v>
      </c>
      <c r="B223" t="s">
        <v>727</v>
      </c>
      <c r="D223" t="s">
        <v>545</v>
      </c>
      <c r="E223">
        <v>0</v>
      </c>
    </row>
    <row r="224" spans="1:6" x14ac:dyDescent="0.3">
      <c r="A224">
        <v>1084</v>
      </c>
      <c r="B224" t="s">
        <v>728</v>
      </c>
      <c r="D224" t="s">
        <v>545</v>
      </c>
      <c r="E224">
        <v>0</v>
      </c>
    </row>
    <row r="225" spans="1:6" x14ac:dyDescent="0.3">
      <c r="A225">
        <v>1085</v>
      </c>
      <c r="B225" t="s">
        <v>729</v>
      </c>
      <c r="D225" t="s">
        <v>545</v>
      </c>
      <c r="E225">
        <v>0</v>
      </c>
    </row>
    <row r="226" spans="1:6" x14ac:dyDescent="0.3">
      <c r="A226">
        <v>1086</v>
      </c>
      <c r="B226" t="s">
        <v>730</v>
      </c>
      <c r="D226" t="s">
        <v>545</v>
      </c>
      <c r="E226">
        <v>0</v>
      </c>
    </row>
    <row r="227" spans="1:6" x14ac:dyDescent="0.3">
      <c r="A227">
        <v>1087</v>
      </c>
      <c r="B227" t="s">
        <v>731</v>
      </c>
      <c r="D227" t="s">
        <v>545</v>
      </c>
      <c r="E227">
        <v>0</v>
      </c>
    </row>
    <row r="228" spans="1:6" x14ac:dyDescent="0.3">
      <c r="A228">
        <v>1088</v>
      </c>
      <c r="B228" t="s">
        <v>732</v>
      </c>
      <c r="D228" t="s">
        <v>545</v>
      </c>
      <c r="E228">
        <v>0</v>
      </c>
    </row>
    <row r="229" spans="1:6" x14ac:dyDescent="0.3">
      <c r="A229">
        <v>1091</v>
      </c>
      <c r="B229" t="s">
        <v>733</v>
      </c>
      <c r="D229" t="s">
        <v>545</v>
      </c>
      <c r="E229">
        <v>18995</v>
      </c>
      <c r="F229" t="s">
        <v>937</v>
      </c>
    </row>
    <row r="230" spans="1:6" x14ac:dyDescent="0.3">
      <c r="A230">
        <v>1092</v>
      </c>
      <c r="B230" t="s">
        <v>734</v>
      </c>
      <c r="D230" t="s">
        <v>545</v>
      </c>
      <c r="E230">
        <v>0</v>
      </c>
    </row>
    <row r="231" spans="1:6" x14ac:dyDescent="0.3">
      <c r="A231">
        <v>1093</v>
      </c>
      <c r="B231" t="s">
        <v>735</v>
      </c>
      <c r="D231" t="s">
        <v>545</v>
      </c>
      <c r="E231">
        <v>0</v>
      </c>
    </row>
    <row r="232" spans="1:6" x14ac:dyDescent="0.3">
      <c r="A232">
        <v>1094</v>
      </c>
      <c r="B232" t="s">
        <v>736</v>
      </c>
      <c r="D232" t="s">
        <v>545</v>
      </c>
      <c r="E232">
        <v>0</v>
      </c>
    </row>
    <row r="233" spans="1:6" x14ac:dyDescent="0.3">
      <c r="A233">
        <v>1095</v>
      </c>
      <c r="B233" t="s">
        <v>737</v>
      </c>
      <c r="D233" t="s">
        <v>545</v>
      </c>
      <c r="E233">
        <v>8951</v>
      </c>
      <c r="F233" t="s">
        <v>937</v>
      </c>
    </row>
    <row r="234" spans="1:6" x14ac:dyDescent="0.3">
      <c r="A234" s="1097">
        <v>1103</v>
      </c>
      <c r="B234" s="1097" t="s">
        <v>739</v>
      </c>
      <c r="C234" s="1097" t="s">
        <v>522</v>
      </c>
      <c r="D234" s="1097" t="s">
        <v>511</v>
      </c>
      <c r="E234">
        <v>1535</v>
      </c>
      <c r="F234" t="s">
        <v>942</v>
      </c>
    </row>
    <row r="235" spans="1:6" x14ac:dyDescent="0.3">
      <c r="A235" s="1097">
        <v>1104</v>
      </c>
      <c r="B235" s="1097" t="s">
        <v>740</v>
      </c>
      <c r="C235" s="1097" t="s">
        <v>553</v>
      </c>
      <c r="D235" s="1097" t="s">
        <v>511</v>
      </c>
      <c r="E235">
        <v>2344</v>
      </c>
      <c r="F235" t="s">
        <v>942</v>
      </c>
    </row>
    <row r="236" spans="1:6" x14ac:dyDescent="0.3">
      <c r="A236">
        <v>1341</v>
      </c>
      <c r="B236" t="s">
        <v>799</v>
      </c>
      <c r="D236" t="s">
        <v>638</v>
      </c>
      <c r="E236">
        <v>12471</v>
      </c>
      <c r="F236" t="s">
        <v>937</v>
      </c>
    </row>
    <row r="237" spans="1:6" x14ac:dyDescent="0.3">
      <c r="A237" s="1097">
        <v>1376</v>
      </c>
      <c r="B237" s="1097" t="s">
        <v>801</v>
      </c>
      <c r="C237" s="1097"/>
      <c r="D237" s="1097" t="s">
        <v>638</v>
      </c>
      <c r="E237">
        <v>9868</v>
      </c>
      <c r="F237" t="s">
        <v>942</v>
      </c>
    </row>
    <row r="238" spans="1:6" x14ac:dyDescent="0.3">
      <c r="A238" s="1097">
        <v>1377</v>
      </c>
      <c r="B238" s="1097" t="s">
        <v>802</v>
      </c>
      <c r="C238" s="1097"/>
      <c r="D238" s="1097" t="s">
        <v>638</v>
      </c>
      <c r="E238">
        <v>7000</v>
      </c>
      <c r="F238" t="s">
        <v>942</v>
      </c>
    </row>
    <row r="239" spans="1:6" x14ac:dyDescent="0.3">
      <c r="A239">
        <v>1393</v>
      </c>
      <c r="B239" t="s">
        <v>803</v>
      </c>
      <c r="D239" t="s">
        <v>545</v>
      </c>
      <c r="E239">
        <v>12480</v>
      </c>
      <c r="F239" t="s">
        <v>937</v>
      </c>
    </row>
    <row r="240" spans="1:6" x14ac:dyDescent="0.3">
      <c r="A240">
        <v>1394</v>
      </c>
      <c r="B240" t="s">
        <v>804</v>
      </c>
      <c r="D240" t="s">
        <v>545</v>
      </c>
      <c r="E240">
        <v>17186</v>
      </c>
      <c r="F240" t="s">
        <v>937</v>
      </c>
    </row>
    <row r="241" spans="1:6" x14ac:dyDescent="0.3">
      <c r="A241">
        <v>1395</v>
      </c>
      <c r="B241" t="s">
        <v>805</v>
      </c>
      <c r="D241" t="s">
        <v>545</v>
      </c>
      <c r="E241">
        <v>9584</v>
      </c>
      <c r="F241" t="s">
        <v>937</v>
      </c>
    </row>
    <row r="242" spans="1:6" x14ac:dyDescent="0.3">
      <c r="A242">
        <v>1408</v>
      </c>
      <c r="B242" t="s">
        <v>1081</v>
      </c>
      <c r="D242" t="s">
        <v>545</v>
      </c>
      <c r="E242">
        <v>22615</v>
      </c>
      <c r="F242" t="s">
        <v>937</v>
      </c>
    </row>
    <row r="243" spans="1:6" x14ac:dyDescent="0.3">
      <c r="A243">
        <v>1409</v>
      </c>
      <c r="B243" t="s">
        <v>811</v>
      </c>
      <c r="D243" t="s">
        <v>545</v>
      </c>
      <c r="E243">
        <v>22615</v>
      </c>
      <c r="F243" t="s">
        <v>937</v>
      </c>
    </row>
    <row r="244" spans="1:6" x14ac:dyDescent="0.3">
      <c r="A244">
        <v>1410</v>
      </c>
      <c r="B244" t="s">
        <v>812</v>
      </c>
      <c r="D244" t="s">
        <v>545</v>
      </c>
      <c r="E244">
        <v>22615</v>
      </c>
      <c r="F244" t="s">
        <v>937</v>
      </c>
    </row>
    <row r="245" spans="1:6" x14ac:dyDescent="0.3">
      <c r="A245">
        <v>1412</v>
      </c>
      <c r="B245" t="s">
        <v>813</v>
      </c>
      <c r="D245" t="s">
        <v>545</v>
      </c>
      <c r="E245">
        <v>22615</v>
      </c>
      <c r="F245" t="s">
        <v>937</v>
      </c>
    </row>
    <row r="246" spans="1:6" x14ac:dyDescent="0.3">
      <c r="A246">
        <v>1413</v>
      </c>
      <c r="B246" t="s">
        <v>814</v>
      </c>
      <c r="D246" t="s">
        <v>545</v>
      </c>
      <c r="E246">
        <v>22615</v>
      </c>
      <c r="F246" t="s">
        <v>937</v>
      </c>
    </row>
    <row r="247" spans="1:6" x14ac:dyDescent="0.3">
      <c r="A247">
        <v>1414</v>
      </c>
      <c r="B247" t="s">
        <v>815</v>
      </c>
      <c r="D247" t="s">
        <v>545</v>
      </c>
      <c r="E247">
        <v>22615</v>
      </c>
      <c r="F247" t="s">
        <v>937</v>
      </c>
    </row>
    <row r="248" spans="1:6" x14ac:dyDescent="0.3">
      <c r="A248">
        <v>1415</v>
      </c>
      <c r="B248" t="s">
        <v>816</v>
      </c>
      <c r="D248" t="s">
        <v>545</v>
      </c>
      <c r="E248">
        <v>22615</v>
      </c>
      <c r="F248" t="s">
        <v>937</v>
      </c>
    </row>
    <row r="249" spans="1:6" x14ac:dyDescent="0.3">
      <c r="A249">
        <v>1416</v>
      </c>
      <c r="B249" t="s">
        <v>817</v>
      </c>
      <c r="D249" t="s">
        <v>545</v>
      </c>
      <c r="E249">
        <v>23520</v>
      </c>
      <c r="F249" t="s">
        <v>937</v>
      </c>
    </row>
    <row r="250" spans="1:6" x14ac:dyDescent="0.3">
      <c r="A250">
        <v>1417</v>
      </c>
      <c r="B250" t="s">
        <v>818</v>
      </c>
      <c r="D250" t="s">
        <v>545</v>
      </c>
      <c r="E250">
        <v>22615</v>
      </c>
      <c r="F250" t="s">
        <v>937</v>
      </c>
    </row>
    <row r="251" spans="1:6" x14ac:dyDescent="0.3">
      <c r="A251">
        <v>1418</v>
      </c>
      <c r="B251" t="s">
        <v>1083</v>
      </c>
      <c r="D251" t="s">
        <v>545</v>
      </c>
      <c r="E251">
        <v>22615</v>
      </c>
      <c r="F251" t="s">
        <v>937</v>
      </c>
    </row>
    <row r="252" spans="1:6" x14ac:dyDescent="0.3">
      <c r="A252">
        <v>1424</v>
      </c>
      <c r="B252" t="s">
        <v>819</v>
      </c>
      <c r="D252" t="s">
        <v>511</v>
      </c>
      <c r="E252">
        <v>11655</v>
      </c>
      <c r="F252" t="s">
        <v>937</v>
      </c>
    </row>
    <row r="253" spans="1:6" x14ac:dyDescent="0.3">
      <c r="A253">
        <v>1503</v>
      </c>
      <c r="B253" t="s">
        <v>822</v>
      </c>
      <c r="D253" t="s">
        <v>545</v>
      </c>
      <c r="E253">
        <v>21983</v>
      </c>
      <c r="F253" t="s">
        <v>937</v>
      </c>
    </row>
    <row r="254" spans="1:6" x14ac:dyDescent="0.3">
      <c r="A254" s="1097">
        <v>1509</v>
      </c>
      <c r="B254" s="1097" t="s">
        <v>824</v>
      </c>
      <c r="C254" s="1097"/>
      <c r="D254" s="1097" t="s">
        <v>638</v>
      </c>
      <c r="E254">
        <v>2636</v>
      </c>
      <c r="F254" t="s">
        <v>942</v>
      </c>
    </row>
    <row r="255" spans="1:6" x14ac:dyDescent="0.3">
      <c r="A255">
        <v>1510</v>
      </c>
      <c r="B255" t="s">
        <v>825</v>
      </c>
      <c r="D255" t="s">
        <v>638</v>
      </c>
      <c r="E255">
        <v>17264</v>
      </c>
      <c r="F255" t="s">
        <v>937</v>
      </c>
    </row>
    <row r="256" spans="1:6" x14ac:dyDescent="0.3">
      <c r="A256" s="1097">
        <v>1511</v>
      </c>
      <c r="B256" s="1097" t="s">
        <v>1323</v>
      </c>
      <c r="C256" s="1097"/>
      <c r="D256" s="1097" t="s">
        <v>638</v>
      </c>
      <c r="E256">
        <v>1893</v>
      </c>
      <c r="F256" t="s">
        <v>942</v>
      </c>
    </row>
    <row r="257" spans="1:6" x14ac:dyDescent="0.3">
      <c r="A257">
        <v>2014</v>
      </c>
      <c r="B257" t="s">
        <v>117</v>
      </c>
      <c r="D257" t="s">
        <v>545</v>
      </c>
      <c r="E257">
        <v>14838</v>
      </c>
      <c r="F257" t="s">
        <v>937</v>
      </c>
    </row>
    <row r="258" spans="1:6" x14ac:dyDescent="0.3">
      <c r="A258">
        <v>2044</v>
      </c>
      <c r="B258" t="s">
        <v>1324</v>
      </c>
      <c r="C258" t="s">
        <v>522</v>
      </c>
      <c r="D258" t="s">
        <v>511</v>
      </c>
      <c r="E258">
        <v>10016</v>
      </c>
      <c r="F258" t="s">
        <v>937</v>
      </c>
    </row>
    <row r="259" spans="1:6" x14ac:dyDescent="0.3">
      <c r="A259">
        <v>2070</v>
      </c>
      <c r="B259" t="s">
        <v>829</v>
      </c>
      <c r="D259" t="s">
        <v>545</v>
      </c>
      <c r="E259">
        <v>22615</v>
      </c>
      <c r="F259" t="s">
        <v>937</v>
      </c>
    </row>
    <row r="260" spans="1:6" x14ac:dyDescent="0.3">
      <c r="A260" s="1097">
        <v>2146</v>
      </c>
      <c r="B260" s="1097" t="s">
        <v>830</v>
      </c>
      <c r="C260" s="1097" t="s">
        <v>153</v>
      </c>
      <c r="D260" s="1097" t="s">
        <v>511</v>
      </c>
      <c r="E260">
        <v>14723</v>
      </c>
      <c r="F260" t="s">
        <v>942</v>
      </c>
    </row>
    <row r="261" spans="1:6" x14ac:dyDescent="0.3">
      <c r="A261">
        <v>2209</v>
      </c>
      <c r="B261" t="s">
        <v>834</v>
      </c>
      <c r="D261" t="s">
        <v>545</v>
      </c>
      <c r="E261">
        <v>8391</v>
      </c>
      <c r="F261" t="s">
        <v>937</v>
      </c>
    </row>
    <row r="262" spans="1:6" x14ac:dyDescent="0.3">
      <c r="A262">
        <v>6071</v>
      </c>
      <c r="B262" t="s">
        <v>835</v>
      </c>
      <c r="D262" t="s">
        <v>545</v>
      </c>
      <c r="E262">
        <v>8898</v>
      </c>
      <c r="F262" t="s">
        <v>937</v>
      </c>
    </row>
    <row r="263" spans="1:6" x14ac:dyDescent="0.3">
      <c r="A263">
        <v>6072</v>
      </c>
      <c r="B263" t="s">
        <v>836</v>
      </c>
      <c r="D263" t="s">
        <v>545</v>
      </c>
      <c r="E263">
        <v>14652</v>
      </c>
      <c r="F263" t="s">
        <v>937</v>
      </c>
    </row>
    <row r="264" spans="1:6" x14ac:dyDescent="0.3">
      <c r="A264">
        <v>6073</v>
      </c>
      <c r="B264" t="s">
        <v>837</v>
      </c>
      <c r="D264" t="s">
        <v>545</v>
      </c>
      <c r="E264">
        <v>6515</v>
      </c>
      <c r="F264" t="s">
        <v>937</v>
      </c>
    </row>
    <row r="265" spans="1:6" x14ac:dyDescent="0.3">
      <c r="A265">
        <v>6074</v>
      </c>
      <c r="B265" t="s">
        <v>838</v>
      </c>
      <c r="D265" t="s">
        <v>545</v>
      </c>
      <c r="E265">
        <v>7127</v>
      </c>
      <c r="F265" t="s">
        <v>937</v>
      </c>
    </row>
    <row r="266" spans="1:6" x14ac:dyDescent="0.3">
      <c r="A266">
        <v>6075</v>
      </c>
      <c r="B266" t="s">
        <v>839</v>
      </c>
      <c r="D266" t="s">
        <v>545</v>
      </c>
      <c r="E266">
        <v>8608</v>
      </c>
      <c r="F266" t="s">
        <v>937</v>
      </c>
    </row>
    <row r="267" spans="1:6" x14ac:dyDescent="0.3">
      <c r="A267">
        <v>6076</v>
      </c>
      <c r="B267" t="s">
        <v>89</v>
      </c>
      <c r="D267" t="s">
        <v>545</v>
      </c>
      <c r="E267">
        <v>8589</v>
      </c>
      <c r="F267" t="s">
        <v>937</v>
      </c>
    </row>
    <row r="268" spans="1:6" x14ac:dyDescent="0.3">
      <c r="A268">
        <v>6077</v>
      </c>
      <c r="B268" t="s">
        <v>90</v>
      </c>
      <c r="D268" t="s">
        <v>545</v>
      </c>
      <c r="E268">
        <v>1809</v>
      </c>
      <c r="F268" t="s">
        <v>937</v>
      </c>
    </row>
    <row r="269" spans="1:6" x14ac:dyDescent="0.3">
      <c r="A269">
        <v>6078</v>
      </c>
      <c r="B269" t="s">
        <v>840</v>
      </c>
      <c r="D269" t="s">
        <v>545</v>
      </c>
      <c r="E269">
        <v>7884</v>
      </c>
      <c r="F269" t="s">
        <v>937</v>
      </c>
    </row>
    <row r="270" spans="1:6" x14ac:dyDescent="0.3">
      <c r="A270">
        <v>6079</v>
      </c>
      <c r="B270" t="s">
        <v>841</v>
      </c>
      <c r="D270" t="s">
        <v>545</v>
      </c>
      <c r="E270">
        <v>5929</v>
      </c>
      <c r="F270" t="s">
        <v>937</v>
      </c>
    </row>
    <row r="271" spans="1:6" x14ac:dyDescent="0.3">
      <c r="A271">
        <v>6080</v>
      </c>
      <c r="B271" t="s">
        <v>93</v>
      </c>
      <c r="D271" t="s">
        <v>545</v>
      </c>
      <c r="E271">
        <v>8992</v>
      </c>
      <c r="F271" t="s">
        <v>937</v>
      </c>
    </row>
    <row r="272" spans="1:6" x14ac:dyDescent="0.3">
      <c r="A272">
        <v>6081</v>
      </c>
      <c r="B272" t="s">
        <v>94</v>
      </c>
      <c r="D272" t="s">
        <v>545</v>
      </c>
      <c r="E272">
        <v>8146</v>
      </c>
      <c r="F272" t="s">
        <v>937</v>
      </c>
    </row>
    <row r="273" spans="1:6" x14ac:dyDescent="0.3">
      <c r="A273">
        <v>7215</v>
      </c>
      <c r="B273" t="s">
        <v>855</v>
      </c>
      <c r="D273" t="s">
        <v>545</v>
      </c>
      <c r="E273">
        <v>7567</v>
      </c>
      <c r="F273" t="s">
        <v>937</v>
      </c>
    </row>
    <row r="274" spans="1:6" x14ac:dyDescent="0.3">
      <c r="A274">
        <v>7224</v>
      </c>
      <c r="B274" t="s">
        <v>859</v>
      </c>
      <c r="C274" t="s">
        <v>570</v>
      </c>
      <c r="D274" t="s">
        <v>545</v>
      </c>
      <c r="E274">
        <v>16319</v>
      </c>
      <c r="F274" t="s">
        <v>937</v>
      </c>
    </row>
    <row r="275" spans="1:6" x14ac:dyDescent="0.3">
      <c r="A275">
        <v>9721</v>
      </c>
      <c r="B275" t="s">
        <v>863</v>
      </c>
      <c r="D275" t="s">
        <v>545</v>
      </c>
      <c r="E275">
        <v>1258</v>
      </c>
      <c r="F275" t="s">
        <v>937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2C5E9-2D73-4DD6-A039-34752F729BDF}">
  <sheetPr codeName="Hoja20"/>
  <dimension ref="A1:S224"/>
  <sheetViews>
    <sheetView topLeftCell="A99" zoomScale="80" zoomScaleNormal="80" workbookViewId="0">
      <selection activeCell="B139" sqref="B139"/>
    </sheetView>
  </sheetViews>
  <sheetFormatPr baseColWidth="10" defaultColWidth="11.44140625" defaultRowHeight="14.4" x14ac:dyDescent="0.3"/>
  <cols>
    <col min="1" max="1" width="20.6640625" bestFit="1" customWidth="1"/>
    <col min="2" max="2" width="30.44140625" bestFit="1" customWidth="1"/>
    <col min="3" max="3" width="25.5546875" bestFit="1" customWidth="1"/>
    <col min="4" max="4" width="23" bestFit="1" customWidth="1"/>
    <col min="5" max="5" width="6.33203125" bestFit="1" customWidth="1"/>
    <col min="6" max="6" width="11.6640625" hidden="1" customWidth="1"/>
    <col min="7" max="7" width="7.109375" bestFit="1" customWidth="1"/>
    <col min="8" max="8" width="11.6640625" hidden="1" customWidth="1"/>
    <col min="9" max="9" width="7.109375" bestFit="1" customWidth="1"/>
    <col min="10" max="10" width="2.6640625" bestFit="1" customWidth="1"/>
    <col min="11" max="11" width="10.5546875" bestFit="1" customWidth="1"/>
    <col min="12" max="12" width="11.6640625" hidden="1" customWidth="1"/>
    <col min="13" max="13" width="2.88671875" bestFit="1" customWidth="1"/>
    <col min="14" max="14" width="8.6640625" bestFit="1" customWidth="1"/>
    <col min="15" max="15" width="2.88671875" bestFit="1" customWidth="1"/>
    <col min="16" max="16" width="10.88671875" bestFit="1" customWidth="1"/>
    <col min="17" max="17" width="8.6640625" bestFit="1" customWidth="1"/>
    <col min="18" max="18" width="7.33203125" bestFit="1" customWidth="1"/>
    <col min="19" max="19" width="12.109375" hidden="1" customWidth="1"/>
  </cols>
  <sheetData>
    <row r="1" spans="1:6" x14ac:dyDescent="0.3">
      <c r="A1" s="1098" t="s">
        <v>1359</v>
      </c>
    </row>
    <row r="2" spans="1:6" x14ac:dyDescent="0.3">
      <c r="A2" s="1098" t="s">
        <v>936</v>
      </c>
    </row>
    <row r="3" spans="1:6" x14ac:dyDescent="0.3">
      <c r="A3" s="1095" t="s">
        <v>505</v>
      </c>
      <c r="B3" s="1095" t="s">
        <v>506</v>
      </c>
      <c r="C3" s="1095" t="s">
        <v>507</v>
      </c>
      <c r="D3" s="1095" t="s">
        <v>508</v>
      </c>
      <c r="E3" s="1096">
        <v>46055</v>
      </c>
      <c r="F3" s="1095" t="s">
        <v>509</v>
      </c>
    </row>
    <row r="4" spans="1:6" x14ac:dyDescent="0.3">
      <c r="A4">
        <v>1</v>
      </c>
      <c r="B4" t="s">
        <v>510</v>
      </c>
      <c r="C4" t="s">
        <v>439</v>
      </c>
      <c r="D4" t="s">
        <v>511</v>
      </c>
      <c r="E4">
        <v>6325</v>
      </c>
      <c r="F4" t="s">
        <v>937</v>
      </c>
    </row>
    <row r="5" spans="1:6" x14ac:dyDescent="0.3">
      <c r="A5">
        <v>3</v>
      </c>
      <c r="B5" t="s">
        <v>512</v>
      </c>
      <c r="C5" t="s">
        <v>439</v>
      </c>
      <c r="D5" t="s">
        <v>511</v>
      </c>
      <c r="E5">
        <v>6325</v>
      </c>
      <c r="F5" t="s">
        <v>937</v>
      </c>
    </row>
    <row r="6" spans="1:6" x14ac:dyDescent="0.3">
      <c r="A6">
        <v>5</v>
      </c>
      <c r="B6" t="s">
        <v>513</v>
      </c>
      <c r="C6" t="s">
        <v>439</v>
      </c>
      <c r="D6" t="s">
        <v>511</v>
      </c>
      <c r="E6">
        <v>6325</v>
      </c>
      <c r="F6" t="s">
        <v>937</v>
      </c>
    </row>
    <row r="7" spans="1:6" x14ac:dyDescent="0.3">
      <c r="A7" s="1097">
        <v>10</v>
      </c>
      <c r="B7" s="1097" t="s">
        <v>515</v>
      </c>
      <c r="C7" s="1097" t="s">
        <v>456</v>
      </c>
      <c r="D7" s="1097" t="s">
        <v>511</v>
      </c>
      <c r="E7">
        <v>1354</v>
      </c>
      <c r="F7" t="s">
        <v>942</v>
      </c>
    </row>
    <row r="8" spans="1:6" x14ac:dyDescent="0.3">
      <c r="A8" s="1097">
        <v>11</v>
      </c>
      <c r="B8" s="1097" t="s">
        <v>516</v>
      </c>
      <c r="C8" s="1097" t="s">
        <v>456</v>
      </c>
      <c r="D8" s="1097" t="s">
        <v>511</v>
      </c>
      <c r="E8">
        <v>2593</v>
      </c>
      <c r="F8" t="s">
        <v>942</v>
      </c>
    </row>
    <row r="9" spans="1:6" x14ac:dyDescent="0.3">
      <c r="A9">
        <v>18</v>
      </c>
      <c r="B9" t="s">
        <v>519</v>
      </c>
      <c r="C9" t="s">
        <v>439</v>
      </c>
      <c r="D9" t="s">
        <v>511</v>
      </c>
      <c r="E9">
        <v>6325</v>
      </c>
      <c r="F9" t="s">
        <v>937</v>
      </c>
    </row>
    <row r="10" spans="1:6" x14ac:dyDescent="0.3">
      <c r="A10">
        <v>20</v>
      </c>
      <c r="B10" t="s">
        <v>520</v>
      </c>
      <c r="C10" t="s">
        <v>439</v>
      </c>
      <c r="D10" t="s">
        <v>511</v>
      </c>
      <c r="E10">
        <v>6325</v>
      </c>
      <c r="F10" t="s">
        <v>937</v>
      </c>
    </row>
    <row r="11" spans="1:6" x14ac:dyDescent="0.3">
      <c r="A11">
        <v>27</v>
      </c>
      <c r="B11" t="s">
        <v>521</v>
      </c>
      <c r="C11" t="s">
        <v>522</v>
      </c>
      <c r="D11" t="s">
        <v>511</v>
      </c>
      <c r="E11">
        <v>17204</v>
      </c>
      <c r="F11" t="s">
        <v>937</v>
      </c>
    </row>
    <row r="12" spans="1:6" x14ac:dyDescent="0.3">
      <c r="A12" s="1097">
        <v>30</v>
      </c>
      <c r="B12" s="1097" t="s">
        <v>523</v>
      </c>
      <c r="C12" s="1097" t="s">
        <v>522</v>
      </c>
      <c r="D12" s="1097" t="s">
        <v>511</v>
      </c>
      <c r="E12">
        <v>3036</v>
      </c>
      <c r="F12" t="s">
        <v>942</v>
      </c>
    </row>
    <row r="13" spans="1:6" x14ac:dyDescent="0.3">
      <c r="A13">
        <v>33</v>
      </c>
      <c r="B13" t="s">
        <v>327</v>
      </c>
      <c r="C13" t="s">
        <v>522</v>
      </c>
      <c r="D13" t="s">
        <v>511</v>
      </c>
      <c r="E13">
        <v>20366</v>
      </c>
      <c r="F13" t="s">
        <v>937</v>
      </c>
    </row>
    <row r="14" spans="1:6" x14ac:dyDescent="0.3">
      <c r="A14">
        <v>34</v>
      </c>
      <c r="B14" t="s">
        <v>328</v>
      </c>
      <c r="C14" t="s">
        <v>522</v>
      </c>
      <c r="D14" t="s">
        <v>511</v>
      </c>
      <c r="E14">
        <v>18975</v>
      </c>
      <c r="F14" t="s">
        <v>937</v>
      </c>
    </row>
    <row r="15" spans="1:6" x14ac:dyDescent="0.3">
      <c r="A15">
        <v>35</v>
      </c>
      <c r="B15" t="s">
        <v>329</v>
      </c>
      <c r="C15" t="s">
        <v>522</v>
      </c>
      <c r="D15" t="s">
        <v>511</v>
      </c>
      <c r="E15">
        <v>18975</v>
      </c>
      <c r="F15" t="s">
        <v>937</v>
      </c>
    </row>
    <row r="16" spans="1:6" x14ac:dyDescent="0.3">
      <c r="A16">
        <v>38</v>
      </c>
      <c r="B16" t="s">
        <v>525</v>
      </c>
      <c r="C16" t="s">
        <v>522</v>
      </c>
      <c r="D16" t="s">
        <v>511</v>
      </c>
      <c r="E16">
        <v>20746</v>
      </c>
      <c r="F16" t="s">
        <v>937</v>
      </c>
    </row>
    <row r="17" spans="1:6" x14ac:dyDescent="0.3">
      <c r="A17">
        <v>39</v>
      </c>
      <c r="B17" t="s">
        <v>526</v>
      </c>
      <c r="C17" t="s">
        <v>522</v>
      </c>
      <c r="D17" t="s">
        <v>511</v>
      </c>
      <c r="E17">
        <v>20746</v>
      </c>
      <c r="F17" t="s">
        <v>937</v>
      </c>
    </row>
    <row r="18" spans="1:6" x14ac:dyDescent="0.3">
      <c r="A18">
        <v>40</v>
      </c>
      <c r="B18" t="s">
        <v>527</v>
      </c>
      <c r="C18" t="s">
        <v>522</v>
      </c>
      <c r="D18" t="s">
        <v>511</v>
      </c>
      <c r="E18">
        <v>20746</v>
      </c>
      <c r="F18" t="s">
        <v>937</v>
      </c>
    </row>
    <row r="19" spans="1:6" x14ac:dyDescent="0.3">
      <c r="A19">
        <v>41</v>
      </c>
      <c r="B19" t="s">
        <v>528</v>
      </c>
      <c r="C19" t="s">
        <v>522</v>
      </c>
      <c r="D19" t="s">
        <v>511</v>
      </c>
      <c r="E19">
        <v>20746</v>
      </c>
      <c r="F19" t="s">
        <v>937</v>
      </c>
    </row>
    <row r="20" spans="1:6" x14ac:dyDescent="0.3">
      <c r="A20">
        <v>42</v>
      </c>
      <c r="B20" t="s">
        <v>1286</v>
      </c>
      <c r="C20" t="s">
        <v>522</v>
      </c>
      <c r="D20" t="s">
        <v>511</v>
      </c>
      <c r="E20">
        <v>8855</v>
      </c>
      <c r="F20" t="s">
        <v>937</v>
      </c>
    </row>
    <row r="21" spans="1:6" x14ac:dyDescent="0.3">
      <c r="A21">
        <v>43</v>
      </c>
      <c r="B21" t="s">
        <v>1287</v>
      </c>
      <c r="C21" t="s">
        <v>522</v>
      </c>
      <c r="D21" t="s">
        <v>511</v>
      </c>
      <c r="E21">
        <v>8855</v>
      </c>
      <c r="F21" t="s">
        <v>937</v>
      </c>
    </row>
    <row r="22" spans="1:6" x14ac:dyDescent="0.3">
      <c r="A22">
        <v>44</v>
      </c>
      <c r="B22" t="s">
        <v>1288</v>
      </c>
      <c r="C22" t="s">
        <v>522</v>
      </c>
      <c r="D22" t="s">
        <v>511</v>
      </c>
      <c r="E22">
        <v>8855</v>
      </c>
      <c r="F22" t="s">
        <v>937</v>
      </c>
    </row>
    <row r="23" spans="1:6" x14ac:dyDescent="0.3">
      <c r="A23">
        <v>48</v>
      </c>
      <c r="B23" t="s">
        <v>529</v>
      </c>
      <c r="C23" t="s">
        <v>522</v>
      </c>
      <c r="D23" t="s">
        <v>511</v>
      </c>
      <c r="E23">
        <v>13282</v>
      </c>
      <c r="F23" t="s">
        <v>937</v>
      </c>
    </row>
    <row r="24" spans="1:6" x14ac:dyDescent="0.3">
      <c r="A24">
        <v>49</v>
      </c>
      <c r="B24" t="s">
        <v>530</v>
      </c>
      <c r="C24" t="s">
        <v>522</v>
      </c>
      <c r="D24" t="s">
        <v>511</v>
      </c>
      <c r="E24">
        <v>13282</v>
      </c>
      <c r="F24" t="s">
        <v>937</v>
      </c>
    </row>
    <row r="25" spans="1:6" x14ac:dyDescent="0.3">
      <c r="A25">
        <v>50</v>
      </c>
      <c r="B25" t="s">
        <v>330</v>
      </c>
      <c r="C25" t="s">
        <v>522</v>
      </c>
      <c r="D25" t="s">
        <v>511</v>
      </c>
      <c r="E25">
        <v>18975</v>
      </c>
      <c r="F25" t="s">
        <v>937</v>
      </c>
    </row>
    <row r="26" spans="1:6" x14ac:dyDescent="0.3">
      <c r="A26">
        <v>58</v>
      </c>
      <c r="B26" t="s">
        <v>531</v>
      </c>
      <c r="C26" t="s">
        <v>522</v>
      </c>
      <c r="D26" t="s">
        <v>511</v>
      </c>
      <c r="E26">
        <v>17078</v>
      </c>
      <c r="F26" t="s">
        <v>937</v>
      </c>
    </row>
    <row r="27" spans="1:6" x14ac:dyDescent="0.3">
      <c r="A27">
        <v>59</v>
      </c>
      <c r="B27" t="s">
        <v>532</v>
      </c>
      <c r="C27" t="s">
        <v>522</v>
      </c>
      <c r="D27" t="s">
        <v>511</v>
      </c>
      <c r="E27">
        <v>19102</v>
      </c>
      <c r="F27" t="s">
        <v>937</v>
      </c>
    </row>
    <row r="28" spans="1:6" x14ac:dyDescent="0.3">
      <c r="A28">
        <v>61</v>
      </c>
      <c r="B28" t="s">
        <v>533</v>
      </c>
      <c r="C28" t="s">
        <v>522</v>
      </c>
      <c r="D28" t="s">
        <v>511</v>
      </c>
      <c r="E28">
        <v>19102</v>
      </c>
      <c r="F28" t="s">
        <v>937</v>
      </c>
    </row>
    <row r="29" spans="1:6" x14ac:dyDescent="0.3">
      <c r="A29" s="1097">
        <v>64</v>
      </c>
      <c r="B29" s="1097" t="s">
        <v>534</v>
      </c>
      <c r="C29" s="1097" t="s">
        <v>452</v>
      </c>
      <c r="D29" s="1097" t="s">
        <v>511</v>
      </c>
      <c r="E29">
        <v>1518</v>
      </c>
      <c r="F29" t="s">
        <v>942</v>
      </c>
    </row>
    <row r="30" spans="1:6" x14ac:dyDescent="0.3">
      <c r="A30">
        <v>66</v>
      </c>
      <c r="B30" t="s">
        <v>535</v>
      </c>
      <c r="C30" t="s">
        <v>452</v>
      </c>
      <c r="D30" t="s">
        <v>511</v>
      </c>
      <c r="E30">
        <v>4428</v>
      </c>
      <c r="F30" t="s">
        <v>937</v>
      </c>
    </row>
    <row r="31" spans="1:6" x14ac:dyDescent="0.3">
      <c r="A31">
        <v>68</v>
      </c>
      <c r="B31" t="s">
        <v>536</v>
      </c>
      <c r="C31" t="s">
        <v>522</v>
      </c>
      <c r="D31" t="s">
        <v>511</v>
      </c>
      <c r="E31">
        <v>15812</v>
      </c>
      <c r="F31" t="s">
        <v>937</v>
      </c>
    </row>
    <row r="32" spans="1:6" x14ac:dyDescent="0.3">
      <c r="A32">
        <v>69</v>
      </c>
      <c r="B32" t="s">
        <v>1290</v>
      </c>
      <c r="C32" t="s">
        <v>522</v>
      </c>
      <c r="D32" t="s">
        <v>511</v>
      </c>
      <c r="E32">
        <v>15180</v>
      </c>
      <c r="F32" t="s">
        <v>937</v>
      </c>
    </row>
    <row r="33" spans="1:6" x14ac:dyDescent="0.3">
      <c r="A33">
        <v>73</v>
      </c>
      <c r="B33" t="s">
        <v>537</v>
      </c>
      <c r="C33" t="s">
        <v>452</v>
      </c>
      <c r="D33" t="s">
        <v>511</v>
      </c>
      <c r="E33">
        <v>4428</v>
      </c>
      <c r="F33" t="s">
        <v>937</v>
      </c>
    </row>
    <row r="34" spans="1:6" x14ac:dyDescent="0.3">
      <c r="A34">
        <v>78</v>
      </c>
      <c r="B34" t="s">
        <v>539</v>
      </c>
      <c r="C34" t="s">
        <v>452</v>
      </c>
      <c r="D34" t="s">
        <v>511</v>
      </c>
      <c r="E34">
        <v>6072</v>
      </c>
      <c r="F34" t="s">
        <v>937</v>
      </c>
    </row>
    <row r="35" spans="1:6" x14ac:dyDescent="0.3">
      <c r="A35">
        <v>81</v>
      </c>
      <c r="B35" t="s">
        <v>540</v>
      </c>
      <c r="C35" t="s">
        <v>518</v>
      </c>
      <c r="D35" t="s">
        <v>511</v>
      </c>
      <c r="E35">
        <v>9775</v>
      </c>
      <c r="F35" t="s">
        <v>937</v>
      </c>
    </row>
    <row r="36" spans="1:6" x14ac:dyDescent="0.3">
      <c r="A36">
        <v>84</v>
      </c>
      <c r="B36" t="s">
        <v>541</v>
      </c>
      <c r="C36" t="s">
        <v>452</v>
      </c>
      <c r="D36" t="s">
        <v>511</v>
      </c>
      <c r="E36">
        <v>6072</v>
      </c>
      <c r="F36" t="s">
        <v>937</v>
      </c>
    </row>
    <row r="37" spans="1:6" x14ac:dyDescent="0.3">
      <c r="A37">
        <v>87</v>
      </c>
      <c r="B37" t="s">
        <v>543</v>
      </c>
      <c r="C37" t="s">
        <v>518</v>
      </c>
      <c r="D37" t="s">
        <v>511</v>
      </c>
      <c r="E37">
        <v>6641</v>
      </c>
      <c r="F37" t="s">
        <v>937</v>
      </c>
    </row>
    <row r="38" spans="1:6" x14ac:dyDescent="0.3">
      <c r="A38">
        <v>88</v>
      </c>
      <c r="B38" t="s">
        <v>59</v>
      </c>
      <c r="C38" t="s">
        <v>544</v>
      </c>
      <c r="D38" t="s">
        <v>545</v>
      </c>
      <c r="E38">
        <v>7090</v>
      </c>
      <c r="F38" t="s">
        <v>937</v>
      </c>
    </row>
    <row r="39" spans="1:6" x14ac:dyDescent="0.3">
      <c r="A39">
        <v>89</v>
      </c>
      <c r="B39" t="s">
        <v>61</v>
      </c>
      <c r="C39" t="s">
        <v>544</v>
      </c>
      <c r="D39" t="s">
        <v>545</v>
      </c>
      <c r="E39">
        <v>3900</v>
      </c>
      <c r="F39" t="s">
        <v>937</v>
      </c>
    </row>
    <row r="40" spans="1:6" x14ac:dyDescent="0.3">
      <c r="A40">
        <v>90</v>
      </c>
      <c r="B40" t="s">
        <v>62</v>
      </c>
      <c r="C40" t="s">
        <v>544</v>
      </c>
      <c r="D40" t="s">
        <v>545</v>
      </c>
      <c r="E40">
        <v>7090</v>
      </c>
      <c r="F40" t="s">
        <v>937</v>
      </c>
    </row>
    <row r="41" spans="1:6" x14ac:dyDescent="0.3">
      <c r="A41">
        <v>91</v>
      </c>
      <c r="B41" t="s">
        <v>63</v>
      </c>
      <c r="C41" t="s">
        <v>544</v>
      </c>
      <c r="D41" t="s">
        <v>545</v>
      </c>
      <c r="E41">
        <v>3900</v>
      </c>
      <c r="F41" t="s">
        <v>937</v>
      </c>
    </row>
    <row r="42" spans="1:6" x14ac:dyDescent="0.3">
      <c r="A42">
        <v>92</v>
      </c>
      <c r="B42" t="s">
        <v>546</v>
      </c>
      <c r="C42" t="s">
        <v>518</v>
      </c>
      <c r="D42" t="s">
        <v>511</v>
      </c>
      <c r="E42">
        <v>4301</v>
      </c>
      <c r="F42" t="s">
        <v>937</v>
      </c>
    </row>
    <row r="43" spans="1:6" x14ac:dyDescent="0.3">
      <c r="A43">
        <v>93</v>
      </c>
      <c r="B43" t="s">
        <v>547</v>
      </c>
      <c r="C43" t="s">
        <v>518</v>
      </c>
      <c r="D43" t="s">
        <v>511</v>
      </c>
      <c r="E43">
        <v>9969</v>
      </c>
      <c r="F43" t="s">
        <v>937</v>
      </c>
    </row>
    <row r="44" spans="1:6" x14ac:dyDescent="0.3">
      <c r="A44">
        <v>94</v>
      </c>
      <c r="B44" t="s">
        <v>548</v>
      </c>
      <c r="C44" t="s">
        <v>518</v>
      </c>
      <c r="D44" t="s">
        <v>511</v>
      </c>
      <c r="E44">
        <v>6300</v>
      </c>
      <c r="F44" t="s">
        <v>937</v>
      </c>
    </row>
    <row r="45" spans="1:6" x14ac:dyDescent="0.3">
      <c r="A45">
        <v>98</v>
      </c>
      <c r="B45" t="s">
        <v>549</v>
      </c>
      <c r="C45" t="s">
        <v>453</v>
      </c>
      <c r="D45" t="s">
        <v>511</v>
      </c>
      <c r="E45">
        <v>34155</v>
      </c>
      <c r="F45" t="s">
        <v>937</v>
      </c>
    </row>
    <row r="46" spans="1:6" x14ac:dyDescent="0.3">
      <c r="A46">
        <v>99</v>
      </c>
      <c r="B46" t="s">
        <v>1291</v>
      </c>
      <c r="C46" t="s">
        <v>453</v>
      </c>
      <c r="D46" t="s">
        <v>511</v>
      </c>
      <c r="E46">
        <v>34155</v>
      </c>
      <c r="F46" t="s">
        <v>937</v>
      </c>
    </row>
    <row r="47" spans="1:6" x14ac:dyDescent="0.3">
      <c r="A47">
        <v>100</v>
      </c>
      <c r="B47" t="s">
        <v>550</v>
      </c>
      <c r="C47" t="s">
        <v>453</v>
      </c>
      <c r="D47" t="s">
        <v>511</v>
      </c>
      <c r="E47">
        <v>34155</v>
      </c>
      <c r="F47" t="s">
        <v>937</v>
      </c>
    </row>
    <row r="48" spans="1:6" x14ac:dyDescent="0.3">
      <c r="A48" s="1097">
        <v>102</v>
      </c>
      <c r="B48" s="1097" t="s">
        <v>551</v>
      </c>
      <c r="C48" s="1097" t="s">
        <v>453</v>
      </c>
      <c r="D48" s="1097" t="s">
        <v>511</v>
      </c>
      <c r="E48">
        <v>4111</v>
      </c>
      <c r="F48" t="s">
        <v>942</v>
      </c>
    </row>
    <row r="49" spans="1:6" x14ac:dyDescent="0.3">
      <c r="A49">
        <v>106</v>
      </c>
      <c r="B49" t="s">
        <v>552</v>
      </c>
      <c r="C49" t="s">
        <v>553</v>
      </c>
      <c r="D49" t="s">
        <v>511</v>
      </c>
      <c r="E49">
        <v>8602</v>
      </c>
      <c r="F49" t="s">
        <v>937</v>
      </c>
    </row>
    <row r="50" spans="1:6" x14ac:dyDescent="0.3">
      <c r="A50">
        <v>107</v>
      </c>
      <c r="B50" t="s">
        <v>554</v>
      </c>
      <c r="C50" t="s">
        <v>553</v>
      </c>
      <c r="D50" t="s">
        <v>511</v>
      </c>
      <c r="E50">
        <v>8855</v>
      </c>
      <c r="F50" t="s">
        <v>937</v>
      </c>
    </row>
    <row r="51" spans="1:6" x14ac:dyDescent="0.3">
      <c r="A51">
        <v>108</v>
      </c>
      <c r="B51" t="s">
        <v>554</v>
      </c>
      <c r="C51" t="s">
        <v>553</v>
      </c>
      <c r="D51" t="s">
        <v>511</v>
      </c>
      <c r="E51">
        <v>8855</v>
      </c>
      <c r="F51" t="s">
        <v>937</v>
      </c>
    </row>
    <row r="52" spans="1:6" x14ac:dyDescent="0.3">
      <c r="A52">
        <v>109</v>
      </c>
      <c r="B52" t="s">
        <v>555</v>
      </c>
      <c r="C52" t="s">
        <v>553</v>
      </c>
      <c r="D52" t="s">
        <v>511</v>
      </c>
      <c r="E52">
        <v>7337</v>
      </c>
      <c r="F52" t="s">
        <v>937</v>
      </c>
    </row>
    <row r="53" spans="1:6" x14ac:dyDescent="0.3">
      <c r="A53">
        <v>110</v>
      </c>
      <c r="B53" t="s">
        <v>554</v>
      </c>
      <c r="C53" t="s">
        <v>553</v>
      </c>
      <c r="D53" t="s">
        <v>511</v>
      </c>
      <c r="E53">
        <v>8855</v>
      </c>
      <c r="F53" t="s">
        <v>937</v>
      </c>
    </row>
    <row r="54" spans="1:6" x14ac:dyDescent="0.3">
      <c r="A54">
        <v>111</v>
      </c>
      <c r="B54" t="s">
        <v>556</v>
      </c>
      <c r="C54" t="s">
        <v>553</v>
      </c>
      <c r="D54" t="s">
        <v>511</v>
      </c>
      <c r="E54">
        <v>7337</v>
      </c>
      <c r="F54" t="s">
        <v>937</v>
      </c>
    </row>
    <row r="55" spans="1:6" x14ac:dyDescent="0.3">
      <c r="A55">
        <v>112</v>
      </c>
      <c r="B55" t="s">
        <v>557</v>
      </c>
      <c r="C55" t="s">
        <v>553</v>
      </c>
      <c r="D55" t="s">
        <v>511</v>
      </c>
      <c r="E55">
        <v>6000</v>
      </c>
      <c r="F55" t="s">
        <v>937</v>
      </c>
    </row>
    <row r="56" spans="1:6" x14ac:dyDescent="0.3">
      <c r="A56">
        <v>115</v>
      </c>
      <c r="B56" t="s">
        <v>558</v>
      </c>
      <c r="C56" t="s">
        <v>559</v>
      </c>
      <c r="D56" t="s">
        <v>511</v>
      </c>
      <c r="E56">
        <v>20620</v>
      </c>
      <c r="F56" t="s">
        <v>937</v>
      </c>
    </row>
    <row r="57" spans="1:6" x14ac:dyDescent="0.3">
      <c r="A57">
        <v>116</v>
      </c>
      <c r="B57" t="s">
        <v>1292</v>
      </c>
      <c r="C57" t="s">
        <v>553</v>
      </c>
      <c r="D57" t="s">
        <v>511</v>
      </c>
      <c r="E57">
        <v>12144</v>
      </c>
      <c r="F57" t="s">
        <v>937</v>
      </c>
    </row>
    <row r="58" spans="1:6" x14ac:dyDescent="0.3">
      <c r="A58" s="1097">
        <v>117</v>
      </c>
      <c r="B58" s="1097" t="s">
        <v>560</v>
      </c>
      <c r="C58" s="1097" t="s">
        <v>553</v>
      </c>
      <c r="D58" s="1097" t="s">
        <v>511</v>
      </c>
      <c r="E58">
        <v>2530</v>
      </c>
      <c r="F58" t="s">
        <v>942</v>
      </c>
    </row>
    <row r="59" spans="1:6" x14ac:dyDescent="0.3">
      <c r="A59">
        <v>118</v>
      </c>
      <c r="B59" t="s">
        <v>1293</v>
      </c>
      <c r="C59" t="s">
        <v>553</v>
      </c>
      <c r="D59" t="s">
        <v>511</v>
      </c>
      <c r="E59">
        <v>12144</v>
      </c>
      <c r="F59" t="s">
        <v>937</v>
      </c>
    </row>
    <row r="60" spans="1:6" x14ac:dyDescent="0.3">
      <c r="A60">
        <v>119</v>
      </c>
      <c r="B60" t="s">
        <v>561</v>
      </c>
      <c r="C60" t="s">
        <v>553</v>
      </c>
      <c r="D60" t="s">
        <v>511</v>
      </c>
      <c r="E60">
        <v>12144</v>
      </c>
      <c r="F60" t="s">
        <v>937</v>
      </c>
    </row>
    <row r="61" spans="1:6" x14ac:dyDescent="0.3">
      <c r="A61">
        <v>121</v>
      </c>
      <c r="B61" t="s">
        <v>562</v>
      </c>
      <c r="C61" t="s">
        <v>553</v>
      </c>
      <c r="D61" t="s">
        <v>511</v>
      </c>
      <c r="E61">
        <v>17330</v>
      </c>
      <c r="F61" t="s">
        <v>937</v>
      </c>
    </row>
    <row r="62" spans="1:6" x14ac:dyDescent="0.3">
      <c r="A62">
        <v>122</v>
      </c>
      <c r="B62" t="s">
        <v>563</v>
      </c>
      <c r="C62" t="s">
        <v>564</v>
      </c>
      <c r="D62" t="s">
        <v>511</v>
      </c>
      <c r="E62">
        <v>23845</v>
      </c>
      <c r="F62" t="s">
        <v>937</v>
      </c>
    </row>
    <row r="63" spans="1:6" x14ac:dyDescent="0.3">
      <c r="A63">
        <v>124</v>
      </c>
      <c r="B63" t="s">
        <v>565</v>
      </c>
      <c r="C63" t="s">
        <v>564</v>
      </c>
      <c r="D63" t="s">
        <v>511</v>
      </c>
      <c r="E63">
        <v>23845</v>
      </c>
      <c r="F63" t="s">
        <v>937</v>
      </c>
    </row>
    <row r="64" spans="1:6" x14ac:dyDescent="0.3">
      <c r="A64" s="1097">
        <v>140</v>
      </c>
      <c r="B64" s="1097" t="s">
        <v>566</v>
      </c>
      <c r="C64" s="1097" t="s">
        <v>456</v>
      </c>
      <c r="D64" s="1097" t="s">
        <v>511</v>
      </c>
      <c r="E64">
        <v>822</v>
      </c>
      <c r="F64" t="s">
        <v>942</v>
      </c>
    </row>
    <row r="65" spans="1:6" x14ac:dyDescent="0.3">
      <c r="A65">
        <v>154</v>
      </c>
      <c r="B65" t="s">
        <v>65</v>
      </c>
      <c r="C65" t="s">
        <v>64</v>
      </c>
      <c r="D65" t="s">
        <v>545</v>
      </c>
      <c r="E65">
        <v>14652</v>
      </c>
      <c r="F65" t="s">
        <v>937</v>
      </c>
    </row>
    <row r="66" spans="1:6" x14ac:dyDescent="0.3">
      <c r="A66">
        <v>157</v>
      </c>
      <c r="B66" t="s">
        <v>569</v>
      </c>
      <c r="C66" t="s">
        <v>570</v>
      </c>
      <c r="D66" t="s">
        <v>545</v>
      </c>
      <c r="E66">
        <v>10800</v>
      </c>
      <c r="F66" t="s">
        <v>937</v>
      </c>
    </row>
    <row r="67" spans="1:6" x14ac:dyDescent="0.3">
      <c r="A67">
        <v>159</v>
      </c>
      <c r="B67" t="s">
        <v>66</v>
      </c>
      <c r="C67" t="s">
        <v>64</v>
      </c>
      <c r="D67" t="s">
        <v>545</v>
      </c>
      <c r="E67">
        <v>8700</v>
      </c>
      <c r="F67" t="s">
        <v>937</v>
      </c>
    </row>
    <row r="68" spans="1:6" x14ac:dyDescent="0.3">
      <c r="A68">
        <v>180</v>
      </c>
      <c r="B68" t="s">
        <v>576</v>
      </c>
      <c r="C68" t="s">
        <v>570</v>
      </c>
      <c r="D68" t="s">
        <v>545</v>
      </c>
      <c r="E68">
        <v>7200</v>
      </c>
      <c r="F68" t="s">
        <v>937</v>
      </c>
    </row>
    <row r="69" spans="1:6" x14ac:dyDescent="0.3">
      <c r="A69">
        <v>181</v>
      </c>
      <c r="B69" t="s">
        <v>499</v>
      </c>
      <c r="C69" t="s">
        <v>570</v>
      </c>
      <c r="D69" t="s">
        <v>545</v>
      </c>
      <c r="E69">
        <v>8600</v>
      </c>
      <c r="F69" t="s">
        <v>937</v>
      </c>
    </row>
    <row r="70" spans="1:6" x14ac:dyDescent="0.3">
      <c r="A70">
        <v>182</v>
      </c>
      <c r="B70" t="s">
        <v>577</v>
      </c>
      <c r="C70" t="s">
        <v>570</v>
      </c>
      <c r="D70" t="s">
        <v>545</v>
      </c>
      <c r="E70">
        <v>14000</v>
      </c>
      <c r="F70" t="s">
        <v>937</v>
      </c>
    </row>
    <row r="71" spans="1:6" x14ac:dyDescent="0.3">
      <c r="A71">
        <v>184</v>
      </c>
      <c r="B71" t="s">
        <v>154</v>
      </c>
      <c r="C71" t="s">
        <v>570</v>
      </c>
      <c r="D71" t="s">
        <v>545</v>
      </c>
      <c r="E71">
        <v>2500</v>
      </c>
      <c r="F71" t="s">
        <v>937</v>
      </c>
    </row>
    <row r="72" spans="1:6" x14ac:dyDescent="0.3">
      <c r="A72">
        <v>185</v>
      </c>
      <c r="B72" t="s">
        <v>578</v>
      </c>
      <c r="C72" t="s">
        <v>579</v>
      </c>
      <c r="D72" t="s">
        <v>545</v>
      </c>
      <c r="E72">
        <v>7600</v>
      </c>
      <c r="F72" t="s">
        <v>937</v>
      </c>
    </row>
    <row r="73" spans="1:6" x14ac:dyDescent="0.3">
      <c r="A73">
        <v>186</v>
      </c>
      <c r="B73" t="s">
        <v>493</v>
      </c>
      <c r="C73" t="s">
        <v>570</v>
      </c>
      <c r="D73" t="s">
        <v>545</v>
      </c>
      <c r="E73">
        <v>8700</v>
      </c>
      <c r="F73" t="s">
        <v>937</v>
      </c>
    </row>
    <row r="74" spans="1:6" x14ac:dyDescent="0.3">
      <c r="A74">
        <v>193</v>
      </c>
      <c r="B74" t="s">
        <v>67</v>
      </c>
      <c r="C74" t="s">
        <v>64</v>
      </c>
      <c r="D74" t="s">
        <v>545</v>
      </c>
      <c r="E74">
        <v>7400</v>
      </c>
      <c r="F74" t="s">
        <v>937</v>
      </c>
    </row>
    <row r="75" spans="1:6" x14ac:dyDescent="0.3">
      <c r="A75">
        <v>195</v>
      </c>
      <c r="B75" t="s">
        <v>580</v>
      </c>
      <c r="C75" t="s">
        <v>64</v>
      </c>
      <c r="D75" t="s">
        <v>545</v>
      </c>
      <c r="E75">
        <v>11122</v>
      </c>
      <c r="F75" t="s">
        <v>937</v>
      </c>
    </row>
    <row r="76" spans="1:6" x14ac:dyDescent="0.3">
      <c r="A76">
        <v>196</v>
      </c>
      <c r="B76" t="s">
        <v>69</v>
      </c>
      <c r="C76" t="s">
        <v>64</v>
      </c>
      <c r="D76" t="s">
        <v>545</v>
      </c>
      <c r="E76">
        <v>6700</v>
      </c>
      <c r="F76" t="s">
        <v>937</v>
      </c>
    </row>
    <row r="77" spans="1:6" x14ac:dyDescent="0.3">
      <c r="A77">
        <v>197</v>
      </c>
      <c r="B77" t="s">
        <v>70</v>
      </c>
      <c r="C77" t="s">
        <v>64</v>
      </c>
      <c r="D77" t="s">
        <v>545</v>
      </c>
      <c r="E77">
        <v>6500</v>
      </c>
      <c r="F77" t="s">
        <v>937</v>
      </c>
    </row>
    <row r="78" spans="1:6" x14ac:dyDescent="0.3">
      <c r="A78">
        <v>198</v>
      </c>
      <c r="B78" t="s">
        <v>71</v>
      </c>
      <c r="C78" t="s">
        <v>579</v>
      </c>
      <c r="D78" t="s">
        <v>545</v>
      </c>
      <c r="E78">
        <v>1200</v>
      </c>
      <c r="F78" t="s">
        <v>937</v>
      </c>
    </row>
    <row r="79" spans="1:6" x14ac:dyDescent="0.3">
      <c r="A79">
        <v>199</v>
      </c>
      <c r="B79" t="s">
        <v>72</v>
      </c>
      <c r="C79" t="s">
        <v>579</v>
      </c>
      <c r="D79" t="s">
        <v>545</v>
      </c>
      <c r="E79">
        <v>900</v>
      </c>
      <c r="F79" t="s">
        <v>937</v>
      </c>
    </row>
    <row r="80" spans="1:6" x14ac:dyDescent="0.3">
      <c r="A80">
        <v>200</v>
      </c>
      <c r="B80" t="s">
        <v>73</v>
      </c>
      <c r="D80" t="s">
        <v>545</v>
      </c>
      <c r="E80">
        <v>900</v>
      </c>
      <c r="F80" t="s">
        <v>937</v>
      </c>
    </row>
    <row r="81" spans="1:6" x14ac:dyDescent="0.3">
      <c r="A81">
        <v>201</v>
      </c>
      <c r="B81" t="s">
        <v>74</v>
      </c>
      <c r="C81" t="s">
        <v>579</v>
      </c>
      <c r="D81" t="s">
        <v>545</v>
      </c>
      <c r="E81">
        <v>1100</v>
      </c>
      <c r="F81" t="s">
        <v>937</v>
      </c>
    </row>
    <row r="82" spans="1:6" x14ac:dyDescent="0.3">
      <c r="A82">
        <v>202</v>
      </c>
      <c r="B82" t="s">
        <v>75</v>
      </c>
      <c r="C82" t="s">
        <v>64</v>
      </c>
      <c r="D82" t="s">
        <v>545</v>
      </c>
      <c r="E82">
        <v>8300</v>
      </c>
      <c r="F82" t="s">
        <v>937</v>
      </c>
    </row>
    <row r="83" spans="1:6" x14ac:dyDescent="0.3">
      <c r="A83">
        <v>208</v>
      </c>
      <c r="B83" t="s">
        <v>76</v>
      </c>
      <c r="C83" t="s">
        <v>64</v>
      </c>
      <c r="D83" t="s">
        <v>545</v>
      </c>
      <c r="E83">
        <v>6700</v>
      </c>
      <c r="F83" t="s">
        <v>937</v>
      </c>
    </row>
    <row r="84" spans="1:6" x14ac:dyDescent="0.3">
      <c r="A84">
        <v>215</v>
      </c>
      <c r="B84" t="s">
        <v>77</v>
      </c>
      <c r="C84" t="s">
        <v>64</v>
      </c>
      <c r="D84" t="s">
        <v>545</v>
      </c>
      <c r="E84">
        <v>7000</v>
      </c>
      <c r="F84" t="s">
        <v>937</v>
      </c>
    </row>
    <row r="85" spans="1:6" x14ac:dyDescent="0.3">
      <c r="A85">
        <v>216</v>
      </c>
      <c r="B85" t="s">
        <v>581</v>
      </c>
      <c r="D85" t="s">
        <v>545</v>
      </c>
      <c r="E85">
        <v>15000</v>
      </c>
      <c r="F85" t="s">
        <v>937</v>
      </c>
    </row>
    <row r="86" spans="1:6" x14ac:dyDescent="0.3">
      <c r="A86">
        <v>221</v>
      </c>
      <c r="B86" t="s">
        <v>582</v>
      </c>
      <c r="C86" t="s">
        <v>64</v>
      </c>
      <c r="D86" t="s">
        <v>545</v>
      </c>
      <c r="E86">
        <v>5300</v>
      </c>
      <c r="F86" t="s">
        <v>937</v>
      </c>
    </row>
    <row r="87" spans="1:6" x14ac:dyDescent="0.3">
      <c r="A87">
        <v>223</v>
      </c>
      <c r="B87" t="s">
        <v>583</v>
      </c>
      <c r="D87" t="s">
        <v>545</v>
      </c>
      <c r="E87">
        <v>12950</v>
      </c>
      <c r="F87" t="s">
        <v>937</v>
      </c>
    </row>
    <row r="88" spans="1:6" x14ac:dyDescent="0.3">
      <c r="A88">
        <v>224</v>
      </c>
      <c r="B88" t="s">
        <v>584</v>
      </c>
      <c r="D88" t="s">
        <v>545</v>
      </c>
      <c r="E88">
        <v>19900</v>
      </c>
      <c r="F88" t="s">
        <v>937</v>
      </c>
    </row>
    <row r="89" spans="1:6" x14ac:dyDescent="0.3">
      <c r="A89">
        <v>227</v>
      </c>
      <c r="B89" t="s">
        <v>585</v>
      </c>
      <c r="D89" t="s">
        <v>545</v>
      </c>
      <c r="E89">
        <v>16800</v>
      </c>
      <c r="F89" t="s">
        <v>937</v>
      </c>
    </row>
    <row r="90" spans="1:6" x14ac:dyDescent="0.3">
      <c r="A90">
        <v>228</v>
      </c>
      <c r="B90" t="s">
        <v>586</v>
      </c>
      <c r="D90" t="s">
        <v>545</v>
      </c>
      <c r="E90">
        <v>18300</v>
      </c>
      <c r="F90" t="s">
        <v>937</v>
      </c>
    </row>
    <row r="91" spans="1:6" x14ac:dyDescent="0.3">
      <c r="A91">
        <v>234</v>
      </c>
      <c r="B91" t="s">
        <v>587</v>
      </c>
      <c r="D91" t="s">
        <v>545</v>
      </c>
      <c r="E91">
        <v>14600</v>
      </c>
      <c r="F91" t="s">
        <v>937</v>
      </c>
    </row>
    <row r="92" spans="1:6" x14ac:dyDescent="0.3">
      <c r="A92">
        <v>240</v>
      </c>
      <c r="B92" t="s">
        <v>588</v>
      </c>
      <c r="D92" t="s">
        <v>545</v>
      </c>
      <c r="E92">
        <v>12500</v>
      </c>
      <c r="F92" t="s">
        <v>937</v>
      </c>
    </row>
    <row r="93" spans="1:6" x14ac:dyDescent="0.3">
      <c r="A93">
        <v>241</v>
      </c>
      <c r="B93" t="s">
        <v>589</v>
      </c>
      <c r="D93" t="s">
        <v>545</v>
      </c>
      <c r="E93">
        <v>17300</v>
      </c>
      <c r="F93" t="s">
        <v>937</v>
      </c>
    </row>
    <row r="94" spans="1:6" x14ac:dyDescent="0.3">
      <c r="A94">
        <v>243</v>
      </c>
      <c r="B94" t="s">
        <v>79</v>
      </c>
      <c r="C94" t="s">
        <v>64</v>
      </c>
      <c r="D94" t="s">
        <v>545</v>
      </c>
      <c r="E94">
        <v>8500</v>
      </c>
      <c r="F94" t="s">
        <v>937</v>
      </c>
    </row>
    <row r="95" spans="1:6" x14ac:dyDescent="0.3">
      <c r="A95">
        <v>245</v>
      </c>
      <c r="B95" t="s">
        <v>590</v>
      </c>
      <c r="D95" t="s">
        <v>545</v>
      </c>
      <c r="E95">
        <v>12800</v>
      </c>
      <c r="F95" t="s">
        <v>937</v>
      </c>
    </row>
    <row r="96" spans="1:6" x14ac:dyDescent="0.3">
      <c r="A96">
        <v>246</v>
      </c>
      <c r="B96" t="s">
        <v>591</v>
      </c>
      <c r="C96" t="s">
        <v>570</v>
      </c>
      <c r="D96" t="s">
        <v>545</v>
      </c>
      <c r="E96">
        <v>14000</v>
      </c>
      <c r="F96" t="s">
        <v>937</v>
      </c>
    </row>
    <row r="97" spans="1:6" x14ac:dyDescent="0.3">
      <c r="A97">
        <v>251</v>
      </c>
      <c r="B97" t="s">
        <v>592</v>
      </c>
      <c r="D97" t="s">
        <v>545</v>
      </c>
      <c r="E97">
        <v>11800</v>
      </c>
      <c r="F97" t="s">
        <v>937</v>
      </c>
    </row>
    <row r="98" spans="1:6" x14ac:dyDescent="0.3">
      <c r="A98">
        <v>260</v>
      </c>
      <c r="B98" t="s">
        <v>593</v>
      </c>
      <c r="D98" t="s">
        <v>545</v>
      </c>
      <c r="E98">
        <v>11200</v>
      </c>
      <c r="F98" t="s">
        <v>937</v>
      </c>
    </row>
    <row r="99" spans="1:6" x14ac:dyDescent="0.3">
      <c r="A99">
        <v>265</v>
      </c>
      <c r="B99" t="s">
        <v>594</v>
      </c>
      <c r="C99" t="s">
        <v>559</v>
      </c>
      <c r="D99" t="s">
        <v>511</v>
      </c>
      <c r="E99">
        <v>20620</v>
      </c>
      <c r="F99" t="s">
        <v>937</v>
      </c>
    </row>
    <row r="100" spans="1:6" x14ac:dyDescent="0.3">
      <c r="A100">
        <v>266</v>
      </c>
      <c r="B100" t="s">
        <v>80</v>
      </c>
      <c r="C100" t="s">
        <v>64</v>
      </c>
      <c r="D100" t="s">
        <v>545</v>
      </c>
      <c r="E100">
        <v>8300</v>
      </c>
      <c r="F100" t="s">
        <v>937</v>
      </c>
    </row>
    <row r="101" spans="1:6" x14ac:dyDescent="0.3">
      <c r="A101">
        <v>275</v>
      </c>
      <c r="B101" t="s">
        <v>595</v>
      </c>
      <c r="C101" t="s">
        <v>579</v>
      </c>
      <c r="D101" t="s">
        <v>545</v>
      </c>
      <c r="E101">
        <v>4000</v>
      </c>
      <c r="F101" t="s">
        <v>937</v>
      </c>
    </row>
    <row r="102" spans="1:6" x14ac:dyDescent="0.3">
      <c r="A102">
        <v>276</v>
      </c>
      <c r="B102" t="s">
        <v>596</v>
      </c>
      <c r="C102" t="s">
        <v>579</v>
      </c>
      <c r="D102" t="s">
        <v>545</v>
      </c>
      <c r="E102">
        <v>9700</v>
      </c>
      <c r="F102" t="s">
        <v>937</v>
      </c>
    </row>
    <row r="103" spans="1:6" x14ac:dyDescent="0.3">
      <c r="A103">
        <v>277</v>
      </c>
      <c r="B103" t="s">
        <v>597</v>
      </c>
      <c r="C103" t="s">
        <v>579</v>
      </c>
      <c r="D103" t="s">
        <v>545</v>
      </c>
      <c r="E103">
        <v>6200</v>
      </c>
      <c r="F103" t="s">
        <v>937</v>
      </c>
    </row>
    <row r="104" spans="1:6" x14ac:dyDescent="0.3">
      <c r="A104">
        <v>279</v>
      </c>
      <c r="B104" t="s">
        <v>598</v>
      </c>
      <c r="C104" t="s">
        <v>579</v>
      </c>
      <c r="D104" t="s">
        <v>545</v>
      </c>
      <c r="E104">
        <v>4000</v>
      </c>
      <c r="F104" t="s">
        <v>937</v>
      </c>
    </row>
    <row r="105" spans="1:6" x14ac:dyDescent="0.3">
      <c r="A105">
        <v>280</v>
      </c>
      <c r="B105" t="s">
        <v>599</v>
      </c>
      <c r="C105" t="s">
        <v>579</v>
      </c>
      <c r="D105" t="s">
        <v>545</v>
      </c>
      <c r="E105">
        <v>17400</v>
      </c>
      <c r="F105" t="s">
        <v>937</v>
      </c>
    </row>
    <row r="106" spans="1:6" x14ac:dyDescent="0.3">
      <c r="A106">
        <v>281</v>
      </c>
      <c r="B106" t="s">
        <v>600</v>
      </c>
      <c r="C106" t="s">
        <v>579</v>
      </c>
      <c r="D106" t="s">
        <v>545</v>
      </c>
      <c r="E106">
        <v>3400</v>
      </c>
      <c r="F106" t="s">
        <v>937</v>
      </c>
    </row>
    <row r="107" spans="1:6" x14ac:dyDescent="0.3">
      <c r="A107">
        <v>282</v>
      </c>
      <c r="B107" t="s">
        <v>133</v>
      </c>
      <c r="C107" t="s">
        <v>579</v>
      </c>
      <c r="D107" t="s">
        <v>545</v>
      </c>
      <c r="E107">
        <v>4900</v>
      </c>
      <c r="F107" t="s">
        <v>937</v>
      </c>
    </row>
    <row r="108" spans="1:6" x14ac:dyDescent="0.3">
      <c r="A108">
        <v>283</v>
      </c>
      <c r="B108" t="s">
        <v>134</v>
      </c>
      <c r="C108" t="s">
        <v>579</v>
      </c>
      <c r="D108" t="s">
        <v>545</v>
      </c>
      <c r="E108">
        <v>3300</v>
      </c>
      <c r="F108" t="s">
        <v>937</v>
      </c>
    </row>
    <row r="109" spans="1:6" x14ac:dyDescent="0.3">
      <c r="A109">
        <v>286</v>
      </c>
      <c r="B109" t="s">
        <v>601</v>
      </c>
      <c r="D109" t="s">
        <v>545</v>
      </c>
      <c r="E109">
        <v>11950</v>
      </c>
      <c r="F109" t="s">
        <v>937</v>
      </c>
    </row>
    <row r="110" spans="1:6" x14ac:dyDescent="0.3">
      <c r="A110">
        <v>291</v>
      </c>
      <c r="B110" t="s">
        <v>602</v>
      </c>
      <c r="C110" t="s">
        <v>579</v>
      </c>
      <c r="D110" t="s">
        <v>545</v>
      </c>
      <c r="E110">
        <v>4400</v>
      </c>
      <c r="F110" t="s">
        <v>937</v>
      </c>
    </row>
    <row r="111" spans="1:6" x14ac:dyDescent="0.3">
      <c r="A111" s="1097">
        <v>298</v>
      </c>
      <c r="B111" s="1097" t="s">
        <v>603</v>
      </c>
      <c r="C111" s="1097" t="s">
        <v>458</v>
      </c>
      <c r="D111" s="1097" t="s">
        <v>511</v>
      </c>
      <c r="E111">
        <v>4680</v>
      </c>
      <c r="F111" t="s">
        <v>942</v>
      </c>
    </row>
    <row r="112" spans="1:6" x14ac:dyDescent="0.3">
      <c r="A112" s="1097">
        <v>301</v>
      </c>
      <c r="B112" s="1097" t="s">
        <v>604</v>
      </c>
      <c r="C112" s="1097" t="s">
        <v>458</v>
      </c>
      <c r="D112" s="1097" t="s">
        <v>511</v>
      </c>
      <c r="E112">
        <v>2656</v>
      </c>
      <c r="F112" t="s">
        <v>942</v>
      </c>
    </row>
    <row r="113" spans="1:6" x14ac:dyDescent="0.3">
      <c r="A113">
        <v>324</v>
      </c>
      <c r="B113" t="s">
        <v>606</v>
      </c>
      <c r="C113" t="s">
        <v>570</v>
      </c>
      <c r="D113" t="s">
        <v>545</v>
      </c>
      <c r="E113">
        <v>10940</v>
      </c>
      <c r="F113" t="s">
        <v>937</v>
      </c>
    </row>
    <row r="114" spans="1:6" x14ac:dyDescent="0.3">
      <c r="A114">
        <v>342</v>
      </c>
      <c r="B114" t="s">
        <v>609</v>
      </c>
      <c r="C114" t="s">
        <v>570</v>
      </c>
      <c r="D114" t="s">
        <v>545</v>
      </c>
      <c r="E114">
        <v>9790</v>
      </c>
      <c r="F114" t="s">
        <v>937</v>
      </c>
    </row>
    <row r="115" spans="1:6" x14ac:dyDescent="0.3">
      <c r="A115">
        <v>352</v>
      </c>
      <c r="B115" t="s">
        <v>610</v>
      </c>
      <c r="C115" t="s">
        <v>570</v>
      </c>
      <c r="D115" t="s">
        <v>545</v>
      </c>
      <c r="E115">
        <v>14000</v>
      </c>
      <c r="F115" t="s">
        <v>937</v>
      </c>
    </row>
    <row r="116" spans="1:6" x14ac:dyDescent="0.3">
      <c r="A116">
        <v>416</v>
      </c>
      <c r="B116" t="s">
        <v>81</v>
      </c>
      <c r="C116" t="s">
        <v>64</v>
      </c>
      <c r="D116" t="s">
        <v>545</v>
      </c>
      <c r="E116">
        <v>8600</v>
      </c>
      <c r="F116" t="s">
        <v>937</v>
      </c>
    </row>
    <row r="117" spans="1:6" x14ac:dyDescent="0.3">
      <c r="A117">
        <v>441</v>
      </c>
      <c r="B117" t="s">
        <v>555</v>
      </c>
      <c r="C117" t="s">
        <v>553</v>
      </c>
      <c r="D117" t="s">
        <v>511</v>
      </c>
      <c r="E117">
        <v>7337</v>
      </c>
      <c r="F117" t="s">
        <v>937</v>
      </c>
    </row>
    <row r="118" spans="1:6" x14ac:dyDescent="0.3">
      <c r="A118">
        <v>448</v>
      </c>
      <c r="B118" t="s">
        <v>611</v>
      </c>
      <c r="C118" t="s">
        <v>553</v>
      </c>
      <c r="D118" t="s">
        <v>511</v>
      </c>
      <c r="E118">
        <v>8602</v>
      </c>
      <c r="F118" t="s">
        <v>937</v>
      </c>
    </row>
    <row r="119" spans="1:6" x14ac:dyDescent="0.3">
      <c r="A119">
        <v>450</v>
      </c>
      <c r="B119" t="s">
        <v>1298</v>
      </c>
      <c r="C119" t="s">
        <v>559</v>
      </c>
      <c r="D119" t="s">
        <v>511</v>
      </c>
      <c r="E119">
        <v>20620</v>
      </c>
      <c r="F119" t="s">
        <v>937</v>
      </c>
    </row>
    <row r="120" spans="1:6" x14ac:dyDescent="0.3">
      <c r="A120">
        <v>468</v>
      </c>
      <c r="B120" t="s">
        <v>82</v>
      </c>
      <c r="C120" t="s">
        <v>579</v>
      </c>
      <c r="D120" t="s">
        <v>545</v>
      </c>
      <c r="E120">
        <v>1000</v>
      </c>
      <c r="F120" t="s">
        <v>937</v>
      </c>
    </row>
    <row r="121" spans="1:6" x14ac:dyDescent="0.3">
      <c r="A121">
        <v>481</v>
      </c>
      <c r="B121" t="s">
        <v>612</v>
      </c>
      <c r="C121" t="s">
        <v>439</v>
      </c>
      <c r="D121" t="s">
        <v>511</v>
      </c>
      <c r="E121">
        <v>5500</v>
      </c>
      <c r="F121" t="s">
        <v>937</v>
      </c>
    </row>
    <row r="122" spans="1:6" x14ac:dyDescent="0.3">
      <c r="A122">
        <v>483</v>
      </c>
      <c r="B122" t="s">
        <v>613</v>
      </c>
      <c r="C122" t="s">
        <v>553</v>
      </c>
      <c r="D122" t="s">
        <v>511</v>
      </c>
      <c r="E122">
        <v>13915</v>
      </c>
      <c r="F122" t="s">
        <v>937</v>
      </c>
    </row>
    <row r="123" spans="1:6" x14ac:dyDescent="0.3">
      <c r="A123">
        <v>485</v>
      </c>
      <c r="B123" t="s">
        <v>614</v>
      </c>
      <c r="C123" t="s">
        <v>553</v>
      </c>
      <c r="D123" t="s">
        <v>511</v>
      </c>
      <c r="E123">
        <v>6300</v>
      </c>
      <c r="F123" t="s">
        <v>937</v>
      </c>
    </row>
    <row r="124" spans="1:6" x14ac:dyDescent="0.3">
      <c r="A124">
        <v>486</v>
      </c>
      <c r="B124" t="s">
        <v>615</v>
      </c>
      <c r="C124" t="s">
        <v>522</v>
      </c>
      <c r="D124" t="s">
        <v>511</v>
      </c>
      <c r="E124">
        <v>12000</v>
      </c>
      <c r="F124" t="s">
        <v>937</v>
      </c>
    </row>
    <row r="125" spans="1:6" x14ac:dyDescent="0.3">
      <c r="A125">
        <v>487</v>
      </c>
      <c r="B125" t="s">
        <v>616</v>
      </c>
      <c r="C125" t="s">
        <v>553</v>
      </c>
      <c r="D125" t="s">
        <v>511</v>
      </c>
      <c r="E125">
        <v>8500</v>
      </c>
      <c r="F125" t="s">
        <v>937</v>
      </c>
    </row>
    <row r="126" spans="1:6" x14ac:dyDescent="0.3">
      <c r="A126">
        <v>494</v>
      </c>
      <c r="B126" t="s">
        <v>617</v>
      </c>
      <c r="C126" t="s">
        <v>564</v>
      </c>
      <c r="D126" t="s">
        <v>511</v>
      </c>
      <c r="E126">
        <v>13900</v>
      </c>
      <c r="F126" t="s">
        <v>937</v>
      </c>
    </row>
    <row r="127" spans="1:6" x14ac:dyDescent="0.3">
      <c r="A127">
        <v>495</v>
      </c>
      <c r="B127" t="s">
        <v>618</v>
      </c>
      <c r="C127" t="s">
        <v>453</v>
      </c>
      <c r="D127" t="s">
        <v>511</v>
      </c>
      <c r="E127">
        <v>29095</v>
      </c>
      <c r="F127" t="s">
        <v>937</v>
      </c>
    </row>
    <row r="128" spans="1:6" x14ac:dyDescent="0.3">
      <c r="A128">
        <v>502</v>
      </c>
      <c r="B128" t="s">
        <v>619</v>
      </c>
      <c r="C128" t="s">
        <v>559</v>
      </c>
      <c r="D128" t="s">
        <v>511</v>
      </c>
      <c r="E128">
        <v>14300</v>
      </c>
      <c r="F128" t="s">
        <v>937</v>
      </c>
    </row>
    <row r="129" spans="1:6" x14ac:dyDescent="0.3">
      <c r="A129">
        <v>513</v>
      </c>
      <c r="B129" t="s">
        <v>622</v>
      </c>
      <c r="D129" t="s">
        <v>545</v>
      </c>
      <c r="E129">
        <v>9100</v>
      </c>
      <c r="F129" t="s">
        <v>937</v>
      </c>
    </row>
    <row r="130" spans="1:6" x14ac:dyDescent="0.3">
      <c r="A130">
        <v>514</v>
      </c>
      <c r="B130" t="s">
        <v>623</v>
      </c>
      <c r="D130" t="s">
        <v>545</v>
      </c>
      <c r="E130">
        <v>10950</v>
      </c>
      <c r="F130" t="s">
        <v>937</v>
      </c>
    </row>
    <row r="131" spans="1:6" x14ac:dyDescent="0.3">
      <c r="A131">
        <v>521</v>
      </c>
      <c r="B131" t="s">
        <v>625</v>
      </c>
      <c r="C131" t="s">
        <v>522</v>
      </c>
      <c r="D131" t="s">
        <v>511</v>
      </c>
      <c r="E131">
        <v>23402</v>
      </c>
      <c r="F131" t="s">
        <v>937</v>
      </c>
    </row>
    <row r="132" spans="1:6" x14ac:dyDescent="0.3">
      <c r="A132">
        <v>522</v>
      </c>
      <c r="B132" t="s">
        <v>626</v>
      </c>
      <c r="C132" t="s">
        <v>522</v>
      </c>
      <c r="D132" t="s">
        <v>511</v>
      </c>
      <c r="E132">
        <v>26944</v>
      </c>
      <c r="F132" t="s">
        <v>937</v>
      </c>
    </row>
    <row r="133" spans="1:6" x14ac:dyDescent="0.3">
      <c r="A133" s="1097">
        <v>528</v>
      </c>
      <c r="B133" s="1097" t="s">
        <v>627</v>
      </c>
      <c r="C133" s="1097" t="s">
        <v>522</v>
      </c>
      <c r="D133" s="1097" t="s">
        <v>511</v>
      </c>
      <c r="E133">
        <v>3922</v>
      </c>
      <c r="F133" t="s">
        <v>942</v>
      </c>
    </row>
    <row r="134" spans="1:6" x14ac:dyDescent="0.3">
      <c r="A134" s="1097">
        <v>529</v>
      </c>
      <c r="B134" s="1097" t="s">
        <v>628</v>
      </c>
      <c r="C134" s="1097" t="s">
        <v>522</v>
      </c>
      <c r="D134" s="1097" t="s">
        <v>511</v>
      </c>
      <c r="E134">
        <v>4807</v>
      </c>
      <c r="F134" t="s">
        <v>942</v>
      </c>
    </row>
    <row r="135" spans="1:6" x14ac:dyDescent="0.3">
      <c r="A135" s="1097">
        <v>530</v>
      </c>
      <c r="B135" s="1097" t="s">
        <v>629</v>
      </c>
      <c r="C135" s="1097" t="s">
        <v>553</v>
      </c>
      <c r="D135" s="1097" t="s">
        <v>511</v>
      </c>
      <c r="E135">
        <v>1300</v>
      </c>
      <c r="F135" t="s">
        <v>942</v>
      </c>
    </row>
    <row r="136" spans="1:6" x14ac:dyDescent="0.3">
      <c r="A136" s="1097">
        <v>531</v>
      </c>
      <c r="B136" s="1097" t="s">
        <v>630</v>
      </c>
      <c r="C136" s="1097" t="s">
        <v>439</v>
      </c>
      <c r="D136" s="1097" t="s">
        <v>511</v>
      </c>
      <c r="E136">
        <v>1800</v>
      </c>
      <c r="F136" t="s">
        <v>942</v>
      </c>
    </row>
    <row r="137" spans="1:6" x14ac:dyDescent="0.3">
      <c r="A137" s="1097">
        <v>533</v>
      </c>
      <c r="B137" s="1097" t="s">
        <v>631</v>
      </c>
      <c r="C137" s="1097" t="s">
        <v>564</v>
      </c>
      <c r="D137" s="1097" t="s">
        <v>511</v>
      </c>
      <c r="E137">
        <v>3400</v>
      </c>
      <c r="F137" t="s">
        <v>942</v>
      </c>
    </row>
    <row r="138" spans="1:6" x14ac:dyDescent="0.3">
      <c r="A138" s="1097">
        <v>534</v>
      </c>
      <c r="B138" s="1097" t="s">
        <v>632</v>
      </c>
      <c r="C138" s="1097" t="s">
        <v>553</v>
      </c>
      <c r="D138" s="1097" t="s">
        <v>511</v>
      </c>
      <c r="E138">
        <v>3200</v>
      </c>
      <c r="F138" t="s">
        <v>942</v>
      </c>
    </row>
    <row r="139" spans="1:6" x14ac:dyDescent="0.3">
      <c r="A139" s="1097">
        <v>535</v>
      </c>
      <c r="B139" s="1097" t="s">
        <v>633</v>
      </c>
      <c r="C139" s="1097" t="s">
        <v>559</v>
      </c>
      <c r="D139" s="1097" t="s">
        <v>511</v>
      </c>
      <c r="E139">
        <v>4800</v>
      </c>
      <c r="F139" t="s">
        <v>942</v>
      </c>
    </row>
    <row r="140" spans="1:6" x14ac:dyDescent="0.3">
      <c r="A140">
        <v>541</v>
      </c>
      <c r="B140" t="s">
        <v>634</v>
      </c>
      <c r="C140" t="s">
        <v>553</v>
      </c>
      <c r="D140" t="s">
        <v>511</v>
      </c>
      <c r="E140">
        <v>15433</v>
      </c>
      <c r="F140" t="s">
        <v>937</v>
      </c>
    </row>
    <row r="141" spans="1:6" x14ac:dyDescent="0.3">
      <c r="A141">
        <v>545</v>
      </c>
      <c r="B141" t="s">
        <v>635</v>
      </c>
      <c r="C141" t="s">
        <v>553</v>
      </c>
      <c r="D141" t="s">
        <v>511</v>
      </c>
      <c r="E141">
        <v>20746</v>
      </c>
      <c r="F141" t="s">
        <v>937</v>
      </c>
    </row>
    <row r="142" spans="1:6" x14ac:dyDescent="0.3">
      <c r="A142">
        <v>547</v>
      </c>
      <c r="B142" t="s">
        <v>636</v>
      </c>
      <c r="C142" t="s">
        <v>553</v>
      </c>
      <c r="D142" t="s">
        <v>511</v>
      </c>
      <c r="E142">
        <v>20746</v>
      </c>
      <c r="F142" t="s">
        <v>937</v>
      </c>
    </row>
    <row r="143" spans="1:6" x14ac:dyDescent="0.3">
      <c r="A143">
        <v>566</v>
      </c>
      <c r="B143" t="s">
        <v>641</v>
      </c>
      <c r="C143" t="s">
        <v>453</v>
      </c>
      <c r="D143" t="s">
        <v>511</v>
      </c>
      <c r="E143">
        <v>55850</v>
      </c>
      <c r="F143" t="s">
        <v>937</v>
      </c>
    </row>
    <row r="144" spans="1:6" x14ac:dyDescent="0.3">
      <c r="A144" s="1097">
        <v>567</v>
      </c>
      <c r="B144" s="1097" t="s">
        <v>642</v>
      </c>
      <c r="C144" s="1097" t="s">
        <v>453</v>
      </c>
      <c r="D144" s="1097" t="s">
        <v>511</v>
      </c>
      <c r="E144">
        <v>9184</v>
      </c>
      <c r="F144" t="s">
        <v>942</v>
      </c>
    </row>
    <row r="145" spans="1:6" x14ac:dyDescent="0.3">
      <c r="A145">
        <v>568</v>
      </c>
      <c r="B145" t="s">
        <v>643</v>
      </c>
      <c r="C145" t="s">
        <v>453</v>
      </c>
      <c r="D145" t="s">
        <v>511</v>
      </c>
      <c r="E145">
        <v>55850</v>
      </c>
      <c r="F145" t="s">
        <v>937</v>
      </c>
    </row>
    <row r="146" spans="1:6" x14ac:dyDescent="0.3">
      <c r="A146" s="1097">
        <v>571</v>
      </c>
      <c r="B146" s="1097" t="s">
        <v>644</v>
      </c>
      <c r="C146" s="1097" t="s">
        <v>153</v>
      </c>
      <c r="D146" s="1097" t="s">
        <v>511</v>
      </c>
      <c r="E146">
        <v>25000</v>
      </c>
      <c r="F146" t="s">
        <v>942</v>
      </c>
    </row>
    <row r="147" spans="1:6" x14ac:dyDescent="0.3">
      <c r="A147">
        <v>587</v>
      </c>
      <c r="B147" t="s">
        <v>647</v>
      </c>
      <c r="C147" t="s">
        <v>522</v>
      </c>
      <c r="D147" t="s">
        <v>511</v>
      </c>
      <c r="E147">
        <v>21505</v>
      </c>
      <c r="F147" t="s">
        <v>937</v>
      </c>
    </row>
    <row r="148" spans="1:6" x14ac:dyDescent="0.3">
      <c r="A148">
        <v>632</v>
      </c>
      <c r="B148" t="s">
        <v>651</v>
      </c>
      <c r="D148" t="s">
        <v>545</v>
      </c>
      <c r="E148">
        <v>12100</v>
      </c>
      <c r="F148" t="s">
        <v>937</v>
      </c>
    </row>
    <row r="149" spans="1:6" x14ac:dyDescent="0.3">
      <c r="A149">
        <v>637</v>
      </c>
      <c r="B149" t="s">
        <v>652</v>
      </c>
      <c r="C149" t="s">
        <v>570</v>
      </c>
      <c r="D149" t="s">
        <v>545</v>
      </c>
      <c r="E149">
        <v>11700</v>
      </c>
      <c r="F149" t="s">
        <v>937</v>
      </c>
    </row>
    <row r="150" spans="1:6" x14ac:dyDescent="0.3">
      <c r="A150">
        <v>638</v>
      </c>
      <c r="B150" t="s">
        <v>653</v>
      </c>
      <c r="C150" t="s">
        <v>570</v>
      </c>
      <c r="D150" t="s">
        <v>545</v>
      </c>
      <c r="E150">
        <v>14000</v>
      </c>
      <c r="F150" t="s">
        <v>937</v>
      </c>
    </row>
    <row r="151" spans="1:6" x14ac:dyDescent="0.3">
      <c r="A151">
        <v>639</v>
      </c>
      <c r="B151" t="s">
        <v>654</v>
      </c>
      <c r="C151" t="s">
        <v>570</v>
      </c>
      <c r="D151" t="s">
        <v>545</v>
      </c>
      <c r="E151">
        <v>10800</v>
      </c>
      <c r="F151" t="s">
        <v>937</v>
      </c>
    </row>
    <row r="152" spans="1:6" x14ac:dyDescent="0.3">
      <c r="A152">
        <v>665</v>
      </c>
      <c r="B152" t="s">
        <v>655</v>
      </c>
      <c r="C152" t="s">
        <v>64</v>
      </c>
      <c r="D152" t="s">
        <v>545</v>
      </c>
      <c r="E152">
        <v>9000</v>
      </c>
      <c r="F152" t="s">
        <v>937</v>
      </c>
    </row>
    <row r="153" spans="1:6" x14ac:dyDescent="0.3">
      <c r="A153">
        <v>684</v>
      </c>
      <c r="B153" t="s">
        <v>656</v>
      </c>
      <c r="C153" t="s">
        <v>439</v>
      </c>
      <c r="D153" t="s">
        <v>511</v>
      </c>
      <c r="E153">
        <v>15686</v>
      </c>
      <c r="F153" t="s">
        <v>937</v>
      </c>
    </row>
    <row r="154" spans="1:6" x14ac:dyDescent="0.3">
      <c r="A154" s="1097">
        <v>686</v>
      </c>
      <c r="B154" s="1097" t="s">
        <v>657</v>
      </c>
      <c r="C154" s="1097" t="s">
        <v>522</v>
      </c>
      <c r="D154" s="1097" t="s">
        <v>511</v>
      </c>
      <c r="E154">
        <v>4807</v>
      </c>
      <c r="F154" t="s">
        <v>942</v>
      </c>
    </row>
    <row r="155" spans="1:6" x14ac:dyDescent="0.3">
      <c r="A155" s="1097">
        <v>687</v>
      </c>
      <c r="B155" s="1097" t="s">
        <v>658</v>
      </c>
      <c r="C155" s="1097" t="s">
        <v>439</v>
      </c>
      <c r="D155" s="1097" t="s">
        <v>511</v>
      </c>
      <c r="E155">
        <v>2226</v>
      </c>
      <c r="F155" t="s">
        <v>942</v>
      </c>
    </row>
    <row r="156" spans="1:6" x14ac:dyDescent="0.3">
      <c r="A156" s="1097">
        <v>688</v>
      </c>
      <c r="B156" s="1097" t="s">
        <v>659</v>
      </c>
      <c r="C156" s="1097" t="s">
        <v>452</v>
      </c>
      <c r="D156" s="1097" t="s">
        <v>511</v>
      </c>
      <c r="E156">
        <v>2024</v>
      </c>
      <c r="F156" t="s">
        <v>942</v>
      </c>
    </row>
    <row r="157" spans="1:6" x14ac:dyDescent="0.3">
      <c r="A157" s="1097">
        <v>689</v>
      </c>
      <c r="B157" s="1097" t="s">
        <v>660</v>
      </c>
      <c r="C157" s="1097" t="s">
        <v>452</v>
      </c>
      <c r="D157" s="1097" t="s">
        <v>511</v>
      </c>
      <c r="E157">
        <v>2024</v>
      </c>
      <c r="F157" t="s">
        <v>942</v>
      </c>
    </row>
    <row r="158" spans="1:6" x14ac:dyDescent="0.3">
      <c r="A158" s="1097">
        <v>699</v>
      </c>
      <c r="B158" s="1097" t="s">
        <v>662</v>
      </c>
      <c r="C158" s="1097" t="s">
        <v>553</v>
      </c>
      <c r="D158" s="1097" t="s">
        <v>511</v>
      </c>
      <c r="E158">
        <v>4174</v>
      </c>
      <c r="F158" t="s">
        <v>942</v>
      </c>
    </row>
    <row r="159" spans="1:6" x14ac:dyDescent="0.3">
      <c r="A159">
        <v>736</v>
      </c>
      <c r="B159" t="s">
        <v>115</v>
      </c>
      <c r="C159" t="s">
        <v>570</v>
      </c>
      <c r="D159" t="s">
        <v>545</v>
      </c>
      <c r="E159">
        <v>9800</v>
      </c>
      <c r="F159" t="s">
        <v>937</v>
      </c>
    </row>
    <row r="160" spans="1:6" x14ac:dyDescent="0.3">
      <c r="A160">
        <v>740</v>
      </c>
      <c r="B160" t="s">
        <v>1019</v>
      </c>
      <c r="C160" t="s">
        <v>570</v>
      </c>
      <c r="D160" t="s">
        <v>545</v>
      </c>
      <c r="E160">
        <v>13500</v>
      </c>
      <c r="F160" t="s">
        <v>937</v>
      </c>
    </row>
    <row r="161" spans="1:6" x14ac:dyDescent="0.3">
      <c r="A161">
        <v>753</v>
      </c>
      <c r="B161" t="s">
        <v>669</v>
      </c>
      <c r="C161" t="s">
        <v>570</v>
      </c>
      <c r="D161" t="s">
        <v>545</v>
      </c>
      <c r="E161">
        <v>15550</v>
      </c>
      <c r="F161" t="s">
        <v>937</v>
      </c>
    </row>
    <row r="162" spans="1:6" x14ac:dyDescent="0.3">
      <c r="A162">
        <v>755</v>
      </c>
      <c r="B162" t="s">
        <v>1025</v>
      </c>
      <c r="C162" t="s">
        <v>570</v>
      </c>
      <c r="D162" t="s">
        <v>545</v>
      </c>
      <c r="E162">
        <v>12250</v>
      </c>
      <c r="F162" t="s">
        <v>937</v>
      </c>
    </row>
    <row r="163" spans="1:6" x14ac:dyDescent="0.3">
      <c r="A163">
        <v>787</v>
      </c>
      <c r="B163" t="s">
        <v>160</v>
      </c>
      <c r="C163" t="s">
        <v>570</v>
      </c>
      <c r="D163" t="s">
        <v>545</v>
      </c>
      <c r="E163">
        <v>9744</v>
      </c>
      <c r="F163" t="s">
        <v>937</v>
      </c>
    </row>
    <row r="164" spans="1:6" x14ac:dyDescent="0.3">
      <c r="A164">
        <v>788</v>
      </c>
      <c r="B164" t="s">
        <v>161</v>
      </c>
      <c r="C164" t="s">
        <v>570</v>
      </c>
      <c r="D164" t="s">
        <v>545</v>
      </c>
      <c r="E164">
        <v>10405</v>
      </c>
      <c r="F164" t="s">
        <v>937</v>
      </c>
    </row>
    <row r="165" spans="1:6" x14ac:dyDescent="0.3">
      <c r="A165">
        <v>789</v>
      </c>
      <c r="B165" t="s">
        <v>162</v>
      </c>
      <c r="C165" t="s">
        <v>570</v>
      </c>
      <c r="D165" t="s">
        <v>545</v>
      </c>
      <c r="E165">
        <v>9331</v>
      </c>
      <c r="F165" t="s">
        <v>937</v>
      </c>
    </row>
    <row r="166" spans="1:6" x14ac:dyDescent="0.3">
      <c r="A166">
        <v>790</v>
      </c>
      <c r="B166" t="s">
        <v>671</v>
      </c>
      <c r="C166" t="s">
        <v>570</v>
      </c>
      <c r="D166" t="s">
        <v>545</v>
      </c>
      <c r="E166">
        <v>8587</v>
      </c>
      <c r="F166" t="s">
        <v>937</v>
      </c>
    </row>
    <row r="167" spans="1:6" x14ac:dyDescent="0.3">
      <c r="A167">
        <v>911</v>
      </c>
      <c r="B167" t="s">
        <v>673</v>
      </c>
      <c r="D167" t="s">
        <v>545</v>
      </c>
      <c r="E167">
        <v>23449</v>
      </c>
      <c r="F167" t="s">
        <v>937</v>
      </c>
    </row>
    <row r="168" spans="1:6" x14ac:dyDescent="0.3">
      <c r="A168">
        <v>912</v>
      </c>
      <c r="B168" t="s">
        <v>674</v>
      </c>
      <c r="D168" t="s">
        <v>545</v>
      </c>
      <c r="E168">
        <v>26055</v>
      </c>
      <c r="F168" t="s">
        <v>937</v>
      </c>
    </row>
    <row r="169" spans="1:6" x14ac:dyDescent="0.3">
      <c r="A169">
        <v>913</v>
      </c>
      <c r="B169" t="s">
        <v>675</v>
      </c>
      <c r="D169" t="s">
        <v>545</v>
      </c>
      <c r="E169">
        <v>23449</v>
      </c>
      <c r="F169" t="s">
        <v>937</v>
      </c>
    </row>
    <row r="170" spans="1:6" x14ac:dyDescent="0.3">
      <c r="A170">
        <v>914</v>
      </c>
      <c r="B170" t="s">
        <v>676</v>
      </c>
      <c r="D170" t="s">
        <v>545</v>
      </c>
      <c r="E170">
        <v>22797</v>
      </c>
      <c r="F170" t="s">
        <v>937</v>
      </c>
    </row>
    <row r="171" spans="1:6" x14ac:dyDescent="0.3">
      <c r="A171">
        <v>915</v>
      </c>
      <c r="B171" t="s">
        <v>677</v>
      </c>
      <c r="D171" t="s">
        <v>545</v>
      </c>
      <c r="E171">
        <v>27684</v>
      </c>
      <c r="F171" t="s">
        <v>937</v>
      </c>
    </row>
    <row r="172" spans="1:6" x14ac:dyDescent="0.3">
      <c r="A172">
        <v>916</v>
      </c>
      <c r="B172" t="s">
        <v>678</v>
      </c>
      <c r="D172" t="s">
        <v>545</v>
      </c>
      <c r="E172">
        <v>26870</v>
      </c>
      <c r="F172" t="s">
        <v>937</v>
      </c>
    </row>
    <row r="173" spans="1:6" x14ac:dyDescent="0.3">
      <c r="A173">
        <v>917</v>
      </c>
      <c r="B173" t="s">
        <v>679</v>
      </c>
      <c r="D173" t="s">
        <v>545</v>
      </c>
      <c r="E173">
        <v>26870</v>
      </c>
      <c r="F173" t="s">
        <v>937</v>
      </c>
    </row>
    <row r="174" spans="1:6" x14ac:dyDescent="0.3">
      <c r="A174">
        <v>918</v>
      </c>
      <c r="B174" t="s">
        <v>680</v>
      </c>
      <c r="D174" t="s">
        <v>545</v>
      </c>
      <c r="E174">
        <v>14299</v>
      </c>
      <c r="F174" t="s">
        <v>937</v>
      </c>
    </row>
    <row r="175" spans="1:6" x14ac:dyDescent="0.3">
      <c r="A175">
        <v>919</v>
      </c>
      <c r="B175" t="s">
        <v>681</v>
      </c>
      <c r="D175" t="s">
        <v>545</v>
      </c>
      <c r="E175">
        <v>24100</v>
      </c>
      <c r="F175" t="s">
        <v>937</v>
      </c>
    </row>
    <row r="176" spans="1:6" x14ac:dyDescent="0.3">
      <c r="A176">
        <v>920</v>
      </c>
      <c r="B176" t="s">
        <v>682</v>
      </c>
      <c r="D176" t="s">
        <v>545</v>
      </c>
      <c r="E176">
        <v>26870</v>
      </c>
      <c r="F176" t="s">
        <v>937</v>
      </c>
    </row>
    <row r="177" spans="1:6" x14ac:dyDescent="0.3">
      <c r="A177">
        <v>921</v>
      </c>
      <c r="B177" t="s">
        <v>683</v>
      </c>
      <c r="D177" t="s">
        <v>545</v>
      </c>
      <c r="E177">
        <v>24100</v>
      </c>
      <c r="F177" t="s">
        <v>937</v>
      </c>
    </row>
    <row r="178" spans="1:6" x14ac:dyDescent="0.3">
      <c r="A178">
        <v>922</v>
      </c>
      <c r="B178" t="s">
        <v>684</v>
      </c>
      <c r="D178" t="s">
        <v>545</v>
      </c>
      <c r="E178">
        <v>21983</v>
      </c>
      <c r="F178" t="s">
        <v>937</v>
      </c>
    </row>
    <row r="179" spans="1:6" x14ac:dyDescent="0.3">
      <c r="A179">
        <v>923</v>
      </c>
      <c r="B179" t="s">
        <v>685</v>
      </c>
      <c r="D179" t="s">
        <v>545</v>
      </c>
      <c r="E179">
        <v>23557</v>
      </c>
      <c r="F179" t="s">
        <v>937</v>
      </c>
    </row>
    <row r="180" spans="1:6" x14ac:dyDescent="0.3">
      <c r="A180">
        <v>924</v>
      </c>
      <c r="B180" t="s">
        <v>686</v>
      </c>
      <c r="D180" t="s">
        <v>545</v>
      </c>
      <c r="E180">
        <v>21168</v>
      </c>
      <c r="F180" t="s">
        <v>937</v>
      </c>
    </row>
    <row r="181" spans="1:6" x14ac:dyDescent="0.3">
      <c r="A181">
        <v>925</v>
      </c>
      <c r="B181" t="s">
        <v>687</v>
      </c>
      <c r="D181" t="s">
        <v>545</v>
      </c>
      <c r="E181">
        <v>9838</v>
      </c>
      <c r="F181" t="s">
        <v>937</v>
      </c>
    </row>
    <row r="182" spans="1:6" x14ac:dyDescent="0.3">
      <c r="A182">
        <v>926</v>
      </c>
      <c r="B182" t="s">
        <v>688</v>
      </c>
      <c r="D182" t="s">
        <v>545</v>
      </c>
      <c r="E182">
        <v>10608</v>
      </c>
      <c r="F182" t="s">
        <v>937</v>
      </c>
    </row>
    <row r="183" spans="1:6" x14ac:dyDescent="0.3">
      <c r="A183">
        <v>927</v>
      </c>
      <c r="B183" t="s">
        <v>689</v>
      </c>
      <c r="D183" t="s">
        <v>545</v>
      </c>
      <c r="E183">
        <v>10608</v>
      </c>
      <c r="F183" t="s">
        <v>937</v>
      </c>
    </row>
    <row r="184" spans="1:6" x14ac:dyDescent="0.3">
      <c r="A184">
        <v>928</v>
      </c>
      <c r="B184" t="s">
        <v>690</v>
      </c>
      <c r="D184" t="s">
        <v>545</v>
      </c>
      <c r="E184">
        <v>14608</v>
      </c>
      <c r="F184" t="s">
        <v>937</v>
      </c>
    </row>
    <row r="185" spans="1:6" x14ac:dyDescent="0.3">
      <c r="A185">
        <v>929</v>
      </c>
      <c r="B185" t="s">
        <v>691</v>
      </c>
      <c r="D185" t="s">
        <v>545</v>
      </c>
      <c r="E185">
        <v>8146</v>
      </c>
      <c r="F185" t="s">
        <v>937</v>
      </c>
    </row>
    <row r="186" spans="1:6" x14ac:dyDescent="0.3">
      <c r="A186" s="1097">
        <v>995</v>
      </c>
      <c r="B186" s="1097" t="s">
        <v>695</v>
      </c>
      <c r="C186" s="1097" t="s">
        <v>522</v>
      </c>
      <c r="D186" s="1097" t="s">
        <v>511</v>
      </c>
      <c r="E186">
        <v>4174</v>
      </c>
      <c r="F186" t="s">
        <v>942</v>
      </c>
    </row>
    <row r="187" spans="1:6" x14ac:dyDescent="0.3">
      <c r="A187" s="1097">
        <v>996</v>
      </c>
      <c r="B187" s="1097" t="s">
        <v>696</v>
      </c>
      <c r="C187" s="1097" t="s">
        <v>522</v>
      </c>
      <c r="D187" s="1097" t="s">
        <v>511</v>
      </c>
      <c r="E187">
        <v>4174</v>
      </c>
      <c r="F187" t="s">
        <v>942</v>
      </c>
    </row>
    <row r="188" spans="1:6" x14ac:dyDescent="0.3">
      <c r="A188">
        <v>998</v>
      </c>
      <c r="B188" t="s">
        <v>697</v>
      </c>
      <c r="C188" t="s">
        <v>553</v>
      </c>
      <c r="D188" t="s">
        <v>511</v>
      </c>
      <c r="E188">
        <v>22833</v>
      </c>
      <c r="F188" t="s">
        <v>937</v>
      </c>
    </row>
    <row r="189" spans="1:6" x14ac:dyDescent="0.3">
      <c r="A189">
        <v>1017</v>
      </c>
      <c r="B189" t="s">
        <v>698</v>
      </c>
      <c r="C189" t="s">
        <v>518</v>
      </c>
      <c r="D189" t="s">
        <v>511</v>
      </c>
      <c r="E189">
        <v>7090</v>
      </c>
      <c r="F189" t="s">
        <v>937</v>
      </c>
    </row>
    <row r="190" spans="1:6" x14ac:dyDescent="0.3">
      <c r="A190">
        <v>1026</v>
      </c>
      <c r="B190" t="s">
        <v>701</v>
      </c>
      <c r="C190" t="s">
        <v>522</v>
      </c>
      <c r="D190" t="s">
        <v>511</v>
      </c>
      <c r="E190">
        <v>17204</v>
      </c>
      <c r="F190" t="s">
        <v>937</v>
      </c>
    </row>
    <row r="191" spans="1:6" x14ac:dyDescent="0.3">
      <c r="A191" s="1097">
        <v>1027</v>
      </c>
      <c r="B191" s="1097" t="s">
        <v>702</v>
      </c>
      <c r="C191" s="1097" t="s">
        <v>439</v>
      </c>
      <c r="D191" s="1097" t="s">
        <v>511</v>
      </c>
      <c r="E191">
        <v>1950</v>
      </c>
      <c r="F191" t="s">
        <v>942</v>
      </c>
    </row>
    <row r="192" spans="1:6" x14ac:dyDescent="0.3">
      <c r="A192" s="1097">
        <v>1028</v>
      </c>
      <c r="B192" s="1097" t="s">
        <v>703</v>
      </c>
      <c r="C192" s="1097" t="s">
        <v>553</v>
      </c>
      <c r="D192" s="1097" t="s">
        <v>511</v>
      </c>
      <c r="E192">
        <v>3200</v>
      </c>
      <c r="F192" t="s">
        <v>942</v>
      </c>
    </row>
    <row r="193" spans="1:6" x14ac:dyDescent="0.3">
      <c r="A193" s="1097">
        <v>1029</v>
      </c>
      <c r="B193" s="1097" t="s">
        <v>704</v>
      </c>
      <c r="C193" s="1097" t="s">
        <v>553</v>
      </c>
      <c r="D193" s="1097" t="s">
        <v>511</v>
      </c>
      <c r="E193">
        <v>3200</v>
      </c>
      <c r="F193" t="s">
        <v>942</v>
      </c>
    </row>
    <row r="194" spans="1:6" x14ac:dyDescent="0.3">
      <c r="A194" s="1097">
        <v>1030</v>
      </c>
      <c r="B194" s="1097" t="s">
        <v>705</v>
      </c>
      <c r="C194" s="1097" t="s">
        <v>553</v>
      </c>
      <c r="D194" s="1097" t="s">
        <v>511</v>
      </c>
      <c r="E194">
        <v>2950</v>
      </c>
      <c r="F194" t="s">
        <v>942</v>
      </c>
    </row>
    <row r="195" spans="1:6" x14ac:dyDescent="0.3">
      <c r="A195" s="1097">
        <v>1040</v>
      </c>
      <c r="B195" s="1097" t="s">
        <v>712</v>
      </c>
      <c r="C195" s="1097" t="s">
        <v>456</v>
      </c>
      <c r="D195" s="1097" t="s">
        <v>511</v>
      </c>
      <c r="E195">
        <v>822</v>
      </c>
      <c r="F195" t="s">
        <v>942</v>
      </c>
    </row>
    <row r="196" spans="1:6" x14ac:dyDescent="0.3">
      <c r="A196">
        <v>1065</v>
      </c>
      <c r="B196" t="s">
        <v>716</v>
      </c>
      <c r="D196" t="s">
        <v>545</v>
      </c>
      <c r="E196">
        <v>20354</v>
      </c>
      <c r="F196" t="s">
        <v>937</v>
      </c>
    </row>
    <row r="197" spans="1:6" x14ac:dyDescent="0.3">
      <c r="A197">
        <v>1066</v>
      </c>
      <c r="B197" t="s">
        <v>717</v>
      </c>
      <c r="D197" t="s">
        <v>545</v>
      </c>
      <c r="E197">
        <v>20354</v>
      </c>
      <c r="F197" t="s">
        <v>937</v>
      </c>
    </row>
    <row r="198" spans="1:6" x14ac:dyDescent="0.3">
      <c r="A198">
        <v>1067</v>
      </c>
      <c r="B198" t="s">
        <v>718</v>
      </c>
      <c r="D198" t="s">
        <v>545</v>
      </c>
      <c r="E198">
        <v>42</v>
      </c>
      <c r="F198" t="s">
        <v>937</v>
      </c>
    </row>
    <row r="199" spans="1:6" x14ac:dyDescent="0.3">
      <c r="A199">
        <v>1068</v>
      </c>
      <c r="B199" t="s">
        <v>719</v>
      </c>
      <c r="D199" t="s">
        <v>545</v>
      </c>
      <c r="E199">
        <v>20354</v>
      </c>
      <c r="F199" t="s">
        <v>937</v>
      </c>
    </row>
    <row r="200" spans="1:6" x14ac:dyDescent="0.3">
      <c r="A200">
        <v>1069</v>
      </c>
      <c r="B200" t="s">
        <v>720</v>
      </c>
      <c r="D200" t="s">
        <v>545</v>
      </c>
      <c r="E200">
        <v>20354</v>
      </c>
      <c r="F200" t="s">
        <v>937</v>
      </c>
    </row>
    <row r="201" spans="1:6" x14ac:dyDescent="0.3">
      <c r="A201">
        <v>1070</v>
      </c>
      <c r="B201" t="s">
        <v>721</v>
      </c>
      <c r="D201" t="s">
        <v>545</v>
      </c>
      <c r="E201">
        <v>20354</v>
      </c>
      <c r="F201" t="s">
        <v>937</v>
      </c>
    </row>
    <row r="202" spans="1:6" x14ac:dyDescent="0.3">
      <c r="A202">
        <v>1071</v>
      </c>
      <c r="B202" t="s">
        <v>722</v>
      </c>
      <c r="D202" t="s">
        <v>545</v>
      </c>
      <c r="E202">
        <v>20354</v>
      </c>
      <c r="F202" t="s">
        <v>937</v>
      </c>
    </row>
    <row r="203" spans="1:6" x14ac:dyDescent="0.3">
      <c r="A203">
        <v>1072</v>
      </c>
      <c r="B203" t="s">
        <v>723</v>
      </c>
      <c r="D203" t="s">
        <v>545</v>
      </c>
      <c r="E203">
        <v>20354</v>
      </c>
      <c r="F203" t="s">
        <v>937</v>
      </c>
    </row>
    <row r="204" spans="1:6" x14ac:dyDescent="0.3">
      <c r="A204">
        <v>1073</v>
      </c>
      <c r="B204" t="s">
        <v>724</v>
      </c>
      <c r="D204" t="s">
        <v>545</v>
      </c>
      <c r="E204">
        <v>20354</v>
      </c>
      <c r="F204" t="s">
        <v>937</v>
      </c>
    </row>
    <row r="205" spans="1:6" x14ac:dyDescent="0.3">
      <c r="A205">
        <v>1074</v>
      </c>
      <c r="B205" t="s">
        <v>725</v>
      </c>
      <c r="D205" t="s">
        <v>545</v>
      </c>
      <c r="E205">
        <v>21168</v>
      </c>
      <c r="F205" t="s">
        <v>937</v>
      </c>
    </row>
    <row r="206" spans="1:6" x14ac:dyDescent="0.3">
      <c r="A206">
        <v>1091</v>
      </c>
      <c r="B206" t="s">
        <v>733</v>
      </c>
      <c r="D206" t="s">
        <v>545</v>
      </c>
      <c r="E206">
        <v>17400</v>
      </c>
      <c r="F206" t="s">
        <v>937</v>
      </c>
    </row>
    <row r="207" spans="1:6" x14ac:dyDescent="0.3">
      <c r="A207" s="1097">
        <v>1103</v>
      </c>
      <c r="B207" s="1097" t="s">
        <v>739</v>
      </c>
      <c r="C207" s="1097" t="s">
        <v>522</v>
      </c>
      <c r="D207" s="1097" t="s">
        <v>511</v>
      </c>
      <c r="E207">
        <v>1300</v>
      </c>
      <c r="F207" t="s">
        <v>942</v>
      </c>
    </row>
    <row r="208" spans="1:6" x14ac:dyDescent="0.3">
      <c r="A208" s="1097">
        <v>1104</v>
      </c>
      <c r="B208" s="1097" t="s">
        <v>740</v>
      </c>
      <c r="C208" s="1097" t="s">
        <v>553</v>
      </c>
      <c r="D208" s="1097" t="s">
        <v>511</v>
      </c>
      <c r="E208">
        <v>1950</v>
      </c>
      <c r="F208" t="s">
        <v>942</v>
      </c>
    </row>
    <row r="209" spans="1:6" x14ac:dyDescent="0.3">
      <c r="A209">
        <v>1408</v>
      </c>
      <c r="B209" t="s">
        <v>1081</v>
      </c>
      <c r="D209" t="s">
        <v>545</v>
      </c>
      <c r="E209">
        <v>20354</v>
      </c>
      <c r="F209" t="s">
        <v>937</v>
      </c>
    </row>
    <row r="210" spans="1:6" x14ac:dyDescent="0.3">
      <c r="A210">
        <v>1409</v>
      </c>
      <c r="B210" t="s">
        <v>811</v>
      </c>
      <c r="D210" t="s">
        <v>545</v>
      </c>
      <c r="E210">
        <v>20354</v>
      </c>
      <c r="F210" t="s">
        <v>937</v>
      </c>
    </row>
    <row r="211" spans="1:6" x14ac:dyDescent="0.3">
      <c r="A211">
        <v>1410</v>
      </c>
      <c r="B211" t="s">
        <v>812</v>
      </c>
      <c r="D211" t="s">
        <v>545</v>
      </c>
      <c r="E211">
        <v>20354</v>
      </c>
      <c r="F211" t="s">
        <v>937</v>
      </c>
    </row>
    <row r="212" spans="1:6" x14ac:dyDescent="0.3">
      <c r="A212">
        <v>1412</v>
      </c>
      <c r="B212" t="s">
        <v>813</v>
      </c>
      <c r="D212" t="s">
        <v>545</v>
      </c>
      <c r="E212">
        <v>20354</v>
      </c>
      <c r="F212" t="s">
        <v>937</v>
      </c>
    </row>
    <row r="213" spans="1:6" x14ac:dyDescent="0.3">
      <c r="A213">
        <v>1413</v>
      </c>
      <c r="B213" t="s">
        <v>814</v>
      </c>
      <c r="D213" t="s">
        <v>545</v>
      </c>
      <c r="E213">
        <v>20354</v>
      </c>
      <c r="F213" t="s">
        <v>937</v>
      </c>
    </row>
    <row r="214" spans="1:6" x14ac:dyDescent="0.3">
      <c r="A214">
        <v>1414</v>
      </c>
      <c r="B214" t="s">
        <v>815</v>
      </c>
      <c r="D214" t="s">
        <v>545</v>
      </c>
      <c r="E214">
        <v>20354</v>
      </c>
      <c r="F214" t="s">
        <v>937</v>
      </c>
    </row>
    <row r="215" spans="1:6" x14ac:dyDescent="0.3">
      <c r="A215">
        <v>1415</v>
      </c>
      <c r="B215" t="s">
        <v>816</v>
      </c>
      <c r="D215" t="s">
        <v>545</v>
      </c>
      <c r="E215">
        <v>20354</v>
      </c>
      <c r="F215" t="s">
        <v>937</v>
      </c>
    </row>
    <row r="216" spans="1:6" x14ac:dyDescent="0.3">
      <c r="A216">
        <v>1416</v>
      </c>
      <c r="B216" t="s">
        <v>817</v>
      </c>
      <c r="D216" t="s">
        <v>545</v>
      </c>
      <c r="E216">
        <v>21168</v>
      </c>
      <c r="F216" t="s">
        <v>937</v>
      </c>
    </row>
    <row r="217" spans="1:6" x14ac:dyDescent="0.3">
      <c r="A217">
        <v>1417</v>
      </c>
      <c r="B217" t="s">
        <v>818</v>
      </c>
      <c r="D217" t="s">
        <v>545</v>
      </c>
      <c r="E217">
        <v>20354</v>
      </c>
      <c r="F217" t="s">
        <v>937</v>
      </c>
    </row>
    <row r="218" spans="1:6" x14ac:dyDescent="0.3">
      <c r="A218">
        <v>1418</v>
      </c>
      <c r="B218" t="s">
        <v>1083</v>
      </c>
      <c r="D218" t="s">
        <v>545</v>
      </c>
      <c r="E218">
        <v>20354</v>
      </c>
      <c r="F218" t="s">
        <v>937</v>
      </c>
    </row>
    <row r="219" spans="1:6" x14ac:dyDescent="0.3">
      <c r="A219">
        <v>1503</v>
      </c>
      <c r="B219" t="s">
        <v>822</v>
      </c>
      <c r="D219" t="s">
        <v>545</v>
      </c>
      <c r="E219">
        <v>21000</v>
      </c>
      <c r="F219" t="s">
        <v>937</v>
      </c>
    </row>
    <row r="220" spans="1:6" x14ac:dyDescent="0.3">
      <c r="A220">
        <v>2044</v>
      </c>
      <c r="B220" t="s">
        <v>1324</v>
      </c>
      <c r="C220" t="s">
        <v>522</v>
      </c>
      <c r="D220" t="s">
        <v>511</v>
      </c>
      <c r="E220">
        <v>8855</v>
      </c>
      <c r="F220" t="s">
        <v>937</v>
      </c>
    </row>
    <row r="221" spans="1:6" x14ac:dyDescent="0.3">
      <c r="A221">
        <v>2070</v>
      </c>
      <c r="B221" t="s">
        <v>829</v>
      </c>
      <c r="D221" t="s">
        <v>545</v>
      </c>
      <c r="E221">
        <v>20354</v>
      </c>
      <c r="F221" t="s">
        <v>937</v>
      </c>
    </row>
    <row r="222" spans="1:6" x14ac:dyDescent="0.3">
      <c r="A222" s="1097">
        <v>2146</v>
      </c>
      <c r="B222" s="1097" t="s">
        <v>830</v>
      </c>
      <c r="C222" s="1097" t="s">
        <v>153</v>
      </c>
      <c r="D222" s="1097" t="s">
        <v>511</v>
      </c>
      <c r="E222">
        <v>49891</v>
      </c>
      <c r="F222" t="s">
        <v>942</v>
      </c>
    </row>
    <row r="223" spans="1:6" x14ac:dyDescent="0.3">
      <c r="A223">
        <v>7224</v>
      </c>
      <c r="B223" t="s">
        <v>859</v>
      </c>
      <c r="C223" t="s">
        <v>570</v>
      </c>
      <c r="D223" t="s">
        <v>545</v>
      </c>
      <c r="E223">
        <v>15900</v>
      </c>
      <c r="F223" t="s">
        <v>937</v>
      </c>
    </row>
    <row r="224" spans="1:6" x14ac:dyDescent="0.3">
      <c r="A224">
        <v>9721</v>
      </c>
      <c r="B224" t="s">
        <v>863</v>
      </c>
      <c r="D224" t="s">
        <v>545</v>
      </c>
      <c r="E224">
        <v>1258</v>
      </c>
      <c r="F224" t="s">
        <v>937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14D40-B673-4D95-8046-500AEC10FB1A}">
  <sheetPr codeName="Hoja19"/>
  <dimension ref="A1:CD175"/>
  <sheetViews>
    <sheetView zoomScale="91" workbookViewId="0">
      <selection activeCell="B5" sqref="B5"/>
    </sheetView>
  </sheetViews>
  <sheetFormatPr baseColWidth="10" defaultColWidth="11.44140625" defaultRowHeight="14.4" x14ac:dyDescent="0.3"/>
  <cols>
    <col min="1" max="1" width="27.6640625" bestFit="1" customWidth="1"/>
    <col min="2" max="2" width="8.6640625" bestFit="1" customWidth="1"/>
    <col min="3" max="3" width="55" bestFit="1" customWidth="1"/>
    <col min="4" max="4" width="11.6640625" bestFit="1" customWidth="1"/>
    <col min="5" max="5" width="11.6640625" customWidth="1"/>
    <col min="6" max="6" width="8.6640625" bestFit="1" customWidth="1"/>
    <col min="7" max="7" width="11.6640625" bestFit="1" customWidth="1"/>
    <col min="8" max="8" width="11.6640625" customWidth="1"/>
    <col min="9" max="9" width="8.6640625" bestFit="1" customWidth="1"/>
    <col min="10" max="10" width="11.6640625" bestFit="1" customWidth="1"/>
    <col min="11" max="11" width="11.6640625" customWidth="1"/>
    <col min="12" max="12" width="8.6640625" bestFit="1" customWidth="1"/>
    <col min="13" max="13" width="11.6640625" bestFit="1" customWidth="1"/>
    <col min="14" max="14" width="11.6640625" customWidth="1"/>
    <col min="15" max="15" width="8.6640625" bestFit="1" customWidth="1"/>
    <col min="16" max="16" width="11.6640625" bestFit="1" customWidth="1"/>
    <col min="17" max="17" width="11.6640625" customWidth="1"/>
    <col min="18" max="18" width="8.6640625" bestFit="1" customWidth="1"/>
    <col min="19" max="19" width="11.6640625" bestFit="1" customWidth="1"/>
    <col min="20" max="20" width="11.6640625" customWidth="1"/>
    <col min="21" max="21" width="8.6640625" bestFit="1" customWidth="1"/>
    <col min="22" max="22" width="12.88671875" bestFit="1" customWidth="1"/>
    <col min="23" max="23" width="12.88671875" customWidth="1"/>
    <col min="24" max="24" width="8.6640625" bestFit="1" customWidth="1"/>
    <col min="25" max="25" width="12" bestFit="1" customWidth="1"/>
    <col min="26" max="26" width="12" customWidth="1"/>
    <col min="27" max="27" width="8.6640625" bestFit="1" customWidth="1"/>
    <col min="28" max="28" width="12.44140625" bestFit="1" customWidth="1"/>
    <col min="29" max="29" width="12.44140625" customWidth="1"/>
    <col min="30" max="30" width="8.6640625" bestFit="1" customWidth="1"/>
    <col min="31" max="31" width="12" bestFit="1" customWidth="1"/>
    <col min="32" max="32" width="12" customWidth="1"/>
    <col min="33" max="33" width="8.6640625" bestFit="1" customWidth="1"/>
    <col min="34" max="34" width="12.44140625" bestFit="1" customWidth="1"/>
    <col min="35" max="35" width="12.44140625" customWidth="1"/>
    <col min="36" max="36" width="8.6640625" bestFit="1" customWidth="1"/>
    <col min="37" max="37" width="12" bestFit="1" customWidth="1"/>
    <col min="38" max="38" width="12" customWidth="1"/>
    <col min="39" max="39" width="8.6640625" bestFit="1" customWidth="1"/>
    <col min="40" max="40" width="11.5546875" bestFit="1" customWidth="1"/>
    <col min="41" max="41" width="11.5546875" customWidth="1"/>
    <col min="42" max="42" width="8.6640625" bestFit="1" customWidth="1"/>
    <col min="43" max="43" width="11.5546875" style="82" bestFit="1" customWidth="1"/>
  </cols>
  <sheetData>
    <row r="1" spans="1:43" ht="19.8" x14ac:dyDescent="0.4">
      <c r="B1" s="14"/>
      <c r="C1" s="540" t="s">
        <v>1360</v>
      </c>
      <c r="D1" s="395"/>
      <c r="E1" s="395"/>
      <c r="F1" s="438"/>
      <c r="G1" s="395"/>
      <c r="H1" s="395"/>
      <c r="I1" s="438"/>
      <c r="J1" s="395"/>
      <c r="K1" s="395"/>
      <c r="L1" s="438"/>
      <c r="M1" s="395"/>
      <c r="N1" s="395"/>
      <c r="O1" s="438"/>
      <c r="P1" s="395"/>
      <c r="Q1" s="395"/>
      <c r="R1" s="438"/>
      <c r="S1" s="395"/>
      <c r="T1" s="395"/>
      <c r="U1" s="438"/>
      <c r="V1" s="395"/>
      <c r="W1" s="395"/>
      <c r="X1" s="438"/>
      <c r="Y1" s="395"/>
      <c r="Z1" s="395"/>
      <c r="AA1" s="438"/>
      <c r="AB1" s="395"/>
      <c r="AC1" s="395"/>
      <c r="AD1" s="438"/>
      <c r="AE1" s="395"/>
      <c r="AF1" s="395"/>
      <c r="AG1" s="438"/>
      <c r="AH1" s="395"/>
      <c r="AI1" s="395"/>
      <c r="AJ1" s="438"/>
      <c r="AK1" s="540"/>
      <c r="AL1" s="540"/>
      <c r="AM1" s="438"/>
      <c r="AN1" s="540"/>
      <c r="AO1" s="540"/>
      <c r="AP1" s="438"/>
    </row>
    <row r="2" spans="1:43" x14ac:dyDescent="0.3">
      <c r="B2" s="14"/>
      <c r="C2" s="13" t="s">
        <v>1361</v>
      </c>
      <c r="D2" s="555"/>
      <c r="E2" s="555"/>
      <c r="G2" s="555"/>
      <c r="H2" s="555"/>
      <c r="J2" s="555">
        <v>45981</v>
      </c>
      <c r="K2" s="555"/>
      <c r="M2" s="555">
        <v>45973</v>
      </c>
      <c r="N2" s="555"/>
      <c r="P2" s="555">
        <v>45962</v>
      </c>
      <c r="Q2" s="555"/>
      <c r="S2" s="555">
        <v>45931</v>
      </c>
      <c r="T2" s="555"/>
      <c r="V2" s="555">
        <v>45957</v>
      </c>
      <c r="W2" s="555"/>
      <c r="Y2" s="555">
        <v>45870</v>
      </c>
      <c r="Z2" s="555"/>
      <c r="AB2" s="555">
        <v>45817</v>
      </c>
      <c r="AC2" s="555"/>
      <c r="AE2" s="555">
        <v>45796</v>
      </c>
      <c r="AF2" s="555"/>
      <c r="AH2" s="555">
        <v>45741</v>
      </c>
      <c r="AI2" s="555"/>
      <c r="AK2" s="627">
        <v>45685</v>
      </c>
      <c r="AL2" s="627"/>
      <c r="AN2" s="627">
        <v>19</v>
      </c>
      <c r="AO2" s="627"/>
      <c r="AQ2" s="396">
        <v>45670</v>
      </c>
    </row>
    <row r="3" spans="1:43" ht="15" thickBot="1" x14ac:dyDescent="0.35">
      <c r="B3" s="14"/>
      <c r="C3" s="13"/>
      <c r="D3" s="555"/>
      <c r="E3" s="555"/>
      <c r="G3" s="555"/>
      <c r="H3" s="555"/>
      <c r="J3" s="555"/>
      <c r="K3" s="555"/>
      <c r="M3" s="555"/>
      <c r="N3" s="555"/>
      <c r="P3" s="555"/>
      <c r="Q3" s="555"/>
      <c r="S3" s="555"/>
      <c r="T3" s="555"/>
      <c r="V3" s="555"/>
      <c r="W3" s="555"/>
      <c r="Y3" s="555"/>
      <c r="Z3" s="555"/>
      <c r="AB3" s="555"/>
      <c r="AC3" s="555"/>
      <c r="AE3" s="555"/>
      <c r="AF3" s="555"/>
      <c r="AH3" s="555"/>
      <c r="AI3" s="555"/>
      <c r="AK3" s="627"/>
      <c r="AL3" s="627"/>
      <c r="AN3" s="627"/>
      <c r="AO3" s="627"/>
      <c r="AQ3" s="396"/>
    </row>
    <row r="4" spans="1:43" s="40" customFormat="1" ht="15" thickBot="1" x14ac:dyDescent="0.35">
      <c r="A4" s="40" t="s">
        <v>1342</v>
      </c>
      <c r="B4" s="40" t="s">
        <v>1250</v>
      </c>
      <c r="C4" s="40" t="s">
        <v>1268</v>
      </c>
      <c r="D4" s="40">
        <v>46003</v>
      </c>
      <c r="E4" s="40" t="s">
        <v>54</v>
      </c>
      <c r="F4" s="40" t="s">
        <v>434</v>
      </c>
      <c r="G4" s="40">
        <v>45995</v>
      </c>
      <c r="H4" s="40" t="s">
        <v>54</v>
      </c>
      <c r="I4" s="40" t="s">
        <v>434</v>
      </c>
      <c r="J4" s="40">
        <v>45981</v>
      </c>
      <c r="K4" s="40" t="s">
        <v>54</v>
      </c>
      <c r="L4" s="40" t="s">
        <v>434</v>
      </c>
      <c r="M4" s="40">
        <v>45973</v>
      </c>
      <c r="N4" s="40" t="s">
        <v>54</v>
      </c>
      <c r="O4" s="40" t="s">
        <v>434</v>
      </c>
      <c r="P4" s="40">
        <v>45962</v>
      </c>
      <c r="Q4" s="40" t="s">
        <v>54</v>
      </c>
      <c r="R4" s="40" t="s">
        <v>434</v>
      </c>
      <c r="S4" s="40">
        <v>45931</v>
      </c>
      <c r="T4" s="40" t="s">
        <v>54</v>
      </c>
      <c r="U4" s="40" t="s">
        <v>434</v>
      </c>
      <c r="V4" s="40">
        <v>45957</v>
      </c>
      <c r="W4" s="40" t="s">
        <v>54</v>
      </c>
      <c r="X4" s="40" t="s">
        <v>434</v>
      </c>
      <c r="Y4" s="40">
        <v>45870</v>
      </c>
      <c r="Z4" s="40" t="s">
        <v>54</v>
      </c>
      <c r="AA4" s="40" t="s">
        <v>434</v>
      </c>
      <c r="AB4" s="40">
        <v>45817</v>
      </c>
      <c r="AC4" s="40" t="s">
        <v>54</v>
      </c>
      <c r="AD4" s="40" t="s">
        <v>434</v>
      </c>
      <c r="AE4" s="40">
        <v>45796</v>
      </c>
      <c r="AF4" s="40" t="s">
        <v>54</v>
      </c>
      <c r="AG4" s="40" t="s">
        <v>434</v>
      </c>
      <c r="AH4" s="40">
        <v>45741</v>
      </c>
      <c r="AI4" s="40" t="s">
        <v>54</v>
      </c>
      <c r="AJ4" s="40" t="s">
        <v>434</v>
      </c>
      <c r="AK4" s="40">
        <v>45685</v>
      </c>
      <c r="AL4" s="40" t="s">
        <v>54</v>
      </c>
      <c r="AM4" s="40" t="s">
        <v>434</v>
      </c>
      <c r="AN4" s="40">
        <v>45676</v>
      </c>
      <c r="AO4" s="40" t="s">
        <v>54</v>
      </c>
      <c r="AP4" s="40" t="s">
        <v>434</v>
      </c>
      <c r="AQ4" s="40">
        <v>45670</v>
      </c>
    </row>
    <row r="5" spans="1:43" x14ac:dyDescent="0.3">
      <c r="A5" s="278" t="s">
        <v>58</v>
      </c>
      <c r="B5" s="542">
        <v>88</v>
      </c>
      <c r="C5" s="33" t="s">
        <v>59</v>
      </c>
      <c r="D5" s="1109">
        <v>8669.4214876033056</v>
      </c>
      <c r="E5" s="1109"/>
      <c r="F5" s="1110">
        <f t="shared" ref="F5:F36" si="0">(D5-G5)/G5</f>
        <v>0</v>
      </c>
      <c r="G5" s="1109">
        <v>8669.4214876033056</v>
      </c>
      <c r="H5" s="1109"/>
      <c r="I5" s="1110">
        <f t="shared" ref="I5:I36" si="1">(G5-J5)/J5</f>
        <v>0.16568507611956881</v>
      </c>
      <c r="J5" s="1109">
        <v>7437.1900826446281</v>
      </c>
      <c r="K5" s="1109"/>
      <c r="L5" s="1110">
        <f t="shared" ref="L5:L36" si="2">(J5-M5)/M5</f>
        <v>5.883045064125187E-2</v>
      </c>
      <c r="M5" s="1109">
        <v>7023.9669421487606</v>
      </c>
      <c r="N5" s="1109"/>
      <c r="O5" s="1110">
        <f t="shared" ref="O5:O36" si="3">(M5-P5)/P5</f>
        <v>0</v>
      </c>
      <c r="P5" s="426">
        <v>7023.9669421487606</v>
      </c>
      <c r="Q5" s="426"/>
      <c r="R5" s="1110">
        <f t="shared" ref="R5:R36" si="4">(P5-S5)/S5</f>
        <v>6.2507813476684534E-2</v>
      </c>
      <c r="S5" s="1109">
        <v>6610.7438016528931</v>
      </c>
      <c r="T5" s="1109"/>
      <c r="U5" s="1110">
        <f t="shared" ref="U5:U36" si="5">(S5-V5)/V5</f>
        <v>0</v>
      </c>
      <c r="V5" s="1109">
        <v>6610.7438016528931</v>
      </c>
      <c r="W5" s="1109"/>
      <c r="X5" s="1110">
        <f t="shared" ref="X5:X36" si="6">(V5-Y5)/Y5</f>
        <v>4.6852506216463842E-2</v>
      </c>
      <c r="Y5" s="1109">
        <v>6314.8760330578516</v>
      </c>
      <c r="Z5" s="1109"/>
      <c r="AA5" s="1110">
        <f t="shared" ref="AA5:AA36" si="7">(Y5-AB5)/AB5</f>
        <v>0</v>
      </c>
      <c r="AB5" s="1109">
        <v>6314.8760330578516</v>
      </c>
      <c r="AC5" s="1109"/>
      <c r="AD5" s="1110">
        <f t="shared" ref="AD5:AD36" si="8">(AB5-AE5)/AE5</f>
        <v>6.1382672834104153E-2</v>
      </c>
      <c r="AE5" s="1109">
        <v>5949.6694214876043</v>
      </c>
      <c r="AF5" s="1109"/>
      <c r="AG5" s="1110">
        <f t="shared" ref="AG5:AG36" si="9">(AE5-AH5)/AH5</f>
        <v>-9.8986232790988643E-2</v>
      </c>
      <c r="AH5" s="764">
        <v>6603.3057851239673</v>
      </c>
      <c r="AI5" s="764"/>
      <c r="AJ5" s="1110">
        <f t="shared" ref="AJ5:AJ36" si="10">(AH5-AK5)/AK5</f>
        <v>0.14306151645207446</v>
      </c>
      <c r="AK5" s="531">
        <v>5776.8595041322315</v>
      </c>
      <c r="AL5" s="682"/>
      <c r="AM5" s="1110">
        <f t="shared" ref="AM5:AM36" si="11">(AK5-AN5)/AN5</f>
        <v>-2.7816411682892919E-2</v>
      </c>
      <c r="AN5" s="531">
        <v>5942.1487603305786</v>
      </c>
      <c r="AO5" s="682"/>
      <c r="AP5" s="1110">
        <f t="shared" ref="AP5:AP36" si="12">(AN5-AQ5)/AQ5</f>
        <v>2.8612303290414889E-2</v>
      </c>
      <c r="AQ5" s="531">
        <v>5776.8595041322315</v>
      </c>
    </row>
    <row r="6" spans="1:43" x14ac:dyDescent="0.3">
      <c r="A6" s="279" t="s">
        <v>58</v>
      </c>
      <c r="B6" s="542">
        <v>1017</v>
      </c>
      <c r="C6" s="33" t="s">
        <v>60</v>
      </c>
      <c r="D6" s="1111">
        <v>8669.4214876033056</v>
      </c>
      <c r="E6" s="1111"/>
      <c r="F6" s="1112">
        <f t="shared" si="0"/>
        <v>0</v>
      </c>
      <c r="G6" s="1111">
        <v>8669.4214876033056</v>
      </c>
      <c r="H6" s="1111"/>
      <c r="I6" s="1112">
        <f t="shared" si="1"/>
        <v>0.16568507611956881</v>
      </c>
      <c r="J6" s="1111">
        <v>7437.1900826446281</v>
      </c>
      <c r="K6" s="1111"/>
      <c r="L6" s="1112">
        <f t="shared" si="2"/>
        <v>5.883045064125187E-2</v>
      </c>
      <c r="M6" s="1111">
        <v>7023.9669421487606</v>
      </c>
      <c r="N6" s="1111"/>
      <c r="O6" s="1112">
        <f t="shared" si="3"/>
        <v>0</v>
      </c>
      <c r="P6" s="377">
        <v>7023.9669421487606</v>
      </c>
      <c r="Q6" s="377"/>
      <c r="R6" s="1112">
        <f t="shared" si="4"/>
        <v>6.2507813476684534E-2</v>
      </c>
      <c r="S6" s="1111">
        <v>6610.7438016528931</v>
      </c>
      <c r="T6" s="1111"/>
      <c r="U6" s="1112">
        <f t="shared" si="5"/>
        <v>4.6852506216463842E-2</v>
      </c>
      <c r="V6" s="1111">
        <v>6314.8760330578516</v>
      </c>
      <c r="W6" s="1111"/>
      <c r="X6" s="1112">
        <f t="shared" si="6"/>
        <v>0</v>
      </c>
      <c r="Y6" s="1111">
        <v>6314.8760330578516</v>
      </c>
      <c r="Z6" s="1111"/>
      <c r="AA6" s="1112">
        <f t="shared" si="7"/>
        <v>0</v>
      </c>
      <c r="AB6" s="1111">
        <v>6314.8760330578516</v>
      </c>
      <c r="AC6" s="1111"/>
      <c r="AD6" s="1112">
        <f t="shared" si="8"/>
        <v>0</v>
      </c>
      <c r="AE6" s="1111">
        <v>6314.8760330578516</v>
      </c>
      <c r="AF6" s="1111"/>
      <c r="AG6" s="1112">
        <f t="shared" si="9"/>
        <v>-4.3679599499374222E-2</v>
      </c>
      <c r="AH6" s="763">
        <v>6603.3057851239673</v>
      </c>
      <c r="AI6" s="763"/>
      <c r="AJ6" s="1112">
        <f t="shared" si="10"/>
        <v>0.14306151645207446</v>
      </c>
      <c r="AK6" s="531">
        <v>5776.8595041322315</v>
      </c>
      <c r="AL6" s="629"/>
      <c r="AM6" s="1112">
        <f t="shared" si="11"/>
        <v>-2.7816411682892919E-2</v>
      </c>
      <c r="AN6" s="531">
        <v>5942.1487603305786</v>
      </c>
      <c r="AO6" s="629"/>
      <c r="AP6" s="1112">
        <f t="shared" si="12"/>
        <v>2.8612303290414889E-2</v>
      </c>
      <c r="AQ6" s="531">
        <v>5776.8595041322315</v>
      </c>
    </row>
    <row r="7" spans="1:43" x14ac:dyDescent="0.3">
      <c r="A7" s="279" t="s">
        <v>58</v>
      </c>
      <c r="B7" s="542">
        <v>89</v>
      </c>
      <c r="C7" s="33" t="s">
        <v>61</v>
      </c>
      <c r="D7" s="1111">
        <v>4455.3719008264461</v>
      </c>
      <c r="E7" s="1111"/>
      <c r="F7" s="1112">
        <f t="shared" si="0"/>
        <v>0</v>
      </c>
      <c r="G7" s="1111">
        <v>4455.3719008264461</v>
      </c>
      <c r="H7" s="1111"/>
      <c r="I7" s="1112">
        <f t="shared" si="1"/>
        <v>3.4542314335060227E-2</v>
      </c>
      <c r="J7" s="1111">
        <v>4306.6115702479347</v>
      </c>
      <c r="K7" s="1111"/>
      <c r="L7" s="1112">
        <f t="shared" si="2"/>
        <v>5.4644808743169612E-2</v>
      </c>
      <c r="M7" s="1111">
        <v>4083.4710743801652</v>
      </c>
      <c r="N7" s="1111"/>
      <c r="O7" s="1112">
        <f t="shared" si="3"/>
        <v>0</v>
      </c>
      <c r="P7" s="377">
        <v>4083.4710743801652</v>
      </c>
      <c r="Q7" s="377"/>
      <c r="R7" s="1112">
        <f t="shared" si="4"/>
        <v>0.10020040080160306</v>
      </c>
      <c r="S7" s="1111">
        <v>3711.5702479338847</v>
      </c>
      <c r="T7" s="1111"/>
      <c r="U7" s="1112">
        <f t="shared" si="5"/>
        <v>0</v>
      </c>
      <c r="V7" s="1111">
        <v>3711.5702479338847</v>
      </c>
      <c r="W7" s="1111"/>
      <c r="X7" s="1112">
        <f t="shared" si="6"/>
        <v>0</v>
      </c>
      <c r="Y7" s="1111">
        <v>3711.5702479338847</v>
      </c>
      <c r="Z7" s="1111"/>
      <c r="AA7" s="1112">
        <f t="shared" si="7"/>
        <v>0</v>
      </c>
      <c r="AB7" s="1111">
        <v>3711.5702479338847</v>
      </c>
      <c r="AC7" s="1111"/>
      <c r="AD7" s="1112">
        <f t="shared" si="8"/>
        <v>0</v>
      </c>
      <c r="AE7" s="1111">
        <v>3711.5702479338847</v>
      </c>
      <c r="AF7" s="1111"/>
      <c r="AG7" s="1112">
        <f t="shared" si="9"/>
        <v>2.3006833712984152E-2</v>
      </c>
      <c r="AH7" s="763">
        <v>3628.0991735537191</v>
      </c>
      <c r="AI7" s="763"/>
      <c r="AJ7" s="1112">
        <f t="shared" si="10"/>
        <v>0.18970189701897011</v>
      </c>
      <c r="AK7" s="531">
        <v>3049.5867768595044</v>
      </c>
      <c r="AL7" s="629"/>
      <c r="AM7" s="1112">
        <f t="shared" si="11"/>
        <v>-0.11933174224343668</v>
      </c>
      <c r="AN7" s="531">
        <v>3462.8099173553719</v>
      </c>
      <c r="AO7" s="629"/>
      <c r="AP7" s="1112">
        <f t="shared" si="12"/>
        <v>0.13550135501355004</v>
      </c>
      <c r="AQ7" s="531">
        <v>3049.5867768595044</v>
      </c>
    </row>
    <row r="8" spans="1:43" x14ac:dyDescent="0.3">
      <c r="A8" s="279" t="s">
        <v>58</v>
      </c>
      <c r="B8" s="542">
        <v>90</v>
      </c>
      <c r="C8" s="33" t="s">
        <v>62</v>
      </c>
      <c r="D8" s="1111">
        <v>6973.6827272727278</v>
      </c>
      <c r="E8" s="1111"/>
      <c r="F8" s="1112">
        <f t="shared" si="0"/>
        <v>0</v>
      </c>
      <c r="G8" s="1111">
        <v>6973.6827272727278</v>
      </c>
      <c r="H8" s="1111"/>
      <c r="I8" s="1112">
        <f t="shared" si="1"/>
        <v>-7.4532977280923011E-4</v>
      </c>
      <c r="J8" s="1111">
        <v>6978.8842975206608</v>
      </c>
      <c r="K8" s="1111"/>
      <c r="L8" s="1112">
        <f t="shared" si="2"/>
        <v>5.0050050050049984E-2</v>
      </c>
      <c r="M8" s="1111">
        <v>6646.2396694214876</v>
      </c>
      <c r="N8" s="1111"/>
      <c r="O8" s="1112">
        <f t="shared" si="3"/>
        <v>-5.3776914931168408E-2</v>
      </c>
      <c r="P8" s="377">
        <v>7023.9669421487606</v>
      </c>
      <c r="Q8" s="377"/>
      <c r="R8" s="1112">
        <f t="shared" si="4"/>
        <v>6.2507813476684534E-2</v>
      </c>
      <c r="S8" s="1111">
        <v>6610.7438016528931</v>
      </c>
      <c r="T8" s="1111"/>
      <c r="U8" s="1112">
        <f t="shared" si="5"/>
        <v>0</v>
      </c>
      <c r="V8" s="1111">
        <v>6610.7438016528931</v>
      </c>
      <c r="W8" s="1111"/>
      <c r="X8" s="1112">
        <f t="shared" si="6"/>
        <v>4.6852506216463842E-2</v>
      </c>
      <c r="Y8" s="1111">
        <v>6314.8760330578516</v>
      </c>
      <c r="Z8" s="1111"/>
      <c r="AA8" s="1112">
        <f t="shared" si="7"/>
        <v>2.3014821062778704E-2</v>
      </c>
      <c r="AB8" s="1111">
        <v>6172.8099173553719</v>
      </c>
      <c r="AC8" s="1111"/>
      <c r="AD8" s="1112">
        <f t="shared" si="8"/>
        <v>-2.2497055359246225E-2</v>
      </c>
      <c r="AE8" s="1111">
        <v>6314.8760330578516</v>
      </c>
      <c r="AF8" s="1111"/>
      <c r="AG8" s="1112">
        <f t="shared" si="9"/>
        <v>-7.533445902065148E-3</v>
      </c>
      <c r="AH8" s="763">
        <v>6362.8099173553719</v>
      </c>
      <c r="AI8" s="763"/>
      <c r="AJ8" s="1112">
        <f t="shared" si="10"/>
        <v>4.1813261163734745E-2</v>
      </c>
      <c r="AK8" s="531">
        <v>6107.4380165289258</v>
      </c>
      <c r="AL8" s="629"/>
      <c r="AM8" s="1112">
        <f t="shared" si="11"/>
        <v>-2.6350461133069839E-2</v>
      </c>
      <c r="AN8" s="531">
        <v>6272.727272727273</v>
      </c>
      <c r="AO8" s="629"/>
      <c r="AP8" s="1112">
        <f t="shared" si="12"/>
        <v>2.7063599458728022E-2</v>
      </c>
      <c r="AQ8" s="531">
        <v>6107.4380165289258</v>
      </c>
    </row>
    <row r="9" spans="1:43" ht="15" thickBot="1" x14ac:dyDescent="0.35">
      <c r="A9" s="280" t="s">
        <v>58</v>
      </c>
      <c r="B9" s="542">
        <v>91</v>
      </c>
      <c r="C9" s="33" t="s">
        <v>63</v>
      </c>
      <c r="D9" s="1111">
        <v>4455.3719008264461</v>
      </c>
      <c r="E9" s="1111"/>
      <c r="F9" s="1112">
        <f t="shared" si="0"/>
        <v>0</v>
      </c>
      <c r="G9" s="1111">
        <v>4455.3719008264461</v>
      </c>
      <c r="H9" s="1111"/>
      <c r="I9" s="1112">
        <f t="shared" si="1"/>
        <v>3.4542314335060227E-2</v>
      </c>
      <c r="J9" s="1111">
        <v>4306.6115702479347</v>
      </c>
      <c r="K9" s="1111"/>
      <c r="L9" s="1112">
        <f t="shared" si="2"/>
        <v>5.4644808743169612E-2</v>
      </c>
      <c r="M9" s="1111">
        <v>4083.4710743801652</v>
      </c>
      <c r="N9" s="1111"/>
      <c r="O9" s="1112">
        <f t="shared" si="3"/>
        <v>0</v>
      </c>
      <c r="P9" s="377">
        <v>4083.4710743801652</v>
      </c>
      <c r="Q9" s="377"/>
      <c r="R9" s="1112">
        <f t="shared" si="4"/>
        <v>0.10020040080160306</v>
      </c>
      <c r="S9" s="1111">
        <v>3711.5702479338847</v>
      </c>
      <c r="T9" s="1111"/>
      <c r="U9" s="1112">
        <f t="shared" si="5"/>
        <v>0</v>
      </c>
      <c r="V9" s="1111">
        <v>3711.5702479338847</v>
      </c>
      <c r="W9" s="1111"/>
      <c r="X9" s="1112">
        <f t="shared" si="6"/>
        <v>0.13434871561718581</v>
      </c>
      <c r="Y9" s="1111">
        <v>3271.9834710743803</v>
      </c>
      <c r="Z9" s="1111"/>
      <c r="AA9" s="1112">
        <f t="shared" si="7"/>
        <v>0</v>
      </c>
      <c r="AB9" s="1111">
        <v>3271.9834710743803</v>
      </c>
      <c r="AC9" s="1111"/>
      <c r="AD9" s="1112">
        <f t="shared" si="8"/>
        <v>0</v>
      </c>
      <c r="AE9" s="1111">
        <v>3271.9834710743803</v>
      </c>
      <c r="AF9" s="1111"/>
      <c r="AG9" s="1112">
        <f t="shared" si="9"/>
        <v>-9.8154897494305213E-2</v>
      </c>
      <c r="AH9" s="763">
        <v>3628.0991735537191</v>
      </c>
      <c r="AI9" s="763"/>
      <c r="AJ9" s="1112">
        <f t="shared" si="10"/>
        <v>0.18970189701897011</v>
      </c>
      <c r="AK9" s="531">
        <v>3049.5867768595044</v>
      </c>
      <c r="AL9" s="629"/>
      <c r="AM9" s="1112">
        <f t="shared" si="11"/>
        <v>-0.11933174224343668</v>
      </c>
      <c r="AN9" s="531">
        <v>3462.8099173553719</v>
      </c>
      <c r="AO9" s="629"/>
      <c r="AP9" s="1112">
        <f t="shared" si="12"/>
        <v>0.13550135501355004</v>
      </c>
      <c r="AQ9" s="531">
        <v>3049.5867768595044</v>
      </c>
    </row>
    <row r="10" spans="1:43" x14ac:dyDescent="0.3">
      <c r="A10" s="286" t="s">
        <v>64</v>
      </c>
      <c r="B10" s="542">
        <v>154</v>
      </c>
      <c r="C10" s="33" t="s">
        <v>65</v>
      </c>
      <c r="D10" s="1111">
        <v>11763.800904977375</v>
      </c>
      <c r="E10" s="1111"/>
      <c r="F10" s="1112">
        <f t="shared" si="0"/>
        <v>0</v>
      </c>
      <c r="G10" s="1111">
        <v>11763.800904977375</v>
      </c>
      <c r="H10" s="1111"/>
      <c r="I10" s="1112">
        <f t="shared" si="1"/>
        <v>2.3623907394282918E-2</v>
      </c>
      <c r="J10" s="1111">
        <v>11492.307692307693</v>
      </c>
      <c r="K10" s="1111"/>
      <c r="L10" s="1112">
        <f t="shared" si="2"/>
        <v>5.8338194849570785E-2</v>
      </c>
      <c r="M10" s="1111">
        <v>10858.823529411766</v>
      </c>
      <c r="N10" s="1111"/>
      <c r="O10" s="1112">
        <f t="shared" si="3"/>
        <v>0</v>
      </c>
      <c r="P10" s="377">
        <v>10858.823529411766</v>
      </c>
      <c r="Q10" s="377"/>
      <c r="R10" s="1112">
        <f t="shared" si="4"/>
        <v>0.17647058823529424</v>
      </c>
      <c r="S10" s="1111">
        <v>9230</v>
      </c>
      <c r="T10" s="1111"/>
      <c r="U10" s="1112">
        <f t="shared" si="5"/>
        <v>2.5555555555555557E-2</v>
      </c>
      <c r="V10" s="1111">
        <v>9000</v>
      </c>
      <c r="W10" s="1111"/>
      <c r="X10" s="1112">
        <f t="shared" si="6"/>
        <v>5.3216838760921349E-2</v>
      </c>
      <c r="Y10" s="1111">
        <v>8545.2488687782807</v>
      </c>
      <c r="Z10" s="1111"/>
      <c r="AA10" s="1112">
        <f t="shared" si="7"/>
        <v>0</v>
      </c>
      <c r="AB10" s="1111">
        <v>8545.2488687782807</v>
      </c>
      <c r="AC10" s="1111"/>
      <c r="AD10" s="1112">
        <f t="shared" si="8"/>
        <v>8.006405124099409E-3</v>
      </c>
      <c r="AE10" s="1111">
        <v>8477.3755656108588</v>
      </c>
      <c r="AF10" s="1111"/>
      <c r="AG10" s="1112">
        <f t="shared" si="9"/>
        <v>-0.21872393661384498</v>
      </c>
      <c r="AH10" s="763">
        <v>10850.678733031675</v>
      </c>
      <c r="AI10" s="763"/>
      <c r="AJ10" s="1112">
        <f t="shared" si="10"/>
        <v>-3.9762943979497811E-2</v>
      </c>
      <c r="AK10" s="531">
        <v>11300</v>
      </c>
      <c r="AL10" s="629"/>
      <c r="AM10" s="1112">
        <f t="shared" si="11"/>
        <v>0</v>
      </c>
      <c r="AN10" s="531">
        <v>11300</v>
      </c>
      <c r="AO10" s="629"/>
      <c r="AP10" s="1112">
        <f t="shared" si="12"/>
        <v>0</v>
      </c>
      <c r="AQ10" s="531">
        <v>11300</v>
      </c>
    </row>
    <row r="11" spans="1:43" x14ac:dyDescent="0.3">
      <c r="A11" s="279" t="s">
        <v>64</v>
      </c>
      <c r="B11" s="542">
        <v>159</v>
      </c>
      <c r="C11" s="33" t="s">
        <v>66</v>
      </c>
      <c r="D11" s="1111">
        <v>8453.8461538461543</v>
      </c>
      <c r="E11" s="1111"/>
      <c r="F11" s="1112">
        <f t="shared" si="0"/>
        <v>0</v>
      </c>
      <c r="G11" s="1111">
        <v>8453.8461538461543</v>
      </c>
      <c r="H11" s="1111"/>
      <c r="I11" s="1112">
        <f t="shared" si="1"/>
        <v>0</v>
      </c>
      <c r="J11" s="1111">
        <v>8453.8461538461543</v>
      </c>
      <c r="K11" s="1111"/>
      <c r="L11" s="1112">
        <f t="shared" si="2"/>
        <v>4.7664442326024799E-2</v>
      </c>
      <c r="M11" s="1111">
        <v>8069.2307692307695</v>
      </c>
      <c r="N11" s="1111"/>
      <c r="O11" s="1112">
        <f t="shared" si="3"/>
        <v>0</v>
      </c>
      <c r="P11" s="377">
        <v>8069.2307692307695</v>
      </c>
      <c r="Q11" s="377"/>
      <c r="R11" s="1112">
        <f t="shared" si="4"/>
        <v>5.0050050050049942E-2</v>
      </c>
      <c r="S11" s="1111">
        <v>7684.6153846153857</v>
      </c>
      <c r="T11" s="1111"/>
      <c r="U11" s="1112">
        <f t="shared" si="5"/>
        <v>9.5394736842105296E-2</v>
      </c>
      <c r="V11" s="1111">
        <v>7015.3846153846162</v>
      </c>
      <c r="W11" s="1111"/>
      <c r="X11" s="1112">
        <f t="shared" si="6"/>
        <v>0</v>
      </c>
      <c r="Y11" s="1111">
        <v>7015.3846153846162</v>
      </c>
      <c r="Z11" s="1111"/>
      <c r="AA11" s="1112">
        <f t="shared" si="7"/>
        <v>0</v>
      </c>
      <c r="AB11" s="1111">
        <v>7015.3846153846162</v>
      </c>
      <c r="AC11" s="1111"/>
      <c r="AD11" s="1112">
        <f t="shared" si="8"/>
        <v>1.0427528675703885E-2</v>
      </c>
      <c r="AE11" s="1111">
        <v>6942.9864253393671</v>
      </c>
      <c r="AF11" s="1111"/>
      <c r="AG11" s="1112">
        <f t="shared" si="9"/>
        <v>-0.18296059637912662</v>
      </c>
      <c r="AH11" s="763">
        <v>8497.7375565610855</v>
      </c>
      <c r="AI11" s="763"/>
      <c r="AJ11" s="1112">
        <f t="shared" si="10"/>
        <v>0</v>
      </c>
      <c r="AK11" s="531">
        <v>8497.7375565610855</v>
      </c>
      <c r="AL11" s="629"/>
      <c r="AM11" s="1112">
        <f t="shared" si="11"/>
        <v>0</v>
      </c>
      <c r="AN11" s="531">
        <v>8497.7375565610855</v>
      </c>
      <c r="AO11" s="629"/>
      <c r="AP11" s="1112">
        <f t="shared" si="12"/>
        <v>0</v>
      </c>
      <c r="AQ11" s="531">
        <v>8497.7375565610855</v>
      </c>
    </row>
    <row r="12" spans="1:43" x14ac:dyDescent="0.3">
      <c r="A12" s="279" t="s">
        <v>64</v>
      </c>
      <c r="B12" s="542">
        <v>193</v>
      </c>
      <c r="C12" s="33" t="s">
        <v>67</v>
      </c>
      <c r="D12" s="1111">
        <v>7684.6153846153857</v>
      </c>
      <c r="E12" s="1111"/>
      <c r="F12" s="1112">
        <f t="shared" si="0"/>
        <v>0</v>
      </c>
      <c r="G12" s="1111">
        <v>7684.6153846153857</v>
      </c>
      <c r="H12" s="1111"/>
      <c r="I12" s="1112">
        <f t="shared" si="1"/>
        <v>-9.0009000900069091E-4</v>
      </c>
      <c r="J12" s="1111">
        <v>7691.538461538461</v>
      </c>
      <c r="K12" s="1111"/>
      <c r="L12" s="1112">
        <f t="shared" si="2"/>
        <v>5.3635405690200137E-2</v>
      </c>
      <c r="M12" s="1111">
        <v>7300</v>
      </c>
      <c r="N12" s="1111"/>
      <c r="O12" s="1112">
        <f t="shared" si="3"/>
        <v>0</v>
      </c>
      <c r="P12" s="377">
        <v>7300</v>
      </c>
      <c r="Q12" s="377"/>
      <c r="R12" s="1112">
        <f t="shared" si="4"/>
        <v>5.5617352614015597E-2</v>
      </c>
      <c r="S12" s="1111">
        <v>6915.3846153846152</v>
      </c>
      <c r="T12" s="1111"/>
      <c r="U12" s="1112">
        <f t="shared" si="5"/>
        <v>6.2499999999999931E-2</v>
      </c>
      <c r="V12" s="1111">
        <v>6508.5972850678736</v>
      </c>
      <c r="W12" s="1111"/>
      <c r="X12" s="1112">
        <f t="shared" si="6"/>
        <v>0</v>
      </c>
      <c r="Y12" s="1111">
        <v>6508.5972850678736</v>
      </c>
      <c r="Z12" s="1111"/>
      <c r="AA12" s="1112">
        <f t="shared" si="7"/>
        <v>0</v>
      </c>
      <c r="AB12" s="1111">
        <v>6508.5972850678736</v>
      </c>
      <c r="AC12" s="1111"/>
      <c r="AD12" s="1112">
        <f t="shared" si="8"/>
        <v>0</v>
      </c>
      <c r="AE12" s="1111">
        <v>6508.5972850678736</v>
      </c>
      <c r="AF12" s="1111"/>
      <c r="AG12" s="1112">
        <f t="shared" si="9"/>
        <v>-0.2</v>
      </c>
      <c r="AH12" s="763">
        <v>8135.746606334842</v>
      </c>
      <c r="AI12" s="763"/>
      <c r="AJ12" s="1112">
        <f t="shared" si="10"/>
        <v>0</v>
      </c>
      <c r="AK12" s="531">
        <v>8135.746606334842</v>
      </c>
      <c r="AL12" s="629"/>
      <c r="AM12" s="1112">
        <f t="shared" si="11"/>
        <v>0</v>
      </c>
      <c r="AN12" s="531">
        <v>8135.746606334842</v>
      </c>
      <c r="AO12" s="629"/>
      <c r="AP12" s="1112">
        <f t="shared" si="12"/>
        <v>0</v>
      </c>
      <c r="AQ12" s="531">
        <v>8135.746606334842</v>
      </c>
    </row>
    <row r="13" spans="1:43" x14ac:dyDescent="0.3">
      <c r="A13" s="279" t="s">
        <v>64</v>
      </c>
      <c r="B13" s="542">
        <v>195</v>
      </c>
      <c r="C13" s="33" t="s">
        <v>68</v>
      </c>
      <c r="D13" s="1111">
        <v>10488.687782805429</v>
      </c>
      <c r="E13" s="1111"/>
      <c r="F13" s="1112">
        <f t="shared" si="0"/>
        <v>0</v>
      </c>
      <c r="G13" s="1111">
        <v>10488.687782805429</v>
      </c>
      <c r="H13" s="1111"/>
      <c r="I13" s="1112">
        <f t="shared" si="1"/>
        <v>0</v>
      </c>
      <c r="J13" s="1111">
        <v>10488.687782805429</v>
      </c>
      <c r="K13" s="1111"/>
      <c r="L13" s="1112">
        <f t="shared" si="2"/>
        <v>5.373215746886071E-2</v>
      </c>
      <c r="M13" s="1111">
        <v>9953.8461538461543</v>
      </c>
      <c r="N13" s="1111"/>
      <c r="O13" s="1112">
        <f t="shared" si="3"/>
        <v>0</v>
      </c>
      <c r="P13" s="377">
        <v>9953.8461538461543</v>
      </c>
      <c r="Q13" s="377"/>
      <c r="R13" s="1112">
        <f t="shared" si="4"/>
        <v>0</v>
      </c>
      <c r="S13" s="1111">
        <v>9953.8461538461543</v>
      </c>
      <c r="T13" s="1111"/>
      <c r="U13" s="1112">
        <f t="shared" si="5"/>
        <v>0.52933815350389324</v>
      </c>
      <c r="V13" s="1111">
        <v>6508.5972850678736</v>
      </c>
      <c r="W13" s="1111"/>
      <c r="X13" s="1112">
        <f t="shared" si="6"/>
        <v>0</v>
      </c>
      <c r="Y13" s="1111">
        <v>6508.5972850678736</v>
      </c>
      <c r="Z13" s="1111"/>
      <c r="AA13" s="1112">
        <f t="shared" si="7"/>
        <v>0</v>
      </c>
      <c r="AB13" s="1111">
        <v>6508.5972850678736</v>
      </c>
      <c r="AC13" s="1111"/>
      <c r="AD13" s="1112">
        <f t="shared" si="8"/>
        <v>0</v>
      </c>
      <c r="AE13" s="1111">
        <v>6508.5972850678736</v>
      </c>
      <c r="AF13" s="1111"/>
      <c r="AG13" s="1112">
        <f t="shared" si="9"/>
        <v>-0.12185592185592184</v>
      </c>
      <c r="AH13" s="763">
        <v>7411.7647058823532</v>
      </c>
      <c r="AI13" s="763"/>
      <c r="AJ13" s="1112">
        <f t="shared" si="10"/>
        <v>0</v>
      </c>
      <c r="AK13" s="531">
        <v>7411.7647058823532</v>
      </c>
      <c r="AL13" s="629"/>
      <c r="AM13" s="1112">
        <f t="shared" si="11"/>
        <v>0</v>
      </c>
      <c r="AN13" s="531">
        <v>7411.7647058823532</v>
      </c>
      <c r="AO13" s="629"/>
      <c r="AP13" s="1112">
        <f t="shared" si="12"/>
        <v>0</v>
      </c>
      <c r="AQ13" s="531">
        <v>7411.7647058823532</v>
      </c>
    </row>
    <row r="14" spans="1:43" x14ac:dyDescent="0.3">
      <c r="A14" s="279" t="s">
        <v>64</v>
      </c>
      <c r="B14" s="542">
        <v>196</v>
      </c>
      <c r="C14" s="33" t="s">
        <v>69</v>
      </c>
      <c r="D14" s="1111">
        <v>6263.3484162895929</v>
      </c>
      <c r="E14" s="1111"/>
      <c r="F14" s="1112">
        <f t="shared" si="0"/>
        <v>0</v>
      </c>
      <c r="G14" s="1111">
        <v>6263.3484162895929</v>
      </c>
      <c r="H14" s="1111"/>
      <c r="I14" s="1112">
        <f t="shared" si="1"/>
        <v>0</v>
      </c>
      <c r="J14" s="1111">
        <v>6263.3484162895929</v>
      </c>
      <c r="K14" s="1111"/>
      <c r="L14" s="1112">
        <f t="shared" si="2"/>
        <v>-6.4977257959704122E-4</v>
      </c>
      <c r="M14" s="1111">
        <v>6267.4208144796376</v>
      </c>
      <c r="N14" s="1111"/>
      <c r="O14" s="1112">
        <f t="shared" si="3"/>
        <v>0</v>
      </c>
      <c r="P14" s="377">
        <v>6267.4208144796376</v>
      </c>
      <c r="Q14" s="377"/>
      <c r="R14" s="1112">
        <f t="shared" si="4"/>
        <v>0.11683599419448464</v>
      </c>
      <c r="S14" s="1111">
        <v>5611.7647058823532</v>
      </c>
      <c r="T14" s="1111"/>
      <c r="U14" s="1112">
        <f t="shared" si="5"/>
        <v>0.12500000000000008</v>
      </c>
      <c r="V14" s="1111">
        <v>4988.2352941176468</v>
      </c>
      <c r="W14" s="1111"/>
      <c r="X14" s="1112">
        <f t="shared" si="6"/>
        <v>0</v>
      </c>
      <c r="Y14" s="1111">
        <v>4988.2352941176468</v>
      </c>
      <c r="Z14" s="1111"/>
      <c r="AA14" s="1112">
        <f t="shared" si="7"/>
        <v>0</v>
      </c>
      <c r="AB14" s="1111">
        <v>4988.2352941176468</v>
      </c>
      <c r="AC14" s="1111"/>
      <c r="AD14" s="1112">
        <f t="shared" si="8"/>
        <v>1.4727540500736231E-2</v>
      </c>
      <c r="AE14" s="1111">
        <v>4915.8371040723987</v>
      </c>
      <c r="AF14" s="1111"/>
      <c r="AG14" s="1112">
        <f t="shared" si="9"/>
        <v>-9.3155258764607632E-2</v>
      </c>
      <c r="AH14" s="763">
        <v>5420.8144796380093</v>
      </c>
      <c r="AI14" s="763"/>
      <c r="AJ14" s="1112">
        <f t="shared" si="10"/>
        <v>-4.7694753577106487E-2</v>
      </c>
      <c r="AK14" s="531">
        <v>5692.3076923076924</v>
      </c>
      <c r="AL14" s="629"/>
      <c r="AM14" s="1112">
        <f t="shared" si="11"/>
        <v>5.0083472454090117E-2</v>
      </c>
      <c r="AN14" s="531">
        <v>5420.8144796380093</v>
      </c>
      <c r="AO14" s="629"/>
      <c r="AP14" s="1112">
        <f t="shared" si="12"/>
        <v>-4.7694753577106487E-2</v>
      </c>
      <c r="AQ14" s="531">
        <v>5692.3076923076924</v>
      </c>
    </row>
    <row r="15" spans="1:43" x14ac:dyDescent="0.3">
      <c r="A15" s="279" t="s">
        <v>64</v>
      </c>
      <c r="B15" s="542">
        <v>197</v>
      </c>
      <c r="C15" s="33" t="s">
        <v>70</v>
      </c>
      <c r="D15" s="1111">
        <v>6697.285067873303</v>
      </c>
      <c r="E15" s="1111"/>
      <c r="F15" s="1112">
        <f t="shared" si="0"/>
        <v>0</v>
      </c>
      <c r="G15" s="1111">
        <v>6697.285067873303</v>
      </c>
      <c r="H15" s="1111"/>
      <c r="I15" s="1112">
        <f t="shared" si="1"/>
        <v>0</v>
      </c>
      <c r="J15" s="1111">
        <v>6697.285067873303</v>
      </c>
      <c r="K15" s="1111"/>
      <c r="L15" s="1112">
        <f t="shared" si="2"/>
        <v>5.4127198917456029E-2</v>
      </c>
      <c r="M15" s="1111">
        <v>6353.3936651583708</v>
      </c>
      <c r="N15" s="1111"/>
      <c r="O15" s="1112">
        <f t="shared" si="3"/>
        <v>0</v>
      </c>
      <c r="P15" s="377">
        <v>6353.3936651583708</v>
      </c>
      <c r="Q15" s="377"/>
      <c r="R15" s="1112">
        <f t="shared" si="4"/>
        <v>5.7224606580829764E-2</v>
      </c>
      <c r="S15" s="1111">
        <v>6009.5022624434387</v>
      </c>
      <c r="T15" s="1111"/>
      <c r="U15" s="1112">
        <f t="shared" si="5"/>
        <v>0</v>
      </c>
      <c r="V15" s="1111">
        <v>6009.5022624434387</v>
      </c>
      <c r="W15" s="1111"/>
      <c r="X15" s="1112">
        <f t="shared" si="6"/>
        <v>0</v>
      </c>
      <c r="Y15" s="1111">
        <v>6009.5022624434387</v>
      </c>
      <c r="Z15" s="1111"/>
      <c r="AA15" s="1112">
        <f t="shared" si="7"/>
        <v>0.16519419903317223</v>
      </c>
      <c r="AB15" s="1111">
        <v>5157.5113122171942</v>
      </c>
      <c r="AC15" s="1111"/>
      <c r="AD15" s="1112">
        <f t="shared" si="8"/>
        <v>0</v>
      </c>
      <c r="AE15" s="1111">
        <v>5157.5113122171942</v>
      </c>
      <c r="AF15" s="1111"/>
      <c r="AG15" s="1112">
        <f t="shared" si="9"/>
        <v>0.14003800760152019</v>
      </c>
      <c r="AH15" s="763">
        <v>4523.9819004524888</v>
      </c>
      <c r="AI15" s="763"/>
      <c r="AJ15" s="1112">
        <f t="shared" si="10"/>
        <v>-0.14373850466836283</v>
      </c>
      <c r="AK15" s="531">
        <v>5283.4115805946794</v>
      </c>
      <c r="AL15" s="629"/>
      <c r="AM15" s="1112">
        <f t="shared" si="11"/>
        <v>7.8247261345852942E-2</v>
      </c>
      <c r="AN15" s="531">
        <v>4900</v>
      </c>
      <c r="AO15" s="629"/>
      <c r="AP15" s="1112">
        <f t="shared" si="12"/>
        <v>-7.2568940493468681E-2</v>
      </c>
      <c r="AQ15" s="531">
        <v>5283.4115805946785</v>
      </c>
    </row>
    <row r="16" spans="1:43" x14ac:dyDescent="0.3">
      <c r="A16" s="279" t="s">
        <v>64</v>
      </c>
      <c r="B16" s="542">
        <v>198</v>
      </c>
      <c r="C16" s="33" t="s">
        <v>71</v>
      </c>
      <c r="D16" s="1111">
        <v>1223.0769230769231</v>
      </c>
      <c r="E16" s="1111"/>
      <c r="F16" s="1112">
        <f t="shared" si="0"/>
        <v>0</v>
      </c>
      <c r="G16" s="1111">
        <v>1223.0769230769231</v>
      </c>
      <c r="H16" s="1111"/>
      <c r="I16" s="1112">
        <f t="shared" si="1"/>
        <v>0</v>
      </c>
      <c r="J16" s="1111">
        <v>1223.0769230769231</v>
      </c>
      <c r="K16" s="1111"/>
      <c r="L16" s="1112">
        <f t="shared" si="2"/>
        <v>6.711409395973153E-2</v>
      </c>
      <c r="M16" s="1111">
        <v>1146.1538461538462</v>
      </c>
      <c r="N16" s="1111"/>
      <c r="O16" s="1112">
        <f t="shared" si="3"/>
        <v>0</v>
      </c>
      <c r="P16" s="377">
        <v>1146.1538461538462</v>
      </c>
      <c r="Q16" s="377"/>
      <c r="R16" s="1112">
        <f t="shared" si="4"/>
        <v>7.1942446043165451E-2</v>
      </c>
      <c r="S16" s="1111">
        <v>1069.2307692307693</v>
      </c>
      <c r="T16" s="1111"/>
      <c r="U16" s="1112">
        <f t="shared" si="5"/>
        <v>6.2499999999999986E-2</v>
      </c>
      <c r="V16" s="1111">
        <v>1006.3348416289593</v>
      </c>
      <c r="W16" s="1111"/>
      <c r="X16" s="1112">
        <f t="shared" si="6"/>
        <v>0.71208622016936096</v>
      </c>
      <c r="Y16" s="1111">
        <v>587.78280542986431</v>
      </c>
      <c r="Z16" s="1111"/>
      <c r="AA16" s="1112">
        <f t="shared" si="7"/>
        <v>0</v>
      </c>
      <c r="AB16" s="1111">
        <v>587.78280542986431</v>
      </c>
      <c r="AC16" s="1111"/>
      <c r="AD16" s="1112">
        <f t="shared" si="8"/>
        <v>0</v>
      </c>
      <c r="AE16" s="1111">
        <v>587.78280542986431</v>
      </c>
      <c r="AF16" s="1111"/>
      <c r="AG16" s="1112">
        <f t="shared" si="9"/>
        <v>-0.56409395973154364</v>
      </c>
      <c r="AH16" s="763">
        <v>1348.4162895927602</v>
      </c>
      <c r="AI16" s="763"/>
      <c r="AJ16" s="1112">
        <f t="shared" si="10"/>
        <v>-0.11834319526627221</v>
      </c>
      <c r="AK16" s="531">
        <v>1529.4117647058824</v>
      </c>
      <c r="AL16" s="629"/>
      <c r="AM16" s="1112">
        <f t="shared" si="11"/>
        <v>0</v>
      </c>
      <c r="AN16" s="531">
        <v>1529.4117647058824</v>
      </c>
      <c r="AO16" s="629"/>
      <c r="AP16" s="1112">
        <f t="shared" si="12"/>
        <v>0</v>
      </c>
      <c r="AQ16" s="531">
        <v>1529.4117647058824</v>
      </c>
    </row>
    <row r="17" spans="1:43" x14ac:dyDescent="0.3">
      <c r="A17" s="279" t="s">
        <v>64</v>
      </c>
      <c r="B17" s="542">
        <v>199</v>
      </c>
      <c r="C17" s="33" t="s">
        <v>72</v>
      </c>
      <c r="D17" s="1111">
        <v>994.11764705882365</v>
      </c>
      <c r="E17" s="1111"/>
      <c r="F17" s="1112">
        <f t="shared" si="0"/>
        <v>0</v>
      </c>
      <c r="G17" s="1111">
        <v>994.11764705882365</v>
      </c>
      <c r="H17" s="1111"/>
      <c r="I17" s="1112">
        <f t="shared" si="1"/>
        <v>0</v>
      </c>
      <c r="J17" s="1111">
        <v>994.11764705882365</v>
      </c>
      <c r="K17" s="1111"/>
      <c r="L17" s="1112">
        <f t="shared" si="2"/>
        <v>6.2893081761006331E-2</v>
      </c>
      <c r="M17" s="1111">
        <v>935.2941176470589</v>
      </c>
      <c r="N17" s="1111"/>
      <c r="O17" s="1112">
        <f t="shared" si="3"/>
        <v>0</v>
      </c>
      <c r="P17" s="377">
        <v>935.2941176470589</v>
      </c>
      <c r="Q17" s="377"/>
      <c r="R17" s="1112">
        <f t="shared" si="4"/>
        <v>6.7114093959731599E-2</v>
      </c>
      <c r="S17" s="1111">
        <v>876.47058823529414</v>
      </c>
      <c r="T17" s="1111"/>
      <c r="U17" s="1112">
        <f t="shared" si="5"/>
        <v>0.18181818181818163</v>
      </c>
      <c r="V17" s="1111">
        <v>741.62895927601824</v>
      </c>
      <c r="W17" s="1111"/>
      <c r="X17" s="1112">
        <f t="shared" si="6"/>
        <v>0.17155110793423906</v>
      </c>
      <c r="Y17" s="1111">
        <v>633.03167420814475</v>
      </c>
      <c r="Z17" s="1111"/>
      <c r="AA17" s="1112">
        <f t="shared" si="7"/>
        <v>0</v>
      </c>
      <c r="AB17" s="1111">
        <v>633.03167420814475</v>
      </c>
      <c r="AC17" s="1111"/>
      <c r="AD17" s="1112">
        <f t="shared" si="8"/>
        <v>0.16680567139282718</v>
      </c>
      <c r="AE17" s="1111">
        <v>542.53393665158376</v>
      </c>
      <c r="AF17" s="1111"/>
      <c r="AG17" s="1112">
        <f t="shared" si="9"/>
        <v>-0.59765100671140936</v>
      </c>
      <c r="AH17" s="763">
        <v>1348.4162895927602</v>
      </c>
      <c r="AI17" s="763"/>
      <c r="AJ17" s="1112">
        <f t="shared" si="10"/>
        <v>-0.11834319526627221</v>
      </c>
      <c r="AK17" s="531">
        <v>1529.4117647058824</v>
      </c>
      <c r="AL17" s="629"/>
      <c r="AM17" s="1112">
        <f t="shared" si="11"/>
        <v>0</v>
      </c>
      <c r="AN17" s="531">
        <v>1529.4117647058824</v>
      </c>
      <c r="AO17" s="629"/>
      <c r="AP17" s="1112">
        <f t="shared" si="12"/>
        <v>0</v>
      </c>
      <c r="AQ17" s="531">
        <v>1529.4117647058824</v>
      </c>
    </row>
    <row r="18" spans="1:43" x14ac:dyDescent="0.3">
      <c r="A18" s="279" t="s">
        <v>64</v>
      </c>
      <c r="B18" s="542">
        <v>200</v>
      </c>
      <c r="C18" s="33" t="s">
        <v>73</v>
      </c>
      <c r="D18" s="1111">
        <v>990.49773755656122</v>
      </c>
      <c r="E18" s="1111"/>
      <c r="F18" s="1112">
        <f t="shared" si="0"/>
        <v>0</v>
      </c>
      <c r="G18" s="1111">
        <v>990.49773755656122</v>
      </c>
      <c r="H18" s="1111"/>
      <c r="I18" s="1112">
        <f t="shared" si="1"/>
        <v>0</v>
      </c>
      <c r="J18" s="1111">
        <v>990.49773755656122</v>
      </c>
      <c r="K18" s="1111"/>
      <c r="L18" s="1112">
        <f t="shared" si="2"/>
        <v>5.2910052910052928E-2</v>
      </c>
      <c r="M18" s="1111">
        <v>940.7239819004526</v>
      </c>
      <c r="N18" s="1111"/>
      <c r="O18" s="1112">
        <f t="shared" si="3"/>
        <v>0</v>
      </c>
      <c r="P18" s="377">
        <v>940.7239819004526</v>
      </c>
      <c r="Q18" s="377"/>
      <c r="R18" s="1112">
        <f t="shared" si="4"/>
        <v>5.5865921787709515E-2</v>
      </c>
      <c r="S18" s="1111">
        <v>890.95022624434398</v>
      </c>
      <c r="T18" s="1111"/>
      <c r="U18" s="1112">
        <f t="shared" si="5"/>
        <v>0.10000000000000005</v>
      </c>
      <c r="V18" s="1111">
        <v>809.95475113122177</v>
      </c>
      <c r="W18" s="1111"/>
      <c r="X18" s="1112">
        <f t="shared" si="6"/>
        <v>0</v>
      </c>
      <c r="Y18" s="1111">
        <v>809.95475113122177</v>
      </c>
      <c r="Z18" s="1111"/>
      <c r="AA18" s="1112">
        <f t="shared" si="7"/>
        <v>0</v>
      </c>
      <c r="AB18" s="1111">
        <v>809.95475113122177</v>
      </c>
      <c r="AC18" s="1111"/>
      <c r="AD18" s="1112">
        <f t="shared" si="8"/>
        <v>0</v>
      </c>
      <c r="AE18" s="1111">
        <v>809.95475113122177</v>
      </c>
      <c r="AF18" s="1111"/>
      <c r="AG18" s="1112">
        <f t="shared" si="9"/>
        <v>-0.47041420118343197</v>
      </c>
      <c r="AH18" s="763">
        <v>1529.4117647058824</v>
      </c>
      <c r="AI18" s="763"/>
      <c r="AJ18" s="1112">
        <f t="shared" si="10"/>
        <v>0</v>
      </c>
      <c r="AK18" s="531">
        <v>1529.4117647058824</v>
      </c>
      <c r="AL18" s="629"/>
      <c r="AM18" s="1112">
        <f t="shared" si="11"/>
        <v>0</v>
      </c>
      <c r="AN18" s="531">
        <v>1529.4117647058824</v>
      </c>
      <c r="AO18" s="629"/>
      <c r="AP18" s="1112">
        <f t="shared" si="12"/>
        <v>0</v>
      </c>
      <c r="AQ18" s="531">
        <v>1529.4117647058824</v>
      </c>
    </row>
    <row r="19" spans="1:43" x14ac:dyDescent="0.3">
      <c r="A19" s="279" t="s">
        <v>64</v>
      </c>
      <c r="B19" s="542">
        <v>201</v>
      </c>
      <c r="C19" s="33" t="s">
        <v>74</v>
      </c>
      <c r="D19" s="1111">
        <v>1254.4796380090499</v>
      </c>
      <c r="E19" s="1111"/>
      <c r="F19" s="1112">
        <f t="shared" si="0"/>
        <v>0</v>
      </c>
      <c r="G19" s="1111">
        <v>1254.4796380090499</v>
      </c>
      <c r="H19" s="1111"/>
      <c r="I19" s="1112">
        <f t="shared" si="1"/>
        <v>0</v>
      </c>
      <c r="J19" s="1111">
        <v>1254.4796380090499</v>
      </c>
      <c r="K19" s="1111"/>
      <c r="L19" s="1112">
        <f t="shared" si="2"/>
        <v>4.3668122270742238E-2</v>
      </c>
      <c r="M19" s="1111">
        <v>1201.9909502262446</v>
      </c>
      <c r="N19" s="1111"/>
      <c r="O19" s="1112">
        <f t="shared" si="3"/>
        <v>0</v>
      </c>
      <c r="P19" s="377">
        <v>1201.9909502262446</v>
      </c>
      <c r="Q19" s="377"/>
      <c r="R19" s="1112">
        <f t="shared" si="4"/>
        <v>4.5662100456621078E-2</v>
      </c>
      <c r="S19" s="1111">
        <v>1149.5022624434391</v>
      </c>
      <c r="T19" s="1111"/>
      <c r="U19" s="1112">
        <f t="shared" si="5"/>
        <v>0.16000000000000023</v>
      </c>
      <c r="V19" s="1111">
        <v>990.95022624434387</v>
      </c>
      <c r="W19" s="1111"/>
      <c r="X19" s="1112">
        <f t="shared" si="6"/>
        <v>9.5547773886943424E-2</v>
      </c>
      <c r="Y19" s="1111">
        <v>904.52488687782807</v>
      </c>
      <c r="Z19" s="1111"/>
      <c r="AA19" s="1112">
        <f t="shared" si="7"/>
        <v>0</v>
      </c>
      <c r="AB19" s="1111">
        <v>904.52488687782807</v>
      </c>
      <c r="AC19" s="1111"/>
      <c r="AD19" s="1112">
        <f t="shared" si="8"/>
        <v>0</v>
      </c>
      <c r="AE19" s="1111">
        <v>904.52488687782807</v>
      </c>
      <c r="AF19" s="1111"/>
      <c r="AG19" s="1112">
        <f t="shared" si="9"/>
        <v>-0.52177033492822966</v>
      </c>
      <c r="AH19" s="763">
        <v>1891.4027149321266</v>
      </c>
      <c r="AI19" s="763"/>
      <c r="AJ19" s="1112">
        <f t="shared" si="10"/>
        <v>5.0251256281406913E-2</v>
      </c>
      <c r="AK19" s="531">
        <v>1800.9049773755657</v>
      </c>
      <c r="AL19" s="629"/>
      <c r="AM19" s="1112">
        <f t="shared" si="11"/>
        <v>0</v>
      </c>
      <c r="AN19" s="531">
        <v>1800.9049773755657</v>
      </c>
      <c r="AO19" s="629"/>
      <c r="AP19" s="1112">
        <f t="shared" si="12"/>
        <v>0</v>
      </c>
      <c r="AQ19" s="531">
        <v>1800.9049773755657</v>
      </c>
    </row>
    <row r="20" spans="1:43" x14ac:dyDescent="0.3">
      <c r="A20" s="279" t="s">
        <v>64</v>
      </c>
      <c r="B20" s="542">
        <v>202</v>
      </c>
      <c r="C20" s="33" t="s">
        <v>75</v>
      </c>
      <c r="D20" s="1111">
        <v>9042.5339366515836</v>
      </c>
      <c r="E20" s="1111"/>
      <c r="F20" s="1112">
        <f t="shared" si="0"/>
        <v>0</v>
      </c>
      <c r="G20" s="1111">
        <v>9042.5339366515836</v>
      </c>
      <c r="H20" s="1111"/>
      <c r="I20" s="1112">
        <f t="shared" si="1"/>
        <v>0</v>
      </c>
      <c r="J20" s="1111">
        <v>9042.5339366515836</v>
      </c>
      <c r="K20" s="1111"/>
      <c r="L20" s="1112">
        <f t="shared" si="2"/>
        <v>5.0462573591253078E-2</v>
      </c>
      <c r="M20" s="1111">
        <v>8608.1447963800911</v>
      </c>
      <c r="N20" s="1111"/>
      <c r="O20" s="1112">
        <f t="shared" si="3"/>
        <v>0</v>
      </c>
      <c r="P20" s="377">
        <v>8608.1447963800911</v>
      </c>
      <c r="Q20" s="377"/>
      <c r="R20" s="1112">
        <f t="shared" si="4"/>
        <v>6.2555853440571879E-2</v>
      </c>
      <c r="S20" s="1111">
        <v>8101.3574660633494</v>
      </c>
      <c r="T20" s="1111"/>
      <c r="U20" s="1112">
        <f t="shared" si="5"/>
        <v>0</v>
      </c>
      <c r="V20" s="1111">
        <v>8101.3574660633494</v>
      </c>
      <c r="W20" s="1111"/>
      <c r="X20" s="1112">
        <f t="shared" si="6"/>
        <v>0</v>
      </c>
      <c r="Y20" s="1111">
        <v>8101.3574660633494</v>
      </c>
      <c r="Z20" s="1111"/>
      <c r="AA20" s="1112">
        <f t="shared" si="7"/>
        <v>0</v>
      </c>
      <c r="AB20" s="1111">
        <v>8101.3574660633494</v>
      </c>
      <c r="AC20" s="1111"/>
      <c r="AD20" s="1112">
        <f t="shared" si="8"/>
        <v>1.819836214740678E-2</v>
      </c>
      <c r="AE20" s="1111">
        <v>7956.5610859728513</v>
      </c>
      <c r="AF20" s="1111"/>
      <c r="AG20" s="1112">
        <f t="shared" si="9"/>
        <v>-0.11991991991991995</v>
      </c>
      <c r="AH20" s="763">
        <v>9040.7239819004535</v>
      </c>
      <c r="AI20" s="763"/>
      <c r="AJ20" s="1112">
        <f t="shared" si="10"/>
        <v>0</v>
      </c>
      <c r="AK20" s="531">
        <v>9040.7239819004535</v>
      </c>
      <c r="AL20" s="629"/>
      <c r="AM20" s="1112">
        <f t="shared" si="11"/>
        <v>0</v>
      </c>
      <c r="AN20" s="531">
        <v>9040.7239819004535</v>
      </c>
      <c r="AO20" s="629"/>
      <c r="AP20" s="1112">
        <f t="shared" si="12"/>
        <v>0</v>
      </c>
      <c r="AQ20" s="531">
        <v>9040.7239819004535</v>
      </c>
    </row>
    <row r="21" spans="1:43" x14ac:dyDescent="0.3">
      <c r="A21" s="279" t="s">
        <v>64</v>
      </c>
      <c r="B21" s="542">
        <v>208</v>
      </c>
      <c r="C21" s="33" t="s">
        <v>76</v>
      </c>
      <c r="D21" s="1111">
        <v>6915.3846153846152</v>
      </c>
      <c r="E21" s="1111"/>
      <c r="F21" s="1112">
        <f t="shared" si="0"/>
        <v>0</v>
      </c>
      <c r="G21" s="1111">
        <v>6915.3846153846152</v>
      </c>
      <c r="H21" s="1111"/>
      <c r="I21" s="1112">
        <f t="shared" si="1"/>
        <v>0</v>
      </c>
      <c r="J21" s="1111">
        <v>6915.3846153846152</v>
      </c>
      <c r="K21" s="1111"/>
      <c r="L21" s="1112">
        <f t="shared" si="2"/>
        <v>3.4522439585730681E-2</v>
      </c>
      <c r="M21" s="1111">
        <v>6684.6153846153848</v>
      </c>
      <c r="N21" s="1111"/>
      <c r="O21" s="1112">
        <f t="shared" si="3"/>
        <v>0</v>
      </c>
      <c r="P21" s="377">
        <v>6684.6153846153848</v>
      </c>
      <c r="Q21" s="377"/>
      <c r="R21" s="1112">
        <f t="shared" si="4"/>
        <v>6.1050061050061069E-2</v>
      </c>
      <c r="S21" s="1111">
        <v>6300</v>
      </c>
      <c r="T21" s="1111"/>
      <c r="U21" s="1112">
        <f t="shared" si="5"/>
        <v>6.2499999999999903E-2</v>
      </c>
      <c r="V21" s="1111">
        <v>5929.4117647058829</v>
      </c>
      <c r="W21" s="1111"/>
      <c r="X21" s="1112">
        <f t="shared" si="6"/>
        <v>0</v>
      </c>
      <c r="Y21" s="1111">
        <v>5929.4117647058829</v>
      </c>
      <c r="Z21" s="1111"/>
      <c r="AA21" s="1112">
        <f t="shared" si="7"/>
        <v>0</v>
      </c>
      <c r="AB21" s="1111">
        <v>5929.4117647058829</v>
      </c>
      <c r="AC21" s="1111"/>
      <c r="AD21" s="1112">
        <f t="shared" si="8"/>
        <v>2.5031289111389306E-2</v>
      </c>
      <c r="AE21" s="1111">
        <v>5784.6153846153848</v>
      </c>
      <c r="AF21" s="1111"/>
      <c r="AG21" s="1112">
        <f t="shared" si="9"/>
        <v>-0.19999999999999996</v>
      </c>
      <c r="AH21" s="763">
        <v>7230.7692307692305</v>
      </c>
      <c r="AI21" s="763"/>
      <c r="AJ21" s="1112">
        <f t="shared" si="10"/>
        <v>0</v>
      </c>
      <c r="AK21" s="531">
        <v>7230.7692307692305</v>
      </c>
      <c r="AL21" s="629"/>
      <c r="AM21" s="1112">
        <f t="shared" si="11"/>
        <v>0</v>
      </c>
      <c r="AN21" s="531">
        <v>7230.7692307692305</v>
      </c>
      <c r="AO21" s="629"/>
      <c r="AP21" s="1112">
        <f t="shared" si="12"/>
        <v>0</v>
      </c>
      <c r="AQ21" s="531">
        <v>7230.7692307692305</v>
      </c>
    </row>
    <row r="22" spans="1:43" x14ac:dyDescent="0.3">
      <c r="A22" s="279" t="s">
        <v>64</v>
      </c>
      <c r="B22" s="542">
        <v>215</v>
      </c>
      <c r="C22" s="33" t="s">
        <v>77</v>
      </c>
      <c r="D22" s="1111">
        <v>7449.7737556561087</v>
      </c>
      <c r="E22" s="1111"/>
      <c r="F22" s="1112">
        <f t="shared" si="0"/>
        <v>0</v>
      </c>
      <c r="G22" s="1111">
        <v>7449.7737556561087</v>
      </c>
      <c r="H22" s="1111"/>
      <c r="I22" s="1112">
        <f t="shared" si="1"/>
        <v>0</v>
      </c>
      <c r="J22" s="1111">
        <v>7449.7737556561087</v>
      </c>
      <c r="K22" s="1111"/>
      <c r="L22" s="1112">
        <f t="shared" si="2"/>
        <v>5.1072522982635218E-2</v>
      </c>
      <c r="M22" s="1111">
        <v>7087.7828054298652</v>
      </c>
      <c r="N22" s="1111"/>
      <c r="O22" s="1112">
        <f t="shared" si="3"/>
        <v>0</v>
      </c>
      <c r="P22" s="377">
        <v>7087.7828054298652</v>
      </c>
      <c r="Q22" s="377"/>
      <c r="R22" s="1112">
        <f t="shared" si="4"/>
        <v>6.5288356909684472E-2</v>
      </c>
      <c r="S22" s="1111">
        <v>6653.3936651583717</v>
      </c>
      <c r="T22" s="1111"/>
      <c r="U22" s="1112">
        <f t="shared" si="5"/>
        <v>0</v>
      </c>
      <c r="V22" s="1111">
        <v>6653.3936651583717</v>
      </c>
      <c r="W22" s="1111"/>
      <c r="X22" s="1112">
        <f t="shared" si="6"/>
        <v>0</v>
      </c>
      <c r="Y22" s="1111">
        <v>6653.3936651583717</v>
      </c>
      <c r="Z22" s="1111"/>
      <c r="AA22" s="1112">
        <f t="shared" si="7"/>
        <v>0</v>
      </c>
      <c r="AB22" s="1111">
        <v>6653.3936651583717</v>
      </c>
      <c r="AC22" s="1111"/>
      <c r="AD22" s="1112">
        <f t="shared" si="8"/>
        <v>2.2246941045606289E-2</v>
      </c>
      <c r="AE22" s="1111">
        <v>6508.5972850678736</v>
      </c>
      <c r="AF22" s="1111"/>
      <c r="AG22" s="1112">
        <f t="shared" si="9"/>
        <v>-0.15288574793875143</v>
      </c>
      <c r="AH22" s="763">
        <v>7683.2579185520362</v>
      </c>
      <c r="AI22" s="763"/>
      <c r="AJ22" s="1112">
        <f t="shared" si="10"/>
        <v>0</v>
      </c>
      <c r="AK22" s="531">
        <v>7683.2579185520362</v>
      </c>
      <c r="AL22" s="629"/>
      <c r="AM22" s="1112">
        <f t="shared" si="11"/>
        <v>0</v>
      </c>
      <c r="AN22" s="531">
        <v>7683.2579185520362</v>
      </c>
      <c r="AO22" s="629"/>
      <c r="AP22" s="1112">
        <f t="shared" si="12"/>
        <v>0</v>
      </c>
      <c r="AQ22" s="531">
        <v>7683.2579185520362</v>
      </c>
    </row>
    <row r="23" spans="1:43" x14ac:dyDescent="0.3">
      <c r="A23" s="279" t="s">
        <v>64</v>
      </c>
      <c r="B23" s="542">
        <v>221</v>
      </c>
      <c r="C23" s="33" t="s">
        <v>78</v>
      </c>
      <c r="D23" s="1111">
        <v>5567.4208144796385</v>
      </c>
      <c r="E23" s="1111"/>
      <c r="F23" s="1112">
        <f t="shared" si="0"/>
        <v>0</v>
      </c>
      <c r="G23" s="1111">
        <v>5567.4208144796385</v>
      </c>
      <c r="H23" s="1111"/>
      <c r="I23" s="1112">
        <f t="shared" si="1"/>
        <v>0</v>
      </c>
      <c r="J23" s="1111">
        <v>5567.4208144796385</v>
      </c>
      <c r="K23" s="1111"/>
      <c r="L23" s="1112">
        <f t="shared" si="2"/>
        <v>5.4869684499314099E-2</v>
      </c>
      <c r="M23" s="1111">
        <v>5277.8280542986431</v>
      </c>
      <c r="N23" s="1111"/>
      <c r="O23" s="1112">
        <f t="shared" si="3"/>
        <v>0</v>
      </c>
      <c r="P23" s="377">
        <v>5277.8280542986431</v>
      </c>
      <c r="Q23" s="377"/>
      <c r="R23" s="1112">
        <f t="shared" si="4"/>
        <v>8.9686098654708571E-2</v>
      </c>
      <c r="S23" s="1111">
        <v>4843.4389140271496</v>
      </c>
      <c r="T23" s="1111"/>
      <c r="U23" s="1112">
        <f t="shared" si="5"/>
        <v>0</v>
      </c>
      <c r="V23" s="1111">
        <v>4843.4389140271496</v>
      </c>
      <c r="W23" s="1111"/>
      <c r="X23" s="1112">
        <f t="shared" si="6"/>
        <v>0</v>
      </c>
      <c r="Y23" s="1111">
        <v>4843.4389140271496</v>
      </c>
      <c r="Z23" s="1111"/>
      <c r="AA23" s="1112">
        <f t="shared" si="7"/>
        <v>0</v>
      </c>
      <c r="AB23" s="1111">
        <v>4843.4389140271496</v>
      </c>
      <c r="AC23" s="1111"/>
      <c r="AD23" s="1112">
        <f t="shared" si="8"/>
        <v>1.5174506828528113E-2</v>
      </c>
      <c r="AE23" s="1111">
        <v>4771.0407239819006</v>
      </c>
      <c r="AF23" s="1111"/>
      <c r="AG23" s="1112">
        <f t="shared" si="9"/>
        <v>-0.11986644407345579</v>
      </c>
      <c r="AH23" s="763">
        <v>5420.8144796380093</v>
      </c>
      <c r="AI23" s="763"/>
      <c r="AJ23" s="1112">
        <f t="shared" si="10"/>
        <v>0</v>
      </c>
      <c r="AK23" s="531">
        <v>5420.8144796380093</v>
      </c>
      <c r="AL23" s="629"/>
      <c r="AM23" s="1112">
        <f t="shared" si="11"/>
        <v>0</v>
      </c>
      <c r="AN23" s="531">
        <v>5420.8144796380093</v>
      </c>
      <c r="AO23" s="629"/>
      <c r="AP23" s="1112">
        <f t="shared" si="12"/>
        <v>0</v>
      </c>
      <c r="AQ23" s="531">
        <v>5420.8144796380093</v>
      </c>
    </row>
    <row r="24" spans="1:43" x14ac:dyDescent="0.3">
      <c r="A24" s="279" t="s">
        <v>64</v>
      </c>
      <c r="B24" s="542">
        <v>243</v>
      </c>
      <c r="C24" s="33" t="s">
        <v>79</v>
      </c>
      <c r="D24" s="1111">
        <v>8390.9502262443439</v>
      </c>
      <c r="E24" s="1111"/>
      <c r="F24" s="1112">
        <f t="shared" si="0"/>
        <v>0</v>
      </c>
      <c r="G24" s="1111">
        <v>8390.9502262443439</v>
      </c>
      <c r="H24" s="1111"/>
      <c r="I24" s="1112">
        <f t="shared" si="1"/>
        <v>0</v>
      </c>
      <c r="J24" s="1111">
        <v>8390.9502262443439</v>
      </c>
      <c r="K24" s="1111"/>
      <c r="L24" s="1112">
        <f t="shared" si="2"/>
        <v>5.4595086442220116E-2</v>
      </c>
      <c r="M24" s="1111">
        <v>7956.5610859728513</v>
      </c>
      <c r="N24" s="1111"/>
      <c r="O24" s="1112">
        <f t="shared" si="3"/>
        <v>0</v>
      </c>
      <c r="P24" s="377">
        <v>7956.5610859728513</v>
      </c>
      <c r="Q24" s="377"/>
      <c r="R24" s="1112">
        <f t="shared" si="4"/>
        <v>6.8027210884353803E-2</v>
      </c>
      <c r="S24" s="1111">
        <v>7449.7737556561087</v>
      </c>
      <c r="T24" s="1111"/>
      <c r="U24" s="1112">
        <f t="shared" si="5"/>
        <v>0</v>
      </c>
      <c r="V24" s="1111">
        <v>7449.7737556561087</v>
      </c>
      <c r="W24" s="1111"/>
      <c r="X24" s="1112">
        <f t="shared" si="6"/>
        <v>0</v>
      </c>
      <c r="Y24" s="1111">
        <v>7449.7737556561087</v>
      </c>
      <c r="Z24" s="1111"/>
      <c r="AA24" s="1112">
        <f t="shared" si="7"/>
        <v>0</v>
      </c>
      <c r="AB24" s="1111">
        <v>7449.7737556561087</v>
      </c>
      <c r="AC24" s="1111"/>
      <c r="AD24" s="1112">
        <f t="shared" si="8"/>
        <v>9.8135426889107234E-3</v>
      </c>
      <c r="AE24" s="1111">
        <v>7377.3755656108597</v>
      </c>
      <c r="AF24" s="1111"/>
      <c r="AG24" s="1112">
        <f t="shared" si="9"/>
        <v>-0.12249730893433793</v>
      </c>
      <c r="AH24" s="763">
        <v>8407.2398190045242</v>
      </c>
      <c r="AI24" s="763"/>
      <c r="AJ24" s="1112">
        <f t="shared" si="10"/>
        <v>0</v>
      </c>
      <c r="AK24" s="531">
        <v>8407.2398190045242</v>
      </c>
      <c r="AL24" s="629"/>
      <c r="AM24" s="1112">
        <f t="shared" si="11"/>
        <v>0</v>
      </c>
      <c r="AN24" s="531">
        <v>8407.2398190045242</v>
      </c>
      <c r="AO24" s="629"/>
      <c r="AP24" s="1112">
        <f t="shared" si="12"/>
        <v>0</v>
      </c>
      <c r="AQ24" s="531">
        <v>8407.2398190045242</v>
      </c>
    </row>
    <row r="25" spans="1:43" x14ac:dyDescent="0.3">
      <c r="A25" s="279" t="s">
        <v>64</v>
      </c>
      <c r="B25" s="542">
        <v>266</v>
      </c>
      <c r="C25" s="33" t="s">
        <v>80</v>
      </c>
      <c r="D25" s="1111">
        <v>8158.823529411764</v>
      </c>
      <c r="E25" s="1111"/>
      <c r="F25" s="1112">
        <f t="shared" si="0"/>
        <v>0</v>
      </c>
      <c r="G25" s="1111">
        <v>8158.823529411764</v>
      </c>
      <c r="H25" s="1111"/>
      <c r="I25" s="1112">
        <f t="shared" si="1"/>
        <v>0.10477299185098944</v>
      </c>
      <c r="J25" s="1111">
        <v>7385.0678733031673</v>
      </c>
      <c r="K25" s="1111"/>
      <c r="L25" s="1112">
        <f t="shared" si="2"/>
        <v>-3.6019536019536486E-3</v>
      </c>
      <c r="M25" s="1111">
        <v>7411.7647058823532</v>
      </c>
      <c r="N25" s="1111"/>
      <c r="O25" s="1112">
        <f t="shared" si="3"/>
        <v>0</v>
      </c>
      <c r="P25" s="377">
        <v>7411.7647058823532</v>
      </c>
      <c r="Q25" s="377"/>
      <c r="R25" s="1112">
        <f t="shared" si="4"/>
        <v>0.14942528735632191</v>
      </c>
      <c r="S25" s="1111">
        <v>6448.2352941176468</v>
      </c>
      <c r="T25" s="1111"/>
      <c r="U25" s="1112">
        <f t="shared" si="5"/>
        <v>1.8045435062151616E-2</v>
      </c>
      <c r="V25" s="1111">
        <v>6333.936651583711</v>
      </c>
      <c r="W25" s="1111"/>
      <c r="X25" s="1112">
        <f t="shared" si="6"/>
        <v>0.24999999999999986</v>
      </c>
      <c r="Y25" s="1111">
        <v>5067.1493212669693</v>
      </c>
      <c r="Z25" s="1111"/>
      <c r="AA25" s="1112">
        <f t="shared" si="7"/>
        <v>-0.23841131664853094</v>
      </c>
      <c r="AB25" s="1111">
        <v>6653.3936651583717</v>
      </c>
      <c r="AC25" s="1111"/>
      <c r="AD25" s="1112">
        <f t="shared" si="8"/>
        <v>4.4436867825889265E-2</v>
      </c>
      <c r="AE25" s="1111">
        <v>6370.3167420814489</v>
      </c>
      <c r="AF25" s="1111"/>
      <c r="AG25" s="1112">
        <f t="shared" si="9"/>
        <v>-0.11998999874984365</v>
      </c>
      <c r="AH25" s="763">
        <v>7238.9140271493216</v>
      </c>
      <c r="AI25" s="763"/>
      <c r="AJ25" s="1112">
        <f t="shared" si="10"/>
        <v>-0.11023359288097886</v>
      </c>
      <c r="AK25" s="531">
        <v>8135.746606334842</v>
      </c>
      <c r="AL25" s="629"/>
      <c r="AM25" s="1112">
        <f t="shared" si="11"/>
        <v>0</v>
      </c>
      <c r="AN25" s="531">
        <v>8135.746606334842</v>
      </c>
      <c r="AO25" s="629"/>
      <c r="AP25" s="1112">
        <f t="shared" si="12"/>
        <v>0</v>
      </c>
      <c r="AQ25" s="531">
        <v>8135.746606334842</v>
      </c>
    </row>
    <row r="26" spans="1:43" x14ac:dyDescent="0.3">
      <c r="A26" s="279" t="s">
        <v>64</v>
      </c>
      <c r="B26" s="542">
        <v>416</v>
      </c>
      <c r="C26" s="33" t="s">
        <v>81</v>
      </c>
      <c r="D26" s="1111">
        <v>8069.2307692307695</v>
      </c>
      <c r="E26" s="1111"/>
      <c r="F26" s="1112">
        <f t="shared" si="0"/>
        <v>0</v>
      </c>
      <c r="G26" s="1111">
        <v>8069.2307692307695</v>
      </c>
      <c r="H26" s="1111"/>
      <c r="I26" s="1112">
        <f t="shared" si="1"/>
        <v>0</v>
      </c>
      <c r="J26" s="1111">
        <v>8069.2307692307695</v>
      </c>
      <c r="K26" s="1111"/>
      <c r="L26" s="1112">
        <f t="shared" si="2"/>
        <v>5.0050050050049942E-2</v>
      </c>
      <c r="M26" s="1111">
        <v>7684.6153846153857</v>
      </c>
      <c r="N26" s="1111"/>
      <c r="O26" s="1112">
        <f t="shared" si="3"/>
        <v>0</v>
      </c>
      <c r="P26" s="377">
        <v>7684.6153846153857</v>
      </c>
      <c r="Q26" s="377"/>
      <c r="R26" s="1112">
        <f t="shared" si="4"/>
        <v>3.0959752321981508E-2</v>
      </c>
      <c r="S26" s="1111">
        <v>7453.8461538461543</v>
      </c>
      <c r="T26" s="1111"/>
      <c r="U26" s="1112">
        <f t="shared" si="5"/>
        <v>0</v>
      </c>
      <c r="V26" s="1111">
        <v>7453.8461538461543</v>
      </c>
      <c r="W26" s="1111"/>
      <c r="X26" s="1112">
        <f t="shared" si="6"/>
        <v>6.2499999999999944E-2</v>
      </c>
      <c r="Y26" s="1111">
        <v>7015.3846153846162</v>
      </c>
      <c r="Z26" s="1111"/>
      <c r="AA26" s="1112">
        <f t="shared" si="7"/>
        <v>0</v>
      </c>
      <c r="AB26" s="1111">
        <v>7015.3846153846162</v>
      </c>
      <c r="AC26" s="1111"/>
      <c r="AD26" s="1112">
        <f t="shared" si="8"/>
        <v>1.0427528675703885E-2</v>
      </c>
      <c r="AE26" s="1111">
        <v>6942.9864253393671</v>
      </c>
      <c r="AF26" s="1111"/>
      <c r="AG26" s="1112">
        <f t="shared" si="9"/>
        <v>-0.11714614499424625</v>
      </c>
      <c r="AH26" s="763">
        <v>7864.2533936651589</v>
      </c>
      <c r="AI26" s="763"/>
      <c r="AJ26" s="1112">
        <f t="shared" si="10"/>
        <v>0</v>
      </c>
      <c r="AK26" s="531">
        <v>7864.2533936651589</v>
      </c>
      <c r="AL26" s="629"/>
      <c r="AM26" s="1112">
        <f t="shared" si="11"/>
        <v>0</v>
      </c>
      <c r="AN26" s="531">
        <v>7864.2533936651589</v>
      </c>
      <c r="AO26" s="629"/>
      <c r="AP26" s="1112">
        <f t="shared" si="12"/>
        <v>0</v>
      </c>
      <c r="AQ26" s="531">
        <v>7864.2533936651589</v>
      </c>
    </row>
    <row r="27" spans="1:43" x14ac:dyDescent="0.3">
      <c r="A27" s="279" t="s">
        <v>64</v>
      </c>
      <c r="B27" s="542">
        <v>468</v>
      </c>
      <c r="C27" s="33" t="s">
        <v>82</v>
      </c>
      <c r="D27" s="1111">
        <v>2434.389140271493</v>
      </c>
      <c r="E27" s="1111"/>
      <c r="F27" s="1112">
        <f t="shared" si="0"/>
        <v>0</v>
      </c>
      <c r="G27" s="1111">
        <v>2434.389140271493</v>
      </c>
      <c r="H27" s="1111"/>
      <c r="I27" s="1112">
        <f t="shared" si="1"/>
        <v>0</v>
      </c>
      <c r="J27" s="1111">
        <v>2434.389140271493</v>
      </c>
      <c r="K27" s="1111"/>
      <c r="L27" s="1112">
        <f t="shared" si="2"/>
        <v>8.0321285140562054E-2</v>
      </c>
      <c r="M27" s="1111">
        <v>2253.3936651583713</v>
      </c>
      <c r="N27" s="1111"/>
      <c r="O27" s="1112">
        <f t="shared" si="3"/>
        <v>0</v>
      </c>
      <c r="P27" s="377">
        <v>2253.3936651583713</v>
      </c>
      <c r="Q27" s="377"/>
      <c r="R27" s="1112">
        <f t="shared" si="4"/>
        <v>1.1746724890829694</v>
      </c>
      <c r="S27" s="1111">
        <v>1036.1990950226245</v>
      </c>
      <c r="T27" s="1111"/>
      <c r="U27" s="1112">
        <f t="shared" si="5"/>
        <v>0.53691275167785246</v>
      </c>
      <c r="V27" s="1111">
        <v>674.20814479638011</v>
      </c>
      <c r="W27" s="1111"/>
      <c r="X27" s="1112">
        <f t="shared" si="6"/>
        <v>0</v>
      </c>
      <c r="Y27" s="1111">
        <v>674.20814479638011</v>
      </c>
      <c r="Z27" s="1111"/>
      <c r="AA27" s="1112">
        <f t="shared" si="7"/>
        <v>0.15503875968992251</v>
      </c>
      <c r="AB27" s="1111">
        <v>583.71040723981901</v>
      </c>
      <c r="AC27" s="1111"/>
      <c r="AD27" s="1112">
        <f t="shared" si="8"/>
        <v>0</v>
      </c>
      <c r="AE27" s="1111">
        <v>583.71040723981901</v>
      </c>
      <c r="AF27" s="1111"/>
      <c r="AG27" s="1112">
        <f t="shared" si="9"/>
        <v>-0.34848484848484851</v>
      </c>
      <c r="AH27" s="763">
        <v>895.92760180995481</v>
      </c>
      <c r="AI27" s="763"/>
      <c r="AJ27" s="1112">
        <f t="shared" si="10"/>
        <v>0</v>
      </c>
      <c r="AK27" s="531">
        <v>895.92760180995481</v>
      </c>
      <c r="AL27" s="629"/>
      <c r="AM27" s="1112">
        <f t="shared" si="11"/>
        <v>0</v>
      </c>
      <c r="AN27" s="531">
        <v>895.92760180995481</v>
      </c>
      <c r="AO27" s="629"/>
      <c r="AP27" s="1112">
        <f t="shared" si="12"/>
        <v>0</v>
      </c>
      <c r="AQ27" s="531">
        <v>895.92760180995481</v>
      </c>
    </row>
    <row r="28" spans="1:43" x14ac:dyDescent="0.3">
      <c r="A28" s="279" t="s">
        <v>64</v>
      </c>
      <c r="B28" s="542">
        <v>665</v>
      </c>
      <c r="C28" s="33" t="s">
        <v>83</v>
      </c>
      <c r="D28" s="1111">
        <v>9342.6244343891394</v>
      </c>
      <c r="E28" s="1111"/>
      <c r="F28" s="1112">
        <f t="shared" si="0"/>
        <v>0</v>
      </c>
      <c r="G28" s="1111">
        <v>9342.6244343891394</v>
      </c>
      <c r="H28" s="1111"/>
      <c r="I28" s="1112">
        <f t="shared" si="1"/>
        <v>0</v>
      </c>
      <c r="J28" s="1111">
        <v>9342.6244343891394</v>
      </c>
      <c r="K28" s="1111"/>
      <c r="L28" s="1112">
        <f t="shared" si="2"/>
        <v>5.1325919589392539E-2</v>
      </c>
      <c r="M28" s="1111">
        <v>8886.5158371040725</v>
      </c>
      <c r="N28" s="1111"/>
      <c r="O28" s="1112">
        <f t="shared" si="3"/>
        <v>0</v>
      </c>
      <c r="P28" s="377">
        <v>8886.5158371040725</v>
      </c>
      <c r="Q28" s="377"/>
      <c r="R28" s="1112">
        <f t="shared" si="4"/>
        <v>6.3694267515923664E-2</v>
      </c>
      <c r="S28" s="1111">
        <v>8354.3891402714926</v>
      </c>
      <c r="T28" s="1111"/>
      <c r="U28" s="1112">
        <f t="shared" si="5"/>
        <v>4.9999999999999843E-2</v>
      </c>
      <c r="V28" s="1111">
        <v>7956.5610859728513</v>
      </c>
      <c r="W28" s="1111"/>
      <c r="X28" s="1112">
        <f t="shared" si="6"/>
        <v>0</v>
      </c>
      <c r="Y28" s="1111">
        <v>7956.5610859728513</v>
      </c>
      <c r="Z28" s="1111"/>
      <c r="AA28" s="1112">
        <f t="shared" si="7"/>
        <v>0</v>
      </c>
      <c r="AB28" s="1111">
        <v>7956.5610859728513</v>
      </c>
      <c r="AC28" s="1111"/>
      <c r="AD28" s="1112">
        <f t="shared" si="8"/>
        <v>0</v>
      </c>
      <c r="AE28" s="1111">
        <v>7956.5610859728513</v>
      </c>
      <c r="AF28" s="1111"/>
      <c r="AG28" s="1112">
        <f t="shared" si="9"/>
        <v>-0.11991991991991995</v>
      </c>
      <c r="AH28" s="763">
        <v>9040.7239819004535</v>
      </c>
      <c r="AI28" s="763"/>
      <c r="AJ28" s="1112">
        <f t="shared" si="10"/>
        <v>0</v>
      </c>
      <c r="AK28" s="531">
        <v>9040.7239819004535</v>
      </c>
      <c r="AL28" s="629"/>
      <c r="AM28" s="1112">
        <f t="shared" si="11"/>
        <v>0</v>
      </c>
      <c r="AN28" s="531">
        <v>9040.7239819004535</v>
      </c>
      <c r="AO28" s="629"/>
      <c r="AP28" s="1112">
        <f t="shared" si="12"/>
        <v>0</v>
      </c>
      <c r="AQ28" s="531">
        <v>9040.7239819004535</v>
      </c>
    </row>
    <row r="29" spans="1:43" x14ac:dyDescent="0.3">
      <c r="A29" s="279" t="s">
        <v>64</v>
      </c>
      <c r="B29" s="542">
        <v>6071</v>
      </c>
      <c r="C29" s="454" t="s">
        <v>84</v>
      </c>
      <c r="D29" s="1111">
        <v>8390.9502262443439</v>
      </c>
      <c r="E29" s="1111"/>
      <c r="F29" s="1112">
        <f t="shared" si="0"/>
        <v>0</v>
      </c>
      <c r="G29" s="1111">
        <v>8390.9502262443439</v>
      </c>
      <c r="H29" s="1111"/>
      <c r="I29" s="1112">
        <f t="shared" si="1"/>
        <v>0</v>
      </c>
      <c r="J29" s="1111">
        <v>8390.9502262443439</v>
      </c>
      <c r="K29" s="1111"/>
      <c r="L29" s="1112">
        <f t="shared" si="2"/>
        <v>5.4595086442220116E-2</v>
      </c>
      <c r="M29" s="1111">
        <v>7956.5610859728513</v>
      </c>
      <c r="N29" s="1111"/>
      <c r="O29" s="1112">
        <f t="shared" si="3"/>
        <v>0</v>
      </c>
      <c r="P29" s="377">
        <v>7956.5610859728513</v>
      </c>
      <c r="Q29" s="377"/>
      <c r="R29" s="1112">
        <f t="shared" si="4"/>
        <v>6.8027210884353803E-2</v>
      </c>
      <c r="S29" s="1111">
        <v>7449.7737556561087</v>
      </c>
      <c r="T29" s="1111"/>
      <c r="U29" s="1112">
        <f t="shared" si="5"/>
        <v>0</v>
      </c>
      <c r="V29" s="1111">
        <v>7449.7737556561087</v>
      </c>
      <c r="W29" s="1111"/>
      <c r="X29" s="1112">
        <f t="shared" si="6"/>
        <v>0</v>
      </c>
      <c r="Y29" s="1111">
        <v>7449.7737556561087</v>
      </c>
      <c r="Z29" s="1111"/>
      <c r="AA29" s="1112" t="e">
        <f t="shared" si="7"/>
        <v>#DIV/0!</v>
      </c>
      <c r="AB29" s="1111"/>
      <c r="AC29" s="1111"/>
      <c r="AD29" s="1112" t="e">
        <f t="shared" si="8"/>
        <v>#DIV/0!</v>
      </c>
      <c r="AE29" s="1111"/>
      <c r="AF29" s="1111"/>
      <c r="AG29" s="1112" t="e">
        <f t="shared" si="9"/>
        <v>#DIV/0!</v>
      </c>
      <c r="AH29" s="763"/>
      <c r="AI29" s="763"/>
      <c r="AJ29" s="1112" t="e">
        <f t="shared" si="10"/>
        <v>#DIV/0!</v>
      </c>
      <c r="AK29" s="531"/>
      <c r="AL29" s="629"/>
      <c r="AM29" s="1112" t="e">
        <f t="shared" si="11"/>
        <v>#DIV/0!</v>
      </c>
      <c r="AN29" s="531"/>
      <c r="AO29" s="629"/>
      <c r="AP29" s="1112" t="e">
        <f t="shared" si="12"/>
        <v>#DIV/0!</v>
      </c>
      <c r="AQ29" s="531"/>
    </row>
    <row r="30" spans="1:43" x14ac:dyDescent="0.3">
      <c r="A30" s="279" t="s">
        <v>64</v>
      </c>
      <c r="B30" s="542">
        <v>6072</v>
      </c>
      <c r="C30" s="454" t="s">
        <v>85</v>
      </c>
      <c r="D30" s="1111">
        <v>11763.800904977375</v>
      </c>
      <c r="E30" s="1111"/>
      <c r="F30" s="1112">
        <f t="shared" si="0"/>
        <v>0</v>
      </c>
      <c r="G30" s="1111">
        <v>11763.800904977375</v>
      </c>
      <c r="H30" s="1111"/>
      <c r="I30" s="1112">
        <f t="shared" si="1"/>
        <v>2.3623907394282918E-2</v>
      </c>
      <c r="J30" s="1111">
        <v>11492.307692307693</v>
      </c>
      <c r="K30" s="1111"/>
      <c r="L30" s="1112">
        <f t="shared" si="2"/>
        <v>5.8338194849570785E-2</v>
      </c>
      <c r="M30" s="1111">
        <v>10858.823529411766</v>
      </c>
      <c r="N30" s="1111"/>
      <c r="O30" s="1112">
        <f t="shared" si="3"/>
        <v>0</v>
      </c>
      <c r="P30" s="377">
        <v>10858.823529411766</v>
      </c>
      <c r="Q30" s="377"/>
      <c r="R30" s="1112">
        <f t="shared" si="4"/>
        <v>0.17647058823529424</v>
      </c>
      <c r="S30" s="1111">
        <v>9230</v>
      </c>
      <c r="T30" s="1111"/>
      <c r="U30" s="1112">
        <f t="shared" si="5"/>
        <v>2.5555555555555557E-2</v>
      </c>
      <c r="V30" s="1111">
        <v>9000</v>
      </c>
      <c r="W30" s="1111"/>
      <c r="X30" s="1112">
        <f t="shared" si="6"/>
        <v>5.3216838760921349E-2</v>
      </c>
      <c r="Y30" s="1111">
        <v>8545.2488687782807</v>
      </c>
      <c r="Z30" s="1111"/>
      <c r="AA30" s="1112" t="e">
        <f t="shared" si="7"/>
        <v>#DIV/0!</v>
      </c>
      <c r="AB30" s="1111"/>
      <c r="AC30" s="1111"/>
      <c r="AD30" s="1112" t="e">
        <f t="shared" si="8"/>
        <v>#DIV/0!</v>
      </c>
      <c r="AE30" s="1111"/>
      <c r="AF30" s="1111"/>
      <c r="AG30" s="1112" t="e">
        <f t="shared" si="9"/>
        <v>#DIV/0!</v>
      </c>
      <c r="AH30" s="763"/>
      <c r="AI30" s="763"/>
      <c r="AJ30" s="1112" t="e">
        <f t="shared" si="10"/>
        <v>#DIV/0!</v>
      </c>
      <c r="AK30" s="531"/>
      <c r="AL30" s="629"/>
      <c r="AM30" s="1112" t="e">
        <f t="shared" si="11"/>
        <v>#DIV/0!</v>
      </c>
      <c r="AN30" s="531"/>
      <c r="AO30" s="629"/>
      <c r="AP30" s="1112" t="e">
        <f t="shared" si="12"/>
        <v>#DIV/0!</v>
      </c>
      <c r="AQ30" s="531"/>
    </row>
    <row r="31" spans="1:43" x14ac:dyDescent="0.3">
      <c r="A31" s="279" t="s">
        <v>64</v>
      </c>
      <c r="B31" s="542">
        <v>6073</v>
      </c>
      <c r="C31" s="454" t="s">
        <v>86</v>
      </c>
      <c r="D31" s="1111">
        <v>6263.3484162895929</v>
      </c>
      <c r="E31" s="1111"/>
      <c r="F31" s="1112">
        <f t="shared" si="0"/>
        <v>0</v>
      </c>
      <c r="G31" s="1111">
        <v>6263.3484162895929</v>
      </c>
      <c r="H31" s="1111"/>
      <c r="I31" s="1112">
        <f t="shared" si="1"/>
        <v>0</v>
      </c>
      <c r="J31" s="1111">
        <v>6263.3484162895929</v>
      </c>
      <c r="K31" s="1111"/>
      <c r="L31" s="1112">
        <f t="shared" si="2"/>
        <v>-6.4977257959704122E-4</v>
      </c>
      <c r="M31" s="1111">
        <v>6267.4208144796376</v>
      </c>
      <c r="N31" s="1111"/>
      <c r="O31" s="1112">
        <f t="shared" si="3"/>
        <v>0</v>
      </c>
      <c r="P31" s="377">
        <v>6267.4208144796376</v>
      </c>
      <c r="Q31" s="377"/>
      <c r="R31" s="1112">
        <f t="shared" si="4"/>
        <v>0.11683599419448464</v>
      </c>
      <c r="S31" s="1111">
        <v>5611.7647058823532</v>
      </c>
      <c r="T31" s="1111"/>
      <c r="U31" s="1112">
        <f t="shared" si="5"/>
        <v>0.12500000000000008</v>
      </c>
      <c r="V31" s="1111">
        <v>4988.2352941176468</v>
      </c>
      <c r="W31" s="1111"/>
      <c r="X31" s="1112">
        <f t="shared" si="6"/>
        <v>0</v>
      </c>
      <c r="Y31" s="1111">
        <v>4988.2352941176468</v>
      </c>
      <c r="Z31" s="1111"/>
      <c r="AA31" s="1112" t="e">
        <f t="shared" si="7"/>
        <v>#DIV/0!</v>
      </c>
      <c r="AB31" s="1111"/>
      <c r="AC31" s="1111"/>
      <c r="AD31" s="1112" t="e">
        <f t="shared" si="8"/>
        <v>#DIV/0!</v>
      </c>
      <c r="AE31" s="1111"/>
      <c r="AF31" s="1111"/>
      <c r="AG31" s="1112" t="e">
        <f t="shared" si="9"/>
        <v>#DIV/0!</v>
      </c>
      <c r="AH31" s="763"/>
      <c r="AI31" s="763"/>
      <c r="AJ31" s="1112" t="e">
        <f t="shared" si="10"/>
        <v>#DIV/0!</v>
      </c>
      <c r="AK31" s="531"/>
      <c r="AL31" s="629"/>
      <c r="AM31" s="1112" t="e">
        <f t="shared" si="11"/>
        <v>#DIV/0!</v>
      </c>
      <c r="AN31" s="531"/>
      <c r="AO31" s="629"/>
      <c r="AP31" s="1112" t="e">
        <f t="shared" si="12"/>
        <v>#DIV/0!</v>
      </c>
      <c r="AQ31" s="531"/>
    </row>
    <row r="32" spans="1:43" x14ac:dyDescent="0.3">
      <c r="A32" s="279" t="s">
        <v>64</v>
      </c>
      <c r="B32" s="542">
        <v>6074</v>
      </c>
      <c r="C32" s="454" t="s">
        <v>87</v>
      </c>
      <c r="D32" s="1111">
        <v>6697.285067873303</v>
      </c>
      <c r="E32" s="1111"/>
      <c r="F32" s="1112">
        <f t="shared" si="0"/>
        <v>0</v>
      </c>
      <c r="G32" s="1111">
        <v>6697.285067873303</v>
      </c>
      <c r="H32" s="1111"/>
      <c r="I32" s="1112">
        <f t="shared" si="1"/>
        <v>0</v>
      </c>
      <c r="J32" s="1111">
        <v>6697.285067873303</v>
      </c>
      <c r="K32" s="1111"/>
      <c r="L32" s="1112">
        <f t="shared" si="2"/>
        <v>5.4127198917456029E-2</v>
      </c>
      <c r="M32" s="1111">
        <v>6353.3936651583708</v>
      </c>
      <c r="N32" s="1111"/>
      <c r="O32" s="1112">
        <f t="shared" si="3"/>
        <v>0</v>
      </c>
      <c r="P32" s="377">
        <v>6353.3936651583708</v>
      </c>
      <c r="Q32" s="377"/>
      <c r="R32" s="1112">
        <f t="shared" si="4"/>
        <v>5.7224606580829764E-2</v>
      </c>
      <c r="S32" s="1111">
        <v>6009.5022624434387</v>
      </c>
      <c r="T32" s="1111"/>
      <c r="U32" s="1112">
        <f t="shared" si="5"/>
        <v>0</v>
      </c>
      <c r="V32" s="1111">
        <v>6009.5022624434387</v>
      </c>
      <c r="W32" s="1111"/>
      <c r="X32" s="1112">
        <f t="shared" si="6"/>
        <v>0</v>
      </c>
      <c r="Y32" s="1111">
        <v>6009.5022624434387</v>
      </c>
      <c r="Z32" s="1111"/>
      <c r="AA32" s="1112" t="e">
        <f t="shared" si="7"/>
        <v>#DIV/0!</v>
      </c>
      <c r="AB32" s="1111"/>
      <c r="AC32" s="1111"/>
      <c r="AD32" s="1112" t="e">
        <f t="shared" si="8"/>
        <v>#DIV/0!</v>
      </c>
      <c r="AE32" s="1111"/>
      <c r="AF32" s="1111"/>
      <c r="AG32" s="1112" t="e">
        <f t="shared" si="9"/>
        <v>#DIV/0!</v>
      </c>
      <c r="AH32" s="763"/>
      <c r="AI32" s="763"/>
      <c r="AJ32" s="1112" t="e">
        <f t="shared" si="10"/>
        <v>#DIV/0!</v>
      </c>
      <c r="AK32" s="531"/>
      <c r="AL32" s="629"/>
      <c r="AM32" s="1112" t="e">
        <f t="shared" si="11"/>
        <v>#DIV/0!</v>
      </c>
      <c r="AN32" s="531"/>
      <c r="AO32" s="629"/>
      <c r="AP32" s="1112" t="e">
        <f t="shared" si="12"/>
        <v>#DIV/0!</v>
      </c>
      <c r="AQ32" s="531"/>
    </row>
    <row r="33" spans="1:43" x14ac:dyDescent="0.3">
      <c r="A33" s="279" t="s">
        <v>64</v>
      </c>
      <c r="B33" s="542">
        <v>6075</v>
      </c>
      <c r="C33" s="454" t="s">
        <v>88</v>
      </c>
      <c r="D33" s="1111">
        <v>8069.2307692307695</v>
      </c>
      <c r="E33" s="1111"/>
      <c r="F33" s="1112">
        <f t="shared" si="0"/>
        <v>0</v>
      </c>
      <c r="G33" s="1111">
        <v>8069.2307692307695</v>
      </c>
      <c r="H33" s="1111"/>
      <c r="I33" s="1112">
        <f t="shared" si="1"/>
        <v>0</v>
      </c>
      <c r="J33" s="1111">
        <v>8069.2307692307695</v>
      </c>
      <c r="K33" s="1111"/>
      <c r="L33" s="1112">
        <f t="shared" si="2"/>
        <v>5.0050050050049942E-2</v>
      </c>
      <c r="M33" s="1111">
        <v>7684.6153846153857</v>
      </c>
      <c r="N33" s="1111"/>
      <c r="O33" s="1112">
        <f t="shared" si="3"/>
        <v>0</v>
      </c>
      <c r="P33" s="377">
        <v>7684.6153846153857</v>
      </c>
      <c r="Q33" s="377"/>
      <c r="R33" s="1112">
        <f t="shared" si="4"/>
        <v>3.0959752321981508E-2</v>
      </c>
      <c r="S33" s="1111">
        <v>7453.8461538461543</v>
      </c>
      <c r="T33" s="1111"/>
      <c r="U33" s="1112">
        <f t="shared" si="5"/>
        <v>0</v>
      </c>
      <c r="V33" s="1111">
        <v>7453.8461538461543</v>
      </c>
      <c r="W33" s="1111"/>
      <c r="X33" s="1112">
        <f t="shared" si="6"/>
        <v>6.2499999999999944E-2</v>
      </c>
      <c r="Y33" s="1111">
        <v>7015.3846153846162</v>
      </c>
      <c r="Z33" s="1111"/>
      <c r="AA33" s="1112" t="e">
        <f t="shared" si="7"/>
        <v>#DIV/0!</v>
      </c>
      <c r="AB33" s="1111"/>
      <c r="AC33" s="1111"/>
      <c r="AD33" s="1112" t="e">
        <f t="shared" si="8"/>
        <v>#DIV/0!</v>
      </c>
      <c r="AE33" s="1111"/>
      <c r="AF33" s="1111"/>
      <c r="AG33" s="1112" t="e">
        <f t="shared" si="9"/>
        <v>#DIV/0!</v>
      </c>
      <c r="AH33" s="763"/>
      <c r="AI33" s="763"/>
      <c r="AJ33" s="1112" t="e">
        <f t="shared" si="10"/>
        <v>#DIV/0!</v>
      </c>
      <c r="AK33" s="531"/>
      <c r="AL33" s="629"/>
      <c r="AM33" s="1112" t="e">
        <f t="shared" si="11"/>
        <v>#DIV/0!</v>
      </c>
      <c r="AN33" s="531"/>
      <c r="AO33" s="629"/>
      <c r="AP33" s="1112" t="e">
        <f t="shared" si="12"/>
        <v>#DIV/0!</v>
      </c>
      <c r="AQ33" s="531"/>
    </row>
    <row r="34" spans="1:43" x14ac:dyDescent="0.3">
      <c r="A34" s="279" t="s">
        <v>64</v>
      </c>
      <c r="B34" s="542">
        <v>6076</v>
      </c>
      <c r="C34" s="454" t="s">
        <v>89</v>
      </c>
      <c r="D34" s="1111">
        <v>8158.823529411764</v>
      </c>
      <c r="E34" s="1111"/>
      <c r="F34" s="1112">
        <f t="shared" si="0"/>
        <v>0</v>
      </c>
      <c r="G34" s="1111">
        <v>8158.823529411764</v>
      </c>
      <c r="H34" s="1111"/>
      <c r="I34" s="1112">
        <f t="shared" si="1"/>
        <v>0.10477299185098944</v>
      </c>
      <c r="J34" s="1111">
        <v>7385.0678733031673</v>
      </c>
      <c r="K34" s="1111"/>
      <c r="L34" s="1112">
        <f t="shared" si="2"/>
        <v>-3.6019536019536486E-3</v>
      </c>
      <c r="M34" s="1111">
        <v>7411.7647058823532</v>
      </c>
      <c r="N34" s="1111"/>
      <c r="O34" s="1112">
        <f t="shared" si="3"/>
        <v>0</v>
      </c>
      <c r="P34" s="377">
        <v>7411.7647058823532</v>
      </c>
      <c r="Q34" s="377"/>
      <c r="R34" s="1112">
        <f t="shared" si="4"/>
        <v>0.14942528735632191</v>
      </c>
      <c r="S34" s="1111">
        <v>6448.2352941176468</v>
      </c>
      <c r="T34" s="1111"/>
      <c r="U34" s="1112">
        <f t="shared" si="5"/>
        <v>1.8045435062151616E-2</v>
      </c>
      <c r="V34" s="1111">
        <v>6333.936651583711</v>
      </c>
      <c r="W34" s="1111"/>
      <c r="X34" s="1112">
        <f t="shared" si="6"/>
        <v>0.24999999999999986</v>
      </c>
      <c r="Y34" s="1111">
        <v>5067.1493212669693</v>
      </c>
      <c r="Z34" s="1111"/>
      <c r="AA34" s="1112" t="e">
        <f t="shared" si="7"/>
        <v>#DIV/0!</v>
      </c>
      <c r="AB34" s="1111"/>
      <c r="AC34" s="1111"/>
      <c r="AD34" s="1112" t="e">
        <f t="shared" si="8"/>
        <v>#DIV/0!</v>
      </c>
      <c r="AE34" s="1111"/>
      <c r="AF34" s="1111"/>
      <c r="AG34" s="1112" t="e">
        <f t="shared" si="9"/>
        <v>#DIV/0!</v>
      </c>
      <c r="AH34" s="763"/>
      <c r="AI34" s="763"/>
      <c r="AJ34" s="1112" t="e">
        <f t="shared" si="10"/>
        <v>#DIV/0!</v>
      </c>
      <c r="AK34" s="531"/>
      <c r="AL34" s="629"/>
      <c r="AM34" s="1112" t="e">
        <f t="shared" si="11"/>
        <v>#DIV/0!</v>
      </c>
      <c r="AN34" s="531"/>
      <c r="AO34" s="629"/>
      <c r="AP34" s="1112" t="e">
        <f t="shared" si="12"/>
        <v>#DIV/0!</v>
      </c>
      <c r="AQ34" s="531"/>
    </row>
    <row r="35" spans="1:43" x14ac:dyDescent="0.3">
      <c r="A35" s="279" t="s">
        <v>64</v>
      </c>
      <c r="B35" s="542">
        <v>6077</v>
      </c>
      <c r="C35" s="454" t="s">
        <v>90</v>
      </c>
      <c r="D35" s="1111">
        <v>2434.389140271493</v>
      </c>
      <c r="E35" s="1111"/>
      <c r="F35" s="1112">
        <f t="shared" si="0"/>
        <v>0</v>
      </c>
      <c r="G35" s="1111">
        <v>2434.389140271493</v>
      </c>
      <c r="H35" s="1111"/>
      <c r="I35" s="1112">
        <f t="shared" si="1"/>
        <v>0</v>
      </c>
      <c r="J35" s="1111">
        <v>2434.389140271493</v>
      </c>
      <c r="K35" s="1111"/>
      <c r="L35" s="1112">
        <f t="shared" si="2"/>
        <v>8.0321285140562054E-2</v>
      </c>
      <c r="M35" s="1111">
        <v>2253.3936651583713</v>
      </c>
      <c r="N35" s="1111"/>
      <c r="O35" s="1112">
        <f t="shared" si="3"/>
        <v>0</v>
      </c>
      <c r="P35" s="377">
        <v>2253.3936651583713</v>
      </c>
      <c r="Q35" s="377"/>
      <c r="R35" s="1112">
        <f t="shared" si="4"/>
        <v>1.1746724890829694</v>
      </c>
      <c r="S35" s="1111">
        <v>1036.1990950226245</v>
      </c>
      <c r="T35" s="1111"/>
      <c r="U35" s="1112">
        <f t="shared" si="5"/>
        <v>0.53691275167785246</v>
      </c>
      <c r="V35" s="1111">
        <v>674.20814479638011</v>
      </c>
      <c r="W35" s="1111"/>
      <c r="X35" s="1112">
        <f t="shared" si="6"/>
        <v>0</v>
      </c>
      <c r="Y35" s="1111">
        <v>674.20814479638011</v>
      </c>
      <c r="Z35" s="1111"/>
      <c r="AA35" s="1112" t="e">
        <f t="shared" si="7"/>
        <v>#DIV/0!</v>
      </c>
      <c r="AB35" s="1111"/>
      <c r="AC35" s="1111"/>
      <c r="AD35" s="1112" t="e">
        <f t="shared" si="8"/>
        <v>#DIV/0!</v>
      </c>
      <c r="AE35" s="1111"/>
      <c r="AF35" s="1111"/>
      <c r="AG35" s="1112" t="e">
        <f t="shared" si="9"/>
        <v>#DIV/0!</v>
      </c>
      <c r="AH35" s="763"/>
      <c r="AI35" s="763"/>
      <c r="AJ35" s="1112" t="e">
        <f t="shared" si="10"/>
        <v>#DIV/0!</v>
      </c>
      <c r="AK35" s="531"/>
      <c r="AL35" s="629"/>
      <c r="AM35" s="1112" t="e">
        <f t="shared" si="11"/>
        <v>#DIV/0!</v>
      </c>
      <c r="AN35" s="531"/>
      <c r="AO35" s="629"/>
      <c r="AP35" s="1112" t="e">
        <f t="shared" si="12"/>
        <v>#DIV/0!</v>
      </c>
      <c r="AQ35" s="531"/>
    </row>
    <row r="36" spans="1:43" x14ac:dyDescent="0.3">
      <c r="A36" s="279" t="s">
        <v>64</v>
      </c>
      <c r="B36" s="542">
        <v>6078</v>
      </c>
      <c r="C36" s="454" t="s">
        <v>91</v>
      </c>
      <c r="D36" s="1111">
        <v>7449.7737556561087</v>
      </c>
      <c r="E36" s="1111"/>
      <c r="F36" s="1112">
        <f t="shared" si="0"/>
        <v>0</v>
      </c>
      <c r="G36" s="1111">
        <v>7449.7737556561087</v>
      </c>
      <c r="H36" s="1111"/>
      <c r="I36" s="1112">
        <f t="shared" si="1"/>
        <v>0</v>
      </c>
      <c r="J36" s="1111">
        <v>7449.7737556561087</v>
      </c>
      <c r="K36" s="1111"/>
      <c r="L36" s="1112">
        <f t="shared" si="2"/>
        <v>5.1072522982635218E-2</v>
      </c>
      <c r="M36" s="1111">
        <v>7087.7828054298652</v>
      </c>
      <c r="N36" s="1111"/>
      <c r="O36" s="1112">
        <f t="shared" si="3"/>
        <v>0</v>
      </c>
      <c r="P36" s="377">
        <v>7087.7828054298652</v>
      </c>
      <c r="Q36" s="377"/>
      <c r="R36" s="1112">
        <f t="shared" si="4"/>
        <v>6.5288356909684472E-2</v>
      </c>
      <c r="S36" s="1111">
        <v>6653.3936651583717</v>
      </c>
      <c r="T36" s="1111"/>
      <c r="U36" s="1112">
        <f t="shared" si="5"/>
        <v>0</v>
      </c>
      <c r="V36" s="1111">
        <v>6653.3936651583717</v>
      </c>
      <c r="W36" s="1111"/>
      <c r="X36" s="1112">
        <f t="shared" si="6"/>
        <v>0</v>
      </c>
      <c r="Y36" s="1111">
        <v>6653.3936651583717</v>
      </c>
      <c r="Z36" s="1111"/>
      <c r="AA36" s="1112" t="e">
        <f t="shared" si="7"/>
        <v>#DIV/0!</v>
      </c>
      <c r="AB36" s="1111"/>
      <c r="AC36" s="1111"/>
      <c r="AD36" s="1112" t="e">
        <f t="shared" si="8"/>
        <v>#DIV/0!</v>
      </c>
      <c r="AE36" s="1111"/>
      <c r="AF36" s="1111"/>
      <c r="AG36" s="1112" t="e">
        <f t="shared" si="9"/>
        <v>#DIV/0!</v>
      </c>
      <c r="AH36" s="763"/>
      <c r="AI36" s="763"/>
      <c r="AJ36" s="1112" t="e">
        <f t="shared" si="10"/>
        <v>#DIV/0!</v>
      </c>
      <c r="AK36" s="531"/>
      <c r="AL36" s="629"/>
      <c r="AM36" s="1112" t="e">
        <f t="shared" si="11"/>
        <v>#DIV/0!</v>
      </c>
      <c r="AN36" s="531"/>
      <c r="AO36" s="629"/>
      <c r="AP36" s="1112" t="e">
        <f t="shared" si="12"/>
        <v>#DIV/0!</v>
      </c>
      <c r="AQ36" s="531"/>
    </row>
    <row r="37" spans="1:43" x14ac:dyDescent="0.3">
      <c r="A37" s="279" t="s">
        <v>64</v>
      </c>
      <c r="B37" s="542">
        <v>6079</v>
      </c>
      <c r="C37" s="454" t="s">
        <v>92</v>
      </c>
      <c r="D37" s="1111">
        <v>5567.4208144796385</v>
      </c>
      <c r="E37" s="1111"/>
      <c r="F37" s="1112">
        <f t="shared" ref="F37:F68" si="13">(D37-G37)/G37</f>
        <v>0</v>
      </c>
      <c r="G37" s="1111">
        <v>5567.4208144796385</v>
      </c>
      <c r="H37" s="1111"/>
      <c r="I37" s="1112">
        <f t="shared" ref="I37:I68" si="14">(G37-J37)/J37</f>
        <v>0</v>
      </c>
      <c r="J37" s="1111">
        <v>5567.4208144796385</v>
      </c>
      <c r="K37" s="1111"/>
      <c r="L37" s="1112">
        <f t="shared" ref="L37:L68" si="15">(J37-M37)/M37</f>
        <v>5.4869684499314099E-2</v>
      </c>
      <c r="M37" s="1111">
        <v>5277.8280542986431</v>
      </c>
      <c r="N37" s="1111"/>
      <c r="O37" s="1112">
        <f t="shared" ref="O37:O68" si="16">(M37-P37)/P37</f>
        <v>0</v>
      </c>
      <c r="P37" s="377">
        <v>5277.8280542986431</v>
      </c>
      <c r="Q37" s="377"/>
      <c r="R37" s="1112">
        <f t="shared" ref="R37:R68" si="17">(P37-S37)/S37</f>
        <v>8.9686098654708571E-2</v>
      </c>
      <c r="S37" s="1111">
        <v>4843.4389140271496</v>
      </c>
      <c r="T37" s="1111"/>
      <c r="U37" s="1112">
        <f t="shared" ref="U37:U68" si="18">(S37-V37)/V37</f>
        <v>0</v>
      </c>
      <c r="V37" s="1111">
        <v>4843.4389140271496</v>
      </c>
      <c r="W37" s="1111"/>
      <c r="X37" s="1112">
        <f t="shared" ref="X37:X68" si="19">(V37-Y37)/Y37</f>
        <v>0</v>
      </c>
      <c r="Y37" s="1111">
        <v>4843.4389140271496</v>
      </c>
      <c r="Z37" s="1111"/>
      <c r="AA37" s="1112" t="e">
        <f t="shared" ref="AA37:AA68" si="20">(Y37-AB37)/AB37</f>
        <v>#DIV/0!</v>
      </c>
      <c r="AB37" s="1111"/>
      <c r="AC37" s="1111"/>
      <c r="AD37" s="1112" t="e">
        <f t="shared" ref="AD37:AD68" si="21">(AB37-AE37)/AE37</f>
        <v>#DIV/0!</v>
      </c>
      <c r="AE37" s="1111"/>
      <c r="AF37" s="1111"/>
      <c r="AG37" s="1112" t="e">
        <f t="shared" ref="AG37:AG68" si="22">(AE37-AH37)/AH37</f>
        <v>#DIV/0!</v>
      </c>
      <c r="AH37" s="763"/>
      <c r="AI37" s="763"/>
      <c r="AJ37" s="1112" t="e">
        <f t="shared" ref="AJ37:AJ68" si="23">(AH37-AK37)/AK37</f>
        <v>#DIV/0!</v>
      </c>
      <c r="AK37" s="531"/>
      <c r="AL37" s="629"/>
      <c r="AM37" s="1112" t="e">
        <f t="shared" ref="AM37:AM68" si="24">(AK37-AN37)/AN37</f>
        <v>#DIV/0!</v>
      </c>
      <c r="AN37" s="531"/>
      <c r="AO37" s="629"/>
      <c r="AP37" s="1112" t="e">
        <f t="shared" ref="AP37:AP68" si="25">(AN37-AQ37)/AQ37</f>
        <v>#DIV/0!</v>
      </c>
      <c r="AQ37" s="531"/>
    </row>
    <row r="38" spans="1:43" x14ac:dyDescent="0.3">
      <c r="A38" s="279" t="s">
        <v>64</v>
      </c>
      <c r="B38" s="542">
        <v>6080</v>
      </c>
      <c r="C38" s="454" t="s">
        <v>93</v>
      </c>
      <c r="D38" s="1111">
        <v>8453.8461538461543</v>
      </c>
      <c r="E38" s="1111"/>
      <c r="F38" s="1112">
        <f t="shared" si="13"/>
        <v>0</v>
      </c>
      <c r="G38" s="1111">
        <v>8453.8461538461543</v>
      </c>
      <c r="H38" s="1111"/>
      <c r="I38" s="1112">
        <f t="shared" si="14"/>
        <v>0</v>
      </c>
      <c r="J38" s="1111">
        <v>8453.8461538461543</v>
      </c>
      <c r="K38" s="1111"/>
      <c r="L38" s="1112">
        <f t="shared" si="15"/>
        <v>4.7664442326024799E-2</v>
      </c>
      <c r="M38" s="1111">
        <v>8069.2307692307695</v>
      </c>
      <c r="N38" s="1111"/>
      <c r="O38" s="1112">
        <f t="shared" si="16"/>
        <v>0</v>
      </c>
      <c r="P38" s="377">
        <v>8069.2307692307695</v>
      </c>
      <c r="Q38" s="377"/>
      <c r="R38" s="1112">
        <f t="shared" si="17"/>
        <v>5.0050050050049942E-2</v>
      </c>
      <c r="S38" s="1111">
        <v>7684.6153846153857</v>
      </c>
      <c r="T38" s="1111"/>
      <c r="U38" s="1112">
        <f t="shared" si="18"/>
        <v>9.5394736842105296E-2</v>
      </c>
      <c r="V38" s="1111">
        <v>7015.3846153846162</v>
      </c>
      <c r="W38" s="1111"/>
      <c r="X38" s="1112">
        <f t="shared" si="19"/>
        <v>0</v>
      </c>
      <c r="Y38" s="1111">
        <v>7015.3846153846162</v>
      </c>
      <c r="Z38" s="1111"/>
      <c r="AA38" s="1112" t="e">
        <f t="shared" si="20"/>
        <v>#DIV/0!</v>
      </c>
      <c r="AB38" s="1111"/>
      <c r="AC38" s="1111"/>
      <c r="AD38" s="1112" t="e">
        <f t="shared" si="21"/>
        <v>#DIV/0!</v>
      </c>
      <c r="AE38" s="1111"/>
      <c r="AF38" s="1111"/>
      <c r="AG38" s="1112" t="e">
        <f t="shared" si="22"/>
        <v>#DIV/0!</v>
      </c>
      <c r="AH38" s="763"/>
      <c r="AI38" s="763"/>
      <c r="AJ38" s="1112" t="e">
        <f t="shared" si="23"/>
        <v>#DIV/0!</v>
      </c>
      <c r="AK38" s="531"/>
      <c r="AL38" s="629"/>
      <c r="AM38" s="1112" t="e">
        <f t="shared" si="24"/>
        <v>#DIV/0!</v>
      </c>
      <c r="AN38" s="531"/>
      <c r="AO38" s="629"/>
      <c r="AP38" s="1112" t="e">
        <f t="shared" si="25"/>
        <v>#DIV/0!</v>
      </c>
      <c r="AQ38" s="531"/>
    </row>
    <row r="39" spans="1:43" ht="15" thickBot="1" x14ac:dyDescent="0.35">
      <c r="A39" s="297" t="s">
        <v>64</v>
      </c>
      <c r="B39" s="542">
        <v>6081</v>
      </c>
      <c r="C39" s="455" t="s">
        <v>94</v>
      </c>
      <c r="D39" s="1111">
        <v>7684.6153846153857</v>
      </c>
      <c r="E39" s="1111"/>
      <c r="F39" s="1112">
        <f t="shared" si="13"/>
        <v>0</v>
      </c>
      <c r="G39" s="1111">
        <v>7684.6153846153857</v>
      </c>
      <c r="H39" s="1111"/>
      <c r="I39" s="1112">
        <f t="shared" si="14"/>
        <v>-9.0009000900069091E-4</v>
      </c>
      <c r="J39" s="1111">
        <v>7691.538461538461</v>
      </c>
      <c r="K39" s="1111"/>
      <c r="L39" s="1112">
        <f t="shared" si="15"/>
        <v>5.3635405690200137E-2</v>
      </c>
      <c r="M39" s="1111">
        <v>7300</v>
      </c>
      <c r="N39" s="1111"/>
      <c r="O39" s="1112">
        <f t="shared" si="16"/>
        <v>0</v>
      </c>
      <c r="P39" s="377">
        <v>7300</v>
      </c>
      <c r="Q39" s="377"/>
      <c r="R39" s="1112">
        <f t="shared" si="17"/>
        <v>5.5617352614015597E-2</v>
      </c>
      <c r="S39" s="1111">
        <v>6915.3846153846152</v>
      </c>
      <c r="T39" s="1111"/>
      <c r="U39" s="1112">
        <f t="shared" si="18"/>
        <v>6.2499999999999931E-2</v>
      </c>
      <c r="V39" s="1111">
        <v>6508.5972850678736</v>
      </c>
      <c r="W39" s="1111"/>
      <c r="X39" s="1112">
        <f t="shared" si="19"/>
        <v>0</v>
      </c>
      <c r="Y39" s="1111">
        <v>6508.5972850678736</v>
      </c>
      <c r="Z39" s="1111"/>
      <c r="AA39" s="1112" t="e">
        <f t="shared" si="20"/>
        <v>#DIV/0!</v>
      </c>
      <c r="AB39" s="1111"/>
      <c r="AC39" s="1111"/>
      <c r="AD39" s="1112" t="e">
        <f t="shared" si="21"/>
        <v>#DIV/0!</v>
      </c>
      <c r="AE39" s="1111"/>
      <c r="AF39" s="1111"/>
      <c r="AG39" s="1112" t="e">
        <f t="shared" si="22"/>
        <v>#DIV/0!</v>
      </c>
      <c r="AH39" s="763"/>
      <c r="AI39" s="763"/>
      <c r="AJ39" s="1112" t="e">
        <f t="shared" si="23"/>
        <v>#DIV/0!</v>
      </c>
      <c r="AK39" s="531"/>
      <c r="AL39" s="629"/>
      <c r="AM39" s="1112" t="e">
        <f t="shared" si="24"/>
        <v>#DIV/0!</v>
      </c>
      <c r="AN39" s="531"/>
      <c r="AO39" s="629"/>
      <c r="AP39" s="1112" t="e">
        <f t="shared" si="25"/>
        <v>#DIV/0!</v>
      </c>
      <c r="AQ39" s="531"/>
    </row>
    <row r="40" spans="1:43" s="1121" customFormat="1" x14ac:dyDescent="0.3">
      <c r="A40" s="1113" t="s">
        <v>95</v>
      </c>
      <c r="B40" s="1114">
        <v>637</v>
      </c>
      <c r="C40" s="1115" t="s">
        <v>96</v>
      </c>
      <c r="D40" s="1116">
        <v>11167.87330316742</v>
      </c>
      <c r="E40" s="1116"/>
      <c r="F40" s="1117">
        <f t="shared" si="13"/>
        <v>8.9091871855970256E-2</v>
      </c>
      <c r="G40" s="1116">
        <v>10254.298642533937</v>
      </c>
      <c r="H40" s="1116"/>
      <c r="I40" s="1117">
        <f t="shared" si="14"/>
        <v>5.8823529411764705E-2</v>
      </c>
      <c r="J40" s="1116">
        <v>9684.6153846153848</v>
      </c>
      <c r="K40" s="1116"/>
      <c r="L40" s="1117">
        <f t="shared" si="15"/>
        <v>5.0041701417848139E-2</v>
      </c>
      <c r="M40" s="1116">
        <v>9223.0769230769238</v>
      </c>
      <c r="N40" s="1116"/>
      <c r="O40" s="1117">
        <f t="shared" si="16"/>
        <v>0</v>
      </c>
      <c r="P40" s="1118">
        <v>9223.0769230769238</v>
      </c>
      <c r="Q40" s="1118"/>
      <c r="R40" s="1117">
        <f t="shared" si="17"/>
        <v>0.1333333333333333</v>
      </c>
      <c r="S40" s="1116">
        <v>8138.0090497737565</v>
      </c>
      <c r="T40" s="1116"/>
      <c r="U40" s="1117">
        <f t="shared" si="18"/>
        <v>0.11805296531145119</v>
      </c>
      <c r="V40" s="1116">
        <v>7278.7330316742073</v>
      </c>
      <c r="W40" s="1116"/>
      <c r="X40" s="1117">
        <f t="shared" si="19"/>
        <v>7.4836295603367423E-2</v>
      </c>
      <c r="Y40" s="1116">
        <v>6771.9457013574665</v>
      </c>
      <c r="Z40" s="1116"/>
      <c r="AA40" s="1117">
        <f t="shared" si="20"/>
        <v>0</v>
      </c>
      <c r="AB40" s="1116">
        <v>6771.9457013574665</v>
      </c>
      <c r="AC40" s="1116"/>
      <c r="AD40" s="1117">
        <f t="shared" si="21"/>
        <v>1.9065776930409967E-2</v>
      </c>
      <c r="AE40" s="1116">
        <v>6645.2488687782807</v>
      </c>
      <c r="AF40" s="1116"/>
      <c r="AG40" s="1117">
        <f t="shared" si="22"/>
        <v>-0.16460853045194931</v>
      </c>
      <c r="AH40" s="1116">
        <v>7954.6525323910482</v>
      </c>
      <c r="AI40" s="1116"/>
      <c r="AJ40" s="1117">
        <f t="shared" si="23"/>
        <v>0.15572858731924344</v>
      </c>
      <c r="AK40" s="1119">
        <v>6882.8032979976451</v>
      </c>
      <c r="AL40" s="1120"/>
      <c r="AM40" s="1117">
        <f t="shared" si="24"/>
        <v>-9.1001011122345807E-2</v>
      </c>
      <c r="AN40" s="1119">
        <v>7571.8492343934049</v>
      </c>
      <c r="AO40" s="1120"/>
      <c r="AP40" s="1117">
        <f t="shared" si="25"/>
        <v>0.10011123470522802</v>
      </c>
      <c r="AQ40" s="1119">
        <v>6882.8032979976451</v>
      </c>
    </row>
    <row r="41" spans="1:43" x14ac:dyDescent="0.3">
      <c r="A41" s="279" t="s">
        <v>95</v>
      </c>
      <c r="B41" s="542">
        <v>224</v>
      </c>
      <c r="C41" s="33" t="s">
        <v>97</v>
      </c>
      <c r="D41" s="1111">
        <v>21828.506787330316</v>
      </c>
      <c r="E41" s="1111"/>
      <c r="F41" s="1112">
        <f t="shared" si="13"/>
        <v>4.9607275733774249E-2</v>
      </c>
      <c r="G41" s="1111">
        <v>20796.83257918552</v>
      </c>
      <c r="H41" s="1111"/>
      <c r="I41" s="1112">
        <f t="shared" si="14"/>
        <v>5.2196607220530621E-2</v>
      </c>
      <c r="J41" s="1111">
        <v>19765.158371040725</v>
      </c>
      <c r="K41" s="1111"/>
      <c r="L41" s="1112">
        <f t="shared" si="15"/>
        <v>4.5475216007276061E-2</v>
      </c>
      <c r="M41" s="1111">
        <v>18905.429864253394</v>
      </c>
      <c r="N41" s="1111"/>
      <c r="O41" s="1112">
        <f t="shared" si="16"/>
        <v>0.29421057522535077</v>
      </c>
      <c r="P41" s="377">
        <v>14607.692307692309</v>
      </c>
      <c r="Q41" s="377"/>
      <c r="R41" s="1112">
        <f t="shared" si="17"/>
        <v>0</v>
      </c>
      <c r="S41" s="1111">
        <v>14607.692307692309</v>
      </c>
      <c r="T41" s="1111"/>
      <c r="U41" s="1112">
        <f t="shared" si="18"/>
        <v>0.12156058921623115</v>
      </c>
      <c r="V41" s="1111">
        <v>13024.434389140273</v>
      </c>
      <c r="W41" s="1111"/>
      <c r="X41" s="1112">
        <f t="shared" si="19"/>
        <v>7.1471113758189431E-2</v>
      </c>
      <c r="Y41" s="1111">
        <v>12155.656108597286</v>
      </c>
      <c r="Z41" s="1111"/>
      <c r="AA41" s="1112">
        <f t="shared" si="20"/>
        <v>0</v>
      </c>
      <c r="AB41" s="1111">
        <v>12155.656108597286</v>
      </c>
      <c r="AC41" s="1111"/>
      <c r="AD41" s="1112">
        <f t="shared" si="21"/>
        <v>7.0108349267049105E-2</v>
      </c>
      <c r="AE41" s="1111">
        <v>11359.276018099548</v>
      </c>
      <c r="AF41" s="1111"/>
      <c r="AG41" s="1112">
        <f t="shared" si="22"/>
        <v>-0.19486850545221293</v>
      </c>
      <c r="AH41" s="763">
        <v>14108.597285067874</v>
      </c>
      <c r="AI41" s="763"/>
      <c r="AJ41" s="1112">
        <f t="shared" si="23"/>
        <v>0.15567086730911783</v>
      </c>
      <c r="AK41" s="531">
        <v>12208.144796380091</v>
      </c>
      <c r="AL41" s="629"/>
      <c r="AM41" s="1112">
        <f t="shared" si="24"/>
        <v>-9.402283411685694E-2</v>
      </c>
      <c r="AN41" s="531">
        <v>13475.113122171946</v>
      </c>
      <c r="AO41" s="629"/>
      <c r="AP41" s="1112">
        <f t="shared" si="25"/>
        <v>0.10378057820607856</v>
      </c>
      <c r="AQ41" s="531">
        <v>12208.144796380091</v>
      </c>
    </row>
    <row r="42" spans="1:43" x14ac:dyDescent="0.3">
      <c r="A42" s="279" t="s">
        <v>95</v>
      </c>
      <c r="B42" s="542">
        <v>227</v>
      </c>
      <c r="C42" s="33" t="s">
        <v>98</v>
      </c>
      <c r="D42" s="1111">
        <v>16069.230769230768</v>
      </c>
      <c r="E42" s="1111"/>
      <c r="F42" s="1112">
        <f t="shared" si="13"/>
        <v>5.0276520864756057E-2</v>
      </c>
      <c r="G42" s="1111">
        <v>15300</v>
      </c>
      <c r="H42" s="1111"/>
      <c r="I42" s="1112">
        <f t="shared" si="14"/>
        <v>4.7393364928909894E-2</v>
      </c>
      <c r="J42" s="1111">
        <v>14607.692307692309</v>
      </c>
      <c r="K42" s="1111"/>
      <c r="L42" s="1112">
        <f t="shared" si="15"/>
        <v>5.5586436909394125E-2</v>
      </c>
      <c r="M42" s="1111">
        <v>13838.461538461539</v>
      </c>
      <c r="N42" s="1111"/>
      <c r="O42" s="1112">
        <f t="shared" si="16"/>
        <v>0</v>
      </c>
      <c r="P42" s="377">
        <v>13838.461538461539</v>
      </c>
      <c r="Q42" s="377"/>
      <c r="R42" s="1112">
        <f t="shared" si="17"/>
        <v>3.6585365853658396E-2</v>
      </c>
      <c r="S42" s="1111">
        <v>13350.045248868781</v>
      </c>
      <c r="T42" s="1111"/>
      <c r="U42" s="1112">
        <f t="shared" si="18"/>
        <v>7.2702152414194324E-2</v>
      </c>
      <c r="V42" s="1111">
        <v>12445.248868778282</v>
      </c>
      <c r="W42" s="1111"/>
      <c r="X42" s="1112">
        <f t="shared" si="19"/>
        <v>0.10262989095574097</v>
      </c>
      <c r="Y42" s="1111">
        <v>11286.877828054299</v>
      </c>
      <c r="Z42" s="1111"/>
      <c r="AA42" s="1112">
        <f t="shared" si="20"/>
        <v>0</v>
      </c>
      <c r="AB42" s="1111">
        <v>11286.877828054299</v>
      </c>
      <c r="AC42" s="1111"/>
      <c r="AD42" s="1112">
        <f t="shared" si="21"/>
        <v>6.8540095956134348E-2</v>
      </c>
      <c r="AE42" s="1111">
        <v>10562.89592760181</v>
      </c>
      <c r="AF42" s="1111"/>
      <c r="AG42" s="1112">
        <f t="shared" si="22"/>
        <v>-0.13848016149806425</v>
      </c>
      <c r="AH42" s="763">
        <v>12260.76923076923</v>
      </c>
      <c r="AI42" s="763"/>
      <c r="AJ42" s="1112">
        <f t="shared" si="23"/>
        <v>0.1601281024819855</v>
      </c>
      <c r="AK42" s="531">
        <v>10568.461538461539</v>
      </c>
      <c r="AL42" s="629"/>
      <c r="AM42" s="1112">
        <f t="shared" si="24"/>
        <v>-9.4271211022480053E-2</v>
      </c>
      <c r="AN42" s="531">
        <v>11668.461538461539</v>
      </c>
      <c r="AO42" s="629"/>
      <c r="AP42" s="1112">
        <f t="shared" si="25"/>
        <v>0.10408326661329062</v>
      </c>
      <c r="AQ42" s="531">
        <v>10568.461538461539</v>
      </c>
    </row>
    <row r="43" spans="1:43" x14ac:dyDescent="0.3">
      <c r="A43" s="279" t="s">
        <v>95</v>
      </c>
      <c r="B43" s="542">
        <v>228</v>
      </c>
      <c r="C43" s="33" t="s">
        <v>99</v>
      </c>
      <c r="D43" s="1111">
        <v>17684.615384615383</v>
      </c>
      <c r="E43" s="1111"/>
      <c r="F43" s="1112">
        <f t="shared" si="13"/>
        <v>4.5475216007275832E-2</v>
      </c>
      <c r="G43" s="1111">
        <v>16915.384615384617</v>
      </c>
      <c r="H43" s="1111"/>
      <c r="I43" s="1112">
        <f t="shared" si="14"/>
        <v>4.7641734159123525E-2</v>
      </c>
      <c r="J43" s="1111">
        <v>16146.153846153846</v>
      </c>
      <c r="K43" s="1111"/>
      <c r="L43" s="1112">
        <f t="shared" si="15"/>
        <v>7.6962544894817894E-2</v>
      </c>
      <c r="M43" s="1111">
        <v>14992.307692307691</v>
      </c>
      <c r="N43" s="1111"/>
      <c r="O43" s="1112">
        <f t="shared" si="16"/>
        <v>0</v>
      </c>
      <c r="P43" s="377">
        <v>14992.307692307691</v>
      </c>
      <c r="Q43" s="377"/>
      <c r="R43" s="1112">
        <f t="shared" si="17"/>
        <v>3.6585365853658486E-2</v>
      </c>
      <c r="S43" s="1111">
        <v>14463.16742081448</v>
      </c>
      <c r="T43" s="1111"/>
      <c r="U43" s="1112">
        <f t="shared" si="18"/>
        <v>8.0435370470524528E-2</v>
      </c>
      <c r="V43" s="1111">
        <v>13386.425339366517</v>
      </c>
      <c r="W43" s="1111"/>
      <c r="X43" s="1112">
        <f t="shared" si="19"/>
        <v>0.10125074449076828</v>
      </c>
      <c r="Y43" s="1111">
        <v>12155.656108597286</v>
      </c>
      <c r="Z43" s="1111"/>
      <c r="AA43" s="1112">
        <f t="shared" si="20"/>
        <v>0</v>
      </c>
      <c r="AB43" s="1111">
        <v>12155.656108597286</v>
      </c>
      <c r="AC43" s="1111"/>
      <c r="AD43" s="1112">
        <f t="shared" si="21"/>
        <v>7.0108349267049105E-2</v>
      </c>
      <c r="AE43" s="1111">
        <v>11359.276018099548</v>
      </c>
      <c r="AF43" s="1111"/>
      <c r="AG43" s="1112">
        <f t="shared" si="22"/>
        <v>-0.13426721016366969</v>
      </c>
      <c r="AH43" s="763">
        <v>13120.995475113121</v>
      </c>
      <c r="AI43" s="763"/>
      <c r="AJ43" s="1112">
        <f t="shared" si="23"/>
        <v>0.15567086730911783</v>
      </c>
      <c r="AK43" s="531">
        <v>11353.574660633483</v>
      </c>
      <c r="AL43" s="629"/>
      <c r="AM43" s="1112">
        <f t="shared" si="24"/>
        <v>-9.4022834116856982E-2</v>
      </c>
      <c r="AN43" s="531">
        <v>12531.855203619909</v>
      </c>
      <c r="AO43" s="629"/>
      <c r="AP43" s="1112">
        <f t="shared" si="25"/>
        <v>0.10378057820607861</v>
      </c>
      <c r="AQ43" s="531">
        <v>11353.574660633483</v>
      </c>
    </row>
    <row r="44" spans="1:43" x14ac:dyDescent="0.3">
      <c r="A44" s="279" t="s">
        <v>95</v>
      </c>
      <c r="B44" s="542">
        <v>216</v>
      </c>
      <c r="C44" s="33" t="s">
        <v>100</v>
      </c>
      <c r="D44" s="1111">
        <v>12517.647058823532</v>
      </c>
      <c r="E44" s="1111"/>
      <c r="F44" s="1112">
        <f t="shared" si="13"/>
        <v>4.8514251061249375E-2</v>
      </c>
      <c r="G44" s="1111">
        <v>11938.461538461539</v>
      </c>
      <c r="H44" s="1111"/>
      <c r="I44" s="1112">
        <f t="shared" si="14"/>
        <v>5.0987890376035669E-2</v>
      </c>
      <c r="J44" s="1111">
        <v>11359.276018099548</v>
      </c>
      <c r="K44" s="1111"/>
      <c r="L44" s="1112">
        <f t="shared" si="15"/>
        <v>5.3727333781061086E-2</v>
      </c>
      <c r="M44" s="1111">
        <v>10780.090497737558</v>
      </c>
      <c r="N44" s="1111"/>
      <c r="O44" s="1112">
        <f t="shared" si="16"/>
        <v>6.3647403385956119E-2</v>
      </c>
      <c r="P44" s="377">
        <v>10135.02262443439</v>
      </c>
      <c r="Q44" s="377"/>
      <c r="R44" s="1112">
        <f t="shared" si="17"/>
        <v>-5.9838817998656799E-2</v>
      </c>
      <c r="S44" s="1111">
        <v>10780.090497737558</v>
      </c>
      <c r="T44" s="1111"/>
      <c r="U44" s="1112">
        <f t="shared" si="18"/>
        <v>6.4331665475339514E-2</v>
      </c>
      <c r="V44" s="1111">
        <v>10128.506787330318</v>
      </c>
      <c r="W44" s="1111"/>
      <c r="X44" s="1112">
        <f t="shared" si="19"/>
        <v>0.10244286840031529</v>
      </c>
      <c r="Y44" s="1111">
        <v>9187.3303167420818</v>
      </c>
      <c r="Z44" s="1111"/>
      <c r="AA44" s="1112">
        <f t="shared" si="20"/>
        <v>4.1017227235438783E-2</v>
      </c>
      <c r="AB44" s="1111">
        <v>8825.3393665158383</v>
      </c>
      <c r="AC44" s="1111"/>
      <c r="AD44" s="1112">
        <f t="shared" si="21"/>
        <v>7.0237050043898117E-2</v>
      </c>
      <c r="AE44" s="1111">
        <v>8246.1538461538476</v>
      </c>
      <c r="AF44" s="1111"/>
      <c r="AG44" s="1112">
        <f t="shared" si="22"/>
        <v>-0.11309239918628747</v>
      </c>
      <c r="AH44" s="763">
        <v>9297.6470588235297</v>
      </c>
      <c r="AI44" s="763"/>
      <c r="AJ44" s="1112">
        <f t="shared" si="23"/>
        <v>0.15321756894790597</v>
      </c>
      <c r="AK44" s="531">
        <v>8062.3529411764712</v>
      </c>
      <c r="AL44" s="629"/>
      <c r="AM44" s="1112">
        <f t="shared" si="24"/>
        <v>-9.267840593141792E-2</v>
      </c>
      <c r="AN44" s="531">
        <v>8885.8823529411766</v>
      </c>
      <c r="AO44" s="629"/>
      <c r="AP44" s="1112">
        <f t="shared" si="25"/>
        <v>0.10214504596527062</v>
      </c>
      <c r="AQ44" s="531">
        <v>8062.3529411764712</v>
      </c>
    </row>
    <row r="45" spans="1:43" x14ac:dyDescent="0.3">
      <c r="A45" s="279" t="s">
        <v>95</v>
      </c>
      <c r="B45" s="542">
        <v>223</v>
      </c>
      <c r="C45" s="33" t="s">
        <v>101</v>
      </c>
      <c r="D45" s="1111">
        <v>13169.23076923077</v>
      </c>
      <c r="E45" s="1111"/>
      <c r="F45" s="1112">
        <f t="shared" si="13"/>
        <v>5.2053209947946634E-2</v>
      </c>
      <c r="G45" s="1111">
        <v>12517.647058823532</v>
      </c>
      <c r="H45" s="1111"/>
      <c r="I45" s="1112">
        <f t="shared" si="14"/>
        <v>4.8514251061249375E-2</v>
      </c>
      <c r="J45" s="1111">
        <v>11938.461538461539</v>
      </c>
      <c r="K45" s="1111"/>
      <c r="L45" s="1112">
        <f t="shared" si="15"/>
        <v>5.0987890376035669E-2</v>
      </c>
      <c r="M45" s="1111">
        <v>11359.276018099548</v>
      </c>
      <c r="N45" s="1111"/>
      <c r="O45" s="1112">
        <f t="shared" si="16"/>
        <v>0</v>
      </c>
      <c r="P45" s="377">
        <v>11359.276018099548</v>
      </c>
      <c r="Q45" s="377"/>
      <c r="R45" s="1112">
        <f t="shared" si="17"/>
        <v>0.13157538877620015</v>
      </c>
      <c r="S45" s="1111">
        <v>10038.461538461539</v>
      </c>
      <c r="T45" s="1111"/>
      <c r="U45" s="1112">
        <f t="shared" si="18"/>
        <v>0</v>
      </c>
      <c r="V45" s="1111">
        <v>10038.461538461539</v>
      </c>
      <c r="W45" s="1111"/>
      <c r="X45" s="1112">
        <f t="shared" si="19"/>
        <v>0.10455563853622114</v>
      </c>
      <c r="Y45" s="1111">
        <v>9088.2352941176468</v>
      </c>
      <c r="Z45" s="1111"/>
      <c r="AA45" s="1112">
        <f t="shared" si="20"/>
        <v>0</v>
      </c>
      <c r="AB45" s="1111">
        <v>9088.2352941176468</v>
      </c>
      <c r="AC45" s="1111"/>
      <c r="AD45" s="1112">
        <f t="shared" si="21"/>
        <v>7.2057646116893609E-2</v>
      </c>
      <c r="AE45" s="1111">
        <v>8477.3755656108588</v>
      </c>
      <c r="AF45" s="1111"/>
      <c r="AG45" s="1112">
        <f t="shared" si="22"/>
        <v>-0.2439467312348669</v>
      </c>
      <c r="AH45" s="763">
        <v>11212.669683257918</v>
      </c>
      <c r="AI45" s="763"/>
      <c r="AJ45" s="1112">
        <f t="shared" si="23"/>
        <v>0.19249278152069291</v>
      </c>
      <c r="AK45" s="531">
        <v>9402.714932126697</v>
      </c>
      <c r="AL45" s="629"/>
      <c r="AM45" s="1112">
        <f t="shared" si="24"/>
        <v>-0.11874469889737063</v>
      </c>
      <c r="AN45" s="531">
        <v>10669.683257918552</v>
      </c>
      <c r="AO45" s="629"/>
      <c r="AP45" s="1112">
        <f t="shared" si="25"/>
        <v>0.13474494706448506</v>
      </c>
      <c r="AQ45" s="531">
        <v>9402.714932126697</v>
      </c>
    </row>
    <row r="46" spans="1:43" x14ac:dyDescent="0.3">
      <c r="A46" s="279" t="s">
        <v>95</v>
      </c>
      <c r="B46" s="542">
        <v>241</v>
      </c>
      <c r="C46" s="33" t="s">
        <v>102</v>
      </c>
      <c r="D46" s="1111">
        <v>13573.755656108597</v>
      </c>
      <c r="E46" s="1111"/>
      <c r="F46" s="1112">
        <f t="shared" si="13"/>
        <v>0.33333333333333326</v>
      </c>
      <c r="G46" s="1111">
        <v>10180.316742081448</v>
      </c>
      <c r="H46" s="1111"/>
      <c r="I46" s="1112">
        <f t="shared" si="14"/>
        <v>-0.24209196563921176</v>
      </c>
      <c r="J46" s="1111">
        <v>13432.12669683258</v>
      </c>
      <c r="K46" s="1111"/>
      <c r="L46" s="1112">
        <f t="shared" si="15"/>
        <v>7.0308274743104499E-2</v>
      </c>
      <c r="M46" s="1111">
        <v>12549.773755656108</v>
      </c>
      <c r="N46" s="1111"/>
      <c r="O46" s="1112">
        <f t="shared" si="16"/>
        <v>0</v>
      </c>
      <c r="P46" s="377">
        <v>12549.773755656108</v>
      </c>
      <c r="Q46" s="377"/>
      <c r="R46" s="1112">
        <f t="shared" si="17"/>
        <v>0.27884136557295419</v>
      </c>
      <c r="S46" s="1111">
        <v>9813.3936651583699</v>
      </c>
      <c r="T46" s="1111"/>
      <c r="U46" s="1112">
        <f t="shared" si="18"/>
        <v>9.380863039399609E-2</v>
      </c>
      <c r="V46" s="1111">
        <v>8971.7647058823532</v>
      </c>
      <c r="W46" s="1111"/>
      <c r="X46" s="1112">
        <f t="shared" si="19"/>
        <v>0.10285982862720998</v>
      </c>
      <c r="Y46" s="1111">
        <v>8135</v>
      </c>
      <c r="Z46" s="1111"/>
      <c r="AA46" s="1112">
        <f t="shared" si="20"/>
        <v>-7.7418278852568412E-2</v>
      </c>
      <c r="AB46" s="1111">
        <v>8817.6470588235297</v>
      </c>
      <c r="AC46" s="1111"/>
      <c r="AD46" s="1112">
        <f t="shared" si="21"/>
        <v>7.1479628305932782E-2</v>
      </c>
      <c r="AE46" s="1111">
        <v>8229.4117647058829</v>
      </c>
      <c r="AF46" s="1111"/>
      <c r="AG46" s="1112">
        <f t="shared" si="22"/>
        <v>-0.28341213553979511</v>
      </c>
      <c r="AH46" s="763">
        <v>11484.162895927602</v>
      </c>
      <c r="AI46" s="763"/>
      <c r="AJ46" s="1112">
        <f t="shared" si="23"/>
        <v>0.19830028328611893</v>
      </c>
      <c r="AK46" s="531">
        <v>9583.7104072398197</v>
      </c>
      <c r="AL46" s="629"/>
      <c r="AM46" s="1112">
        <f t="shared" si="24"/>
        <v>-0.12406947890818858</v>
      </c>
      <c r="AN46" s="531">
        <v>10941.176470588236</v>
      </c>
      <c r="AO46" s="629"/>
      <c r="AP46" s="1112">
        <f t="shared" si="25"/>
        <v>0.14164305949008499</v>
      </c>
      <c r="AQ46" s="531">
        <v>9583.7104072398197</v>
      </c>
    </row>
    <row r="47" spans="1:43" x14ac:dyDescent="0.3">
      <c r="A47" s="279" t="s">
        <v>95</v>
      </c>
      <c r="B47" s="542">
        <v>245</v>
      </c>
      <c r="C47" s="33" t="s">
        <v>103</v>
      </c>
      <c r="D47" s="1111">
        <v>12915.384615384615</v>
      </c>
      <c r="E47" s="1111"/>
      <c r="F47" s="1112">
        <f t="shared" si="13"/>
        <v>5.0031269543464651E-2</v>
      </c>
      <c r="G47" s="1111">
        <v>12300</v>
      </c>
      <c r="H47" s="1111"/>
      <c r="I47" s="1112">
        <f t="shared" si="14"/>
        <v>4.5781556572923529E-2</v>
      </c>
      <c r="J47" s="1111">
        <v>11761.538461538461</v>
      </c>
      <c r="K47" s="1111"/>
      <c r="L47" s="1112">
        <f t="shared" si="15"/>
        <v>6.2543432939541274E-2</v>
      </c>
      <c r="M47" s="1111">
        <v>11069.23076923077</v>
      </c>
      <c r="N47" s="1111"/>
      <c r="O47" s="1112">
        <f t="shared" si="16"/>
        <v>0</v>
      </c>
      <c r="P47" s="377">
        <v>11069.23076923077</v>
      </c>
      <c r="Q47" s="377"/>
      <c r="R47" s="1112">
        <f t="shared" si="17"/>
        <v>0.21797361214836949</v>
      </c>
      <c r="S47" s="1111">
        <v>9088.2352941176468</v>
      </c>
      <c r="T47" s="1111"/>
      <c r="U47" s="1112">
        <f t="shared" si="18"/>
        <v>0</v>
      </c>
      <c r="V47" s="1111">
        <v>9088.2352941176468</v>
      </c>
      <c r="W47" s="1111"/>
      <c r="X47" s="1112">
        <f t="shared" si="19"/>
        <v>7.2057646116893609E-2</v>
      </c>
      <c r="Y47" s="1111">
        <v>8477.3755656108588</v>
      </c>
      <c r="Z47" s="1111"/>
      <c r="AA47" s="1112">
        <f t="shared" si="20"/>
        <v>0</v>
      </c>
      <c r="AB47" s="1111">
        <v>8477.3755656108588</v>
      </c>
      <c r="AC47" s="1111"/>
      <c r="AD47" s="1112">
        <f t="shared" si="21"/>
        <v>6.8434559452523483E-2</v>
      </c>
      <c r="AE47" s="1111">
        <v>7934.3891402714926</v>
      </c>
      <c r="AF47" s="1111"/>
      <c r="AG47" s="1112">
        <f t="shared" si="22"/>
        <v>-0.24352890422778259</v>
      </c>
      <c r="AH47" s="763">
        <v>10488.687782805429</v>
      </c>
      <c r="AI47" s="763"/>
      <c r="AJ47" s="1112">
        <f t="shared" si="23"/>
        <v>0.2085505735140771</v>
      </c>
      <c r="AK47" s="531">
        <v>8678.7330316742082</v>
      </c>
      <c r="AL47" s="629"/>
      <c r="AM47" s="1112">
        <f t="shared" si="24"/>
        <v>-0.12738853503184711</v>
      </c>
      <c r="AN47" s="531">
        <v>9945.7013574660632</v>
      </c>
      <c r="AO47" s="629"/>
      <c r="AP47" s="1112">
        <f t="shared" si="25"/>
        <v>0.145985401459854</v>
      </c>
      <c r="AQ47" s="531">
        <v>8678.7330316742082</v>
      </c>
    </row>
    <row r="48" spans="1:43" x14ac:dyDescent="0.3">
      <c r="A48" s="279" t="s">
        <v>95</v>
      </c>
      <c r="B48" s="542">
        <v>246</v>
      </c>
      <c r="C48" s="33" t="s">
        <v>104</v>
      </c>
      <c r="D48" s="1111">
        <v>14146.153846153846</v>
      </c>
      <c r="E48" s="1111"/>
      <c r="F48" s="1112">
        <f t="shared" si="13"/>
        <v>5.1457975986277951E-2</v>
      </c>
      <c r="G48" s="1111">
        <v>13453.846153846152</v>
      </c>
      <c r="H48" s="1111"/>
      <c r="I48" s="1112">
        <f t="shared" si="14"/>
        <v>4.7932893948472131E-2</v>
      </c>
      <c r="J48" s="967">
        <v>12838.461538461537</v>
      </c>
      <c r="K48" s="967"/>
      <c r="L48" s="1112">
        <f t="shared" si="15"/>
        <v>5.0346129641283661E-2</v>
      </c>
      <c r="M48" s="967">
        <v>12223.076923076924</v>
      </c>
      <c r="N48" s="967"/>
      <c r="O48" s="1112">
        <f t="shared" si="16"/>
        <v>0</v>
      </c>
      <c r="P48" s="377">
        <v>12223.076923076924</v>
      </c>
      <c r="Q48" s="377"/>
      <c r="R48" s="1112">
        <f t="shared" si="17"/>
        <v>0.13385661517797176</v>
      </c>
      <c r="S48" s="1111">
        <v>10780.090497737558</v>
      </c>
      <c r="T48" s="1111"/>
      <c r="U48" s="1112">
        <f t="shared" si="18"/>
        <v>6.8705029516786004E-2</v>
      </c>
      <c r="V48" s="1111">
        <v>10087.058823529413</v>
      </c>
      <c r="W48" s="1111"/>
      <c r="X48" s="1112">
        <f t="shared" si="19"/>
        <v>0.10007698229407239</v>
      </c>
      <c r="Y48" s="1111">
        <v>9169.4117647058829</v>
      </c>
      <c r="Z48" s="1111"/>
      <c r="AA48" s="1112">
        <f t="shared" si="20"/>
        <v>4.0032025620496507E-2</v>
      </c>
      <c r="AB48" s="1111">
        <v>8816.4705882352937</v>
      </c>
      <c r="AC48" s="1111"/>
      <c r="AD48" s="1112">
        <f t="shared" si="21"/>
        <v>6.8434559452523441E-2</v>
      </c>
      <c r="AE48" s="1111">
        <v>8251.7647058823532</v>
      </c>
      <c r="AF48" s="1111"/>
      <c r="AG48" s="1112">
        <f t="shared" si="22"/>
        <v>-1.6587575496117314E-2</v>
      </c>
      <c r="AH48" s="763">
        <v>8390.9502262443439</v>
      </c>
      <c r="AI48" s="763"/>
      <c r="AJ48" s="1112">
        <f t="shared" si="23"/>
        <v>0.16016016016015994</v>
      </c>
      <c r="AK48" s="531">
        <v>7232.5791855203634</v>
      </c>
      <c r="AL48" s="629"/>
      <c r="AM48" s="1112">
        <f t="shared" si="24"/>
        <v>-9.0991810737033565E-2</v>
      </c>
      <c r="AN48" s="531">
        <v>7956.5610859728513</v>
      </c>
      <c r="AO48" s="629"/>
      <c r="AP48" s="1112">
        <f t="shared" si="25"/>
        <v>0.10010010010009998</v>
      </c>
      <c r="AQ48" s="531">
        <v>7232.5791855203634</v>
      </c>
    </row>
    <row r="49" spans="1:43" x14ac:dyDescent="0.3">
      <c r="A49" s="279" t="s">
        <v>95</v>
      </c>
      <c r="B49" s="542">
        <v>251</v>
      </c>
      <c r="C49" s="33" t="s">
        <v>105</v>
      </c>
      <c r="D49" s="1111">
        <v>11908.099547511312</v>
      </c>
      <c r="E49" s="1111"/>
      <c r="F49" s="1112">
        <f t="shared" si="13"/>
        <v>4.7651463580667165E-2</v>
      </c>
      <c r="G49" s="1111">
        <v>11366.470588235294</v>
      </c>
      <c r="H49" s="1111"/>
      <c r="I49" s="1112">
        <f t="shared" si="14"/>
        <v>7.3046018991964876E-2</v>
      </c>
      <c r="J49" s="1111">
        <v>10592.714932126697</v>
      </c>
      <c r="K49" s="1111"/>
      <c r="L49" s="1112">
        <f t="shared" si="15"/>
        <v>5.3887605850654399E-2</v>
      </c>
      <c r="M49" s="1111">
        <v>10051.085972850678</v>
      </c>
      <c r="N49" s="1111"/>
      <c r="O49" s="1112">
        <f t="shared" si="16"/>
        <v>0</v>
      </c>
      <c r="P49" s="377">
        <v>10051.085972850678</v>
      </c>
      <c r="Q49" s="377"/>
      <c r="R49" s="1112">
        <f t="shared" si="17"/>
        <v>5.6956875508543586E-2</v>
      </c>
      <c r="S49" s="1111">
        <v>9509.4570135746599</v>
      </c>
      <c r="T49" s="1111"/>
      <c r="U49" s="1112">
        <f t="shared" si="18"/>
        <v>5.0900090009000844E-2</v>
      </c>
      <c r="V49" s="1111">
        <v>9048.8687782805428</v>
      </c>
      <c r="W49" s="1111"/>
      <c r="X49" s="1112">
        <f t="shared" si="19"/>
        <v>6.9183062446535451E-2</v>
      </c>
      <c r="Y49" s="1111">
        <v>8463.3484162895929</v>
      </c>
      <c r="Z49" s="1111"/>
      <c r="AA49" s="1112">
        <f t="shared" si="20"/>
        <v>0</v>
      </c>
      <c r="AB49" s="1111">
        <v>8463.3484162895929</v>
      </c>
      <c r="AC49" s="1111"/>
      <c r="AD49" s="1112">
        <f t="shared" si="21"/>
        <v>0.16911691169116905</v>
      </c>
      <c r="AE49" s="1111">
        <v>7239.0950226244349</v>
      </c>
      <c r="AF49" s="1111"/>
      <c r="AG49" s="1112">
        <f t="shared" si="22"/>
        <v>0</v>
      </c>
      <c r="AH49" s="763">
        <v>7239.0950226244349</v>
      </c>
      <c r="AI49" s="763"/>
      <c r="AJ49" s="1112">
        <f t="shared" si="23"/>
        <v>6.485623003194893E-2</v>
      </c>
      <c r="AK49" s="531">
        <v>6798.190045248869</v>
      </c>
      <c r="AL49" s="629"/>
      <c r="AM49" s="1112">
        <f t="shared" si="24"/>
        <v>-0.14558689717925391</v>
      </c>
      <c r="AN49" s="531">
        <v>7956.5610859728513</v>
      </c>
      <c r="AO49" s="629"/>
      <c r="AP49" s="1112">
        <f t="shared" si="25"/>
        <v>0.17039403620873275</v>
      </c>
      <c r="AQ49" s="531">
        <v>6798.190045248869</v>
      </c>
    </row>
    <row r="50" spans="1:43" x14ac:dyDescent="0.3">
      <c r="A50" s="279" t="s">
        <v>95</v>
      </c>
      <c r="B50" s="542">
        <v>632</v>
      </c>
      <c r="C50" s="33" t="s">
        <v>106</v>
      </c>
      <c r="D50" s="1111">
        <v>11838.461538461537</v>
      </c>
      <c r="E50" s="1111"/>
      <c r="F50" s="1112">
        <f t="shared" si="13"/>
        <v>4.7651463580667006E-2</v>
      </c>
      <c r="G50" s="1111">
        <v>11300</v>
      </c>
      <c r="H50" s="1111"/>
      <c r="I50" s="1112">
        <f t="shared" si="14"/>
        <v>7.3046018991964973E-2</v>
      </c>
      <c r="J50" s="1111">
        <v>10530.76923076923</v>
      </c>
      <c r="K50" s="1111"/>
      <c r="L50" s="1112">
        <f t="shared" si="15"/>
        <v>5.3887605850654413E-2</v>
      </c>
      <c r="M50" s="1111">
        <v>9992.3076923076915</v>
      </c>
      <c r="N50" s="1111"/>
      <c r="O50" s="1112">
        <f t="shared" si="16"/>
        <v>0</v>
      </c>
      <c r="P50" s="377">
        <v>9992.3076923076915</v>
      </c>
      <c r="Q50" s="377"/>
      <c r="R50" s="1112">
        <f t="shared" si="17"/>
        <v>4.8426150121065319E-2</v>
      </c>
      <c r="S50" s="1111">
        <v>9530.7692307692305</v>
      </c>
      <c r="T50" s="1111"/>
      <c r="U50" s="1112">
        <f t="shared" si="18"/>
        <v>0</v>
      </c>
      <c r="V50" s="1111">
        <v>9530.7692307692305</v>
      </c>
      <c r="W50" s="1111"/>
      <c r="X50" s="1112">
        <f t="shared" si="19"/>
        <v>9.743135518157657E-2</v>
      </c>
      <c r="Y50" s="1111">
        <v>8684.6153846153848</v>
      </c>
      <c r="Z50" s="1111"/>
      <c r="AA50" s="1112">
        <f t="shared" si="20"/>
        <v>5.6127221702525654E-2</v>
      </c>
      <c r="AB50" s="1111">
        <v>8223.0769230769238</v>
      </c>
      <c r="AC50" s="1111"/>
      <c r="AD50" s="1112">
        <f t="shared" si="21"/>
        <v>7.0070070070070017E-2</v>
      </c>
      <c r="AE50" s="1111">
        <v>7684.6153846153857</v>
      </c>
      <c r="AF50" s="1111"/>
      <c r="AG50" s="1112">
        <f t="shared" si="22"/>
        <v>-0.14140546006066729</v>
      </c>
      <c r="AH50" s="763">
        <v>8950.2262443438922</v>
      </c>
      <c r="AI50" s="763"/>
      <c r="AJ50" s="1112">
        <f t="shared" si="23"/>
        <v>0.19300361881785286</v>
      </c>
      <c r="AK50" s="531">
        <v>7502.2624434389145</v>
      </c>
      <c r="AL50" s="629"/>
      <c r="AM50" s="1112">
        <f t="shared" si="24"/>
        <v>-0.11714589989350363</v>
      </c>
      <c r="AN50" s="531">
        <v>8497.7375565610855</v>
      </c>
      <c r="AO50" s="629"/>
      <c r="AP50" s="1112">
        <f t="shared" si="25"/>
        <v>0.13268998793727368</v>
      </c>
      <c r="AQ50" s="531">
        <v>7502.2624434389145</v>
      </c>
    </row>
    <row r="51" spans="1:43" x14ac:dyDescent="0.3">
      <c r="A51" s="279" t="s">
        <v>95</v>
      </c>
      <c r="B51" s="542">
        <v>286</v>
      </c>
      <c r="C51" s="33" t="s">
        <v>107</v>
      </c>
      <c r="D51" s="1111">
        <v>12208.144796380091</v>
      </c>
      <c r="E51" s="1111"/>
      <c r="F51" s="1112">
        <f t="shared" si="13"/>
        <v>4.6547711404189264E-2</v>
      </c>
      <c r="G51" s="1111">
        <v>11665.158371040725</v>
      </c>
      <c r="H51" s="1111"/>
      <c r="I51" s="1112">
        <f t="shared" si="14"/>
        <v>7.5062552126772347E-2</v>
      </c>
      <c r="J51" s="1111">
        <v>10850.678733031675</v>
      </c>
      <c r="K51" s="1111"/>
      <c r="L51" s="1112">
        <f t="shared" si="15"/>
        <v>5.2677787532923577E-2</v>
      </c>
      <c r="M51" s="1111">
        <v>10307.692307692309</v>
      </c>
      <c r="N51" s="1111"/>
      <c r="O51" s="1112">
        <f t="shared" si="16"/>
        <v>0</v>
      </c>
      <c r="P51" s="377">
        <v>10307.692307692309</v>
      </c>
      <c r="Q51" s="377"/>
      <c r="R51" s="1112">
        <f t="shared" si="17"/>
        <v>0.13911391139113924</v>
      </c>
      <c r="S51" s="1111">
        <v>9048.8687782805428</v>
      </c>
      <c r="T51" s="1111"/>
      <c r="U51" s="1112">
        <f t="shared" si="18"/>
        <v>6.011450381679382E-2</v>
      </c>
      <c r="V51" s="1111">
        <v>8535.746606334842</v>
      </c>
      <c r="W51" s="1111"/>
      <c r="X51" s="1112">
        <f t="shared" si="19"/>
        <v>0.10289990645463042</v>
      </c>
      <c r="Y51" s="1111">
        <v>7739.366515837105</v>
      </c>
      <c r="Z51" s="1111"/>
      <c r="AA51" s="1112">
        <f t="shared" si="20"/>
        <v>0</v>
      </c>
      <c r="AB51" s="1111">
        <v>7739.366515837105</v>
      </c>
      <c r="AC51" s="1111"/>
      <c r="AD51" s="1112">
        <f t="shared" si="21"/>
        <v>7.007007007006999E-2</v>
      </c>
      <c r="AE51" s="1111">
        <v>7232.5791855203634</v>
      </c>
      <c r="AF51" s="1111"/>
      <c r="AG51" s="1112">
        <f t="shared" si="22"/>
        <v>-8.4284339337274722E-2</v>
      </c>
      <c r="AH51" s="763">
        <v>7898.2805429864256</v>
      </c>
      <c r="AI51" s="763"/>
      <c r="AJ51" s="1112">
        <f t="shared" si="23"/>
        <v>0.18202502844141072</v>
      </c>
      <c r="AK51" s="531">
        <v>6681.9909502262444</v>
      </c>
      <c r="AL51" s="629"/>
      <c r="AM51" s="1112">
        <f t="shared" si="24"/>
        <v>-0.11122345803842267</v>
      </c>
      <c r="AN51" s="531">
        <v>7518.190045248869</v>
      </c>
      <c r="AO51" s="629"/>
      <c r="AP51" s="1112">
        <f t="shared" si="25"/>
        <v>0.12514220705346987</v>
      </c>
      <c r="AQ51" s="531">
        <v>6681.9909502262444</v>
      </c>
    </row>
    <row r="52" spans="1:43" x14ac:dyDescent="0.3">
      <c r="A52" s="279" t="s">
        <v>95</v>
      </c>
      <c r="B52" s="542">
        <v>240</v>
      </c>
      <c r="C52" s="33" t="s">
        <v>108</v>
      </c>
      <c r="D52" s="1111">
        <v>12534.841628959277</v>
      </c>
      <c r="E52" s="1111"/>
      <c r="F52" s="1112">
        <f t="shared" si="13"/>
        <v>4.7651463580667255E-2</v>
      </c>
      <c r="G52" s="1111">
        <v>11964.705882352941</v>
      </c>
      <c r="H52" s="1111"/>
      <c r="I52" s="1112">
        <f t="shared" si="14"/>
        <v>7.3046018991964806E-2</v>
      </c>
      <c r="J52" s="1111">
        <v>11150.226244343892</v>
      </c>
      <c r="K52" s="1111"/>
      <c r="L52" s="1112">
        <f t="shared" si="15"/>
        <v>5.3887605850654503E-2</v>
      </c>
      <c r="M52" s="1111">
        <v>10580.090497737556</v>
      </c>
      <c r="N52" s="1111"/>
      <c r="O52" s="1112">
        <f t="shared" si="16"/>
        <v>0</v>
      </c>
      <c r="P52" s="377">
        <v>10580.090497737556</v>
      </c>
      <c r="Q52" s="377"/>
      <c r="R52" s="1112">
        <f t="shared" si="17"/>
        <v>8.3402835696413533E-2</v>
      </c>
      <c r="S52" s="1111">
        <v>9765.6108597285074</v>
      </c>
      <c r="T52" s="1111"/>
      <c r="U52" s="1112">
        <f t="shared" si="18"/>
        <v>4.3516100957354344E-2</v>
      </c>
      <c r="V52" s="1111">
        <v>9358.3710407239814</v>
      </c>
      <c r="W52" s="1111"/>
      <c r="X52" s="1112">
        <f t="shared" si="19"/>
        <v>9.5328884652049389E-2</v>
      </c>
      <c r="Y52" s="1111">
        <v>8543.8914027149331</v>
      </c>
      <c r="Z52" s="1111"/>
      <c r="AA52" s="1112">
        <f t="shared" si="20"/>
        <v>0</v>
      </c>
      <c r="AB52" s="1111">
        <v>8543.8914027149331</v>
      </c>
      <c r="AC52" s="1111"/>
      <c r="AD52" s="1112">
        <f t="shared" si="21"/>
        <v>0.12807828798795576</v>
      </c>
      <c r="AE52" s="1111">
        <v>7573.8461538461543</v>
      </c>
      <c r="AF52" s="1111"/>
      <c r="AG52" s="1112">
        <f t="shared" si="22"/>
        <v>-0.16225225225225229</v>
      </c>
      <c r="AH52" s="763">
        <v>9040.7239819004535</v>
      </c>
      <c r="AI52" s="763"/>
      <c r="AJ52" s="1112">
        <f t="shared" si="23"/>
        <v>0.25031289111389254</v>
      </c>
      <c r="AK52" s="531">
        <v>7230.7692307692305</v>
      </c>
      <c r="AL52" s="629"/>
      <c r="AM52" s="1112">
        <f t="shared" si="24"/>
        <v>-9.1012514220705373E-2</v>
      </c>
      <c r="AN52" s="531">
        <v>7954.7511312217193</v>
      </c>
      <c r="AO52" s="629"/>
      <c r="AP52" s="1112">
        <f t="shared" si="25"/>
        <v>0.10012515644555697</v>
      </c>
      <c r="AQ52" s="531">
        <v>7230.7692307692305</v>
      </c>
    </row>
    <row r="53" spans="1:43" x14ac:dyDescent="0.3">
      <c r="A53" s="279" t="s">
        <v>95</v>
      </c>
      <c r="B53" s="246">
        <v>513</v>
      </c>
      <c r="C53" s="33" t="s">
        <v>109</v>
      </c>
      <c r="D53" s="1111">
        <v>9223.0769230769238</v>
      </c>
      <c r="E53" s="1111"/>
      <c r="F53" s="1112">
        <f t="shared" si="13"/>
        <v>4.3516100957354448E-2</v>
      </c>
      <c r="G53" s="1111">
        <v>8838.4615384615372</v>
      </c>
      <c r="H53" s="1111"/>
      <c r="I53" s="1112">
        <f t="shared" si="14"/>
        <v>5.5096418732782308E-2</v>
      </c>
      <c r="J53" s="1111">
        <v>8376.9230769230762</v>
      </c>
      <c r="K53" s="1111"/>
      <c r="L53" s="1112">
        <f t="shared" si="15"/>
        <v>5.8309037900874564E-2</v>
      </c>
      <c r="M53" s="1111">
        <v>7915.3846153846152</v>
      </c>
      <c r="N53" s="1111"/>
      <c r="O53" s="1112">
        <f t="shared" si="16"/>
        <v>0</v>
      </c>
      <c r="P53" s="377">
        <v>7915.3846153846152</v>
      </c>
      <c r="Q53" s="377"/>
      <c r="R53" s="1112">
        <f t="shared" si="17"/>
        <v>0.15206796628029495</v>
      </c>
      <c r="S53" s="1111">
        <v>6870.588235294118</v>
      </c>
      <c r="T53" s="1111"/>
      <c r="U53" s="1112">
        <f t="shared" si="18"/>
        <v>0</v>
      </c>
      <c r="V53" s="1111">
        <v>6870.588235294118</v>
      </c>
      <c r="W53" s="1111"/>
      <c r="X53" s="1112">
        <f t="shared" si="19"/>
        <v>0.10477379567359994</v>
      </c>
      <c r="Y53" s="1111">
        <v>6219</v>
      </c>
      <c r="Z53" s="1111"/>
      <c r="AA53" s="1112">
        <f t="shared" si="20"/>
        <v>0</v>
      </c>
      <c r="AB53" s="1111">
        <v>6219</v>
      </c>
      <c r="AC53" s="1111"/>
      <c r="AD53" s="1112">
        <f t="shared" si="21"/>
        <v>-7.2759022125426291E-7</v>
      </c>
      <c r="AE53" s="1111">
        <v>6219.0045248868782</v>
      </c>
      <c r="AF53" s="1111"/>
      <c r="AG53" s="1112">
        <f t="shared" si="22"/>
        <v>-0.24267343147416348</v>
      </c>
      <c r="AH53" s="763">
        <v>8211.7870722433454</v>
      </c>
      <c r="AI53" s="763"/>
      <c r="AJ53" s="1112">
        <f t="shared" si="23"/>
        <v>0.19011406844106454</v>
      </c>
      <c r="AK53" s="531">
        <v>6900</v>
      </c>
      <c r="AL53" s="629"/>
      <c r="AM53" s="1112">
        <f t="shared" si="24"/>
        <v>-0.11248593925759279</v>
      </c>
      <c r="AN53" s="531">
        <v>7774.5247148288972</v>
      </c>
      <c r="AO53" s="629"/>
      <c r="AP53" s="1112">
        <f t="shared" si="25"/>
        <v>0.12674271229404308</v>
      </c>
      <c r="AQ53" s="531">
        <v>6900</v>
      </c>
    </row>
    <row r="54" spans="1:43" x14ac:dyDescent="0.3">
      <c r="A54" s="279" t="s">
        <v>95</v>
      </c>
      <c r="B54" s="542">
        <v>260</v>
      </c>
      <c r="C54" s="33" t="s">
        <v>110</v>
      </c>
      <c r="D54" s="1111">
        <v>13022.624434389141</v>
      </c>
      <c r="E54" s="1111"/>
      <c r="F54" s="1112">
        <f t="shared" si="13"/>
        <v>5.1132213294375443E-2</v>
      </c>
      <c r="G54" s="1111">
        <v>12389.140271493214</v>
      </c>
      <c r="H54" s="1111"/>
      <c r="I54" s="1112">
        <f t="shared" si="14"/>
        <v>0.24465860532775713</v>
      </c>
      <c r="J54" s="1111">
        <v>9953.8461538461543</v>
      </c>
      <c r="K54" s="1111"/>
      <c r="L54" s="1112">
        <f t="shared" si="15"/>
        <v>0.10001000100010009</v>
      </c>
      <c r="M54" s="1111">
        <v>9048.8687782805428</v>
      </c>
      <c r="N54" s="1111"/>
      <c r="O54" s="1112">
        <f t="shared" si="16"/>
        <v>0</v>
      </c>
      <c r="P54" s="377">
        <v>9048.8687782805428</v>
      </c>
      <c r="Q54" s="377"/>
      <c r="R54" s="1112">
        <f t="shared" si="17"/>
        <v>0.21310282074613285</v>
      </c>
      <c r="S54" s="1111">
        <v>7459.2760180995474</v>
      </c>
      <c r="T54" s="1111"/>
      <c r="U54" s="1112">
        <f t="shared" si="18"/>
        <v>7.1428571428571536E-2</v>
      </c>
      <c r="V54" s="1111">
        <v>6961.9909502262435</v>
      </c>
      <c r="W54" s="1111"/>
      <c r="X54" s="1112">
        <f t="shared" si="19"/>
        <v>0.373921740217527</v>
      </c>
      <c r="Y54" s="1111">
        <v>5067.2398190045251</v>
      </c>
      <c r="Z54" s="1111"/>
      <c r="AA54" s="1112">
        <f t="shared" si="20"/>
        <v>-0.25866543095458744</v>
      </c>
      <c r="AB54" s="1111">
        <v>6835.2941176470576</v>
      </c>
      <c r="AC54" s="1111"/>
      <c r="AD54" s="1112">
        <f t="shared" si="21"/>
        <v>8.0080080080079871E-2</v>
      </c>
      <c r="AE54" s="1111">
        <v>6328.5067873303169</v>
      </c>
      <c r="AF54" s="1111"/>
      <c r="AG54" s="1112">
        <f t="shared" si="22"/>
        <v>-0.13190823774765376</v>
      </c>
      <c r="AH54" s="763">
        <v>7290.1357466063346</v>
      </c>
      <c r="AI54" s="763"/>
      <c r="AJ54" s="1112">
        <f t="shared" si="23"/>
        <v>0.26350461133069819</v>
      </c>
      <c r="AK54" s="531">
        <v>5769.7737556561087</v>
      </c>
      <c r="AL54" s="629"/>
      <c r="AM54" s="1112">
        <f t="shared" si="24"/>
        <v>-0.12658227848101267</v>
      </c>
      <c r="AN54" s="531">
        <v>6605.9728506787333</v>
      </c>
      <c r="AO54" s="629"/>
      <c r="AP54" s="1112">
        <f t="shared" si="25"/>
        <v>0.14492753623188406</v>
      </c>
      <c r="AQ54" s="531">
        <v>5769.7737556561087</v>
      </c>
    </row>
    <row r="55" spans="1:43" x14ac:dyDescent="0.3">
      <c r="A55" s="279" t="s">
        <v>95</v>
      </c>
      <c r="B55" s="542">
        <v>234</v>
      </c>
      <c r="C55" s="33" t="s">
        <v>111</v>
      </c>
      <c r="D55" s="1111">
        <v>14838.461538461537</v>
      </c>
      <c r="E55" s="1111"/>
      <c r="F55" s="1112">
        <f t="shared" si="13"/>
        <v>4.8939641109298472E-2</v>
      </c>
      <c r="G55" s="1111">
        <v>14146.153846153846</v>
      </c>
      <c r="H55" s="1111"/>
      <c r="I55" s="1112">
        <f t="shared" si="14"/>
        <v>5.1457975986277951E-2</v>
      </c>
      <c r="J55" s="1111">
        <v>13453.846153846152</v>
      </c>
      <c r="K55" s="1111"/>
      <c r="L55" s="1112">
        <f t="shared" si="15"/>
        <v>5.424954792043378E-2</v>
      </c>
      <c r="M55" s="1111">
        <v>12761.538461538463</v>
      </c>
      <c r="N55" s="1111"/>
      <c r="O55" s="1112">
        <f t="shared" si="16"/>
        <v>0</v>
      </c>
      <c r="P55" s="377">
        <v>12761.538461538463</v>
      </c>
      <c r="Q55" s="377"/>
      <c r="R55" s="1112">
        <f t="shared" si="17"/>
        <v>6.2500000000000042E-2</v>
      </c>
      <c r="S55" s="1111">
        <v>12010.859728506788</v>
      </c>
      <c r="T55" s="1111"/>
      <c r="U55" s="1112">
        <f t="shared" si="18"/>
        <v>0</v>
      </c>
      <c r="V55" s="1111">
        <v>12010.859728506788</v>
      </c>
      <c r="W55" s="1111"/>
      <c r="X55" s="1112">
        <f t="shared" si="19"/>
        <v>0.32826261008807056</v>
      </c>
      <c r="Y55" s="1111">
        <v>9042.5339366515836</v>
      </c>
      <c r="Z55" s="1111"/>
      <c r="AA55" s="1112">
        <f t="shared" si="20"/>
        <v>0</v>
      </c>
      <c r="AB55" s="1111">
        <v>9042.5339366515836</v>
      </c>
      <c r="AC55" s="1111"/>
      <c r="AD55" s="1112">
        <f t="shared" si="21"/>
        <v>6.8434559452523497E-2</v>
      </c>
      <c r="AE55" s="1111">
        <v>8463.3484162895929</v>
      </c>
      <c r="AF55" s="1111"/>
      <c r="AG55" s="1112">
        <f t="shared" si="22"/>
        <v>-1.1880663490615494E-2</v>
      </c>
      <c r="AH55" s="763">
        <v>8565.1075771749292</v>
      </c>
      <c r="AI55" s="763"/>
      <c r="AJ55" s="1112">
        <f t="shared" si="23"/>
        <v>0.16016016016015994</v>
      </c>
      <c r="AK55" s="531">
        <v>7382.6941066417221</v>
      </c>
      <c r="AL55" s="629"/>
      <c r="AM55" s="1112">
        <f t="shared" si="24"/>
        <v>-9.099181073703351E-2</v>
      </c>
      <c r="AN55" s="531">
        <v>8121.7025257249761</v>
      </c>
      <c r="AO55" s="629"/>
      <c r="AP55" s="1112">
        <f t="shared" si="25"/>
        <v>0.1001001001000999</v>
      </c>
      <c r="AQ55" s="531">
        <v>7382.6941066417221</v>
      </c>
    </row>
    <row r="56" spans="1:43" x14ac:dyDescent="0.3">
      <c r="A56" s="279" t="s">
        <v>95</v>
      </c>
      <c r="B56" s="262">
        <v>2014</v>
      </c>
      <c r="C56" s="737" t="s">
        <v>117</v>
      </c>
      <c r="D56" s="1111">
        <v>15792.760180995474</v>
      </c>
      <c r="E56" s="1111"/>
      <c r="F56" s="1112">
        <f t="shared" si="13"/>
        <v>0.11639957777564529</v>
      </c>
      <c r="G56" s="1111">
        <v>14146.153846153846</v>
      </c>
      <c r="H56" s="1111"/>
      <c r="I56" s="1112">
        <f t="shared" si="14"/>
        <v>4.5305571621359732E-3</v>
      </c>
      <c r="J56" s="1111">
        <v>14082.352941176472</v>
      </c>
      <c r="K56" s="1111"/>
      <c r="L56" s="1112">
        <f t="shared" si="15"/>
        <v>0.10197578075207137</v>
      </c>
      <c r="M56" s="1111">
        <v>12779.185520361993</v>
      </c>
      <c r="N56" s="1111"/>
      <c r="O56" s="1112">
        <f t="shared" si="16"/>
        <v>0</v>
      </c>
      <c r="P56" s="377">
        <v>12779.185520361993</v>
      </c>
      <c r="Q56" s="377"/>
      <c r="R56" s="1112">
        <f t="shared" si="17"/>
        <v>0</v>
      </c>
      <c r="S56" s="1111">
        <v>12779.185520361993</v>
      </c>
      <c r="T56" s="1111"/>
      <c r="U56" s="1112">
        <f t="shared" si="18"/>
        <v>0</v>
      </c>
      <c r="V56" s="1111">
        <v>12779.185520361993</v>
      </c>
      <c r="W56" s="1111"/>
      <c r="X56" s="1112" t="e">
        <f t="shared" si="19"/>
        <v>#DIV/0!</v>
      </c>
      <c r="Y56" s="1111"/>
      <c r="Z56" s="1111"/>
      <c r="AA56" s="1112" t="e">
        <f t="shared" si="20"/>
        <v>#DIV/0!</v>
      </c>
      <c r="AB56" s="1111"/>
      <c r="AC56" s="1111"/>
      <c r="AD56" s="1112" t="e">
        <f t="shared" si="21"/>
        <v>#DIV/0!</v>
      </c>
      <c r="AE56" s="1111"/>
      <c r="AF56" s="1111"/>
      <c r="AG56" s="1112" t="e">
        <f t="shared" si="22"/>
        <v>#DIV/0!</v>
      </c>
      <c r="AH56" s="763"/>
      <c r="AI56" s="763"/>
      <c r="AJ56" s="1112" t="e">
        <f t="shared" si="23"/>
        <v>#DIV/0!</v>
      </c>
      <c r="AK56" s="531"/>
      <c r="AL56" s="629"/>
      <c r="AM56" s="1112" t="e">
        <f t="shared" si="24"/>
        <v>#DIV/0!</v>
      </c>
      <c r="AN56" s="531"/>
      <c r="AO56" s="629"/>
      <c r="AP56" s="1112" t="e">
        <f t="shared" si="25"/>
        <v>#DIV/0!</v>
      </c>
      <c r="AQ56" s="531"/>
    </row>
    <row r="57" spans="1:43" x14ac:dyDescent="0.3">
      <c r="A57" s="279" t="s">
        <v>95</v>
      </c>
      <c r="B57" s="542">
        <v>7224</v>
      </c>
      <c r="C57" s="33" t="s">
        <v>113</v>
      </c>
      <c r="D57" s="1111">
        <v>15792.760180995474</v>
      </c>
      <c r="E57" s="1111"/>
      <c r="F57" s="1112">
        <f t="shared" si="13"/>
        <v>4.8674959437533694E-2</v>
      </c>
      <c r="G57" s="1111">
        <v>15059.728506787331</v>
      </c>
      <c r="H57" s="1111"/>
      <c r="I57" s="1112">
        <f t="shared" si="14"/>
        <v>6.9404279930595641E-2</v>
      </c>
      <c r="J57" s="1111">
        <v>14082.352941176472</v>
      </c>
      <c r="K57" s="1111"/>
      <c r="L57" s="1112">
        <f t="shared" si="15"/>
        <v>5.4911531421598547E-2</v>
      </c>
      <c r="M57" s="1111">
        <v>13349.321266968327</v>
      </c>
      <c r="N57" s="1111"/>
      <c r="O57" s="1112">
        <f t="shared" si="16"/>
        <v>0</v>
      </c>
      <c r="P57" s="377">
        <v>13349.321266968327</v>
      </c>
      <c r="Q57" s="377"/>
      <c r="R57" s="1112">
        <f t="shared" si="17"/>
        <v>4.4614404079031202E-2</v>
      </c>
      <c r="S57" s="1111">
        <v>12779.185520361993</v>
      </c>
      <c r="T57" s="1111"/>
      <c r="U57" s="1112">
        <f t="shared" si="18"/>
        <v>9.7970608817354907E-2</v>
      </c>
      <c r="V57" s="1111">
        <v>11638.914027149322</v>
      </c>
      <c r="W57" s="1111"/>
      <c r="X57" s="1112">
        <f t="shared" si="19"/>
        <v>0.10007698229407247</v>
      </c>
      <c r="Y57" s="1111">
        <v>10580.090497737556</v>
      </c>
      <c r="Z57" s="1111"/>
      <c r="AA57" s="1112">
        <f t="shared" si="20"/>
        <v>0</v>
      </c>
      <c r="AB57" s="1111">
        <v>10580.090497737556</v>
      </c>
      <c r="AC57" s="1111"/>
      <c r="AD57" s="1112">
        <f t="shared" si="21"/>
        <v>9.2514718250630651E-2</v>
      </c>
      <c r="AE57" s="1111">
        <v>9684.1628959276022</v>
      </c>
      <c r="AF57" s="1111"/>
      <c r="AG57" s="1112">
        <f t="shared" si="22"/>
        <v>8.4817642069550704E-3</v>
      </c>
      <c r="AH57" s="763">
        <v>9602.714932126697</v>
      </c>
      <c r="AI57" s="763"/>
      <c r="AJ57" s="1112">
        <f t="shared" si="23"/>
        <v>0.22507648790625187</v>
      </c>
      <c r="AK57" s="531">
        <v>7838.4615384615381</v>
      </c>
      <c r="AL57" s="629"/>
      <c r="AM57" s="1112">
        <f t="shared" si="24"/>
        <v>-8.9365504915102895E-2</v>
      </c>
      <c r="AN57" s="531">
        <v>8607.6923076923085</v>
      </c>
      <c r="AO57" s="629"/>
      <c r="AP57" s="1112">
        <f t="shared" si="25"/>
        <v>9.8135426889107119E-2</v>
      </c>
      <c r="AQ57" s="531">
        <v>7838.4615384615381</v>
      </c>
    </row>
    <row r="58" spans="1:43" x14ac:dyDescent="0.3">
      <c r="A58" s="279" t="s">
        <v>95</v>
      </c>
      <c r="B58" s="542">
        <v>514</v>
      </c>
      <c r="C58" s="33" t="s">
        <v>114</v>
      </c>
      <c r="D58" s="724">
        <v>11069.23076923077</v>
      </c>
      <c r="E58" s="724"/>
      <c r="F58" s="1112">
        <f t="shared" si="13"/>
        <v>5.1132213294375513E-2</v>
      </c>
      <c r="G58" s="724">
        <v>10530.76923076923</v>
      </c>
      <c r="H58" s="724"/>
      <c r="I58" s="1112">
        <f t="shared" si="14"/>
        <v>5.3887605850654413E-2</v>
      </c>
      <c r="J58" s="1111">
        <v>9992.3076923076915</v>
      </c>
      <c r="K58" s="1111"/>
      <c r="L58" s="1112">
        <f t="shared" si="15"/>
        <v>5.69568755085436E-2</v>
      </c>
      <c r="M58" s="1111">
        <v>9453.8461538461524</v>
      </c>
      <c r="N58" s="1111"/>
      <c r="O58" s="1112">
        <f t="shared" si="16"/>
        <v>0</v>
      </c>
      <c r="P58" s="377">
        <v>9453.8461538461524</v>
      </c>
      <c r="Q58" s="377"/>
      <c r="R58" s="1112">
        <f t="shared" si="17"/>
        <v>0.10755937234944847</v>
      </c>
      <c r="S58" s="1111">
        <v>8535.746606334842</v>
      </c>
      <c r="T58" s="1111"/>
      <c r="U58" s="1112">
        <f t="shared" si="18"/>
        <v>0</v>
      </c>
      <c r="V58" s="1111">
        <v>8535.746606334842</v>
      </c>
      <c r="W58" s="1111"/>
      <c r="X58" s="1112">
        <f t="shared" si="19"/>
        <v>0.10295213933774933</v>
      </c>
      <c r="Y58" s="1111">
        <v>7739</v>
      </c>
      <c r="Z58" s="1111"/>
      <c r="AA58" s="1112">
        <f t="shared" si="20"/>
        <v>0</v>
      </c>
      <c r="AB58" s="1111">
        <v>7739</v>
      </c>
      <c r="AC58" s="1111"/>
      <c r="AD58" s="1112">
        <f t="shared" si="21"/>
        <v>-4.7357343311625717E-5</v>
      </c>
      <c r="AE58" s="1111">
        <v>7739.366515837105</v>
      </c>
      <c r="AF58" s="1111"/>
      <c r="AG58" s="1112">
        <f t="shared" si="22"/>
        <v>-0.19244570349386209</v>
      </c>
      <c r="AH58" s="763">
        <v>9583.7104072398197</v>
      </c>
      <c r="AI58" s="763"/>
      <c r="AJ58" s="1112">
        <f t="shared" si="23"/>
        <v>0.32540675844806022</v>
      </c>
      <c r="AK58" s="531">
        <v>7230.7692307692305</v>
      </c>
      <c r="AL58" s="629"/>
      <c r="AM58" s="1112">
        <f t="shared" si="24"/>
        <v>-9.1012514220705373E-2</v>
      </c>
      <c r="AN58" s="531">
        <v>7954.7511312217193</v>
      </c>
      <c r="AO58" s="629"/>
      <c r="AP58" s="1112">
        <f t="shared" si="25"/>
        <v>0.10012515644555697</v>
      </c>
      <c r="AQ58" s="531">
        <v>7230.7692307692305</v>
      </c>
    </row>
    <row r="59" spans="1:43" x14ac:dyDescent="0.3">
      <c r="A59" s="279" t="s">
        <v>95</v>
      </c>
      <c r="B59" s="542">
        <v>736</v>
      </c>
      <c r="C59" s="54" t="s">
        <v>115</v>
      </c>
      <c r="D59" s="1111">
        <v>9376.923076923078</v>
      </c>
      <c r="E59" s="1111"/>
      <c r="F59" s="1112">
        <f t="shared" si="13"/>
        <v>5.1768766177739574E-2</v>
      </c>
      <c r="G59" s="1111">
        <v>8915.3846153846152</v>
      </c>
      <c r="H59" s="1111"/>
      <c r="I59" s="1112">
        <f t="shared" si="14"/>
        <v>5.459508644222013E-2</v>
      </c>
      <c r="J59" s="1111">
        <v>8453.8461538461543</v>
      </c>
      <c r="K59" s="1111"/>
      <c r="L59" s="1112">
        <f t="shared" si="15"/>
        <v>5.7747834456207937E-2</v>
      </c>
      <c r="M59" s="1111">
        <v>7992.3076923076924</v>
      </c>
      <c r="N59" s="1111"/>
      <c r="O59" s="1112">
        <f t="shared" si="16"/>
        <v>0</v>
      </c>
      <c r="P59" s="377">
        <v>7992.3076923076924</v>
      </c>
      <c r="Q59" s="377"/>
      <c r="R59" s="1112">
        <f t="shared" si="17"/>
        <v>0.10504254254254235</v>
      </c>
      <c r="S59" s="1111">
        <v>7232.5791855203634</v>
      </c>
      <c r="T59" s="1111"/>
      <c r="U59" s="1112">
        <f t="shared" si="18"/>
        <v>0</v>
      </c>
      <c r="V59" s="1111">
        <v>7232.5791855203634</v>
      </c>
      <c r="W59" s="1111"/>
      <c r="X59" s="1112">
        <f t="shared" si="19"/>
        <v>8.7051142546246005E-2</v>
      </c>
      <c r="Y59" s="1111">
        <v>6653.3936651583717</v>
      </c>
      <c r="Z59" s="1111"/>
      <c r="AA59" s="1112">
        <f t="shared" si="20"/>
        <v>0</v>
      </c>
      <c r="AB59" s="1111">
        <v>6653.3936651583717</v>
      </c>
      <c r="AC59" s="1111"/>
      <c r="AD59" s="1112">
        <f t="shared" si="21"/>
        <v>6.9848661233993053E-2</v>
      </c>
      <c r="AE59" s="1111">
        <v>6219.0045248868782</v>
      </c>
      <c r="AF59" s="1111"/>
      <c r="AG59" s="1112">
        <f t="shared" si="22"/>
        <v>-0.19057714958775024</v>
      </c>
      <c r="AH59" s="763">
        <v>7683.2579185520362</v>
      </c>
      <c r="AI59" s="763"/>
      <c r="AJ59" s="1112">
        <f t="shared" si="23"/>
        <v>0.14884979702300405</v>
      </c>
      <c r="AK59" s="531">
        <v>6687.7828054298643</v>
      </c>
      <c r="AL59" s="629"/>
      <c r="AM59" s="1112">
        <f t="shared" si="24"/>
        <v>-8.6526576019777493E-2</v>
      </c>
      <c r="AN59" s="531">
        <v>7321.2669683257918</v>
      </c>
      <c r="AO59" s="629"/>
      <c r="AP59" s="1112">
        <f t="shared" si="25"/>
        <v>9.472259810554802E-2</v>
      </c>
      <c r="AQ59" s="531">
        <v>6687.7828054298643</v>
      </c>
    </row>
    <row r="60" spans="1:43" x14ac:dyDescent="0.3">
      <c r="A60" s="279" t="s">
        <v>95</v>
      </c>
      <c r="B60" s="542">
        <v>755</v>
      </c>
      <c r="C60" s="54" t="s">
        <v>116</v>
      </c>
      <c r="D60" s="1111">
        <v>12530.76923076923</v>
      </c>
      <c r="E60" s="1111"/>
      <c r="F60" s="1112">
        <f t="shared" si="13"/>
        <v>5.1646223369916061E-2</v>
      </c>
      <c r="G60" s="1111">
        <v>11915.384615384615</v>
      </c>
      <c r="H60" s="1111"/>
      <c r="I60" s="1112">
        <f t="shared" si="14"/>
        <v>5.4458815520762413E-2</v>
      </c>
      <c r="J60" s="1111">
        <v>11300</v>
      </c>
      <c r="K60" s="1111"/>
      <c r="L60" s="1112">
        <f t="shared" si="15"/>
        <v>5.0035739814153019E-2</v>
      </c>
      <c r="M60" s="1111">
        <v>10761.538461538461</v>
      </c>
      <c r="N60" s="1111"/>
      <c r="O60" s="1112">
        <f t="shared" si="16"/>
        <v>0</v>
      </c>
      <c r="P60" s="377">
        <v>10761.538461538461</v>
      </c>
      <c r="Q60" s="377"/>
      <c r="R60" s="1112">
        <f t="shared" si="17"/>
        <v>0.11011015683345776</v>
      </c>
      <c r="S60" s="1111">
        <v>9694.1176470588234</v>
      </c>
      <c r="T60" s="1111"/>
      <c r="U60" s="1112">
        <f t="shared" si="18"/>
        <v>0</v>
      </c>
      <c r="V60" s="1111">
        <v>9694.1176470588234</v>
      </c>
      <c r="W60" s="1111"/>
      <c r="X60" s="1112">
        <f t="shared" si="19"/>
        <v>9.8441345365053168E-2</v>
      </c>
      <c r="Y60" s="1111">
        <v>8825.3393665158383</v>
      </c>
      <c r="Z60" s="1111"/>
      <c r="AA60" s="1112">
        <f t="shared" si="20"/>
        <v>0</v>
      </c>
      <c r="AB60" s="1111">
        <v>8825.3393665158383</v>
      </c>
      <c r="AC60" s="1111"/>
      <c r="AD60" s="1112">
        <f t="shared" si="21"/>
        <v>7.0237050043898117E-2</v>
      </c>
      <c r="AE60" s="1111">
        <v>8246.1538461538476</v>
      </c>
      <c r="AF60" s="1111"/>
      <c r="AG60" s="1112">
        <f t="shared" si="22"/>
        <v>-0.19291408325952161</v>
      </c>
      <c r="AH60" s="763">
        <v>10217.194570135747</v>
      </c>
      <c r="AI60" s="763"/>
      <c r="AJ60" s="1112">
        <f t="shared" si="23"/>
        <v>0.15321756894790603</v>
      </c>
      <c r="AK60" s="531">
        <v>8859.7285067873308</v>
      </c>
      <c r="AL60" s="629"/>
      <c r="AM60" s="1112">
        <f t="shared" si="24"/>
        <v>-9.2678405931417865E-2</v>
      </c>
      <c r="AN60" s="531">
        <v>9764.7058823529405</v>
      </c>
      <c r="AO60" s="629"/>
      <c r="AP60" s="1112">
        <f t="shared" si="25"/>
        <v>0.10214504596527055</v>
      </c>
      <c r="AQ60" s="531">
        <v>8859.7285067873308</v>
      </c>
    </row>
    <row r="61" spans="1:43" x14ac:dyDescent="0.3">
      <c r="A61" s="279" t="s">
        <v>95</v>
      </c>
      <c r="B61" s="542">
        <v>2014</v>
      </c>
      <c r="C61" s="54" t="s">
        <v>117</v>
      </c>
      <c r="D61" s="1111">
        <v>14838.461538461537</v>
      </c>
      <c r="E61" s="1111"/>
      <c r="F61" s="1112">
        <f t="shared" si="13"/>
        <v>4.8939641109298472E-2</v>
      </c>
      <c r="G61" s="1111">
        <v>14146.153846153846</v>
      </c>
      <c r="H61" s="1111"/>
      <c r="I61" s="1112">
        <f t="shared" si="14"/>
        <v>5.1457975986277951E-2</v>
      </c>
      <c r="J61" s="1111">
        <v>13453.846153846152</v>
      </c>
      <c r="K61" s="1111"/>
      <c r="L61" s="1112">
        <f t="shared" si="15"/>
        <v>5.424954792043378E-2</v>
      </c>
      <c r="M61" s="1111">
        <v>12761.538461538463</v>
      </c>
      <c r="N61" s="1111"/>
      <c r="O61" s="1112">
        <f t="shared" si="16"/>
        <v>0</v>
      </c>
      <c r="P61" s="377">
        <v>12761.538461538463</v>
      </c>
      <c r="Q61" s="377"/>
      <c r="R61" s="1112">
        <f t="shared" si="17"/>
        <v>6.2500000000000042E-2</v>
      </c>
      <c r="S61" s="1111">
        <v>12010.859728506788</v>
      </c>
      <c r="T61" s="1111"/>
      <c r="U61" s="1112" t="e">
        <f t="shared" si="18"/>
        <v>#DIV/0!</v>
      </c>
      <c r="V61" s="1111"/>
      <c r="W61" s="1111"/>
      <c r="X61" s="1112" t="e">
        <f t="shared" si="19"/>
        <v>#DIV/0!</v>
      </c>
      <c r="Y61" s="1111"/>
      <c r="Z61" s="1111"/>
      <c r="AA61" s="1112" t="e">
        <f t="shared" si="20"/>
        <v>#DIV/0!</v>
      </c>
      <c r="AB61" s="1111"/>
      <c r="AC61" s="1111"/>
      <c r="AD61" s="1112" t="e">
        <f t="shared" si="21"/>
        <v>#DIV/0!</v>
      </c>
      <c r="AE61" s="1111"/>
      <c r="AF61" s="1111"/>
      <c r="AG61" s="1112" t="e">
        <f t="shared" si="22"/>
        <v>#DIV/0!</v>
      </c>
      <c r="AH61" s="763"/>
      <c r="AI61" s="763"/>
      <c r="AJ61" s="1112" t="e">
        <f t="shared" si="23"/>
        <v>#DIV/0!</v>
      </c>
      <c r="AK61" s="531"/>
      <c r="AL61" s="629"/>
      <c r="AM61" s="1112" t="e">
        <f t="shared" si="24"/>
        <v>#DIV/0!</v>
      </c>
      <c r="AN61" s="531"/>
      <c r="AO61" s="629"/>
      <c r="AP61" s="1112" t="e">
        <f t="shared" si="25"/>
        <v>#DIV/0!</v>
      </c>
      <c r="AQ61" s="531"/>
    </row>
    <row r="62" spans="1:43" x14ac:dyDescent="0.3">
      <c r="A62" s="279" t="s">
        <v>95</v>
      </c>
      <c r="B62" s="543">
        <v>1095</v>
      </c>
      <c r="C62" s="54" t="s">
        <v>118</v>
      </c>
      <c r="D62" s="1111">
        <v>8951.1312217194572</v>
      </c>
      <c r="E62" s="1111"/>
      <c r="F62" s="1112">
        <f t="shared" si="13"/>
        <v>4.7664442326024695E-2</v>
      </c>
      <c r="G62" s="1111">
        <v>8543.8914027149331</v>
      </c>
      <c r="H62" s="1111"/>
      <c r="I62" s="1112">
        <f t="shared" si="14"/>
        <v>5.0050050050050067E-2</v>
      </c>
      <c r="J62" s="1111">
        <v>8136.651583710408</v>
      </c>
      <c r="K62" s="1111"/>
      <c r="L62" s="1112">
        <f t="shared" si="15"/>
        <v>5.2687038988408999E-2</v>
      </c>
      <c r="M62" s="1111">
        <v>7729.411764705882</v>
      </c>
      <c r="N62" s="1111"/>
      <c r="O62" s="1112">
        <f t="shared" si="16"/>
        <v>0</v>
      </c>
      <c r="P62" s="377">
        <v>7729.411764705882</v>
      </c>
      <c r="Q62" s="377"/>
      <c r="R62" s="1112">
        <f t="shared" si="17"/>
        <v>7.9635949943117137E-2</v>
      </c>
      <c r="S62" s="1111">
        <v>7159.2760180995474</v>
      </c>
      <c r="T62" s="1111"/>
      <c r="U62" s="1112" t="e">
        <f t="shared" si="18"/>
        <v>#DIV/0!</v>
      </c>
      <c r="V62" s="1111"/>
      <c r="W62" s="1111"/>
      <c r="X62" s="1112" t="e">
        <f t="shared" si="19"/>
        <v>#DIV/0!</v>
      </c>
      <c r="Y62" s="1111"/>
      <c r="Z62" s="1111"/>
      <c r="AA62" s="1112" t="e">
        <f t="shared" si="20"/>
        <v>#DIV/0!</v>
      </c>
      <c r="AB62" s="1111"/>
      <c r="AC62" s="1111"/>
      <c r="AD62" s="1112" t="e">
        <f t="shared" si="21"/>
        <v>#DIV/0!</v>
      </c>
      <c r="AE62" s="1111"/>
      <c r="AF62" s="1111"/>
      <c r="AG62" s="1112" t="e">
        <f t="shared" si="22"/>
        <v>#DIV/0!</v>
      </c>
      <c r="AH62" s="763"/>
      <c r="AI62" s="763"/>
      <c r="AJ62" s="1112" t="e">
        <f t="shared" si="23"/>
        <v>#DIV/0!</v>
      </c>
      <c r="AK62" s="531"/>
      <c r="AL62" s="629"/>
      <c r="AM62" s="1112" t="e">
        <f t="shared" si="24"/>
        <v>#DIV/0!</v>
      </c>
      <c r="AN62" s="531"/>
      <c r="AO62" s="629"/>
      <c r="AP62" s="1112" t="e">
        <f t="shared" si="25"/>
        <v>#DIV/0!</v>
      </c>
      <c r="AQ62" s="531"/>
    </row>
    <row r="63" spans="1:43" ht="15" thickBot="1" x14ac:dyDescent="0.35">
      <c r="A63" s="388" t="s">
        <v>95</v>
      </c>
      <c r="B63" s="543">
        <v>181</v>
      </c>
      <c r="C63" s="54" t="s">
        <v>499</v>
      </c>
      <c r="D63" s="1111">
        <v>8951.1312217194572</v>
      </c>
      <c r="E63" s="1111"/>
      <c r="F63" s="1112">
        <f t="shared" si="13"/>
        <v>4.7664442326024695E-2</v>
      </c>
      <c r="G63" s="1111">
        <v>8543.8914027149331</v>
      </c>
      <c r="H63" s="1111"/>
      <c r="I63" s="1112">
        <f t="shared" si="14"/>
        <v>5.0050050050050067E-2</v>
      </c>
      <c r="J63" s="1111">
        <v>8136.651583710408</v>
      </c>
      <c r="K63" s="1111"/>
      <c r="L63" s="1112">
        <f t="shared" si="15"/>
        <v>5.2687038988408999E-2</v>
      </c>
      <c r="M63" s="1111">
        <v>7729.411764705882</v>
      </c>
      <c r="N63" s="1111"/>
      <c r="O63" s="1112">
        <f t="shared" si="16"/>
        <v>0</v>
      </c>
      <c r="P63" s="377">
        <v>7729.411764705882</v>
      </c>
      <c r="Q63" s="377"/>
      <c r="R63" s="1112">
        <f t="shared" si="17"/>
        <v>7.9635949943117137E-2</v>
      </c>
      <c r="S63" s="1111">
        <v>7159.2760180995474</v>
      </c>
      <c r="T63" s="1111"/>
      <c r="U63" s="1112">
        <f t="shared" si="18"/>
        <v>0</v>
      </c>
      <c r="V63" s="1111">
        <v>7159.2760180995474</v>
      </c>
      <c r="W63" s="1111"/>
      <c r="X63" s="1112">
        <f t="shared" si="19"/>
        <v>0.10012515644555695</v>
      </c>
      <c r="Y63" s="1111">
        <v>6507.6923076923076</v>
      </c>
      <c r="Z63" s="1111"/>
      <c r="AA63" s="1112">
        <f t="shared" si="20"/>
        <v>0.14306151645207429</v>
      </c>
      <c r="AB63" s="1111">
        <v>5693.2126696832584</v>
      </c>
      <c r="AC63" s="1111"/>
      <c r="AD63" s="1112">
        <f t="shared" si="21"/>
        <v>6.0698027314112279E-2</v>
      </c>
      <c r="AE63" s="1111">
        <v>5367.4208144796385</v>
      </c>
      <c r="AF63" s="1111"/>
      <c r="AG63" s="1112">
        <f t="shared" si="22"/>
        <v>-8.6132511556240243E-2</v>
      </c>
      <c r="AH63" s="763">
        <v>5873.3031674208141</v>
      </c>
      <c r="AI63" s="763"/>
      <c r="AJ63" s="1112">
        <f t="shared" si="23"/>
        <v>0.16100178890876554</v>
      </c>
      <c r="AK63" s="531">
        <v>5058.8235294117649</v>
      </c>
      <c r="AL63" s="629"/>
      <c r="AM63" s="1112">
        <f t="shared" si="24"/>
        <v>-9.6930533117932094E-2</v>
      </c>
      <c r="AN63" s="531">
        <v>5601.809954751131</v>
      </c>
      <c r="AO63" s="629"/>
      <c r="AP63" s="1112">
        <f t="shared" si="25"/>
        <v>0.10733452593917703</v>
      </c>
      <c r="AQ63" s="531">
        <v>5058.8235294117649</v>
      </c>
    </row>
    <row r="64" spans="1:43" x14ac:dyDescent="0.3">
      <c r="A64" s="278" t="s">
        <v>120</v>
      </c>
      <c r="B64" s="543">
        <v>324</v>
      </c>
      <c r="C64" s="54" t="s">
        <v>121</v>
      </c>
      <c r="D64" s="1111">
        <v>10858.823529411766</v>
      </c>
      <c r="E64" s="1111"/>
      <c r="F64" s="1112">
        <f t="shared" si="13"/>
        <v>9.0917356123283999E-2</v>
      </c>
      <c r="G64" s="1111">
        <v>9953.8461538461543</v>
      </c>
      <c r="H64" s="1111"/>
      <c r="I64" s="1112">
        <f t="shared" si="14"/>
        <v>0.15791135909043058</v>
      </c>
      <c r="J64" s="1111">
        <v>8596.3800904977379</v>
      </c>
      <c r="K64" s="1111"/>
      <c r="L64" s="1112">
        <f t="shared" si="15"/>
        <v>0</v>
      </c>
      <c r="M64" s="1111">
        <v>8596.3800904977379</v>
      </c>
      <c r="N64" s="1111"/>
      <c r="O64" s="1112">
        <f t="shared" si="16"/>
        <v>5.5561729081009044E-2</v>
      </c>
      <c r="P64" s="377">
        <v>8143.8914027149322</v>
      </c>
      <c r="Q64" s="377"/>
      <c r="R64" s="1112">
        <f t="shared" si="17"/>
        <v>0.27248303167420818</v>
      </c>
      <c r="S64" s="1111">
        <v>6400</v>
      </c>
      <c r="T64" s="1111"/>
      <c r="U64" s="1112">
        <f t="shared" si="18"/>
        <v>-7.5452828092010232E-2</v>
      </c>
      <c r="V64" s="1111">
        <v>6922.3076923076924</v>
      </c>
      <c r="W64" s="1111"/>
      <c r="X64" s="1112">
        <f t="shared" si="19"/>
        <v>3.6585365853658534E-2</v>
      </c>
      <c r="Y64" s="1111">
        <v>6677.9909502262444</v>
      </c>
      <c r="Z64" s="1111"/>
      <c r="AA64" s="1112">
        <f t="shared" si="20"/>
        <v>-0.18</v>
      </c>
      <c r="AB64" s="1111">
        <v>8143.8914027149322</v>
      </c>
      <c r="AC64" s="1111"/>
      <c r="AD64" s="1112">
        <f t="shared" si="21"/>
        <v>-0.23672603901611536</v>
      </c>
      <c r="AE64" s="1111">
        <v>10669.683257918552</v>
      </c>
      <c r="AF64" s="1111"/>
      <c r="AG64" s="1112">
        <f t="shared" si="22"/>
        <v>0.28948289439146041</v>
      </c>
      <c r="AH64" s="763">
        <v>8274.3891402714926</v>
      </c>
      <c r="AI64" s="763"/>
      <c r="AJ64" s="1112">
        <f t="shared" si="23"/>
        <v>0.22379269729093043</v>
      </c>
      <c r="AK64" s="405">
        <v>6761.2669683257918</v>
      </c>
      <c r="AL64" s="1122"/>
      <c r="AM64" s="1112">
        <f t="shared" si="24"/>
        <v>-0.14155712841253804</v>
      </c>
      <c r="AN64" s="531">
        <v>7876.1990950226254</v>
      </c>
      <c r="AO64" s="629"/>
      <c r="AP64" s="1112">
        <f t="shared" si="25"/>
        <v>0.26957637997432626</v>
      </c>
      <c r="AQ64" s="531">
        <v>6203.8009049773755</v>
      </c>
    </row>
    <row r="65" spans="1:43" x14ac:dyDescent="0.3">
      <c r="A65" s="279" t="s">
        <v>120</v>
      </c>
      <c r="B65" s="543">
        <v>157</v>
      </c>
      <c r="C65" s="54" t="s">
        <v>122</v>
      </c>
      <c r="D65" s="1111">
        <v>9772.9411764705892</v>
      </c>
      <c r="E65" s="1111"/>
      <c r="F65" s="1112">
        <f t="shared" si="13"/>
        <v>3.4485731528580144E-2</v>
      </c>
      <c r="G65" s="1111">
        <v>9447.1493212669684</v>
      </c>
      <c r="H65" s="1111"/>
      <c r="I65" s="1112">
        <f t="shared" si="14"/>
        <v>0</v>
      </c>
      <c r="J65" s="1111">
        <v>9447.1493212669684</v>
      </c>
      <c r="K65" s="1111"/>
      <c r="L65" s="1112">
        <f t="shared" si="15"/>
        <v>5.4550413673970302E-2</v>
      </c>
      <c r="M65" s="1111">
        <v>8958.461538461539</v>
      </c>
      <c r="N65" s="1111"/>
      <c r="O65" s="1112">
        <f t="shared" si="16"/>
        <v>0</v>
      </c>
      <c r="P65" s="377">
        <v>8958.461538461539</v>
      </c>
      <c r="Q65" s="377"/>
      <c r="R65" s="1112">
        <f t="shared" si="17"/>
        <v>0.20000000000000009</v>
      </c>
      <c r="S65" s="1111">
        <v>7465.3846153846152</v>
      </c>
      <c r="T65" s="1111"/>
      <c r="U65" s="1112">
        <f t="shared" si="18"/>
        <v>0.10001000100010002</v>
      </c>
      <c r="V65" s="1111">
        <v>6786.6515837104071</v>
      </c>
      <c r="W65" s="1111"/>
      <c r="X65" s="1112">
        <f t="shared" si="19"/>
        <v>7.142857142857155E-2</v>
      </c>
      <c r="Y65" s="1111">
        <v>6334.2081447963792</v>
      </c>
      <c r="Z65" s="1111"/>
      <c r="AA65" s="1112">
        <f t="shared" si="20"/>
        <v>0</v>
      </c>
      <c r="AB65" s="1111">
        <v>6334.2081447963792</v>
      </c>
      <c r="AC65" s="1111"/>
      <c r="AD65" s="1112">
        <f t="shared" si="21"/>
        <v>0</v>
      </c>
      <c r="AE65" s="1111">
        <v>6334.2081447963792</v>
      </c>
      <c r="AF65" s="1111"/>
      <c r="AG65" s="1112">
        <f t="shared" si="22"/>
        <v>1.9941304424599991E-2</v>
      </c>
      <c r="AH65" s="763">
        <v>6210.3653585926922</v>
      </c>
      <c r="AI65" s="763"/>
      <c r="AJ65" s="1112">
        <f t="shared" si="23"/>
        <v>0.11976284584980228</v>
      </c>
      <c r="AK65" s="531">
        <v>5546.1434370771312</v>
      </c>
      <c r="AL65" s="629"/>
      <c r="AM65" s="1112">
        <f t="shared" si="24"/>
        <v>-0.12658227848101278</v>
      </c>
      <c r="AN65" s="531">
        <v>6349.932341001354</v>
      </c>
      <c r="AO65" s="629"/>
      <c r="AP65" s="1112">
        <f t="shared" si="25"/>
        <v>0.1449275362318842</v>
      </c>
      <c r="AQ65" s="541">
        <v>5546.1434370771312</v>
      </c>
    </row>
    <row r="66" spans="1:43" x14ac:dyDescent="0.3">
      <c r="A66" s="279" t="s">
        <v>120</v>
      </c>
      <c r="B66" s="543">
        <v>639</v>
      </c>
      <c r="C66" s="54" t="s">
        <v>123</v>
      </c>
      <c r="D66" s="1111">
        <v>9772.9411764705892</v>
      </c>
      <c r="E66" s="1111"/>
      <c r="F66" s="1112">
        <f t="shared" si="13"/>
        <v>3.4485731528580144E-2</v>
      </c>
      <c r="G66" s="1111">
        <v>9447.1493212669684</v>
      </c>
      <c r="H66" s="1111"/>
      <c r="I66" s="1112">
        <f t="shared" si="14"/>
        <v>0</v>
      </c>
      <c r="J66" s="1111">
        <v>9447.1493212669684</v>
      </c>
      <c r="K66" s="1111"/>
      <c r="L66" s="1112">
        <f t="shared" si="15"/>
        <v>5.4550413673970302E-2</v>
      </c>
      <c r="M66" s="1111">
        <v>8958.461538461539</v>
      </c>
      <c r="N66" s="1111"/>
      <c r="O66" s="1112">
        <f t="shared" si="16"/>
        <v>0</v>
      </c>
      <c r="P66" s="377">
        <v>8958.461538461539</v>
      </c>
      <c r="Q66" s="377"/>
      <c r="R66" s="1112">
        <f t="shared" si="17"/>
        <v>5.8823529411764809E-2</v>
      </c>
      <c r="S66" s="1111">
        <v>8460.7692307692305</v>
      </c>
      <c r="T66" s="1111"/>
      <c r="U66" s="1112">
        <f t="shared" si="18"/>
        <v>0.10001000100010006</v>
      </c>
      <c r="V66" s="1111">
        <v>7691.538461538461</v>
      </c>
      <c r="W66" s="1111"/>
      <c r="X66" s="1112">
        <f t="shared" si="19"/>
        <v>0.21428571428571436</v>
      </c>
      <c r="Y66" s="1111">
        <v>6334.2081447963792</v>
      </c>
      <c r="Z66" s="1111"/>
      <c r="AA66" s="1112">
        <f t="shared" si="20"/>
        <v>0</v>
      </c>
      <c r="AB66" s="1111">
        <v>6334.2081447963792</v>
      </c>
      <c r="AC66" s="1111"/>
      <c r="AD66" s="1112">
        <f t="shared" si="21"/>
        <v>0</v>
      </c>
      <c r="AE66" s="1111">
        <v>6334.2081447963792</v>
      </c>
      <c r="AF66" s="1111"/>
      <c r="AG66" s="1112">
        <f t="shared" si="22"/>
        <v>-0.13579286587398609</v>
      </c>
      <c r="AH66" s="763">
        <v>7329.5022624434387</v>
      </c>
      <c r="AI66" s="763"/>
      <c r="AJ66" s="1112">
        <f t="shared" si="23"/>
        <v>0.15519897304236188</v>
      </c>
      <c r="AK66" s="531">
        <v>6344.7963800904981</v>
      </c>
      <c r="AL66" s="629"/>
      <c r="AM66" s="1112">
        <f t="shared" si="24"/>
        <v>-0.17913593256059002</v>
      </c>
      <c r="AN66" s="531">
        <v>7729.411764705882</v>
      </c>
      <c r="AO66" s="629"/>
      <c r="AP66" s="1112">
        <f t="shared" si="25"/>
        <v>0.2182284980744543</v>
      </c>
      <c r="AQ66" s="531">
        <v>6344.7963800904981</v>
      </c>
    </row>
    <row r="67" spans="1:43" x14ac:dyDescent="0.3">
      <c r="A67" s="279" t="s">
        <v>120</v>
      </c>
      <c r="B67" s="543">
        <v>638</v>
      </c>
      <c r="C67" s="54" t="s">
        <v>124</v>
      </c>
      <c r="D67" s="1111">
        <v>13453.846153846152</v>
      </c>
      <c r="E67" s="1111"/>
      <c r="F67" s="1112">
        <f t="shared" si="13"/>
        <v>4.1691483025610383E-2</v>
      </c>
      <c r="G67" s="1111">
        <v>12915.384615384615</v>
      </c>
      <c r="H67" s="1111"/>
      <c r="I67" s="1112">
        <f t="shared" si="14"/>
        <v>0</v>
      </c>
      <c r="J67" s="1111">
        <v>12915.384615384615</v>
      </c>
      <c r="K67" s="1111"/>
      <c r="L67" s="1112">
        <f t="shared" si="15"/>
        <v>5.0031269543464651E-2</v>
      </c>
      <c r="M67" s="1111">
        <v>12300</v>
      </c>
      <c r="N67" s="1111"/>
      <c r="O67" s="1112">
        <f t="shared" si="16"/>
        <v>0</v>
      </c>
      <c r="P67" s="377">
        <v>12300</v>
      </c>
      <c r="Q67" s="377"/>
      <c r="R67" s="1112">
        <f t="shared" si="17"/>
        <v>0.24206091732387797</v>
      </c>
      <c r="S67" s="1111">
        <v>9902.8959276018104</v>
      </c>
      <c r="T67" s="1111"/>
      <c r="U67" s="1112">
        <f t="shared" si="18"/>
        <v>1.3917072040769116E-2</v>
      </c>
      <c r="V67" s="1111">
        <v>9766.968325791855</v>
      </c>
      <c r="W67" s="1111"/>
      <c r="X67" s="1112">
        <f t="shared" si="19"/>
        <v>7.1428571428571452E-2</v>
      </c>
      <c r="Y67" s="1111">
        <v>9115.8371040723978</v>
      </c>
      <c r="Z67" s="1111"/>
      <c r="AA67" s="1112">
        <f t="shared" si="20"/>
        <v>0</v>
      </c>
      <c r="AB67" s="1111">
        <v>9115.8371040723978</v>
      </c>
      <c r="AC67" s="1111"/>
      <c r="AD67" s="1112">
        <f t="shared" si="21"/>
        <v>7.468259895444361E-2</v>
      </c>
      <c r="AE67" s="1111">
        <v>8482.3529411764703</v>
      </c>
      <c r="AF67" s="1111"/>
      <c r="AG67" s="1112">
        <f t="shared" si="22"/>
        <v>-0.13140580113057188</v>
      </c>
      <c r="AH67" s="763">
        <v>9765.6108597285074</v>
      </c>
      <c r="AI67" s="763"/>
      <c r="AJ67" s="1112">
        <f t="shared" si="23"/>
        <v>0.30178614082114702</v>
      </c>
      <c r="AK67" s="405">
        <v>7501.7013574660641</v>
      </c>
      <c r="AL67" s="1122"/>
      <c r="AM67" s="1112">
        <f t="shared" si="24"/>
        <v>-0.16378525932666047</v>
      </c>
      <c r="AN67" s="531">
        <v>8971.0226244343885</v>
      </c>
      <c r="AO67" s="629"/>
      <c r="AP67" s="1112">
        <f t="shared" si="25"/>
        <v>7.86702937976059E-2</v>
      </c>
      <c r="AQ67" s="531">
        <v>8316.7420814479647</v>
      </c>
    </row>
    <row r="68" spans="1:43" x14ac:dyDescent="0.3">
      <c r="A68" s="279" t="s">
        <v>120</v>
      </c>
      <c r="B68" s="543">
        <v>352</v>
      </c>
      <c r="C68" s="54" t="s">
        <v>125</v>
      </c>
      <c r="D68" s="1111">
        <v>15828.054298642533</v>
      </c>
      <c r="E68" s="1111"/>
      <c r="F68" s="1112">
        <f t="shared" si="13"/>
        <v>4.169148302561048E-2</v>
      </c>
      <c r="G68" s="1111">
        <v>15194.570135746606</v>
      </c>
      <c r="H68" s="1111"/>
      <c r="I68" s="1112">
        <f t="shared" si="14"/>
        <v>0</v>
      </c>
      <c r="J68" s="1111">
        <v>15194.570135746606</v>
      </c>
      <c r="K68" s="1111"/>
      <c r="L68" s="1112">
        <f t="shared" si="15"/>
        <v>5.0031269543464679E-2</v>
      </c>
      <c r="M68" s="1111">
        <v>14470.588235294117</v>
      </c>
      <c r="N68" s="1111"/>
      <c r="O68" s="1112">
        <f t="shared" si="16"/>
        <v>0</v>
      </c>
      <c r="P68" s="377">
        <v>14470.588235294117</v>
      </c>
      <c r="Q68" s="377"/>
      <c r="R68" s="1112">
        <f t="shared" si="17"/>
        <v>6.671114076050691E-2</v>
      </c>
      <c r="S68" s="1111">
        <v>13565.610859728507</v>
      </c>
      <c r="T68" s="1111"/>
      <c r="U68" s="1112">
        <f t="shared" si="18"/>
        <v>4.1695621959694201E-2</v>
      </c>
      <c r="V68" s="1111">
        <v>13022.624434389141</v>
      </c>
      <c r="W68" s="1111"/>
      <c r="X68" s="1112">
        <f t="shared" si="19"/>
        <v>0</v>
      </c>
      <c r="Y68" s="1111">
        <v>13022.624434389141</v>
      </c>
      <c r="Z68" s="1111"/>
      <c r="AA68" s="1112">
        <f t="shared" si="20"/>
        <v>0</v>
      </c>
      <c r="AB68" s="1111">
        <v>13022.624434389141</v>
      </c>
      <c r="AC68" s="1111"/>
      <c r="AD68" s="1112">
        <f t="shared" si="21"/>
        <v>7.4682598954443666E-2</v>
      </c>
      <c r="AE68" s="1111">
        <v>12117.64705882353</v>
      </c>
      <c r="AF68" s="1111"/>
      <c r="AG68" s="1112">
        <f t="shared" si="22"/>
        <v>0.37872095058639377</v>
      </c>
      <c r="AH68" s="763">
        <v>8789.049773755658</v>
      </c>
      <c r="AI68" s="763"/>
      <c r="AJ68" s="1112">
        <f t="shared" si="23"/>
        <v>0.23735810113519107</v>
      </c>
      <c r="AK68" s="405">
        <v>7103.0769230769238</v>
      </c>
      <c r="AL68" s="1122"/>
      <c r="AM68" s="1112">
        <f t="shared" si="24"/>
        <v>-0.11828935395814376</v>
      </c>
      <c r="AN68" s="531">
        <v>8056.0180995475121</v>
      </c>
      <c r="AO68" s="629"/>
      <c r="AP68" s="1112">
        <f t="shared" si="25"/>
        <v>0.2502844141069398</v>
      </c>
      <c r="AQ68" s="531">
        <v>6443.3484162895929</v>
      </c>
    </row>
    <row r="69" spans="1:43" x14ac:dyDescent="0.3">
      <c r="A69" s="279" t="s">
        <v>120</v>
      </c>
      <c r="B69" s="543">
        <v>182</v>
      </c>
      <c r="C69" s="54" t="s">
        <v>126</v>
      </c>
      <c r="D69" s="1111">
        <v>15828.054298642533</v>
      </c>
      <c r="E69" s="1111"/>
      <c r="F69" s="1112">
        <f t="shared" ref="F69:F100" si="26">(D69-G69)/G69</f>
        <v>4.169148302561048E-2</v>
      </c>
      <c r="G69" s="1111">
        <v>15194.570135746606</v>
      </c>
      <c r="H69" s="1111"/>
      <c r="I69" s="1112">
        <f t="shared" ref="I69:I100" si="27">(G69-J69)/J69</f>
        <v>0</v>
      </c>
      <c r="J69" s="1111">
        <v>15194.570135746606</v>
      </c>
      <c r="K69" s="1111"/>
      <c r="L69" s="1112">
        <f t="shared" ref="L69:L100" si="28">(J69-M69)/M69</f>
        <v>5.0031269543464679E-2</v>
      </c>
      <c r="M69" s="1111">
        <v>14470.588235294117</v>
      </c>
      <c r="N69" s="1111"/>
      <c r="O69" s="1112">
        <f t="shared" ref="O69:O100" si="29">(M69-P69)/P69</f>
        <v>0</v>
      </c>
      <c r="P69" s="377">
        <v>14470.588235294117</v>
      </c>
      <c r="Q69" s="377"/>
      <c r="R69" s="1112">
        <f t="shared" ref="R69:R100" si="30">(P69-S69)/S69</f>
        <v>6.671114076050691E-2</v>
      </c>
      <c r="S69" s="1111">
        <v>13565.610859728507</v>
      </c>
      <c r="T69" s="1111"/>
      <c r="U69" s="1112">
        <f t="shared" ref="U69:U100" si="31">(S69-V69)/V69</f>
        <v>7.1479628305932866E-2</v>
      </c>
      <c r="V69" s="1111">
        <v>12660.633484162896</v>
      </c>
      <c r="W69" s="1111"/>
      <c r="X69" s="1112">
        <f t="shared" ref="X69:X100" si="32">(V69-Y69)/Y69</f>
        <v>0</v>
      </c>
      <c r="Y69" s="1111">
        <v>12660.633484162896</v>
      </c>
      <c r="Z69" s="1111"/>
      <c r="AA69" s="1112">
        <f t="shared" ref="AA69:AA100" si="33">(Y69-AB69)/AB69</f>
        <v>0</v>
      </c>
      <c r="AB69" s="1111">
        <v>12660.633484162896</v>
      </c>
      <c r="AC69" s="1111"/>
      <c r="AD69" s="1112">
        <f t="shared" ref="AD69:AD100" si="34">(AB69-AE69)/AE69</f>
        <v>6.0652009097801378E-2</v>
      </c>
      <c r="AE69" s="1111">
        <v>11936.651583710407</v>
      </c>
      <c r="AF69" s="1111"/>
      <c r="AG69" s="1112">
        <f t="shared" ref="AG69:AG100" si="35">(AE69-AH69)/AH69</f>
        <v>0.11874469889737063</v>
      </c>
      <c r="AH69" s="763">
        <v>10669.683257918552</v>
      </c>
      <c r="AI69" s="763"/>
      <c r="AJ69" s="1112">
        <f t="shared" ref="AJ69:AJ100" si="36">(AH69-AK69)/AK69</f>
        <v>0.24236037934668075</v>
      </c>
      <c r="AK69" s="405">
        <v>8588.2352941176468</v>
      </c>
      <c r="AL69" s="1122"/>
      <c r="AM69" s="1112">
        <f t="shared" ref="AM69:AM100" si="37">(AK69-AN69)/AN69</f>
        <v>-0.12048192771084333</v>
      </c>
      <c r="AN69" s="531">
        <v>9764.7058823529405</v>
      </c>
      <c r="AO69" s="629"/>
      <c r="AP69" s="1112">
        <f t="shared" ref="AP69:AP100" si="38">(AN69-AQ69)/AQ69</f>
        <v>0.25611175785797424</v>
      </c>
      <c r="AQ69" s="541">
        <v>7773.7556561085976</v>
      </c>
    </row>
    <row r="70" spans="1:43" x14ac:dyDescent="0.3">
      <c r="A70" s="279" t="s">
        <v>120</v>
      </c>
      <c r="B70" s="543">
        <v>290</v>
      </c>
      <c r="C70" s="54" t="s">
        <v>127</v>
      </c>
      <c r="D70" s="1111">
        <v>21982.805429864253</v>
      </c>
      <c r="E70" s="1111"/>
      <c r="F70" s="1112">
        <f t="shared" si="26"/>
        <v>0.14356330767601139</v>
      </c>
      <c r="G70" s="1111">
        <v>19223.076923076926</v>
      </c>
      <c r="H70" s="1111"/>
      <c r="I70" s="1112">
        <f t="shared" si="27"/>
        <v>0</v>
      </c>
      <c r="J70" s="1111">
        <v>19223.076923076926</v>
      </c>
      <c r="K70" s="1111"/>
      <c r="L70" s="1112">
        <f t="shared" si="28"/>
        <v>0.11116051578479338</v>
      </c>
      <c r="M70" s="1111">
        <v>17300</v>
      </c>
      <c r="N70" s="1111"/>
      <c r="O70" s="1112">
        <f t="shared" si="29"/>
        <v>0</v>
      </c>
      <c r="P70" s="377">
        <v>17300</v>
      </c>
      <c r="Q70" s="377"/>
      <c r="R70" s="1112">
        <f t="shared" si="30"/>
        <v>4.6533271288971632E-2</v>
      </c>
      <c r="S70" s="1111">
        <v>16530.76923076923</v>
      </c>
      <c r="T70" s="1111"/>
      <c r="U70" s="1112">
        <f t="shared" si="31"/>
        <v>0.13164823591363867</v>
      </c>
      <c r="V70" s="1111">
        <v>14607.692307692309</v>
      </c>
      <c r="W70" s="1111"/>
      <c r="X70" s="1112">
        <f t="shared" si="32"/>
        <v>6.2499999999999917E-2</v>
      </c>
      <c r="Y70" s="1111">
        <v>13748.416289592762</v>
      </c>
      <c r="Z70" s="1111"/>
      <c r="AA70" s="1112">
        <f t="shared" si="33"/>
        <v>0</v>
      </c>
      <c r="AB70" s="1111">
        <v>13748.416289592762</v>
      </c>
      <c r="AC70" s="1111"/>
      <c r="AD70" s="1112">
        <f t="shared" si="34"/>
        <v>3.2626427406199109E-2</v>
      </c>
      <c r="AE70" s="1111">
        <v>13314.027149321268</v>
      </c>
      <c r="AF70" s="1111"/>
      <c r="AG70" s="1112">
        <f t="shared" si="35"/>
        <v>-0.10782292298362643</v>
      </c>
      <c r="AH70" s="763">
        <v>14923.076923076924</v>
      </c>
      <c r="AI70" s="763"/>
      <c r="AJ70" s="1112">
        <f t="shared" si="36"/>
        <v>0.1000667111407605</v>
      </c>
      <c r="AK70" s="405">
        <v>13565.610859728507</v>
      </c>
      <c r="AL70" s="1122"/>
      <c r="AM70" s="1112">
        <f t="shared" si="37"/>
        <v>-9.0964220739842325E-2</v>
      </c>
      <c r="AN70" s="531">
        <v>14923.076923076924</v>
      </c>
      <c r="AO70" s="629"/>
      <c r="AP70" s="1112">
        <f t="shared" si="38"/>
        <v>0.17869907076483207</v>
      </c>
      <c r="AQ70" s="531">
        <v>12660.633484162896</v>
      </c>
    </row>
    <row r="71" spans="1:43" x14ac:dyDescent="0.3">
      <c r="A71" s="279" t="s">
        <v>120</v>
      </c>
      <c r="B71" s="543">
        <v>180</v>
      </c>
      <c r="C71" s="54" t="s">
        <v>128</v>
      </c>
      <c r="D71" s="1111">
        <v>6922.3076923076924</v>
      </c>
      <c r="E71" s="1111"/>
      <c r="F71" s="1112">
        <f t="shared" si="26"/>
        <v>7.1437075842362238E-2</v>
      </c>
      <c r="G71" s="1111">
        <v>6460.7692307692305</v>
      </c>
      <c r="H71" s="1111"/>
      <c r="I71" s="1112">
        <f t="shared" si="27"/>
        <v>0</v>
      </c>
      <c r="J71" s="1111">
        <v>6460.7692307692305</v>
      </c>
      <c r="K71" s="1111"/>
      <c r="L71" s="1112">
        <f t="shared" si="28"/>
        <v>5.0006250781347655E-2</v>
      </c>
      <c r="M71" s="1111">
        <v>6153.0769230769229</v>
      </c>
      <c r="N71" s="1111"/>
      <c r="O71" s="1112">
        <f t="shared" si="29"/>
        <v>0</v>
      </c>
      <c r="P71" s="377">
        <v>6153.0769230769229</v>
      </c>
      <c r="Q71" s="377"/>
      <c r="R71" s="1112">
        <f t="shared" si="30"/>
        <v>0.29526122779444663</v>
      </c>
      <c r="S71" s="1111">
        <v>4750.4524886877834</v>
      </c>
      <c r="T71" s="1111"/>
      <c r="U71" s="1112">
        <f t="shared" si="31"/>
        <v>0</v>
      </c>
      <c r="V71" s="1111">
        <v>4750.4524886877834</v>
      </c>
      <c r="W71" s="1111"/>
      <c r="X71" s="1112">
        <f t="shared" si="32"/>
        <v>0.31247655956994635</v>
      </c>
      <c r="Y71" s="1111">
        <v>3619.4570135746608</v>
      </c>
      <c r="Z71" s="1111"/>
      <c r="AA71" s="1112">
        <f t="shared" si="33"/>
        <v>0</v>
      </c>
      <c r="AB71" s="1111">
        <v>3619.4570135746608</v>
      </c>
      <c r="AC71" s="1111"/>
      <c r="AD71" s="1112">
        <f t="shared" si="34"/>
        <v>0</v>
      </c>
      <c r="AE71" s="1111">
        <v>3619.4570135746608</v>
      </c>
      <c r="AF71" s="1111"/>
      <c r="AG71" s="1112">
        <f t="shared" si="35"/>
        <v>-0.22572775066408618</v>
      </c>
      <c r="AH71" s="763">
        <v>4674.6567717996295</v>
      </c>
      <c r="AI71" s="763"/>
      <c r="AJ71" s="1112">
        <f t="shared" si="36"/>
        <v>0.13069466882067862</v>
      </c>
      <c r="AK71" s="405">
        <v>4134.3228200371059</v>
      </c>
      <c r="AL71" s="1122"/>
      <c r="AM71" s="1112">
        <f t="shared" si="37"/>
        <v>-0.15089163237311373</v>
      </c>
      <c r="AN71" s="531">
        <v>4869.0166975881257</v>
      </c>
      <c r="AO71" s="629"/>
      <c r="AP71" s="1112">
        <f t="shared" si="38"/>
        <v>0.30411449016100156</v>
      </c>
      <c r="AQ71" s="531">
        <v>3733.5807050092767</v>
      </c>
    </row>
    <row r="72" spans="1:43" x14ac:dyDescent="0.3">
      <c r="A72" s="279" t="s">
        <v>120</v>
      </c>
      <c r="B72" s="177">
        <v>740</v>
      </c>
      <c r="C72" s="33" t="s">
        <v>129</v>
      </c>
      <c r="D72" s="1111">
        <v>14470.588235294117</v>
      </c>
      <c r="E72" s="1111"/>
      <c r="F72" s="1112">
        <f t="shared" si="26"/>
        <v>6.671114076050691E-2</v>
      </c>
      <c r="G72" s="1111">
        <v>13565.610859728507</v>
      </c>
      <c r="H72" s="1111"/>
      <c r="I72" s="1112">
        <f t="shared" si="27"/>
        <v>0</v>
      </c>
      <c r="J72" s="1111">
        <v>13565.610859728507</v>
      </c>
      <c r="K72" s="1111"/>
      <c r="L72" s="1112">
        <f t="shared" si="28"/>
        <v>4.1695621959694201E-2</v>
      </c>
      <c r="M72" s="1111">
        <v>13022.624434389141</v>
      </c>
      <c r="N72" s="1111"/>
      <c r="O72" s="1112">
        <f t="shared" si="29"/>
        <v>0</v>
      </c>
      <c r="P72" s="377">
        <v>13022.624434389141</v>
      </c>
      <c r="Q72" s="377"/>
      <c r="R72" s="1112">
        <f t="shared" si="30"/>
        <v>0.42857142857142877</v>
      </c>
      <c r="S72" s="1111">
        <v>9115.8371040723978</v>
      </c>
      <c r="T72" s="1111"/>
      <c r="U72" s="1112">
        <f t="shared" si="31"/>
        <v>7.468259895444361E-2</v>
      </c>
      <c r="V72" s="1111">
        <v>8482.3529411764703</v>
      </c>
      <c r="W72" s="1111"/>
      <c r="X72" s="1112">
        <f t="shared" si="32"/>
        <v>0</v>
      </c>
      <c r="Y72" s="1111">
        <v>8482.3529411764703</v>
      </c>
      <c r="Z72" s="1111"/>
      <c r="AA72" s="1112">
        <f t="shared" si="33"/>
        <v>0</v>
      </c>
      <c r="AB72" s="1111">
        <v>8482.3529411764703</v>
      </c>
      <c r="AC72" s="1111"/>
      <c r="AD72" s="1112">
        <f t="shared" si="34"/>
        <v>7.2057646116893609E-2</v>
      </c>
      <c r="AE72" s="1111">
        <v>7912.2171945701348</v>
      </c>
      <c r="AF72" s="1111"/>
      <c r="AG72" s="1112">
        <f t="shared" si="35"/>
        <v>-0.22559787422497798</v>
      </c>
      <c r="AH72" s="763">
        <v>10217.194570135747</v>
      </c>
      <c r="AI72" s="763"/>
      <c r="AJ72" s="1112">
        <f t="shared" si="36"/>
        <v>0.15321756894790603</v>
      </c>
      <c r="AK72" s="531">
        <v>8859.7285067873308</v>
      </c>
      <c r="AL72" s="629"/>
      <c r="AM72" s="1112">
        <f t="shared" si="37"/>
        <v>-9.2678405931417865E-2</v>
      </c>
      <c r="AN72" s="531">
        <v>9764.7058823529405</v>
      </c>
      <c r="AO72" s="629"/>
      <c r="AP72" s="1112">
        <f t="shared" si="38"/>
        <v>0.10214504596527055</v>
      </c>
      <c r="AQ72" s="531">
        <v>8859.7285067873308</v>
      </c>
    </row>
    <row r="73" spans="1:43" ht="15" thickBot="1" x14ac:dyDescent="0.35">
      <c r="A73" s="280" t="s">
        <v>120</v>
      </c>
      <c r="B73" s="177">
        <v>342</v>
      </c>
      <c r="C73" s="539"/>
      <c r="D73" s="1111">
        <v>9450</v>
      </c>
      <c r="E73" s="1111"/>
      <c r="F73" s="1112">
        <f t="shared" si="26"/>
        <v>0.21153846153846154</v>
      </c>
      <c r="G73" s="1111">
        <v>7800</v>
      </c>
      <c r="H73" s="1111"/>
      <c r="I73" s="1112">
        <f t="shared" si="27"/>
        <v>4.1388518024032039E-2</v>
      </c>
      <c r="J73" s="1111">
        <v>7490</v>
      </c>
      <c r="K73" s="1111"/>
      <c r="L73" s="1112">
        <f t="shared" si="28"/>
        <v>0</v>
      </c>
      <c r="M73" s="1111">
        <v>7490</v>
      </c>
      <c r="N73" s="1111"/>
      <c r="O73" s="1112">
        <f t="shared" si="29"/>
        <v>0.14236714975845416</v>
      </c>
      <c r="P73" s="377">
        <v>6556.5610859728504</v>
      </c>
      <c r="Q73" s="377"/>
      <c r="R73" s="1112">
        <f t="shared" si="30"/>
        <v>0.15346907993966802</v>
      </c>
      <c r="S73" s="888">
        <v>5684.21052631579</v>
      </c>
      <c r="T73" s="549"/>
      <c r="U73" s="1112">
        <f t="shared" si="31"/>
        <v>0</v>
      </c>
      <c r="V73" s="888">
        <v>5684.21052631579</v>
      </c>
      <c r="W73" s="549"/>
      <c r="X73" s="1112">
        <f t="shared" si="32"/>
        <v>0</v>
      </c>
      <c r="Y73" s="888">
        <v>5684.21052631579</v>
      </c>
      <c r="Z73" s="549"/>
      <c r="AA73" s="1112">
        <f t="shared" si="33"/>
        <v>0</v>
      </c>
      <c r="AB73" s="888">
        <v>5684.21052631579</v>
      </c>
      <c r="AC73" s="549"/>
      <c r="AD73" s="1112">
        <f t="shared" si="34"/>
        <v>0</v>
      </c>
      <c r="AE73" s="1111">
        <v>5684.21052631579</v>
      </c>
      <c r="AF73" s="1111"/>
      <c r="AG73" s="1112">
        <f t="shared" si="35"/>
        <v>0</v>
      </c>
      <c r="AH73" s="763">
        <v>5684.21052631579</v>
      </c>
      <c r="AI73" s="763"/>
      <c r="AJ73" s="1112">
        <f t="shared" si="36"/>
        <v>0</v>
      </c>
      <c r="AK73" s="531">
        <v>5684.21052631579</v>
      </c>
      <c r="AL73" s="629"/>
      <c r="AM73" s="1112">
        <f t="shared" si="37"/>
        <v>0</v>
      </c>
      <c r="AN73" s="531">
        <v>5684.21052631579</v>
      </c>
      <c r="AO73" s="629"/>
      <c r="AP73" s="1112" t="e">
        <f t="shared" si="38"/>
        <v>#DIV/0!</v>
      </c>
      <c r="AQ73" s="428"/>
    </row>
    <row r="74" spans="1:43" x14ac:dyDescent="0.3">
      <c r="A74" s="286" t="s">
        <v>131</v>
      </c>
      <c r="B74" s="543">
        <v>280</v>
      </c>
      <c r="C74" s="54" t="s">
        <v>1362</v>
      </c>
      <c r="D74" s="1111">
        <v>18090.497737556561</v>
      </c>
      <c r="E74" s="1111"/>
      <c r="F74" s="1112">
        <f t="shared" si="26"/>
        <v>0</v>
      </c>
      <c r="G74" s="1111">
        <v>18090.497737556561</v>
      </c>
      <c r="H74" s="1111"/>
      <c r="I74" s="1112">
        <f t="shared" si="27"/>
        <v>0</v>
      </c>
      <c r="J74" s="1111">
        <v>18090.497737556561</v>
      </c>
      <c r="K74" s="1111"/>
      <c r="L74" s="1112">
        <f t="shared" si="28"/>
        <v>5.2659294365455432E-2</v>
      </c>
      <c r="M74" s="1111">
        <v>17185.520361990952</v>
      </c>
      <c r="N74" s="1111"/>
      <c r="O74" s="1112">
        <f t="shared" si="29"/>
        <v>0</v>
      </c>
      <c r="P74" s="377">
        <v>17185.520361990952</v>
      </c>
      <c r="Q74" s="377"/>
      <c r="R74" s="1112">
        <f t="shared" si="30"/>
        <v>5.5586436909394146E-2</v>
      </c>
      <c r="S74" s="1111">
        <v>16280.54298642534</v>
      </c>
      <c r="T74" s="1111"/>
      <c r="U74" s="1112">
        <f t="shared" si="31"/>
        <v>0</v>
      </c>
      <c r="V74" s="1111">
        <v>16280.54298642534</v>
      </c>
      <c r="W74" s="1111"/>
      <c r="X74" s="1112">
        <f t="shared" si="32"/>
        <v>0</v>
      </c>
      <c r="Y74" s="1111">
        <v>16280.54298642534</v>
      </c>
      <c r="Z74" s="1111"/>
      <c r="AA74" s="1112">
        <f t="shared" si="33"/>
        <v>5.8858151854031822E-2</v>
      </c>
      <c r="AB74" s="1111">
        <v>15375.565610859729</v>
      </c>
      <c r="AC74" s="1111"/>
      <c r="AD74" s="1112">
        <f t="shared" si="34"/>
        <v>6.2539086929330884E-2</v>
      </c>
      <c r="AE74" s="1111">
        <v>14470.588235294117</v>
      </c>
      <c r="AF74" s="1111"/>
      <c r="AG74" s="1112">
        <f t="shared" si="35"/>
        <v>6.671114076050691E-2</v>
      </c>
      <c r="AH74" s="763">
        <v>13565.610859728507</v>
      </c>
      <c r="AI74" s="763"/>
      <c r="AJ74" s="1112">
        <f t="shared" si="36"/>
        <v>0.15396458814472683</v>
      </c>
      <c r="AK74" s="531">
        <v>11755.656108597284</v>
      </c>
      <c r="AL74" s="629"/>
      <c r="AM74" s="1112">
        <f t="shared" si="37"/>
        <v>-9.0972708187543841E-2</v>
      </c>
      <c r="AN74" s="531">
        <v>12932.12669683258</v>
      </c>
      <c r="AO74" s="629"/>
      <c r="AP74" s="1112">
        <f t="shared" si="38"/>
        <v>0.10007698229407248</v>
      </c>
      <c r="AQ74" s="531">
        <v>11755.656108597284</v>
      </c>
    </row>
    <row r="75" spans="1:43" x14ac:dyDescent="0.3">
      <c r="A75" s="279" t="s">
        <v>131</v>
      </c>
      <c r="B75" s="543">
        <v>282</v>
      </c>
      <c r="C75" s="54" t="s">
        <v>133</v>
      </c>
      <c r="D75" s="1111">
        <v>5420.8144796380093</v>
      </c>
      <c r="E75" s="1111"/>
      <c r="F75" s="1112">
        <f t="shared" si="26"/>
        <v>0</v>
      </c>
      <c r="G75" s="1111">
        <v>5420.8144796380093</v>
      </c>
      <c r="H75" s="1111"/>
      <c r="I75" s="1112">
        <f t="shared" si="27"/>
        <v>0</v>
      </c>
      <c r="J75" s="1111">
        <v>5420.8144796380093</v>
      </c>
      <c r="K75" s="1111"/>
      <c r="L75" s="1112">
        <f t="shared" si="28"/>
        <v>0.20040080160320634</v>
      </c>
      <c r="M75" s="1111">
        <v>4515.8371040723987</v>
      </c>
      <c r="N75" s="1111"/>
      <c r="O75" s="1112">
        <f t="shared" si="29"/>
        <v>0</v>
      </c>
      <c r="P75" s="377">
        <v>4515.8371040723987</v>
      </c>
      <c r="Q75" s="377"/>
      <c r="R75" s="1112">
        <f t="shared" si="30"/>
        <v>2.0408163265306117E-2</v>
      </c>
      <c r="S75" s="1111">
        <v>4425.5203619909507</v>
      </c>
      <c r="T75" s="1111"/>
      <c r="U75" s="1112">
        <f t="shared" si="31"/>
        <v>0.10851184404397608</v>
      </c>
      <c r="V75" s="1111">
        <v>3992.3076923076924</v>
      </c>
      <c r="W75" s="1111"/>
      <c r="X75" s="1112">
        <f t="shared" si="32"/>
        <v>3.8207641528305719E-2</v>
      </c>
      <c r="Y75" s="1111">
        <v>3845.3846153846152</v>
      </c>
      <c r="Z75" s="1111"/>
      <c r="AA75" s="1112">
        <f t="shared" si="33"/>
        <v>-5.500945179584131E-2</v>
      </c>
      <c r="AB75" s="1111">
        <v>4069.2307692307695</v>
      </c>
      <c r="AC75" s="1111"/>
      <c r="AD75" s="1112">
        <f t="shared" si="34"/>
        <v>6.012024048096197E-2</v>
      </c>
      <c r="AE75" s="1111">
        <v>3838.4615384615386</v>
      </c>
      <c r="AF75" s="1111"/>
      <c r="AG75" s="1112">
        <f t="shared" si="35"/>
        <v>0.16473188465669691</v>
      </c>
      <c r="AH75" s="763">
        <v>3295.5752212389375</v>
      </c>
      <c r="AI75" s="763"/>
      <c r="AJ75" s="1112">
        <f t="shared" si="36"/>
        <v>0.14326647564469902</v>
      </c>
      <c r="AK75" s="531">
        <v>2882.5958702064895</v>
      </c>
      <c r="AL75" s="629"/>
      <c r="AM75" s="1112">
        <f t="shared" si="37"/>
        <v>-7.9155672823219114E-2</v>
      </c>
      <c r="AN75" s="531">
        <v>3130.3834808259589</v>
      </c>
      <c r="AO75" s="629"/>
      <c r="AP75" s="1112">
        <f t="shared" si="38"/>
        <v>8.5959885386819632E-2</v>
      </c>
      <c r="AQ75" s="531">
        <v>2882.5958702064895</v>
      </c>
    </row>
    <row r="76" spans="1:43" x14ac:dyDescent="0.3">
      <c r="A76" s="279" t="s">
        <v>131</v>
      </c>
      <c r="B76" s="543">
        <v>283</v>
      </c>
      <c r="C76" s="54" t="s">
        <v>134</v>
      </c>
      <c r="D76" s="1111">
        <v>3339.3665158371041</v>
      </c>
      <c r="E76" s="1111"/>
      <c r="F76" s="1112">
        <f t="shared" si="26"/>
        <v>0</v>
      </c>
      <c r="G76" s="1111">
        <v>3339.3665158371041</v>
      </c>
      <c r="H76" s="1111"/>
      <c r="I76" s="1112">
        <f t="shared" si="27"/>
        <v>0</v>
      </c>
      <c r="J76" s="1111">
        <v>3339.3665158371041</v>
      </c>
      <c r="K76" s="1111"/>
      <c r="L76" s="1112">
        <f t="shared" si="28"/>
        <v>5.7306590257879667E-2</v>
      </c>
      <c r="M76" s="1111">
        <v>3158.3710407239819</v>
      </c>
      <c r="N76" s="1111"/>
      <c r="O76" s="1112">
        <f t="shared" si="29"/>
        <v>0</v>
      </c>
      <c r="P76" s="377">
        <v>3158.3710407239819</v>
      </c>
      <c r="Q76" s="377"/>
      <c r="R76" s="1112">
        <f t="shared" si="30"/>
        <v>6.9004524886877805E-2</v>
      </c>
      <c r="S76" s="1111">
        <v>2954.4973544973545</v>
      </c>
      <c r="T76" s="1111"/>
      <c r="U76" s="1112">
        <f t="shared" si="31"/>
        <v>0</v>
      </c>
      <c r="V76" s="1111">
        <v>2954.4973544973545</v>
      </c>
      <c r="W76" s="1111"/>
      <c r="X76" s="1112">
        <f t="shared" si="32"/>
        <v>0</v>
      </c>
      <c r="Y76" s="1111">
        <v>2954.4973544973545</v>
      </c>
      <c r="Z76" s="1111"/>
      <c r="AA76" s="1112">
        <f t="shared" si="33"/>
        <v>9.4043887147335428E-2</v>
      </c>
      <c r="AB76" s="1111">
        <v>2700.5291005291006</v>
      </c>
      <c r="AC76" s="1111"/>
      <c r="AD76" s="1112">
        <f t="shared" si="34"/>
        <v>6.6889632107023408E-2</v>
      </c>
      <c r="AE76" s="1111">
        <v>2531.2169312169312</v>
      </c>
      <c r="AF76" s="1111"/>
      <c r="AG76" s="1112">
        <f t="shared" si="35"/>
        <v>0.15444015444015444</v>
      </c>
      <c r="AH76" s="763">
        <v>2192.5925925925926</v>
      </c>
      <c r="AI76" s="763"/>
      <c r="AJ76" s="1112">
        <f t="shared" si="36"/>
        <v>0.30150753768844224</v>
      </c>
      <c r="AK76" s="531">
        <v>1684.6560846560847</v>
      </c>
      <c r="AL76" s="629"/>
      <c r="AM76" s="1112">
        <f t="shared" si="37"/>
        <v>-0.20080321285140562</v>
      </c>
      <c r="AN76" s="531">
        <v>2107.936507936508</v>
      </c>
      <c r="AO76" s="629"/>
      <c r="AP76" s="1112">
        <f t="shared" si="38"/>
        <v>0.25125628140703521</v>
      </c>
      <c r="AQ76" s="531">
        <v>1684.6560846560847</v>
      </c>
    </row>
    <row r="77" spans="1:43" x14ac:dyDescent="0.3">
      <c r="A77" s="279" t="s">
        <v>131</v>
      </c>
      <c r="B77" s="543">
        <v>275</v>
      </c>
      <c r="C77" s="54" t="s">
        <v>135</v>
      </c>
      <c r="D77" s="1111">
        <v>4063.3484162895929</v>
      </c>
      <c r="E77" s="1111"/>
      <c r="F77" s="1112">
        <f t="shared" si="26"/>
        <v>0.12531328320802015</v>
      </c>
      <c r="G77" s="1111">
        <v>3610.8597285067872</v>
      </c>
      <c r="H77" s="1111"/>
      <c r="I77" s="1112">
        <f t="shared" si="27"/>
        <v>0</v>
      </c>
      <c r="J77" s="1111">
        <v>3610.8597285067872</v>
      </c>
      <c r="K77" s="1111"/>
      <c r="L77" s="1112">
        <f t="shared" si="28"/>
        <v>5.2770448548812542E-2</v>
      </c>
      <c r="M77" s="1111">
        <v>3429.8642533936654</v>
      </c>
      <c r="N77" s="1111"/>
      <c r="O77" s="1112">
        <f t="shared" si="29"/>
        <v>0</v>
      </c>
      <c r="P77" s="377">
        <v>3429.8642533936654</v>
      </c>
      <c r="Q77" s="377"/>
      <c r="R77" s="1112">
        <f t="shared" si="30"/>
        <v>0.17647058823529407</v>
      </c>
      <c r="S77" s="1111">
        <v>2915.3846153846157</v>
      </c>
      <c r="T77" s="1111"/>
      <c r="U77" s="1112">
        <f t="shared" si="31"/>
        <v>8.5959885386819729E-2</v>
      </c>
      <c r="V77" s="1111">
        <v>2684.6153846153843</v>
      </c>
      <c r="W77" s="1111"/>
      <c r="X77" s="1112">
        <f t="shared" si="32"/>
        <v>6.0790273556230998E-2</v>
      </c>
      <c r="Y77" s="1111">
        <v>2530.7692307692305</v>
      </c>
      <c r="Z77" s="1111"/>
      <c r="AA77" s="1112">
        <f t="shared" si="33"/>
        <v>0</v>
      </c>
      <c r="AB77" s="1111">
        <v>2530.7692307692305</v>
      </c>
      <c r="AC77" s="1111"/>
      <c r="AD77" s="1112">
        <f t="shared" si="34"/>
        <v>9.7032344114704683E-2</v>
      </c>
      <c r="AE77" s="1111">
        <v>2306.9230769230771</v>
      </c>
      <c r="AF77" s="1111"/>
      <c r="AG77" s="1112">
        <f t="shared" si="35"/>
        <v>-0.14068767908309437</v>
      </c>
      <c r="AH77" s="763">
        <v>2684.6153846153843</v>
      </c>
      <c r="AI77" s="763"/>
      <c r="AJ77" s="1112">
        <f t="shared" si="36"/>
        <v>0.25089605734767007</v>
      </c>
      <c r="AK77" s="531">
        <v>2146.1538461538462</v>
      </c>
      <c r="AL77" s="629"/>
      <c r="AM77" s="1112">
        <f t="shared" si="37"/>
        <v>-0.15197568389057739</v>
      </c>
      <c r="AN77" s="531">
        <v>2530.7692307692305</v>
      </c>
      <c r="AO77" s="629"/>
      <c r="AP77" s="1112">
        <f t="shared" si="38"/>
        <v>0.17921146953405004</v>
      </c>
      <c r="AQ77" s="531">
        <v>2146.1538461538462</v>
      </c>
    </row>
    <row r="78" spans="1:43" x14ac:dyDescent="0.3">
      <c r="A78" s="279" t="s">
        <v>131</v>
      </c>
      <c r="B78" s="543">
        <v>276</v>
      </c>
      <c r="C78" s="54" t="s">
        <v>136</v>
      </c>
      <c r="D78" s="1111">
        <v>9048.8687782805428</v>
      </c>
      <c r="E78" s="1111"/>
      <c r="F78" s="1112">
        <f t="shared" si="26"/>
        <v>5.263711969681012E-2</v>
      </c>
      <c r="G78" s="1111">
        <v>8596.3800904977379</v>
      </c>
      <c r="H78" s="1111"/>
      <c r="I78" s="1112">
        <f t="shared" si="27"/>
        <v>9.483667017914255E-4</v>
      </c>
      <c r="J78" s="1111">
        <v>8588.2352941176468</v>
      </c>
      <c r="K78" s="1111"/>
      <c r="L78" s="1112">
        <f t="shared" si="28"/>
        <v>5.4561617957550809E-2</v>
      </c>
      <c r="M78" s="1111">
        <v>8143.8914027149322</v>
      </c>
      <c r="N78" s="1111"/>
      <c r="O78" s="1112">
        <f t="shared" si="29"/>
        <v>0</v>
      </c>
      <c r="P78" s="377">
        <v>8143.8914027149322</v>
      </c>
      <c r="Q78" s="377"/>
      <c r="R78" s="1112">
        <f t="shared" si="30"/>
        <v>0.1764705882352941</v>
      </c>
      <c r="S78" s="1111">
        <v>6922.3076923076924</v>
      </c>
      <c r="T78" s="1111"/>
      <c r="U78" s="1112">
        <f t="shared" si="31"/>
        <v>1.0011123470523107E-3</v>
      </c>
      <c r="V78" s="1111">
        <v>6915.3846153846152</v>
      </c>
      <c r="W78" s="1111"/>
      <c r="X78" s="1112">
        <f t="shared" si="32"/>
        <v>0</v>
      </c>
      <c r="Y78" s="1111">
        <v>6915.3846153846152</v>
      </c>
      <c r="Z78" s="1111"/>
      <c r="AA78" s="1112">
        <f t="shared" si="33"/>
        <v>0</v>
      </c>
      <c r="AB78" s="1111">
        <v>6915.3846153846152</v>
      </c>
      <c r="AC78" s="1111"/>
      <c r="AD78" s="1112">
        <f t="shared" si="34"/>
        <v>8.4439083232810561E-2</v>
      </c>
      <c r="AE78" s="1111">
        <v>6376.9230769230771</v>
      </c>
      <c r="AF78" s="1111"/>
      <c r="AG78" s="1112">
        <f t="shared" si="35"/>
        <v>9.2226613965744331E-2</v>
      </c>
      <c r="AH78" s="763">
        <v>5838.461538461539</v>
      </c>
      <c r="AI78" s="763"/>
      <c r="AJ78" s="1112">
        <f t="shared" si="36"/>
        <v>0.31088082901554431</v>
      </c>
      <c r="AK78" s="531">
        <v>4453.8461538461534</v>
      </c>
      <c r="AL78" s="629"/>
      <c r="AM78" s="1112">
        <f t="shared" si="37"/>
        <v>-9.3896713615023553E-2</v>
      </c>
      <c r="AN78" s="531">
        <v>4915.3846153846152</v>
      </c>
      <c r="AO78" s="629"/>
      <c r="AP78" s="1112">
        <f t="shared" si="38"/>
        <v>0.10362694300518144</v>
      </c>
      <c r="AQ78" s="531">
        <v>4453.8461538461534</v>
      </c>
    </row>
    <row r="79" spans="1:43" x14ac:dyDescent="0.3">
      <c r="A79" s="279" t="s">
        <v>131</v>
      </c>
      <c r="B79" s="543">
        <v>277</v>
      </c>
      <c r="C79" s="54" t="s">
        <v>137</v>
      </c>
      <c r="D79" s="1111">
        <v>6325.7918552036199</v>
      </c>
      <c r="E79" s="1111"/>
      <c r="F79" s="1112">
        <f t="shared" si="26"/>
        <v>0.11128775834658186</v>
      </c>
      <c r="G79" s="1111">
        <v>5692.3076923076924</v>
      </c>
      <c r="H79" s="1111"/>
      <c r="I79" s="1112">
        <f t="shared" si="27"/>
        <v>0</v>
      </c>
      <c r="J79" s="1111">
        <v>5692.3076923076924</v>
      </c>
      <c r="K79" s="1111"/>
      <c r="L79" s="1112">
        <f t="shared" si="28"/>
        <v>5.0083472454090117E-2</v>
      </c>
      <c r="M79" s="1111">
        <v>5420.8144796380093</v>
      </c>
      <c r="N79" s="1111"/>
      <c r="O79" s="1112">
        <f t="shared" si="29"/>
        <v>0</v>
      </c>
      <c r="P79" s="377">
        <v>5420.8144796380093</v>
      </c>
      <c r="Q79" s="377"/>
      <c r="R79" s="1112">
        <f t="shared" si="30"/>
        <v>9.1074681238615729E-2</v>
      </c>
      <c r="S79" s="1111">
        <v>4968.3257918552035</v>
      </c>
      <c r="T79" s="1111"/>
      <c r="U79" s="1112">
        <f t="shared" si="31"/>
        <v>0.10020040080160307</v>
      </c>
      <c r="V79" s="1111">
        <v>4515.8371040723987</v>
      </c>
      <c r="W79" s="1111"/>
      <c r="X79" s="1112">
        <f t="shared" si="32"/>
        <v>4.1753653444676526E-2</v>
      </c>
      <c r="Y79" s="1111">
        <v>4334.841628959276</v>
      </c>
      <c r="Z79" s="1111"/>
      <c r="AA79" s="1112">
        <f t="shared" si="33"/>
        <v>9.1116173120728949E-2</v>
      </c>
      <c r="AB79" s="1111">
        <v>3972.8506787330316</v>
      </c>
      <c r="AC79" s="1111"/>
      <c r="AD79" s="1112">
        <f t="shared" si="34"/>
        <v>9.777444361090272E-2</v>
      </c>
      <c r="AE79" s="1111">
        <v>3619.0045248868778</v>
      </c>
      <c r="AF79" s="1111"/>
      <c r="AG79" s="1112">
        <f t="shared" si="35"/>
        <v>0</v>
      </c>
      <c r="AH79" s="763">
        <v>3619.0045248868778</v>
      </c>
      <c r="AI79" s="763"/>
      <c r="AJ79" s="1112">
        <f t="shared" si="36"/>
        <v>3.5742035742035626E-2</v>
      </c>
      <c r="AK79" s="531">
        <v>3494.1176470588239</v>
      </c>
      <c r="AL79" s="629"/>
      <c r="AM79" s="1112">
        <f t="shared" si="37"/>
        <v>-8.5287846481876206E-2</v>
      </c>
      <c r="AN79" s="531">
        <v>3819.9095022624433</v>
      </c>
      <c r="AO79" s="629"/>
      <c r="AP79" s="1112">
        <f t="shared" si="38"/>
        <v>9.3240093240093094E-2</v>
      </c>
      <c r="AQ79" s="531">
        <v>3494.1176470588239</v>
      </c>
    </row>
    <row r="80" spans="1:43" x14ac:dyDescent="0.3">
      <c r="A80" s="279" t="s">
        <v>131</v>
      </c>
      <c r="B80" s="543">
        <v>291</v>
      </c>
      <c r="C80" s="54" t="s">
        <v>138</v>
      </c>
      <c r="D80" s="1111">
        <v>4787.3303167420818</v>
      </c>
      <c r="E80" s="1111"/>
      <c r="F80" s="1112">
        <f t="shared" si="26"/>
        <v>0</v>
      </c>
      <c r="G80" s="1111">
        <v>4787.3303167420818</v>
      </c>
      <c r="H80" s="1111"/>
      <c r="I80" s="1112">
        <f t="shared" si="27"/>
        <v>0</v>
      </c>
      <c r="J80" s="1111">
        <v>4787.3303167420818</v>
      </c>
      <c r="K80" s="1111"/>
      <c r="L80" s="1112">
        <f t="shared" si="28"/>
        <v>6.012024048096188E-2</v>
      </c>
      <c r="M80" s="1111">
        <v>4515.8371040723987</v>
      </c>
      <c r="N80" s="1111"/>
      <c r="O80" s="1112">
        <f t="shared" si="29"/>
        <v>0</v>
      </c>
      <c r="P80" s="377">
        <v>4515.8371040723987</v>
      </c>
      <c r="Q80" s="377"/>
      <c r="R80" s="1112">
        <f t="shared" si="30"/>
        <v>0.42857142857142866</v>
      </c>
      <c r="S80" s="1111">
        <v>3161.0859728506789</v>
      </c>
      <c r="T80" s="1111"/>
      <c r="U80" s="1112">
        <f t="shared" si="31"/>
        <v>0.66388796265421823</v>
      </c>
      <c r="V80" s="1111">
        <v>1899.8190045248869</v>
      </c>
      <c r="W80" s="1111"/>
      <c r="X80" s="1112">
        <f t="shared" si="32"/>
        <v>-0.15859719438877767</v>
      </c>
      <c r="Y80" s="1111">
        <v>2257.9185520361993</v>
      </c>
      <c r="Z80" s="1111"/>
      <c r="AA80" s="1112">
        <f t="shared" si="33"/>
        <v>4.1753653444676526E-2</v>
      </c>
      <c r="AB80" s="1111">
        <v>2167.420814479638</v>
      </c>
      <c r="AC80" s="1111"/>
      <c r="AD80" s="1112">
        <f t="shared" si="34"/>
        <v>6.6815144766146944E-2</v>
      </c>
      <c r="AE80" s="1111">
        <v>2031.6742081447965</v>
      </c>
      <c r="AF80" s="1111"/>
      <c r="AG80" s="1112">
        <f t="shared" si="35"/>
        <v>-0.21700182647563632</v>
      </c>
      <c r="AH80" s="763">
        <v>2594.7368421052633</v>
      </c>
      <c r="AI80" s="763"/>
      <c r="AJ80" s="1112">
        <f t="shared" si="36"/>
        <v>0.45662100456621013</v>
      </c>
      <c r="AK80" s="531">
        <v>1781.3397129186603</v>
      </c>
      <c r="AL80" s="629"/>
      <c r="AM80" s="1112">
        <f t="shared" si="37"/>
        <v>-0.26755852842809369</v>
      </c>
      <c r="AN80" s="531">
        <v>2432.0574162679427</v>
      </c>
      <c r="AO80" s="629"/>
      <c r="AP80" s="1112">
        <f t="shared" si="38"/>
        <v>0.36529680365296807</v>
      </c>
      <c r="AQ80" s="531">
        <v>1781.3397129186603</v>
      </c>
    </row>
    <row r="81" spans="1:43" x14ac:dyDescent="0.3">
      <c r="A81" s="279" t="s">
        <v>131</v>
      </c>
      <c r="B81" s="543">
        <v>281</v>
      </c>
      <c r="C81" s="54" t="s">
        <v>139</v>
      </c>
      <c r="D81" s="1111">
        <v>3067.873303167421</v>
      </c>
      <c r="E81" s="1111"/>
      <c r="F81" s="1112">
        <f t="shared" si="26"/>
        <v>0</v>
      </c>
      <c r="G81" s="1111">
        <v>3067.873303167421</v>
      </c>
      <c r="H81" s="1111"/>
      <c r="I81" s="1112">
        <f t="shared" si="27"/>
        <v>0</v>
      </c>
      <c r="J81" s="1111">
        <v>3067.873303167421</v>
      </c>
      <c r="K81" s="1111"/>
      <c r="L81" s="1112">
        <f t="shared" si="28"/>
        <v>6.269592476489029E-2</v>
      </c>
      <c r="M81" s="1111">
        <v>2886.8778280542988</v>
      </c>
      <c r="N81" s="1111"/>
      <c r="O81" s="1112">
        <f t="shared" si="29"/>
        <v>0</v>
      </c>
      <c r="P81" s="377">
        <v>2886.8778280542988</v>
      </c>
      <c r="Q81" s="377"/>
      <c r="R81" s="1112">
        <f t="shared" si="30"/>
        <v>0.66666666666666674</v>
      </c>
      <c r="S81" s="1111">
        <v>1732.1266968325792</v>
      </c>
      <c r="T81" s="1111"/>
      <c r="U81" s="1112">
        <f t="shared" si="31"/>
        <v>0</v>
      </c>
      <c r="V81" s="1111">
        <v>1732.1266968325792</v>
      </c>
      <c r="W81" s="1111"/>
      <c r="X81" s="1112">
        <f t="shared" si="32"/>
        <v>0</v>
      </c>
      <c r="Y81" s="1111">
        <v>1732.1266968325792</v>
      </c>
      <c r="Z81" s="1111"/>
      <c r="AA81" s="1112">
        <f t="shared" si="33"/>
        <v>0.10380622837370257</v>
      </c>
      <c r="AB81" s="1111">
        <v>1569.2307692307691</v>
      </c>
      <c r="AC81" s="1111"/>
      <c r="AD81" s="1112">
        <f t="shared" si="34"/>
        <v>7.4349442379182215E-2</v>
      </c>
      <c r="AE81" s="1111">
        <v>1460.6334841628957</v>
      </c>
      <c r="AF81" s="1111"/>
      <c r="AG81" s="1112">
        <f t="shared" si="35"/>
        <v>-0.20802624039202533</v>
      </c>
      <c r="AH81" s="763">
        <v>1844.295302013423</v>
      </c>
      <c r="AI81" s="763"/>
      <c r="AJ81" s="1112">
        <f t="shared" si="36"/>
        <v>0.44025157232704415</v>
      </c>
      <c r="AK81" s="531">
        <v>1280.5369127516778</v>
      </c>
      <c r="AL81" s="629"/>
      <c r="AM81" s="1112">
        <f t="shared" si="37"/>
        <v>-0.27397260273972601</v>
      </c>
      <c r="AN81" s="531">
        <v>1763.7583892617449</v>
      </c>
      <c r="AO81" s="629"/>
      <c r="AP81" s="1112">
        <f t="shared" si="38"/>
        <v>0.37735849056603771</v>
      </c>
      <c r="AQ81" s="531">
        <v>1280.5369127516778</v>
      </c>
    </row>
    <row r="82" spans="1:43" x14ac:dyDescent="0.3">
      <c r="A82" s="279" t="s">
        <v>131</v>
      </c>
      <c r="B82" s="543">
        <v>185</v>
      </c>
      <c r="C82" s="54" t="s">
        <v>140</v>
      </c>
      <c r="D82" s="1111">
        <v>7592.7601809954749</v>
      </c>
      <c r="E82" s="1111"/>
      <c r="F82" s="1112">
        <f t="shared" si="26"/>
        <v>7.7021822849807395E-2</v>
      </c>
      <c r="G82" s="1111">
        <v>7049.7737556561087</v>
      </c>
      <c r="H82" s="1111"/>
      <c r="I82" s="1112">
        <f t="shared" si="27"/>
        <v>0</v>
      </c>
      <c r="J82" s="1111">
        <v>7049.7737556561087</v>
      </c>
      <c r="K82" s="1111"/>
      <c r="L82" s="1112">
        <f t="shared" si="28"/>
        <v>5.4127198917456036E-2</v>
      </c>
      <c r="M82" s="1111">
        <v>6687.7828054298643</v>
      </c>
      <c r="N82" s="1111"/>
      <c r="O82" s="1112">
        <f t="shared" si="29"/>
        <v>0</v>
      </c>
      <c r="P82" s="377">
        <v>6687.7828054298643</v>
      </c>
      <c r="Q82" s="377"/>
      <c r="R82" s="1112">
        <f t="shared" si="30"/>
        <v>0.15479231993149672</v>
      </c>
      <c r="S82" s="1111">
        <v>5791.3294797687859</v>
      </c>
      <c r="T82" s="1111"/>
      <c r="U82" s="1112">
        <f t="shared" si="31"/>
        <v>0</v>
      </c>
      <c r="V82" s="1111">
        <v>5791.3294797687859</v>
      </c>
      <c r="W82" s="1111"/>
      <c r="X82" s="1112">
        <f t="shared" si="32"/>
        <v>0</v>
      </c>
      <c r="Y82" s="1111">
        <v>5791.3294797687859</v>
      </c>
      <c r="Z82" s="1111"/>
      <c r="AA82" s="1112">
        <f t="shared" si="33"/>
        <v>6.0698027314112279E-2</v>
      </c>
      <c r="AB82" s="1111">
        <v>5459.9229287090557</v>
      </c>
      <c r="AC82" s="1111"/>
      <c r="AD82" s="1112">
        <f t="shared" si="34"/>
        <v>6.4620355411954752E-2</v>
      </c>
      <c r="AE82" s="1111">
        <v>5128.5163776493255</v>
      </c>
      <c r="AF82" s="1111"/>
      <c r="AG82" s="1112">
        <f t="shared" si="35"/>
        <v>0</v>
      </c>
      <c r="AH82" s="763">
        <v>5128.5163776493255</v>
      </c>
      <c r="AI82" s="763"/>
      <c r="AJ82" s="1112">
        <f t="shared" si="36"/>
        <v>0.17013232514177679</v>
      </c>
      <c r="AK82" s="531">
        <v>4382.851637764933</v>
      </c>
      <c r="AL82" s="629"/>
      <c r="AM82" s="1112">
        <f t="shared" si="37"/>
        <v>-0.10186757215619692</v>
      </c>
      <c r="AN82" s="531">
        <v>4879.9614643545283</v>
      </c>
      <c r="AO82" s="629"/>
      <c r="AP82" s="1112">
        <f t="shared" si="38"/>
        <v>0.11342155009451793</v>
      </c>
      <c r="AQ82" s="531">
        <v>4382.851637764933</v>
      </c>
    </row>
    <row r="83" spans="1:43" x14ac:dyDescent="0.3">
      <c r="A83" s="279" t="s">
        <v>131</v>
      </c>
      <c r="B83" s="543">
        <v>279</v>
      </c>
      <c r="C83" s="54" t="s">
        <v>141</v>
      </c>
      <c r="D83" s="1111">
        <v>4063.3484162895929</v>
      </c>
      <c r="E83" s="1111"/>
      <c r="F83" s="1112">
        <f t="shared" si="26"/>
        <v>7.1599045346062123E-2</v>
      </c>
      <c r="G83" s="1111">
        <v>3791.8552036199094</v>
      </c>
      <c r="H83" s="1111"/>
      <c r="I83" s="1112">
        <f t="shared" si="27"/>
        <v>0</v>
      </c>
      <c r="J83" s="1111">
        <v>3791.8552036199094</v>
      </c>
      <c r="K83" s="1111"/>
      <c r="L83" s="1112">
        <f t="shared" si="28"/>
        <v>5.0125313283208031E-2</v>
      </c>
      <c r="M83" s="1111">
        <v>3610.8597285067872</v>
      </c>
      <c r="N83" s="1111"/>
      <c r="O83" s="1112">
        <f t="shared" si="29"/>
        <v>0</v>
      </c>
      <c r="P83" s="377">
        <v>3610.8597285067872</v>
      </c>
      <c r="Q83" s="377"/>
      <c r="R83" s="1112">
        <f t="shared" si="30"/>
        <v>0.11111111111111102</v>
      </c>
      <c r="S83" s="1111">
        <v>3249.7737556561087</v>
      </c>
      <c r="T83" s="1111"/>
      <c r="U83" s="1112">
        <f t="shared" si="31"/>
        <v>0</v>
      </c>
      <c r="V83" s="1111">
        <v>3249.7737556561087</v>
      </c>
      <c r="W83" s="1111"/>
      <c r="X83" s="1112">
        <f t="shared" si="32"/>
        <v>0</v>
      </c>
      <c r="Y83" s="1111">
        <v>3249.7737556561087</v>
      </c>
      <c r="Z83" s="1111"/>
      <c r="AA83" s="1112">
        <f t="shared" si="33"/>
        <v>0</v>
      </c>
      <c r="AB83" s="1111">
        <v>3249.7737556561087</v>
      </c>
      <c r="AC83" s="1111"/>
      <c r="AD83" s="1112">
        <f t="shared" si="34"/>
        <v>8.1300813008130149E-2</v>
      </c>
      <c r="AE83" s="1111">
        <v>3005.4298642533936</v>
      </c>
      <c r="AF83" s="1111"/>
      <c r="AG83" s="1112">
        <f t="shared" si="35"/>
        <v>-4.7412945111154951E-2</v>
      </c>
      <c r="AH83" s="763">
        <v>3155.0185873605951</v>
      </c>
      <c r="AI83" s="763"/>
      <c r="AJ83" s="1112">
        <f t="shared" si="36"/>
        <v>0.32258064516129015</v>
      </c>
      <c r="AK83" s="531">
        <v>2385.5018587360601</v>
      </c>
      <c r="AL83" s="629"/>
      <c r="AM83" s="1112">
        <f t="shared" si="37"/>
        <v>-0.20057306590257876</v>
      </c>
      <c r="AN83" s="531">
        <v>2984.0148698884764</v>
      </c>
      <c r="AO83" s="629"/>
      <c r="AP83" s="1112">
        <f t="shared" si="38"/>
        <v>0.25089605734767018</v>
      </c>
      <c r="AQ83" s="531">
        <v>2385.5018587360601</v>
      </c>
    </row>
    <row r="84" spans="1:43" ht="15" thickBot="1" x14ac:dyDescent="0.35">
      <c r="A84" s="279" t="s">
        <v>131</v>
      </c>
      <c r="B84" s="543">
        <v>1091</v>
      </c>
      <c r="C84" s="54" t="s">
        <v>142</v>
      </c>
      <c r="D84" s="1111">
        <v>18995.475113122171</v>
      </c>
      <c r="E84" s="1111"/>
      <c r="F84" s="1112">
        <f t="shared" si="26"/>
        <v>0</v>
      </c>
      <c r="G84" s="1111">
        <v>18995.475113122171</v>
      </c>
      <c r="H84" s="1111"/>
      <c r="I84" s="1112">
        <f t="shared" si="27"/>
        <v>0</v>
      </c>
      <c r="J84" s="1111">
        <v>18995.475113122171</v>
      </c>
      <c r="K84" s="1111"/>
      <c r="L84" s="1112">
        <f t="shared" si="28"/>
        <v>5.0025012506253061E-2</v>
      </c>
      <c r="M84" s="1111">
        <v>18090.497737556561</v>
      </c>
      <c r="N84" s="1111"/>
      <c r="O84" s="1112">
        <f t="shared" si="29"/>
        <v>0</v>
      </c>
      <c r="P84" s="377">
        <v>18090.497737556561</v>
      </c>
      <c r="Q84" s="377"/>
      <c r="R84" s="1112">
        <f t="shared" si="30"/>
        <v>5.2659294365455432E-2</v>
      </c>
      <c r="S84" s="1111">
        <v>17185.520361990952</v>
      </c>
      <c r="T84" s="1111"/>
      <c r="U84" s="1112">
        <f t="shared" si="31"/>
        <v>0</v>
      </c>
      <c r="V84" s="1111">
        <v>17185.520361990952</v>
      </c>
      <c r="W84" s="1111"/>
      <c r="X84" s="1112">
        <f t="shared" si="32"/>
        <v>0</v>
      </c>
      <c r="Y84" s="1111">
        <v>17185.520361990952</v>
      </c>
      <c r="Z84" s="1111"/>
      <c r="AA84" s="1112">
        <f t="shared" si="33"/>
        <v>5.5586436909394146E-2</v>
      </c>
      <c r="AB84" s="1111">
        <v>16280.54298642534</v>
      </c>
      <c r="AC84" s="1111"/>
      <c r="AD84" s="1112">
        <f t="shared" si="34"/>
        <v>5.8858151854031822E-2</v>
      </c>
      <c r="AE84" s="1111">
        <v>15375.565610859729</v>
      </c>
      <c r="AF84" s="1111"/>
      <c r="AG84" s="1112">
        <f t="shared" si="35"/>
        <v>6.2539086929330884E-2</v>
      </c>
      <c r="AH84" s="763">
        <v>14470.588235294117</v>
      </c>
      <c r="AI84" s="763"/>
      <c r="AJ84" s="1112">
        <f t="shared" si="36"/>
        <v>0.15118790496760257</v>
      </c>
      <c r="AK84" s="531">
        <v>12570.135746606335</v>
      </c>
      <c r="AL84" s="629"/>
      <c r="AM84" s="1112">
        <f t="shared" si="37"/>
        <v>-9.1563113145846947E-2</v>
      </c>
      <c r="AN84" s="531">
        <v>13837.10407239819</v>
      </c>
      <c r="AO84" s="629"/>
      <c r="AP84" s="1112">
        <f t="shared" si="38"/>
        <v>0.10079193664506839</v>
      </c>
      <c r="AQ84" s="531">
        <v>12570.135746606335</v>
      </c>
    </row>
    <row r="85" spans="1:43" ht="15" hidden="1" thickBot="1" x14ac:dyDescent="0.35">
      <c r="A85" s="286" t="s">
        <v>131</v>
      </c>
      <c r="B85" s="543">
        <v>1086</v>
      </c>
      <c r="C85" s="54"/>
      <c r="D85" s="1111"/>
      <c r="E85" s="1111"/>
      <c r="F85" s="1112" t="e">
        <f t="shared" si="26"/>
        <v>#DIV/0!</v>
      </c>
      <c r="G85" s="1111">
        <v>0</v>
      </c>
      <c r="H85" s="1111"/>
      <c r="I85" s="1112" t="e">
        <f t="shared" si="27"/>
        <v>#DIV/0!</v>
      </c>
      <c r="J85" s="1111"/>
      <c r="K85" s="1111"/>
      <c r="L85" s="1112" t="e">
        <f t="shared" si="28"/>
        <v>#DIV/0!</v>
      </c>
      <c r="M85" s="1111"/>
      <c r="N85" s="1111"/>
      <c r="O85" s="1112" t="e">
        <f t="shared" si="29"/>
        <v>#DIV/0!</v>
      </c>
      <c r="P85" s="377"/>
      <c r="Q85" s="377"/>
      <c r="R85" s="1112" t="e">
        <f t="shared" si="30"/>
        <v>#DIV/0!</v>
      </c>
      <c r="S85" s="1111"/>
      <c r="T85" s="1111"/>
      <c r="U85" s="1112" t="e">
        <f t="shared" si="31"/>
        <v>#DIV/0!</v>
      </c>
      <c r="V85" s="1111"/>
      <c r="W85" s="1111"/>
      <c r="X85" s="1112" t="e">
        <f t="shared" si="32"/>
        <v>#DIV/0!</v>
      </c>
      <c r="Y85" s="1111"/>
      <c r="Z85" s="1111"/>
      <c r="AA85" s="1112" t="e">
        <f t="shared" si="33"/>
        <v>#DIV/0!</v>
      </c>
      <c r="AB85" s="1111"/>
      <c r="AC85" s="1111"/>
      <c r="AD85" s="1112" t="e">
        <f t="shared" si="34"/>
        <v>#DIV/0!</v>
      </c>
      <c r="AE85" s="1111"/>
      <c r="AF85" s="1111"/>
      <c r="AG85" s="1112" t="e">
        <f t="shared" si="35"/>
        <v>#DIV/0!</v>
      </c>
      <c r="AH85" s="763"/>
      <c r="AI85" s="763"/>
      <c r="AJ85" s="1112" t="e">
        <f t="shared" si="36"/>
        <v>#DIV/0!</v>
      </c>
      <c r="AK85" s="531"/>
      <c r="AL85" s="629"/>
      <c r="AM85" s="1112" t="e">
        <f t="shared" si="37"/>
        <v>#DIV/0!</v>
      </c>
      <c r="AN85" s="531"/>
      <c r="AO85" s="629"/>
      <c r="AP85" s="1112" t="e">
        <f t="shared" si="38"/>
        <v>#DIV/0!</v>
      </c>
      <c r="AQ85" s="541"/>
    </row>
    <row r="86" spans="1:43" ht="15" hidden="1" thickBot="1" x14ac:dyDescent="0.35">
      <c r="A86" s="279" t="s">
        <v>131</v>
      </c>
      <c r="B86" s="543">
        <v>1082</v>
      </c>
      <c r="C86" s="54"/>
      <c r="D86" s="1111"/>
      <c r="E86" s="1111"/>
      <c r="F86" s="1112" t="e">
        <f t="shared" si="26"/>
        <v>#DIV/0!</v>
      </c>
      <c r="G86" s="1111">
        <v>0</v>
      </c>
      <c r="H86" s="1111"/>
      <c r="I86" s="1112" t="e">
        <f t="shared" si="27"/>
        <v>#DIV/0!</v>
      </c>
      <c r="J86" s="1111"/>
      <c r="K86" s="1111"/>
      <c r="L86" s="1112" t="e">
        <f t="shared" si="28"/>
        <v>#DIV/0!</v>
      </c>
      <c r="M86" s="1111"/>
      <c r="N86" s="1111"/>
      <c r="O86" s="1112" t="e">
        <f t="shared" si="29"/>
        <v>#DIV/0!</v>
      </c>
      <c r="P86" s="377"/>
      <c r="Q86" s="377"/>
      <c r="R86" s="1112" t="e">
        <f t="shared" si="30"/>
        <v>#DIV/0!</v>
      </c>
      <c r="S86" s="1111"/>
      <c r="T86" s="1111"/>
      <c r="U86" s="1112" t="e">
        <f t="shared" si="31"/>
        <v>#DIV/0!</v>
      </c>
      <c r="V86" s="1111"/>
      <c r="W86" s="1111"/>
      <c r="X86" s="1112" t="e">
        <f t="shared" si="32"/>
        <v>#DIV/0!</v>
      </c>
      <c r="Y86" s="1111"/>
      <c r="Z86" s="1111"/>
      <c r="AA86" s="1112" t="e">
        <f t="shared" si="33"/>
        <v>#DIV/0!</v>
      </c>
      <c r="AB86" s="1111"/>
      <c r="AC86" s="1111"/>
      <c r="AD86" s="1112" t="e">
        <f t="shared" si="34"/>
        <v>#DIV/0!</v>
      </c>
      <c r="AE86" s="1111"/>
      <c r="AF86" s="1111"/>
      <c r="AG86" s="1112" t="e">
        <f t="shared" si="35"/>
        <v>#DIV/0!</v>
      </c>
      <c r="AH86" s="763"/>
      <c r="AI86" s="763"/>
      <c r="AJ86" s="1112" t="e">
        <f t="shared" si="36"/>
        <v>#DIV/0!</v>
      </c>
      <c r="AK86" s="531"/>
      <c r="AL86" s="629"/>
      <c r="AM86" s="1112" t="e">
        <f t="shared" si="37"/>
        <v>#DIV/0!</v>
      </c>
      <c r="AN86" s="531"/>
      <c r="AO86" s="629"/>
      <c r="AP86" s="1112" t="e">
        <f t="shared" si="38"/>
        <v>#DIV/0!</v>
      </c>
      <c r="AQ86" s="541"/>
    </row>
    <row r="87" spans="1:43" ht="15" hidden="1" thickBot="1" x14ac:dyDescent="0.35">
      <c r="A87" s="279" t="s">
        <v>131</v>
      </c>
      <c r="B87" s="543">
        <v>1094</v>
      </c>
      <c r="C87" s="54"/>
      <c r="D87" s="1111"/>
      <c r="E87" s="1111"/>
      <c r="F87" s="1112" t="e">
        <f t="shared" si="26"/>
        <v>#DIV/0!</v>
      </c>
      <c r="G87" s="1111">
        <v>0</v>
      </c>
      <c r="H87" s="1111"/>
      <c r="I87" s="1112" t="e">
        <f t="shared" si="27"/>
        <v>#DIV/0!</v>
      </c>
      <c r="J87" s="1111"/>
      <c r="K87" s="1111"/>
      <c r="L87" s="1112" t="e">
        <f t="shared" si="28"/>
        <v>#DIV/0!</v>
      </c>
      <c r="M87" s="1111"/>
      <c r="N87" s="1111"/>
      <c r="O87" s="1112" t="e">
        <f t="shared" si="29"/>
        <v>#DIV/0!</v>
      </c>
      <c r="P87" s="377"/>
      <c r="Q87" s="377"/>
      <c r="R87" s="1112" t="e">
        <f t="shared" si="30"/>
        <v>#DIV/0!</v>
      </c>
      <c r="S87" s="1111"/>
      <c r="T87" s="1111"/>
      <c r="U87" s="1112" t="e">
        <f t="shared" si="31"/>
        <v>#DIV/0!</v>
      </c>
      <c r="V87" s="1111"/>
      <c r="W87" s="1111"/>
      <c r="X87" s="1112" t="e">
        <f t="shared" si="32"/>
        <v>#DIV/0!</v>
      </c>
      <c r="Y87" s="1111"/>
      <c r="Z87" s="1111"/>
      <c r="AA87" s="1112" t="e">
        <f t="shared" si="33"/>
        <v>#DIV/0!</v>
      </c>
      <c r="AB87" s="1111"/>
      <c r="AC87" s="1111"/>
      <c r="AD87" s="1112" t="e">
        <f t="shared" si="34"/>
        <v>#DIV/0!</v>
      </c>
      <c r="AE87" s="1111"/>
      <c r="AF87" s="1111"/>
      <c r="AG87" s="1112" t="e">
        <f t="shared" si="35"/>
        <v>#DIV/0!</v>
      </c>
      <c r="AH87" s="763"/>
      <c r="AI87" s="763"/>
      <c r="AJ87" s="1112" t="e">
        <f t="shared" si="36"/>
        <v>#DIV/0!</v>
      </c>
      <c r="AK87" s="531"/>
      <c r="AL87" s="629"/>
      <c r="AM87" s="1112" t="e">
        <f t="shared" si="37"/>
        <v>#DIV/0!</v>
      </c>
      <c r="AN87" s="531"/>
      <c r="AO87" s="629"/>
      <c r="AP87" s="1112" t="e">
        <f t="shared" si="38"/>
        <v>#DIV/0!</v>
      </c>
      <c r="AQ87" s="541"/>
    </row>
    <row r="88" spans="1:43" ht="15" hidden="1" thickBot="1" x14ac:dyDescent="0.35">
      <c r="A88" s="279" t="s">
        <v>131</v>
      </c>
      <c r="B88" s="543">
        <v>1084</v>
      </c>
      <c r="C88" s="54"/>
      <c r="D88" s="1111"/>
      <c r="E88" s="1111"/>
      <c r="F88" s="1112" t="e">
        <f t="shared" si="26"/>
        <v>#DIV/0!</v>
      </c>
      <c r="G88" s="1111">
        <v>0</v>
      </c>
      <c r="H88" s="1111"/>
      <c r="I88" s="1112" t="e">
        <f t="shared" si="27"/>
        <v>#DIV/0!</v>
      </c>
      <c r="J88" s="1111"/>
      <c r="K88" s="1111"/>
      <c r="L88" s="1112" t="e">
        <f t="shared" si="28"/>
        <v>#DIV/0!</v>
      </c>
      <c r="M88" s="1111"/>
      <c r="N88" s="1111"/>
      <c r="O88" s="1112" t="e">
        <f t="shared" si="29"/>
        <v>#DIV/0!</v>
      </c>
      <c r="P88" s="377"/>
      <c r="Q88" s="377"/>
      <c r="R88" s="1112" t="e">
        <f t="shared" si="30"/>
        <v>#DIV/0!</v>
      </c>
      <c r="S88" s="1111"/>
      <c r="T88" s="1111"/>
      <c r="U88" s="1112" t="e">
        <f t="shared" si="31"/>
        <v>#DIV/0!</v>
      </c>
      <c r="V88" s="1111"/>
      <c r="W88" s="1111"/>
      <c r="X88" s="1112" t="e">
        <f t="shared" si="32"/>
        <v>#DIV/0!</v>
      </c>
      <c r="Y88" s="1111"/>
      <c r="Z88" s="1111"/>
      <c r="AA88" s="1112" t="e">
        <f t="shared" si="33"/>
        <v>#DIV/0!</v>
      </c>
      <c r="AB88" s="1111"/>
      <c r="AC88" s="1111"/>
      <c r="AD88" s="1112" t="e">
        <f t="shared" si="34"/>
        <v>#DIV/0!</v>
      </c>
      <c r="AE88" s="1111"/>
      <c r="AF88" s="1111"/>
      <c r="AG88" s="1112" t="e">
        <f t="shared" si="35"/>
        <v>#DIV/0!</v>
      </c>
      <c r="AH88" s="763"/>
      <c r="AI88" s="763"/>
      <c r="AJ88" s="1112" t="e">
        <f t="shared" si="36"/>
        <v>#DIV/0!</v>
      </c>
      <c r="AK88" s="531"/>
      <c r="AL88" s="629"/>
      <c r="AM88" s="1112" t="e">
        <f t="shared" si="37"/>
        <v>#DIV/0!</v>
      </c>
      <c r="AN88" s="531"/>
      <c r="AO88" s="629"/>
      <c r="AP88" s="1112" t="e">
        <f t="shared" si="38"/>
        <v>#DIV/0!</v>
      </c>
      <c r="AQ88" s="541"/>
    </row>
    <row r="89" spans="1:43" ht="15" hidden="1" thickBot="1" x14ac:dyDescent="0.35">
      <c r="A89" s="279" t="s">
        <v>131</v>
      </c>
      <c r="B89" s="543">
        <v>1085</v>
      </c>
      <c r="C89" s="54"/>
      <c r="D89" s="1111"/>
      <c r="E89" s="1111"/>
      <c r="F89" s="1112" t="e">
        <f t="shared" si="26"/>
        <v>#DIV/0!</v>
      </c>
      <c r="G89" s="1111">
        <v>0</v>
      </c>
      <c r="H89" s="1111"/>
      <c r="I89" s="1112" t="e">
        <f t="shared" si="27"/>
        <v>#DIV/0!</v>
      </c>
      <c r="J89" s="1111"/>
      <c r="K89" s="1111"/>
      <c r="L89" s="1112" t="e">
        <f t="shared" si="28"/>
        <v>#DIV/0!</v>
      </c>
      <c r="M89" s="1111"/>
      <c r="N89" s="1111"/>
      <c r="O89" s="1112" t="e">
        <f t="shared" si="29"/>
        <v>#DIV/0!</v>
      </c>
      <c r="P89" s="377"/>
      <c r="Q89" s="377"/>
      <c r="R89" s="1112" t="e">
        <f t="shared" si="30"/>
        <v>#DIV/0!</v>
      </c>
      <c r="S89" s="1111"/>
      <c r="T89" s="1111"/>
      <c r="U89" s="1112" t="e">
        <f t="shared" si="31"/>
        <v>#DIV/0!</v>
      </c>
      <c r="V89" s="1111"/>
      <c r="W89" s="1111"/>
      <c r="X89" s="1112" t="e">
        <f t="shared" si="32"/>
        <v>#DIV/0!</v>
      </c>
      <c r="Y89" s="1111"/>
      <c r="Z89" s="1111"/>
      <c r="AA89" s="1112" t="e">
        <f t="shared" si="33"/>
        <v>#DIV/0!</v>
      </c>
      <c r="AB89" s="1111"/>
      <c r="AC89" s="1111"/>
      <c r="AD89" s="1112" t="e">
        <f t="shared" si="34"/>
        <v>#DIV/0!</v>
      </c>
      <c r="AE89" s="1111"/>
      <c r="AF89" s="1111"/>
      <c r="AG89" s="1112" t="e">
        <f t="shared" si="35"/>
        <v>#DIV/0!</v>
      </c>
      <c r="AH89" s="763"/>
      <c r="AI89" s="763"/>
      <c r="AJ89" s="1112" t="e">
        <f t="shared" si="36"/>
        <v>#DIV/0!</v>
      </c>
      <c r="AK89" s="531"/>
      <c r="AL89" s="629"/>
      <c r="AM89" s="1112" t="e">
        <f t="shared" si="37"/>
        <v>#DIV/0!</v>
      </c>
      <c r="AN89" s="531"/>
      <c r="AO89" s="629"/>
      <c r="AP89" s="1112" t="e">
        <f t="shared" si="38"/>
        <v>#DIV/0!</v>
      </c>
      <c r="AQ89" s="541"/>
    </row>
    <row r="90" spans="1:43" ht="15" hidden="1" thickBot="1" x14ac:dyDescent="0.35">
      <c r="A90" s="279" t="s">
        <v>131</v>
      </c>
      <c r="B90" s="543">
        <v>1087</v>
      </c>
      <c r="C90" s="54"/>
      <c r="D90" s="1111"/>
      <c r="E90" s="1111"/>
      <c r="F90" s="1112" t="e">
        <f t="shared" si="26"/>
        <v>#DIV/0!</v>
      </c>
      <c r="G90" s="1111">
        <v>0</v>
      </c>
      <c r="H90" s="1111"/>
      <c r="I90" s="1112" t="e">
        <f t="shared" si="27"/>
        <v>#DIV/0!</v>
      </c>
      <c r="J90" s="1111"/>
      <c r="K90" s="1111"/>
      <c r="L90" s="1112" t="e">
        <f t="shared" si="28"/>
        <v>#DIV/0!</v>
      </c>
      <c r="M90" s="1111"/>
      <c r="N90" s="1111"/>
      <c r="O90" s="1112" t="e">
        <f t="shared" si="29"/>
        <v>#DIV/0!</v>
      </c>
      <c r="P90" s="377"/>
      <c r="Q90" s="377"/>
      <c r="R90" s="1112" t="e">
        <f t="shared" si="30"/>
        <v>#DIV/0!</v>
      </c>
      <c r="S90" s="1111"/>
      <c r="T90" s="1111"/>
      <c r="U90" s="1112" t="e">
        <f t="shared" si="31"/>
        <v>#DIV/0!</v>
      </c>
      <c r="V90" s="1111"/>
      <c r="W90" s="1111"/>
      <c r="X90" s="1112" t="e">
        <f t="shared" si="32"/>
        <v>#DIV/0!</v>
      </c>
      <c r="Y90" s="1111"/>
      <c r="Z90" s="1111"/>
      <c r="AA90" s="1112" t="e">
        <f t="shared" si="33"/>
        <v>#DIV/0!</v>
      </c>
      <c r="AB90" s="1111"/>
      <c r="AC90" s="1111"/>
      <c r="AD90" s="1112" t="e">
        <f t="shared" si="34"/>
        <v>#DIV/0!</v>
      </c>
      <c r="AE90" s="1111"/>
      <c r="AF90" s="1111"/>
      <c r="AG90" s="1112" t="e">
        <f t="shared" si="35"/>
        <v>#DIV/0!</v>
      </c>
      <c r="AH90" s="763"/>
      <c r="AI90" s="763"/>
      <c r="AJ90" s="1112" t="e">
        <f t="shared" si="36"/>
        <v>#DIV/0!</v>
      </c>
      <c r="AK90" s="531"/>
      <c r="AL90" s="629"/>
      <c r="AM90" s="1112" t="e">
        <f t="shared" si="37"/>
        <v>#DIV/0!</v>
      </c>
      <c r="AN90" s="531"/>
      <c r="AO90" s="629"/>
      <c r="AP90" s="1112" t="e">
        <f t="shared" si="38"/>
        <v>#DIV/0!</v>
      </c>
      <c r="AQ90" s="541"/>
    </row>
    <row r="91" spans="1:43" ht="15" hidden="1" thickBot="1" x14ac:dyDescent="0.35">
      <c r="A91" s="279" t="s">
        <v>131</v>
      </c>
      <c r="B91" s="543">
        <v>1092</v>
      </c>
      <c r="C91" s="54"/>
      <c r="D91" s="1111"/>
      <c r="E91" s="1111"/>
      <c r="F91" s="1112" t="e">
        <f t="shared" si="26"/>
        <v>#DIV/0!</v>
      </c>
      <c r="G91" s="1111">
        <v>0</v>
      </c>
      <c r="H91" s="1111"/>
      <c r="I91" s="1112" t="e">
        <f t="shared" si="27"/>
        <v>#DIV/0!</v>
      </c>
      <c r="J91" s="1111"/>
      <c r="K91" s="1111"/>
      <c r="L91" s="1112" t="e">
        <f t="shared" si="28"/>
        <v>#DIV/0!</v>
      </c>
      <c r="M91" s="1111"/>
      <c r="N91" s="1111"/>
      <c r="O91" s="1112" t="e">
        <f t="shared" si="29"/>
        <v>#DIV/0!</v>
      </c>
      <c r="P91" s="377"/>
      <c r="Q91" s="377"/>
      <c r="R91" s="1112" t="e">
        <f t="shared" si="30"/>
        <v>#DIV/0!</v>
      </c>
      <c r="S91" s="1111"/>
      <c r="T91" s="1111"/>
      <c r="U91" s="1112" t="e">
        <f t="shared" si="31"/>
        <v>#DIV/0!</v>
      </c>
      <c r="V91" s="1111"/>
      <c r="W91" s="1111"/>
      <c r="X91" s="1112" t="e">
        <f t="shared" si="32"/>
        <v>#DIV/0!</v>
      </c>
      <c r="Y91" s="1111"/>
      <c r="Z91" s="1111"/>
      <c r="AA91" s="1112" t="e">
        <f t="shared" si="33"/>
        <v>#DIV/0!</v>
      </c>
      <c r="AB91" s="1111"/>
      <c r="AC91" s="1111"/>
      <c r="AD91" s="1112" t="e">
        <f t="shared" si="34"/>
        <v>#DIV/0!</v>
      </c>
      <c r="AE91" s="1111"/>
      <c r="AF91" s="1111"/>
      <c r="AG91" s="1112" t="e">
        <f t="shared" si="35"/>
        <v>#DIV/0!</v>
      </c>
      <c r="AH91" s="763"/>
      <c r="AI91" s="763"/>
      <c r="AJ91" s="1112" t="e">
        <f t="shared" si="36"/>
        <v>#DIV/0!</v>
      </c>
      <c r="AK91" s="531"/>
      <c r="AL91" s="629"/>
      <c r="AM91" s="1112" t="e">
        <f t="shared" si="37"/>
        <v>#DIV/0!</v>
      </c>
      <c r="AN91" s="531"/>
      <c r="AO91" s="629"/>
      <c r="AP91" s="1112" t="e">
        <f t="shared" si="38"/>
        <v>#DIV/0!</v>
      </c>
      <c r="AQ91" s="541"/>
    </row>
    <row r="92" spans="1:43" ht="15" hidden="1" thickBot="1" x14ac:dyDescent="0.35">
      <c r="A92" s="279" t="s">
        <v>131</v>
      </c>
      <c r="B92" s="543">
        <v>1093</v>
      </c>
      <c r="C92" s="54"/>
      <c r="D92" s="1111"/>
      <c r="E92" s="1111"/>
      <c r="F92" s="1112" t="e">
        <f t="shared" si="26"/>
        <v>#DIV/0!</v>
      </c>
      <c r="G92" s="1111">
        <v>0</v>
      </c>
      <c r="H92" s="1111"/>
      <c r="I92" s="1112" t="e">
        <f t="shared" si="27"/>
        <v>#DIV/0!</v>
      </c>
      <c r="J92" s="1111"/>
      <c r="K92" s="1111"/>
      <c r="L92" s="1112" t="e">
        <f t="shared" si="28"/>
        <v>#DIV/0!</v>
      </c>
      <c r="M92" s="1111"/>
      <c r="N92" s="1111"/>
      <c r="O92" s="1112" t="e">
        <f t="shared" si="29"/>
        <v>#DIV/0!</v>
      </c>
      <c r="P92" s="377"/>
      <c r="Q92" s="377"/>
      <c r="R92" s="1112" t="e">
        <f t="shared" si="30"/>
        <v>#DIV/0!</v>
      </c>
      <c r="S92" s="1111"/>
      <c r="T92" s="1111"/>
      <c r="U92" s="1112" t="e">
        <f t="shared" si="31"/>
        <v>#DIV/0!</v>
      </c>
      <c r="V92" s="1111"/>
      <c r="W92" s="1111"/>
      <c r="X92" s="1112" t="e">
        <f t="shared" si="32"/>
        <v>#DIV/0!</v>
      </c>
      <c r="Y92" s="1111"/>
      <c r="Z92" s="1111"/>
      <c r="AA92" s="1112" t="e">
        <f t="shared" si="33"/>
        <v>#DIV/0!</v>
      </c>
      <c r="AB92" s="1111"/>
      <c r="AC92" s="1111"/>
      <c r="AD92" s="1112" t="e">
        <f t="shared" si="34"/>
        <v>#DIV/0!</v>
      </c>
      <c r="AE92" s="1111"/>
      <c r="AF92" s="1111"/>
      <c r="AG92" s="1112" t="e">
        <f t="shared" si="35"/>
        <v>#DIV/0!</v>
      </c>
      <c r="AH92" s="763"/>
      <c r="AI92" s="763"/>
      <c r="AJ92" s="1112" t="e">
        <f t="shared" si="36"/>
        <v>#DIV/0!</v>
      </c>
      <c r="AK92" s="531"/>
      <c r="AL92" s="629"/>
      <c r="AM92" s="1112" t="e">
        <f t="shared" si="37"/>
        <v>#DIV/0!</v>
      </c>
      <c r="AN92" s="531"/>
      <c r="AO92" s="629"/>
      <c r="AP92" s="1112" t="e">
        <f t="shared" si="38"/>
        <v>#DIV/0!</v>
      </c>
      <c r="AQ92" s="541"/>
    </row>
    <row r="93" spans="1:43" ht="15" hidden="1" thickBot="1" x14ac:dyDescent="0.35">
      <c r="A93" s="279" t="s">
        <v>131</v>
      </c>
      <c r="B93" s="543">
        <v>1088</v>
      </c>
      <c r="C93" s="54"/>
      <c r="D93" s="1111"/>
      <c r="E93" s="1111"/>
      <c r="F93" s="1112" t="e">
        <f t="shared" si="26"/>
        <v>#DIV/0!</v>
      </c>
      <c r="G93" s="1111">
        <v>0</v>
      </c>
      <c r="H93" s="1111"/>
      <c r="I93" s="1112" t="e">
        <f t="shared" si="27"/>
        <v>#DIV/0!</v>
      </c>
      <c r="J93" s="1111"/>
      <c r="K93" s="1111"/>
      <c r="L93" s="1112" t="e">
        <f t="shared" si="28"/>
        <v>#DIV/0!</v>
      </c>
      <c r="M93" s="1111"/>
      <c r="N93" s="1111"/>
      <c r="O93" s="1112" t="e">
        <f t="shared" si="29"/>
        <v>#DIV/0!</v>
      </c>
      <c r="P93" s="377"/>
      <c r="Q93" s="377"/>
      <c r="R93" s="1112" t="e">
        <f t="shared" si="30"/>
        <v>#DIV/0!</v>
      </c>
      <c r="S93" s="1111"/>
      <c r="T93" s="1111"/>
      <c r="U93" s="1112" t="e">
        <f t="shared" si="31"/>
        <v>#DIV/0!</v>
      </c>
      <c r="V93" s="1111"/>
      <c r="W93" s="1111"/>
      <c r="X93" s="1112" t="e">
        <f t="shared" si="32"/>
        <v>#DIV/0!</v>
      </c>
      <c r="Y93" s="1111"/>
      <c r="Z93" s="1111"/>
      <c r="AA93" s="1112" t="e">
        <f t="shared" si="33"/>
        <v>#DIV/0!</v>
      </c>
      <c r="AB93" s="1111"/>
      <c r="AC93" s="1111"/>
      <c r="AD93" s="1112" t="e">
        <f t="shared" si="34"/>
        <v>#DIV/0!</v>
      </c>
      <c r="AE93" s="1111"/>
      <c r="AF93" s="1111"/>
      <c r="AG93" s="1112" t="e">
        <f t="shared" si="35"/>
        <v>#DIV/0!</v>
      </c>
      <c r="AH93" s="763"/>
      <c r="AI93" s="763"/>
      <c r="AJ93" s="1112" t="e">
        <f t="shared" si="36"/>
        <v>#DIV/0!</v>
      </c>
      <c r="AK93" s="531"/>
      <c r="AL93" s="629"/>
      <c r="AM93" s="1112" t="e">
        <f t="shared" si="37"/>
        <v>#DIV/0!</v>
      </c>
      <c r="AN93" s="531"/>
      <c r="AO93" s="629"/>
      <c r="AP93" s="1112" t="e">
        <f t="shared" si="38"/>
        <v>#DIV/0!</v>
      </c>
      <c r="AQ93" s="541"/>
    </row>
    <row r="94" spans="1:43" ht="15" hidden="1" thickBot="1" x14ac:dyDescent="0.35">
      <c r="A94" s="297" t="s">
        <v>131</v>
      </c>
      <c r="B94" s="663">
        <v>1083</v>
      </c>
      <c r="C94" s="104"/>
      <c r="D94" s="1111"/>
      <c r="E94" s="1111"/>
      <c r="F94" s="1112" t="e">
        <f t="shared" si="26"/>
        <v>#DIV/0!</v>
      </c>
      <c r="G94" s="1111">
        <v>0</v>
      </c>
      <c r="H94" s="1111"/>
      <c r="I94" s="1112" t="e">
        <f t="shared" si="27"/>
        <v>#DIV/0!</v>
      </c>
      <c r="J94" s="1111"/>
      <c r="K94" s="1111"/>
      <c r="L94" s="1112" t="e">
        <f t="shared" si="28"/>
        <v>#DIV/0!</v>
      </c>
      <c r="M94" s="1111"/>
      <c r="N94" s="1111"/>
      <c r="O94" s="1112" t="e">
        <f t="shared" si="29"/>
        <v>#DIV/0!</v>
      </c>
      <c r="P94" s="377"/>
      <c r="Q94" s="377"/>
      <c r="R94" s="1112" t="e">
        <f t="shared" si="30"/>
        <v>#DIV/0!</v>
      </c>
      <c r="S94" s="1111"/>
      <c r="T94" s="1111"/>
      <c r="U94" s="1112" t="e">
        <f t="shared" si="31"/>
        <v>#DIV/0!</v>
      </c>
      <c r="V94" s="1111"/>
      <c r="W94" s="1111"/>
      <c r="X94" s="1112" t="e">
        <f t="shared" si="32"/>
        <v>#DIV/0!</v>
      </c>
      <c r="Y94" s="1111"/>
      <c r="Z94" s="1111"/>
      <c r="AA94" s="1112" t="e">
        <f t="shared" si="33"/>
        <v>#DIV/0!</v>
      </c>
      <c r="AB94" s="1111"/>
      <c r="AC94" s="1111"/>
      <c r="AD94" s="1112" t="e">
        <f t="shared" si="34"/>
        <v>#DIV/0!</v>
      </c>
      <c r="AE94" s="1111"/>
      <c r="AF94" s="1111"/>
      <c r="AG94" s="1112" t="e">
        <f t="shared" si="35"/>
        <v>#DIV/0!</v>
      </c>
      <c r="AH94" s="763"/>
      <c r="AI94" s="763"/>
      <c r="AJ94" s="1112" t="e">
        <f t="shared" si="36"/>
        <v>#DIV/0!</v>
      </c>
      <c r="AK94" s="664"/>
      <c r="AL94" s="1123"/>
      <c r="AM94" s="1112" t="e">
        <f t="shared" si="37"/>
        <v>#DIV/0!</v>
      </c>
      <c r="AN94" s="531"/>
      <c r="AO94" s="629"/>
      <c r="AP94" s="1112" t="e">
        <f t="shared" si="38"/>
        <v>#DIV/0!</v>
      </c>
      <c r="AQ94" s="665"/>
    </row>
    <row r="95" spans="1:43" x14ac:dyDescent="0.3">
      <c r="A95" s="278" t="s">
        <v>153</v>
      </c>
      <c r="B95" s="674">
        <v>184</v>
      </c>
      <c r="C95" s="379" t="s">
        <v>154</v>
      </c>
      <c r="D95" s="1111">
        <v>2705.8823529411766</v>
      </c>
      <c r="E95" s="1111"/>
      <c r="F95" s="1112">
        <f t="shared" si="26"/>
        <v>3.4602076124567567E-2</v>
      </c>
      <c r="G95" s="1111">
        <v>2615.3846153846152</v>
      </c>
      <c r="H95" s="1111"/>
      <c r="I95" s="1112">
        <f t="shared" si="27"/>
        <v>0</v>
      </c>
      <c r="J95" s="1111">
        <v>2615.3846153846152</v>
      </c>
      <c r="K95" s="1111"/>
      <c r="L95" s="1112">
        <f t="shared" si="28"/>
        <v>0.1606425702811243</v>
      </c>
      <c r="M95" s="1111">
        <v>2253.3936651583713</v>
      </c>
      <c r="N95" s="1111"/>
      <c r="O95" s="1112">
        <f t="shared" si="29"/>
        <v>0</v>
      </c>
      <c r="P95" s="377">
        <v>2253.3936651583713</v>
      </c>
      <c r="Q95" s="377"/>
      <c r="R95" s="1112">
        <f t="shared" si="30"/>
        <v>4.1841004184100535E-2</v>
      </c>
      <c r="S95" s="1111">
        <v>2162.8959276018099</v>
      </c>
      <c r="T95" s="1111"/>
      <c r="U95" s="1112">
        <f t="shared" si="31"/>
        <v>0</v>
      </c>
      <c r="V95" s="1111">
        <v>2162.8959276018099</v>
      </c>
      <c r="W95" s="1111"/>
      <c r="X95" s="1112">
        <f t="shared" si="32"/>
        <v>0</v>
      </c>
      <c r="Y95" s="1111">
        <v>2162.8959276018099</v>
      </c>
      <c r="Z95" s="1111"/>
      <c r="AA95" s="1112">
        <f t="shared" si="33"/>
        <v>9.1324200913242032E-2</v>
      </c>
      <c r="AB95" s="1111">
        <v>1981.9004524886877</v>
      </c>
      <c r="AC95" s="1111"/>
      <c r="AD95" s="1112">
        <f t="shared" si="34"/>
        <v>9.5547773886943424E-2</v>
      </c>
      <c r="AE95" s="1111">
        <v>1809.0497737556561</v>
      </c>
      <c r="AF95" s="1111"/>
      <c r="AG95" s="1112">
        <f t="shared" si="35"/>
        <v>-8.7214611872146089E-2</v>
      </c>
      <c r="AH95" s="763">
        <v>1981.9004524886877</v>
      </c>
      <c r="AI95" s="763"/>
      <c r="AJ95" s="1112">
        <f t="shared" si="36"/>
        <v>0.10050251256281396</v>
      </c>
      <c r="AK95" s="675">
        <v>1800.9049773755657</v>
      </c>
      <c r="AL95" s="682"/>
      <c r="AM95" s="1112">
        <f t="shared" si="37"/>
        <v>-9.1324200913241921E-2</v>
      </c>
      <c r="AN95" s="531">
        <v>1981.9004524886877</v>
      </c>
      <c r="AO95" s="629"/>
      <c r="AP95" s="1112">
        <f t="shared" si="38"/>
        <v>0.10050251256281396</v>
      </c>
      <c r="AQ95" s="676">
        <v>1800.9049773755657</v>
      </c>
    </row>
    <row r="96" spans="1:43" x14ac:dyDescent="0.3">
      <c r="A96" s="279" t="s">
        <v>153</v>
      </c>
      <c r="B96" s="543">
        <v>186</v>
      </c>
      <c r="C96" s="54" t="s">
        <v>155</v>
      </c>
      <c r="D96" s="1111">
        <v>9040.7239819004535</v>
      </c>
      <c r="E96" s="1111"/>
      <c r="F96" s="1112">
        <f t="shared" si="26"/>
        <v>0.11111111111111113</v>
      </c>
      <c r="G96" s="1111">
        <v>8136.651583710408</v>
      </c>
      <c r="H96" s="1111"/>
      <c r="I96" s="1112">
        <f t="shared" si="27"/>
        <v>0</v>
      </c>
      <c r="J96" s="1111">
        <v>8136.651583710408</v>
      </c>
      <c r="K96" s="1111"/>
      <c r="L96" s="1112">
        <f t="shared" si="28"/>
        <v>0.11123470522803119</v>
      </c>
      <c r="M96" s="1111">
        <v>7322.1719457013578</v>
      </c>
      <c r="N96" s="1111"/>
      <c r="O96" s="1112">
        <f t="shared" si="29"/>
        <v>0</v>
      </c>
      <c r="P96" s="377">
        <v>7322.1719457013578</v>
      </c>
      <c r="Q96" s="377"/>
      <c r="R96" s="1112">
        <f t="shared" si="30"/>
        <v>0.12183353437876952</v>
      </c>
      <c r="S96" s="1111">
        <v>6526.9683257918559</v>
      </c>
      <c r="T96" s="1111"/>
      <c r="U96" s="1112">
        <f t="shared" si="31"/>
        <v>0</v>
      </c>
      <c r="V96" s="1111">
        <v>6526.9683257918559</v>
      </c>
      <c r="W96" s="1111"/>
      <c r="X96" s="1112">
        <f t="shared" si="32"/>
        <v>0</v>
      </c>
      <c r="Y96" s="1111">
        <v>6526.9683257918559</v>
      </c>
      <c r="Z96" s="1111"/>
      <c r="AA96" s="1112">
        <f t="shared" si="33"/>
        <v>1.2210012210012356E-2</v>
      </c>
      <c r="AB96" s="1111">
        <v>6448.2352941176468</v>
      </c>
      <c r="AC96" s="1111"/>
      <c r="AD96" s="1112">
        <f t="shared" si="34"/>
        <v>2.3877984748093422E-2</v>
      </c>
      <c r="AE96" s="1111">
        <v>6297.8552036199098</v>
      </c>
      <c r="AF96" s="1111"/>
      <c r="AG96" s="1112">
        <f t="shared" si="35"/>
        <v>2.6829268292683041E-2</v>
      </c>
      <c r="AH96" s="763">
        <v>6133.3031674208141</v>
      </c>
      <c r="AI96" s="763"/>
      <c r="AJ96" s="1112">
        <f t="shared" si="36"/>
        <v>0.30050083472454081</v>
      </c>
      <c r="AK96" s="531">
        <v>4716.1085972850678</v>
      </c>
      <c r="AL96" s="629"/>
      <c r="AM96" s="1112">
        <f t="shared" si="37"/>
        <v>-0.14306151645207443</v>
      </c>
      <c r="AN96" s="531">
        <v>5503.4389140271496</v>
      </c>
      <c r="AO96" s="629"/>
      <c r="AP96" s="1112">
        <f t="shared" si="38"/>
        <v>0.16694490818030058</v>
      </c>
      <c r="AQ96" s="552">
        <v>4716.1085972850678</v>
      </c>
    </row>
    <row r="97" spans="1:43" ht="15" thickBot="1" x14ac:dyDescent="0.35">
      <c r="A97" s="280" t="s">
        <v>153</v>
      </c>
      <c r="B97" s="669">
        <v>9721</v>
      </c>
      <c r="C97" s="56" t="s">
        <v>158</v>
      </c>
      <c r="D97" s="1111">
        <v>1348.4162895927602</v>
      </c>
      <c r="E97" s="1111"/>
      <c r="F97" s="1112">
        <f t="shared" si="26"/>
        <v>7.1942446043165478E-2</v>
      </c>
      <c r="G97" s="1111">
        <v>1257.9185520361991</v>
      </c>
      <c r="H97" s="1111"/>
      <c r="I97" s="1112">
        <f t="shared" si="27"/>
        <v>0</v>
      </c>
      <c r="J97" s="1111">
        <v>1257.9185520361991</v>
      </c>
      <c r="K97" s="1111"/>
      <c r="L97" s="1112">
        <f t="shared" si="28"/>
        <v>0.16806722689075634</v>
      </c>
      <c r="M97" s="1111">
        <v>1076.9230769230769</v>
      </c>
      <c r="N97" s="1111"/>
      <c r="O97" s="1112">
        <f t="shared" si="29"/>
        <v>0</v>
      </c>
      <c r="P97" s="377">
        <v>1076.9230769230769</v>
      </c>
      <c r="Q97" s="377"/>
      <c r="R97" s="1112">
        <f t="shared" si="30"/>
        <v>9.1743119266055065E-2</v>
      </c>
      <c r="S97" s="1111">
        <v>986.4253393665158</v>
      </c>
      <c r="T97" s="1111"/>
      <c r="U97" s="1112">
        <f t="shared" si="31"/>
        <v>0</v>
      </c>
      <c r="V97" s="1111">
        <v>986.4253393665158</v>
      </c>
      <c r="W97" s="1111"/>
      <c r="X97" s="1112">
        <f t="shared" si="32"/>
        <v>0</v>
      </c>
      <c r="Y97" s="1111">
        <v>986.4253393665158</v>
      </c>
      <c r="Z97" s="1111"/>
      <c r="AA97" s="1112">
        <f t="shared" si="33"/>
        <v>0.1010101010101009</v>
      </c>
      <c r="AB97" s="1111">
        <v>895.92760180995481</v>
      </c>
      <c r="AC97" s="1111"/>
      <c r="AD97" s="1112">
        <f t="shared" si="34"/>
        <v>7.6086956521739205E-2</v>
      </c>
      <c r="AE97" s="1111">
        <v>832.57918552036199</v>
      </c>
      <c r="AF97" s="1111"/>
      <c r="AG97" s="1112">
        <f t="shared" si="35"/>
        <v>0.16455696202531642</v>
      </c>
      <c r="AH97" s="763">
        <v>714.9321266968326</v>
      </c>
      <c r="AI97" s="763"/>
      <c r="AJ97" s="1112">
        <f t="shared" si="36"/>
        <v>0.14492753623188409</v>
      </c>
      <c r="AK97" s="677">
        <v>624.43438914027149</v>
      </c>
      <c r="AL97" s="1123"/>
      <c r="AM97" s="1112">
        <f t="shared" si="37"/>
        <v>-0.12658227848101269</v>
      </c>
      <c r="AN97" s="531">
        <v>714.9321266968326</v>
      </c>
      <c r="AO97" s="629"/>
      <c r="AP97" s="1112">
        <f t="shared" si="38"/>
        <v>0.14492753623188409</v>
      </c>
      <c r="AQ97" s="678">
        <v>624.43438914027149</v>
      </c>
    </row>
    <row r="98" spans="1:43" x14ac:dyDescent="0.3">
      <c r="A98" s="286" t="s">
        <v>159</v>
      </c>
      <c r="B98" s="671">
        <v>787</v>
      </c>
      <c r="C98" s="672" t="s">
        <v>160</v>
      </c>
      <c r="D98" s="1111">
        <v>9743.8016528925618</v>
      </c>
      <c r="E98" s="1111"/>
      <c r="F98" s="1112">
        <f t="shared" si="26"/>
        <v>0</v>
      </c>
      <c r="G98" s="1111">
        <v>9743.8016528925618</v>
      </c>
      <c r="H98" s="1111"/>
      <c r="I98" s="1112">
        <f t="shared" si="27"/>
        <v>0</v>
      </c>
      <c r="J98" s="1111">
        <v>9743.8016528925618</v>
      </c>
      <c r="K98" s="1111"/>
      <c r="L98" s="1112">
        <f t="shared" si="28"/>
        <v>0.15708367805397955</v>
      </c>
      <c r="M98" s="1111">
        <v>8421</v>
      </c>
      <c r="N98" s="1111"/>
      <c r="O98" s="1112">
        <f t="shared" si="29"/>
        <v>0</v>
      </c>
      <c r="P98" s="377">
        <v>8421</v>
      </c>
      <c r="Q98" s="377"/>
      <c r="R98" s="1112">
        <f t="shared" si="30"/>
        <v>0</v>
      </c>
      <c r="S98" s="1111">
        <v>8421</v>
      </c>
      <c r="T98" s="1111"/>
      <c r="U98" s="1112">
        <f t="shared" si="31"/>
        <v>0</v>
      </c>
      <c r="V98" s="1111">
        <v>8421</v>
      </c>
      <c r="W98" s="1111"/>
      <c r="X98" s="1112">
        <f t="shared" si="32"/>
        <v>0</v>
      </c>
      <c r="Y98" s="1111">
        <v>8421</v>
      </c>
      <c r="Z98" s="1111"/>
      <c r="AA98" s="1112">
        <f t="shared" si="33"/>
        <v>0</v>
      </c>
      <c r="AB98" s="1111">
        <v>8421</v>
      </c>
      <c r="AC98" s="1111"/>
      <c r="AD98" s="1112">
        <f t="shared" si="34"/>
        <v>-5.7899901864706981E-5</v>
      </c>
      <c r="AE98" s="1111">
        <v>8421.4876033057863</v>
      </c>
      <c r="AF98" s="1111"/>
      <c r="AG98" s="1112">
        <f t="shared" si="35"/>
        <v>2.0020020020020138E-2</v>
      </c>
      <c r="AH98" s="763">
        <v>8256.1983471074382</v>
      </c>
      <c r="AI98" s="763"/>
      <c r="AJ98" s="1112">
        <f t="shared" si="36"/>
        <v>0.16298020954598363</v>
      </c>
      <c r="AK98" s="673">
        <v>7099.1735537190089</v>
      </c>
      <c r="AL98" s="682"/>
      <c r="AM98" s="1112">
        <f t="shared" si="37"/>
        <v>-9.4836670179135912E-2</v>
      </c>
      <c r="AN98" s="531">
        <v>7842.9752066115707</v>
      </c>
      <c r="AO98" s="629"/>
      <c r="AP98" s="1112">
        <f t="shared" si="38"/>
        <v>0.1047729918509895</v>
      </c>
      <c r="AQ98" s="673">
        <v>7099.1735537190089</v>
      </c>
    </row>
    <row r="99" spans="1:43" x14ac:dyDescent="0.3">
      <c r="A99" s="279" t="s">
        <v>159</v>
      </c>
      <c r="B99" s="543">
        <v>788</v>
      </c>
      <c r="C99" s="54" t="s">
        <v>161</v>
      </c>
      <c r="D99" s="1111">
        <v>10404.958677685951</v>
      </c>
      <c r="E99" s="1111"/>
      <c r="F99" s="1112">
        <f t="shared" si="26"/>
        <v>0</v>
      </c>
      <c r="G99" s="1111">
        <v>10404.958677685951</v>
      </c>
      <c r="H99" s="1111"/>
      <c r="I99" s="1112">
        <f t="shared" si="27"/>
        <v>0</v>
      </c>
      <c r="J99" s="1111">
        <v>10404.958677685951</v>
      </c>
      <c r="K99" s="1111"/>
      <c r="L99" s="1112">
        <f t="shared" si="28"/>
        <v>5.0041701417848132E-2</v>
      </c>
      <c r="M99" s="1111">
        <v>9909.0909090909099</v>
      </c>
      <c r="N99" s="1111"/>
      <c r="O99" s="1112">
        <f t="shared" si="29"/>
        <v>0</v>
      </c>
      <c r="P99" s="377">
        <v>9909.0909090909099</v>
      </c>
      <c r="Q99" s="377"/>
      <c r="R99" s="1112">
        <f t="shared" si="30"/>
        <v>0</v>
      </c>
      <c r="S99" s="1111">
        <v>9909.0909090909099</v>
      </c>
      <c r="T99" s="1111"/>
      <c r="U99" s="1112">
        <f t="shared" si="31"/>
        <v>0</v>
      </c>
      <c r="V99" s="1111">
        <v>9909.0909090909099</v>
      </c>
      <c r="W99" s="1111"/>
      <c r="X99" s="1112">
        <f t="shared" si="32"/>
        <v>7.1492403932082241E-2</v>
      </c>
      <c r="Y99" s="1111">
        <v>9247.9338842975212</v>
      </c>
      <c r="Z99" s="1111"/>
      <c r="AA99" s="1112">
        <f t="shared" si="33"/>
        <v>0</v>
      </c>
      <c r="AB99" s="1111">
        <v>9247.9338842975212</v>
      </c>
      <c r="AC99" s="1111"/>
      <c r="AD99" s="1112">
        <f t="shared" si="34"/>
        <v>6.6730219256434783E-2</v>
      </c>
      <c r="AE99" s="1111">
        <v>8669.4214876033056</v>
      </c>
      <c r="AF99" s="1111"/>
      <c r="AG99" s="1112">
        <f t="shared" si="35"/>
        <v>9.6246390760345996E-3</v>
      </c>
      <c r="AH99" s="763">
        <v>8586.7768595041325</v>
      </c>
      <c r="AI99" s="763"/>
      <c r="AJ99" s="1112">
        <f t="shared" si="36"/>
        <v>0.15572858731924366</v>
      </c>
      <c r="AK99" s="531">
        <v>7429.7520661157023</v>
      </c>
      <c r="AL99" s="629"/>
      <c r="AM99" s="1112">
        <f t="shared" si="37"/>
        <v>-9.100101112234589E-2</v>
      </c>
      <c r="AN99" s="531">
        <v>8173.553719008265</v>
      </c>
      <c r="AO99" s="629"/>
      <c r="AP99" s="1112">
        <f t="shared" si="38"/>
        <v>0.10011123470522813</v>
      </c>
      <c r="AQ99" s="531">
        <v>7429.7520661157023</v>
      </c>
    </row>
    <row r="100" spans="1:43" x14ac:dyDescent="0.3">
      <c r="A100" s="279" t="s">
        <v>159</v>
      </c>
      <c r="B100" s="543">
        <v>789</v>
      </c>
      <c r="C100" s="54" t="s">
        <v>162</v>
      </c>
      <c r="D100" s="1111">
        <v>9330.5785123966944</v>
      </c>
      <c r="E100" s="1111"/>
      <c r="F100" s="1112">
        <f t="shared" si="26"/>
        <v>0</v>
      </c>
      <c r="G100" s="1111">
        <v>9330.5785123966944</v>
      </c>
      <c r="H100" s="1111"/>
      <c r="I100" s="1112">
        <f t="shared" si="27"/>
        <v>0</v>
      </c>
      <c r="J100" s="1111">
        <v>9330.5785123966944</v>
      </c>
      <c r="K100" s="1111"/>
      <c r="L100" s="1112">
        <f t="shared" si="28"/>
        <v>5.612722170252564E-2</v>
      </c>
      <c r="M100" s="1111">
        <v>8834.7107438016537</v>
      </c>
      <c r="N100" s="1111"/>
      <c r="O100" s="1112">
        <f t="shared" si="29"/>
        <v>0</v>
      </c>
      <c r="P100" s="377">
        <v>8834.7107438016537</v>
      </c>
      <c r="Q100" s="377"/>
      <c r="R100" s="1112">
        <f t="shared" si="30"/>
        <v>0</v>
      </c>
      <c r="S100" s="1111">
        <v>8834.7107438016537</v>
      </c>
      <c r="T100" s="1111"/>
      <c r="U100" s="1112">
        <f t="shared" si="31"/>
        <v>0.18790976775197255</v>
      </c>
      <c r="V100" s="1111">
        <v>7437.1900826446281</v>
      </c>
      <c r="W100" s="1111"/>
      <c r="X100" s="1112">
        <f t="shared" si="32"/>
        <v>-0.15818521983161843</v>
      </c>
      <c r="Y100" s="1111">
        <v>8834.7107438016537</v>
      </c>
      <c r="Z100" s="1111"/>
      <c r="AA100" s="1112">
        <f t="shared" si="33"/>
        <v>0</v>
      </c>
      <c r="AB100" s="1111">
        <v>8834.7107438016537</v>
      </c>
      <c r="AC100" s="1111"/>
      <c r="AD100" s="1112">
        <f t="shared" si="34"/>
        <v>7.0070070070070156E-2</v>
      </c>
      <c r="AE100" s="1111">
        <v>8256.1983471074382</v>
      </c>
      <c r="AF100" s="1111"/>
      <c r="AG100" s="1112">
        <f t="shared" si="35"/>
        <v>1.011122345803837E-2</v>
      </c>
      <c r="AH100" s="763">
        <v>8173.553719008265</v>
      </c>
      <c r="AI100" s="763"/>
      <c r="AJ100" s="1112">
        <f t="shared" si="36"/>
        <v>0.16489988221436991</v>
      </c>
      <c r="AK100" s="531">
        <v>7016.5289256198348</v>
      </c>
      <c r="AL100" s="629"/>
      <c r="AM100" s="1112">
        <f t="shared" si="37"/>
        <v>-9.5846645367412123E-2</v>
      </c>
      <c r="AN100" s="531">
        <v>7760.3305785123966</v>
      </c>
      <c r="AO100" s="629"/>
      <c r="AP100" s="1112">
        <f t="shared" si="38"/>
        <v>0.10600706713780916</v>
      </c>
      <c r="AQ100" s="531">
        <v>7016.5289256198348</v>
      </c>
    </row>
    <row r="101" spans="1:43" ht="15" thickBot="1" x14ac:dyDescent="0.35">
      <c r="A101" s="279" t="s">
        <v>159</v>
      </c>
      <c r="B101" s="543">
        <v>790</v>
      </c>
      <c r="C101" s="54" t="s">
        <v>163</v>
      </c>
      <c r="D101" s="1111">
        <v>8586.7768595041325</v>
      </c>
      <c r="E101" s="1111"/>
      <c r="F101" s="1112">
        <f t="shared" ref="F101:F132" si="39">(D101-G101)/G101</f>
        <v>0</v>
      </c>
      <c r="G101" s="1111">
        <v>8586.7768595041325</v>
      </c>
      <c r="H101" s="1111"/>
      <c r="I101" s="1112">
        <f t="shared" ref="I101:I132" si="40">(G101-J101)/J101</f>
        <v>0</v>
      </c>
      <c r="J101" s="1111">
        <v>8586.7768595041325</v>
      </c>
      <c r="K101" s="1111"/>
      <c r="L101" s="1112">
        <f t="shared" ref="L101:L132" si="41">(J101-M101)/M101</f>
        <v>5.0556117290192076E-2</v>
      </c>
      <c r="M101" s="1111">
        <v>8173.553719008265</v>
      </c>
      <c r="N101" s="1111"/>
      <c r="O101" s="1112">
        <f t="shared" ref="O101:O132" si="42">(M101-P101)/P101</f>
        <v>0</v>
      </c>
      <c r="P101" s="377">
        <v>8173.553719008265</v>
      </c>
      <c r="Q101" s="377"/>
      <c r="R101" s="1112">
        <f t="shared" ref="R101:R132" si="43">(P101-S101)/S101</f>
        <v>0</v>
      </c>
      <c r="S101" s="1111">
        <v>8173.553719008265</v>
      </c>
      <c r="T101" s="1111"/>
      <c r="U101" s="1112">
        <f t="shared" ref="U101:U132" si="44">(S101-V101)/V101</f>
        <v>0</v>
      </c>
      <c r="V101" s="1111">
        <v>8173.553719008265</v>
      </c>
      <c r="W101" s="1111"/>
      <c r="X101" s="1112">
        <f t="shared" ref="X101:X132" si="45">(V101-Y101)/Y101</f>
        <v>0</v>
      </c>
      <c r="Y101" s="1111">
        <v>8173.553719008265</v>
      </c>
      <c r="Z101" s="1111"/>
      <c r="AA101" s="1112">
        <f t="shared" ref="AA101:AA132" si="46">(Y101-AB101)/AB101</f>
        <v>0</v>
      </c>
      <c r="AB101" s="1111">
        <v>8173.553719008265</v>
      </c>
      <c r="AC101" s="1111"/>
      <c r="AD101" s="1112">
        <f t="shared" ref="AD101:AD132" si="47">(AB101-AE101)/AE101</f>
        <v>7.6169749727965266E-2</v>
      </c>
      <c r="AE101" s="1111">
        <v>7595.0413223140495</v>
      </c>
      <c r="AF101" s="1111"/>
      <c r="AG101" s="1112">
        <f t="shared" ref="AG101:AG132" si="48">(AE101-AH101)/AH101</f>
        <v>2.224694104560624E-2</v>
      </c>
      <c r="AH101" s="763">
        <v>7429.7520661157023</v>
      </c>
      <c r="AI101" s="763"/>
      <c r="AJ101" s="1112">
        <f t="shared" ref="AJ101:AJ132" si="49">(AH101-AK101)/AK101</f>
        <v>0.16905071521456438</v>
      </c>
      <c r="AK101" s="531">
        <v>6355.3719008264461</v>
      </c>
      <c r="AL101" s="629"/>
      <c r="AM101" s="1112">
        <f t="shared" ref="AM101:AM132" si="50">(AK101-AN101)/AN101</f>
        <v>-9.4228504122497087E-2</v>
      </c>
      <c r="AN101" s="531">
        <v>7016.5289256198348</v>
      </c>
      <c r="AO101" s="629"/>
      <c r="AP101" s="1112">
        <f t="shared" ref="AP101:AP132" si="51">(AN101-AQ101)/AQ101</f>
        <v>0.10403120936280889</v>
      </c>
      <c r="AQ101" s="531">
        <v>6355.3719008264461</v>
      </c>
    </row>
    <row r="102" spans="1:43" ht="15" hidden="1" thickBot="1" x14ac:dyDescent="0.35">
      <c r="A102" s="297" t="s">
        <v>159</v>
      </c>
      <c r="B102" s="663">
        <v>511</v>
      </c>
      <c r="C102" s="104" t="s">
        <v>164</v>
      </c>
      <c r="D102" s="1111"/>
      <c r="E102" s="1111"/>
      <c r="F102" s="1112" t="e">
        <f t="shared" si="39"/>
        <v>#N/A</v>
      </c>
      <c r="G102" s="1111" t="e">
        <v>#N/A</v>
      </c>
      <c r="H102" s="1111"/>
      <c r="I102" s="1112" t="e">
        <f t="shared" si="40"/>
        <v>#N/A</v>
      </c>
      <c r="J102" s="1111"/>
      <c r="K102" s="1111"/>
      <c r="L102" s="1112" t="e">
        <f t="shared" si="41"/>
        <v>#DIV/0!</v>
      </c>
      <c r="M102" s="1111"/>
      <c r="N102" s="1111"/>
      <c r="O102" s="1112" t="e">
        <f t="shared" si="42"/>
        <v>#DIV/0!</v>
      </c>
      <c r="P102" s="377"/>
      <c r="Q102" s="377"/>
      <c r="R102" s="1112" t="e">
        <f t="shared" si="43"/>
        <v>#DIV/0!</v>
      </c>
      <c r="S102" s="1111"/>
      <c r="T102" s="1111"/>
      <c r="U102" s="1112" t="e">
        <f t="shared" si="44"/>
        <v>#DIV/0!</v>
      </c>
      <c r="V102" s="1111"/>
      <c r="W102" s="1111"/>
      <c r="X102" s="1112" t="e">
        <f t="shared" si="45"/>
        <v>#DIV/0!</v>
      </c>
      <c r="Y102" s="1111"/>
      <c r="Z102" s="1111"/>
      <c r="AA102" s="1112" t="e">
        <f t="shared" si="46"/>
        <v>#DIV/0!</v>
      </c>
      <c r="AB102" s="1111"/>
      <c r="AC102" s="1111"/>
      <c r="AD102" s="1112" t="e">
        <f t="shared" si="47"/>
        <v>#DIV/0!</v>
      </c>
      <c r="AE102" s="1111"/>
      <c r="AF102" s="1111"/>
      <c r="AG102" s="1112" t="e">
        <f t="shared" si="48"/>
        <v>#DIV/0!</v>
      </c>
      <c r="AH102" s="763"/>
      <c r="AI102" s="763"/>
      <c r="AJ102" s="1112" t="e">
        <f t="shared" si="49"/>
        <v>#DIV/0!</v>
      </c>
      <c r="AK102" s="664"/>
      <c r="AL102" s="1123"/>
      <c r="AM102" s="1112" t="e">
        <f t="shared" si="50"/>
        <v>#DIV/0!</v>
      </c>
      <c r="AN102" s="531"/>
      <c r="AO102" s="629"/>
      <c r="AP102" s="1112" t="e">
        <f t="shared" si="51"/>
        <v>#DIV/0!</v>
      </c>
      <c r="AQ102" s="665"/>
    </row>
    <row r="103" spans="1:43" x14ac:dyDescent="0.3">
      <c r="A103" s="278" t="s">
        <v>165</v>
      </c>
      <c r="B103" s="666">
        <v>911</v>
      </c>
      <c r="C103" s="376" t="s">
        <v>166</v>
      </c>
      <c r="D103" s="1111">
        <v>26054.298642533937</v>
      </c>
      <c r="E103" s="1111"/>
      <c r="F103" s="1112">
        <f t="shared" si="39"/>
        <v>0</v>
      </c>
      <c r="G103" s="1111">
        <v>26054.298642533937</v>
      </c>
      <c r="H103" s="1111"/>
      <c r="I103" s="1112">
        <f t="shared" si="40"/>
        <v>9.9274532264222948E-2</v>
      </c>
      <c r="J103" s="1111">
        <v>23701.357466063349</v>
      </c>
      <c r="K103" s="1111"/>
      <c r="L103" s="1112">
        <f t="shared" si="41"/>
        <v>0</v>
      </c>
      <c r="M103" s="1111">
        <v>23701.357466063349</v>
      </c>
      <c r="N103" s="1111"/>
      <c r="O103" s="1112">
        <f t="shared" si="42"/>
        <v>0</v>
      </c>
      <c r="P103" s="377">
        <v>23701.357466063349</v>
      </c>
      <c r="Q103" s="377"/>
      <c r="R103" s="1112">
        <f t="shared" si="43"/>
        <v>6.4022100068097318E-2</v>
      </c>
      <c r="S103" s="1111">
        <v>22275.249230769234</v>
      </c>
      <c r="T103" s="1111"/>
      <c r="U103" s="1112">
        <f t="shared" si="44"/>
        <v>0</v>
      </c>
      <c r="V103" s="1111">
        <v>22275.249230769234</v>
      </c>
      <c r="W103" s="1111"/>
      <c r="X103" s="1112">
        <f t="shared" si="45"/>
        <v>0</v>
      </c>
      <c r="Y103" s="1111">
        <v>22275.249230769234</v>
      </c>
      <c r="Z103" s="1111"/>
      <c r="AA103" s="1112">
        <f t="shared" si="46"/>
        <v>0.19000000000000014</v>
      </c>
      <c r="AB103" s="1111">
        <v>18718.696832579186</v>
      </c>
      <c r="AC103" s="1111"/>
      <c r="AD103" s="1112">
        <f t="shared" si="47"/>
        <v>5.0000000000000211E-2</v>
      </c>
      <c r="AE103" s="1111">
        <v>17827.330316742078</v>
      </c>
      <c r="AF103" s="1111"/>
      <c r="AG103" s="1112">
        <f t="shared" si="48"/>
        <v>-1.007912040319771E-2</v>
      </c>
      <c r="AH103" s="763">
        <v>18008.843619909505</v>
      </c>
      <c r="AI103" s="763"/>
      <c r="AJ103" s="1112">
        <f t="shared" si="49"/>
        <v>0.15500000000000022</v>
      </c>
      <c r="AK103" s="667">
        <v>15592.072398190045</v>
      </c>
      <c r="AL103" s="1124"/>
      <c r="AM103" s="1112">
        <f t="shared" si="50"/>
        <v>-9.0909090909091023E-2</v>
      </c>
      <c r="AN103" s="531">
        <v>17151.279638009051</v>
      </c>
      <c r="AO103" s="629"/>
      <c r="AP103" s="1112">
        <f t="shared" si="51"/>
        <v>0.10000000000000014</v>
      </c>
      <c r="AQ103" s="835">
        <v>15592.072398190045</v>
      </c>
    </row>
    <row r="104" spans="1:43" x14ac:dyDescent="0.3">
      <c r="A104" s="279" t="s">
        <v>165</v>
      </c>
      <c r="B104" s="177">
        <v>912</v>
      </c>
      <c r="C104" s="34" t="s">
        <v>167</v>
      </c>
      <c r="D104" s="1111">
        <v>21718.552036199097</v>
      </c>
      <c r="E104" s="1111"/>
      <c r="F104" s="1112">
        <f t="shared" si="39"/>
        <v>0</v>
      </c>
      <c r="G104" s="1111">
        <v>21718.552036199097</v>
      </c>
      <c r="H104" s="1111"/>
      <c r="I104" s="1112">
        <f t="shared" si="40"/>
        <v>-8.7143400532521856E-2</v>
      </c>
      <c r="J104" s="1111">
        <v>23791.855203619911</v>
      </c>
      <c r="K104" s="1111"/>
      <c r="L104" s="1112">
        <f t="shared" si="41"/>
        <v>0</v>
      </c>
      <c r="M104" s="1111">
        <v>23791.855203619911</v>
      </c>
      <c r="N104" s="1111"/>
      <c r="O104" s="1112">
        <f t="shared" si="42"/>
        <v>-8.9996538594669398E-2</v>
      </c>
      <c r="P104" s="377">
        <v>26144.796380090498</v>
      </c>
      <c r="Q104" s="377"/>
      <c r="R104" s="1112">
        <f t="shared" si="43"/>
        <v>0.27899660548969846</v>
      </c>
      <c r="S104" s="1111">
        <v>20441.646418662898</v>
      </c>
      <c r="T104" s="1111"/>
      <c r="U104" s="1112">
        <f t="shared" si="44"/>
        <v>0</v>
      </c>
      <c r="V104" s="1111">
        <v>20441.646418662898</v>
      </c>
      <c r="W104" s="1111"/>
      <c r="X104" s="1112">
        <f t="shared" si="45"/>
        <v>0</v>
      </c>
      <c r="Y104" s="1111">
        <v>20441.646418662898</v>
      </c>
      <c r="Z104" s="1111"/>
      <c r="AA104" s="1112">
        <f t="shared" si="46"/>
        <v>0.2117200669042284</v>
      </c>
      <c r="AB104" s="1111">
        <v>16869.941314819011</v>
      </c>
      <c r="AC104" s="1111"/>
      <c r="AD104" s="1112">
        <f t="shared" si="47"/>
        <v>5.0000000000000093E-2</v>
      </c>
      <c r="AE104" s="1111">
        <v>16066.610776018104</v>
      </c>
      <c r="AF104" s="1111"/>
      <c r="AG104" s="1112">
        <f t="shared" si="48"/>
        <v>-9.9999999999998649E-3</v>
      </c>
      <c r="AH104" s="763">
        <v>16228.899773755658</v>
      </c>
      <c r="AI104" s="763"/>
      <c r="AJ104" s="1112">
        <f t="shared" si="49"/>
        <v>0.15500000000000011</v>
      </c>
      <c r="AK104" s="405">
        <v>14050.995475113123</v>
      </c>
      <c r="AL104" s="1122"/>
      <c r="AM104" s="1112">
        <f t="shared" si="50"/>
        <v>-9.0909090909091023E-2</v>
      </c>
      <c r="AN104" s="531">
        <v>15456.095022624437</v>
      </c>
      <c r="AO104" s="629"/>
      <c r="AP104" s="1112">
        <f t="shared" si="51"/>
        <v>0.10000000000000013</v>
      </c>
      <c r="AQ104" s="836">
        <v>14050.995475113123</v>
      </c>
    </row>
    <row r="105" spans="1:43" x14ac:dyDescent="0.3">
      <c r="A105" s="279" t="s">
        <v>165</v>
      </c>
      <c r="B105" s="177">
        <v>913</v>
      </c>
      <c r="C105" s="34" t="s">
        <v>168</v>
      </c>
      <c r="D105" s="1111">
        <v>26054.298642533937</v>
      </c>
      <c r="E105" s="1111"/>
      <c r="F105" s="1112">
        <f t="shared" si="39"/>
        <v>0</v>
      </c>
      <c r="G105" s="1111">
        <v>26054.298642533937</v>
      </c>
      <c r="H105" s="1111"/>
      <c r="I105" s="1112">
        <f t="shared" si="40"/>
        <v>9.9274532264222948E-2</v>
      </c>
      <c r="J105" s="1111">
        <v>23701.357466063349</v>
      </c>
      <c r="K105" s="1111"/>
      <c r="L105" s="1112">
        <f t="shared" si="41"/>
        <v>0</v>
      </c>
      <c r="M105" s="1111">
        <v>23701.357466063349</v>
      </c>
      <c r="N105" s="1111"/>
      <c r="O105" s="1112">
        <f t="shared" si="42"/>
        <v>0</v>
      </c>
      <c r="P105" s="377">
        <v>23701.357466063349</v>
      </c>
      <c r="Q105" s="377"/>
      <c r="R105" s="1112">
        <f t="shared" si="43"/>
        <v>-1.2396198510310886E-2</v>
      </c>
      <c r="S105" s="1111">
        <v>23998.85199946833</v>
      </c>
      <c r="T105" s="1111"/>
      <c r="U105" s="1112">
        <f t="shared" si="44"/>
        <v>0</v>
      </c>
      <c r="V105" s="1111">
        <v>23998.85199946833</v>
      </c>
      <c r="W105" s="1111"/>
      <c r="X105" s="1112">
        <f t="shared" si="45"/>
        <v>0</v>
      </c>
      <c r="Y105" s="1111">
        <v>23998.85199946833</v>
      </c>
      <c r="Z105" s="1111"/>
      <c r="AA105" s="1112">
        <f t="shared" si="46"/>
        <v>0.26000000000000006</v>
      </c>
      <c r="AB105" s="1111">
        <v>19046.707936085975</v>
      </c>
      <c r="AC105" s="1111"/>
      <c r="AD105" s="1112">
        <f t="shared" si="47"/>
        <v>4.999999999999994E-2</v>
      </c>
      <c r="AE105" s="1111">
        <v>18139.721843891406</v>
      </c>
      <c r="AF105" s="1111"/>
      <c r="AG105" s="1112">
        <f t="shared" si="48"/>
        <v>-9.9999999999998111E-3</v>
      </c>
      <c r="AH105" s="763">
        <v>18322.951357466063</v>
      </c>
      <c r="AI105" s="763"/>
      <c r="AJ105" s="1112">
        <f t="shared" si="49"/>
        <v>0.15499999999999994</v>
      </c>
      <c r="AK105" s="405">
        <v>15864.027149321268</v>
      </c>
      <c r="AL105" s="1122"/>
      <c r="AM105" s="1112">
        <f t="shared" si="50"/>
        <v>-9.0909090909090884E-2</v>
      </c>
      <c r="AN105" s="531">
        <v>17450.429864253394</v>
      </c>
      <c r="AO105" s="629"/>
      <c r="AP105" s="1112">
        <f t="shared" si="51"/>
        <v>9.9999999999999978E-2</v>
      </c>
      <c r="AQ105" s="836">
        <v>15864.027149321268</v>
      </c>
    </row>
    <row r="106" spans="1:43" x14ac:dyDescent="0.3">
      <c r="A106" s="279" t="s">
        <v>165</v>
      </c>
      <c r="B106" s="177">
        <v>914</v>
      </c>
      <c r="C106" s="34" t="s">
        <v>169</v>
      </c>
      <c r="D106" s="1111">
        <v>25330.31674208145</v>
      </c>
      <c r="E106" s="1111"/>
      <c r="F106" s="1112">
        <f t="shared" si="39"/>
        <v>0</v>
      </c>
      <c r="G106" s="1111">
        <v>25330.31674208145</v>
      </c>
      <c r="H106" s="1111"/>
      <c r="I106" s="1112">
        <f t="shared" si="40"/>
        <v>-6.6688896298766176E-2</v>
      </c>
      <c r="J106" s="1111">
        <v>27140.271493212669</v>
      </c>
      <c r="K106" s="1111"/>
      <c r="L106" s="1112">
        <f t="shared" si="41"/>
        <v>0</v>
      </c>
      <c r="M106" s="1111">
        <v>27140.271493212669</v>
      </c>
      <c r="N106" s="1111"/>
      <c r="O106" s="1112">
        <f t="shared" si="42"/>
        <v>0</v>
      </c>
      <c r="P106" s="377">
        <v>27140.271493212669</v>
      </c>
      <c r="Q106" s="377"/>
      <c r="R106" s="1112">
        <f t="shared" si="43"/>
        <v>0.29087753760310325</v>
      </c>
      <c r="S106" s="1111">
        <v>21024.667873303169</v>
      </c>
      <c r="T106" s="1111"/>
      <c r="U106" s="1112">
        <f t="shared" si="44"/>
        <v>0</v>
      </c>
      <c r="V106" s="1111">
        <v>21024.667873303169</v>
      </c>
      <c r="W106" s="1111"/>
      <c r="X106" s="1112">
        <f t="shared" si="45"/>
        <v>0</v>
      </c>
      <c r="Y106" s="1111">
        <v>21024.667873303169</v>
      </c>
      <c r="Z106" s="1111"/>
      <c r="AA106" s="1112">
        <f t="shared" si="46"/>
        <v>0.20000000000000004</v>
      </c>
      <c r="AB106" s="1111">
        <v>17520.556561085974</v>
      </c>
      <c r="AC106" s="1111"/>
      <c r="AD106" s="1112">
        <f t="shared" si="47"/>
        <v>5.0000000000000142E-2</v>
      </c>
      <c r="AE106" s="1111">
        <v>16686.244343891402</v>
      </c>
      <c r="AF106" s="1111"/>
      <c r="AG106" s="1112">
        <f t="shared" si="48"/>
        <v>-1.0136426218527618E-2</v>
      </c>
      <c r="AH106" s="763">
        <v>16857.115248868777</v>
      </c>
      <c r="AI106" s="763"/>
      <c r="AJ106" s="1112">
        <f t="shared" si="49"/>
        <v>0.15500000000000008</v>
      </c>
      <c r="AK106" s="405">
        <v>14594.904977375563</v>
      </c>
      <c r="AL106" s="1122"/>
      <c r="AM106" s="1112">
        <f t="shared" si="50"/>
        <v>-9.0909090909090856E-2</v>
      </c>
      <c r="AN106" s="531">
        <v>16054.395475113119</v>
      </c>
      <c r="AO106" s="629"/>
      <c r="AP106" s="1112">
        <f t="shared" si="51"/>
        <v>9.9999999999999936E-2</v>
      </c>
      <c r="AQ106" s="836">
        <v>14594.904977375563</v>
      </c>
    </row>
    <row r="107" spans="1:43" x14ac:dyDescent="0.3">
      <c r="A107" s="279" t="s">
        <v>165</v>
      </c>
      <c r="B107" s="177">
        <v>915</v>
      </c>
      <c r="C107" s="34" t="s">
        <v>170</v>
      </c>
      <c r="D107" s="1111">
        <v>29855.203619909502</v>
      </c>
      <c r="E107" s="1111"/>
      <c r="F107" s="1112">
        <f t="shared" si="39"/>
        <v>0</v>
      </c>
      <c r="G107" s="1111">
        <v>29855.203619909502</v>
      </c>
      <c r="H107" s="1111"/>
      <c r="I107" s="1112">
        <f t="shared" si="40"/>
        <v>9.9703323444114714E-2</v>
      </c>
      <c r="J107" s="1111">
        <v>27148.416289592762</v>
      </c>
      <c r="K107" s="1111"/>
      <c r="L107" s="1112">
        <f t="shared" si="41"/>
        <v>0</v>
      </c>
      <c r="M107" s="1111">
        <v>27148.416289592762</v>
      </c>
      <c r="N107" s="1111"/>
      <c r="O107" s="1112">
        <f t="shared" si="42"/>
        <v>0</v>
      </c>
      <c r="P107" s="377">
        <v>27148.416289592762</v>
      </c>
      <c r="Q107" s="377"/>
      <c r="R107" s="1112">
        <f t="shared" si="43"/>
        <v>5.5211193490677726E-2</v>
      </c>
      <c r="S107" s="1111">
        <v>25727.945701357465</v>
      </c>
      <c r="T107" s="1111"/>
      <c r="U107" s="1112">
        <f t="shared" si="44"/>
        <v>0</v>
      </c>
      <c r="V107" s="1111">
        <v>25727.945701357465</v>
      </c>
      <c r="W107" s="1111"/>
      <c r="X107" s="1112">
        <f t="shared" si="45"/>
        <v>0</v>
      </c>
      <c r="Y107" s="1111">
        <v>25727.945701357465</v>
      </c>
      <c r="Z107" s="1111"/>
      <c r="AA107" s="1112">
        <f t="shared" si="46"/>
        <v>0.25999999999999973</v>
      </c>
      <c r="AB107" s="1111">
        <v>20419.004524886881</v>
      </c>
      <c r="AC107" s="1111"/>
      <c r="AD107" s="1112">
        <f t="shared" si="47"/>
        <v>5.0008376612498164E-2</v>
      </c>
      <c r="AE107" s="1111">
        <v>19446.515837104071</v>
      </c>
      <c r="AF107" s="1111"/>
      <c r="AG107" s="1112">
        <f t="shared" si="48"/>
        <v>-1.7296240588073556E-2</v>
      </c>
      <c r="AH107" s="763">
        <v>19788.787466063357</v>
      </c>
      <c r="AI107" s="763"/>
      <c r="AJ107" s="1112">
        <f t="shared" si="49"/>
        <v>0.15500000000000036</v>
      </c>
      <c r="AK107" s="405">
        <v>17133.14932126697</v>
      </c>
      <c r="AL107" s="1122"/>
      <c r="AM107" s="1112">
        <f t="shared" si="50"/>
        <v>-9.0909090909091106E-2</v>
      </c>
      <c r="AN107" s="531">
        <v>18846.464253393671</v>
      </c>
      <c r="AO107" s="629"/>
      <c r="AP107" s="1112">
        <f t="shared" si="51"/>
        <v>0.10000000000000023</v>
      </c>
      <c r="AQ107" s="836">
        <v>17133.14932126697</v>
      </c>
    </row>
    <row r="108" spans="1:43" x14ac:dyDescent="0.3">
      <c r="A108" s="279" t="s">
        <v>165</v>
      </c>
      <c r="B108" s="177">
        <v>916</v>
      </c>
      <c r="C108" s="34" t="s">
        <v>171</v>
      </c>
      <c r="D108" s="1111">
        <v>29855.203619909502</v>
      </c>
      <c r="E108" s="1111"/>
      <c r="F108" s="1112">
        <f t="shared" si="39"/>
        <v>0</v>
      </c>
      <c r="G108" s="1111">
        <v>29855.203619909502</v>
      </c>
      <c r="H108" s="1111"/>
      <c r="I108" s="1112">
        <f t="shared" si="40"/>
        <v>0.10003334444814939</v>
      </c>
      <c r="J108" s="1111">
        <v>27140.271493212669</v>
      </c>
      <c r="K108" s="1111"/>
      <c r="L108" s="1112">
        <f t="shared" si="41"/>
        <v>0</v>
      </c>
      <c r="M108" s="1111">
        <v>27140.271493212669</v>
      </c>
      <c r="N108" s="1111"/>
      <c r="O108" s="1112">
        <f t="shared" si="42"/>
        <v>0</v>
      </c>
      <c r="P108" s="377">
        <v>27140.271493212669</v>
      </c>
      <c r="Q108" s="377"/>
      <c r="R108" s="1112">
        <f t="shared" si="43"/>
        <v>7.558304098151053E-2</v>
      </c>
      <c r="S108" s="1111">
        <v>25233.078673726704</v>
      </c>
      <c r="T108" s="1111"/>
      <c r="U108" s="1112">
        <f t="shared" si="44"/>
        <v>0</v>
      </c>
      <c r="V108" s="1111">
        <v>25233.078673726704</v>
      </c>
      <c r="W108" s="1111"/>
      <c r="X108" s="1112">
        <f t="shared" si="45"/>
        <v>0</v>
      </c>
      <c r="Y108" s="1111">
        <v>25233.078673726704</v>
      </c>
      <c r="Z108" s="1111"/>
      <c r="AA108" s="1112">
        <f t="shared" si="46"/>
        <v>0.26</v>
      </c>
      <c r="AB108" s="1111">
        <v>20026.252915656114</v>
      </c>
      <c r="AC108" s="1111"/>
      <c r="AD108" s="1112">
        <f t="shared" si="47"/>
        <v>4.9999999999999989E-2</v>
      </c>
      <c r="AE108" s="1111">
        <v>19072.621824434395</v>
      </c>
      <c r="AF108" s="1111"/>
      <c r="AG108" s="1112">
        <f t="shared" si="48"/>
        <v>-9.9999999999998406E-3</v>
      </c>
      <c r="AH108" s="763">
        <v>19265.274570135749</v>
      </c>
      <c r="AI108" s="763"/>
      <c r="AJ108" s="1112">
        <f t="shared" si="49"/>
        <v>0.15500000000000008</v>
      </c>
      <c r="AK108" s="405">
        <v>16679.891402714933</v>
      </c>
      <c r="AL108" s="1122"/>
      <c r="AM108" s="1112">
        <f t="shared" si="50"/>
        <v>-9.0909090909091078E-2</v>
      </c>
      <c r="AN108" s="531">
        <v>18347.88054298643</v>
      </c>
      <c r="AO108" s="629"/>
      <c r="AP108" s="1112">
        <f t="shared" si="51"/>
        <v>0.1000000000000002</v>
      </c>
      <c r="AQ108" s="836">
        <v>16679.891402714933</v>
      </c>
    </row>
    <row r="109" spans="1:43" x14ac:dyDescent="0.3">
      <c r="A109" s="279" t="s">
        <v>165</v>
      </c>
      <c r="B109" s="177">
        <v>917</v>
      </c>
      <c r="C109" s="34" t="s">
        <v>172</v>
      </c>
      <c r="D109" s="1111">
        <v>29855.203619909502</v>
      </c>
      <c r="E109" s="1111"/>
      <c r="F109" s="1112">
        <f t="shared" si="39"/>
        <v>0</v>
      </c>
      <c r="G109" s="1111">
        <v>29855.203619909502</v>
      </c>
      <c r="H109" s="1111"/>
      <c r="I109" s="1112">
        <f t="shared" si="40"/>
        <v>0.10003334444814939</v>
      </c>
      <c r="J109" s="1111">
        <v>27140.271493212669</v>
      </c>
      <c r="K109" s="1111"/>
      <c r="L109" s="1112">
        <f t="shared" si="41"/>
        <v>0</v>
      </c>
      <c r="M109" s="1111">
        <v>27140.271493212669</v>
      </c>
      <c r="N109" s="1111"/>
      <c r="O109" s="1112">
        <f t="shared" si="42"/>
        <v>0</v>
      </c>
      <c r="P109" s="377">
        <v>27140.271493212669</v>
      </c>
      <c r="Q109" s="377"/>
      <c r="R109" s="1112">
        <f t="shared" si="43"/>
        <v>7.558304098151053E-2</v>
      </c>
      <c r="S109" s="1111">
        <v>25233.078673726704</v>
      </c>
      <c r="T109" s="1111"/>
      <c r="U109" s="1112">
        <f t="shared" si="44"/>
        <v>0</v>
      </c>
      <c r="V109" s="1111">
        <v>25233.078673726704</v>
      </c>
      <c r="W109" s="1111"/>
      <c r="X109" s="1112">
        <f t="shared" si="45"/>
        <v>0</v>
      </c>
      <c r="Y109" s="1111">
        <v>25233.078673726704</v>
      </c>
      <c r="Z109" s="1111"/>
      <c r="AA109" s="1112">
        <f t="shared" si="46"/>
        <v>0.26</v>
      </c>
      <c r="AB109" s="1111">
        <v>20026.252915656114</v>
      </c>
      <c r="AC109" s="1111"/>
      <c r="AD109" s="1112">
        <f t="shared" si="47"/>
        <v>4.9999999999999989E-2</v>
      </c>
      <c r="AE109" s="1111">
        <v>19072.621824434395</v>
      </c>
      <c r="AF109" s="1111"/>
      <c r="AG109" s="1112">
        <f t="shared" si="48"/>
        <v>-9.9999999999998406E-3</v>
      </c>
      <c r="AH109" s="763">
        <v>19265.274570135749</v>
      </c>
      <c r="AI109" s="763"/>
      <c r="AJ109" s="1112">
        <f t="shared" si="49"/>
        <v>0.15500000000000008</v>
      </c>
      <c r="AK109" s="405">
        <v>16679.891402714933</v>
      </c>
      <c r="AL109" s="1122"/>
      <c r="AM109" s="1112">
        <f t="shared" si="50"/>
        <v>-9.0909090909091078E-2</v>
      </c>
      <c r="AN109" s="531">
        <v>18347.88054298643</v>
      </c>
      <c r="AO109" s="629"/>
      <c r="AP109" s="1112">
        <f t="shared" si="51"/>
        <v>0.1000000000000002</v>
      </c>
      <c r="AQ109" s="836">
        <v>16679.891402714933</v>
      </c>
    </row>
    <row r="110" spans="1:43" x14ac:dyDescent="0.3">
      <c r="A110" s="279" t="s">
        <v>165</v>
      </c>
      <c r="B110" s="177">
        <v>918</v>
      </c>
      <c r="C110" s="34" t="s">
        <v>173</v>
      </c>
      <c r="D110" s="1111">
        <v>15375.565610859729</v>
      </c>
      <c r="E110" s="1111"/>
      <c r="F110" s="1112">
        <f t="shared" si="39"/>
        <v>0</v>
      </c>
      <c r="G110" s="1111">
        <v>15375.565610859729</v>
      </c>
      <c r="H110" s="1111"/>
      <c r="I110" s="1112">
        <f t="shared" si="40"/>
        <v>0.1410342511752854</v>
      </c>
      <c r="J110" s="1111">
        <v>13475.113122171946</v>
      </c>
      <c r="K110" s="1111"/>
      <c r="L110" s="1112">
        <f t="shared" si="41"/>
        <v>0</v>
      </c>
      <c r="M110" s="1111">
        <v>13475.113122171946</v>
      </c>
      <c r="N110" s="1111"/>
      <c r="O110" s="1112">
        <f t="shared" si="42"/>
        <v>0</v>
      </c>
      <c r="P110" s="377">
        <v>13475.113122171946</v>
      </c>
      <c r="Q110" s="377"/>
      <c r="R110" s="1112">
        <f t="shared" si="43"/>
        <v>-0.11817290607482309</v>
      </c>
      <c r="S110" s="1111">
        <v>15280.901681294123</v>
      </c>
      <c r="T110" s="1111"/>
      <c r="U110" s="1112">
        <f t="shared" si="44"/>
        <v>0</v>
      </c>
      <c r="V110" s="1111">
        <v>15280.901681294123</v>
      </c>
      <c r="W110" s="1111"/>
      <c r="X110" s="1112">
        <f t="shared" si="45"/>
        <v>0</v>
      </c>
      <c r="Y110" s="1111">
        <v>15280.901681294123</v>
      </c>
      <c r="Z110" s="1111"/>
      <c r="AA110" s="1112">
        <f t="shared" si="46"/>
        <v>0.19999999999999987</v>
      </c>
      <c r="AB110" s="1111">
        <v>12734.08473441177</v>
      </c>
      <c r="AC110" s="1111"/>
      <c r="AD110" s="1112">
        <f t="shared" si="47"/>
        <v>5.0000000000000169E-2</v>
      </c>
      <c r="AE110" s="1111">
        <v>12127.699747058827</v>
      </c>
      <c r="AF110" s="1111"/>
      <c r="AG110" s="1112">
        <f t="shared" si="48"/>
        <v>-9.9999999999998562E-3</v>
      </c>
      <c r="AH110" s="763">
        <v>12250.201764705884</v>
      </c>
      <c r="AI110" s="763"/>
      <c r="AJ110" s="1112">
        <f t="shared" si="49"/>
        <v>0.15499999999999997</v>
      </c>
      <c r="AK110" s="405">
        <v>10606.235294117649</v>
      </c>
      <c r="AL110" s="1122"/>
      <c r="AM110" s="1112">
        <f t="shared" si="50"/>
        <v>-9.0909090909090787E-2</v>
      </c>
      <c r="AN110" s="531">
        <v>11666.858823529412</v>
      </c>
      <c r="AO110" s="629"/>
      <c r="AP110" s="1112">
        <f t="shared" si="51"/>
        <v>9.9999999999999839E-2</v>
      </c>
      <c r="AQ110" s="836">
        <v>10606.235294117649</v>
      </c>
    </row>
    <row r="111" spans="1:43" x14ac:dyDescent="0.3">
      <c r="A111" s="279" t="s">
        <v>165</v>
      </c>
      <c r="B111" s="177">
        <v>919</v>
      </c>
      <c r="C111" s="34" t="s">
        <v>174</v>
      </c>
      <c r="D111" s="1111">
        <v>26778.280542986427</v>
      </c>
      <c r="E111" s="1111"/>
      <c r="F111" s="1112">
        <f t="shared" si="39"/>
        <v>0</v>
      </c>
      <c r="G111" s="1111">
        <v>26778.280542986427</v>
      </c>
      <c r="H111" s="1111"/>
      <c r="I111" s="1112">
        <f t="shared" si="40"/>
        <v>9.6331974805483625E-2</v>
      </c>
      <c r="J111" s="1111">
        <v>24425.339366515836</v>
      </c>
      <c r="K111" s="1111"/>
      <c r="L111" s="1112">
        <f t="shared" si="41"/>
        <v>0</v>
      </c>
      <c r="M111" s="1111">
        <v>24425.339366515836</v>
      </c>
      <c r="N111" s="1111"/>
      <c r="O111" s="1112">
        <f t="shared" si="42"/>
        <v>0</v>
      </c>
      <c r="P111" s="377">
        <v>24425.339366515836</v>
      </c>
      <c r="Q111" s="377"/>
      <c r="R111" s="1112">
        <f t="shared" si="43"/>
        <v>1.1988366349529014E-2</v>
      </c>
      <c r="S111" s="1111">
        <v>24135.988296608153</v>
      </c>
      <c r="T111" s="1111"/>
      <c r="U111" s="1112">
        <f t="shared" si="44"/>
        <v>0</v>
      </c>
      <c r="V111" s="1111">
        <v>24135.988296608153</v>
      </c>
      <c r="W111" s="1111"/>
      <c r="X111" s="1112">
        <f t="shared" si="45"/>
        <v>0</v>
      </c>
      <c r="Y111" s="1111">
        <v>24135.988296608153</v>
      </c>
      <c r="Z111" s="1111"/>
      <c r="AA111" s="1112">
        <f t="shared" si="46"/>
        <v>0.26000000000000012</v>
      </c>
      <c r="AB111" s="1111">
        <v>19155.546267149326</v>
      </c>
      <c r="AC111" s="1111"/>
      <c r="AD111" s="1112">
        <f t="shared" si="47"/>
        <v>5.000000000000001E-2</v>
      </c>
      <c r="AE111" s="1111">
        <v>18243.377397285072</v>
      </c>
      <c r="AF111" s="1111"/>
      <c r="AG111" s="1112">
        <f t="shared" si="48"/>
        <v>-9.9999999999999013E-3</v>
      </c>
      <c r="AH111" s="763">
        <v>18427.653936651586</v>
      </c>
      <c r="AI111" s="763"/>
      <c r="AJ111" s="1112">
        <f t="shared" si="49"/>
        <v>0.155</v>
      </c>
      <c r="AK111" s="405">
        <v>15954.678733031677</v>
      </c>
      <c r="AL111" s="1122"/>
      <c r="AM111" s="1112">
        <f t="shared" si="50"/>
        <v>-9.0909090909090773E-2</v>
      </c>
      <c r="AN111" s="531">
        <v>17550.146606334842</v>
      </c>
      <c r="AO111" s="629"/>
      <c r="AP111" s="1112">
        <f t="shared" si="51"/>
        <v>9.9999999999999839E-2</v>
      </c>
      <c r="AQ111" s="836">
        <v>15954.678733031677</v>
      </c>
    </row>
    <row r="112" spans="1:43" x14ac:dyDescent="0.3">
      <c r="A112" s="279" t="s">
        <v>165</v>
      </c>
      <c r="B112" s="177">
        <v>920</v>
      </c>
      <c r="C112" s="34" t="s">
        <v>175</v>
      </c>
      <c r="D112" s="1111">
        <v>22623.529411764706</v>
      </c>
      <c r="E112" s="1111"/>
      <c r="F112" s="1112">
        <f t="shared" si="39"/>
        <v>0</v>
      </c>
      <c r="G112" s="1111">
        <v>22623.529411764706</v>
      </c>
      <c r="H112" s="1111"/>
      <c r="I112" s="1112">
        <f t="shared" si="40"/>
        <v>3.601440576229939E-4</v>
      </c>
      <c r="J112" s="1111">
        <v>22615.384615384617</v>
      </c>
      <c r="K112" s="1111"/>
      <c r="L112" s="1112">
        <f t="shared" si="41"/>
        <v>0</v>
      </c>
      <c r="M112" s="1111">
        <v>22615.384615384617</v>
      </c>
      <c r="N112" s="1111"/>
      <c r="O112" s="1112">
        <f t="shared" si="42"/>
        <v>0</v>
      </c>
      <c r="P112" s="377">
        <v>22615.384615384617</v>
      </c>
      <c r="Q112" s="377"/>
      <c r="R112" s="1112">
        <f t="shared" si="43"/>
        <v>6.3946673777181995E-2</v>
      </c>
      <c r="S112" s="1111">
        <v>21256.126056671957</v>
      </c>
      <c r="T112" s="1111"/>
      <c r="U112" s="1112">
        <f t="shared" si="44"/>
        <v>0</v>
      </c>
      <c r="V112" s="1111">
        <v>21256.126056671957</v>
      </c>
      <c r="W112" s="1111"/>
      <c r="X112" s="1112">
        <f t="shared" si="45"/>
        <v>0</v>
      </c>
      <c r="Y112" s="1111">
        <v>21256.126056671957</v>
      </c>
      <c r="Z112" s="1111"/>
      <c r="AA112" s="1112">
        <f t="shared" si="46"/>
        <v>0.26000000000000023</v>
      </c>
      <c r="AB112" s="1111">
        <v>16869.941314819011</v>
      </c>
      <c r="AC112" s="1111"/>
      <c r="AD112" s="1112">
        <f t="shared" si="47"/>
        <v>5.0000000000000093E-2</v>
      </c>
      <c r="AE112" s="1111">
        <v>16066.610776018104</v>
      </c>
      <c r="AF112" s="1111"/>
      <c r="AG112" s="1112">
        <f t="shared" si="48"/>
        <v>-9.9999999999998649E-3</v>
      </c>
      <c r="AH112" s="763">
        <v>16228.899773755658</v>
      </c>
      <c r="AI112" s="763"/>
      <c r="AJ112" s="1112">
        <f t="shared" si="49"/>
        <v>0.15500000000000011</v>
      </c>
      <c r="AK112" s="405">
        <v>14050.995475113123</v>
      </c>
      <c r="AL112" s="1122"/>
      <c r="AM112" s="1112">
        <f t="shared" si="50"/>
        <v>-9.0909090909091023E-2</v>
      </c>
      <c r="AN112" s="531">
        <v>15456.095022624437</v>
      </c>
      <c r="AO112" s="629"/>
      <c r="AP112" s="1112">
        <f t="shared" si="51"/>
        <v>0.10000000000000013</v>
      </c>
      <c r="AQ112" s="836">
        <v>14050.995475113123</v>
      </c>
    </row>
    <row r="113" spans="1:43" x14ac:dyDescent="0.3">
      <c r="A113" s="279" t="s">
        <v>165</v>
      </c>
      <c r="B113" s="177">
        <v>921</v>
      </c>
      <c r="C113" s="34" t="s">
        <v>176</v>
      </c>
      <c r="D113" s="1111">
        <v>26778.280542986427</v>
      </c>
      <c r="E113" s="1111"/>
      <c r="F113" s="1112">
        <f t="shared" si="39"/>
        <v>0</v>
      </c>
      <c r="G113" s="1111">
        <v>26778.280542986427</v>
      </c>
      <c r="H113" s="1111"/>
      <c r="I113" s="1112">
        <f t="shared" si="40"/>
        <v>5.7163272597356207E-2</v>
      </c>
      <c r="J113" s="1111">
        <v>25330.31674208145</v>
      </c>
      <c r="K113" s="1111"/>
      <c r="L113" s="1112">
        <f t="shared" si="41"/>
        <v>0</v>
      </c>
      <c r="M113" s="1111">
        <v>25330.31674208145</v>
      </c>
      <c r="N113" s="1111"/>
      <c r="O113" s="1112">
        <f t="shared" si="42"/>
        <v>0</v>
      </c>
      <c r="P113" s="377">
        <v>25330.31674208145</v>
      </c>
      <c r="Q113" s="377"/>
      <c r="R113" s="1112">
        <f t="shared" si="43"/>
        <v>3.1919835423717582E-2</v>
      </c>
      <c r="S113" s="1111">
        <v>24546.787330316743</v>
      </c>
      <c r="T113" s="1111"/>
      <c r="U113" s="1112">
        <f t="shared" si="44"/>
        <v>0</v>
      </c>
      <c r="V113" s="1111">
        <v>24546.787330316743</v>
      </c>
      <c r="W113" s="1111"/>
      <c r="X113" s="1112">
        <f t="shared" si="45"/>
        <v>0</v>
      </c>
      <c r="Y113" s="1111">
        <v>24546.787330316743</v>
      </c>
      <c r="Z113" s="1111"/>
      <c r="AA113" s="1112">
        <f t="shared" si="46"/>
        <v>0.25994983277591971</v>
      </c>
      <c r="AB113" s="1111">
        <v>19482.352941176472</v>
      </c>
      <c r="AC113" s="1111"/>
      <c r="AD113" s="1112">
        <f t="shared" si="47"/>
        <v>5.0015720352936992E-2</v>
      </c>
      <c r="AE113" s="1111">
        <v>18554.344057466071</v>
      </c>
      <c r="AF113" s="1111"/>
      <c r="AG113" s="1112">
        <f t="shared" si="48"/>
        <v>-9.9999999999997799E-3</v>
      </c>
      <c r="AH113" s="763">
        <v>18741.761674208148</v>
      </c>
      <c r="AI113" s="763"/>
      <c r="AJ113" s="1112">
        <f t="shared" si="49"/>
        <v>0.15500000000000008</v>
      </c>
      <c r="AK113" s="405">
        <v>16226.633484162898</v>
      </c>
      <c r="AL113" s="1122"/>
      <c r="AM113" s="1112">
        <f t="shared" si="50"/>
        <v>-9.0909090909090939E-2</v>
      </c>
      <c r="AN113" s="531">
        <v>17849.296832579188</v>
      </c>
      <c r="AO113" s="629"/>
      <c r="AP113" s="1112">
        <f t="shared" si="51"/>
        <v>0.10000000000000003</v>
      </c>
      <c r="AQ113" s="836">
        <v>16226.633484162898</v>
      </c>
    </row>
    <row r="114" spans="1:43" x14ac:dyDescent="0.3">
      <c r="A114" s="279" t="s">
        <v>165</v>
      </c>
      <c r="B114" s="177">
        <v>922</v>
      </c>
      <c r="C114" s="34" t="s">
        <v>177</v>
      </c>
      <c r="D114" s="1111">
        <v>24425.339366515836</v>
      </c>
      <c r="E114" s="1111"/>
      <c r="F114" s="1112">
        <f t="shared" si="39"/>
        <v>0</v>
      </c>
      <c r="G114" s="1111">
        <v>24425.339366515836</v>
      </c>
      <c r="H114" s="1111"/>
      <c r="I114" s="1112">
        <f t="shared" si="40"/>
        <v>8.0032012805121941E-2</v>
      </c>
      <c r="J114" s="1111">
        <v>22615.384615384617</v>
      </c>
      <c r="K114" s="1111"/>
      <c r="L114" s="1112">
        <f t="shared" si="41"/>
        <v>0</v>
      </c>
      <c r="M114" s="1111">
        <v>22615.384615384617</v>
      </c>
      <c r="N114" s="1111"/>
      <c r="O114" s="1112">
        <f t="shared" si="42"/>
        <v>0</v>
      </c>
      <c r="P114" s="377">
        <v>22615.384615384617</v>
      </c>
      <c r="Q114" s="377"/>
      <c r="R114" s="1112">
        <f t="shared" si="43"/>
        <v>0.15449691099313911</v>
      </c>
      <c r="S114" s="1111">
        <v>19588.952036199094</v>
      </c>
      <c r="T114" s="1111"/>
      <c r="U114" s="1112">
        <f t="shared" si="44"/>
        <v>0</v>
      </c>
      <c r="V114" s="1111">
        <v>19588.952036199094</v>
      </c>
      <c r="W114" s="1111"/>
      <c r="X114" s="1112">
        <f t="shared" si="45"/>
        <v>0</v>
      </c>
      <c r="Y114" s="1111">
        <v>19588.952036199094</v>
      </c>
      <c r="Z114" s="1111"/>
      <c r="AA114" s="1112">
        <f t="shared" si="46"/>
        <v>0.19999999999999979</v>
      </c>
      <c r="AB114" s="1111">
        <v>16324.126696832582</v>
      </c>
      <c r="AC114" s="1111"/>
      <c r="AD114" s="1112">
        <f t="shared" si="47"/>
        <v>5.000000000000019E-2</v>
      </c>
      <c r="AE114" s="1111">
        <v>15546.787330316742</v>
      </c>
      <c r="AF114" s="1111"/>
      <c r="AG114" s="1112">
        <f t="shared" si="48"/>
        <v>-0.10008947009682136</v>
      </c>
      <c r="AH114" s="763">
        <v>17275.925565610862</v>
      </c>
      <c r="AI114" s="763"/>
      <c r="AJ114" s="1112">
        <f t="shared" si="49"/>
        <v>0.15500000000000008</v>
      </c>
      <c r="AK114" s="405">
        <v>14957.511312217195</v>
      </c>
      <c r="AL114" s="1122"/>
      <c r="AM114" s="1112">
        <f t="shared" si="50"/>
        <v>-9.0909090909090898E-2</v>
      </c>
      <c r="AN114" s="531">
        <v>16453.262443438914</v>
      </c>
      <c r="AO114" s="629"/>
      <c r="AP114" s="1112">
        <f t="shared" si="51"/>
        <v>9.9999999999999992E-2</v>
      </c>
      <c r="AQ114" s="836">
        <v>14957.511312217195</v>
      </c>
    </row>
    <row r="115" spans="1:43" x14ac:dyDescent="0.3">
      <c r="A115" s="279" t="s">
        <v>165</v>
      </c>
      <c r="B115" s="177">
        <v>923</v>
      </c>
      <c r="C115" s="34" t="s">
        <v>178</v>
      </c>
      <c r="D115" s="1111">
        <v>25330.31674208145</v>
      </c>
      <c r="E115" s="1111"/>
      <c r="F115" s="1112">
        <f t="shared" si="39"/>
        <v>0</v>
      </c>
      <c r="G115" s="1111">
        <v>25330.31674208145</v>
      </c>
      <c r="H115" s="1111"/>
      <c r="I115" s="1112">
        <f t="shared" si="40"/>
        <v>0.12004801920768307</v>
      </c>
      <c r="J115" s="1111">
        <v>22615.384615384617</v>
      </c>
      <c r="K115" s="1111"/>
      <c r="L115" s="1112">
        <f t="shared" si="41"/>
        <v>0</v>
      </c>
      <c r="M115" s="1111">
        <v>22615.384615384617</v>
      </c>
      <c r="N115" s="1111"/>
      <c r="O115" s="1112">
        <f t="shared" si="42"/>
        <v>0</v>
      </c>
      <c r="P115" s="377">
        <v>22615.384615384617</v>
      </c>
      <c r="Q115" s="377"/>
      <c r="R115" s="1112">
        <f t="shared" si="43"/>
        <v>-3.265514678558154E-2</v>
      </c>
      <c r="S115" s="1111">
        <v>23378.823529411766</v>
      </c>
      <c r="T115" s="1111"/>
      <c r="U115" s="1112">
        <f t="shared" si="44"/>
        <v>0</v>
      </c>
      <c r="V115" s="1111">
        <v>23378.823529411766</v>
      </c>
      <c r="W115" s="1111"/>
      <c r="X115" s="1112">
        <f t="shared" si="45"/>
        <v>0</v>
      </c>
      <c r="Y115" s="1111">
        <v>23378.823529411766</v>
      </c>
      <c r="Z115" s="1111"/>
      <c r="AA115" s="1112">
        <f t="shared" si="46"/>
        <v>0.19999999999999996</v>
      </c>
      <c r="AB115" s="1111">
        <v>19482.352941176472</v>
      </c>
      <c r="AC115" s="1111"/>
      <c r="AD115" s="1112">
        <f t="shared" si="47"/>
        <v>5.0015720352936992E-2</v>
      </c>
      <c r="AE115" s="1111">
        <v>18554.344057466071</v>
      </c>
      <c r="AF115" s="1111"/>
      <c r="AG115" s="1112">
        <f t="shared" si="48"/>
        <v>-9.9999999999997799E-3</v>
      </c>
      <c r="AH115" s="763">
        <v>18741.761674208148</v>
      </c>
      <c r="AI115" s="763"/>
      <c r="AJ115" s="1112">
        <f t="shared" si="49"/>
        <v>0.15500000000000008</v>
      </c>
      <c r="AK115" s="405">
        <v>16226.633484162898</v>
      </c>
      <c r="AL115" s="1122"/>
      <c r="AM115" s="1112">
        <f t="shared" si="50"/>
        <v>-9.0909090909090939E-2</v>
      </c>
      <c r="AN115" s="531">
        <v>17849.296832579188</v>
      </c>
      <c r="AO115" s="629"/>
      <c r="AP115" s="1112">
        <f t="shared" si="51"/>
        <v>0.10000000000000003</v>
      </c>
      <c r="AQ115" s="836">
        <v>16226.633484162898</v>
      </c>
    </row>
    <row r="116" spans="1:43" x14ac:dyDescent="0.3">
      <c r="A116" s="279" t="s">
        <v>165</v>
      </c>
      <c r="B116" s="177">
        <v>924</v>
      </c>
      <c r="C116" s="34" t="s">
        <v>179</v>
      </c>
      <c r="D116" s="1111">
        <v>20805.429864253394</v>
      </c>
      <c r="E116" s="1111"/>
      <c r="F116" s="1112">
        <f t="shared" si="39"/>
        <v>0</v>
      </c>
      <c r="G116" s="1111">
        <v>20805.429864253394</v>
      </c>
      <c r="H116" s="1111"/>
      <c r="I116" s="1112">
        <f t="shared" si="40"/>
        <v>0.15585721468074412</v>
      </c>
      <c r="J116" s="1111">
        <v>18000</v>
      </c>
      <c r="K116" s="1111"/>
      <c r="L116" s="1112">
        <f t="shared" si="41"/>
        <v>0</v>
      </c>
      <c r="M116" s="1111">
        <v>18000</v>
      </c>
      <c r="N116" s="1111"/>
      <c r="O116" s="1112">
        <f t="shared" si="42"/>
        <v>0</v>
      </c>
      <c r="P116" s="377">
        <v>18000</v>
      </c>
      <c r="Q116" s="377"/>
      <c r="R116" s="1112">
        <f t="shared" si="43"/>
        <v>-4.8867547621552043E-2</v>
      </c>
      <c r="S116" s="1111">
        <v>18924.809005295032</v>
      </c>
      <c r="T116" s="1111"/>
      <c r="U116" s="1112">
        <f t="shared" si="44"/>
        <v>0</v>
      </c>
      <c r="V116" s="1111">
        <v>18924.809005295032</v>
      </c>
      <c r="W116" s="1111"/>
      <c r="X116" s="1112">
        <f t="shared" si="45"/>
        <v>0</v>
      </c>
      <c r="Y116" s="1111">
        <v>18924.809005295032</v>
      </c>
      <c r="Z116" s="1111"/>
      <c r="AA116" s="1112">
        <f t="shared" si="46"/>
        <v>0.26000000000000012</v>
      </c>
      <c r="AB116" s="1111">
        <v>15019.689686742087</v>
      </c>
      <c r="AC116" s="1111"/>
      <c r="AD116" s="1112">
        <f t="shared" si="47"/>
        <v>4.999999999999992E-2</v>
      </c>
      <c r="AE116" s="1111">
        <v>14304.466368325799</v>
      </c>
      <c r="AF116" s="1111"/>
      <c r="AG116" s="1112">
        <f t="shared" si="48"/>
        <v>-9.9999999999997764E-3</v>
      </c>
      <c r="AH116" s="763">
        <v>14448.955927601814</v>
      </c>
      <c r="AI116" s="763"/>
      <c r="AJ116" s="1112">
        <f t="shared" si="49"/>
        <v>0.15500000000000014</v>
      </c>
      <c r="AK116" s="405">
        <v>12509.918552036201</v>
      </c>
      <c r="AL116" s="1122"/>
      <c r="AM116" s="1112">
        <f t="shared" si="50"/>
        <v>-9.0909090909091009E-2</v>
      </c>
      <c r="AN116" s="531">
        <v>13760.910407239822</v>
      </c>
      <c r="AO116" s="629"/>
      <c r="AP116" s="1112">
        <f t="shared" si="51"/>
        <v>0.10000000000000012</v>
      </c>
      <c r="AQ116" s="836">
        <v>12509.918552036201</v>
      </c>
    </row>
    <row r="117" spans="1:43" x14ac:dyDescent="0.3">
      <c r="A117" s="734" t="s">
        <v>165</v>
      </c>
      <c r="B117" s="14">
        <v>2070</v>
      </c>
      <c r="C117" s="178" t="s">
        <v>180</v>
      </c>
      <c r="D117" s="1111">
        <v>21710.407239819004</v>
      </c>
      <c r="E117" s="1111"/>
      <c r="F117" s="1112">
        <f t="shared" si="39"/>
        <v>9.0950432014551941E-2</v>
      </c>
      <c r="G117" s="1111">
        <v>19900.452488687784</v>
      </c>
      <c r="H117" s="1111"/>
      <c r="I117" s="1112">
        <f t="shared" si="40"/>
        <v>9.9554977748887594E-2</v>
      </c>
      <c r="J117" s="1111">
        <v>18098.642533936651</v>
      </c>
      <c r="K117" s="1111"/>
      <c r="L117" s="1112">
        <f t="shared" si="41"/>
        <v>0</v>
      </c>
      <c r="M117" s="1111">
        <v>18098.642533936651</v>
      </c>
      <c r="N117" s="1111"/>
      <c r="O117" s="1112">
        <f t="shared" si="42"/>
        <v>5.2634349176272369E-2</v>
      </c>
      <c r="P117" s="377">
        <v>17193.665158371041</v>
      </c>
      <c r="Q117" s="377"/>
      <c r="R117" s="1112">
        <f t="shared" si="43"/>
        <v>9.9793616583252753E-2</v>
      </c>
      <c r="S117" s="1111">
        <v>15633.537873939375</v>
      </c>
      <c r="T117" s="1111"/>
      <c r="U117" s="1112">
        <f t="shared" si="44"/>
        <v>0</v>
      </c>
      <c r="V117" s="1111">
        <v>15633.537873939375</v>
      </c>
      <c r="W117" s="1111"/>
      <c r="X117" s="1112">
        <f t="shared" si="45"/>
        <v>0</v>
      </c>
      <c r="Y117" s="1111">
        <v>15633.537873939375</v>
      </c>
      <c r="Z117" s="1111"/>
      <c r="AA117" s="1112" t="e">
        <f t="shared" si="46"/>
        <v>#DIV/0!</v>
      </c>
      <c r="AB117" s="1111"/>
      <c r="AC117" s="1111"/>
      <c r="AD117" s="1112" t="e">
        <f t="shared" si="47"/>
        <v>#DIV/0!</v>
      </c>
      <c r="AE117" s="1111"/>
      <c r="AF117" s="1111"/>
      <c r="AG117" s="1112" t="e">
        <f t="shared" si="48"/>
        <v>#DIV/0!</v>
      </c>
      <c r="AH117" s="763"/>
      <c r="AI117" s="763"/>
      <c r="AJ117" s="1112" t="e">
        <f t="shared" si="49"/>
        <v>#DIV/0!</v>
      </c>
      <c r="AK117" s="405"/>
      <c r="AL117" s="1122"/>
      <c r="AM117" s="1112" t="e">
        <f t="shared" si="50"/>
        <v>#DIV/0!</v>
      </c>
      <c r="AN117" s="531"/>
      <c r="AO117" s="629"/>
      <c r="AP117" s="1112" t="e">
        <f t="shared" si="51"/>
        <v>#DIV/0!</v>
      </c>
      <c r="AQ117" s="836"/>
    </row>
    <row r="118" spans="1:43" x14ac:dyDescent="0.3">
      <c r="A118" s="279" t="s">
        <v>165</v>
      </c>
      <c r="B118" s="177">
        <v>1065</v>
      </c>
      <c r="C118" s="33" t="s">
        <v>181</v>
      </c>
      <c r="D118" s="1111">
        <v>21710.407239819004</v>
      </c>
      <c r="E118" s="1111"/>
      <c r="F118" s="1112">
        <f t="shared" si="39"/>
        <v>9.0950432014551941E-2</v>
      </c>
      <c r="G118" s="1111">
        <v>19900.452488687784</v>
      </c>
      <c r="H118" s="1111"/>
      <c r="I118" s="1112">
        <f t="shared" si="40"/>
        <v>9.9554977748887594E-2</v>
      </c>
      <c r="J118" s="1111">
        <v>18098.642533936651</v>
      </c>
      <c r="K118" s="1111"/>
      <c r="L118" s="1112">
        <f t="shared" si="41"/>
        <v>0</v>
      </c>
      <c r="M118" s="1111">
        <v>18098.642533936651</v>
      </c>
      <c r="N118" s="1111"/>
      <c r="O118" s="1112">
        <f t="shared" si="42"/>
        <v>5.2634349176272369E-2</v>
      </c>
      <c r="P118" s="377">
        <v>17193.665158371041</v>
      </c>
      <c r="Q118" s="377"/>
      <c r="R118" s="1112">
        <f t="shared" si="43"/>
        <v>9.9793616583252628E-2</v>
      </c>
      <c r="S118" s="1111">
        <v>15633.537873939376</v>
      </c>
      <c r="T118" s="1111"/>
      <c r="U118" s="1112">
        <f t="shared" si="44"/>
        <v>0</v>
      </c>
      <c r="V118" s="1111">
        <v>15633.537873939376</v>
      </c>
      <c r="W118" s="1111"/>
      <c r="X118" s="1112">
        <f t="shared" si="45"/>
        <v>0</v>
      </c>
      <c r="Y118" s="1111">
        <v>15633.537873939376</v>
      </c>
      <c r="Z118" s="1111"/>
      <c r="AA118" s="1112">
        <f t="shared" si="46"/>
        <v>0.26000000000000006</v>
      </c>
      <c r="AB118" s="1111">
        <v>12407.569741221727</v>
      </c>
      <c r="AC118" s="1111"/>
      <c r="AD118" s="1112">
        <f t="shared" si="47"/>
        <v>4.9999999999999975E-2</v>
      </c>
      <c r="AE118" s="1111">
        <v>11816.733086877835</v>
      </c>
      <c r="AF118" s="1111"/>
      <c r="AG118" s="1112">
        <f t="shared" si="48"/>
        <v>-9.9999999999997365E-3</v>
      </c>
      <c r="AH118" s="763">
        <v>11936.094027149325</v>
      </c>
      <c r="AI118" s="763"/>
      <c r="AJ118" s="1112">
        <f t="shared" si="49"/>
        <v>0.15500000000000017</v>
      </c>
      <c r="AK118" s="405">
        <v>10334.280542986427</v>
      </c>
      <c r="AL118" s="1122"/>
      <c r="AM118" s="1112">
        <f t="shared" si="50"/>
        <v>-9.0909090909090967E-2</v>
      </c>
      <c r="AN118" s="531">
        <v>11367.708597285071</v>
      </c>
      <c r="AO118" s="629"/>
      <c r="AP118" s="1112">
        <f t="shared" si="51"/>
        <v>0.10000000000000007</v>
      </c>
      <c r="AQ118" s="836">
        <v>10334.280542986427</v>
      </c>
    </row>
    <row r="119" spans="1:43" x14ac:dyDescent="0.3">
      <c r="A119" s="279" t="s">
        <v>165</v>
      </c>
      <c r="B119" s="177">
        <v>1066</v>
      </c>
      <c r="C119" s="33" t="s">
        <v>182</v>
      </c>
      <c r="D119" s="1111">
        <v>21710.407239819004</v>
      </c>
      <c r="E119" s="1111"/>
      <c r="F119" s="1112">
        <f t="shared" si="39"/>
        <v>9.0950432014551941E-2</v>
      </c>
      <c r="G119" s="1111">
        <v>19900.452488687784</v>
      </c>
      <c r="H119" s="1111"/>
      <c r="I119" s="1112">
        <f t="shared" si="40"/>
        <v>9.9554977748887594E-2</v>
      </c>
      <c r="J119" s="1111">
        <v>18098.642533936651</v>
      </c>
      <c r="K119" s="1111"/>
      <c r="L119" s="1112">
        <f t="shared" si="41"/>
        <v>0</v>
      </c>
      <c r="M119" s="1111">
        <v>18098.642533936651</v>
      </c>
      <c r="N119" s="1111"/>
      <c r="O119" s="1112">
        <f t="shared" si="42"/>
        <v>5.2634349176272369E-2</v>
      </c>
      <c r="P119" s="377">
        <v>17193.665158371041</v>
      </c>
      <c r="Q119" s="377"/>
      <c r="R119" s="1112">
        <f t="shared" si="43"/>
        <v>9.9793616583252628E-2</v>
      </c>
      <c r="S119" s="1111">
        <v>15633.537873939376</v>
      </c>
      <c r="T119" s="1111"/>
      <c r="U119" s="1112">
        <f t="shared" si="44"/>
        <v>0</v>
      </c>
      <c r="V119" s="1111">
        <v>15633.537873939376</v>
      </c>
      <c r="W119" s="1111"/>
      <c r="X119" s="1112">
        <f t="shared" si="45"/>
        <v>0</v>
      </c>
      <c r="Y119" s="1111">
        <v>15633.537873939376</v>
      </c>
      <c r="Z119" s="1111"/>
      <c r="AA119" s="1112">
        <f t="shared" si="46"/>
        <v>0.26000000000000006</v>
      </c>
      <c r="AB119" s="1111">
        <v>12407.569741221727</v>
      </c>
      <c r="AC119" s="1111"/>
      <c r="AD119" s="1112">
        <f t="shared" si="47"/>
        <v>4.9999999999999975E-2</v>
      </c>
      <c r="AE119" s="1111">
        <v>11816.733086877835</v>
      </c>
      <c r="AF119" s="1111"/>
      <c r="AG119" s="1112">
        <f t="shared" si="48"/>
        <v>-9.9999999999997365E-3</v>
      </c>
      <c r="AH119" s="763">
        <v>11936.094027149325</v>
      </c>
      <c r="AI119" s="763"/>
      <c r="AJ119" s="1112">
        <f t="shared" si="49"/>
        <v>0.15500000000000017</v>
      </c>
      <c r="AK119" s="405">
        <v>10334.280542986427</v>
      </c>
      <c r="AL119" s="1122"/>
      <c r="AM119" s="1112">
        <f t="shared" si="50"/>
        <v>-9.0909090909090967E-2</v>
      </c>
      <c r="AN119" s="531">
        <v>11367.708597285071</v>
      </c>
      <c r="AO119" s="629"/>
      <c r="AP119" s="1112">
        <f t="shared" si="51"/>
        <v>0.10000000000000007</v>
      </c>
      <c r="AQ119" s="836">
        <v>10334.280542986427</v>
      </c>
    </row>
    <row r="120" spans="1:43" x14ac:dyDescent="0.3">
      <c r="A120" s="279" t="s">
        <v>165</v>
      </c>
      <c r="B120" s="177">
        <v>1068</v>
      </c>
      <c r="C120" s="33" t="s">
        <v>184</v>
      </c>
      <c r="D120" s="1111">
        <v>22615.384615384617</v>
      </c>
      <c r="E120" s="1111"/>
      <c r="F120" s="1112">
        <f t="shared" si="39"/>
        <v>4.1684035014589525E-2</v>
      </c>
      <c r="G120" s="1111">
        <v>21710.407239819004</v>
      </c>
      <c r="H120" s="1111"/>
      <c r="I120" s="1112">
        <f t="shared" si="40"/>
        <v>9.0950432014551941E-2</v>
      </c>
      <c r="J120" s="1111">
        <v>19900.452488687784</v>
      </c>
      <c r="K120" s="1111"/>
      <c r="L120" s="1112">
        <f t="shared" si="41"/>
        <v>0</v>
      </c>
      <c r="M120" s="1111">
        <v>19900.452488687784</v>
      </c>
      <c r="N120" s="1111"/>
      <c r="O120" s="1112">
        <f t="shared" si="42"/>
        <v>0</v>
      </c>
      <c r="P120" s="377">
        <v>19900.452488687784</v>
      </c>
      <c r="Q120" s="377"/>
      <c r="R120" s="1112">
        <f t="shared" si="43"/>
        <v>0.15541341290900401</v>
      </c>
      <c r="S120" s="1111">
        <v>17223.664072398187</v>
      </c>
      <c r="T120" s="1111"/>
      <c r="U120" s="1112">
        <f t="shared" si="44"/>
        <v>0</v>
      </c>
      <c r="V120" s="1111">
        <v>17223.664072398187</v>
      </c>
      <c r="W120" s="1111"/>
      <c r="X120" s="1112">
        <f t="shared" si="45"/>
        <v>0</v>
      </c>
      <c r="Y120" s="1111">
        <v>17223.664072398187</v>
      </c>
      <c r="Z120" s="1111"/>
      <c r="AA120" s="1112">
        <f t="shared" si="46"/>
        <v>0.25999999999999973</v>
      </c>
      <c r="AB120" s="1111">
        <v>13669.574660633485</v>
      </c>
      <c r="AC120" s="1111"/>
      <c r="AD120" s="1112">
        <f t="shared" si="47"/>
        <v>5.000000000000001E-2</v>
      </c>
      <c r="AE120" s="1111">
        <v>13018.642533936652</v>
      </c>
      <c r="AF120" s="1111"/>
      <c r="AG120" s="1112">
        <f t="shared" si="48"/>
        <v>5.3722649044499915E-2</v>
      </c>
      <c r="AH120" s="763">
        <v>12354.904343891407</v>
      </c>
      <c r="AI120" s="763"/>
      <c r="AJ120" s="1112">
        <f t="shared" si="49"/>
        <v>0.15500000000000022</v>
      </c>
      <c r="AK120" s="405">
        <v>10696.886877828056</v>
      </c>
      <c r="AL120" s="1122"/>
      <c r="AM120" s="1112">
        <f t="shared" si="50"/>
        <v>-9.090909090909105E-2</v>
      </c>
      <c r="AN120" s="531">
        <v>11766.575565610863</v>
      </c>
      <c r="AO120" s="629"/>
      <c r="AP120" s="1112">
        <f t="shared" si="51"/>
        <v>0.10000000000000017</v>
      </c>
      <c r="AQ120" s="836">
        <v>10696.886877828056</v>
      </c>
    </row>
    <row r="121" spans="1:43" x14ac:dyDescent="0.3">
      <c r="A121" s="279" t="s">
        <v>165</v>
      </c>
      <c r="B121" s="177">
        <v>1069</v>
      </c>
      <c r="C121" s="33" t="s">
        <v>185</v>
      </c>
      <c r="D121" s="1111">
        <v>22615.384615384617</v>
      </c>
      <c r="E121" s="1111"/>
      <c r="F121" s="1112">
        <f t="shared" si="39"/>
        <v>0</v>
      </c>
      <c r="G121" s="1111">
        <v>22615.384615384617</v>
      </c>
      <c r="H121" s="1111"/>
      <c r="I121" s="1112">
        <f t="shared" si="40"/>
        <v>8.6994345367551171E-2</v>
      </c>
      <c r="J121" s="1111">
        <v>20805.429864253394</v>
      </c>
      <c r="K121" s="1111"/>
      <c r="L121" s="1112">
        <f t="shared" si="41"/>
        <v>0</v>
      </c>
      <c r="M121" s="1111">
        <v>20805.429864253394</v>
      </c>
      <c r="N121" s="1111"/>
      <c r="O121" s="1112">
        <f t="shared" si="42"/>
        <v>0</v>
      </c>
      <c r="P121" s="377">
        <v>20805.429864253394</v>
      </c>
      <c r="Q121" s="377"/>
      <c r="R121" s="1112">
        <f t="shared" si="43"/>
        <v>0.20795608743874491</v>
      </c>
      <c r="S121" s="1111">
        <v>17223.664072398187</v>
      </c>
      <c r="T121" s="1111"/>
      <c r="U121" s="1112">
        <f t="shared" si="44"/>
        <v>0</v>
      </c>
      <c r="V121" s="1111">
        <v>17223.664072398187</v>
      </c>
      <c r="W121" s="1111"/>
      <c r="X121" s="1112">
        <f t="shared" si="45"/>
        <v>0</v>
      </c>
      <c r="Y121" s="1111">
        <v>17223.664072398187</v>
      </c>
      <c r="Z121" s="1111"/>
      <c r="AA121" s="1112">
        <f t="shared" si="46"/>
        <v>0.25999999999999973</v>
      </c>
      <c r="AB121" s="1111">
        <v>13669.574660633485</v>
      </c>
      <c r="AC121" s="1111"/>
      <c r="AD121" s="1112">
        <f t="shared" si="47"/>
        <v>5.000000000000001E-2</v>
      </c>
      <c r="AE121" s="1111">
        <v>13018.642533936652</v>
      </c>
      <c r="AF121" s="1111"/>
      <c r="AG121" s="1112">
        <f t="shared" si="48"/>
        <v>-1.3180376291658771E-2</v>
      </c>
      <c r="AH121" s="763">
        <v>13192.52497737557</v>
      </c>
      <c r="AI121" s="763"/>
      <c r="AJ121" s="1112">
        <f t="shared" si="49"/>
        <v>0.15500000000000017</v>
      </c>
      <c r="AK121" s="405">
        <v>11422.099547511314</v>
      </c>
      <c r="AL121" s="1122"/>
      <c r="AM121" s="1112">
        <f t="shared" si="50"/>
        <v>-9.0909090909090925E-2</v>
      </c>
      <c r="AN121" s="531">
        <v>12564.309502262446</v>
      </c>
      <c r="AO121" s="629"/>
      <c r="AP121" s="1112">
        <f t="shared" si="51"/>
        <v>0.10000000000000002</v>
      </c>
      <c r="AQ121" s="836">
        <v>11422.099547511314</v>
      </c>
    </row>
    <row r="122" spans="1:43" x14ac:dyDescent="0.3">
      <c r="A122" s="279" t="s">
        <v>165</v>
      </c>
      <c r="B122" s="177">
        <v>1070</v>
      </c>
      <c r="C122" s="33" t="s">
        <v>186</v>
      </c>
      <c r="D122" s="1111">
        <v>22615.384615384617</v>
      </c>
      <c r="E122" s="1111"/>
      <c r="F122" s="1112">
        <f t="shared" si="39"/>
        <v>0</v>
      </c>
      <c r="G122" s="1111">
        <v>22615.384615384617</v>
      </c>
      <c r="H122" s="1111"/>
      <c r="I122" s="1112">
        <f t="shared" si="40"/>
        <v>8.6994345367551171E-2</v>
      </c>
      <c r="J122" s="1111">
        <v>20805.429864253394</v>
      </c>
      <c r="K122" s="1111"/>
      <c r="L122" s="1112">
        <f t="shared" si="41"/>
        <v>0</v>
      </c>
      <c r="M122" s="1111">
        <v>20805.429864253394</v>
      </c>
      <c r="N122" s="1111"/>
      <c r="O122" s="1112">
        <f t="shared" si="42"/>
        <v>0</v>
      </c>
      <c r="P122" s="377">
        <v>20805.429864253394</v>
      </c>
      <c r="Q122" s="377"/>
      <c r="R122" s="1112">
        <f t="shared" si="43"/>
        <v>0.14070825293306224</v>
      </c>
      <c r="S122" s="1111">
        <v>18239.045619909506</v>
      </c>
      <c r="T122" s="1111"/>
      <c r="U122" s="1112">
        <f t="shared" si="44"/>
        <v>0</v>
      </c>
      <c r="V122" s="1111">
        <v>18239.045619909506</v>
      </c>
      <c r="W122" s="1111"/>
      <c r="X122" s="1112">
        <f t="shared" si="45"/>
        <v>0</v>
      </c>
      <c r="Y122" s="1111">
        <v>18239.045619909506</v>
      </c>
      <c r="Z122" s="1111"/>
      <c r="AA122" s="1112">
        <f t="shared" si="46"/>
        <v>0.26000000000000006</v>
      </c>
      <c r="AB122" s="1111">
        <v>14475.433031674211</v>
      </c>
      <c r="AC122" s="1111"/>
      <c r="AD122" s="1112">
        <f t="shared" si="47"/>
        <v>5.0000000000000135E-2</v>
      </c>
      <c r="AE122" s="1111">
        <v>13786.12669683258</v>
      </c>
      <c r="AF122" s="1111"/>
      <c r="AG122" s="1112">
        <f t="shared" si="48"/>
        <v>4.499530760601201E-2</v>
      </c>
      <c r="AH122" s="763">
        <v>13192.52497737557</v>
      </c>
      <c r="AI122" s="763"/>
      <c r="AJ122" s="1112">
        <f t="shared" si="49"/>
        <v>0.15500000000000017</v>
      </c>
      <c r="AK122" s="405">
        <v>11422.099547511314</v>
      </c>
      <c r="AL122" s="1122"/>
      <c r="AM122" s="1112">
        <f t="shared" si="50"/>
        <v>-9.0909090909090925E-2</v>
      </c>
      <c r="AN122" s="531">
        <v>12564.309502262446</v>
      </c>
      <c r="AO122" s="629"/>
      <c r="AP122" s="1112">
        <f t="shared" si="51"/>
        <v>0.10000000000000002</v>
      </c>
      <c r="AQ122" s="836">
        <v>11422.099547511314</v>
      </c>
    </row>
    <row r="123" spans="1:43" x14ac:dyDescent="0.3">
      <c r="A123" s="279" t="s">
        <v>165</v>
      </c>
      <c r="B123" s="177">
        <v>1071</v>
      </c>
      <c r="C123" s="33" t="s">
        <v>187</v>
      </c>
      <c r="D123" s="1111">
        <v>21710.407239819004</v>
      </c>
      <c r="E123" s="1111"/>
      <c r="F123" s="1112">
        <f t="shared" si="39"/>
        <v>9.0950432014551941E-2</v>
      </c>
      <c r="G123" s="1111">
        <v>19900.452488687784</v>
      </c>
      <c r="H123" s="1111"/>
      <c r="I123" s="1112">
        <f t="shared" si="40"/>
        <v>9.9554977748887594E-2</v>
      </c>
      <c r="J123" s="1111">
        <v>18098.642533936651</v>
      </c>
      <c r="K123" s="1111"/>
      <c r="L123" s="1112">
        <f t="shared" si="41"/>
        <v>0</v>
      </c>
      <c r="M123" s="1111">
        <v>18098.642533936651</v>
      </c>
      <c r="N123" s="1111"/>
      <c r="O123" s="1112">
        <f t="shared" si="42"/>
        <v>5.2634349176272369E-2</v>
      </c>
      <c r="P123" s="377">
        <v>17193.665158371041</v>
      </c>
      <c r="Q123" s="377"/>
      <c r="R123" s="1112">
        <f t="shared" si="43"/>
        <v>-5.7319757214354693E-2</v>
      </c>
      <c r="S123" s="1111">
        <v>18239.127519595935</v>
      </c>
      <c r="T123" s="1111"/>
      <c r="U123" s="1112">
        <f t="shared" si="44"/>
        <v>0</v>
      </c>
      <c r="V123" s="1111">
        <v>18239.127519595935</v>
      </c>
      <c r="W123" s="1111"/>
      <c r="X123" s="1112">
        <f t="shared" si="45"/>
        <v>0</v>
      </c>
      <c r="Y123" s="1111">
        <v>18239.127519595935</v>
      </c>
      <c r="Z123" s="1111"/>
      <c r="AA123" s="1112">
        <f t="shared" si="46"/>
        <v>0.25999999999999995</v>
      </c>
      <c r="AB123" s="1111">
        <v>14475.498031425346</v>
      </c>
      <c r="AC123" s="1111"/>
      <c r="AD123" s="1112">
        <f t="shared" si="47"/>
        <v>5.00000000000001E-2</v>
      </c>
      <c r="AE123" s="1111">
        <v>13786.188601357471</v>
      </c>
      <c r="AF123" s="1111"/>
      <c r="AG123" s="1112">
        <f t="shared" si="48"/>
        <v>-9.999999999999825E-3</v>
      </c>
      <c r="AH123" s="763">
        <v>13925.443031674211</v>
      </c>
      <c r="AI123" s="763"/>
      <c r="AJ123" s="1112">
        <f t="shared" si="49"/>
        <v>0.15500000000000017</v>
      </c>
      <c r="AK123" s="405">
        <v>12056.660633484164</v>
      </c>
      <c r="AL123" s="1122"/>
      <c r="AM123" s="1112">
        <f t="shared" si="50"/>
        <v>-9.0909090909090953E-2</v>
      </c>
      <c r="AN123" s="531">
        <v>13262.326696832581</v>
      </c>
      <c r="AO123" s="629"/>
      <c r="AP123" s="1112">
        <f t="shared" si="51"/>
        <v>0.10000000000000006</v>
      </c>
      <c r="AQ123" s="836">
        <v>12056.660633484164</v>
      </c>
    </row>
    <row r="124" spans="1:43" x14ac:dyDescent="0.3">
      <c r="A124" s="279" t="s">
        <v>165</v>
      </c>
      <c r="B124" s="177">
        <v>1072</v>
      </c>
      <c r="C124" s="33" t="s">
        <v>188</v>
      </c>
      <c r="D124" s="1111">
        <v>22615.384615384617</v>
      </c>
      <c r="E124" s="1111"/>
      <c r="F124" s="1112">
        <f t="shared" si="39"/>
        <v>0</v>
      </c>
      <c r="G124" s="1111">
        <v>22615.384615384617</v>
      </c>
      <c r="H124" s="1111"/>
      <c r="I124" s="1112">
        <f t="shared" si="40"/>
        <v>8.6994345367551171E-2</v>
      </c>
      <c r="J124" s="1111">
        <v>20805.429864253394</v>
      </c>
      <c r="K124" s="1111"/>
      <c r="L124" s="1112">
        <f t="shared" si="41"/>
        <v>0</v>
      </c>
      <c r="M124" s="1111">
        <v>20805.429864253394</v>
      </c>
      <c r="N124" s="1111"/>
      <c r="O124" s="1112">
        <f t="shared" si="42"/>
        <v>0</v>
      </c>
      <c r="P124" s="377">
        <v>20805.429864253394</v>
      </c>
      <c r="Q124" s="377"/>
      <c r="R124" s="1112">
        <f t="shared" si="43"/>
        <v>0.14070825293306224</v>
      </c>
      <c r="S124" s="1111">
        <v>18239.045619909506</v>
      </c>
      <c r="T124" s="1111"/>
      <c r="U124" s="1112">
        <f t="shared" si="44"/>
        <v>0</v>
      </c>
      <c r="V124" s="1111">
        <v>18239.045619909506</v>
      </c>
      <c r="W124" s="1111"/>
      <c r="X124" s="1112">
        <f t="shared" si="45"/>
        <v>0</v>
      </c>
      <c r="Y124" s="1111">
        <v>18239.045619909506</v>
      </c>
      <c r="Z124" s="1111"/>
      <c r="AA124" s="1112">
        <f t="shared" si="46"/>
        <v>0.26000000000000006</v>
      </c>
      <c r="AB124" s="1111">
        <v>14475.433031674211</v>
      </c>
      <c r="AC124" s="1111"/>
      <c r="AD124" s="1112">
        <f t="shared" si="47"/>
        <v>5.0000000000000135E-2</v>
      </c>
      <c r="AE124" s="1111">
        <v>13786.12669683258</v>
      </c>
      <c r="AF124" s="1111"/>
      <c r="AG124" s="1112">
        <f t="shared" si="48"/>
        <v>4.499530760601201E-2</v>
      </c>
      <c r="AH124" s="763">
        <v>13192.52497737557</v>
      </c>
      <c r="AI124" s="763"/>
      <c r="AJ124" s="1112">
        <f t="shared" si="49"/>
        <v>0.15500000000000017</v>
      </c>
      <c r="AK124" s="405">
        <v>11422.099547511314</v>
      </c>
      <c r="AL124" s="1122"/>
      <c r="AM124" s="1112">
        <f t="shared" si="50"/>
        <v>-9.0909090909090925E-2</v>
      </c>
      <c r="AN124" s="531">
        <v>12564.309502262446</v>
      </c>
      <c r="AO124" s="629"/>
      <c r="AP124" s="1112">
        <f t="shared" si="51"/>
        <v>0.10000000000000002</v>
      </c>
      <c r="AQ124" s="836">
        <v>11422.099547511314</v>
      </c>
    </row>
    <row r="125" spans="1:43" x14ac:dyDescent="0.3">
      <c r="A125" s="279" t="s">
        <v>165</v>
      </c>
      <c r="B125" s="177">
        <v>1073</v>
      </c>
      <c r="C125" s="33" t="s">
        <v>189</v>
      </c>
      <c r="D125" s="1111">
        <v>22615.384615384617</v>
      </c>
      <c r="E125" s="1111"/>
      <c r="F125" s="1112">
        <f t="shared" si="39"/>
        <v>0</v>
      </c>
      <c r="G125" s="1111">
        <v>22615.384615384617</v>
      </c>
      <c r="H125" s="1111"/>
      <c r="I125" s="1112">
        <f t="shared" si="40"/>
        <v>8.6994345367551171E-2</v>
      </c>
      <c r="J125" s="1111">
        <v>20805.429864253394</v>
      </c>
      <c r="K125" s="1111"/>
      <c r="L125" s="1112">
        <f t="shared" si="41"/>
        <v>0</v>
      </c>
      <c r="M125" s="1111">
        <v>20805.429864253394</v>
      </c>
      <c r="N125" s="1111"/>
      <c r="O125" s="1112">
        <f t="shared" si="42"/>
        <v>0</v>
      </c>
      <c r="P125" s="377">
        <v>20805.429864253394</v>
      </c>
      <c r="Q125" s="377"/>
      <c r="R125" s="1112">
        <f t="shared" si="43"/>
        <v>0.20795608743874491</v>
      </c>
      <c r="S125" s="1111">
        <v>17223.664072398187</v>
      </c>
      <c r="T125" s="1111"/>
      <c r="U125" s="1112">
        <f t="shared" si="44"/>
        <v>0</v>
      </c>
      <c r="V125" s="1111">
        <v>17223.664072398187</v>
      </c>
      <c r="W125" s="1111"/>
      <c r="X125" s="1112">
        <f t="shared" si="45"/>
        <v>0</v>
      </c>
      <c r="Y125" s="1111">
        <v>17223.664072398187</v>
      </c>
      <c r="Z125" s="1111"/>
      <c r="AA125" s="1112">
        <f t="shared" si="46"/>
        <v>0.25999999999999973</v>
      </c>
      <c r="AB125" s="1111">
        <v>13669.574660633485</v>
      </c>
      <c r="AC125" s="1111"/>
      <c r="AD125" s="1112">
        <f t="shared" si="47"/>
        <v>5.000000000000001E-2</v>
      </c>
      <c r="AE125" s="1111">
        <v>13018.642533936652</v>
      </c>
      <c r="AF125" s="1111"/>
      <c r="AG125" s="1112">
        <f t="shared" si="48"/>
        <v>-1.3180376291658771E-2</v>
      </c>
      <c r="AH125" s="763">
        <v>13192.52497737557</v>
      </c>
      <c r="AI125" s="763"/>
      <c r="AJ125" s="1112">
        <f t="shared" si="49"/>
        <v>0.15500000000000017</v>
      </c>
      <c r="AK125" s="405">
        <v>11422.099547511314</v>
      </c>
      <c r="AL125" s="1122"/>
      <c r="AM125" s="1112">
        <f t="shared" si="50"/>
        <v>-9.0909090909090925E-2</v>
      </c>
      <c r="AN125" s="531">
        <v>12564.309502262446</v>
      </c>
      <c r="AO125" s="629"/>
      <c r="AP125" s="1112">
        <f t="shared" si="51"/>
        <v>0.10000000000000002</v>
      </c>
      <c r="AQ125" s="836">
        <v>11422.099547511314</v>
      </c>
    </row>
    <row r="126" spans="1:43" x14ac:dyDescent="0.3">
      <c r="A126" s="279" t="s">
        <v>165</v>
      </c>
      <c r="B126" s="177">
        <v>1074</v>
      </c>
      <c r="C126" s="33" t="s">
        <v>190</v>
      </c>
      <c r="D126" s="1111">
        <v>23520.361990950227</v>
      </c>
      <c r="E126" s="1111"/>
      <c r="F126" s="1112">
        <f t="shared" si="39"/>
        <v>4.001600640256097E-2</v>
      </c>
      <c r="G126" s="1111">
        <v>22615.384615384617</v>
      </c>
      <c r="H126" s="1111"/>
      <c r="I126" s="1112">
        <f t="shared" si="40"/>
        <v>8.6994345367551171E-2</v>
      </c>
      <c r="J126" s="1111">
        <v>20805.429864253394</v>
      </c>
      <c r="K126" s="1111"/>
      <c r="L126" s="1112">
        <f t="shared" si="41"/>
        <v>0</v>
      </c>
      <c r="M126" s="1111">
        <v>20805.429864253394</v>
      </c>
      <c r="N126" s="1111"/>
      <c r="O126" s="1112">
        <f t="shared" si="42"/>
        <v>0</v>
      </c>
      <c r="P126" s="377">
        <v>20805.429864253394</v>
      </c>
      <c r="Q126" s="377"/>
      <c r="R126" s="1112">
        <f t="shared" si="43"/>
        <v>-1.4793102266104434E-2</v>
      </c>
      <c r="S126" s="1111">
        <v>21117.828054298643</v>
      </c>
      <c r="T126" s="1111"/>
      <c r="U126" s="1112">
        <f t="shared" si="44"/>
        <v>0</v>
      </c>
      <c r="V126" s="1111">
        <v>21117.828054298643</v>
      </c>
      <c r="W126" s="1111"/>
      <c r="X126" s="1112">
        <f t="shared" si="45"/>
        <v>0</v>
      </c>
      <c r="Y126" s="1111">
        <v>21117.828054298643</v>
      </c>
      <c r="Z126" s="1111"/>
      <c r="AA126" s="1112">
        <f t="shared" si="46"/>
        <v>0.25993069040655559</v>
      </c>
      <c r="AB126" s="1111">
        <v>16761.102983755656</v>
      </c>
      <c r="AC126" s="1111"/>
      <c r="AD126" s="1112">
        <f t="shared" si="47"/>
        <v>5.0000000000000024E-2</v>
      </c>
      <c r="AE126" s="1111">
        <v>15962.955222624434</v>
      </c>
      <c r="AF126" s="1111"/>
      <c r="AG126" s="1112">
        <f t="shared" si="48"/>
        <v>-9.9999999999999881E-3</v>
      </c>
      <c r="AH126" s="763">
        <v>16124.197194570135</v>
      </c>
      <c r="AI126" s="763"/>
      <c r="AJ126" s="1112">
        <f t="shared" si="49"/>
        <v>0.15499999999999992</v>
      </c>
      <c r="AK126" s="405">
        <v>13960.343891402716</v>
      </c>
      <c r="AL126" s="1122"/>
      <c r="AM126" s="1112">
        <f t="shared" si="50"/>
        <v>-9.0909090909091023E-2</v>
      </c>
      <c r="AN126" s="531">
        <v>15356.378280542989</v>
      </c>
      <c r="AO126" s="629"/>
      <c r="AP126" s="1112">
        <f t="shared" si="51"/>
        <v>0.10000000000000014</v>
      </c>
      <c r="AQ126" s="836">
        <v>13960.343891402716</v>
      </c>
    </row>
    <row r="127" spans="1:43" x14ac:dyDescent="0.3">
      <c r="A127" s="734" t="s">
        <v>165</v>
      </c>
      <c r="B127" s="16">
        <v>1408</v>
      </c>
      <c r="C127" s="178" t="s">
        <v>191</v>
      </c>
      <c r="D127" s="1111">
        <v>21710.407239819004</v>
      </c>
      <c r="E127" s="1111"/>
      <c r="F127" s="1112">
        <f t="shared" si="39"/>
        <v>9.0950432014551941E-2</v>
      </c>
      <c r="G127" s="1111">
        <v>19900.452488687784</v>
      </c>
      <c r="H127" s="1111"/>
      <c r="I127" s="1112">
        <f t="shared" si="40"/>
        <v>9.9554977748887594E-2</v>
      </c>
      <c r="J127" s="1111">
        <v>18098.642533936651</v>
      </c>
      <c r="K127" s="1111"/>
      <c r="L127" s="1112">
        <f t="shared" si="41"/>
        <v>0</v>
      </c>
      <c r="M127" s="1111">
        <v>18098.642533936651</v>
      </c>
      <c r="N127" s="1111"/>
      <c r="O127" s="1112">
        <f t="shared" si="42"/>
        <v>5.2634349176272369E-2</v>
      </c>
      <c r="P127" s="377">
        <v>17193.665158371041</v>
      </c>
      <c r="Q127" s="377"/>
      <c r="R127" s="1112">
        <f t="shared" si="43"/>
        <v>9.9793616583252753E-2</v>
      </c>
      <c r="S127" s="1111">
        <v>15633.537873939375</v>
      </c>
      <c r="T127" s="1111"/>
      <c r="U127" s="1112">
        <f t="shared" si="44"/>
        <v>0</v>
      </c>
      <c r="V127" s="1111">
        <v>15633.537873939375</v>
      </c>
      <c r="W127" s="1111"/>
      <c r="X127" s="1112" t="e">
        <f t="shared" si="45"/>
        <v>#DIV/0!</v>
      </c>
      <c r="Y127" s="1111"/>
      <c r="Z127" s="1111"/>
      <c r="AA127" s="1112" t="e">
        <f t="shared" si="46"/>
        <v>#DIV/0!</v>
      </c>
      <c r="AB127" s="1111"/>
      <c r="AC127" s="1111"/>
      <c r="AD127" s="1112" t="e">
        <f t="shared" si="47"/>
        <v>#DIV/0!</v>
      </c>
      <c r="AE127" s="1111"/>
      <c r="AF127" s="1111"/>
      <c r="AG127" s="1112" t="e">
        <f t="shared" si="48"/>
        <v>#DIV/0!</v>
      </c>
      <c r="AH127" s="763"/>
      <c r="AI127" s="763"/>
      <c r="AJ127" s="1112" t="e">
        <f t="shared" si="49"/>
        <v>#DIV/0!</v>
      </c>
      <c r="AK127" s="405"/>
      <c r="AL127" s="1122"/>
      <c r="AM127" s="1112" t="e">
        <f t="shared" si="50"/>
        <v>#DIV/0!</v>
      </c>
      <c r="AN127" s="531"/>
      <c r="AO127" s="629"/>
      <c r="AP127" s="1112" t="e">
        <f t="shared" si="51"/>
        <v>#DIV/0!</v>
      </c>
      <c r="AQ127" s="836"/>
    </row>
    <row r="128" spans="1:43" x14ac:dyDescent="0.3">
      <c r="A128" s="734" t="s">
        <v>165</v>
      </c>
      <c r="B128" s="16">
        <v>1409</v>
      </c>
      <c r="C128" s="178" t="s">
        <v>192</v>
      </c>
      <c r="D128" s="1111">
        <v>21710.407239819004</v>
      </c>
      <c r="E128" s="1111"/>
      <c r="F128" s="1112">
        <f t="shared" si="39"/>
        <v>9.0950432014551941E-2</v>
      </c>
      <c r="G128" s="1111">
        <v>19900.452488687784</v>
      </c>
      <c r="H128" s="1111"/>
      <c r="I128" s="1112">
        <f t="shared" si="40"/>
        <v>9.9554977748887594E-2</v>
      </c>
      <c r="J128" s="1111">
        <v>18098.642533936651</v>
      </c>
      <c r="K128" s="1111"/>
      <c r="L128" s="1112">
        <f t="shared" si="41"/>
        <v>0</v>
      </c>
      <c r="M128" s="1111">
        <v>18098.642533936651</v>
      </c>
      <c r="N128" s="1111"/>
      <c r="O128" s="1112">
        <f t="shared" si="42"/>
        <v>5.2634349176272369E-2</v>
      </c>
      <c r="P128" s="377">
        <v>17193.665158371041</v>
      </c>
      <c r="Q128" s="377"/>
      <c r="R128" s="1112">
        <f t="shared" si="43"/>
        <v>9.9793616583252753E-2</v>
      </c>
      <c r="S128" s="1111">
        <v>15633.537873939375</v>
      </c>
      <c r="T128" s="1111"/>
      <c r="U128" s="1112">
        <f t="shared" si="44"/>
        <v>0</v>
      </c>
      <c r="V128" s="1111">
        <v>15633.537873939375</v>
      </c>
      <c r="W128" s="1111"/>
      <c r="X128" s="1112" t="e">
        <f t="shared" si="45"/>
        <v>#DIV/0!</v>
      </c>
      <c r="Y128" s="1111"/>
      <c r="Z128" s="1111"/>
      <c r="AA128" s="1112" t="e">
        <f t="shared" si="46"/>
        <v>#DIV/0!</v>
      </c>
      <c r="AB128" s="1111"/>
      <c r="AC128" s="1111"/>
      <c r="AD128" s="1112" t="e">
        <f t="shared" si="47"/>
        <v>#DIV/0!</v>
      </c>
      <c r="AE128" s="1111"/>
      <c r="AF128" s="1111"/>
      <c r="AG128" s="1112" t="e">
        <f t="shared" si="48"/>
        <v>#DIV/0!</v>
      </c>
      <c r="AH128" s="763"/>
      <c r="AI128" s="763"/>
      <c r="AJ128" s="1112" t="e">
        <f t="shared" si="49"/>
        <v>#DIV/0!</v>
      </c>
      <c r="AK128" s="405"/>
      <c r="AL128" s="1122"/>
      <c r="AM128" s="1112" t="e">
        <f t="shared" si="50"/>
        <v>#DIV/0!</v>
      </c>
      <c r="AN128" s="531"/>
      <c r="AO128" s="629"/>
      <c r="AP128" s="1112" t="e">
        <f t="shared" si="51"/>
        <v>#DIV/0!</v>
      </c>
      <c r="AQ128" s="836"/>
    </row>
    <row r="129" spans="1:82" x14ac:dyDescent="0.3">
      <c r="A129" s="734" t="s">
        <v>165</v>
      </c>
      <c r="B129" s="16">
        <v>1410</v>
      </c>
      <c r="C129" s="178" t="s">
        <v>193</v>
      </c>
      <c r="D129" s="1111">
        <v>21710.407239819004</v>
      </c>
      <c r="E129" s="1111"/>
      <c r="F129" s="1112">
        <f t="shared" si="39"/>
        <v>9.0950432014551941E-2</v>
      </c>
      <c r="G129" s="1111">
        <v>19900.452488687784</v>
      </c>
      <c r="H129" s="1111"/>
      <c r="I129" s="1112">
        <f t="shared" si="40"/>
        <v>9.9554977748887594E-2</v>
      </c>
      <c r="J129" s="1111">
        <v>18098.642533936651</v>
      </c>
      <c r="K129" s="1111"/>
      <c r="L129" s="1112">
        <f t="shared" si="41"/>
        <v>0</v>
      </c>
      <c r="M129" s="1111">
        <v>18098.642533936651</v>
      </c>
      <c r="N129" s="1111"/>
      <c r="O129" s="1112">
        <f t="shared" si="42"/>
        <v>5.2634349176272369E-2</v>
      </c>
      <c r="P129" s="377">
        <v>17193.665158371041</v>
      </c>
      <c r="Q129" s="377"/>
      <c r="R129" s="1112">
        <f t="shared" si="43"/>
        <v>9.9793616583252753E-2</v>
      </c>
      <c r="S129" s="1111">
        <v>15633.537873939375</v>
      </c>
      <c r="T129" s="1111"/>
      <c r="U129" s="1112">
        <f t="shared" si="44"/>
        <v>0</v>
      </c>
      <c r="V129" s="1111">
        <v>15633.537873939375</v>
      </c>
      <c r="W129" s="1111"/>
      <c r="X129" s="1112" t="e">
        <f t="shared" si="45"/>
        <v>#DIV/0!</v>
      </c>
      <c r="Y129" s="1111"/>
      <c r="Z129" s="1111"/>
      <c r="AA129" s="1112" t="e">
        <f t="shared" si="46"/>
        <v>#DIV/0!</v>
      </c>
      <c r="AB129" s="1111"/>
      <c r="AC129" s="1111"/>
      <c r="AD129" s="1112" t="e">
        <f t="shared" si="47"/>
        <v>#DIV/0!</v>
      </c>
      <c r="AE129" s="1111"/>
      <c r="AF129" s="1111"/>
      <c r="AG129" s="1112" t="e">
        <f t="shared" si="48"/>
        <v>#DIV/0!</v>
      </c>
      <c r="AH129" s="763"/>
      <c r="AI129" s="763"/>
      <c r="AJ129" s="1112" t="e">
        <f t="shared" si="49"/>
        <v>#DIV/0!</v>
      </c>
      <c r="AK129" s="405"/>
      <c r="AL129" s="1122"/>
      <c r="AM129" s="1112" t="e">
        <f t="shared" si="50"/>
        <v>#DIV/0!</v>
      </c>
      <c r="AN129" s="531"/>
      <c r="AO129" s="629"/>
      <c r="AP129" s="1112" t="e">
        <f t="shared" si="51"/>
        <v>#DIV/0!</v>
      </c>
      <c r="AQ129" s="836"/>
    </row>
    <row r="130" spans="1:82" x14ac:dyDescent="0.3">
      <c r="A130" s="734" t="s">
        <v>165</v>
      </c>
      <c r="B130" s="16">
        <v>1412</v>
      </c>
      <c r="C130" s="178" t="s">
        <v>194</v>
      </c>
      <c r="D130" s="1111">
        <v>22615.384615384617</v>
      </c>
      <c r="E130" s="1111"/>
      <c r="F130" s="1112">
        <f t="shared" si="39"/>
        <v>4.1684035014589525E-2</v>
      </c>
      <c r="G130" s="1111">
        <v>21710.407239819004</v>
      </c>
      <c r="H130" s="1111"/>
      <c r="I130" s="1112">
        <f t="shared" si="40"/>
        <v>9.0950432014551941E-2</v>
      </c>
      <c r="J130" s="1111">
        <v>19900.452488687784</v>
      </c>
      <c r="K130" s="1111"/>
      <c r="L130" s="1112">
        <f t="shared" si="41"/>
        <v>0</v>
      </c>
      <c r="M130" s="1111">
        <v>19900.452488687784</v>
      </c>
      <c r="N130" s="1111"/>
      <c r="O130" s="1112">
        <f t="shared" si="42"/>
        <v>0</v>
      </c>
      <c r="P130" s="377">
        <v>19900.452488687784</v>
      </c>
      <c r="Q130" s="377"/>
      <c r="R130" s="1112">
        <f t="shared" si="43"/>
        <v>0.15541341290900401</v>
      </c>
      <c r="S130" s="1111">
        <v>17223.664072398187</v>
      </c>
      <c r="T130" s="1111"/>
      <c r="U130" s="1112">
        <f t="shared" si="44"/>
        <v>0</v>
      </c>
      <c r="V130" s="1111">
        <v>17223.664072398187</v>
      </c>
      <c r="W130" s="1111"/>
      <c r="X130" s="1112" t="e">
        <f t="shared" si="45"/>
        <v>#DIV/0!</v>
      </c>
      <c r="Y130" s="1111"/>
      <c r="Z130" s="1111"/>
      <c r="AA130" s="1112" t="e">
        <f t="shared" si="46"/>
        <v>#DIV/0!</v>
      </c>
      <c r="AB130" s="1111"/>
      <c r="AC130" s="1111"/>
      <c r="AD130" s="1112" t="e">
        <f t="shared" si="47"/>
        <v>#DIV/0!</v>
      </c>
      <c r="AE130" s="1111"/>
      <c r="AF130" s="1111"/>
      <c r="AG130" s="1112" t="e">
        <f t="shared" si="48"/>
        <v>#DIV/0!</v>
      </c>
      <c r="AH130" s="763"/>
      <c r="AI130" s="763"/>
      <c r="AJ130" s="1112" t="e">
        <f t="shared" si="49"/>
        <v>#DIV/0!</v>
      </c>
      <c r="AK130" s="405"/>
      <c r="AL130" s="1122"/>
      <c r="AM130" s="1112" t="e">
        <f t="shared" si="50"/>
        <v>#DIV/0!</v>
      </c>
      <c r="AN130" s="531"/>
      <c r="AO130" s="629"/>
      <c r="AP130" s="1112" t="e">
        <f t="shared" si="51"/>
        <v>#DIV/0!</v>
      </c>
      <c r="AQ130" s="836"/>
    </row>
    <row r="131" spans="1:82" x14ac:dyDescent="0.3">
      <c r="A131" s="734" t="s">
        <v>165</v>
      </c>
      <c r="B131" s="16">
        <v>1413</v>
      </c>
      <c r="C131" s="178" t="s">
        <v>195</v>
      </c>
      <c r="D131" s="1111">
        <v>22615.384615384617</v>
      </c>
      <c r="E131" s="1111"/>
      <c r="F131" s="1112">
        <f t="shared" si="39"/>
        <v>0</v>
      </c>
      <c r="G131" s="1111">
        <v>22615.384615384617</v>
      </c>
      <c r="H131" s="1111"/>
      <c r="I131" s="1112">
        <f t="shared" si="40"/>
        <v>8.6994345367551171E-2</v>
      </c>
      <c r="J131" s="1111">
        <v>20805.429864253394</v>
      </c>
      <c r="K131" s="1111"/>
      <c r="L131" s="1112">
        <f t="shared" si="41"/>
        <v>0</v>
      </c>
      <c r="M131" s="1111">
        <v>20805.429864253394</v>
      </c>
      <c r="N131" s="1111"/>
      <c r="O131" s="1112">
        <f t="shared" si="42"/>
        <v>0</v>
      </c>
      <c r="P131" s="377">
        <v>20805.429864253394</v>
      </c>
      <c r="Q131" s="377"/>
      <c r="R131" s="1112">
        <f t="shared" si="43"/>
        <v>0.20795608743874491</v>
      </c>
      <c r="S131" s="1111">
        <v>17223.664072398187</v>
      </c>
      <c r="T131" s="1111"/>
      <c r="U131" s="1112">
        <f t="shared" si="44"/>
        <v>0</v>
      </c>
      <c r="V131" s="1111">
        <v>17223.664072398187</v>
      </c>
      <c r="W131" s="1111"/>
      <c r="X131" s="1112" t="e">
        <f t="shared" si="45"/>
        <v>#DIV/0!</v>
      </c>
      <c r="Y131" s="1111"/>
      <c r="Z131" s="1111"/>
      <c r="AA131" s="1112" t="e">
        <f t="shared" si="46"/>
        <v>#DIV/0!</v>
      </c>
      <c r="AB131" s="1111"/>
      <c r="AC131" s="1111"/>
      <c r="AD131" s="1112" t="e">
        <f t="shared" si="47"/>
        <v>#DIV/0!</v>
      </c>
      <c r="AE131" s="1111"/>
      <c r="AF131" s="1111"/>
      <c r="AG131" s="1112" t="e">
        <f t="shared" si="48"/>
        <v>#DIV/0!</v>
      </c>
      <c r="AH131" s="763"/>
      <c r="AI131" s="763"/>
      <c r="AJ131" s="1112" t="e">
        <f t="shared" si="49"/>
        <v>#DIV/0!</v>
      </c>
      <c r="AK131" s="405"/>
      <c r="AL131" s="1122"/>
      <c r="AM131" s="1112" t="e">
        <f t="shared" si="50"/>
        <v>#DIV/0!</v>
      </c>
      <c r="AN131" s="531"/>
      <c r="AO131" s="629"/>
      <c r="AP131" s="1112" t="e">
        <f t="shared" si="51"/>
        <v>#DIV/0!</v>
      </c>
      <c r="AQ131" s="836"/>
    </row>
    <row r="132" spans="1:82" x14ac:dyDescent="0.3">
      <c r="A132" s="734" t="s">
        <v>165</v>
      </c>
      <c r="B132" s="16">
        <v>1414</v>
      </c>
      <c r="C132" s="178" t="s">
        <v>196</v>
      </c>
      <c r="D132" s="1111">
        <v>22615.384615384617</v>
      </c>
      <c r="E132" s="1111"/>
      <c r="F132" s="1112">
        <f t="shared" si="39"/>
        <v>0</v>
      </c>
      <c r="G132" s="1111">
        <v>22615.384615384617</v>
      </c>
      <c r="H132" s="1111"/>
      <c r="I132" s="1112">
        <f t="shared" si="40"/>
        <v>8.6994345367551171E-2</v>
      </c>
      <c r="J132" s="1111">
        <v>20805.429864253394</v>
      </c>
      <c r="K132" s="1111"/>
      <c r="L132" s="1112">
        <f t="shared" si="41"/>
        <v>0</v>
      </c>
      <c r="M132" s="1111">
        <v>20805.429864253394</v>
      </c>
      <c r="N132" s="1111"/>
      <c r="O132" s="1112">
        <f t="shared" si="42"/>
        <v>0</v>
      </c>
      <c r="P132" s="377">
        <v>20805.429864253394</v>
      </c>
      <c r="Q132" s="377"/>
      <c r="R132" s="1112">
        <f t="shared" si="43"/>
        <v>0.14070825293306224</v>
      </c>
      <c r="S132" s="1111">
        <v>18239.045619909506</v>
      </c>
      <c r="T132" s="1111"/>
      <c r="U132" s="1112">
        <f t="shared" si="44"/>
        <v>0</v>
      </c>
      <c r="V132" s="1111">
        <v>18239.045619909506</v>
      </c>
      <c r="W132" s="1111"/>
      <c r="X132" s="1112" t="e">
        <f t="shared" si="45"/>
        <v>#DIV/0!</v>
      </c>
      <c r="Y132" s="1111"/>
      <c r="Z132" s="1111"/>
      <c r="AA132" s="1112" t="e">
        <f t="shared" si="46"/>
        <v>#DIV/0!</v>
      </c>
      <c r="AB132" s="1111"/>
      <c r="AC132" s="1111"/>
      <c r="AD132" s="1112" t="e">
        <f t="shared" si="47"/>
        <v>#DIV/0!</v>
      </c>
      <c r="AE132" s="1111"/>
      <c r="AF132" s="1111"/>
      <c r="AG132" s="1112" t="e">
        <f t="shared" si="48"/>
        <v>#DIV/0!</v>
      </c>
      <c r="AH132" s="763"/>
      <c r="AI132" s="763"/>
      <c r="AJ132" s="1112" t="e">
        <f t="shared" si="49"/>
        <v>#DIV/0!</v>
      </c>
      <c r="AK132" s="405"/>
      <c r="AL132" s="1122"/>
      <c r="AM132" s="1112" t="e">
        <f t="shared" si="50"/>
        <v>#DIV/0!</v>
      </c>
      <c r="AN132" s="531"/>
      <c r="AO132" s="629"/>
      <c r="AP132" s="1112" t="e">
        <f t="shared" si="51"/>
        <v>#DIV/0!</v>
      </c>
      <c r="AQ132" s="836"/>
    </row>
    <row r="133" spans="1:82" x14ac:dyDescent="0.3">
      <c r="A133" s="734" t="s">
        <v>165</v>
      </c>
      <c r="B133" s="16">
        <v>1415</v>
      </c>
      <c r="C133" s="178" t="s">
        <v>197</v>
      </c>
      <c r="D133" s="1111">
        <v>21710.407239819004</v>
      </c>
      <c r="E133" s="1111"/>
      <c r="F133" s="1112">
        <f t="shared" ref="F133:F164" si="52">(D133-G133)/G133</f>
        <v>9.0950432014551941E-2</v>
      </c>
      <c r="G133" s="1111">
        <v>19900.452488687784</v>
      </c>
      <c r="H133" s="1111"/>
      <c r="I133" s="1112">
        <f t="shared" ref="I133:I164" si="53">(G133-J133)/J133</f>
        <v>9.9554977748887594E-2</v>
      </c>
      <c r="J133" s="1111">
        <v>18098.642533936651</v>
      </c>
      <c r="K133" s="1111"/>
      <c r="L133" s="1112">
        <f t="shared" ref="L133:L164" si="54">(J133-M133)/M133</f>
        <v>0</v>
      </c>
      <c r="M133" s="1111">
        <v>18098.642533936651</v>
      </c>
      <c r="N133" s="1111"/>
      <c r="O133" s="1112">
        <f t="shared" ref="O133:O164" si="55">(M133-P133)/P133</f>
        <v>5.2634349176272369E-2</v>
      </c>
      <c r="P133" s="377">
        <v>17193.665158371041</v>
      </c>
      <c r="Q133" s="377"/>
      <c r="R133" s="1112">
        <f t="shared" ref="R133:R164" si="56">(P133-S133)/S133</f>
        <v>-5.7319757214353749E-2</v>
      </c>
      <c r="S133" s="1111">
        <v>18239.127519595917</v>
      </c>
      <c r="T133" s="1111"/>
      <c r="U133" s="1112">
        <f t="shared" ref="U133:U164" si="57">(S133-V133)/V133</f>
        <v>0</v>
      </c>
      <c r="V133" s="1111">
        <v>18239.127519595917</v>
      </c>
      <c r="W133" s="1111"/>
      <c r="X133" s="1112" t="e">
        <f t="shared" ref="X133:X164" si="58">(V133-Y133)/Y133</f>
        <v>#DIV/0!</v>
      </c>
      <c r="Y133" s="1111"/>
      <c r="Z133" s="1111"/>
      <c r="AA133" s="1112" t="e">
        <f t="shared" ref="AA133:AA164" si="59">(Y133-AB133)/AB133</f>
        <v>#DIV/0!</v>
      </c>
      <c r="AB133" s="1111"/>
      <c r="AC133" s="1111"/>
      <c r="AD133" s="1112" t="e">
        <f t="shared" ref="AD133:AD164" si="60">(AB133-AE133)/AE133</f>
        <v>#DIV/0!</v>
      </c>
      <c r="AE133" s="1111"/>
      <c r="AF133" s="1111"/>
      <c r="AG133" s="1112" t="e">
        <f t="shared" ref="AG133:AG164" si="61">(AE133-AH133)/AH133</f>
        <v>#DIV/0!</v>
      </c>
      <c r="AH133" s="763"/>
      <c r="AI133" s="763"/>
      <c r="AJ133" s="1112" t="e">
        <f t="shared" ref="AJ133:AJ164" si="62">(AH133-AK133)/AK133</f>
        <v>#DIV/0!</v>
      </c>
      <c r="AK133" s="405"/>
      <c r="AL133" s="1122"/>
      <c r="AM133" s="1112" t="e">
        <f t="shared" ref="AM133:AM164" si="63">(AK133-AN133)/AN133</f>
        <v>#DIV/0!</v>
      </c>
      <c r="AN133" s="531"/>
      <c r="AO133" s="629"/>
      <c r="AP133" s="1112" t="e">
        <f t="shared" ref="AP133:AP164" si="64">(AN133-AQ133)/AQ133</f>
        <v>#DIV/0!</v>
      </c>
      <c r="AQ133" s="836"/>
    </row>
    <row r="134" spans="1:82" x14ac:dyDescent="0.3">
      <c r="A134" s="734" t="s">
        <v>165</v>
      </c>
      <c r="B134" s="16">
        <v>1416</v>
      </c>
      <c r="C134" s="178" t="s">
        <v>198</v>
      </c>
      <c r="D134" s="1111">
        <v>23520.361990950227</v>
      </c>
      <c r="E134" s="1111"/>
      <c r="F134" s="1112">
        <f t="shared" si="52"/>
        <v>4.001600640256097E-2</v>
      </c>
      <c r="G134" s="1111">
        <v>22615.384615384617</v>
      </c>
      <c r="H134" s="1111"/>
      <c r="I134" s="1112">
        <f t="shared" si="53"/>
        <v>8.6994345367551171E-2</v>
      </c>
      <c r="J134" s="1111">
        <v>20805.429864253394</v>
      </c>
      <c r="K134" s="1111"/>
      <c r="L134" s="1112">
        <f t="shared" si="54"/>
        <v>0</v>
      </c>
      <c r="M134" s="1111">
        <v>20805.429864253394</v>
      </c>
      <c r="N134" s="1111"/>
      <c r="O134" s="1112">
        <f t="shared" si="55"/>
        <v>0</v>
      </c>
      <c r="P134" s="377">
        <v>20805.429864253394</v>
      </c>
      <c r="Q134" s="377"/>
      <c r="R134" s="1112">
        <f t="shared" si="56"/>
        <v>-1.4793102266103416E-2</v>
      </c>
      <c r="S134" s="1111">
        <v>21117.828054298621</v>
      </c>
      <c r="T134" s="1111"/>
      <c r="U134" s="1112">
        <f t="shared" si="57"/>
        <v>0</v>
      </c>
      <c r="V134" s="1111">
        <v>21117.828054298621</v>
      </c>
      <c r="W134" s="1111"/>
      <c r="X134" s="1112" t="e">
        <f t="shared" si="58"/>
        <v>#DIV/0!</v>
      </c>
      <c r="Y134" s="1111"/>
      <c r="Z134" s="1111"/>
      <c r="AA134" s="1112" t="e">
        <f t="shared" si="59"/>
        <v>#DIV/0!</v>
      </c>
      <c r="AB134" s="1111"/>
      <c r="AC134" s="1111"/>
      <c r="AD134" s="1112" t="e">
        <f t="shared" si="60"/>
        <v>#DIV/0!</v>
      </c>
      <c r="AE134" s="1111"/>
      <c r="AF134" s="1111"/>
      <c r="AG134" s="1112" t="e">
        <f t="shared" si="61"/>
        <v>#DIV/0!</v>
      </c>
      <c r="AH134" s="763"/>
      <c r="AI134" s="763"/>
      <c r="AJ134" s="1112" t="e">
        <f t="shared" si="62"/>
        <v>#DIV/0!</v>
      </c>
      <c r="AK134" s="405"/>
      <c r="AL134" s="1122"/>
      <c r="AM134" s="1112" t="e">
        <f t="shared" si="63"/>
        <v>#DIV/0!</v>
      </c>
      <c r="AN134" s="531"/>
      <c r="AO134" s="629"/>
      <c r="AP134" s="1112" t="e">
        <f t="shared" si="64"/>
        <v>#DIV/0!</v>
      </c>
      <c r="AQ134" s="836"/>
    </row>
    <row r="135" spans="1:82" x14ac:dyDescent="0.3">
      <c r="A135" s="734" t="s">
        <v>165</v>
      </c>
      <c r="B135" s="16">
        <v>1417</v>
      </c>
      <c r="C135" s="178" t="s">
        <v>199</v>
      </c>
      <c r="D135" s="1111">
        <v>22615.384615384617</v>
      </c>
      <c r="E135" s="1111"/>
      <c r="F135" s="1112">
        <f t="shared" si="52"/>
        <v>0</v>
      </c>
      <c r="G135" s="1111">
        <v>22615.384615384617</v>
      </c>
      <c r="H135" s="1111"/>
      <c r="I135" s="1112">
        <f t="shared" si="53"/>
        <v>8.6994345367551171E-2</v>
      </c>
      <c r="J135" s="1111">
        <v>20805.429864253394</v>
      </c>
      <c r="K135" s="1111"/>
      <c r="L135" s="1112">
        <f t="shared" si="54"/>
        <v>0</v>
      </c>
      <c r="M135" s="1111">
        <v>20805.429864253394</v>
      </c>
      <c r="N135" s="1111"/>
      <c r="O135" s="1112">
        <f t="shared" si="55"/>
        <v>0</v>
      </c>
      <c r="P135" s="377">
        <v>20805.429864253394</v>
      </c>
      <c r="Q135" s="377"/>
      <c r="R135" s="1112">
        <f t="shared" si="56"/>
        <v>0.1407082529330636</v>
      </c>
      <c r="S135" s="1111">
        <v>18239.045619909484</v>
      </c>
      <c r="T135" s="1111"/>
      <c r="U135" s="1112">
        <f t="shared" si="57"/>
        <v>0</v>
      </c>
      <c r="V135" s="1111">
        <v>18239.045619909484</v>
      </c>
      <c r="W135" s="1111"/>
      <c r="X135" s="1112" t="e">
        <f t="shared" si="58"/>
        <v>#DIV/0!</v>
      </c>
      <c r="Y135" s="1111"/>
      <c r="Z135" s="1111"/>
      <c r="AA135" s="1112" t="e">
        <f t="shared" si="59"/>
        <v>#DIV/0!</v>
      </c>
      <c r="AB135" s="1111"/>
      <c r="AC135" s="1111"/>
      <c r="AD135" s="1112" t="e">
        <f t="shared" si="60"/>
        <v>#DIV/0!</v>
      </c>
      <c r="AE135" s="1111"/>
      <c r="AF135" s="1111"/>
      <c r="AG135" s="1112" t="e">
        <f t="shared" si="61"/>
        <v>#DIV/0!</v>
      </c>
      <c r="AH135" s="763"/>
      <c r="AI135" s="763"/>
      <c r="AJ135" s="1112" t="e">
        <f t="shared" si="62"/>
        <v>#DIV/0!</v>
      </c>
      <c r="AK135" s="405"/>
      <c r="AL135" s="1122"/>
      <c r="AM135" s="1112" t="e">
        <f t="shared" si="63"/>
        <v>#DIV/0!</v>
      </c>
      <c r="AN135" s="531"/>
      <c r="AO135" s="629"/>
      <c r="AP135" s="1112" t="e">
        <f t="shared" si="64"/>
        <v>#DIV/0!</v>
      </c>
      <c r="AQ135" s="836"/>
    </row>
    <row r="136" spans="1:82" x14ac:dyDescent="0.3">
      <c r="A136" s="734" t="s">
        <v>165</v>
      </c>
      <c r="B136" s="16">
        <v>1418</v>
      </c>
      <c r="C136" s="178" t="s">
        <v>200</v>
      </c>
      <c r="D136" s="1111">
        <v>22615.384615384617</v>
      </c>
      <c r="E136" s="1111"/>
      <c r="F136" s="1112">
        <f t="shared" si="52"/>
        <v>0</v>
      </c>
      <c r="G136" s="1111">
        <v>22615.384615384617</v>
      </c>
      <c r="H136" s="1111"/>
      <c r="I136" s="1112">
        <f t="shared" si="53"/>
        <v>8.6994345367551171E-2</v>
      </c>
      <c r="J136" s="1111">
        <v>20805.429864253394</v>
      </c>
      <c r="K136" s="1111"/>
      <c r="L136" s="1112">
        <f t="shared" si="54"/>
        <v>0</v>
      </c>
      <c r="M136" s="1111">
        <v>20805.429864253394</v>
      </c>
      <c r="N136" s="1111"/>
      <c r="O136" s="1112">
        <f t="shared" si="55"/>
        <v>0</v>
      </c>
      <c r="P136" s="377">
        <v>20805.429864253394</v>
      </c>
      <c r="Q136" s="377"/>
      <c r="R136" s="1112">
        <f t="shared" si="56"/>
        <v>0.20795608743874619</v>
      </c>
      <c r="S136" s="1111">
        <v>17223.664072398169</v>
      </c>
      <c r="T136" s="1111"/>
      <c r="U136" s="1112">
        <f t="shared" si="57"/>
        <v>0</v>
      </c>
      <c r="V136" s="1111">
        <v>17223.664072398169</v>
      </c>
      <c r="W136" s="1111"/>
      <c r="X136" s="1112" t="e">
        <f t="shared" si="58"/>
        <v>#DIV/0!</v>
      </c>
      <c r="Y136" s="1111"/>
      <c r="Z136" s="1111"/>
      <c r="AA136" s="1112" t="e">
        <f t="shared" si="59"/>
        <v>#DIV/0!</v>
      </c>
      <c r="AB136" s="1111"/>
      <c r="AC136" s="1111"/>
      <c r="AD136" s="1112" t="e">
        <f t="shared" si="60"/>
        <v>#DIV/0!</v>
      </c>
      <c r="AE136" s="1111"/>
      <c r="AF136" s="1111"/>
      <c r="AG136" s="1112" t="e">
        <f t="shared" si="61"/>
        <v>#DIV/0!</v>
      </c>
      <c r="AH136" s="763"/>
      <c r="AI136" s="763"/>
      <c r="AJ136" s="1112" t="e">
        <f t="shared" si="62"/>
        <v>#DIV/0!</v>
      </c>
      <c r="AK136" s="405"/>
      <c r="AL136" s="1122"/>
      <c r="AM136" s="1112" t="e">
        <f t="shared" si="63"/>
        <v>#DIV/0!</v>
      </c>
      <c r="AN136" s="531"/>
      <c r="AO136" s="629"/>
      <c r="AP136" s="1112" t="e">
        <f t="shared" si="64"/>
        <v>#DIV/0!</v>
      </c>
      <c r="AQ136" s="836"/>
    </row>
    <row r="137" spans="1:82" x14ac:dyDescent="0.3">
      <c r="A137" s="279" t="s">
        <v>165</v>
      </c>
      <c r="B137" s="177">
        <v>925</v>
      </c>
      <c r="C137" s="178" t="s">
        <v>201</v>
      </c>
      <c r="D137" s="1111">
        <v>10850.678733031675</v>
      </c>
      <c r="E137" s="1111"/>
      <c r="F137" s="1112">
        <f t="shared" si="52"/>
        <v>0</v>
      </c>
      <c r="G137" s="1111">
        <v>10850.678733031675</v>
      </c>
      <c r="H137" s="1111"/>
      <c r="I137" s="1112">
        <f t="shared" si="53"/>
        <v>9.0991810737033732E-2</v>
      </c>
      <c r="J137" s="1111">
        <v>9945.7013574660632</v>
      </c>
      <c r="K137" s="1111"/>
      <c r="L137" s="1112">
        <f t="shared" si="54"/>
        <v>0</v>
      </c>
      <c r="M137" s="1111">
        <v>9945.7013574660632</v>
      </c>
      <c r="N137" s="1111"/>
      <c r="O137" s="1112">
        <f t="shared" si="55"/>
        <v>0</v>
      </c>
      <c r="P137" s="377">
        <v>9945.7013574660632</v>
      </c>
      <c r="Q137" s="377"/>
      <c r="R137" s="1112">
        <f t="shared" si="56"/>
        <v>-0.10386762172688399</v>
      </c>
      <c r="S137" s="1111">
        <v>11098.473393665163</v>
      </c>
      <c r="T137" s="1111"/>
      <c r="U137" s="1112">
        <f t="shared" si="57"/>
        <v>0</v>
      </c>
      <c r="V137" s="1111">
        <v>11098.473393665163</v>
      </c>
      <c r="W137" s="1111"/>
      <c r="X137" s="1112">
        <f t="shared" si="58"/>
        <v>0</v>
      </c>
      <c r="Y137" s="1111">
        <v>11098.473393665163</v>
      </c>
      <c r="Z137" s="1111"/>
      <c r="AA137" s="1112">
        <f t="shared" si="59"/>
        <v>5.0000000000000183E-2</v>
      </c>
      <c r="AB137" s="1111">
        <v>10569.974660633487</v>
      </c>
      <c r="AC137" s="1111"/>
      <c r="AD137" s="1112">
        <f t="shared" si="60"/>
        <v>0</v>
      </c>
      <c r="AE137" s="1111">
        <v>10569.974660633487</v>
      </c>
      <c r="AF137" s="1111"/>
      <c r="AG137" s="1112">
        <f t="shared" si="61"/>
        <v>0.10000000000000006</v>
      </c>
      <c r="AH137" s="763">
        <v>9609.0678733031691</v>
      </c>
      <c r="AI137" s="763"/>
      <c r="AJ137" s="1112">
        <f t="shared" si="62"/>
        <v>4.9999999999999892E-2</v>
      </c>
      <c r="AK137" s="531">
        <v>9151.4932126696858</v>
      </c>
      <c r="AL137" s="629"/>
      <c r="AM137" s="1112">
        <f t="shared" si="63"/>
        <v>0</v>
      </c>
      <c r="AN137" s="531">
        <v>9151.4932126696858</v>
      </c>
      <c r="AO137" s="629"/>
      <c r="AP137" s="1112">
        <f t="shared" si="64"/>
        <v>0</v>
      </c>
      <c r="AQ137" s="836">
        <v>9151.4932126696858</v>
      </c>
    </row>
    <row r="138" spans="1:82" x14ac:dyDescent="0.3">
      <c r="A138" s="279" t="s">
        <v>165</v>
      </c>
      <c r="B138" s="177">
        <v>926</v>
      </c>
      <c r="C138" s="178" t="s">
        <v>202</v>
      </c>
      <c r="D138" s="1111">
        <v>11755.656108597284</v>
      </c>
      <c r="E138" s="1111"/>
      <c r="F138" s="1112">
        <f t="shared" si="52"/>
        <v>0</v>
      </c>
      <c r="G138" s="1111">
        <v>11755.656108597284</v>
      </c>
      <c r="H138" s="1111"/>
      <c r="I138" s="1112">
        <f t="shared" si="53"/>
        <v>8.340283569641356E-2</v>
      </c>
      <c r="J138" s="1111">
        <v>10850.678733031675</v>
      </c>
      <c r="K138" s="1111"/>
      <c r="L138" s="1112">
        <f t="shared" si="54"/>
        <v>0</v>
      </c>
      <c r="M138" s="1111">
        <v>10850.678733031675</v>
      </c>
      <c r="N138" s="1111"/>
      <c r="O138" s="1112">
        <f t="shared" si="55"/>
        <v>0</v>
      </c>
      <c r="P138" s="377">
        <v>10850.678733031675</v>
      </c>
      <c r="Q138" s="377"/>
      <c r="R138" s="1112">
        <f t="shared" si="56"/>
        <v>1.601320705314483E-2</v>
      </c>
      <c r="S138" s="1111">
        <v>10679.66307692308</v>
      </c>
      <c r="T138" s="1111"/>
      <c r="U138" s="1112">
        <f t="shared" si="57"/>
        <v>0</v>
      </c>
      <c r="V138" s="1111">
        <v>10679.66307692308</v>
      </c>
      <c r="W138" s="1111"/>
      <c r="X138" s="1112">
        <f t="shared" si="58"/>
        <v>0</v>
      </c>
      <c r="Y138" s="1111">
        <v>10679.66307692308</v>
      </c>
      <c r="Z138" s="1111"/>
      <c r="AA138" s="1112">
        <f t="shared" si="59"/>
        <v>5.0000000000000051E-2</v>
      </c>
      <c r="AB138" s="1111">
        <v>10171.107692307694</v>
      </c>
      <c r="AC138" s="1111"/>
      <c r="AD138" s="1112">
        <f t="shared" si="60"/>
        <v>0</v>
      </c>
      <c r="AE138" s="1111">
        <v>10171.107692307694</v>
      </c>
      <c r="AF138" s="1111"/>
      <c r="AG138" s="1112">
        <f t="shared" si="61"/>
        <v>9.9999999999999936E-2</v>
      </c>
      <c r="AH138" s="763">
        <v>9246.4615384615408</v>
      </c>
      <c r="AI138" s="763"/>
      <c r="AJ138" s="1112">
        <f t="shared" si="62"/>
        <v>5.00000000000001E-2</v>
      </c>
      <c r="AK138" s="531">
        <v>8806.1538461538476</v>
      </c>
      <c r="AL138" s="629"/>
      <c r="AM138" s="1112">
        <f t="shared" si="63"/>
        <v>0</v>
      </c>
      <c r="AN138" s="531">
        <v>8806.1538461538476</v>
      </c>
      <c r="AO138" s="629"/>
      <c r="AP138" s="1112">
        <f t="shared" si="64"/>
        <v>0</v>
      </c>
      <c r="AQ138" s="836">
        <v>8806.1538461538476</v>
      </c>
    </row>
    <row r="139" spans="1:82" x14ac:dyDescent="0.3">
      <c r="A139" s="279" t="s">
        <v>165</v>
      </c>
      <c r="B139" s="177">
        <v>927</v>
      </c>
      <c r="C139" s="178" t="s">
        <v>203</v>
      </c>
      <c r="D139" s="1111">
        <v>11755.656108597284</v>
      </c>
      <c r="E139" s="1111"/>
      <c r="F139" s="1112">
        <f t="shared" si="52"/>
        <v>0</v>
      </c>
      <c r="G139" s="1111">
        <v>11755.656108597284</v>
      </c>
      <c r="H139" s="1111"/>
      <c r="I139" s="1112">
        <f t="shared" si="53"/>
        <v>8.340283569641356E-2</v>
      </c>
      <c r="J139" s="1111">
        <v>10850.678733031675</v>
      </c>
      <c r="K139" s="1111"/>
      <c r="L139" s="1112">
        <f t="shared" si="54"/>
        <v>0</v>
      </c>
      <c r="M139" s="1111">
        <v>10850.678733031675</v>
      </c>
      <c r="N139" s="1111"/>
      <c r="O139" s="1112">
        <f t="shared" si="55"/>
        <v>0</v>
      </c>
      <c r="P139" s="377">
        <v>10850.678733031675</v>
      </c>
      <c r="Q139" s="377"/>
      <c r="R139" s="1112">
        <f t="shared" si="56"/>
        <v>-7.4702257862314492E-2</v>
      </c>
      <c r="S139" s="1111">
        <v>11726.688868778283</v>
      </c>
      <c r="T139" s="1111"/>
      <c r="U139" s="1112">
        <f t="shared" si="57"/>
        <v>0</v>
      </c>
      <c r="V139" s="1111">
        <v>11726.688868778283</v>
      </c>
      <c r="W139" s="1111"/>
      <c r="X139" s="1112">
        <f t="shared" si="58"/>
        <v>0</v>
      </c>
      <c r="Y139" s="1111">
        <v>11726.688868778283</v>
      </c>
      <c r="Z139" s="1111"/>
      <c r="AA139" s="1112">
        <f t="shared" si="59"/>
        <v>4.9999999999999864E-2</v>
      </c>
      <c r="AB139" s="1111">
        <v>11168.275113122176</v>
      </c>
      <c r="AC139" s="1111"/>
      <c r="AD139" s="1112">
        <f t="shared" si="60"/>
        <v>0</v>
      </c>
      <c r="AE139" s="1111">
        <v>11168.275113122176</v>
      </c>
      <c r="AF139" s="1111"/>
      <c r="AG139" s="1112">
        <f t="shared" si="61"/>
        <v>0.10000000000000031</v>
      </c>
      <c r="AH139" s="763">
        <v>10152.977375565612</v>
      </c>
      <c r="AI139" s="763"/>
      <c r="AJ139" s="1112">
        <f t="shared" si="62"/>
        <v>4.9999999999999899E-2</v>
      </c>
      <c r="AK139" s="531">
        <v>9669.5022624434405</v>
      </c>
      <c r="AL139" s="629"/>
      <c r="AM139" s="1112">
        <f t="shared" si="63"/>
        <v>0</v>
      </c>
      <c r="AN139" s="531">
        <v>9669.5022624434405</v>
      </c>
      <c r="AO139" s="629"/>
      <c r="AP139" s="1112">
        <f t="shared" si="64"/>
        <v>0</v>
      </c>
      <c r="AQ139" s="836">
        <v>9669.5022624434405</v>
      </c>
    </row>
    <row r="140" spans="1:82" x14ac:dyDescent="0.3">
      <c r="A140" s="279" t="s">
        <v>165</v>
      </c>
      <c r="B140" s="177">
        <v>928</v>
      </c>
      <c r="C140" s="178" t="s">
        <v>204</v>
      </c>
      <c r="D140" s="1111">
        <v>16280.54298642534</v>
      </c>
      <c r="E140" s="1111"/>
      <c r="F140" s="1112">
        <f t="shared" si="52"/>
        <v>0</v>
      </c>
      <c r="G140" s="1111">
        <v>16280.54298642534</v>
      </c>
      <c r="H140" s="1111"/>
      <c r="I140" s="1112">
        <f t="shared" si="53"/>
        <v>5.8858151854031822E-2</v>
      </c>
      <c r="J140" s="1111">
        <v>15375.565610859729</v>
      </c>
      <c r="K140" s="1111"/>
      <c r="L140" s="1112">
        <f t="shared" si="54"/>
        <v>0</v>
      </c>
      <c r="M140" s="1111">
        <v>15375.565610859729</v>
      </c>
      <c r="N140" s="1111"/>
      <c r="O140" s="1112">
        <f t="shared" si="55"/>
        <v>6.2539086929330884E-2</v>
      </c>
      <c r="P140" s="377">
        <v>14470.588235294117</v>
      </c>
      <c r="Q140" s="377"/>
      <c r="R140" s="1112">
        <f t="shared" si="56"/>
        <v>1.4971536905987145E-3</v>
      </c>
      <c r="S140" s="1111">
        <v>14448.95592760181</v>
      </c>
      <c r="T140" s="1111"/>
      <c r="U140" s="1112">
        <f t="shared" si="57"/>
        <v>0</v>
      </c>
      <c r="V140" s="1111">
        <v>14448.95592760181</v>
      </c>
      <c r="W140" s="1111"/>
      <c r="X140" s="1112">
        <f t="shared" si="58"/>
        <v>0</v>
      </c>
      <c r="Y140" s="1111">
        <v>14448.95592760181</v>
      </c>
      <c r="Z140" s="1111"/>
      <c r="AA140" s="1112">
        <f t="shared" si="59"/>
        <v>5.0000000000000024E-2</v>
      </c>
      <c r="AB140" s="1111">
        <v>13760.910407239819</v>
      </c>
      <c r="AC140" s="1111"/>
      <c r="AD140" s="1112">
        <f t="shared" si="60"/>
        <v>0</v>
      </c>
      <c r="AE140" s="1111">
        <v>13760.910407239819</v>
      </c>
      <c r="AF140" s="1111"/>
      <c r="AG140" s="1112">
        <f t="shared" si="61"/>
        <v>9.9999999999999825E-2</v>
      </c>
      <c r="AH140" s="763">
        <v>12509.918552036201</v>
      </c>
      <c r="AI140" s="763"/>
      <c r="AJ140" s="1112">
        <f t="shared" si="62"/>
        <v>5.0000000000000211E-2</v>
      </c>
      <c r="AK140" s="531">
        <v>11914.208144796379</v>
      </c>
      <c r="AL140" s="629"/>
      <c r="AM140" s="1112">
        <f t="shared" si="63"/>
        <v>0</v>
      </c>
      <c r="AN140" s="531">
        <v>11914.208144796379</v>
      </c>
      <c r="AO140" s="629"/>
      <c r="AP140" s="1112">
        <f t="shared" si="64"/>
        <v>0</v>
      </c>
      <c r="AQ140" s="836">
        <v>11914.208144796379</v>
      </c>
    </row>
    <row r="141" spans="1:82" x14ac:dyDescent="0.3">
      <c r="A141" s="297" t="s">
        <v>165</v>
      </c>
      <c r="B141" s="174">
        <v>929</v>
      </c>
      <c r="C141" s="276" t="s">
        <v>205</v>
      </c>
      <c r="D141" s="1111">
        <v>9040.7239819004535</v>
      </c>
      <c r="E141" s="1111"/>
      <c r="F141" s="1112">
        <f t="shared" si="52"/>
        <v>0</v>
      </c>
      <c r="G141" s="1111">
        <v>9040.7239819004535</v>
      </c>
      <c r="H141" s="1111"/>
      <c r="I141" s="1112">
        <f t="shared" si="53"/>
        <v>0</v>
      </c>
      <c r="J141" s="1111">
        <v>9040.7239819004535</v>
      </c>
      <c r="K141" s="1111"/>
      <c r="L141" s="1112">
        <f t="shared" si="54"/>
        <v>0</v>
      </c>
      <c r="M141" s="1111">
        <v>9040.7239819004535</v>
      </c>
      <c r="N141" s="1111"/>
      <c r="O141" s="1112">
        <f t="shared" si="55"/>
        <v>0</v>
      </c>
      <c r="P141" s="377">
        <v>9040.7239819004535</v>
      </c>
      <c r="Q141" s="377"/>
      <c r="R141" s="1112">
        <f t="shared" si="56"/>
        <v>0.18283174074629943</v>
      </c>
      <c r="S141" s="1111">
        <v>7643.288280542989</v>
      </c>
      <c r="T141" s="1111"/>
      <c r="U141" s="1112">
        <f t="shared" si="57"/>
        <v>0</v>
      </c>
      <c r="V141" s="1111">
        <v>7643.288280542989</v>
      </c>
      <c r="W141" s="1111"/>
      <c r="X141" s="1112">
        <f t="shared" si="58"/>
        <v>0</v>
      </c>
      <c r="Y141" s="1111">
        <v>7643.288280542989</v>
      </c>
      <c r="Z141" s="1111"/>
      <c r="AA141" s="1112">
        <f t="shared" si="59"/>
        <v>5.0000000000000072E-2</v>
      </c>
      <c r="AB141" s="1111">
        <v>7279.3221719457033</v>
      </c>
      <c r="AC141" s="1111"/>
      <c r="AD141" s="1112">
        <f t="shared" si="60"/>
        <v>0</v>
      </c>
      <c r="AE141" s="1111">
        <v>7279.3221719457033</v>
      </c>
      <c r="AF141" s="1111"/>
      <c r="AG141" s="1112">
        <f t="shared" si="61"/>
        <v>0.10000000000000013</v>
      </c>
      <c r="AH141" s="763">
        <v>6617.5656108597295</v>
      </c>
      <c r="AI141" s="763"/>
      <c r="AJ141" s="1112">
        <f t="shared" si="62"/>
        <v>5.0000000000000044E-2</v>
      </c>
      <c r="AK141" s="664">
        <v>6302.4434389140279</v>
      </c>
      <c r="AL141" s="1123"/>
      <c r="AM141" s="1112">
        <f t="shared" si="63"/>
        <v>0</v>
      </c>
      <c r="AN141" s="664">
        <v>6302.4434389140279</v>
      </c>
      <c r="AO141" s="1123"/>
      <c r="AP141" s="1112">
        <f t="shared" si="64"/>
        <v>0</v>
      </c>
      <c r="AQ141" s="837">
        <v>6302.4434389140279</v>
      </c>
    </row>
    <row r="142" spans="1:82" s="38" customFormat="1" x14ac:dyDescent="0.3">
      <c r="A142" s="279" t="s">
        <v>165</v>
      </c>
      <c r="B142" s="268">
        <v>1393</v>
      </c>
      <c r="C142" s="419" t="s">
        <v>206</v>
      </c>
      <c r="D142" s="1111">
        <v>9040.7239819004535</v>
      </c>
      <c r="E142" s="1111"/>
      <c r="F142" s="1112">
        <f t="shared" si="52"/>
        <v>0</v>
      </c>
      <c r="G142" s="1111">
        <v>9040.7239819004535</v>
      </c>
      <c r="H142" s="1111"/>
      <c r="I142" s="1112">
        <f t="shared" si="53"/>
        <v>0.11123470522803122</v>
      </c>
      <c r="J142" s="1111">
        <v>8135.746606334842</v>
      </c>
      <c r="K142" s="1111"/>
      <c r="L142" s="1112">
        <f t="shared" si="54"/>
        <v>0</v>
      </c>
      <c r="M142" s="1111">
        <v>8135.746606334842</v>
      </c>
      <c r="N142" s="1111"/>
      <c r="O142" s="1112">
        <f t="shared" si="55"/>
        <v>0</v>
      </c>
      <c r="P142" s="377">
        <v>8135.746606334842</v>
      </c>
      <c r="Q142" s="377"/>
      <c r="R142" s="1112">
        <f t="shared" si="56"/>
        <v>-1.1122233344460067E-4</v>
      </c>
      <c r="S142" s="1111">
        <v>8136.651583710408</v>
      </c>
      <c r="T142" s="1111"/>
      <c r="U142" s="1112">
        <f t="shared" si="57"/>
        <v>0</v>
      </c>
      <c r="V142" s="1111">
        <v>8136.651583710408</v>
      </c>
      <c r="W142" s="1111"/>
      <c r="X142" s="1112" t="e">
        <f t="shared" si="58"/>
        <v>#DIV/0!</v>
      </c>
      <c r="Y142" s="1111"/>
      <c r="Z142" s="1111"/>
      <c r="AA142" s="1112" t="e">
        <f t="shared" si="59"/>
        <v>#DIV/0!</v>
      </c>
      <c r="AB142" s="731"/>
      <c r="AC142" s="731"/>
      <c r="AD142" s="1112" t="e">
        <f t="shared" si="60"/>
        <v>#DIV/0!</v>
      </c>
      <c r="AE142" s="731"/>
      <c r="AF142" s="731"/>
      <c r="AG142" s="1112" t="e">
        <f t="shared" si="61"/>
        <v>#DIV/0!</v>
      </c>
      <c r="AH142" s="1024"/>
      <c r="AI142" s="1024"/>
      <c r="AJ142" s="1112" t="e">
        <f t="shared" si="62"/>
        <v>#DIV/0!</v>
      </c>
      <c r="AK142" s="1023"/>
      <c r="AL142" s="1023"/>
      <c r="AM142" s="1112" t="e">
        <f t="shared" si="63"/>
        <v>#DIV/0!</v>
      </c>
      <c r="AN142" s="1021"/>
      <c r="AO142" s="1021"/>
      <c r="AP142" s="1112" t="e">
        <f t="shared" si="64"/>
        <v>#DIV/0!</v>
      </c>
      <c r="AQ142" s="1024"/>
      <c r="AR142" s="1027"/>
      <c r="AS142" s="725"/>
      <c r="AT142" s="73"/>
      <c r="AV142" s="852"/>
      <c r="AW142" s="1027"/>
      <c r="AX142" s="1027"/>
      <c r="AY142" s="1027"/>
      <c r="AZ142" s="1028"/>
      <c r="BA142" s="1027"/>
      <c r="BB142" s="1027"/>
      <c r="BC142" s="725"/>
      <c r="BD142" s="725"/>
      <c r="BE142" s="725"/>
      <c r="BF142" s="725"/>
      <c r="BG142" s="725"/>
      <c r="BH142" s="725"/>
      <c r="BI142" s="725"/>
      <c r="BJ142" s="725"/>
      <c r="BK142" s="725"/>
      <c r="BL142" s="725"/>
      <c r="BM142" s="725"/>
      <c r="BN142" s="725"/>
      <c r="BO142" s="725"/>
      <c r="BP142" s="725"/>
      <c r="BQ142" s="725"/>
      <c r="BR142" s="725"/>
      <c r="BS142" s="725"/>
      <c r="BT142" s="725"/>
      <c r="BU142" s="725"/>
      <c r="BV142" s="725"/>
      <c r="BW142" s="725"/>
      <c r="BX142" s="725"/>
      <c r="BY142" s="725"/>
      <c r="BZ142" s="725"/>
      <c r="CA142" s="725"/>
      <c r="CB142" s="725"/>
      <c r="CC142" s="725"/>
      <c r="CD142" s="725"/>
    </row>
    <row r="143" spans="1:82" s="38" customFormat="1" x14ac:dyDescent="0.3">
      <c r="A143" s="279" t="s">
        <v>165</v>
      </c>
      <c r="B143" s="268">
        <v>1394</v>
      </c>
      <c r="C143" s="419" t="s">
        <v>207</v>
      </c>
      <c r="D143" s="1111">
        <v>7230.7692307692305</v>
      </c>
      <c r="E143" s="1111"/>
      <c r="F143" s="1112">
        <f t="shared" si="52"/>
        <v>0</v>
      </c>
      <c r="G143" s="1111">
        <v>7230.7692307692305</v>
      </c>
      <c r="H143" s="1111"/>
      <c r="I143" s="1112">
        <f t="shared" si="53"/>
        <v>0.14306151645207435</v>
      </c>
      <c r="J143" s="1111">
        <v>6325.7918552036199</v>
      </c>
      <c r="K143" s="1111"/>
      <c r="L143" s="1112">
        <f t="shared" si="54"/>
        <v>0</v>
      </c>
      <c r="M143" s="1111">
        <v>6325.7918552036199</v>
      </c>
      <c r="N143" s="1111"/>
      <c r="O143" s="1112">
        <f t="shared" si="55"/>
        <v>0</v>
      </c>
      <c r="P143" s="377">
        <v>6325.7918552036199</v>
      </c>
      <c r="Q143" s="377"/>
      <c r="R143" s="1112">
        <f t="shared" si="56"/>
        <v>-0.18159466104671582</v>
      </c>
      <c r="S143" s="1111">
        <v>7729.411764705882</v>
      </c>
      <c r="T143" s="1111"/>
      <c r="U143" s="1112">
        <f t="shared" si="57"/>
        <v>0</v>
      </c>
      <c r="V143" s="1111">
        <v>7729.411764705882</v>
      </c>
      <c r="W143" s="1111"/>
      <c r="X143" s="1112" t="e">
        <f t="shared" si="58"/>
        <v>#DIV/0!</v>
      </c>
      <c r="Y143" s="1111"/>
      <c r="Z143" s="1111"/>
      <c r="AA143" s="1112" t="e">
        <f t="shared" si="59"/>
        <v>#DIV/0!</v>
      </c>
      <c r="AB143" s="731"/>
      <c r="AC143" s="731"/>
      <c r="AD143" s="1112" t="e">
        <f t="shared" si="60"/>
        <v>#DIV/0!</v>
      </c>
      <c r="AE143" s="731"/>
      <c r="AF143" s="731"/>
      <c r="AG143" s="1112" t="e">
        <f t="shared" si="61"/>
        <v>#DIV/0!</v>
      </c>
      <c r="AH143" s="1024"/>
      <c r="AI143" s="1024"/>
      <c r="AJ143" s="1112" t="e">
        <f t="shared" si="62"/>
        <v>#DIV/0!</v>
      </c>
      <c r="AK143" s="1023"/>
      <c r="AL143" s="1023"/>
      <c r="AM143" s="1112" t="e">
        <f t="shared" si="63"/>
        <v>#DIV/0!</v>
      </c>
      <c r="AN143" s="1021"/>
      <c r="AO143" s="1021"/>
      <c r="AP143" s="1112" t="e">
        <f t="shared" si="64"/>
        <v>#DIV/0!</v>
      </c>
      <c r="AQ143" s="1024"/>
      <c r="AR143" s="1027"/>
      <c r="AS143" s="725"/>
      <c r="AT143" s="73"/>
      <c r="AV143" s="852"/>
      <c r="AW143" s="1027"/>
      <c r="AX143" s="1027"/>
      <c r="AY143" s="1027"/>
      <c r="AZ143" s="1028"/>
      <c r="BA143" s="1027"/>
      <c r="BB143" s="1027"/>
      <c r="BC143" s="725"/>
      <c r="BD143" s="725"/>
      <c r="BE143" s="725"/>
      <c r="BF143" s="725"/>
      <c r="BG143" s="725"/>
      <c r="BH143" s="725"/>
      <c r="BI143" s="725"/>
      <c r="BJ143" s="725"/>
      <c r="BK143" s="725"/>
      <c r="BL143" s="725"/>
      <c r="BM143" s="725"/>
      <c r="BN143" s="725"/>
      <c r="BO143" s="725"/>
      <c r="BP143" s="725"/>
      <c r="BQ143" s="725"/>
      <c r="BR143" s="725"/>
      <c r="BS143" s="725"/>
      <c r="BT143" s="725"/>
      <c r="BU143" s="725"/>
      <c r="BV143" s="725"/>
      <c r="BW143" s="725"/>
      <c r="BX143" s="725"/>
      <c r="BY143" s="725"/>
      <c r="BZ143" s="725"/>
      <c r="CA143" s="725"/>
      <c r="CB143" s="725"/>
      <c r="CC143" s="725"/>
      <c r="CD143" s="725"/>
    </row>
    <row r="144" spans="1:82" s="38" customFormat="1" x14ac:dyDescent="0.3">
      <c r="A144" s="279" t="s">
        <v>165</v>
      </c>
      <c r="B144" s="268">
        <v>1395</v>
      </c>
      <c r="C144" s="419" t="s">
        <v>1356</v>
      </c>
      <c r="D144" s="1111">
        <v>21710.407239819004</v>
      </c>
      <c r="E144" s="1111"/>
      <c r="F144" s="1112">
        <f t="shared" si="52"/>
        <v>0</v>
      </c>
      <c r="G144" s="1111">
        <v>21710.407239819004</v>
      </c>
      <c r="H144" s="1111"/>
      <c r="I144" s="1112">
        <f t="shared" si="53"/>
        <v>4.3497172683775495E-2</v>
      </c>
      <c r="J144" s="1111">
        <v>20805.429864253394</v>
      </c>
      <c r="K144" s="1111"/>
      <c r="L144" s="1112">
        <f t="shared" si="54"/>
        <v>0</v>
      </c>
      <c r="M144" s="1111">
        <v>20805.429864253394</v>
      </c>
      <c r="N144" s="1111"/>
      <c r="O144" s="1112">
        <f t="shared" si="55"/>
        <v>4.547521600727597E-2</v>
      </c>
      <c r="P144" s="377">
        <v>19900.452488687784</v>
      </c>
      <c r="Q144" s="377"/>
      <c r="R144" s="1112">
        <f t="shared" si="56"/>
        <v>-2.2275576897425667E-2</v>
      </c>
      <c r="S144" s="1111">
        <v>20353.846153846156</v>
      </c>
      <c r="T144" s="1111"/>
      <c r="U144" s="1112">
        <f t="shared" si="57"/>
        <v>0</v>
      </c>
      <c r="V144" s="1111">
        <v>20353.846153846156</v>
      </c>
      <c r="W144" s="1111"/>
      <c r="X144" s="1112" t="e">
        <f t="shared" si="58"/>
        <v>#DIV/0!</v>
      </c>
      <c r="Y144" s="1111"/>
      <c r="Z144" s="1111"/>
      <c r="AA144" s="1112" t="e">
        <f t="shared" si="59"/>
        <v>#DIV/0!</v>
      </c>
      <c r="AB144" s="731"/>
      <c r="AC144" s="731"/>
      <c r="AD144" s="1112" t="e">
        <f t="shared" si="60"/>
        <v>#DIV/0!</v>
      </c>
      <c r="AE144" s="731"/>
      <c r="AF144" s="731"/>
      <c r="AG144" s="1112" t="e">
        <f t="shared" si="61"/>
        <v>#DIV/0!</v>
      </c>
      <c r="AH144" s="1024"/>
      <c r="AI144" s="1024"/>
      <c r="AJ144" s="1112" t="e">
        <f t="shared" si="62"/>
        <v>#DIV/0!</v>
      </c>
      <c r="AK144" s="1023"/>
      <c r="AL144" s="1023"/>
      <c r="AM144" s="1112" t="e">
        <f t="shared" si="63"/>
        <v>#DIV/0!</v>
      </c>
      <c r="AN144" s="1021"/>
      <c r="AO144" s="1021"/>
      <c r="AP144" s="1112" t="e">
        <f t="shared" si="64"/>
        <v>#DIV/0!</v>
      </c>
      <c r="AQ144" s="1024"/>
      <c r="AR144" s="1027"/>
      <c r="AS144" s="725"/>
      <c r="AT144" s="73"/>
      <c r="AV144" s="852"/>
      <c r="AW144" s="1027"/>
      <c r="AX144" s="1027"/>
      <c r="AY144" s="1027"/>
      <c r="AZ144" s="1028"/>
      <c r="BA144" s="1027"/>
      <c r="BB144" s="1027"/>
      <c r="BC144" s="725"/>
      <c r="BD144" s="725"/>
      <c r="BE144" s="725"/>
      <c r="BF144" s="725"/>
      <c r="BG144" s="725"/>
      <c r="BH144" s="725"/>
      <c r="BI144" s="725"/>
      <c r="BJ144" s="725"/>
      <c r="BK144" s="725"/>
      <c r="BL144" s="725"/>
      <c r="BM144" s="725"/>
      <c r="BN144" s="725"/>
      <c r="BO144" s="725"/>
      <c r="BP144" s="725"/>
      <c r="BQ144" s="725"/>
      <c r="BR144" s="725"/>
      <c r="BS144" s="725"/>
      <c r="BT144" s="725"/>
      <c r="BU144" s="725"/>
      <c r="BV144" s="725"/>
      <c r="BW144" s="725"/>
      <c r="BX144" s="725"/>
      <c r="BY144" s="725"/>
      <c r="BZ144" s="725"/>
      <c r="CA144" s="725"/>
      <c r="CB144" s="725"/>
      <c r="CC144" s="725"/>
      <c r="CD144" s="725"/>
    </row>
    <row r="145" spans="1:82" s="38" customFormat="1" x14ac:dyDescent="0.3">
      <c r="A145" s="279" t="s">
        <v>165</v>
      </c>
      <c r="B145" s="73">
        <v>1047</v>
      </c>
      <c r="C145" s="718" t="s">
        <v>209</v>
      </c>
      <c r="D145" s="1111">
        <v>11975.206611570249</v>
      </c>
      <c r="E145" s="1111"/>
      <c r="F145" s="1112">
        <f t="shared" si="52"/>
        <v>0</v>
      </c>
      <c r="G145" s="1111">
        <v>11975.206611570249</v>
      </c>
      <c r="H145" s="1111"/>
      <c r="I145" s="1112">
        <f t="shared" si="53"/>
        <v>0.11547344110854513</v>
      </c>
      <c r="J145" s="1111">
        <v>10735.537190082645</v>
      </c>
      <c r="K145" s="1111"/>
      <c r="L145" s="1112">
        <f t="shared" si="54"/>
        <v>0</v>
      </c>
      <c r="M145" s="1111">
        <v>10735.537190082645</v>
      </c>
      <c r="N145" s="1111"/>
      <c r="O145" s="1112">
        <f t="shared" si="55"/>
        <v>8.3402835696413616E-2</v>
      </c>
      <c r="P145" s="377">
        <v>9909.0909090909099</v>
      </c>
      <c r="Q145" s="377"/>
      <c r="R145" s="1112">
        <f t="shared" si="56"/>
        <v>0.48024691358024696</v>
      </c>
      <c r="S145" s="1111">
        <v>6694.2148760330583</v>
      </c>
      <c r="T145" s="1111"/>
      <c r="U145" s="1112">
        <f t="shared" si="57"/>
        <v>0</v>
      </c>
      <c r="V145" s="1111">
        <v>6694.2148760330583</v>
      </c>
      <c r="W145" s="1111"/>
      <c r="X145" s="1112" t="e">
        <f t="shared" si="58"/>
        <v>#DIV/0!</v>
      </c>
      <c r="Y145" s="1111"/>
      <c r="Z145" s="1111"/>
      <c r="AA145" s="1112" t="e">
        <f t="shared" si="59"/>
        <v>#DIV/0!</v>
      </c>
      <c r="AB145" s="731"/>
      <c r="AC145" s="731"/>
      <c r="AD145" s="1112" t="e">
        <f t="shared" si="60"/>
        <v>#DIV/0!</v>
      </c>
      <c r="AE145" s="731"/>
      <c r="AF145" s="731"/>
      <c r="AG145" s="1112" t="e">
        <f t="shared" si="61"/>
        <v>#DIV/0!</v>
      </c>
      <c r="AH145" s="1024"/>
      <c r="AI145" s="1024"/>
      <c r="AJ145" s="1112" t="e">
        <f t="shared" si="62"/>
        <v>#DIV/0!</v>
      </c>
      <c r="AK145" s="1023"/>
      <c r="AL145" s="1023"/>
      <c r="AM145" s="1112" t="e">
        <f t="shared" si="63"/>
        <v>#DIV/0!</v>
      </c>
      <c r="AN145" s="1021"/>
      <c r="AO145" s="1021"/>
      <c r="AP145" s="1112" t="e">
        <f t="shared" si="64"/>
        <v>#DIV/0!</v>
      </c>
      <c r="AQ145" s="1024"/>
      <c r="AR145" s="1027"/>
      <c r="AS145" s="725"/>
      <c r="AT145" s="73"/>
      <c r="AV145" s="852"/>
      <c r="AW145" s="1027"/>
      <c r="AX145" s="1027"/>
      <c r="AY145" s="1027"/>
      <c r="AZ145" s="1028"/>
      <c r="BA145" s="1027"/>
      <c r="BB145" s="1027"/>
      <c r="BC145" s="725"/>
      <c r="BD145" s="725"/>
      <c r="BE145" s="725"/>
      <c r="BF145" s="725"/>
      <c r="BG145" s="725"/>
      <c r="BH145" s="725"/>
      <c r="BI145" s="725"/>
      <c r="BJ145" s="725"/>
      <c r="BK145" s="725"/>
      <c r="BL145" s="725"/>
      <c r="BM145" s="725"/>
      <c r="BN145" s="725"/>
      <c r="BO145" s="725"/>
      <c r="BP145" s="725"/>
      <c r="BQ145" s="725"/>
      <c r="BR145" s="725"/>
      <c r="BS145" s="725"/>
      <c r="BT145" s="725"/>
      <c r="BU145" s="725"/>
      <c r="BV145" s="725"/>
      <c r="BW145" s="725"/>
      <c r="BX145" s="725"/>
      <c r="BY145" s="725"/>
      <c r="BZ145" s="725"/>
      <c r="CA145" s="725"/>
      <c r="CB145" s="725"/>
      <c r="CC145" s="725"/>
      <c r="CD145" s="725"/>
    </row>
    <row r="146" spans="1:82" s="38" customFormat="1" x14ac:dyDescent="0.3">
      <c r="A146" s="279" t="s">
        <v>165</v>
      </c>
      <c r="B146" s="73">
        <v>1048</v>
      </c>
      <c r="C146" s="802" t="s">
        <v>210</v>
      </c>
      <c r="D146" s="1111">
        <v>11148.760330578512</v>
      </c>
      <c r="E146" s="1111"/>
      <c r="F146" s="1112">
        <f t="shared" si="52"/>
        <v>0</v>
      </c>
      <c r="G146" s="1111">
        <v>11148.760330578512</v>
      </c>
      <c r="H146" s="1111"/>
      <c r="I146" s="1112">
        <f t="shared" si="53"/>
        <v>0.12510425354462043</v>
      </c>
      <c r="J146" s="1111">
        <v>9909.0909090909099</v>
      </c>
      <c r="K146" s="1111"/>
      <c r="L146" s="1112">
        <f t="shared" si="54"/>
        <v>0</v>
      </c>
      <c r="M146" s="1111">
        <v>9909.0909090909099</v>
      </c>
      <c r="N146" s="1111"/>
      <c r="O146" s="1112">
        <f t="shared" si="55"/>
        <v>0</v>
      </c>
      <c r="P146" s="377">
        <v>9909.0909090909099</v>
      </c>
      <c r="Q146" s="377"/>
      <c r="R146" s="1112">
        <f t="shared" si="56"/>
        <v>0.33222222222222225</v>
      </c>
      <c r="S146" s="1111">
        <v>7438.0165289256202</v>
      </c>
      <c r="T146" s="1111"/>
      <c r="U146" s="1112">
        <f t="shared" si="57"/>
        <v>0</v>
      </c>
      <c r="V146" s="1111">
        <v>7438.0165289256202</v>
      </c>
      <c r="W146" s="1111"/>
      <c r="X146" s="1112" t="e">
        <f t="shared" si="58"/>
        <v>#DIV/0!</v>
      </c>
      <c r="Y146" s="1111"/>
      <c r="Z146" s="1111"/>
      <c r="AA146" s="1112" t="e">
        <f t="shared" si="59"/>
        <v>#DIV/0!</v>
      </c>
      <c r="AB146" s="731"/>
      <c r="AC146" s="731"/>
      <c r="AD146" s="1112" t="e">
        <f t="shared" si="60"/>
        <v>#DIV/0!</v>
      </c>
      <c r="AE146" s="731"/>
      <c r="AF146" s="731"/>
      <c r="AG146" s="1112" t="e">
        <f t="shared" si="61"/>
        <v>#DIV/0!</v>
      </c>
      <c r="AH146" s="1024"/>
      <c r="AI146" s="1024"/>
      <c r="AJ146" s="1112" t="e">
        <f t="shared" si="62"/>
        <v>#DIV/0!</v>
      </c>
      <c r="AK146" s="1023"/>
      <c r="AL146" s="1023"/>
      <c r="AM146" s="1112" t="e">
        <f t="shared" si="63"/>
        <v>#DIV/0!</v>
      </c>
      <c r="AN146" s="1021"/>
      <c r="AO146" s="1021"/>
      <c r="AP146" s="1112" t="e">
        <f t="shared" si="64"/>
        <v>#DIV/0!</v>
      </c>
      <c r="AQ146" s="1024"/>
      <c r="AR146" s="1027"/>
      <c r="AS146" s="725"/>
      <c r="AT146" s="73"/>
      <c r="AV146" s="852"/>
      <c r="AW146" s="1027"/>
      <c r="AX146" s="1027"/>
      <c r="AY146" s="1027"/>
      <c r="AZ146" s="1028"/>
      <c r="BA146" s="1027"/>
      <c r="BB146" s="1027"/>
      <c r="BC146" s="725"/>
      <c r="BD146" s="725"/>
      <c r="BE146" s="725"/>
      <c r="BF146" s="725"/>
      <c r="BG146" s="725"/>
      <c r="BH146" s="725"/>
      <c r="BI146" s="725"/>
      <c r="BJ146" s="725"/>
      <c r="BK146" s="725"/>
      <c r="BL146" s="725"/>
      <c r="BM146" s="725"/>
      <c r="BN146" s="725"/>
      <c r="BO146" s="725"/>
      <c r="BP146" s="725"/>
      <c r="BQ146" s="725"/>
      <c r="BR146" s="725"/>
      <c r="BS146" s="725"/>
      <c r="BT146" s="725"/>
      <c r="BU146" s="725"/>
      <c r="BV146" s="725"/>
      <c r="BW146" s="725"/>
      <c r="BX146" s="725"/>
      <c r="BY146" s="725"/>
      <c r="BZ146" s="725"/>
      <c r="CA146" s="725"/>
      <c r="CB146" s="725"/>
      <c r="CC146" s="725"/>
      <c r="CD146" s="725"/>
    </row>
    <row r="147" spans="1:82" s="38" customFormat="1" ht="15" thickBot="1" x14ac:dyDescent="0.35">
      <c r="A147" s="279" t="s">
        <v>165</v>
      </c>
      <c r="B147" s="287">
        <v>1046</v>
      </c>
      <c r="C147" s="720" t="s">
        <v>211</v>
      </c>
      <c r="D147" s="1111">
        <v>8256.1983471074382</v>
      </c>
      <c r="E147" s="1111"/>
      <c r="F147" s="1112">
        <f t="shared" si="52"/>
        <v>0</v>
      </c>
      <c r="G147" s="1111">
        <v>8256.1983471074382</v>
      </c>
      <c r="H147" s="1111"/>
      <c r="I147" s="1112">
        <f t="shared" si="53"/>
        <v>0.25031289111389232</v>
      </c>
      <c r="J147" s="1111">
        <v>6603.3057851239673</v>
      </c>
      <c r="K147" s="1111"/>
      <c r="L147" s="1112">
        <f t="shared" si="54"/>
        <v>0</v>
      </c>
      <c r="M147" s="1111">
        <v>6603.3057851239673</v>
      </c>
      <c r="N147" s="1111"/>
      <c r="O147" s="1112">
        <f t="shared" si="55"/>
        <v>0</v>
      </c>
      <c r="P147" s="377">
        <v>6603.3057851239673</v>
      </c>
      <c r="Q147" s="377"/>
      <c r="R147" s="1112">
        <f t="shared" si="56"/>
        <v>0.26825396825396813</v>
      </c>
      <c r="S147" s="1111">
        <v>5206.6115702479347</v>
      </c>
      <c r="T147" s="1111"/>
      <c r="U147" s="1112">
        <f t="shared" si="57"/>
        <v>0</v>
      </c>
      <c r="V147" s="1111">
        <v>5206.6115702479347</v>
      </c>
      <c r="W147" s="1111"/>
      <c r="X147" s="1112" t="e">
        <f t="shared" si="58"/>
        <v>#DIV/0!</v>
      </c>
      <c r="Y147" s="1111"/>
      <c r="Z147" s="1111"/>
      <c r="AA147" s="1112" t="e">
        <f t="shared" si="59"/>
        <v>#DIV/0!</v>
      </c>
      <c r="AB147" s="731"/>
      <c r="AC147" s="731"/>
      <c r="AD147" s="1112" t="e">
        <f t="shared" si="60"/>
        <v>#DIV/0!</v>
      </c>
      <c r="AE147" s="731"/>
      <c r="AF147" s="731"/>
      <c r="AG147" s="1112" t="e">
        <f t="shared" si="61"/>
        <v>#DIV/0!</v>
      </c>
      <c r="AH147" s="1024"/>
      <c r="AI147" s="1024"/>
      <c r="AJ147" s="1112" t="e">
        <f t="shared" si="62"/>
        <v>#DIV/0!</v>
      </c>
      <c r="AK147" s="1023"/>
      <c r="AL147" s="1023"/>
      <c r="AM147" s="1112" t="e">
        <f t="shared" si="63"/>
        <v>#DIV/0!</v>
      </c>
      <c r="AN147" s="1021"/>
      <c r="AO147" s="1021"/>
      <c r="AP147" s="1112" t="e">
        <f t="shared" si="64"/>
        <v>#DIV/0!</v>
      </c>
      <c r="AQ147" s="1024"/>
      <c r="AR147" s="1027"/>
      <c r="AS147" s="725"/>
      <c r="AT147" s="73"/>
      <c r="AV147" s="852"/>
      <c r="AW147" s="1027"/>
      <c r="AX147" s="1027"/>
      <c r="AY147" s="1027"/>
      <c r="AZ147" s="1028"/>
      <c r="BA147" s="1027"/>
      <c r="BB147" s="1027"/>
      <c r="BC147" s="725"/>
      <c r="BD147" s="725"/>
      <c r="BE147" s="725"/>
      <c r="BF147" s="725"/>
      <c r="BG147" s="725"/>
      <c r="BH147" s="725"/>
      <c r="BI147" s="725"/>
      <c r="BJ147" s="725"/>
      <c r="BK147" s="725"/>
      <c r="BL147" s="725"/>
      <c r="BM147" s="725"/>
      <c r="BN147" s="725"/>
      <c r="BO147" s="725"/>
      <c r="BP147" s="725"/>
      <c r="BQ147" s="725"/>
      <c r="BR147" s="725"/>
      <c r="BS147" s="725"/>
      <c r="BT147" s="725"/>
      <c r="BU147" s="725"/>
      <c r="BV147" s="725"/>
      <c r="BW147" s="725"/>
      <c r="BX147" s="725"/>
      <c r="BY147" s="725"/>
      <c r="BZ147" s="725"/>
      <c r="CA147" s="725"/>
      <c r="CB147" s="725"/>
      <c r="CC147" s="725"/>
      <c r="CD147" s="725"/>
    </row>
    <row r="148" spans="1:82" x14ac:dyDescent="0.3">
      <c r="A148" s="717" t="s">
        <v>165</v>
      </c>
      <c r="B148" s="73">
        <v>1376</v>
      </c>
      <c r="C148" s="718" t="s">
        <v>489</v>
      </c>
      <c r="D148" s="1111">
        <v>9867.7685950413234</v>
      </c>
      <c r="E148" s="1111"/>
      <c r="F148" s="1112">
        <f t="shared" si="52"/>
        <v>-2.3450036347451224E-5</v>
      </c>
      <c r="G148" s="1111">
        <v>9868</v>
      </c>
      <c r="H148" s="1111"/>
      <c r="I148" s="1112">
        <f t="shared" si="53"/>
        <v>2.3450586264551497E-5</v>
      </c>
      <c r="J148" s="1111">
        <v>9867.7685950413234</v>
      </c>
      <c r="K148" s="1111"/>
      <c r="L148" s="1112">
        <f t="shared" si="54"/>
        <v>0</v>
      </c>
      <c r="M148" s="1111">
        <v>9867.7685950413234</v>
      </c>
      <c r="N148" s="1111"/>
      <c r="O148" s="1112">
        <f t="shared" si="55"/>
        <v>0</v>
      </c>
      <c r="P148" s="377">
        <v>9867.7685950413234</v>
      </c>
      <c r="Q148" s="377"/>
      <c r="R148" s="1112">
        <f t="shared" si="56"/>
        <v>0.30136239782016355</v>
      </c>
      <c r="S148" s="1111">
        <v>7582.644628099174</v>
      </c>
      <c r="T148" s="1111"/>
      <c r="U148" s="1112">
        <f t="shared" si="57"/>
        <v>0</v>
      </c>
      <c r="V148" s="1111">
        <v>7582.644628099174</v>
      </c>
      <c r="W148" s="1111"/>
      <c r="X148" s="1112" t="e">
        <f t="shared" si="58"/>
        <v>#DIV/0!</v>
      </c>
      <c r="Y148" s="1111"/>
      <c r="Z148" s="1111"/>
      <c r="AA148" s="1112" t="e">
        <f t="shared" si="59"/>
        <v>#DIV/0!</v>
      </c>
      <c r="AB148" s="1125"/>
      <c r="AC148" s="1125"/>
      <c r="AD148" s="1112" t="e">
        <f t="shared" si="60"/>
        <v>#DIV/0!</v>
      </c>
      <c r="AE148" s="1125"/>
      <c r="AF148" s="1125"/>
      <c r="AG148" s="1112" t="e">
        <f t="shared" si="61"/>
        <v>#DIV/0!</v>
      </c>
      <c r="AH148" s="852"/>
      <c r="AI148" s="852"/>
      <c r="AJ148" s="1112" t="e">
        <f t="shared" si="62"/>
        <v>#DIV/0!</v>
      </c>
      <c r="AK148" s="82"/>
      <c r="AL148" s="82"/>
      <c r="AM148" s="1112" t="e">
        <f t="shared" si="63"/>
        <v>#DIV/0!</v>
      </c>
      <c r="AN148" s="82"/>
      <c r="AO148" s="82"/>
      <c r="AP148" s="1112" t="e">
        <f t="shared" si="64"/>
        <v>#DIV/0!</v>
      </c>
      <c r="AQ148" s="1072"/>
    </row>
    <row r="149" spans="1:82" ht="15" thickBot="1" x14ac:dyDescent="0.35">
      <c r="A149" s="1063" t="s">
        <v>165</v>
      </c>
      <c r="B149" s="73">
        <v>1377</v>
      </c>
      <c r="C149" s="718" t="s">
        <v>213</v>
      </c>
      <c r="D149" s="1126">
        <v>7000</v>
      </c>
      <c r="E149" s="1126"/>
      <c r="F149" s="1112">
        <f t="shared" si="52"/>
        <v>0</v>
      </c>
      <c r="G149" s="1126">
        <v>7000</v>
      </c>
      <c r="H149" s="1126"/>
      <c r="I149" s="1112">
        <f t="shared" si="53"/>
        <v>0</v>
      </c>
      <c r="J149" s="1126">
        <v>7000</v>
      </c>
      <c r="K149" s="1126"/>
      <c r="L149" s="1112">
        <f t="shared" si="54"/>
        <v>0</v>
      </c>
      <c r="M149" s="1126">
        <v>7000</v>
      </c>
      <c r="N149" s="1126"/>
      <c r="O149" s="1112">
        <f t="shared" si="55"/>
        <v>0</v>
      </c>
      <c r="P149" s="1127">
        <v>7000</v>
      </c>
      <c r="Q149" s="378"/>
      <c r="R149" s="1112">
        <f t="shared" si="56"/>
        <v>0.41733601070950477</v>
      </c>
      <c r="S149" s="1111">
        <v>4938.8429752066113</v>
      </c>
      <c r="T149" s="1111"/>
      <c r="U149" s="1112">
        <f t="shared" si="57"/>
        <v>0</v>
      </c>
      <c r="V149" s="1111">
        <v>4938.8429752066113</v>
      </c>
      <c r="W149" s="1111"/>
      <c r="X149" s="1112" t="e">
        <f t="shared" si="58"/>
        <v>#DIV/0!</v>
      </c>
      <c r="Y149" s="1111"/>
      <c r="Z149" s="1111"/>
      <c r="AA149" s="1112" t="e">
        <f t="shared" si="59"/>
        <v>#DIV/0!</v>
      </c>
      <c r="AB149" s="1125"/>
      <c r="AC149" s="1125"/>
      <c r="AD149" s="1112" t="e">
        <f t="shared" si="60"/>
        <v>#DIV/0!</v>
      </c>
      <c r="AE149" s="1125"/>
      <c r="AF149" s="1125"/>
      <c r="AG149" s="1112" t="e">
        <f t="shared" si="61"/>
        <v>#DIV/0!</v>
      </c>
      <c r="AH149" s="852"/>
      <c r="AI149" s="852"/>
      <c r="AJ149" s="1112" t="e">
        <f t="shared" si="62"/>
        <v>#DIV/0!</v>
      </c>
      <c r="AK149" s="82"/>
      <c r="AL149" s="82"/>
      <c r="AM149" s="1112" t="e">
        <f t="shared" si="63"/>
        <v>#DIV/0!</v>
      </c>
      <c r="AN149" s="82"/>
      <c r="AO149" s="82"/>
      <c r="AP149" s="1112" t="e">
        <f t="shared" si="64"/>
        <v>#DIV/0!</v>
      </c>
      <c r="AQ149" s="1072"/>
    </row>
    <row r="150" spans="1:82" x14ac:dyDescent="0.3">
      <c r="A150" s="286" t="s">
        <v>214</v>
      </c>
      <c r="B150" s="671">
        <v>936</v>
      </c>
      <c r="C150" s="176" t="s">
        <v>215</v>
      </c>
      <c r="D150" s="1128">
        <v>12719.008264462811</v>
      </c>
      <c r="E150" s="1128"/>
      <c r="F150" s="1112">
        <f t="shared" si="52"/>
        <v>6.497730018857376E-7</v>
      </c>
      <c r="G150" s="1128">
        <v>12719</v>
      </c>
      <c r="H150" s="1128"/>
      <c r="I150" s="1112">
        <f t="shared" si="53"/>
        <v>-6.4977257968105797E-7</v>
      </c>
      <c r="J150" s="1128">
        <v>12719.008264462811</v>
      </c>
      <c r="K150" s="1128"/>
      <c r="L150" s="1112">
        <f t="shared" si="54"/>
        <v>4.7651463580667179E-2</v>
      </c>
      <c r="M150" s="1128">
        <v>12140.495867768595</v>
      </c>
      <c r="N150" s="1128"/>
      <c r="O150" s="1112">
        <f t="shared" si="55"/>
        <v>0</v>
      </c>
      <c r="P150" s="426">
        <v>12140.495867768595</v>
      </c>
      <c r="Q150" s="1129"/>
      <c r="R150" s="1112">
        <f t="shared" si="56"/>
        <v>0</v>
      </c>
      <c r="S150" s="1109">
        <v>12140.495867768595</v>
      </c>
      <c r="T150" s="1128"/>
      <c r="U150" s="1112">
        <f t="shared" si="57"/>
        <v>0</v>
      </c>
      <c r="V150" s="1109">
        <v>12140.495867768595</v>
      </c>
      <c r="W150" s="1128"/>
      <c r="X150" s="1112">
        <f t="shared" si="58"/>
        <v>0</v>
      </c>
      <c r="Y150" s="1111">
        <v>12140.495867768595</v>
      </c>
      <c r="Z150" s="1111"/>
      <c r="AA150" s="1112">
        <f t="shared" si="59"/>
        <v>0</v>
      </c>
      <c r="AB150" s="1111">
        <v>12140.495867768595</v>
      </c>
      <c r="AC150" s="1111"/>
      <c r="AD150" s="1112">
        <f t="shared" si="60"/>
        <v>6.5264684554024635E-2</v>
      </c>
      <c r="AE150" s="1111">
        <v>11396.694214876034</v>
      </c>
      <c r="AF150" s="1111"/>
      <c r="AG150" s="1112">
        <f t="shared" si="61"/>
        <v>3.7622272385252044E-2</v>
      </c>
      <c r="AH150" s="763">
        <v>10983.471074380166</v>
      </c>
      <c r="AI150" s="763"/>
      <c r="AJ150" s="1112">
        <f t="shared" si="62"/>
        <v>0</v>
      </c>
      <c r="AK150" s="673">
        <v>10983.471074380166</v>
      </c>
      <c r="AL150" s="682"/>
      <c r="AM150" s="1112">
        <f t="shared" si="63"/>
        <v>0</v>
      </c>
      <c r="AN150" s="531">
        <v>10983.471074380166</v>
      </c>
      <c r="AO150" s="629"/>
      <c r="AP150" s="1112">
        <f t="shared" si="64"/>
        <v>0</v>
      </c>
      <c r="AQ150" s="679">
        <v>10983.471074380166</v>
      </c>
    </row>
    <row r="151" spans="1:82" x14ac:dyDescent="0.3">
      <c r="A151" s="286" t="s">
        <v>214</v>
      </c>
      <c r="B151" s="543">
        <v>1341</v>
      </c>
      <c r="C151" s="33" t="s">
        <v>216</v>
      </c>
      <c r="D151" s="1111">
        <v>12471.07438016529</v>
      </c>
      <c r="E151" s="1111"/>
      <c r="F151" s="1112">
        <f t="shared" si="52"/>
        <v>5.9642502838398941E-6</v>
      </c>
      <c r="G151" s="1111">
        <v>12471</v>
      </c>
      <c r="H151" s="1111"/>
      <c r="I151" s="1112">
        <f t="shared" si="53"/>
        <v>-5.9642147117706061E-6</v>
      </c>
      <c r="J151" s="1111">
        <v>12471.07438016529</v>
      </c>
      <c r="K151" s="1111"/>
      <c r="L151" s="1112">
        <f t="shared" si="54"/>
        <v>4.8644892286309999E-2</v>
      </c>
      <c r="M151" s="1111">
        <v>11892.561983471074</v>
      </c>
      <c r="N151" s="1111"/>
      <c r="O151" s="1112">
        <f t="shared" si="55"/>
        <v>0</v>
      </c>
      <c r="P151" s="377">
        <v>11892.561983471074</v>
      </c>
      <c r="Q151" s="377"/>
      <c r="R151" s="1112">
        <f t="shared" si="56"/>
        <v>0</v>
      </c>
      <c r="S151" s="1111">
        <v>11892.561983471074</v>
      </c>
      <c r="T151" s="1111"/>
      <c r="U151" s="1112">
        <f t="shared" si="57"/>
        <v>0</v>
      </c>
      <c r="V151" s="1111">
        <v>11892.561983471074</v>
      </c>
      <c r="W151" s="1111"/>
      <c r="X151" s="1112">
        <f t="shared" si="58"/>
        <v>0</v>
      </c>
      <c r="Y151" s="1111">
        <v>11892.561983471074</v>
      </c>
      <c r="Z151" s="1111"/>
      <c r="AA151" s="1112">
        <f t="shared" si="59"/>
        <v>0</v>
      </c>
      <c r="AB151" s="1111">
        <v>11892.561983471074</v>
      </c>
      <c r="AC151" s="1111"/>
      <c r="AD151" s="1112">
        <f t="shared" si="60"/>
        <v>2.8591851322373137E-2</v>
      </c>
      <c r="AE151" s="1111">
        <v>11561.98347107438</v>
      </c>
      <c r="AF151" s="1111"/>
      <c r="AG151" s="1112">
        <f t="shared" si="61"/>
        <v>3.7064492216456607E-2</v>
      </c>
      <c r="AH151" s="763">
        <v>11148.760330578512</v>
      </c>
      <c r="AI151" s="763"/>
      <c r="AJ151" s="1112">
        <f t="shared" si="62"/>
        <v>0</v>
      </c>
      <c r="AK151" s="531">
        <v>11148.760330578512</v>
      </c>
      <c r="AL151" s="629"/>
      <c r="AM151" s="1112">
        <f t="shared" si="63"/>
        <v>0</v>
      </c>
      <c r="AN151" s="531">
        <v>11148.760330578512</v>
      </c>
      <c r="AO151" s="629"/>
      <c r="AP151" s="1112">
        <f t="shared" si="64"/>
        <v>0</v>
      </c>
      <c r="AQ151" s="552">
        <v>11148.760330578512</v>
      </c>
    </row>
    <row r="152" spans="1:82" x14ac:dyDescent="0.3">
      <c r="A152" s="279" t="s">
        <v>214</v>
      </c>
      <c r="B152" s="543">
        <v>938</v>
      </c>
      <c r="C152" s="33" t="s">
        <v>217</v>
      </c>
      <c r="D152" s="1111">
        <v>14785.123966942148</v>
      </c>
      <c r="E152" s="1111"/>
      <c r="F152" s="1112">
        <f t="shared" si="52"/>
        <v>8.3846426884274298E-6</v>
      </c>
      <c r="G152" s="1111">
        <v>14785</v>
      </c>
      <c r="H152" s="1111"/>
      <c r="I152" s="1112">
        <f t="shared" si="53"/>
        <v>-8.3845723867838711E-6</v>
      </c>
      <c r="J152" s="1111">
        <v>14785.123966942148</v>
      </c>
      <c r="K152" s="1111"/>
      <c r="L152" s="1112">
        <f t="shared" si="54"/>
        <v>5.2972336668628592E-2</v>
      </c>
      <c r="M152" s="1111">
        <v>14041.322314049587</v>
      </c>
      <c r="N152" s="1111"/>
      <c r="O152" s="1112">
        <f t="shared" si="55"/>
        <v>0</v>
      </c>
      <c r="P152" s="377">
        <v>14041.322314049587</v>
      </c>
      <c r="Q152" s="377"/>
      <c r="R152" s="1112">
        <f t="shared" si="56"/>
        <v>0</v>
      </c>
      <c r="S152" s="1111">
        <v>14041.322314049587</v>
      </c>
      <c r="T152" s="1111"/>
      <c r="U152" s="1112">
        <f t="shared" si="57"/>
        <v>0</v>
      </c>
      <c r="V152" s="1111">
        <v>14041.322314049587</v>
      </c>
      <c r="W152" s="1111"/>
      <c r="X152" s="1112">
        <f t="shared" si="58"/>
        <v>0</v>
      </c>
      <c r="Y152" s="1111">
        <v>14041.322314049587</v>
      </c>
      <c r="Z152" s="1111"/>
      <c r="AA152" s="1112">
        <f t="shared" si="59"/>
        <v>3.6607687614398969E-2</v>
      </c>
      <c r="AB152" s="1111">
        <v>13545.454545454546</v>
      </c>
      <c r="AC152" s="1111"/>
      <c r="AD152" s="1112">
        <f t="shared" si="60"/>
        <v>2.5015634771732343E-2</v>
      </c>
      <c r="AE152" s="1111">
        <v>13214.876033057852</v>
      </c>
      <c r="AF152" s="1111"/>
      <c r="AG152" s="1112">
        <f t="shared" si="61"/>
        <v>6.6711140760506951E-2</v>
      </c>
      <c r="AH152" s="763">
        <v>12388.429752066117</v>
      </c>
      <c r="AI152" s="763"/>
      <c r="AJ152" s="1112">
        <f t="shared" si="62"/>
        <v>7.1479628305932921E-2</v>
      </c>
      <c r="AK152" s="405">
        <v>11561.98347107438</v>
      </c>
      <c r="AL152" s="1122"/>
      <c r="AM152" s="1112">
        <f t="shared" si="63"/>
        <v>0</v>
      </c>
      <c r="AN152" s="531">
        <v>11561.98347107438</v>
      </c>
      <c r="AO152" s="629"/>
      <c r="AP152" s="1112">
        <f t="shared" si="64"/>
        <v>7.1994240460762767E-3</v>
      </c>
      <c r="AQ152" s="552">
        <v>11479.338842975207</v>
      </c>
    </row>
    <row r="153" spans="1:82" x14ac:dyDescent="0.3">
      <c r="A153" s="279" t="s">
        <v>214</v>
      </c>
      <c r="B153" s="543">
        <v>939</v>
      </c>
      <c r="C153" s="1130" t="s">
        <v>218</v>
      </c>
      <c r="D153" s="1111">
        <v>10404.958677685951</v>
      </c>
      <c r="E153" s="1111"/>
      <c r="F153" s="1112">
        <f t="shared" si="52"/>
        <v>-3.9713901056671323E-6</v>
      </c>
      <c r="G153" s="1111">
        <v>10405</v>
      </c>
      <c r="H153" s="1111"/>
      <c r="I153" s="1112">
        <f t="shared" si="53"/>
        <v>3.9714058776691406E-6</v>
      </c>
      <c r="J153" s="1111">
        <v>10404.958677685951</v>
      </c>
      <c r="K153" s="1111"/>
      <c r="L153" s="1112">
        <f t="shared" si="54"/>
        <v>5.0041701417848132E-2</v>
      </c>
      <c r="M153" s="1111">
        <v>9909.0909090909099</v>
      </c>
      <c r="N153" s="1111"/>
      <c r="O153" s="1112">
        <f t="shared" si="55"/>
        <v>0</v>
      </c>
      <c r="P153" s="377">
        <v>9909.0909090909099</v>
      </c>
      <c r="Q153" s="377"/>
      <c r="R153" s="1112">
        <f t="shared" si="56"/>
        <v>0</v>
      </c>
      <c r="S153" s="1111">
        <v>9909.0909090909099</v>
      </c>
      <c r="T153" s="1111"/>
      <c r="U153" s="1112">
        <f t="shared" si="57"/>
        <v>0</v>
      </c>
      <c r="V153" s="1111">
        <v>9909.0909090909099</v>
      </c>
      <c r="W153" s="1111"/>
      <c r="X153" s="1112">
        <f t="shared" si="58"/>
        <v>0</v>
      </c>
      <c r="Y153" s="1111">
        <v>9909.0909090909099</v>
      </c>
      <c r="Z153" s="1111"/>
      <c r="AA153" s="1112">
        <f t="shared" si="59"/>
        <v>0</v>
      </c>
      <c r="AB153" s="1111">
        <v>9909.0909090909099</v>
      </c>
      <c r="AC153" s="1111"/>
      <c r="AD153" s="1112">
        <f t="shared" si="60"/>
        <v>0</v>
      </c>
      <c r="AE153" s="1111">
        <v>9909.0909090909099</v>
      </c>
      <c r="AF153" s="1111"/>
      <c r="AG153" s="1112">
        <f t="shared" si="61"/>
        <v>0</v>
      </c>
      <c r="AH153" s="763">
        <v>9909.0909090909099</v>
      </c>
      <c r="AI153" s="763"/>
      <c r="AJ153" s="1112">
        <f t="shared" si="62"/>
        <v>0</v>
      </c>
      <c r="AK153" s="531">
        <v>9909.0909090909099</v>
      </c>
      <c r="AL153" s="629"/>
      <c r="AM153" s="1112">
        <f t="shared" si="63"/>
        <v>0</v>
      </c>
      <c r="AN153" s="531">
        <v>9909.0909090909099</v>
      </c>
      <c r="AO153" s="629"/>
      <c r="AP153" s="1112">
        <f t="shared" si="64"/>
        <v>0</v>
      </c>
      <c r="AQ153" s="552">
        <v>9909.0909090909099</v>
      </c>
    </row>
    <row r="154" spans="1:82" x14ac:dyDescent="0.3">
      <c r="A154" s="279" t="s">
        <v>214</v>
      </c>
      <c r="B154" s="543">
        <v>940</v>
      </c>
      <c r="C154" s="33" t="s">
        <v>219</v>
      </c>
      <c r="D154" s="1111">
        <v>13545.454545454546</v>
      </c>
      <c r="E154" s="1111"/>
      <c r="F154" s="1112">
        <f t="shared" si="52"/>
        <v>3.355817309309344E-5</v>
      </c>
      <c r="G154" s="1111">
        <v>13545</v>
      </c>
      <c r="H154" s="1111"/>
      <c r="I154" s="1112">
        <f t="shared" si="53"/>
        <v>-3.3557046979902394E-5</v>
      </c>
      <c r="J154" s="1111">
        <v>13545.454545454546</v>
      </c>
      <c r="K154" s="1111"/>
      <c r="L154" s="1112">
        <f t="shared" si="54"/>
        <v>5.1314945477870452E-2</v>
      </c>
      <c r="M154" s="1111">
        <v>12884.297520661157</v>
      </c>
      <c r="N154" s="1111"/>
      <c r="O154" s="1112">
        <f t="shared" si="55"/>
        <v>0</v>
      </c>
      <c r="P154" s="377">
        <v>12884.297520661157</v>
      </c>
      <c r="Q154" s="377"/>
      <c r="R154" s="1112">
        <f t="shared" si="56"/>
        <v>0</v>
      </c>
      <c r="S154" s="1111">
        <v>12884.297520661157</v>
      </c>
      <c r="T154" s="1111"/>
      <c r="U154" s="1112">
        <f t="shared" si="57"/>
        <v>0</v>
      </c>
      <c r="V154" s="1111">
        <v>12884.297520661157</v>
      </c>
      <c r="W154" s="1111"/>
      <c r="X154" s="1112">
        <f t="shared" si="58"/>
        <v>0</v>
      </c>
      <c r="Y154" s="1111">
        <v>12884.297520661157</v>
      </c>
      <c r="Z154" s="1111"/>
      <c r="AA154" s="1112">
        <f t="shared" si="59"/>
        <v>0</v>
      </c>
      <c r="AB154" s="1111">
        <v>12884.297520661157</v>
      </c>
      <c r="AC154" s="1111"/>
      <c r="AD154" s="1112">
        <f t="shared" si="60"/>
        <v>0</v>
      </c>
      <c r="AE154" s="1111">
        <v>12884.297520661157</v>
      </c>
      <c r="AF154" s="1111"/>
      <c r="AG154" s="1112">
        <f t="shared" si="61"/>
        <v>0</v>
      </c>
      <c r="AH154" s="763">
        <v>12884.297520661157</v>
      </c>
      <c r="AI154" s="763"/>
      <c r="AJ154" s="1112">
        <f t="shared" si="62"/>
        <v>0</v>
      </c>
      <c r="AK154" s="531">
        <v>12884.297520661157</v>
      </c>
      <c r="AL154" s="629"/>
      <c r="AM154" s="1112">
        <f t="shared" si="63"/>
        <v>0</v>
      </c>
      <c r="AN154" s="531">
        <v>12884.297520661157</v>
      </c>
      <c r="AO154" s="629"/>
      <c r="AP154" s="1112">
        <f t="shared" si="64"/>
        <v>0</v>
      </c>
      <c r="AQ154" s="552">
        <v>12884.297520661157</v>
      </c>
    </row>
    <row r="155" spans="1:82" x14ac:dyDescent="0.3">
      <c r="A155" s="279" t="s">
        <v>214</v>
      </c>
      <c r="B155" s="543">
        <v>941</v>
      </c>
      <c r="C155" s="33" t="s">
        <v>220</v>
      </c>
      <c r="D155" s="1111">
        <v>20652.89256198347</v>
      </c>
      <c r="E155" s="1111"/>
      <c r="F155" s="1112">
        <f t="shared" si="52"/>
        <v>-5.2020537708840427E-6</v>
      </c>
      <c r="G155" s="1111">
        <v>20653</v>
      </c>
      <c r="H155" s="1111"/>
      <c r="I155" s="1112">
        <f t="shared" si="53"/>
        <v>5.2020808323882533E-6</v>
      </c>
      <c r="J155" s="1111">
        <v>20652.89256198347</v>
      </c>
      <c r="K155" s="1111"/>
      <c r="L155" s="1112">
        <f t="shared" si="54"/>
        <v>4.604437002930091E-2</v>
      </c>
      <c r="M155" s="1111">
        <v>19743.801652892562</v>
      </c>
      <c r="N155" s="1111"/>
      <c r="O155" s="1112">
        <f t="shared" si="55"/>
        <v>0</v>
      </c>
      <c r="P155" s="377">
        <v>19743.801652892562</v>
      </c>
      <c r="Q155" s="377"/>
      <c r="R155" s="1112">
        <f t="shared" si="56"/>
        <v>0</v>
      </c>
      <c r="S155" s="1111">
        <v>19743.801652892562</v>
      </c>
      <c r="T155" s="1111"/>
      <c r="U155" s="1112">
        <f t="shared" si="57"/>
        <v>0</v>
      </c>
      <c r="V155" s="1111">
        <v>19743.801652892562</v>
      </c>
      <c r="W155" s="1111"/>
      <c r="X155" s="1112">
        <f t="shared" si="58"/>
        <v>0</v>
      </c>
      <c r="Y155" s="1111">
        <v>19743.801652892562</v>
      </c>
      <c r="Z155" s="1111"/>
      <c r="AA155" s="1112">
        <f t="shared" si="59"/>
        <v>0</v>
      </c>
      <c r="AB155" s="1111">
        <v>19743.801652892562</v>
      </c>
      <c r="AC155" s="1111"/>
      <c r="AD155" s="1112">
        <f t="shared" si="60"/>
        <v>3.0185424752048336E-2</v>
      </c>
      <c r="AE155" s="1111">
        <v>19165.289256198346</v>
      </c>
      <c r="AF155" s="1111"/>
      <c r="AG155" s="1112">
        <f t="shared" si="61"/>
        <v>0</v>
      </c>
      <c r="AH155" s="763">
        <v>19165.289256198346</v>
      </c>
      <c r="AI155" s="763"/>
      <c r="AJ155" s="1112">
        <f t="shared" si="62"/>
        <v>0</v>
      </c>
      <c r="AK155" s="531">
        <v>19165.289256198346</v>
      </c>
      <c r="AL155" s="629"/>
      <c r="AM155" s="1112">
        <f t="shared" si="63"/>
        <v>0</v>
      </c>
      <c r="AN155" s="531">
        <v>19165.289256198346</v>
      </c>
      <c r="AO155" s="629"/>
      <c r="AP155" s="1112">
        <f t="shared" si="64"/>
        <v>0</v>
      </c>
      <c r="AQ155" s="552">
        <v>19165.289256198346</v>
      </c>
    </row>
    <row r="156" spans="1:82" x14ac:dyDescent="0.3">
      <c r="A156" s="279" t="s">
        <v>214</v>
      </c>
      <c r="B156" s="543">
        <v>944</v>
      </c>
      <c r="C156" s="33" t="s">
        <v>221</v>
      </c>
      <c r="D156" s="1111">
        <v>16933.884297520661</v>
      </c>
      <c r="E156" s="1111"/>
      <c r="F156" s="1112">
        <f t="shared" si="52"/>
        <v>-6.8325545848136192E-6</v>
      </c>
      <c r="G156" s="1111">
        <v>16934</v>
      </c>
      <c r="H156" s="1111"/>
      <c r="I156" s="1112">
        <f t="shared" si="53"/>
        <v>6.8326012689347461E-6</v>
      </c>
      <c r="J156" s="1111">
        <v>16933.884297520661</v>
      </c>
      <c r="K156" s="1111"/>
      <c r="L156" s="1112">
        <f t="shared" si="54"/>
        <v>5.1308363263211865E-2</v>
      </c>
      <c r="M156" s="1111">
        <v>16107.438016528926</v>
      </c>
      <c r="N156" s="1111"/>
      <c r="O156" s="1112">
        <f t="shared" si="55"/>
        <v>0</v>
      </c>
      <c r="P156" s="377">
        <v>16107.438016528926</v>
      </c>
      <c r="Q156" s="377"/>
      <c r="R156" s="1112">
        <f t="shared" si="56"/>
        <v>0</v>
      </c>
      <c r="S156" s="1111">
        <v>16107.438016528926</v>
      </c>
      <c r="T156" s="1111"/>
      <c r="U156" s="1112">
        <f t="shared" si="57"/>
        <v>0</v>
      </c>
      <c r="V156" s="1111">
        <v>16107.438016528926</v>
      </c>
      <c r="W156" s="1111"/>
      <c r="X156" s="1112">
        <f t="shared" si="58"/>
        <v>0</v>
      </c>
      <c r="Y156" s="1111">
        <v>16107.438016528926</v>
      </c>
      <c r="Z156" s="1111"/>
      <c r="AA156" s="1112">
        <f t="shared" si="59"/>
        <v>5.4083288263926409E-2</v>
      </c>
      <c r="AB156" s="1111">
        <v>15280.991735537191</v>
      </c>
      <c r="AC156" s="1111"/>
      <c r="AD156" s="1112">
        <f t="shared" si="60"/>
        <v>2.7793218454697032E-2</v>
      </c>
      <c r="AE156" s="1111">
        <v>14867.768595041323</v>
      </c>
      <c r="AF156" s="1111"/>
      <c r="AG156" s="1112">
        <f t="shared" si="61"/>
        <v>5.885815185403187E-2</v>
      </c>
      <c r="AH156" s="763">
        <v>14041.322314049587</v>
      </c>
      <c r="AI156" s="763"/>
      <c r="AJ156" s="1112">
        <f t="shared" si="62"/>
        <v>0.1334222815210139</v>
      </c>
      <c r="AK156" s="531">
        <v>12388.429752066117</v>
      </c>
      <c r="AL156" s="629"/>
      <c r="AM156" s="1112">
        <f t="shared" si="63"/>
        <v>0</v>
      </c>
      <c r="AN156" s="531">
        <v>12388.429752066117</v>
      </c>
      <c r="AO156" s="629"/>
      <c r="AP156" s="1112">
        <f t="shared" si="64"/>
        <v>0</v>
      </c>
      <c r="AQ156" s="552">
        <v>12388.429752066117</v>
      </c>
    </row>
    <row r="157" spans="1:82" x14ac:dyDescent="0.3">
      <c r="A157" s="279" t="s">
        <v>214</v>
      </c>
      <c r="B157" s="543">
        <v>946</v>
      </c>
      <c r="C157" s="33" t="s">
        <v>222</v>
      </c>
      <c r="D157" s="1111">
        <v>9578.5123966942156</v>
      </c>
      <c r="E157" s="1111"/>
      <c r="F157" s="1112">
        <f t="shared" si="52"/>
        <v>-5.0903362123857651E-5</v>
      </c>
      <c r="G157" s="1111">
        <v>9579</v>
      </c>
      <c r="H157" s="1111"/>
      <c r="I157" s="1112">
        <f t="shared" si="53"/>
        <v>5.0905953408038242E-5</v>
      </c>
      <c r="J157" s="1111">
        <v>9578.5123966942156</v>
      </c>
      <c r="K157" s="1111"/>
      <c r="L157" s="1112">
        <f t="shared" si="54"/>
        <v>5.4595086442220324E-2</v>
      </c>
      <c r="M157" s="1111">
        <v>9082.6446280991731</v>
      </c>
      <c r="N157" s="1111"/>
      <c r="O157" s="1112">
        <f t="shared" si="55"/>
        <v>0</v>
      </c>
      <c r="P157" s="377">
        <v>9082.6446280991731</v>
      </c>
      <c r="Q157" s="377"/>
      <c r="R157" s="1112">
        <f t="shared" si="56"/>
        <v>0</v>
      </c>
      <c r="S157" s="1111">
        <v>9082.6446280991731</v>
      </c>
      <c r="T157" s="1111"/>
      <c r="U157" s="1112">
        <f t="shared" si="57"/>
        <v>0</v>
      </c>
      <c r="V157" s="1111">
        <v>9082.6446280991731</v>
      </c>
      <c r="W157" s="1111"/>
      <c r="X157" s="1112">
        <f t="shared" si="58"/>
        <v>0</v>
      </c>
      <c r="Y157" s="1111">
        <v>9082.6446280991731</v>
      </c>
      <c r="Z157" s="1111"/>
      <c r="AA157" s="1112">
        <f t="shared" si="59"/>
        <v>0</v>
      </c>
      <c r="AB157" s="1111">
        <v>9082.6446280991731</v>
      </c>
      <c r="AC157" s="1111"/>
      <c r="AD157" s="1112">
        <f t="shared" si="60"/>
        <v>5.7747834456207806E-2</v>
      </c>
      <c r="AE157" s="1111">
        <v>8586.7768595041325</v>
      </c>
      <c r="AF157" s="1111"/>
      <c r="AG157" s="1112">
        <f t="shared" si="61"/>
        <v>5.0556117290192076E-2</v>
      </c>
      <c r="AH157" s="763">
        <v>8173.553719008265</v>
      </c>
      <c r="AI157" s="763"/>
      <c r="AJ157" s="1112">
        <f t="shared" si="62"/>
        <v>3.1282586027111647E-2</v>
      </c>
      <c r="AK157" s="405">
        <v>7925.6198347107438</v>
      </c>
      <c r="AL157" s="1122"/>
      <c r="AM157" s="1112">
        <f t="shared" si="63"/>
        <v>0</v>
      </c>
      <c r="AN157" s="531">
        <v>7925.6198347107438</v>
      </c>
      <c r="AO157" s="629"/>
      <c r="AP157" s="1112">
        <f t="shared" si="64"/>
        <v>1.0537407797681716E-2</v>
      </c>
      <c r="AQ157" s="552">
        <v>7842.9752066115707</v>
      </c>
    </row>
    <row r="158" spans="1:82" x14ac:dyDescent="0.3">
      <c r="A158" s="279" t="s">
        <v>214</v>
      </c>
      <c r="B158" s="543">
        <v>947</v>
      </c>
      <c r="C158" s="33" t="s">
        <v>223</v>
      </c>
      <c r="D158" s="1111">
        <v>10818.181818181818</v>
      </c>
      <c r="E158" s="1111"/>
      <c r="F158" s="1112">
        <f t="shared" si="52"/>
        <v>1.6807005159735297E-5</v>
      </c>
      <c r="G158" s="1111">
        <v>10818</v>
      </c>
      <c r="H158" s="1111"/>
      <c r="I158" s="1112">
        <f t="shared" si="53"/>
        <v>-1.6806722689060343E-5</v>
      </c>
      <c r="J158" s="1111">
        <v>10818.181818181818</v>
      </c>
      <c r="K158" s="1111"/>
      <c r="L158" s="1112">
        <f t="shared" si="54"/>
        <v>4.8038430744595607E-2</v>
      </c>
      <c r="M158" s="1111">
        <v>10322.314049586777</v>
      </c>
      <c r="N158" s="1111"/>
      <c r="O158" s="1112">
        <f t="shared" si="55"/>
        <v>0</v>
      </c>
      <c r="P158" s="377">
        <v>10322.314049586777</v>
      </c>
      <c r="Q158" s="377"/>
      <c r="R158" s="1112">
        <f t="shared" si="56"/>
        <v>0</v>
      </c>
      <c r="S158" s="1111">
        <v>10322.314049586777</v>
      </c>
      <c r="T158" s="1111"/>
      <c r="U158" s="1112">
        <f t="shared" si="57"/>
        <v>0</v>
      </c>
      <c r="V158" s="1111">
        <v>10322.314049586777</v>
      </c>
      <c r="W158" s="1111"/>
      <c r="X158" s="1112">
        <f t="shared" si="58"/>
        <v>0</v>
      </c>
      <c r="Y158" s="1111">
        <v>10322.314049586777</v>
      </c>
      <c r="Z158" s="1111"/>
      <c r="AA158" s="1112">
        <f t="shared" si="59"/>
        <v>4.1701417848206808E-2</v>
      </c>
      <c r="AB158" s="1111">
        <v>9909.0909090909099</v>
      </c>
      <c r="AC158" s="1111"/>
      <c r="AD158" s="1112">
        <f t="shared" si="60"/>
        <v>3.4512510785159635E-2</v>
      </c>
      <c r="AE158" s="1111">
        <v>9578.5123966942156</v>
      </c>
      <c r="AF158" s="1111"/>
      <c r="AG158" s="1112">
        <f t="shared" si="61"/>
        <v>5.4595086442220324E-2</v>
      </c>
      <c r="AH158" s="763">
        <v>9082.6446280991731</v>
      </c>
      <c r="AI158" s="763"/>
      <c r="AJ158" s="1112">
        <f t="shared" si="62"/>
        <v>2.8063610851262716E-2</v>
      </c>
      <c r="AK158" s="405">
        <v>8834.7107438016537</v>
      </c>
      <c r="AL158" s="1122"/>
      <c r="AM158" s="1112">
        <f t="shared" si="63"/>
        <v>0</v>
      </c>
      <c r="AN158" s="531">
        <v>8834.7107438016537</v>
      </c>
      <c r="AO158" s="629"/>
      <c r="AP158" s="1112">
        <f t="shared" si="64"/>
        <v>1.9065776930410026E-2</v>
      </c>
      <c r="AQ158" s="552">
        <v>8669.4214876033056</v>
      </c>
    </row>
    <row r="159" spans="1:82" x14ac:dyDescent="0.3">
      <c r="A159" s="279" t="s">
        <v>214</v>
      </c>
      <c r="B159" s="543">
        <v>983</v>
      </c>
      <c r="C159" s="33" t="s">
        <v>224</v>
      </c>
      <c r="D159" s="1111">
        <v>13876.03305785124</v>
      </c>
      <c r="E159" s="1111"/>
      <c r="F159" s="1112">
        <f t="shared" si="52"/>
        <v>2.3823761343543387E-6</v>
      </c>
      <c r="G159" s="1111">
        <v>13876</v>
      </c>
      <c r="H159" s="1111"/>
      <c r="I159" s="1112">
        <f t="shared" si="53"/>
        <v>-2.3823704586518152E-6</v>
      </c>
      <c r="J159" s="1111">
        <v>13876.03305785124</v>
      </c>
      <c r="K159" s="1111"/>
      <c r="L159" s="1112">
        <f t="shared" si="54"/>
        <v>5.0031269543464686E-2</v>
      </c>
      <c r="M159" s="1111">
        <v>13214.876033057852</v>
      </c>
      <c r="N159" s="1111"/>
      <c r="O159" s="1112">
        <f t="shared" si="55"/>
        <v>0</v>
      </c>
      <c r="P159" s="377">
        <v>13214.876033057852</v>
      </c>
      <c r="Q159" s="377"/>
      <c r="R159" s="1112">
        <f t="shared" si="56"/>
        <v>0</v>
      </c>
      <c r="S159" s="1111">
        <v>13214.876033057852</v>
      </c>
      <c r="T159" s="1111"/>
      <c r="U159" s="1112">
        <f t="shared" si="57"/>
        <v>0</v>
      </c>
      <c r="V159" s="1111">
        <v>13214.876033057852</v>
      </c>
      <c r="W159" s="1111"/>
      <c r="X159" s="1112">
        <f t="shared" si="58"/>
        <v>0</v>
      </c>
      <c r="Y159" s="1111">
        <v>13214.876033057852</v>
      </c>
      <c r="Z159" s="1111"/>
      <c r="AA159" s="1112">
        <f t="shared" si="59"/>
        <v>3.2278889606197521E-2</v>
      </c>
      <c r="AB159" s="1111">
        <v>12801.652892561984</v>
      </c>
      <c r="AC159" s="1111"/>
      <c r="AD159" s="1112">
        <f t="shared" si="60"/>
        <v>3.3355570380253476E-2</v>
      </c>
      <c r="AE159" s="1111">
        <v>12388.429752066117</v>
      </c>
      <c r="AF159" s="1111"/>
      <c r="AG159" s="1112">
        <f t="shared" si="61"/>
        <v>7.1479628305932921E-2</v>
      </c>
      <c r="AH159" s="763">
        <v>11561.98347107438</v>
      </c>
      <c r="AI159" s="763"/>
      <c r="AJ159" s="1112">
        <f t="shared" si="62"/>
        <v>7.1994240460762767E-3</v>
      </c>
      <c r="AK159" s="405">
        <v>11479.338842975207</v>
      </c>
      <c r="AL159" s="1122"/>
      <c r="AM159" s="1112">
        <f t="shared" si="63"/>
        <v>0</v>
      </c>
      <c r="AN159" s="531">
        <v>11479.338842975207</v>
      </c>
      <c r="AO159" s="629"/>
      <c r="AP159" s="1112">
        <f t="shared" si="64"/>
        <v>1.4609203798392912E-2</v>
      </c>
      <c r="AQ159" s="552">
        <v>11314.04958677686</v>
      </c>
    </row>
    <row r="160" spans="1:82" ht="15" thickBot="1" x14ac:dyDescent="0.35">
      <c r="A160" s="280" t="s">
        <v>214</v>
      </c>
      <c r="B160" s="669">
        <v>945</v>
      </c>
      <c r="C160" s="36" t="s">
        <v>225</v>
      </c>
      <c r="D160" s="1111">
        <v>19991.735537190085</v>
      </c>
      <c r="E160" s="1111"/>
      <c r="F160" s="1112">
        <f t="shared" si="52"/>
        <v>-1.3228431868503926E-5</v>
      </c>
      <c r="G160" s="1111">
        <v>19992</v>
      </c>
      <c r="H160" s="1111"/>
      <c r="I160" s="1112">
        <f t="shared" si="53"/>
        <v>1.3228606862228519E-5</v>
      </c>
      <c r="J160" s="1111">
        <v>19991.735537190085</v>
      </c>
      <c r="K160" s="1111"/>
      <c r="L160" s="1112">
        <f t="shared" si="54"/>
        <v>5.219660722053078E-2</v>
      </c>
      <c r="M160" s="1111">
        <v>19000</v>
      </c>
      <c r="N160" s="1111"/>
      <c r="O160" s="1112">
        <f t="shared" si="55"/>
        <v>0</v>
      </c>
      <c r="P160" s="377">
        <v>19000</v>
      </c>
      <c r="Q160" s="377"/>
      <c r="R160" s="1112">
        <f t="shared" si="56"/>
        <v>0</v>
      </c>
      <c r="S160" s="1111">
        <v>19000</v>
      </c>
      <c r="T160" s="1111"/>
      <c r="U160" s="1112">
        <f t="shared" si="57"/>
        <v>0</v>
      </c>
      <c r="V160" s="1111">
        <v>19000</v>
      </c>
      <c r="W160" s="1111"/>
      <c r="X160" s="1112">
        <f t="shared" si="58"/>
        <v>0</v>
      </c>
      <c r="Y160" s="1111">
        <v>19000</v>
      </c>
      <c r="Z160" s="1111"/>
      <c r="AA160" s="1112">
        <f t="shared" si="59"/>
        <v>4.5475216007276005E-2</v>
      </c>
      <c r="AB160" s="1111">
        <v>18173.553719008265</v>
      </c>
      <c r="AC160" s="1111"/>
      <c r="AD160" s="1112">
        <f t="shared" si="60"/>
        <v>2.8050490883590528E-2</v>
      </c>
      <c r="AE160" s="1111">
        <v>17677.685950413223</v>
      </c>
      <c r="AF160" s="1111"/>
      <c r="AG160" s="1112">
        <f t="shared" si="61"/>
        <v>7.5414781297134068E-2</v>
      </c>
      <c r="AH160" s="763">
        <v>16438.016528925622</v>
      </c>
      <c r="AI160" s="763"/>
      <c r="AJ160" s="1112">
        <f t="shared" si="62"/>
        <v>7.571660356949711E-2</v>
      </c>
      <c r="AK160" s="670">
        <v>15280.991735537191</v>
      </c>
      <c r="AL160" s="1131"/>
      <c r="AM160" s="1112">
        <f t="shared" si="63"/>
        <v>0</v>
      </c>
      <c r="AN160" s="531">
        <v>15280.991735537191</v>
      </c>
      <c r="AO160" s="629"/>
      <c r="AP160" s="1112">
        <f t="shared" si="64"/>
        <v>2.7793218454697032E-2</v>
      </c>
      <c r="AQ160" s="553">
        <v>14867.768595041323</v>
      </c>
    </row>
    <row r="161" spans="1:43" ht="15" thickBot="1" x14ac:dyDescent="0.35">
      <c r="A161" s="280" t="s">
        <v>214</v>
      </c>
      <c r="B161" s="268">
        <v>1509</v>
      </c>
      <c r="C161" s="718" t="s">
        <v>226</v>
      </c>
      <c r="D161" s="1111">
        <v>2636.3636363636365</v>
      </c>
      <c r="E161" s="1111"/>
      <c r="F161" s="1112" t="e">
        <f t="shared" si="52"/>
        <v>#N/A</v>
      </c>
      <c r="G161" s="1111" t="e">
        <v>#N/A</v>
      </c>
      <c r="H161" s="1111"/>
      <c r="I161" s="1112" t="e">
        <f t="shared" si="53"/>
        <v>#N/A</v>
      </c>
      <c r="J161" s="1111">
        <v>2636.3636363636365</v>
      </c>
      <c r="K161" s="1111"/>
      <c r="L161" s="1112">
        <f t="shared" si="54"/>
        <v>6.6889632107023436E-2</v>
      </c>
      <c r="M161" s="1111">
        <v>2471.0743801652893</v>
      </c>
      <c r="N161" s="1111"/>
      <c r="O161" s="1112">
        <f t="shared" si="55"/>
        <v>0</v>
      </c>
      <c r="P161" s="377">
        <v>2471.0743801652893</v>
      </c>
      <c r="Q161" s="377"/>
      <c r="R161" s="1112">
        <f t="shared" si="56"/>
        <v>0</v>
      </c>
      <c r="S161" s="1111">
        <v>2471.0743801652893</v>
      </c>
      <c r="T161" s="1111"/>
      <c r="U161" s="1112">
        <f t="shared" si="57"/>
        <v>0</v>
      </c>
      <c r="V161" s="1111">
        <v>2471.0743801652893</v>
      </c>
      <c r="W161" s="1111"/>
      <c r="X161" s="1112">
        <f t="shared" si="58"/>
        <v>0</v>
      </c>
      <c r="Y161" s="1111">
        <v>2471.0743801652893</v>
      </c>
      <c r="Z161" s="1111"/>
      <c r="AA161" s="1112">
        <f t="shared" si="59"/>
        <v>0</v>
      </c>
      <c r="AB161" s="1111">
        <v>2471.0743801652893</v>
      </c>
      <c r="AC161" s="1111"/>
      <c r="AD161" s="1112">
        <f t="shared" si="60"/>
        <v>0</v>
      </c>
      <c r="AE161" s="1125">
        <v>2471.0743801652893</v>
      </c>
      <c r="AF161" s="1125"/>
      <c r="AG161" s="1112" t="e">
        <f t="shared" si="61"/>
        <v>#DIV/0!</v>
      </c>
      <c r="AH161" s="852"/>
      <c r="AI161" s="852"/>
      <c r="AJ161" s="1112" t="e">
        <f t="shared" si="62"/>
        <v>#DIV/0!</v>
      </c>
      <c r="AK161" s="450"/>
      <c r="AL161" s="450"/>
      <c r="AM161" s="1112" t="e">
        <f t="shared" si="63"/>
        <v>#DIV/0!</v>
      </c>
      <c r="AN161" s="531"/>
      <c r="AO161" s="629"/>
      <c r="AP161" s="1112" t="e">
        <f t="shared" si="64"/>
        <v>#DIV/0!</v>
      </c>
    </row>
    <row r="162" spans="1:43" ht="15" thickBot="1" x14ac:dyDescent="0.35">
      <c r="A162" s="280" t="s">
        <v>214</v>
      </c>
      <c r="B162" s="268">
        <v>1510</v>
      </c>
      <c r="C162" s="718" t="s">
        <v>227</v>
      </c>
      <c r="D162" s="1111">
        <v>17264.462809917357</v>
      </c>
      <c r="E162" s="1111"/>
      <c r="F162" s="1112" t="e">
        <f t="shared" si="52"/>
        <v>#N/A</v>
      </c>
      <c r="G162" s="1111" t="e">
        <v>#N/A</v>
      </c>
      <c r="H162" s="1111"/>
      <c r="I162" s="1112" t="e">
        <f t="shared" si="53"/>
        <v>#N/A</v>
      </c>
      <c r="J162" s="1111">
        <v>17264.462809917357</v>
      </c>
      <c r="K162" s="1111"/>
      <c r="L162" s="1112">
        <f t="shared" si="54"/>
        <v>5.0276520864756119E-2</v>
      </c>
      <c r="M162" s="1111">
        <v>16438.016528925622</v>
      </c>
      <c r="N162" s="1111"/>
      <c r="O162" s="1112">
        <f t="shared" si="55"/>
        <v>0</v>
      </c>
      <c r="P162" s="377">
        <v>16438.016528925622</v>
      </c>
      <c r="Q162" s="377"/>
      <c r="R162" s="1112">
        <f t="shared" si="56"/>
        <v>0</v>
      </c>
      <c r="S162" s="1111">
        <v>16438.016528925622</v>
      </c>
      <c r="T162" s="1111"/>
      <c r="U162" s="1112">
        <f t="shared" si="57"/>
        <v>0</v>
      </c>
      <c r="V162" s="1111">
        <v>16438.016528925622</v>
      </c>
      <c r="W162" s="1111"/>
      <c r="X162" s="1112">
        <f t="shared" si="58"/>
        <v>0</v>
      </c>
      <c r="Y162" s="1111">
        <v>16438.016528925622</v>
      </c>
      <c r="Z162" s="1111"/>
      <c r="AA162" s="1112">
        <f t="shared" si="59"/>
        <v>0</v>
      </c>
      <c r="AB162" s="1111">
        <v>16438.016528925622</v>
      </c>
      <c r="AC162" s="1111"/>
      <c r="AD162" s="1112">
        <f t="shared" si="60"/>
        <v>0</v>
      </c>
      <c r="AE162" s="1125">
        <v>16438.016528925622</v>
      </c>
      <c r="AF162" s="1125"/>
      <c r="AG162" s="1112" t="e">
        <f t="shared" si="61"/>
        <v>#DIV/0!</v>
      </c>
      <c r="AH162" s="852"/>
      <c r="AI162" s="852"/>
      <c r="AJ162" s="1112" t="e">
        <f t="shared" si="62"/>
        <v>#DIV/0!</v>
      </c>
      <c r="AK162" s="450"/>
      <c r="AL162" s="450"/>
      <c r="AM162" s="1112" t="e">
        <f t="shared" si="63"/>
        <v>#DIV/0!</v>
      </c>
      <c r="AN162" s="531"/>
      <c r="AO162" s="629"/>
      <c r="AP162" s="1112" t="e">
        <f t="shared" si="64"/>
        <v>#DIV/0!</v>
      </c>
    </row>
    <row r="163" spans="1:43" ht="15" thickBot="1" x14ac:dyDescent="0.35">
      <c r="A163" s="280" t="s">
        <v>214</v>
      </c>
      <c r="B163" s="268">
        <v>1511</v>
      </c>
      <c r="C163" s="720" t="s">
        <v>228</v>
      </c>
      <c r="D163" s="1126">
        <v>1892.5619834710744</v>
      </c>
      <c r="E163" s="1126"/>
      <c r="F163" s="1112" t="e">
        <f t="shared" si="52"/>
        <v>#N/A</v>
      </c>
      <c r="G163" s="1126" t="e">
        <v>#N/A</v>
      </c>
      <c r="H163" s="1126"/>
      <c r="I163" s="1112" t="e">
        <f t="shared" si="53"/>
        <v>#N/A</v>
      </c>
      <c r="J163" s="1126">
        <v>1892.5619834710744</v>
      </c>
      <c r="K163" s="1126"/>
      <c r="L163" s="1112">
        <f t="shared" si="54"/>
        <v>4.5662100456621023E-2</v>
      </c>
      <c r="M163" s="1126">
        <v>1809.9173553719008</v>
      </c>
      <c r="N163" s="1126"/>
      <c r="O163" s="1112">
        <f t="shared" si="55"/>
        <v>0</v>
      </c>
      <c r="P163" s="378">
        <v>1809.9173553719008</v>
      </c>
      <c r="Q163" s="378"/>
      <c r="R163" s="1112">
        <f t="shared" si="56"/>
        <v>0</v>
      </c>
      <c r="S163" s="1126">
        <v>1809.9173553719008</v>
      </c>
      <c r="T163" s="1126"/>
      <c r="U163" s="1112">
        <f t="shared" si="57"/>
        <v>0</v>
      </c>
      <c r="V163" s="1126">
        <v>1809.9173553719008</v>
      </c>
      <c r="W163" s="1126"/>
      <c r="X163" s="1112">
        <f t="shared" si="58"/>
        <v>0</v>
      </c>
      <c r="Y163" s="1111">
        <v>1809.9173553719008</v>
      </c>
      <c r="Z163" s="1111"/>
      <c r="AA163" s="1112">
        <f t="shared" si="59"/>
        <v>0</v>
      </c>
      <c r="AB163" s="1111">
        <v>1809.9173553719008</v>
      </c>
      <c r="AC163" s="1111"/>
      <c r="AD163" s="1112">
        <f t="shared" si="60"/>
        <v>0</v>
      </c>
      <c r="AE163" s="1125">
        <v>1809.9173553719008</v>
      </c>
      <c r="AF163" s="1125"/>
      <c r="AG163" s="1112" t="e">
        <f t="shared" si="61"/>
        <v>#DIV/0!</v>
      </c>
      <c r="AH163" s="852"/>
      <c r="AI163" s="852"/>
      <c r="AJ163" s="1112" t="e">
        <f t="shared" si="62"/>
        <v>#DIV/0!</v>
      </c>
      <c r="AK163" s="450"/>
      <c r="AL163" s="450"/>
      <c r="AM163" s="1112" t="e">
        <f t="shared" si="63"/>
        <v>#DIV/0!</v>
      </c>
      <c r="AN163" s="531"/>
      <c r="AO163" s="629"/>
      <c r="AP163" s="1112" t="e">
        <f t="shared" si="64"/>
        <v>#DIV/0!</v>
      </c>
    </row>
    <row r="164" spans="1:43" hidden="1" x14ac:dyDescent="0.3">
      <c r="A164" s="278" t="s">
        <v>229</v>
      </c>
      <c r="B164" s="269">
        <v>4663</v>
      </c>
      <c r="C164" s="3" t="s">
        <v>230</v>
      </c>
      <c r="F164" s="1112" t="e">
        <f t="shared" si="52"/>
        <v>#N/A</v>
      </c>
      <c r="G164" t="e">
        <v>#N/A</v>
      </c>
      <c r="I164" s="1112" t="e">
        <f t="shared" si="53"/>
        <v>#N/A</v>
      </c>
      <c r="L164" s="1112" t="e">
        <f t="shared" si="54"/>
        <v>#DIV/0!</v>
      </c>
      <c r="O164" s="1112" t="e">
        <f t="shared" si="55"/>
        <v>#DIV/0!</v>
      </c>
      <c r="R164" s="1112" t="e">
        <f t="shared" si="56"/>
        <v>#DIV/0!</v>
      </c>
      <c r="U164" s="1112" t="e">
        <f t="shared" si="57"/>
        <v>#DIV/0!</v>
      </c>
      <c r="X164" s="1112" t="e">
        <f t="shared" si="58"/>
        <v>#DIV/0!</v>
      </c>
      <c r="AA164" s="1112" t="e">
        <f t="shared" si="59"/>
        <v>#DIV/0!</v>
      </c>
      <c r="AD164" s="1112" t="e">
        <f t="shared" si="60"/>
        <v>#DIV/0!</v>
      </c>
      <c r="AG164" s="1112" t="e">
        <f t="shared" si="61"/>
        <v>#DIV/0!</v>
      </c>
      <c r="AJ164" s="1112" t="e">
        <f t="shared" si="62"/>
        <v>#DIV/0!</v>
      </c>
      <c r="AK164" s="81"/>
      <c r="AL164" s="81"/>
      <c r="AM164" s="1112" t="e">
        <f t="shared" si="63"/>
        <v>#DIV/0!</v>
      </c>
      <c r="AN164" s="531"/>
      <c r="AO164" s="629"/>
      <c r="AP164" s="1112" t="e">
        <f t="shared" si="64"/>
        <v>#DIV/0!</v>
      </c>
      <c r="AQ164"/>
    </row>
    <row r="165" spans="1:43" hidden="1" x14ac:dyDescent="0.3">
      <c r="A165" s="286" t="s">
        <v>229</v>
      </c>
      <c r="B165" s="268">
        <v>3181</v>
      </c>
      <c r="C165" s="4" t="s">
        <v>1344</v>
      </c>
      <c r="F165" s="1112" t="e">
        <f t="shared" ref="F165:F175" si="65">(D165-G165)/G165</f>
        <v>#N/A</v>
      </c>
      <c r="G165" t="e">
        <v>#N/A</v>
      </c>
      <c r="I165" s="1112" t="e">
        <f t="shared" ref="I165:I175" si="66">(G165-J165)/J165</f>
        <v>#N/A</v>
      </c>
      <c r="L165" s="1112" t="e">
        <f t="shared" ref="L165:L175" si="67">(J165-M165)/M165</f>
        <v>#DIV/0!</v>
      </c>
      <c r="O165" s="1112" t="e">
        <f t="shared" ref="O165:O175" si="68">(M165-P165)/P165</f>
        <v>#DIV/0!</v>
      </c>
      <c r="R165" s="1112" t="e">
        <f t="shared" ref="R165:R175" si="69">(P165-S165)/S165</f>
        <v>#DIV/0!</v>
      </c>
      <c r="U165" s="1112" t="e">
        <f t="shared" ref="U165:U175" si="70">(S165-V165)/V165</f>
        <v>#DIV/0!</v>
      </c>
      <c r="X165" s="1112" t="e">
        <f t="shared" ref="X165:X175" si="71">(V165-Y165)/Y165</f>
        <v>#DIV/0!</v>
      </c>
      <c r="AA165" s="1112" t="e">
        <f t="shared" ref="AA165:AA175" si="72">(Y165-AB165)/AB165</f>
        <v>#DIV/0!</v>
      </c>
      <c r="AD165" s="1112" t="e">
        <f t="shared" ref="AD165:AD175" si="73">(AB165-AE165)/AE165</f>
        <v>#DIV/0!</v>
      </c>
      <c r="AG165" s="1112" t="e">
        <f t="shared" ref="AG165:AG175" si="74">(AE165-AH165)/AH165</f>
        <v>#DIV/0!</v>
      </c>
      <c r="AJ165" s="1112" t="e">
        <f t="shared" ref="AJ165:AJ175" si="75">(AH165-AK165)/AK165</f>
        <v>#DIV/0!</v>
      </c>
      <c r="AK165" s="81"/>
      <c r="AL165" s="81"/>
      <c r="AM165" s="1112" t="e">
        <f t="shared" ref="AM165:AM175" si="76">(AK165-AN165)/AN165</f>
        <v>#DIV/0!</v>
      </c>
      <c r="AN165" s="531"/>
      <c r="AO165" s="629"/>
      <c r="AP165" s="1112" t="e">
        <f t="shared" ref="AP165:AP175" si="77">(AN165-AQ165)/AQ165</f>
        <v>#DIV/0!</v>
      </c>
      <c r="AQ165"/>
    </row>
    <row r="166" spans="1:43" hidden="1" x14ac:dyDescent="0.3">
      <c r="A166" s="279" t="s">
        <v>229</v>
      </c>
      <c r="B166" s="268">
        <v>1672</v>
      </c>
      <c r="C166" s="2" t="s">
        <v>232</v>
      </c>
      <c r="F166" s="1112" t="e">
        <f t="shared" si="65"/>
        <v>#N/A</v>
      </c>
      <c r="G166" t="e">
        <v>#N/A</v>
      </c>
      <c r="I166" s="1112" t="e">
        <f t="shared" si="66"/>
        <v>#N/A</v>
      </c>
      <c r="L166" s="1112" t="e">
        <f t="shared" si="67"/>
        <v>#DIV/0!</v>
      </c>
      <c r="O166" s="1112" t="e">
        <f t="shared" si="68"/>
        <v>#DIV/0!</v>
      </c>
      <c r="R166" s="1112" t="e">
        <f t="shared" si="69"/>
        <v>#DIV/0!</v>
      </c>
      <c r="U166" s="1112" t="e">
        <f t="shared" si="70"/>
        <v>#DIV/0!</v>
      </c>
      <c r="X166" s="1112" t="e">
        <f t="shared" si="71"/>
        <v>#DIV/0!</v>
      </c>
      <c r="AA166" s="1112" t="e">
        <f t="shared" si="72"/>
        <v>#DIV/0!</v>
      </c>
      <c r="AD166" s="1112" t="e">
        <f t="shared" si="73"/>
        <v>#DIV/0!</v>
      </c>
      <c r="AG166" s="1112" t="e">
        <f t="shared" si="74"/>
        <v>#DIV/0!</v>
      </c>
      <c r="AJ166" s="1112" t="e">
        <f t="shared" si="75"/>
        <v>#DIV/0!</v>
      </c>
      <c r="AK166" s="81"/>
      <c r="AL166" s="81"/>
      <c r="AM166" s="1112" t="e">
        <f t="shared" si="76"/>
        <v>#DIV/0!</v>
      </c>
      <c r="AN166" s="531"/>
      <c r="AO166" s="629"/>
      <c r="AP166" s="1112" t="e">
        <f t="shared" si="77"/>
        <v>#DIV/0!</v>
      </c>
      <c r="AQ166"/>
    </row>
    <row r="167" spans="1:43" hidden="1" x14ac:dyDescent="0.3">
      <c r="A167" s="279" t="s">
        <v>229</v>
      </c>
      <c r="B167" s="268">
        <v>4713</v>
      </c>
      <c r="C167" s="2" t="s">
        <v>233</v>
      </c>
      <c r="F167" s="1112" t="e">
        <f t="shared" si="65"/>
        <v>#N/A</v>
      </c>
      <c r="G167" t="e">
        <v>#N/A</v>
      </c>
      <c r="I167" s="1112" t="e">
        <f t="shared" si="66"/>
        <v>#N/A</v>
      </c>
      <c r="L167" s="1112" t="e">
        <f t="shared" si="67"/>
        <v>#DIV/0!</v>
      </c>
      <c r="O167" s="1112" t="e">
        <f t="shared" si="68"/>
        <v>#DIV/0!</v>
      </c>
      <c r="R167" s="1112" t="e">
        <f t="shared" si="69"/>
        <v>#DIV/0!</v>
      </c>
      <c r="U167" s="1112" t="e">
        <f t="shared" si="70"/>
        <v>#DIV/0!</v>
      </c>
      <c r="X167" s="1112" t="e">
        <f t="shared" si="71"/>
        <v>#DIV/0!</v>
      </c>
      <c r="AA167" s="1112" t="e">
        <f t="shared" si="72"/>
        <v>#DIV/0!</v>
      </c>
      <c r="AD167" s="1112" t="e">
        <f t="shared" si="73"/>
        <v>#DIV/0!</v>
      </c>
      <c r="AG167" s="1112" t="e">
        <f t="shared" si="74"/>
        <v>#DIV/0!</v>
      </c>
      <c r="AJ167" s="1112" t="e">
        <f t="shared" si="75"/>
        <v>#DIV/0!</v>
      </c>
      <c r="AK167" s="81"/>
      <c r="AL167" s="81"/>
      <c r="AM167" s="1112" t="e">
        <f t="shared" si="76"/>
        <v>#DIV/0!</v>
      </c>
      <c r="AN167" s="531"/>
      <c r="AO167" s="629"/>
      <c r="AP167" s="1112" t="e">
        <f t="shared" si="77"/>
        <v>#DIV/0!</v>
      </c>
      <c r="AQ167"/>
    </row>
    <row r="168" spans="1:43" hidden="1" x14ac:dyDescent="0.3">
      <c r="A168" s="279" t="s">
        <v>229</v>
      </c>
      <c r="B168" s="268">
        <v>4687</v>
      </c>
      <c r="C168" s="2" t="s">
        <v>1345</v>
      </c>
      <c r="F168" s="1112" t="e">
        <f t="shared" si="65"/>
        <v>#N/A</v>
      </c>
      <c r="G168" t="e">
        <v>#N/A</v>
      </c>
      <c r="I168" s="1112" t="e">
        <f t="shared" si="66"/>
        <v>#N/A</v>
      </c>
      <c r="L168" s="1112" t="e">
        <f t="shared" si="67"/>
        <v>#DIV/0!</v>
      </c>
      <c r="O168" s="1112" t="e">
        <f t="shared" si="68"/>
        <v>#DIV/0!</v>
      </c>
      <c r="R168" s="1112" t="e">
        <f t="shared" si="69"/>
        <v>#DIV/0!</v>
      </c>
      <c r="U168" s="1112" t="e">
        <f t="shared" si="70"/>
        <v>#DIV/0!</v>
      </c>
      <c r="X168" s="1112" t="e">
        <f t="shared" si="71"/>
        <v>#DIV/0!</v>
      </c>
      <c r="AA168" s="1112" t="e">
        <f t="shared" si="72"/>
        <v>#DIV/0!</v>
      </c>
      <c r="AD168" s="1112" t="e">
        <f t="shared" si="73"/>
        <v>#DIV/0!</v>
      </c>
      <c r="AG168" s="1112" t="e">
        <f t="shared" si="74"/>
        <v>#DIV/0!</v>
      </c>
      <c r="AJ168" s="1112" t="e">
        <f t="shared" si="75"/>
        <v>#DIV/0!</v>
      </c>
      <c r="AK168" s="81"/>
      <c r="AL168" s="81"/>
      <c r="AM168" s="1112" t="e">
        <f t="shared" si="76"/>
        <v>#DIV/0!</v>
      </c>
      <c r="AN168" s="531"/>
      <c r="AO168" s="629"/>
      <c r="AP168" s="1112" t="e">
        <f t="shared" si="77"/>
        <v>#DIV/0!</v>
      </c>
      <c r="AQ168"/>
    </row>
    <row r="169" spans="1:43" hidden="1" x14ac:dyDescent="0.3">
      <c r="A169" s="279" t="s">
        <v>229</v>
      </c>
      <c r="B169" s="440">
        <v>4704</v>
      </c>
      <c r="C169" s="2" t="s">
        <v>1346</v>
      </c>
      <c r="F169" s="1112" t="e">
        <f t="shared" si="65"/>
        <v>#N/A</v>
      </c>
      <c r="G169" t="e">
        <v>#N/A</v>
      </c>
      <c r="I169" s="1112" t="e">
        <f t="shared" si="66"/>
        <v>#N/A</v>
      </c>
      <c r="L169" s="1112" t="e">
        <f t="shared" si="67"/>
        <v>#DIV/0!</v>
      </c>
      <c r="O169" s="1112" t="e">
        <f t="shared" si="68"/>
        <v>#DIV/0!</v>
      </c>
      <c r="R169" s="1112" t="e">
        <f t="shared" si="69"/>
        <v>#DIV/0!</v>
      </c>
      <c r="U169" s="1112" t="e">
        <f t="shared" si="70"/>
        <v>#DIV/0!</v>
      </c>
      <c r="X169" s="1112" t="e">
        <f t="shared" si="71"/>
        <v>#DIV/0!</v>
      </c>
      <c r="AA169" s="1112" t="e">
        <f t="shared" si="72"/>
        <v>#DIV/0!</v>
      </c>
      <c r="AD169" s="1112" t="e">
        <f t="shared" si="73"/>
        <v>#DIV/0!</v>
      </c>
      <c r="AG169" s="1112" t="e">
        <f t="shared" si="74"/>
        <v>#DIV/0!</v>
      </c>
      <c r="AJ169" s="1112" t="e">
        <f t="shared" si="75"/>
        <v>#DIV/0!</v>
      </c>
      <c r="AK169" s="81"/>
      <c r="AL169" s="81"/>
      <c r="AM169" s="1112" t="e">
        <f t="shared" si="76"/>
        <v>#DIV/0!</v>
      </c>
      <c r="AN169" s="531"/>
      <c r="AO169" s="629"/>
      <c r="AP169" s="1112" t="e">
        <f t="shared" si="77"/>
        <v>#DIV/0!</v>
      </c>
      <c r="AQ169"/>
    </row>
    <row r="170" spans="1:43" hidden="1" x14ac:dyDescent="0.3">
      <c r="A170" s="279" t="s">
        <v>229</v>
      </c>
      <c r="B170" s="268">
        <v>2230</v>
      </c>
      <c r="C170" s="2" t="s">
        <v>1347</v>
      </c>
      <c r="F170" s="1112" t="e">
        <f t="shared" si="65"/>
        <v>#N/A</v>
      </c>
      <c r="G170" t="e">
        <v>#N/A</v>
      </c>
      <c r="I170" s="1112" t="e">
        <f t="shared" si="66"/>
        <v>#N/A</v>
      </c>
      <c r="L170" s="1112" t="e">
        <f t="shared" si="67"/>
        <v>#DIV/0!</v>
      </c>
      <c r="O170" s="1112" t="e">
        <f t="shared" si="68"/>
        <v>#DIV/0!</v>
      </c>
      <c r="R170" s="1112" t="e">
        <f t="shared" si="69"/>
        <v>#DIV/0!</v>
      </c>
      <c r="U170" s="1112" t="e">
        <f t="shared" si="70"/>
        <v>#DIV/0!</v>
      </c>
      <c r="X170" s="1112" t="e">
        <f t="shared" si="71"/>
        <v>#DIV/0!</v>
      </c>
      <c r="AA170" s="1112" t="e">
        <f t="shared" si="72"/>
        <v>#DIV/0!</v>
      </c>
      <c r="AD170" s="1112" t="e">
        <f t="shared" si="73"/>
        <v>#DIV/0!</v>
      </c>
      <c r="AG170" s="1112" t="e">
        <f t="shared" si="74"/>
        <v>#DIV/0!</v>
      </c>
      <c r="AJ170" s="1112" t="e">
        <f t="shared" si="75"/>
        <v>#DIV/0!</v>
      </c>
      <c r="AK170" s="81"/>
      <c r="AL170" s="81"/>
      <c r="AM170" s="1112" t="e">
        <f t="shared" si="76"/>
        <v>#DIV/0!</v>
      </c>
      <c r="AN170" s="531"/>
      <c r="AO170" s="629"/>
      <c r="AP170" s="1112" t="e">
        <f t="shared" si="77"/>
        <v>#DIV/0!</v>
      </c>
      <c r="AQ170"/>
    </row>
    <row r="171" spans="1:43" hidden="1" x14ac:dyDescent="0.3">
      <c r="A171" s="279" t="s">
        <v>229</v>
      </c>
      <c r="B171" s="268">
        <v>3720</v>
      </c>
      <c r="C171" s="2" t="s">
        <v>237</v>
      </c>
      <c r="F171" s="1112" t="e">
        <f t="shared" si="65"/>
        <v>#N/A</v>
      </c>
      <c r="G171" t="e">
        <v>#N/A</v>
      </c>
      <c r="I171" s="1112" t="e">
        <f t="shared" si="66"/>
        <v>#N/A</v>
      </c>
      <c r="L171" s="1112" t="e">
        <f t="shared" si="67"/>
        <v>#DIV/0!</v>
      </c>
      <c r="O171" s="1112" t="e">
        <f t="shared" si="68"/>
        <v>#DIV/0!</v>
      </c>
      <c r="R171" s="1112" t="e">
        <f t="shared" si="69"/>
        <v>#DIV/0!</v>
      </c>
      <c r="U171" s="1112" t="e">
        <f t="shared" si="70"/>
        <v>#DIV/0!</v>
      </c>
      <c r="X171" s="1112" t="e">
        <f t="shared" si="71"/>
        <v>#DIV/0!</v>
      </c>
      <c r="AA171" s="1112" t="e">
        <f t="shared" si="72"/>
        <v>#DIV/0!</v>
      </c>
      <c r="AD171" s="1112" t="e">
        <f t="shared" si="73"/>
        <v>#DIV/0!</v>
      </c>
      <c r="AG171" s="1112" t="e">
        <f t="shared" si="74"/>
        <v>#DIV/0!</v>
      </c>
      <c r="AJ171" s="1112" t="e">
        <f t="shared" si="75"/>
        <v>#DIV/0!</v>
      </c>
      <c r="AK171" s="81"/>
      <c r="AL171" s="81"/>
      <c r="AM171" s="1112" t="e">
        <f t="shared" si="76"/>
        <v>#DIV/0!</v>
      </c>
      <c r="AN171" s="531"/>
      <c r="AO171" s="629"/>
      <c r="AP171" s="1112" t="e">
        <f t="shared" si="77"/>
        <v>#DIV/0!</v>
      </c>
      <c r="AQ171"/>
    </row>
    <row r="172" spans="1:43" ht="15" hidden="1" thickBot="1" x14ac:dyDescent="0.35">
      <c r="A172" s="280" t="s">
        <v>229</v>
      </c>
      <c r="B172" s="264">
        <v>2499</v>
      </c>
      <c r="C172" s="32" t="s">
        <v>1348</v>
      </c>
      <c r="F172" s="1112" t="e">
        <f t="shared" si="65"/>
        <v>#N/A</v>
      </c>
      <c r="G172" t="e">
        <v>#N/A</v>
      </c>
      <c r="I172" s="1112" t="e">
        <f t="shared" si="66"/>
        <v>#N/A</v>
      </c>
      <c r="L172" s="1112" t="e">
        <f t="shared" si="67"/>
        <v>#DIV/0!</v>
      </c>
      <c r="O172" s="1112" t="e">
        <f t="shared" si="68"/>
        <v>#DIV/0!</v>
      </c>
      <c r="R172" s="1112" t="e">
        <f t="shared" si="69"/>
        <v>#DIV/0!</v>
      </c>
      <c r="U172" s="1112" t="e">
        <f t="shared" si="70"/>
        <v>#DIV/0!</v>
      </c>
      <c r="X172" s="1112" t="e">
        <f t="shared" si="71"/>
        <v>#DIV/0!</v>
      </c>
      <c r="AA172" s="1112" t="e">
        <f t="shared" si="72"/>
        <v>#DIV/0!</v>
      </c>
      <c r="AD172" s="1112" t="e">
        <f t="shared" si="73"/>
        <v>#DIV/0!</v>
      </c>
      <c r="AG172" s="1112" t="e">
        <f t="shared" si="74"/>
        <v>#DIV/0!</v>
      </c>
      <c r="AJ172" s="1112" t="e">
        <f t="shared" si="75"/>
        <v>#DIV/0!</v>
      </c>
      <c r="AK172" s="81"/>
      <c r="AL172" s="81"/>
      <c r="AM172" s="1112" t="e">
        <f t="shared" si="76"/>
        <v>#DIV/0!</v>
      </c>
      <c r="AN172" s="531"/>
      <c r="AO172" s="629"/>
      <c r="AP172" s="1112" t="e">
        <f t="shared" si="77"/>
        <v>#DIV/0!</v>
      </c>
      <c r="AQ172"/>
    </row>
    <row r="173" spans="1:43" hidden="1" x14ac:dyDescent="0.3">
      <c r="A173" s="278" t="s">
        <v>239</v>
      </c>
      <c r="B173" s="680">
        <v>612</v>
      </c>
      <c r="C173" s="379" t="s">
        <v>240</v>
      </c>
      <c r="D173" s="1111"/>
      <c r="E173" s="1111"/>
      <c r="F173" s="1112" t="e">
        <f t="shared" si="65"/>
        <v>#N/A</v>
      </c>
      <c r="G173" s="1111" t="e">
        <v>#N/A</v>
      </c>
      <c r="H173" s="1111"/>
      <c r="I173" s="1112" t="e">
        <f t="shared" si="66"/>
        <v>#N/A</v>
      </c>
      <c r="J173" s="1111"/>
      <c r="K173" s="1111"/>
      <c r="L173" s="1112" t="e">
        <f t="shared" si="67"/>
        <v>#DIV/0!</v>
      </c>
      <c r="M173" s="1111"/>
      <c r="N173" s="1111"/>
      <c r="O173" s="1112" t="e">
        <f t="shared" si="68"/>
        <v>#DIV/0!</v>
      </c>
      <c r="P173" s="377"/>
      <c r="Q173" s="377"/>
      <c r="R173" s="1112" t="e">
        <f t="shared" si="69"/>
        <v>#DIV/0!</v>
      </c>
      <c r="S173" s="1111"/>
      <c r="T173" s="1111"/>
      <c r="U173" s="1112" t="e">
        <f t="shared" si="70"/>
        <v>#DIV/0!</v>
      </c>
      <c r="V173" s="1111"/>
      <c r="W173" s="1111"/>
      <c r="X173" s="1112" t="e">
        <f t="shared" si="71"/>
        <v>#DIV/0!</v>
      </c>
      <c r="Y173" s="1111"/>
      <c r="Z173" s="1111"/>
      <c r="AA173" s="1112" t="e">
        <f t="shared" si="72"/>
        <v>#DIV/0!</v>
      </c>
      <c r="AB173" s="1111"/>
      <c r="AC173" s="1111"/>
      <c r="AD173" s="1112" t="e">
        <f t="shared" si="73"/>
        <v>#DIV/0!</v>
      </c>
      <c r="AE173" s="1111"/>
      <c r="AF173" s="1111"/>
      <c r="AG173" s="1112" t="e">
        <f t="shared" si="74"/>
        <v>#DIV/0!</v>
      </c>
      <c r="AH173" s="763"/>
      <c r="AI173" s="763"/>
      <c r="AJ173" s="1112" t="e">
        <f t="shared" si="75"/>
        <v>#DIV/0!</v>
      </c>
      <c r="AK173" s="675"/>
      <c r="AL173" s="682"/>
      <c r="AM173" s="1112" t="e">
        <f t="shared" si="76"/>
        <v>#DIV/0!</v>
      </c>
      <c r="AN173" s="531"/>
      <c r="AO173" s="629"/>
      <c r="AP173" s="1112" t="e">
        <f t="shared" si="77"/>
        <v>#DIV/0!</v>
      </c>
      <c r="AQ173" s="676"/>
    </row>
    <row r="174" spans="1:43" hidden="1" x14ac:dyDescent="0.3">
      <c r="A174" s="279" t="s">
        <v>239</v>
      </c>
      <c r="B174" s="542">
        <v>618</v>
      </c>
      <c r="C174" s="54" t="s">
        <v>241</v>
      </c>
      <c r="D174" s="1111"/>
      <c r="E174" s="1111"/>
      <c r="F174" s="1112" t="e">
        <f t="shared" si="65"/>
        <v>#N/A</v>
      </c>
      <c r="G174" s="1111" t="e">
        <v>#N/A</v>
      </c>
      <c r="H174" s="1111"/>
      <c r="I174" s="1112" t="e">
        <f t="shared" si="66"/>
        <v>#N/A</v>
      </c>
      <c r="J174" s="1111"/>
      <c r="K174" s="1111"/>
      <c r="L174" s="1112" t="e">
        <f t="shared" si="67"/>
        <v>#DIV/0!</v>
      </c>
      <c r="M174" s="1111"/>
      <c r="N174" s="1111"/>
      <c r="O174" s="1112" t="e">
        <f t="shared" si="68"/>
        <v>#DIV/0!</v>
      </c>
      <c r="P174" s="377"/>
      <c r="Q174" s="377"/>
      <c r="R174" s="1112" t="e">
        <f t="shared" si="69"/>
        <v>#DIV/0!</v>
      </c>
      <c r="S174" s="1111"/>
      <c r="T174" s="1111"/>
      <c r="U174" s="1112" t="e">
        <f t="shared" si="70"/>
        <v>#DIV/0!</v>
      </c>
      <c r="V174" s="1111"/>
      <c r="W174" s="1111"/>
      <c r="X174" s="1112" t="e">
        <f t="shared" si="71"/>
        <v>#DIV/0!</v>
      </c>
      <c r="Y174" s="1111"/>
      <c r="Z174" s="1111"/>
      <c r="AA174" s="1112" t="e">
        <f t="shared" si="72"/>
        <v>#DIV/0!</v>
      </c>
      <c r="AB174" s="1111"/>
      <c r="AC174" s="1111"/>
      <c r="AD174" s="1112" t="e">
        <f t="shared" si="73"/>
        <v>#DIV/0!</v>
      </c>
      <c r="AE174" s="1111"/>
      <c r="AF174" s="1111"/>
      <c r="AG174" s="1112" t="e">
        <f t="shared" si="74"/>
        <v>#DIV/0!</v>
      </c>
      <c r="AH174" s="763"/>
      <c r="AI174" s="763"/>
      <c r="AJ174" s="1112" t="e">
        <f t="shared" si="75"/>
        <v>#DIV/0!</v>
      </c>
      <c r="AK174" s="531"/>
      <c r="AL174" s="629"/>
      <c r="AM174" s="1112" t="e">
        <f t="shared" si="76"/>
        <v>#DIV/0!</v>
      </c>
      <c r="AN174" s="531"/>
      <c r="AO174" s="629"/>
      <c r="AP174" s="1112" t="e">
        <f t="shared" si="77"/>
        <v>#DIV/0!</v>
      </c>
      <c r="AQ174" s="668"/>
    </row>
    <row r="175" spans="1:43" ht="15" hidden="1" thickBot="1" x14ac:dyDescent="0.35">
      <c r="A175" s="280" t="s">
        <v>239</v>
      </c>
      <c r="B175" s="681">
        <v>617</v>
      </c>
      <c r="C175" s="56" t="s">
        <v>242</v>
      </c>
      <c r="D175" s="1126"/>
      <c r="E175" s="1126"/>
      <c r="F175" s="1132" t="e">
        <f t="shared" si="65"/>
        <v>#N/A</v>
      </c>
      <c r="G175" s="1126" t="e">
        <v>#N/A</v>
      </c>
      <c r="H175" s="1126"/>
      <c r="I175" s="1132" t="e">
        <f t="shared" si="66"/>
        <v>#N/A</v>
      </c>
      <c r="J175" s="1126"/>
      <c r="K175" s="1126"/>
      <c r="L175" s="1132" t="e">
        <f t="shared" si="67"/>
        <v>#DIV/0!</v>
      </c>
      <c r="M175" s="1126"/>
      <c r="N175" s="1126"/>
      <c r="O175" s="1132" t="e">
        <f t="shared" si="68"/>
        <v>#DIV/0!</v>
      </c>
      <c r="P175" s="378"/>
      <c r="Q175" s="378"/>
      <c r="R175" s="1132" t="e">
        <f t="shared" si="69"/>
        <v>#DIV/0!</v>
      </c>
      <c r="S175" s="1126"/>
      <c r="T175" s="1126"/>
      <c r="U175" s="1132" t="e">
        <f t="shared" si="70"/>
        <v>#DIV/0!</v>
      </c>
      <c r="V175" s="1126"/>
      <c r="W175" s="1126"/>
      <c r="X175" s="1132" t="e">
        <f t="shared" si="71"/>
        <v>#DIV/0!</v>
      </c>
      <c r="Y175" s="1111"/>
      <c r="Z175" s="1126"/>
      <c r="AA175" s="1132" t="e">
        <f t="shared" si="72"/>
        <v>#DIV/0!</v>
      </c>
      <c r="AB175" s="1111"/>
      <c r="AC175" s="1126"/>
      <c r="AD175" s="1132" t="e">
        <f t="shared" si="73"/>
        <v>#DIV/0!</v>
      </c>
      <c r="AE175" s="1111"/>
      <c r="AF175" s="1126"/>
      <c r="AG175" s="1132" t="e">
        <f t="shared" si="74"/>
        <v>#DIV/0!</v>
      </c>
      <c r="AH175" s="763"/>
      <c r="AI175" s="1050"/>
      <c r="AJ175" s="1132" t="e">
        <f t="shared" si="75"/>
        <v>#DIV/0!</v>
      </c>
      <c r="AK175" s="677"/>
      <c r="AL175" s="630"/>
      <c r="AM175" s="1132" t="e">
        <f t="shared" si="76"/>
        <v>#DIV/0!</v>
      </c>
      <c r="AN175" s="531"/>
      <c r="AO175" s="1123"/>
      <c r="AP175" s="1132" t="e">
        <f t="shared" si="77"/>
        <v>#DIV/0!</v>
      </c>
      <c r="AQ175" s="678"/>
    </row>
  </sheetData>
  <conditionalFormatting sqref="F5:F175">
    <cfRule type="cellIs" dxfId="26" priority="3" operator="between">
      <formula>-0.01</formula>
      <formula>-0.99</formula>
    </cfRule>
    <cfRule type="cellIs" dxfId="25" priority="4" operator="between">
      <formula>0.01</formula>
      <formula>0.99</formula>
    </cfRule>
  </conditionalFormatting>
  <conditionalFormatting sqref="I5:I175 L5:L175 O5:O175 R5:R175 U5:U175 X5:X175 AA5:AA175 AD5:AD175 AG5:AG175 AJ5:AJ175 AM5:AM175 AP5:AP175 C142:C144">
    <cfRule type="cellIs" dxfId="24" priority="29" operator="between">
      <formula>-0.01</formula>
      <formula>-0.99</formula>
    </cfRule>
    <cfRule type="cellIs" dxfId="23" priority="30" operator="between">
      <formula>0.01</formula>
      <formula>0.99</formula>
    </cfRule>
  </conditionalFormatting>
  <conditionalFormatting sqref="V142:W147">
    <cfRule type="expression" dxfId="22" priority="5">
      <formula>IF(RIGHT(INT(V142),1)*1=9,TRUE,FALSE)</formula>
    </cfRule>
  </conditionalFormatting>
  <conditionalFormatting sqref="AB142:AC147 AE142:AF147 AH142:AI147 AK142:AL147 AN142:AO147 AQ142:AR147">
    <cfRule type="cellIs" dxfId="21" priority="16" operator="lessThan">
      <formula>0</formula>
    </cfRule>
    <cfRule type="beginsWith" priority="17" operator="beginsWith" text="#">
      <formula>LEFT(AB142,LEN("#"))="#"</formula>
    </cfRule>
    <cfRule type="cellIs" dxfId="20" priority="26" operator="equal">
      <formula>1</formula>
    </cfRule>
  </conditionalFormatting>
  <conditionalFormatting sqref="AB142:AC147">
    <cfRule type="cellIs" dxfId="19" priority="20" operator="equal">
      <formula>1</formula>
    </cfRule>
    <cfRule type="cellIs" dxfId="18" priority="25" operator="greaterThan">
      <formula>0</formula>
    </cfRule>
  </conditionalFormatting>
  <conditionalFormatting sqref="AQ142:AQ147">
    <cfRule type="colorScale" priority="21">
      <colorScale>
        <cfvo type="num" val="0.15"/>
        <cfvo type="num" val="0.3"/>
        <cfvo type="num" val="0.45"/>
        <color rgb="FFF8696B"/>
        <color rgb="FFFFEB84"/>
        <color rgb="FF63BE7B"/>
      </colorScale>
    </cfRule>
    <cfRule type="cellIs" dxfId="17" priority="22" operator="greaterThan">
      <formula>0.7</formula>
    </cfRule>
  </conditionalFormatting>
  <conditionalFormatting sqref="AQ142:AR147 AB142:AC147 AE142:AF147 AH142:AI147 AK142:AL147 AN142:AO147">
    <cfRule type="cellIs" dxfId="16" priority="23" operator="greaterThanOrEqual">
      <formula>0</formula>
    </cfRule>
    <cfRule type="cellIs" dxfId="15" priority="24" operator="lessThan">
      <formula>-0.3</formula>
    </cfRule>
  </conditionalFormatting>
  <conditionalFormatting sqref="AW142:AW147">
    <cfRule type="cellIs" dxfId="14" priority="8" operator="greaterThan">
      <formula>0</formula>
    </cfRule>
    <cfRule type="cellIs" dxfId="13" priority="9" operator="equal">
      <formula>1</formula>
    </cfRule>
  </conditionalFormatting>
  <conditionalFormatting sqref="AW142:AY147">
    <cfRule type="cellIs" dxfId="12" priority="6" operator="lessThan">
      <formula>0</formula>
    </cfRule>
    <cfRule type="beginsWith" priority="7" operator="beginsWith" text="#">
      <formula>LEFT(AW142,LEN("#"))="#"</formula>
    </cfRule>
    <cfRule type="cellIs" dxfId="11" priority="12" operator="lessThan">
      <formula>-0.3</formula>
    </cfRule>
  </conditionalFormatting>
  <conditionalFormatting sqref="AX142:AY147 AB142:AC147 AE142:AF147 AH142:AI147 AQ142:AQ147">
    <cfRule type="cellIs" dxfId="10" priority="18" operator="equal">
      <formula>1</formula>
    </cfRule>
  </conditionalFormatting>
  <conditionalFormatting sqref="AX142:AY147 AE142:AF147 AH142:AI147 AK142:AL147 AN142:AO147 AQ142:AR147">
    <cfRule type="cellIs" dxfId="9" priority="19" operator="equal">
      <formula>1</formula>
    </cfRule>
  </conditionalFormatting>
  <conditionalFormatting sqref="AX142:AY147">
    <cfRule type="cellIs" dxfId="8" priority="15" operator="greaterThan">
      <formula>0.7</formula>
    </cfRule>
    <cfRule type="colorScale" priority="27">
      <colorScale>
        <cfvo type="num" val="0.15"/>
        <cfvo type="num" val="0.3"/>
        <cfvo type="num" val="0.45"/>
        <color rgb="FFF8696B"/>
        <color rgb="FFFFEB84"/>
        <color rgb="FF63BE7B"/>
      </colorScale>
    </cfRule>
  </conditionalFormatting>
  <conditionalFormatting sqref="AZ142:AZ147">
    <cfRule type="colorScale" priority="28">
      <colorScale>
        <cfvo type="min"/>
        <cfvo type="max"/>
        <color theme="0"/>
        <color theme="5" tint="0.39997558519241921"/>
      </colorScale>
    </cfRule>
  </conditionalFormatting>
  <conditionalFormatting sqref="BA142:BB147">
    <cfRule type="cellIs" dxfId="7" priority="10" operator="equal">
      <formula>1</formula>
    </cfRule>
    <cfRule type="cellIs" dxfId="6" priority="11" operator="greaterThanOrEqual">
      <formula>0</formula>
    </cfRule>
    <cfRule type="cellIs" dxfId="5" priority="13" operator="equal">
      <formula>1</formula>
    </cfRule>
    <cfRule type="cellIs" dxfId="4" priority="14" operator="lessThan">
      <formula>-0.3</formula>
    </cfRule>
  </conditionalFormatting>
  <conditionalFormatting sqref="C161:C163">
    <cfRule type="cellIs" dxfId="3" priority="2" operator="between">
      <formula>0.01</formula>
      <formula>0.99</formula>
    </cfRule>
  </conditionalFormatting>
  <conditionalFormatting sqref="C161:C163">
    <cfRule type="cellIs" dxfId="2" priority="1" operator="between">
      <formula>-0.01</formula>
      <formula>-0.99</formula>
    </cfRule>
  </conditionalFormatting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5E2D8-26D1-4F46-94AD-92859772820A}">
  <sheetPr codeName="Hoja21"/>
  <dimension ref="A1:M117"/>
  <sheetViews>
    <sheetView workbookViewId="0">
      <selection activeCell="C13" sqref="C13"/>
    </sheetView>
  </sheetViews>
  <sheetFormatPr baseColWidth="10" defaultColWidth="11.44140625" defaultRowHeight="14.4" x14ac:dyDescent="0.3"/>
  <cols>
    <col min="1" max="1" width="19.109375" bestFit="1" customWidth="1"/>
    <col min="2" max="2" width="7.5546875" bestFit="1" customWidth="1"/>
    <col min="3" max="3" width="37.5546875" bestFit="1" customWidth="1"/>
    <col min="6" max="6" width="7.88671875" bestFit="1" customWidth="1"/>
    <col min="9" max="9" width="8.6640625" bestFit="1" customWidth="1"/>
    <col min="10" max="10" width="11.6640625" style="633" bestFit="1" customWidth="1"/>
    <col min="11" max="11" width="11.6640625" style="633" customWidth="1"/>
    <col min="12" max="12" width="7.88671875" bestFit="1" customWidth="1"/>
    <col min="13" max="13" width="12" style="633" bestFit="1" customWidth="1"/>
  </cols>
  <sheetData>
    <row r="1" spans="1:13" ht="19.8" x14ac:dyDescent="0.4">
      <c r="B1" s="14"/>
      <c r="C1" s="1133" t="s">
        <v>1363</v>
      </c>
    </row>
    <row r="2" spans="1:13" ht="19.8" x14ac:dyDescent="0.4">
      <c r="B2" s="14"/>
      <c r="C2" s="1133"/>
    </row>
    <row r="3" spans="1:13" ht="19.8" x14ac:dyDescent="0.4">
      <c r="B3" s="14"/>
      <c r="C3" s="1133"/>
    </row>
    <row r="4" spans="1:13" ht="15" thickBot="1" x14ac:dyDescent="0.35">
      <c r="A4" t="s">
        <v>1342</v>
      </c>
      <c r="B4" s="14" t="s">
        <v>1250</v>
      </c>
      <c r="C4" t="s">
        <v>1268</v>
      </c>
      <c r="D4" s="1134">
        <v>45981</v>
      </c>
      <c r="E4" s="1134" t="s">
        <v>54</v>
      </c>
      <c r="F4" t="s">
        <v>434</v>
      </c>
      <c r="G4" s="1134">
        <v>45971</v>
      </c>
      <c r="H4" s="1134" t="s">
        <v>54</v>
      </c>
      <c r="I4" s="1134" t="s">
        <v>434</v>
      </c>
      <c r="J4" s="1135">
        <v>45962</v>
      </c>
      <c r="K4" s="1135" t="s">
        <v>54</v>
      </c>
      <c r="L4" s="1134" t="s">
        <v>434</v>
      </c>
      <c r="M4" s="1135">
        <v>45901</v>
      </c>
    </row>
    <row r="5" spans="1:13" x14ac:dyDescent="0.3">
      <c r="A5" s="1136" t="s">
        <v>58</v>
      </c>
      <c r="B5" s="760">
        <v>88</v>
      </c>
      <c r="C5" s="800" t="s">
        <v>59</v>
      </c>
      <c r="D5" s="1137">
        <v>6000</v>
      </c>
      <c r="E5" s="1157"/>
      <c r="F5" s="1110">
        <f t="shared" ref="F5:F36" si="0">(D5-G5)/G5</f>
        <v>0.1111111111111111</v>
      </c>
      <c r="G5" s="1138">
        <v>5400</v>
      </c>
      <c r="H5" s="1157"/>
      <c r="I5" s="1110">
        <f t="shared" ref="I5:I36" si="1">(G5-J5)/J5</f>
        <v>0.08</v>
      </c>
      <c r="J5" s="554">
        <v>5000</v>
      </c>
      <c r="K5" s="1157"/>
      <c r="L5" s="1110">
        <f>(J5-M5)/M5</f>
        <v>0.25</v>
      </c>
      <c r="M5" s="554">
        <v>4000</v>
      </c>
    </row>
    <row r="6" spans="1:13" x14ac:dyDescent="0.3">
      <c r="A6" s="1139" t="s">
        <v>58</v>
      </c>
      <c r="B6" s="750">
        <v>1017</v>
      </c>
      <c r="C6" s="33" t="s">
        <v>60</v>
      </c>
      <c r="D6" s="1137">
        <v>6000</v>
      </c>
      <c r="E6" s="1158"/>
      <c r="F6" s="1112">
        <f t="shared" si="0"/>
        <v>0.1111111111111111</v>
      </c>
      <c r="G6" s="1138">
        <v>5400</v>
      </c>
      <c r="H6" s="1158"/>
      <c r="I6" s="1112">
        <f t="shared" si="1"/>
        <v>0.08</v>
      </c>
      <c r="J6" s="554">
        <v>5000</v>
      </c>
      <c r="K6" s="1158"/>
      <c r="L6" s="1112">
        <f t="shared" ref="L6:L56" si="2">(J6-M6)/M6</f>
        <v>0.25</v>
      </c>
      <c r="M6" s="554">
        <v>4000</v>
      </c>
    </row>
    <row r="7" spans="1:13" x14ac:dyDescent="0.3">
      <c r="A7" s="1139" t="s">
        <v>58</v>
      </c>
      <c r="B7" s="750">
        <v>89</v>
      </c>
      <c r="C7" s="33" t="s">
        <v>61</v>
      </c>
      <c r="D7" s="1137">
        <v>3500</v>
      </c>
      <c r="E7" s="1158"/>
      <c r="F7" s="1112">
        <f t="shared" si="0"/>
        <v>0.16666666666666666</v>
      </c>
      <c r="G7" s="1138">
        <v>3000</v>
      </c>
      <c r="H7" s="1158"/>
      <c r="I7" s="1112">
        <f t="shared" si="1"/>
        <v>3.4482758620689655E-2</v>
      </c>
      <c r="J7" s="554">
        <v>2900</v>
      </c>
      <c r="K7" s="1158"/>
      <c r="L7" s="1112">
        <f t="shared" si="2"/>
        <v>0.52631578947368418</v>
      </c>
      <c r="M7" s="554">
        <v>1900</v>
      </c>
    </row>
    <row r="8" spans="1:13" x14ac:dyDescent="0.3">
      <c r="A8" s="1139" t="s">
        <v>58</v>
      </c>
      <c r="B8" s="750">
        <v>90</v>
      </c>
      <c r="C8" s="33" t="s">
        <v>62</v>
      </c>
      <c r="D8" s="1137">
        <v>6500</v>
      </c>
      <c r="E8" s="1158"/>
      <c r="F8" s="1112">
        <f t="shared" si="0"/>
        <v>8.5141903171953262E-2</v>
      </c>
      <c r="G8" s="1138">
        <v>5990</v>
      </c>
      <c r="H8" s="1158"/>
      <c r="I8" s="1112">
        <f t="shared" si="1"/>
        <v>0.13040196263445933</v>
      </c>
      <c r="J8" s="554">
        <v>5299</v>
      </c>
      <c r="K8" s="1158"/>
      <c r="L8" s="1112">
        <f t="shared" si="2"/>
        <v>0.32474999999999998</v>
      </c>
      <c r="M8" s="554">
        <v>4000</v>
      </c>
    </row>
    <row r="9" spans="1:13" ht="15" thickBot="1" x14ac:dyDescent="0.35">
      <c r="A9" s="1140" t="s">
        <v>58</v>
      </c>
      <c r="B9" s="750">
        <v>91</v>
      </c>
      <c r="C9" s="33" t="s">
        <v>63</v>
      </c>
      <c r="D9" s="1137">
        <v>3500</v>
      </c>
      <c r="E9" s="1158"/>
      <c r="F9" s="1112">
        <f t="shared" si="0"/>
        <v>0.16666666666666666</v>
      </c>
      <c r="G9" s="1138">
        <v>3000</v>
      </c>
      <c r="H9" s="1158"/>
      <c r="I9" s="1112">
        <f t="shared" si="1"/>
        <v>3.4482758620689655E-2</v>
      </c>
      <c r="J9" s="554">
        <v>2900</v>
      </c>
      <c r="K9" s="1158"/>
      <c r="L9" s="1112">
        <f t="shared" si="2"/>
        <v>0.38095238095238093</v>
      </c>
      <c r="M9" s="554">
        <v>2100</v>
      </c>
    </row>
    <row r="10" spans="1:13" x14ac:dyDescent="0.3">
      <c r="A10" s="1141" t="s">
        <v>64</v>
      </c>
      <c r="B10" s="750">
        <v>154</v>
      </c>
      <c r="C10" s="33" t="s">
        <v>65</v>
      </c>
      <c r="D10" s="1137">
        <v>11492.307692307693</v>
      </c>
      <c r="E10" s="1158"/>
      <c r="F10" s="1112">
        <f t="shared" si="0"/>
        <v>5.832099570012831E-2</v>
      </c>
      <c r="G10" s="1138">
        <v>10859</v>
      </c>
      <c r="H10" s="1158"/>
      <c r="I10" s="1112">
        <f t="shared" si="1"/>
        <v>0.20655555555555555</v>
      </c>
      <c r="J10" s="554">
        <v>9000</v>
      </c>
      <c r="K10" s="1158"/>
      <c r="L10" s="1112">
        <f t="shared" si="2"/>
        <v>0.125</v>
      </c>
      <c r="M10" s="554">
        <v>8000</v>
      </c>
    </row>
    <row r="11" spans="1:13" x14ac:dyDescent="0.3">
      <c r="A11" s="1139" t="s">
        <v>64</v>
      </c>
      <c r="B11" s="750">
        <v>159</v>
      </c>
      <c r="C11" s="33" t="s">
        <v>66</v>
      </c>
      <c r="D11" s="1137">
        <v>8000</v>
      </c>
      <c r="E11" s="1158"/>
      <c r="F11" s="1112">
        <f t="shared" si="0"/>
        <v>6.6666666666666666E-2</v>
      </c>
      <c r="G11" s="1138">
        <v>7500</v>
      </c>
      <c r="H11" s="1158"/>
      <c r="I11" s="1112">
        <f t="shared" si="1"/>
        <v>0</v>
      </c>
      <c r="J11" s="554">
        <v>7500</v>
      </c>
      <c r="K11" s="1158"/>
      <c r="L11" s="1112">
        <f t="shared" si="2"/>
        <v>0.15384615384615385</v>
      </c>
      <c r="M11" s="554">
        <v>6500</v>
      </c>
    </row>
    <row r="12" spans="1:13" x14ac:dyDescent="0.3">
      <c r="A12" s="1139" t="s">
        <v>64</v>
      </c>
      <c r="B12" s="750">
        <v>193</v>
      </c>
      <c r="C12" s="33" t="s">
        <v>67</v>
      </c>
      <c r="D12" s="1137">
        <v>6800</v>
      </c>
      <c r="E12" s="1158"/>
      <c r="F12" s="1112">
        <f t="shared" si="0"/>
        <v>7.9365079365079361E-2</v>
      </c>
      <c r="G12" s="1138">
        <v>6300</v>
      </c>
      <c r="H12" s="1158"/>
      <c r="I12" s="1112">
        <f t="shared" si="1"/>
        <v>0</v>
      </c>
      <c r="J12" s="554">
        <v>6300</v>
      </c>
      <c r="K12" s="1158"/>
      <c r="L12" s="1112">
        <f t="shared" si="2"/>
        <v>0.18867924528301888</v>
      </c>
      <c r="M12" s="554">
        <v>5300</v>
      </c>
    </row>
    <row r="13" spans="1:13" x14ac:dyDescent="0.3">
      <c r="A13" s="1139" t="s">
        <v>64</v>
      </c>
      <c r="B13" s="750">
        <v>195</v>
      </c>
      <c r="C13" s="33" t="s">
        <v>68</v>
      </c>
      <c r="D13" s="1137">
        <v>9954</v>
      </c>
      <c r="E13" s="1158"/>
      <c r="F13" s="1112">
        <f t="shared" si="0"/>
        <v>0</v>
      </c>
      <c r="G13" s="1138">
        <v>9954</v>
      </c>
      <c r="H13" s="1158"/>
      <c r="I13" s="1112">
        <f t="shared" si="1"/>
        <v>0</v>
      </c>
      <c r="J13" s="554">
        <v>9954</v>
      </c>
      <c r="K13" s="1158"/>
      <c r="L13" s="1112">
        <f t="shared" si="2"/>
        <v>0.87811320754716982</v>
      </c>
      <c r="M13" s="554">
        <f>M12</f>
        <v>5300</v>
      </c>
    </row>
    <row r="14" spans="1:13" x14ac:dyDescent="0.3">
      <c r="A14" s="1139" t="s">
        <v>64</v>
      </c>
      <c r="B14" s="750">
        <v>196</v>
      </c>
      <c r="C14" s="33" t="s">
        <v>69</v>
      </c>
      <c r="D14" s="1137">
        <v>6263.3484162895929</v>
      </c>
      <c r="E14" s="1158"/>
      <c r="F14" s="1112">
        <f t="shared" si="0"/>
        <v>-6.4977257959704122E-4</v>
      </c>
      <c r="G14" s="1138">
        <v>6267.4208144796376</v>
      </c>
      <c r="H14" s="1158"/>
      <c r="I14" s="1112">
        <f t="shared" si="1"/>
        <v>0</v>
      </c>
      <c r="J14" s="554">
        <v>6267.4208144796376</v>
      </c>
      <c r="K14" s="1158"/>
      <c r="L14" s="1112">
        <f t="shared" si="2"/>
        <v>0.49224305106658039</v>
      </c>
      <c r="M14" s="554">
        <v>4200</v>
      </c>
    </row>
    <row r="15" spans="1:13" x14ac:dyDescent="0.3">
      <c r="A15" s="1139" t="s">
        <v>64</v>
      </c>
      <c r="B15" s="750">
        <v>197</v>
      </c>
      <c r="C15" s="33" t="s">
        <v>70</v>
      </c>
      <c r="D15" s="1137">
        <v>5500</v>
      </c>
      <c r="E15" s="1158"/>
      <c r="F15" s="1112">
        <f t="shared" si="0"/>
        <v>0.12244897959183673</v>
      </c>
      <c r="G15" s="1138">
        <v>4900</v>
      </c>
      <c r="H15" s="1158"/>
      <c r="I15" s="1112">
        <f t="shared" si="1"/>
        <v>0</v>
      </c>
      <c r="J15" s="554">
        <v>4900</v>
      </c>
      <c r="K15" s="1158"/>
      <c r="L15" s="1112">
        <f t="shared" si="2"/>
        <v>0.13953488372093023</v>
      </c>
      <c r="M15" s="554">
        <v>4300</v>
      </c>
    </row>
    <row r="16" spans="1:13" x14ac:dyDescent="0.3">
      <c r="A16" s="1139" t="s">
        <v>64</v>
      </c>
      <c r="B16" s="750">
        <v>198</v>
      </c>
      <c r="C16" s="33" t="s">
        <v>71</v>
      </c>
      <c r="D16" s="1137">
        <v>1100</v>
      </c>
      <c r="E16" s="1158"/>
      <c r="F16" s="1112">
        <f t="shared" si="0"/>
        <v>0</v>
      </c>
      <c r="G16" s="1138">
        <v>1100</v>
      </c>
      <c r="H16" s="1158"/>
      <c r="I16" s="1112">
        <f t="shared" si="1"/>
        <v>0.1</v>
      </c>
      <c r="J16" s="554">
        <v>1000</v>
      </c>
      <c r="K16" s="1158"/>
      <c r="L16" s="1112">
        <f t="shared" si="2"/>
        <v>0.25</v>
      </c>
      <c r="M16" s="554">
        <v>800</v>
      </c>
    </row>
    <row r="17" spans="1:13" x14ac:dyDescent="0.3">
      <c r="A17" s="1139" t="s">
        <v>64</v>
      </c>
      <c r="B17" s="750">
        <v>199</v>
      </c>
      <c r="C17" s="33" t="s">
        <v>72</v>
      </c>
      <c r="D17" s="1137">
        <v>800</v>
      </c>
      <c r="E17" s="1158"/>
      <c r="F17" s="1112">
        <f t="shared" si="0"/>
        <v>0</v>
      </c>
      <c r="G17" s="1138">
        <v>800</v>
      </c>
      <c r="H17" s="1158"/>
      <c r="I17" s="1112">
        <f t="shared" si="1"/>
        <v>0</v>
      </c>
      <c r="J17" s="554">
        <v>800</v>
      </c>
      <c r="K17" s="1158"/>
      <c r="L17" s="1112">
        <f t="shared" si="2"/>
        <v>0.6</v>
      </c>
      <c r="M17" s="554">
        <v>500</v>
      </c>
    </row>
    <row r="18" spans="1:13" x14ac:dyDescent="0.3">
      <c r="A18" s="1139" t="s">
        <v>64</v>
      </c>
      <c r="B18" s="750">
        <v>200</v>
      </c>
      <c r="C18" s="33" t="s">
        <v>73</v>
      </c>
      <c r="D18" s="1137">
        <v>800</v>
      </c>
      <c r="E18" s="1158"/>
      <c r="F18" s="1112">
        <f t="shared" si="0"/>
        <v>0</v>
      </c>
      <c r="G18" s="1138">
        <v>800</v>
      </c>
      <c r="H18" s="1158"/>
      <c r="I18" s="1112">
        <f t="shared" si="1"/>
        <v>0</v>
      </c>
      <c r="J18" s="554">
        <v>800</v>
      </c>
      <c r="K18" s="1158"/>
      <c r="L18" s="1112">
        <f t="shared" si="2"/>
        <v>0.6</v>
      </c>
      <c r="M18" s="554">
        <v>500</v>
      </c>
    </row>
    <row r="19" spans="1:13" x14ac:dyDescent="0.3">
      <c r="A19" s="1139" t="s">
        <v>64</v>
      </c>
      <c r="B19" s="750">
        <v>201</v>
      </c>
      <c r="C19" s="33" t="s">
        <v>74</v>
      </c>
      <c r="D19" s="1137">
        <v>1000</v>
      </c>
      <c r="E19" s="1158"/>
      <c r="F19" s="1112">
        <f t="shared" si="0"/>
        <v>0</v>
      </c>
      <c r="G19" s="1138">
        <v>1000</v>
      </c>
      <c r="H19" s="1158"/>
      <c r="I19" s="1112">
        <f t="shared" si="1"/>
        <v>0</v>
      </c>
      <c r="J19" s="554">
        <v>1000</v>
      </c>
      <c r="K19" s="1158"/>
      <c r="L19" s="1112">
        <f t="shared" si="2"/>
        <v>0.42857142857142855</v>
      </c>
      <c r="M19" s="554">
        <v>700</v>
      </c>
    </row>
    <row r="20" spans="1:13" x14ac:dyDescent="0.3">
      <c r="A20" s="1139" t="s">
        <v>64</v>
      </c>
      <c r="B20" s="750">
        <v>202</v>
      </c>
      <c r="C20" s="33" t="s">
        <v>75</v>
      </c>
      <c r="D20" s="1137">
        <v>8000</v>
      </c>
      <c r="E20" s="1158"/>
      <c r="F20" s="1112">
        <f t="shared" si="0"/>
        <v>6.6666666666666666E-2</v>
      </c>
      <c r="G20" s="1138">
        <v>7500</v>
      </c>
      <c r="H20" s="1158"/>
      <c r="I20" s="1112">
        <f t="shared" si="1"/>
        <v>0</v>
      </c>
      <c r="J20" s="554">
        <v>7500</v>
      </c>
      <c r="K20" s="1158"/>
      <c r="L20" s="1112">
        <f t="shared" si="2"/>
        <v>7.1428571428571425E-2</v>
      </c>
      <c r="M20" s="554">
        <v>7000</v>
      </c>
    </row>
    <row r="21" spans="1:13" x14ac:dyDescent="0.3">
      <c r="A21" s="1139" t="s">
        <v>64</v>
      </c>
      <c r="B21" s="750">
        <v>208</v>
      </c>
      <c r="C21" s="33" t="s">
        <v>76</v>
      </c>
      <c r="D21" s="1137">
        <v>6400</v>
      </c>
      <c r="E21" s="1158"/>
      <c r="F21" s="1112">
        <f t="shared" si="0"/>
        <v>6.6666666666666666E-2</v>
      </c>
      <c r="G21" s="1138">
        <v>6000</v>
      </c>
      <c r="H21" s="1158"/>
      <c r="I21" s="1112">
        <f t="shared" si="1"/>
        <v>0</v>
      </c>
      <c r="J21" s="554">
        <v>6000</v>
      </c>
      <c r="K21" s="1158"/>
      <c r="L21" s="1112">
        <f t="shared" si="2"/>
        <v>0.2</v>
      </c>
      <c r="M21" s="554">
        <v>5000</v>
      </c>
    </row>
    <row r="22" spans="1:13" x14ac:dyDescent="0.3">
      <c r="A22" s="1139" t="s">
        <v>64</v>
      </c>
      <c r="B22" s="750">
        <v>215</v>
      </c>
      <c r="C22" s="33" t="s">
        <v>77</v>
      </c>
      <c r="D22" s="1137">
        <v>6700</v>
      </c>
      <c r="E22" s="1158"/>
      <c r="F22" s="1112">
        <f t="shared" si="0"/>
        <v>8.0645161290322578E-2</v>
      </c>
      <c r="G22" s="1138">
        <v>6200</v>
      </c>
      <c r="H22" s="1158"/>
      <c r="I22" s="1112">
        <f t="shared" si="1"/>
        <v>0</v>
      </c>
      <c r="J22" s="554">
        <v>6200</v>
      </c>
      <c r="K22" s="1158"/>
      <c r="L22" s="1112">
        <f t="shared" si="2"/>
        <v>0.19230769230769232</v>
      </c>
      <c r="M22" s="554">
        <v>5200</v>
      </c>
    </row>
    <row r="23" spans="1:13" x14ac:dyDescent="0.3">
      <c r="A23" s="1139" t="s">
        <v>64</v>
      </c>
      <c r="B23" s="750">
        <v>221</v>
      </c>
      <c r="C23" s="33" t="s">
        <v>78</v>
      </c>
      <c r="D23" s="1137">
        <v>4500</v>
      </c>
      <c r="E23" s="1158"/>
      <c r="F23" s="1112">
        <f t="shared" si="0"/>
        <v>4.6511627906976744E-2</v>
      </c>
      <c r="G23" s="1138">
        <v>4300</v>
      </c>
      <c r="H23" s="1158"/>
      <c r="I23" s="1112">
        <f t="shared" si="1"/>
        <v>0</v>
      </c>
      <c r="J23" s="554">
        <v>4300</v>
      </c>
      <c r="K23" s="1158"/>
      <c r="L23" s="1112">
        <f t="shared" si="2"/>
        <v>7.4999999999999997E-2</v>
      </c>
      <c r="M23" s="554">
        <v>4000</v>
      </c>
    </row>
    <row r="24" spans="1:13" x14ac:dyDescent="0.3">
      <c r="A24" s="1139" t="s">
        <v>64</v>
      </c>
      <c r="B24" s="750">
        <v>243</v>
      </c>
      <c r="C24" s="33" t="s">
        <v>79</v>
      </c>
      <c r="D24" s="1137">
        <v>7700</v>
      </c>
      <c r="E24" s="1158"/>
      <c r="F24" s="1112">
        <f t="shared" si="0"/>
        <v>0.11594202898550725</v>
      </c>
      <c r="G24" s="1138">
        <v>6900</v>
      </c>
      <c r="H24" s="1158"/>
      <c r="I24" s="1112">
        <f t="shared" si="1"/>
        <v>0</v>
      </c>
      <c r="J24" s="554">
        <v>6900</v>
      </c>
      <c r="K24" s="1158"/>
      <c r="L24" s="1112">
        <f t="shared" si="2"/>
        <v>0.16949152542372881</v>
      </c>
      <c r="M24" s="554">
        <v>5900</v>
      </c>
    </row>
    <row r="25" spans="1:13" x14ac:dyDescent="0.3">
      <c r="A25" s="1139" t="s">
        <v>64</v>
      </c>
      <c r="B25" s="750">
        <v>266</v>
      </c>
      <c r="C25" s="33" t="s">
        <v>80</v>
      </c>
      <c r="D25" s="1137">
        <v>7385.0678733031673</v>
      </c>
      <c r="E25" s="1158"/>
      <c r="F25" s="1112">
        <f t="shared" si="0"/>
        <v>-3.6019536019536486E-3</v>
      </c>
      <c r="G25" s="1138">
        <v>7411.7647058823532</v>
      </c>
      <c r="H25" s="1158"/>
      <c r="I25" s="1112">
        <f t="shared" si="1"/>
        <v>0</v>
      </c>
      <c r="J25" s="554">
        <v>7411.7647058823532</v>
      </c>
      <c r="K25" s="1158"/>
      <c r="L25" s="1112">
        <f t="shared" si="2"/>
        <v>0.28900255754475707</v>
      </c>
      <c r="M25" s="554">
        <v>5750</v>
      </c>
    </row>
    <row r="26" spans="1:13" x14ac:dyDescent="0.3">
      <c r="A26" s="1139" t="s">
        <v>64</v>
      </c>
      <c r="B26" s="750">
        <v>416</v>
      </c>
      <c r="C26" s="33" t="s">
        <v>81</v>
      </c>
      <c r="D26" s="1137">
        <v>7800</v>
      </c>
      <c r="E26" s="1158"/>
      <c r="F26" s="1112">
        <f t="shared" si="0"/>
        <v>0.11428571428571428</v>
      </c>
      <c r="G26" s="1138">
        <v>7000</v>
      </c>
      <c r="H26" s="1158"/>
      <c r="I26" s="1112">
        <f t="shared" si="1"/>
        <v>0</v>
      </c>
      <c r="J26" s="554">
        <v>7000</v>
      </c>
      <c r="K26" s="1158"/>
      <c r="L26" s="1112">
        <f t="shared" si="2"/>
        <v>0.1437908496732026</v>
      </c>
      <c r="M26" s="554">
        <v>6120</v>
      </c>
    </row>
    <row r="27" spans="1:13" x14ac:dyDescent="0.3">
      <c r="A27" s="1139" t="s">
        <v>64</v>
      </c>
      <c r="B27" s="750">
        <v>468</v>
      </c>
      <c r="C27" s="33" t="s">
        <v>82</v>
      </c>
      <c r="D27" s="1137">
        <v>900</v>
      </c>
      <c r="E27" s="1158"/>
      <c r="F27" s="1112">
        <f t="shared" si="0"/>
        <v>0.125</v>
      </c>
      <c r="G27" s="1138">
        <v>800</v>
      </c>
      <c r="H27" s="1158"/>
      <c r="I27" s="1112">
        <f t="shared" si="1"/>
        <v>0</v>
      </c>
      <c r="J27" s="554">
        <v>800</v>
      </c>
      <c r="K27" s="1158"/>
      <c r="L27" s="1112">
        <f t="shared" si="2"/>
        <v>0.6</v>
      </c>
      <c r="M27" s="554">
        <v>500</v>
      </c>
    </row>
    <row r="28" spans="1:13" x14ac:dyDescent="0.3">
      <c r="A28" s="1139" t="s">
        <v>64</v>
      </c>
      <c r="B28" s="750">
        <v>665</v>
      </c>
      <c r="C28" s="33" t="s">
        <v>83</v>
      </c>
      <c r="D28" s="1137">
        <v>8600</v>
      </c>
      <c r="E28" s="1158"/>
      <c r="F28" s="1112">
        <f t="shared" si="0"/>
        <v>7.4999999999999997E-2</v>
      </c>
      <c r="G28" s="1138">
        <v>8000</v>
      </c>
      <c r="H28" s="1158"/>
      <c r="I28" s="1112">
        <f t="shared" si="1"/>
        <v>0</v>
      </c>
      <c r="J28" s="554">
        <v>8000</v>
      </c>
      <c r="K28" s="1158"/>
      <c r="L28" s="1112">
        <f t="shared" si="2"/>
        <v>0.14285714285714285</v>
      </c>
      <c r="M28" s="554">
        <v>7000</v>
      </c>
    </row>
    <row r="29" spans="1:13" x14ac:dyDescent="0.3">
      <c r="A29" s="1141" t="s">
        <v>95</v>
      </c>
      <c r="B29" s="750">
        <v>637</v>
      </c>
      <c r="C29" s="33" t="s">
        <v>96</v>
      </c>
      <c r="D29" s="1137">
        <v>8800</v>
      </c>
      <c r="E29" s="1158"/>
      <c r="F29" s="1112">
        <f t="shared" si="0"/>
        <v>0.1</v>
      </c>
      <c r="G29" s="1138">
        <v>8000</v>
      </c>
      <c r="H29" s="1158"/>
      <c r="I29" s="1112">
        <f t="shared" si="1"/>
        <v>0.12676056338028169</v>
      </c>
      <c r="J29" s="554">
        <v>7100</v>
      </c>
      <c r="K29" s="1158"/>
      <c r="L29" s="1112">
        <f t="shared" si="2"/>
        <v>0.16393442622950818</v>
      </c>
      <c r="M29" s="554">
        <v>6100</v>
      </c>
    </row>
    <row r="30" spans="1:13" x14ac:dyDescent="0.3">
      <c r="A30" s="1139" t="s">
        <v>95</v>
      </c>
      <c r="B30" s="750">
        <v>224</v>
      </c>
      <c r="C30" s="2" t="s">
        <v>97</v>
      </c>
      <c r="D30" s="1137">
        <v>16500</v>
      </c>
      <c r="E30" s="1158"/>
      <c r="F30" s="1112">
        <f t="shared" si="0"/>
        <v>0.10738255033557047</v>
      </c>
      <c r="G30" s="1138">
        <v>14900</v>
      </c>
      <c r="H30" s="1158"/>
      <c r="I30" s="1112">
        <f t="shared" si="1"/>
        <v>0.14615384615384616</v>
      </c>
      <c r="J30" s="554">
        <v>13000</v>
      </c>
      <c r="K30" s="1158"/>
      <c r="L30" s="1112">
        <f t="shared" si="2"/>
        <v>8.3333333333333329E-2</v>
      </c>
      <c r="M30" s="554">
        <v>12000</v>
      </c>
    </row>
    <row r="31" spans="1:13" x14ac:dyDescent="0.3">
      <c r="A31" s="1139" t="s">
        <v>95</v>
      </c>
      <c r="B31" s="750">
        <v>227</v>
      </c>
      <c r="C31" s="2" t="s">
        <v>98</v>
      </c>
      <c r="D31" s="1137">
        <v>14000</v>
      </c>
      <c r="E31" s="1158"/>
      <c r="F31" s="1112">
        <f t="shared" si="0"/>
        <v>7.6923076923076927E-2</v>
      </c>
      <c r="G31" s="1138">
        <v>13000</v>
      </c>
      <c r="H31" s="1158"/>
      <c r="I31" s="1112">
        <f t="shared" si="1"/>
        <v>9.2436974789915971E-2</v>
      </c>
      <c r="J31" s="554">
        <v>11900</v>
      </c>
      <c r="K31" s="1158"/>
      <c r="L31" s="1112">
        <f t="shared" si="2"/>
        <v>0.20202020202020202</v>
      </c>
      <c r="M31" s="554">
        <v>9900</v>
      </c>
    </row>
    <row r="32" spans="1:13" x14ac:dyDescent="0.3">
      <c r="A32" s="1139" t="s">
        <v>95</v>
      </c>
      <c r="B32" s="750">
        <v>228</v>
      </c>
      <c r="C32" s="2" t="s">
        <v>99</v>
      </c>
      <c r="D32" s="1137">
        <v>15000</v>
      </c>
      <c r="E32" s="1158"/>
      <c r="F32" s="1112">
        <f t="shared" si="0"/>
        <v>7.1428571428571425E-2</v>
      </c>
      <c r="G32" s="1138">
        <v>14000</v>
      </c>
      <c r="H32" s="1158"/>
      <c r="I32" s="1112">
        <f t="shared" si="1"/>
        <v>7.6923076923076927E-2</v>
      </c>
      <c r="J32" s="554">
        <v>13000</v>
      </c>
      <c r="K32" s="1158"/>
      <c r="L32" s="1112">
        <f t="shared" si="2"/>
        <v>0.23809523809523808</v>
      </c>
      <c r="M32" s="554">
        <v>10500</v>
      </c>
    </row>
    <row r="33" spans="1:13" x14ac:dyDescent="0.3">
      <c r="A33" s="1139" t="s">
        <v>95</v>
      </c>
      <c r="B33" s="750">
        <v>216</v>
      </c>
      <c r="C33" s="2" t="s">
        <v>100</v>
      </c>
      <c r="D33" s="1137">
        <v>11300</v>
      </c>
      <c r="E33" s="1158"/>
      <c r="F33" s="1112">
        <f t="shared" si="0"/>
        <v>0.14141414141414141</v>
      </c>
      <c r="G33" s="1138">
        <v>9900</v>
      </c>
      <c r="H33" s="1158"/>
      <c r="I33" s="1112">
        <f t="shared" si="1"/>
        <v>0</v>
      </c>
      <c r="J33" s="554">
        <v>9900</v>
      </c>
      <c r="K33" s="1158"/>
      <c r="L33" s="1112">
        <f t="shared" si="2"/>
        <v>0.17857142857142858</v>
      </c>
      <c r="M33" s="554">
        <v>8400</v>
      </c>
    </row>
    <row r="34" spans="1:13" x14ac:dyDescent="0.3">
      <c r="A34" s="1139" t="s">
        <v>95</v>
      </c>
      <c r="B34" s="750">
        <v>223</v>
      </c>
      <c r="C34" s="2" t="s">
        <v>101</v>
      </c>
      <c r="D34" s="1137">
        <v>10100</v>
      </c>
      <c r="E34" s="1158"/>
      <c r="F34" s="1112">
        <f t="shared" si="0"/>
        <v>0.12222222222222222</v>
      </c>
      <c r="G34" s="1138">
        <v>9000</v>
      </c>
      <c r="H34" s="1158"/>
      <c r="I34" s="1112">
        <f t="shared" si="1"/>
        <v>0</v>
      </c>
      <c r="J34" s="554">
        <v>9000</v>
      </c>
      <c r="K34" s="1158"/>
      <c r="L34" s="1112">
        <f t="shared" si="2"/>
        <v>0.125</v>
      </c>
      <c r="M34" s="554">
        <v>8000</v>
      </c>
    </row>
    <row r="35" spans="1:13" x14ac:dyDescent="0.3">
      <c r="A35" s="1139" t="s">
        <v>95</v>
      </c>
      <c r="B35" s="750">
        <v>241</v>
      </c>
      <c r="C35" s="2" t="s">
        <v>102</v>
      </c>
      <c r="D35" s="1137">
        <v>12300</v>
      </c>
      <c r="E35" s="1158"/>
      <c r="F35" s="1112">
        <f t="shared" si="0"/>
        <v>6.9565217391304349E-2</v>
      </c>
      <c r="G35" s="1138">
        <v>11500</v>
      </c>
      <c r="H35" s="1158"/>
      <c r="I35" s="1112">
        <f t="shared" si="1"/>
        <v>0.16161616161616163</v>
      </c>
      <c r="J35" s="554">
        <v>9900</v>
      </c>
      <c r="K35" s="1158"/>
      <c r="L35" s="1112">
        <f t="shared" si="2"/>
        <v>0.32</v>
      </c>
      <c r="M35" s="554">
        <v>7500</v>
      </c>
    </row>
    <row r="36" spans="1:13" x14ac:dyDescent="0.3">
      <c r="A36" s="1139" t="s">
        <v>95</v>
      </c>
      <c r="B36" s="750">
        <v>245</v>
      </c>
      <c r="C36" s="2" t="s">
        <v>103</v>
      </c>
      <c r="D36" s="1137">
        <v>10400</v>
      </c>
      <c r="E36" s="1158"/>
      <c r="F36" s="1112">
        <f t="shared" si="0"/>
        <v>9.4736842105263161E-2</v>
      </c>
      <c r="G36" s="1138">
        <v>9500</v>
      </c>
      <c r="H36" s="1158"/>
      <c r="I36" s="1112">
        <f t="shared" si="1"/>
        <v>0.11764705882352941</v>
      </c>
      <c r="J36" s="554">
        <v>8500</v>
      </c>
      <c r="K36" s="1158"/>
      <c r="L36" s="1112">
        <f t="shared" si="2"/>
        <v>0.13333333333333333</v>
      </c>
      <c r="M36" s="554">
        <v>7500</v>
      </c>
    </row>
    <row r="37" spans="1:13" x14ac:dyDescent="0.3">
      <c r="A37" s="1139" t="s">
        <v>95</v>
      </c>
      <c r="B37" s="750">
        <v>246</v>
      </c>
      <c r="C37" s="2" t="s">
        <v>104</v>
      </c>
      <c r="D37" s="1137">
        <v>11200</v>
      </c>
      <c r="E37" s="1158"/>
      <c r="F37" s="1112">
        <f t="shared" ref="F37:F68" si="3">(D37-G37)/G37</f>
        <v>0.13131313131313133</v>
      </c>
      <c r="G37" s="1138">
        <v>9900</v>
      </c>
      <c r="H37" s="1158"/>
      <c r="I37" s="1112">
        <f t="shared" ref="I37:I55" si="4">(G37-J37)/J37</f>
        <v>0</v>
      </c>
      <c r="J37" s="554">
        <v>9900</v>
      </c>
      <c r="K37" s="1158"/>
      <c r="L37" s="1112">
        <f t="shared" si="2"/>
        <v>0.2073170731707317</v>
      </c>
      <c r="M37" s="554">
        <v>8200</v>
      </c>
    </row>
    <row r="38" spans="1:13" x14ac:dyDescent="0.3">
      <c r="A38" s="1139" t="s">
        <v>95</v>
      </c>
      <c r="B38" s="750">
        <v>251</v>
      </c>
      <c r="C38" s="2" t="s">
        <v>105</v>
      </c>
      <c r="D38" s="1137">
        <v>9900</v>
      </c>
      <c r="E38" s="1158"/>
      <c r="F38" s="1112">
        <f t="shared" si="3"/>
        <v>0.1</v>
      </c>
      <c r="G38" s="1138">
        <v>9000</v>
      </c>
      <c r="H38" s="1158"/>
      <c r="I38" s="1112">
        <f t="shared" si="4"/>
        <v>0.125</v>
      </c>
      <c r="J38" s="554">
        <v>8000</v>
      </c>
      <c r="K38" s="1158"/>
      <c r="L38" s="1112">
        <f t="shared" si="2"/>
        <v>0</v>
      </c>
      <c r="M38" s="554">
        <v>8000</v>
      </c>
    </row>
    <row r="39" spans="1:13" x14ac:dyDescent="0.3">
      <c r="A39" s="1139" t="s">
        <v>95</v>
      </c>
      <c r="B39" s="750">
        <v>632</v>
      </c>
      <c r="C39" s="2" t="s">
        <v>106</v>
      </c>
      <c r="D39" s="1137">
        <v>10100</v>
      </c>
      <c r="E39" s="1158"/>
      <c r="F39" s="1112">
        <f t="shared" si="3"/>
        <v>7.4468085106382975E-2</v>
      </c>
      <c r="G39" s="1138">
        <v>9400</v>
      </c>
      <c r="H39" s="1158"/>
      <c r="I39" s="1112">
        <f t="shared" si="4"/>
        <v>5.6179775280898875E-2</v>
      </c>
      <c r="J39" s="554">
        <v>8900</v>
      </c>
      <c r="K39" s="1158"/>
      <c r="L39" s="1112">
        <f t="shared" si="2"/>
        <v>0.21917808219178081</v>
      </c>
      <c r="M39" s="554">
        <v>7300</v>
      </c>
    </row>
    <row r="40" spans="1:13" x14ac:dyDescent="0.3">
      <c r="A40" s="1139" t="s">
        <v>95</v>
      </c>
      <c r="B40" s="750">
        <v>286</v>
      </c>
      <c r="C40" s="2" t="s">
        <v>107</v>
      </c>
      <c r="D40" s="1137">
        <v>9800</v>
      </c>
      <c r="E40" s="1158"/>
      <c r="F40" s="1112">
        <f t="shared" si="3"/>
        <v>8.8888888888888892E-2</v>
      </c>
      <c r="G40" s="1138">
        <v>9000</v>
      </c>
      <c r="H40" s="1158"/>
      <c r="I40" s="1112">
        <f t="shared" si="4"/>
        <v>0.125</v>
      </c>
      <c r="J40" s="554">
        <v>8000</v>
      </c>
      <c r="K40" s="1158"/>
      <c r="L40" s="1112">
        <f t="shared" si="2"/>
        <v>0.15107913669064749</v>
      </c>
      <c r="M40" s="554">
        <v>6950</v>
      </c>
    </row>
    <row r="41" spans="1:13" x14ac:dyDescent="0.3">
      <c r="A41" s="1139" t="s">
        <v>95</v>
      </c>
      <c r="B41" s="750">
        <v>240</v>
      </c>
      <c r="C41" s="2" t="s">
        <v>108</v>
      </c>
      <c r="D41" s="1137">
        <v>10500</v>
      </c>
      <c r="E41" s="1158"/>
      <c r="F41" s="1112">
        <f t="shared" si="3"/>
        <v>0.16666666666666666</v>
      </c>
      <c r="G41" s="1138">
        <v>9000</v>
      </c>
      <c r="H41" s="1158"/>
      <c r="I41" s="1112">
        <f t="shared" si="4"/>
        <v>0</v>
      </c>
      <c r="J41" s="554">
        <v>9000</v>
      </c>
      <c r="K41" s="1158"/>
      <c r="L41" s="1112">
        <f t="shared" si="2"/>
        <v>0.23287671232876711</v>
      </c>
      <c r="M41" s="554">
        <v>7300</v>
      </c>
    </row>
    <row r="42" spans="1:13" x14ac:dyDescent="0.3">
      <c r="A42" s="1139" t="s">
        <v>95</v>
      </c>
      <c r="B42" s="750">
        <v>513</v>
      </c>
      <c r="C42" s="2" t="s">
        <v>109</v>
      </c>
      <c r="D42" s="1137">
        <v>7500</v>
      </c>
      <c r="E42" s="1158"/>
      <c r="F42" s="1112">
        <f t="shared" si="3"/>
        <v>0.15384615384615385</v>
      </c>
      <c r="G42" s="1138">
        <v>6500</v>
      </c>
      <c r="H42" s="1158"/>
      <c r="I42" s="1112">
        <f t="shared" si="4"/>
        <v>0</v>
      </c>
      <c r="J42" s="554">
        <v>6500</v>
      </c>
      <c r="K42" s="1158"/>
      <c r="L42" s="1112">
        <f t="shared" si="2"/>
        <v>0.18181818181818182</v>
      </c>
      <c r="M42" s="554">
        <v>5500</v>
      </c>
    </row>
    <row r="43" spans="1:13" x14ac:dyDescent="0.3">
      <c r="A43" s="1139" t="s">
        <v>95</v>
      </c>
      <c r="B43" s="750">
        <v>260</v>
      </c>
      <c r="C43" s="2" t="s">
        <v>110</v>
      </c>
      <c r="D43" s="1137">
        <v>8000</v>
      </c>
      <c r="E43" s="1158"/>
      <c r="F43" s="1112">
        <f t="shared" si="3"/>
        <v>0.14285714285714285</v>
      </c>
      <c r="G43" s="1138">
        <v>7000</v>
      </c>
      <c r="H43" s="1158"/>
      <c r="I43" s="1112">
        <f t="shared" si="4"/>
        <v>0</v>
      </c>
      <c r="J43" s="554">
        <v>7000</v>
      </c>
      <c r="K43" s="1158"/>
      <c r="L43" s="1112">
        <f t="shared" si="2"/>
        <v>7.6923076923076927E-2</v>
      </c>
      <c r="M43" s="554">
        <v>6500</v>
      </c>
    </row>
    <row r="44" spans="1:13" x14ac:dyDescent="0.3">
      <c r="A44" s="1139" t="s">
        <v>95</v>
      </c>
      <c r="B44" s="750">
        <v>234</v>
      </c>
      <c r="C44" s="2" t="s">
        <v>111</v>
      </c>
      <c r="D44" s="1137">
        <v>12000</v>
      </c>
      <c r="E44" s="1158"/>
      <c r="F44" s="1112">
        <f t="shared" si="3"/>
        <v>9.0909090909090912E-2</v>
      </c>
      <c r="G44" s="1138">
        <v>11000</v>
      </c>
      <c r="H44" s="1158"/>
      <c r="I44" s="1112">
        <f t="shared" si="4"/>
        <v>0</v>
      </c>
      <c r="J44" s="554">
        <v>11000</v>
      </c>
      <c r="K44" s="1158"/>
      <c r="L44" s="1112">
        <f t="shared" si="2"/>
        <v>0.1</v>
      </c>
      <c r="M44" s="554">
        <v>10000</v>
      </c>
    </row>
    <row r="45" spans="1:13" x14ac:dyDescent="0.3">
      <c r="A45" s="1139" t="s">
        <v>95</v>
      </c>
      <c r="B45" s="750">
        <v>753</v>
      </c>
      <c r="C45" s="924" t="s">
        <v>112</v>
      </c>
      <c r="D45" s="1137">
        <v>13000</v>
      </c>
      <c r="E45" s="1158"/>
      <c r="F45" s="1112">
        <f t="shared" si="3"/>
        <v>0.19266055045871561</v>
      </c>
      <c r="G45" s="1138">
        <v>10900</v>
      </c>
      <c r="H45" s="1158"/>
      <c r="I45" s="1112">
        <f t="shared" si="4"/>
        <v>0</v>
      </c>
      <c r="J45" s="554">
        <v>10900</v>
      </c>
      <c r="K45" s="1158"/>
      <c r="L45" s="1112">
        <f t="shared" si="2"/>
        <v>0.10101010101010101</v>
      </c>
      <c r="M45" s="554">
        <v>9900</v>
      </c>
    </row>
    <row r="46" spans="1:13" x14ac:dyDescent="0.3">
      <c r="A46" s="1139" t="s">
        <v>95</v>
      </c>
      <c r="B46" s="750">
        <v>7224</v>
      </c>
      <c r="C46" s="2" t="s">
        <v>113</v>
      </c>
      <c r="D46" s="1137">
        <v>13000</v>
      </c>
      <c r="E46" s="1158"/>
      <c r="F46" s="1112">
        <f t="shared" si="3"/>
        <v>0.10169491525423729</v>
      </c>
      <c r="G46" s="1138">
        <v>11800</v>
      </c>
      <c r="H46" s="1158"/>
      <c r="I46" s="1112">
        <f t="shared" si="4"/>
        <v>0</v>
      </c>
      <c r="J46" s="554">
        <v>11800</v>
      </c>
      <c r="K46" s="1158"/>
      <c r="L46" s="1112">
        <f t="shared" si="2"/>
        <v>0.25531914893617019</v>
      </c>
      <c r="M46" s="554">
        <v>9400</v>
      </c>
    </row>
    <row r="47" spans="1:13" x14ac:dyDescent="0.3">
      <c r="A47" s="1139" t="s">
        <v>95</v>
      </c>
      <c r="B47" s="750">
        <v>514</v>
      </c>
      <c r="C47" s="2" t="s">
        <v>114</v>
      </c>
      <c r="D47" s="1137">
        <v>9000</v>
      </c>
      <c r="E47" s="1158"/>
      <c r="F47" s="1112">
        <f t="shared" si="3"/>
        <v>8.4337349397590355E-2</v>
      </c>
      <c r="G47" s="1138">
        <v>8300</v>
      </c>
      <c r="H47" s="1158"/>
      <c r="I47" s="1112">
        <f t="shared" si="4"/>
        <v>0</v>
      </c>
      <c r="J47" s="554">
        <v>8300</v>
      </c>
      <c r="K47" s="1158"/>
      <c r="L47" s="1112">
        <f t="shared" si="2"/>
        <v>0.13698630136986301</v>
      </c>
      <c r="M47" s="554">
        <v>7300</v>
      </c>
    </row>
    <row r="48" spans="1:13" x14ac:dyDescent="0.3">
      <c r="A48" s="1139" t="s">
        <v>95</v>
      </c>
      <c r="B48" s="750">
        <v>736</v>
      </c>
      <c r="C48" s="21" t="s">
        <v>115</v>
      </c>
      <c r="D48" s="1137">
        <v>7700</v>
      </c>
      <c r="E48" s="1158"/>
      <c r="F48" s="1112">
        <f t="shared" si="3"/>
        <v>0.18461538461538463</v>
      </c>
      <c r="G48" s="1138">
        <v>6500</v>
      </c>
      <c r="H48" s="1158"/>
      <c r="I48" s="1112">
        <f t="shared" si="4"/>
        <v>0</v>
      </c>
      <c r="J48" s="554">
        <v>6500</v>
      </c>
      <c r="K48" s="1158"/>
      <c r="L48" s="1112">
        <f t="shared" si="2"/>
        <v>0.18181818181818182</v>
      </c>
      <c r="M48" s="554">
        <v>5500</v>
      </c>
    </row>
    <row r="49" spans="1:13" x14ac:dyDescent="0.3">
      <c r="A49" s="1139" t="s">
        <v>95</v>
      </c>
      <c r="B49" s="750">
        <v>755</v>
      </c>
      <c r="C49" s="21" t="s">
        <v>116</v>
      </c>
      <c r="D49" s="1137">
        <v>10000</v>
      </c>
      <c r="E49" s="1158"/>
      <c r="F49" s="1112">
        <f t="shared" si="3"/>
        <v>0.1111111111111111</v>
      </c>
      <c r="G49" s="1138">
        <v>9000</v>
      </c>
      <c r="H49" s="1158"/>
      <c r="I49" s="1112">
        <f t="shared" si="4"/>
        <v>0</v>
      </c>
      <c r="J49" s="554">
        <v>9000</v>
      </c>
      <c r="K49" s="1158"/>
      <c r="L49" s="1112">
        <f t="shared" si="2"/>
        <v>0.125</v>
      </c>
      <c r="M49" s="554">
        <v>8000</v>
      </c>
    </row>
    <row r="50" spans="1:13" ht="15" thickBot="1" x14ac:dyDescent="0.35">
      <c r="A50" s="1142" t="s">
        <v>95</v>
      </c>
      <c r="B50" s="761">
        <v>181</v>
      </c>
      <c r="C50" s="21" t="s">
        <v>499</v>
      </c>
      <c r="D50" s="1137">
        <v>7400</v>
      </c>
      <c r="E50" s="1158"/>
      <c r="F50" s="1112">
        <f t="shared" si="3"/>
        <v>0.13846153846153847</v>
      </c>
      <c r="G50" s="1138">
        <v>6500</v>
      </c>
      <c r="H50" s="1158"/>
      <c r="I50" s="1112">
        <f t="shared" si="4"/>
        <v>0</v>
      </c>
      <c r="J50" s="554">
        <v>6500</v>
      </c>
      <c r="K50" s="1158"/>
      <c r="L50" s="1112">
        <f t="shared" si="2"/>
        <v>0.3</v>
      </c>
      <c r="M50" s="554">
        <v>5000</v>
      </c>
    </row>
    <row r="51" spans="1:13" x14ac:dyDescent="0.3">
      <c r="A51" s="1136" t="s">
        <v>120</v>
      </c>
      <c r="B51" s="761">
        <v>324</v>
      </c>
      <c r="C51" s="21" t="s">
        <v>121</v>
      </c>
      <c r="D51" s="1137">
        <v>8596.3800904977379</v>
      </c>
      <c r="E51" s="1158"/>
      <c r="F51" s="1112">
        <f t="shared" si="3"/>
        <v>0</v>
      </c>
      <c r="G51" s="1138">
        <v>8596.3800904977379</v>
      </c>
      <c r="H51" s="1158"/>
      <c r="I51" s="1112">
        <f t="shared" si="4"/>
        <v>5.5561729081009044E-2</v>
      </c>
      <c r="J51" s="554">
        <v>8143.8914027149322</v>
      </c>
      <c r="K51" s="1158"/>
      <c r="L51" s="1112">
        <f t="shared" si="2"/>
        <v>0.29268117503411623</v>
      </c>
      <c r="M51" s="554">
        <v>6300</v>
      </c>
    </row>
    <row r="52" spans="1:13" x14ac:dyDescent="0.3">
      <c r="A52" s="1139" t="s">
        <v>120</v>
      </c>
      <c r="B52" s="761">
        <v>157</v>
      </c>
      <c r="C52" s="21" t="s">
        <v>122</v>
      </c>
      <c r="D52" s="1137">
        <v>9000</v>
      </c>
      <c r="E52" s="1158"/>
      <c r="F52" s="1112">
        <f t="shared" si="3"/>
        <v>5.8823529411764705E-2</v>
      </c>
      <c r="G52" s="1138">
        <v>8500</v>
      </c>
      <c r="H52" s="1158"/>
      <c r="I52" s="1112">
        <f t="shared" si="4"/>
        <v>0</v>
      </c>
      <c r="J52" s="554">
        <v>8500</v>
      </c>
      <c r="K52" s="1158"/>
      <c r="L52" s="1112">
        <f t="shared" si="2"/>
        <v>0.54545454545454541</v>
      </c>
      <c r="M52" s="554">
        <v>5500</v>
      </c>
    </row>
    <row r="53" spans="1:13" x14ac:dyDescent="0.3">
      <c r="A53" s="1139" t="s">
        <v>120</v>
      </c>
      <c r="B53" s="761">
        <v>639</v>
      </c>
      <c r="C53" s="21" t="s">
        <v>123</v>
      </c>
      <c r="D53" s="1137">
        <v>9000</v>
      </c>
      <c r="E53" s="1158"/>
      <c r="F53" s="1112">
        <f t="shared" si="3"/>
        <v>5.8823529411764705E-2</v>
      </c>
      <c r="G53" s="1138">
        <v>8500</v>
      </c>
      <c r="H53" s="1158"/>
      <c r="I53" s="1112">
        <f t="shared" si="4"/>
        <v>0</v>
      </c>
      <c r="J53" s="554">
        <v>8500</v>
      </c>
      <c r="K53" s="1158"/>
      <c r="L53" s="1112">
        <f t="shared" si="2"/>
        <v>0.21428571428571427</v>
      </c>
      <c r="M53" s="554">
        <v>7000</v>
      </c>
    </row>
    <row r="54" spans="1:13" x14ac:dyDescent="0.3">
      <c r="A54" s="1139" t="s">
        <v>120</v>
      </c>
      <c r="B54" s="761">
        <v>638</v>
      </c>
      <c r="C54" s="21" t="s">
        <v>124</v>
      </c>
      <c r="D54" s="1137">
        <v>11800</v>
      </c>
      <c r="E54" s="1158"/>
      <c r="F54" s="1112">
        <f t="shared" si="3"/>
        <v>7.2727272727272724E-2</v>
      </c>
      <c r="G54" s="1138">
        <v>11000</v>
      </c>
      <c r="H54" s="1158"/>
      <c r="I54" s="1112">
        <f t="shared" si="4"/>
        <v>0</v>
      </c>
      <c r="J54" s="554">
        <v>11000</v>
      </c>
      <c r="K54" s="1158"/>
      <c r="L54" s="1112">
        <f t="shared" si="2"/>
        <v>0.375</v>
      </c>
      <c r="M54" s="554">
        <v>8000</v>
      </c>
    </row>
    <row r="55" spans="1:13" x14ac:dyDescent="0.3">
      <c r="A55" s="1139" t="s">
        <v>120</v>
      </c>
      <c r="B55" s="761">
        <v>352</v>
      </c>
      <c r="C55" s="21" t="s">
        <v>125</v>
      </c>
      <c r="D55" s="1137">
        <v>11800</v>
      </c>
      <c r="E55" s="1158"/>
      <c r="F55" s="1112">
        <f t="shared" si="3"/>
        <v>7.2727272727272724E-2</v>
      </c>
      <c r="G55" s="1138">
        <v>11000</v>
      </c>
      <c r="H55" s="1158"/>
      <c r="I55" s="1112">
        <f t="shared" si="4"/>
        <v>0</v>
      </c>
      <c r="J55" s="554">
        <v>11000</v>
      </c>
      <c r="K55" s="1158"/>
      <c r="L55" s="1112">
        <f t="shared" si="2"/>
        <v>0.46666666666666667</v>
      </c>
      <c r="M55" s="554">
        <v>7500</v>
      </c>
    </row>
    <row r="56" spans="1:13" x14ac:dyDescent="0.3">
      <c r="A56" s="1139" t="s">
        <v>120</v>
      </c>
      <c r="B56" s="761">
        <v>182</v>
      </c>
      <c r="C56" s="21" t="s">
        <v>126</v>
      </c>
      <c r="D56" s="1137">
        <v>11800</v>
      </c>
      <c r="E56" s="1158"/>
      <c r="F56" s="1112">
        <f t="shared" si="3"/>
        <v>7.2727272727272724E-2</v>
      </c>
      <c r="G56" s="1138">
        <v>11000</v>
      </c>
      <c r="H56" s="1158"/>
      <c r="I56" s="1112">
        <f t="shared" ref="I56" si="5">(G56-J56)/J56</f>
        <v>0</v>
      </c>
      <c r="J56" s="554">
        <v>11000</v>
      </c>
      <c r="K56" s="1158"/>
      <c r="L56" s="1112">
        <f t="shared" si="2"/>
        <v>0.5714285714285714</v>
      </c>
      <c r="M56" s="554">
        <v>7000</v>
      </c>
    </row>
    <row r="57" spans="1:13" x14ac:dyDescent="0.3">
      <c r="A57" s="1139" t="s">
        <v>120</v>
      </c>
      <c r="B57" s="761">
        <v>1503</v>
      </c>
      <c r="C57" s="21" t="s">
        <v>127</v>
      </c>
      <c r="D57" s="1137">
        <v>17800</v>
      </c>
      <c r="E57" s="1158"/>
      <c r="F57" s="1112">
        <f t="shared" si="3"/>
        <v>0.1125</v>
      </c>
      <c r="G57" s="1138">
        <v>16000</v>
      </c>
      <c r="H57" s="1158"/>
      <c r="I57" s="1112">
        <f t="shared" ref="I57:I88" si="6">(G57-J57)/J57</f>
        <v>0</v>
      </c>
      <c r="J57" s="554">
        <v>16000</v>
      </c>
      <c r="K57" s="1158"/>
      <c r="L57" s="1112">
        <f t="shared" ref="L57:L109" si="7">(J57-M57)/M57</f>
        <v>0.23076923076923078</v>
      </c>
      <c r="M57" s="554">
        <v>13000</v>
      </c>
    </row>
    <row r="58" spans="1:13" x14ac:dyDescent="0.3">
      <c r="A58" s="1139" t="s">
        <v>120</v>
      </c>
      <c r="B58" s="761">
        <v>180</v>
      </c>
      <c r="C58" s="21" t="s">
        <v>128</v>
      </c>
      <c r="D58" s="1137">
        <v>6200</v>
      </c>
      <c r="E58" s="1158"/>
      <c r="F58" s="1112">
        <f t="shared" si="3"/>
        <v>5.0847457627118647E-2</v>
      </c>
      <c r="G58" s="1138">
        <v>5900</v>
      </c>
      <c r="H58" s="1158"/>
      <c r="I58" s="1112">
        <f t="shared" si="6"/>
        <v>0</v>
      </c>
      <c r="J58" s="554">
        <v>5900</v>
      </c>
      <c r="K58" s="1158"/>
      <c r="L58" s="1112">
        <f t="shared" si="7"/>
        <v>0.37209302325581395</v>
      </c>
      <c r="M58" s="554">
        <v>4300</v>
      </c>
    </row>
    <row r="59" spans="1:13" x14ac:dyDescent="0.3">
      <c r="A59" s="1139" t="s">
        <v>120</v>
      </c>
      <c r="B59" s="804">
        <v>740</v>
      </c>
      <c r="C59" s="2" t="s">
        <v>129</v>
      </c>
      <c r="D59" s="1137">
        <v>11500</v>
      </c>
      <c r="E59" s="1158"/>
      <c r="F59" s="1112">
        <f t="shared" si="3"/>
        <v>0.15</v>
      </c>
      <c r="G59" s="1138">
        <v>10000</v>
      </c>
      <c r="H59" s="1158"/>
      <c r="I59" s="1112">
        <f t="shared" si="6"/>
        <v>0</v>
      </c>
      <c r="J59" s="554">
        <v>10000</v>
      </c>
      <c r="K59" s="1158"/>
      <c r="L59" s="1112">
        <f t="shared" si="7"/>
        <v>0.66666666666666663</v>
      </c>
      <c r="M59" s="554">
        <v>6000</v>
      </c>
    </row>
    <row r="60" spans="1:13" ht="15" thickBot="1" x14ac:dyDescent="0.35">
      <c r="A60" s="1140" t="s">
        <v>120</v>
      </c>
      <c r="B60" s="804">
        <v>342</v>
      </c>
      <c r="C60" s="2" t="s">
        <v>1364</v>
      </c>
      <c r="D60" s="1137">
        <v>7490</v>
      </c>
      <c r="E60" s="1158"/>
      <c r="F60" s="1112">
        <f t="shared" si="3"/>
        <v>0</v>
      </c>
      <c r="G60" s="1138">
        <v>7490</v>
      </c>
      <c r="H60" s="1158"/>
      <c r="I60" s="1112" t="e">
        <f t="shared" si="6"/>
        <v>#DIV/0!</v>
      </c>
      <c r="J60" s="554"/>
      <c r="K60" s="1158"/>
      <c r="L60" s="1112" t="e">
        <f t="shared" si="7"/>
        <v>#DIV/0!</v>
      </c>
      <c r="M60" s="554"/>
    </row>
    <row r="61" spans="1:13" x14ac:dyDescent="0.3">
      <c r="A61" s="1141" t="s">
        <v>131</v>
      </c>
      <c r="B61" s="761">
        <v>280</v>
      </c>
      <c r="C61" s="21" t="s">
        <v>1362</v>
      </c>
      <c r="D61" s="1137">
        <v>15500</v>
      </c>
      <c r="E61" s="1158"/>
      <c r="F61" s="1112">
        <f t="shared" si="3"/>
        <v>0.10714285714285714</v>
      </c>
      <c r="G61" s="1138">
        <v>14000</v>
      </c>
      <c r="H61" s="1158"/>
      <c r="I61" s="1112">
        <f t="shared" si="6"/>
        <v>0</v>
      </c>
      <c r="J61" s="554">
        <v>14000</v>
      </c>
      <c r="K61" s="1158"/>
      <c r="L61" s="1112">
        <f t="shared" si="7"/>
        <v>0.55555555555555558</v>
      </c>
      <c r="M61" s="554">
        <v>9000</v>
      </c>
    </row>
    <row r="62" spans="1:13" x14ac:dyDescent="0.3">
      <c r="A62" s="1139" t="s">
        <v>131</v>
      </c>
      <c r="B62" s="761">
        <v>282</v>
      </c>
      <c r="C62" s="21" t="s">
        <v>133</v>
      </c>
      <c r="D62" s="1137">
        <v>4900</v>
      </c>
      <c r="E62" s="1158"/>
      <c r="F62" s="1112">
        <f t="shared" si="3"/>
        <v>0.13953488372093023</v>
      </c>
      <c r="G62" s="1138">
        <v>4300</v>
      </c>
      <c r="H62" s="1158"/>
      <c r="I62" s="1112">
        <f t="shared" si="6"/>
        <v>0</v>
      </c>
      <c r="J62" s="554">
        <v>4300</v>
      </c>
      <c r="K62" s="1158"/>
      <c r="L62" s="1112">
        <f t="shared" si="7"/>
        <v>0.13157894736842105</v>
      </c>
      <c r="M62" s="554">
        <v>3800</v>
      </c>
    </row>
    <row r="63" spans="1:13" x14ac:dyDescent="0.3">
      <c r="A63" s="1139" t="s">
        <v>131</v>
      </c>
      <c r="B63" s="761">
        <v>283</v>
      </c>
      <c r="C63" s="21" t="s">
        <v>134</v>
      </c>
      <c r="D63" s="1137">
        <v>3200</v>
      </c>
      <c r="E63" s="1158"/>
      <c r="F63" s="1112">
        <f t="shared" si="3"/>
        <v>6.6666666666666666E-2</v>
      </c>
      <c r="G63" s="1138">
        <v>3000</v>
      </c>
      <c r="H63" s="1158"/>
      <c r="I63" s="1112">
        <f t="shared" si="6"/>
        <v>0</v>
      </c>
      <c r="J63" s="554">
        <v>3000</v>
      </c>
      <c r="K63" s="1158"/>
      <c r="L63" s="1112">
        <f t="shared" si="7"/>
        <v>0.30434782608695654</v>
      </c>
      <c r="M63" s="554">
        <v>2300</v>
      </c>
    </row>
    <row r="64" spans="1:13" x14ac:dyDescent="0.3">
      <c r="A64" s="1139" t="s">
        <v>131</v>
      </c>
      <c r="B64" s="761">
        <v>275</v>
      </c>
      <c r="C64" s="21" t="s">
        <v>135</v>
      </c>
      <c r="D64" s="1137">
        <v>3500</v>
      </c>
      <c r="E64" s="1158"/>
      <c r="F64" s="1112">
        <f t="shared" si="3"/>
        <v>9.375E-2</v>
      </c>
      <c r="G64" s="1138">
        <v>3200</v>
      </c>
      <c r="H64" s="1158"/>
      <c r="I64" s="1112">
        <f t="shared" si="6"/>
        <v>0</v>
      </c>
      <c r="J64" s="554">
        <v>3200</v>
      </c>
      <c r="K64" s="1158"/>
      <c r="L64" s="1112">
        <f t="shared" si="7"/>
        <v>0.68421052631578949</v>
      </c>
      <c r="M64" s="554">
        <v>1900</v>
      </c>
    </row>
    <row r="65" spans="1:13" x14ac:dyDescent="0.3">
      <c r="A65" s="1139" t="s">
        <v>131</v>
      </c>
      <c r="B65" s="761">
        <v>276</v>
      </c>
      <c r="C65" s="21" t="s">
        <v>136</v>
      </c>
      <c r="D65" s="1137">
        <v>8000</v>
      </c>
      <c r="E65" s="1158"/>
      <c r="F65" s="1112">
        <f t="shared" si="3"/>
        <v>6.6666666666666666E-2</v>
      </c>
      <c r="G65" s="1138">
        <v>7500</v>
      </c>
      <c r="H65" s="1158"/>
      <c r="I65" s="1112">
        <f t="shared" si="6"/>
        <v>0</v>
      </c>
      <c r="J65" s="554">
        <v>7500</v>
      </c>
      <c r="K65" s="1158"/>
      <c r="L65" s="1112">
        <f t="shared" si="7"/>
        <v>0.5</v>
      </c>
      <c r="M65" s="554">
        <v>5000</v>
      </c>
    </row>
    <row r="66" spans="1:13" x14ac:dyDescent="0.3">
      <c r="A66" s="1139" t="s">
        <v>131</v>
      </c>
      <c r="B66" s="761">
        <v>277</v>
      </c>
      <c r="C66" s="21" t="s">
        <v>137</v>
      </c>
      <c r="D66" s="1137">
        <v>5400</v>
      </c>
      <c r="E66" s="1158"/>
      <c r="F66" s="1112">
        <f t="shared" si="3"/>
        <v>0.08</v>
      </c>
      <c r="G66" s="1138">
        <v>5000</v>
      </c>
      <c r="H66" s="1158"/>
      <c r="I66" s="1112">
        <f t="shared" si="6"/>
        <v>0</v>
      </c>
      <c r="J66" s="554">
        <v>5000</v>
      </c>
      <c r="K66" s="1158"/>
      <c r="L66" s="1112">
        <f t="shared" si="7"/>
        <v>0.3888888888888889</v>
      </c>
      <c r="M66" s="554">
        <v>3600</v>
      </c>
    </row>
    <row r="67" spans="1:13" x14ac:dyDescent="0.3">
      <c r="A67" s="1139" t="s">
        <v>131</v>
      </c>
      <c r="B67" s="761">
        <v>291</v>
      </c>
      <c r="C67" s="21" t="s">
        <v>138</v>
      </c>
      <c r="D67" s="1137">
        <v>4100</v>
      </c>
      <c r="E67" s="1158"/>
      <c r="F67" s="1112">
        <f t="shared" si="3"/>
        <v>7.8947368421052627E-2</v>
      </c>
      <c r="G67" s="1138">
        <v>3800</v>
      </c>
      <c r="H67" s="1158"/>
      <c r="I67" s="1112">
        <f t="shared" si="6"/>
        <v>0</v>
      </c>
      <c r="J67" s="554">
        <v>3800</v>
      </c>
      <c r="K67" s="1158"/>
      <c r="L67" s="1112">
        <f t="shared" si="7"/>
        <v>1.2352941176470589</v>
      </c>
      <c r="M67" s="554">
        <v>1700</v>
      </c>
    </row>
    <row r="68" spans="1:13" x14ac:dyDescent="0.3">
      <c r="A68" s="1139" t="s">
        <v>131</v>
      </c>
      <c r="B68" s="761">
        <v>281</v>
      </c>
      <c r="C68" s="54" t="s">
        <v>139</v>
      </c>
      <c r="D68" s="1137">
        <v>3400</v>
      </c>
      <c r="E68" s="1158"/>
      <c r="F68" s="1112">
        <f t="shared" si="3"/>
        <v>6.25E-2</v>
      </c>
      <c r="G68" s="1138">
        <v>3200</v>
      </c>
      <c r="H68" s="1158"/>
      <c r="I68" s="1112">
        <f t="shared" si="6"/>
        <v>0</v>
      </c>
      <c r="J68" s="554">
        <v>3200</v>
      </c>
      <c r="K68" s="1158"/>
      <c r="L68" s="1112">
        <f t="shared" si="7"/>
        <v>1.6666666666666667</v>
      </c>
      <c r="M68" s="554">
        <v>1200</v>
      </c>
    </row>
    <row r="69" spans="1:13" x14ac:dyDescent="0.3">
      <c r="A69" s="1139" t="s">
        <v>131</v>
      </c>
      <c r="B69" s="761">
        <v>185</v>
      </c>
      <c r="C69" s="54" t="s">
        <v>140</v>
      </c>
      <c r="D69" s="1137">
        <v>6800</v>
      </c>
      <c r="E69" s="1158"/>
      <c r="F69" s="1112">
        <f t="shared" ref="F69:F100" si="8">(D69-G69)/G69</f>
        <v>6.25E-2</v>
      </c>
      <c r="G69" s="1138">
        <v>6400</v>
      </c>
      <c r="H69" s="1158"/>
      <c r="I69" s="1112">
        <f t="shared" si="6"/>
        <v>0</v>
      </c>
      <c r="J69" s="554">
        <v>6400</v>
      </c>
      <c r="K69" s="1158"/>
      <c r="L69" s="1112">
        <f t="shared" si="7"/>
        <v>0.45454545454545453</v>
      </c>
      <c r="M69" s="554">
        <v>4400</v>
      </c>
    </row>
    <row r="70" spans="1:13" x14ac:dyDescent="0.3">
      <c r="A70" s="1139" t="s">
        <v>131</v>
      </c>
      <c r="B70" s="761">
        <v>279</v>
      </c>
      <c r="C70" s="54" t="s">
        <v>141</v>
      </c>
      <c r="D70" s="1137">
        <v>3600</v>
      </c>
      <c r="E70" s="1158"/>
      <c r="F70" s="1112">
        <f t="shared" si="8"/>
        <v>5.8823529411764705E-2</v>
      </c>
      <c r="G70" s="1138">
        <v>3400</v>
      </c>
      <c r="H70" s="1158"/>
      <c r="I70" s="1112">
        <f t="shared" si="6"/>
        <v>0</v>
      </c>
      <c r="J70" s="554">
        <v>3400</v>
      </c>
      <c r="K70" s="1158"/>
      <c r="L70" s="1112">
        <f t="shared" si="7"/>
        <v>9.6774193548387094E-2</v>
      </c>
      <c r="M70" s="554">
        <v>3100</v>
      </c>
    </row>
    <row r="71" spans="1:13" ht="15" thickBot="1" x14ac:dyDescent="0.35">
      <c r="A71" s="1139" t="s">
        <v>131</v>
      </c>
      <c r="B71" s="761">
        <v>1091</v>
      </c>
      <c r="C71" s="54" t="s">
        <v>142</v>
      </c>
      <c r="D71" s="1137">
        <v>15000</v>
      </c>
      <c r="E71" s="1158"/>
      <c r="F71" s="1112">
        <f t="shared" si="8"/>
        <v>7.1428571428571425E-2</v>
      </c>
      <c r="G71" s="1138">
        <v>14000</v>
      </c>
      <c r="H71" s="1158"/>
      <c r="I71" s="1112">
        <f t="shared" si="6"/>
        <v>0</v>
      </c>
      <c r="J71" s="554">
        <v>14000</v>
      </c>
      <c r="K71" s="1158"/>
      <c r="L71" s="1112">
        <f t="shared" si="7"/>
        <v>0.55555555555555558</v>
      </c>
      <c r="M71" s="554">
        <v>9000</v>
      </c>
    </row>
    <row r="72" spans="1:13" x14ac:dyDescent="0.3">
      <c r="A72" s="1136" t="s">
        <v>153</v>
      </c>
      <c r="B72" s="761">
        <v>184</v>
      </c>
      <c r="C72" s="54" t="s">
        <v>154</v>
      </c>
      <c r="D72" s="1137">
        <v>2300</v>
      </c>
      <c r="E72" s="1158"/>
      <c r="F72" s="1112">
        <f t="shared" si="8"/>
        <v>0.15</v>
      </c>
      <c r="G72" s="1138">
        <v>2000</v>
      </c>
      <c r="H72" s="1158"/>
      <c r="I72" s="1112">
        <f t="shared" si="6"/>
        <v>0</v>
      </c>
      <c r="J72" s="554">
        <v>2000</v>
      </c>
      <c r="K72" s="1158"/>
      <c r="L72" s="1112">
        <f t="shared" si="7"/>
        <v>0.66666666666666663</v>
      </c>
      <c r="M72" s="554">
        <v>1200</v>
      </c>
    </row>
    <row r="73" spans="1:13" x14ac:dyDescent="0.3">
      <c r="A73" s="1139" t="s">
        <v>153</v>
      </c>
      <c r="B73" s="761">
        <v>186</v>
      </c>
      <c r="C73" s="54" t="s">
        <v>155</v>
      </c>
      <c r="D73" s="1137">
        <v>7700</v>
      </c>
      <c r="E73" s="1158"/>
      <c r="F73" s="1112">
        <f t="shared" si="8"/>
        <v>0.1</v>
      </c>
      <c r="G73" s="1138">
        <v>7000</v>
      </c>
      <c r="H73" s="1158"/>
      <c r="I73" s="1112">
        <f t="shared" si="6"/>
        <v>0</v>
      </c>
      <c r="J73" s="554">
        <v>7000</v>
      </c>
      <c r="K73" s="1158"/>
      <c r="L73" s="1112">
        <f t="shared" si="7"/>
        <v>0.27272727272727271</v>
      </c>
      <c r="M73" s="554">
        <v>5500</v>
      </c>
    </row>
    <row r="74" spans="1:13" ht="15" thickBot="1" x14ac:dyDescent="0.35">
      <c r="A74" s="1140" t="s">
        <v>153</v>
      </c>
      <c r="B74" s="761">
        <v>9721</v>
      </c>
      <c r="C74" s="54" t="s">
        <v>158</v>
      </c>
      <c r="D74" s="1137">
        <v>900</v>
      </c>
      <c r="E74" s="1158"/>
      <c r="F74" s="1112">
        <f t="shared" si="8"/>
        <v>0.125</v>
      </c>
      <c r="G74" s="1138">
        <v>800</v>
      </c>
      <c r="H74" s="1158"/>
      <c r="I74" s="1112">
        <f t="shared" si="6"/>
        <v>0</v>
      </c>
      <c r="J74" s="554">
        <v>800</v>
      </c>
      <c r="K74" s="1158"/>
      <c r="L74" s="1112">
        <f t="shared" si="7"/>
        <v>0.14285714285714285</v>
      </c>
      <c r="M74" s="554">
        <v>700</v>
      </c>
    </row>
    <row r="75" spans="1:13" x14ac:dyDescent="0.3">
      <c r="A75" s="1136" t="s">
        <v>159</v>
      </c>
      <c r="B75" s="761">
        <v>787</v>
      </c>
      <c r="C75" s="54" t="s">
        <v>160</v>
      </c>
      <c r="D75" s="1137">
        <v>8769.4214876033056</v>
      </c>
      <c r="E75" s="1158"/>
      <c r="F75" s="1112">
        <f t="shared" si="8"/>
        <v>0.15387124836885602</v>
      </c>
      <c r="G75" s="1138">
        <v>7600</v>
      </c>
      <c r="H75" s="1158"/>
      <c r="I75" s="1112">
        <f t="shared" si="6"/>
        <v>0</v>
      </c>
      <c r="J75" s="554">
        <v>7600</v>
      </c>
      <c r="K75" s="1158"/>
      <c r="L75" s="1112">
        <f t="shared" si="7"/>
        <v>2.7027027027027029E-2</v>
      </c>
      <c r="M75" s="554">
        <v>7400</v>
      </c>
    </row>
    <row r="76" spans="1:13" x14ac:dyDescent="0.3">
      <c r="A76" s="1139" t="s">
        <v>159</v>
      </c>
      <c r="B76" s="761">
        <v>788</v>
      </c>
      <c r="C76" s="54" t="s">
        <v>161</v>
      </c>
      <c r="D76" s="1137">
        <v>9364.4628099173551</v>
      </c>
      <c r="E76" s="1158"/>
      <c r="F76" s="1112">
        <f t="shared" si="8"/>
        <v>0.2161640012879682</v>
      </c>
      <c r="G76" s="1138">
        <v>7700</v>
      </c>
      <c r="H76" s="1158"/>
      <c r="I76" s="1112">
        <f t="shared" si="6"/>
        <v>0</v>
      </c>
      <c r="J76" s="554">
        <v>7700</v>
      </c>
      <c r="K76" s="1158"/>
      <c r="L76" s="1112">
        <f t="shared" si="7"/>
        <v>2.6666666666666668E-2</v>
      </c>
      <c r="M76" s="554">
        <v>7500</v>
      </c>
    </row>
    <row r="77" spans="1:13" x14ac:dyDescent="0.3">
      <c r="A77" s="1139" t="s">
        <v>159</v>
      </c>
      <c r="B77" s="761">
        <v>789</v>
      </c>
      <c r="C77" s="54" t="s">
        <v>162</v>
      </c>
      <c r="D77" s="1137">
        <v>8397.5206611570247</v>
      </c>
      <c r="E77" s="1158"/>
      <c r="F77" s="1112">
        <f t="shared" si="8"/>
        <v>0.16632231404958678</v>
      </c>
      <c r="G77" s="1138">
        <v>7200</v>
      </c>
      <c r="H77" s="1158"/>
      <c r="I77" s="1112">
        <f t="shared" si="6"/>
        <v>0</v>
      </c>
      <c r="J77" s="554">
        <v>7200</v>
      </c>
      <c r="K77" s="1158"/>
      <c r="L77" s="1112">
        <f t="shared" si="7"/>
        <v>2.8571428571428571E-2</v>
      </c>
      <c r="M77" s="554">
        <v>7000</v>
      </c>
    </row>
    <row r="78" spans="1:13" ht="15" thickBot="1" x14ac:dyDescent="0.35">
      <c r="A78" s="1139" t="s">
        <v>159</v>
      </c>
      <c r="B78" s="761">
        <v>790</v>
      </c>
      <c r="C78" s="54" t="s">
        <v>163</v>
      </c>
      <c r="D78" s="1137">
        <v>7728.0991735537191</v>
      </c>
      <c r="E78" s="1158"/>
      <c r="F78" s="1112">
        <f t="shared" si="8"/>
        <v>4.4337726155907982E-2</v>
      </c>
      <c r="G78" s="1138">
        <v>7400</v>
      </c>
      <c r="H78" s="1158"/>
      <c r="I78" s="1112">
        <f t="shared" si="6"/>
        <v>0</v>
      </c>
      <c r="J78" s="554">
        <v>7400</v>
      </c>
      <c r="K78" s="1158"/>
      <c r="L78" s="1112">
        <f t="shared" si="7"/>
        <v>2.7777777777777776E-2</v>
      </c>
      <c r="M78" s="554">
        <v>7200</v>
      </c>
    </row>
    <row r="79" spans="1:13" x14ac:dyDescent="0.3">
      <c r="A79" s="1136" t="s">
        <v>165</v>
      </c>
      <c r="B79" s="1074">
        <v>911</v>
      </c>
      <c r="C79" s="376" t="s">
        <v>166</v>
      </c>
      <c r="D79" s="1137">
        <v>18961.08597285068</v>
      </c>
      <c r="E79" s="1158"/>
      <c r="F79" s="1112">
        <f t="shared" si="8"/>
        <v>0</v>
      </c>
      <c r="G79" s="1138">
        <v>18961.08597285068</v>
      </c>
      <c r="H79" s="1158"/>
      <c r="I79" s="1112">
        <f t="shared" si="6"/>
        <v>0</v>
      </c>
      <c r="J79" s="554">
        <v>18961.08597285068</v>
      </c>
      <c r="K79" s="1158"/>
      <c r="L79" s="1112">
        <f t="shared" si="7"/>
        <v>0.14915672562731397</v>
      </c>
      <c r="M79" s="1143">
        <v>16500</v>
      </c>
    </row>
    <row r="80" spans="1:13" x14ac:dyDescent="0.3">
      <c r="A80" s="1139" t="s">
        <v>165</v>
      </c>
      <c r="B80" s="804">
        <v>912</v>
      </c>
      <c r="C80" s="34" t="s">
        <v>167</v>
      </c>
      <c r="D80" s="1137">
        <v>19033.484162895929</v>
      </c>
      <c r="E80" s="1158"/>
      <c r="F80" s="1112">
        <f t="shared" si="8"/>
        <v>0</v>
      </c>
      <c r="G80" s="1138">
        <v>19033.484162895929</v>
      </c>
      <c r="H80" s="1158"/>
      <c r="I80" s="1112">
        <f t="shared" si="6"/>
        <v>-8.9996538594669495E-2</v>
      </c>
      <c r="J80" s="554">
        <v>20915.837104072401</v>
      </c>
      <c r="K80" s="1158"/>
      <c r="L80" s="1112">
        <f t="shared" si="7"/>
        <v>0.60891054646710785</v>
      </c>
      <c r="M80" s="1106">
        <v>13000</v>
      </c>
    </row>
    <row r="81" spans="1:13" x14ac:dyDescent="0.3">
      <c r="A81" s="1139" t="s">
        <v>165</v>
      </c>
      <c r="B81" s="804">
        <v>913</v>
      </c>
      <c r="C81" s="34" t="s">
        <v>168</v>
      </c>
      <c r="D81" s="1137">
        <v>18961.08597285068</v>
      </c>
      <c r="E81" s="1158"/>
      <c r="F81" s="1112">
        <f t="shared" si="8"/>
        <v>0</v>
      </c>
      <c r="G81" s="1138">
        <v>18961.08597285068</v>
      </c>
      <c r="H81" s="1158"/>
      <c r="I81" s="1112">
        <f t="shared" si="6"/>
        <v>0</v>
      </c>
      <c r="J81" s="554">
        <v>18961.08597285068</v>
      </c>
      <c r="K81" s="1158"/>
      <c r="L81" s="1112">
        <f t="shared" si="7"/>
        <v>0.14915672562731397</v>
      </c>
      <c r="M81" s="1106">
        <v>16500</v>
      </c>
    </row>
    <row r="82" spans="1:13" x14ac:dyDescent="0.3">
      <c r="A82" s="1139" t="s">
        <v>165</v>
      </c>
      <c r="B82" s="804">
        <v>914</v>
      </c>
      <c r="C82" s="34" t="s">
        <v>169</v>
      </c>
      <c r="D82" s="1137">
        <v>21712.217194570138</v>
      </c>
      <c r="E82" s="1158"/>
      <c r="F82" s="1112">
        <f t="shared" si="8"/>
        <v>0</v>
      </c>
      <c r="G82" s="1138">
        <v>21712.217194570138</v>
      </c>
      <c r="H82" s="1158"/>
      <c r="I82" s="1112">
        <f t="shared" si="6"/>
        <v>0</v>
      </c>
      <c r="J82" s="554">
        <v>21712.217194570138</v>
      </c>
      <c r="K82" s="1158"/>
      <c r="L82" s="1112">
        <f t="shared" si="7"/>
        <v>0.44748114630467584</v>
      </c>
      <c r="M82" s="1106">
        <v>15000</v>
      </c>
    </row>
    <row r="83" spans="1:13" x14ac:dyDescent="0.3">
      <c r="A83" s="1139" t="s">
        <v>165</v>
      </c>
      <c r="B83" s="804">
        <v>915</v>
      </c>
      <c r="C83" s="34" t="s">
        <v>170</v>
      </c>
      <c r="D83" s="1137">
        <v>21718.733031674212</v>
      </c>
      <c r="E83" s="1158"/>
      <c r="F83" s="1112">
        <f t="shared" si="8"/>
        <v>0</v>
      </c>
      <c r="G83" s="1138">
        <v>21718.733031674212</v>
      </c>
      <c r="H83" s="1158"/>
      <c r="I83" s="1112">
        <f t="shared" si="6"/>
        <v>0</v>
      </c>
      <c r="J83" s="554">
        <v>21718.733031674212</v>
      </c>
      <c r="K83" s="1158"/>
      <c r="L83" s="1112">
        <f t="shared" si="7"/>
        <v>0.20659627953745621</v>
      </c>
      <c r="M83" s="1106">
        <v>18000</v>
      </c>
    </row>
    <row r="84" spans="1:13" x14ac:dyDescent="0.3">
      <c r="A84" s="1139" t="s">
        <v>165</v>
      </c>
      <c r="B84" s="804">
        <v>916</v>
      </c>
      <c r="C84" s="34" t="s">
        <v>171</v>
      </c>
      <c r="D84" s="1137">
        <v>21712.217194570138</v>
      </c>
      <c r="E84" s="1158"/>
      <c r="F84" s="1112">
        <f t="shared" si="8"/>
        <v>0</v>
      </c>
      <c r="G84" s="1138">
        <v>21712.217194570138</v>
      </c>
      <c r="H84" s="1158"/>
      <c r="I84" s="1112">
        <f t="shared" si="6"/>
        <v>0</v>
      </c>
      <c r="J84" s="554">
        <v>21712.217194570138</v>
      </c>
      <c r="K84" s="1158"/>
      <c r="L84" s="1112">
        <f t="shared" si="7"/>
        <v>0.20623428858722986</v>
      </c>
      <c r="M84" s="1106">
        <v>18000</v>
      </c>
    </row>
    <row r="85" spans="1:13" x14ac:dyDescent="0.3">
      <c r="A85" s="1139" t="s">
        <v>165</v>
      </c>
      <c r="B85" s="804">
        <v>917</v>
      </c>
      <c r="C85" s="34" t="s">
        <v>172</v>
      </c>
      <c r="D85" s="1137">
        <v>21712.217194570138</v>
      </c>
      <c r="E85" s="1158"/>
      <c r="F85" s="1112">
        <f t="shared" si="8"/>
        <v>0</v>
      </c>
      <c r="G85" s="1138">
        <v>21712.217194570138</v>
      </c>
      <c r="H85" s="1158"/>
      <c r="I85" s="1112">
        <f t="shared" si="6"/>
        <v>0</v>
      </c>
      <c r="J85" s="554">
        <v>21712.217194570138</v>
      </c>
      <c r="K85" s="1158"/>
      <c r="L85" s="1112">
        <f t="shared" si="7"/>
        <v>0.20623428858722986</v>
      </c>
      <c r="M85" s="1106">
        <v>18000</v>
      </c>
    </row>
    <row r="86" spans="1:13" x14ac:dyDescent="0.3">
      <c r="A86" s="1139" t="s">
        <v>165</v>
      </c>
      <c r="B86" s="804">
        <v>918</v>
      </c>
      <c r="C86" s="34" t="s">
        <v>173</v>
      </c>
      <c r="D86" s="1137">
        <v>11800</v>
      </c>
      <c r="E86" s="1158"/>
      <c r="F86" s="1112">
        <f t="shared" si="8"/>
        <v>0</v>
      </c>
      <c r="G86" s="1162">
        <v>11800</v>
      </c>
      <c r="H86" s="1158"/>
      <c r="I86" s="1112">
        <f t="shared" si="6"/>
        <v>9.4610476830087206E-2</v>
      </c>
      <c r="J86" s="554">
        <v>10780.090497737558</v>
      </c>
      <c r="K86" s="1158"/>
      <c r="L86" s="1112">
        <f t="shared" si="7"/>
        <v>7.8009049773755765E-2</v>
      </c>
      <c r="M86" s="1106">
        <v>10000</v>
      </c>
    </row>
    <row r="87" spans="1:13" x14ac:dyDescent="0.3">
      <c r="A87" s="1139" t="s">
        <v>165</v>
      </c>
      <c r="B87" s="804">
        <v>919</v>
      </c>
      <c r="C87" s="34" t="s">
        <v>174</v>
      </c>
      <c r="D87" s="1137">
        <v>19540.271493212669</v>
      </c>
      <c r="E87" s="1158"/>
      <c r="F87" s="1112">
        <f t="shared" si="8"/>
        <v>0</v>
      </c>
      <c r="G87" s="1138">
        <v>19540.271493212669</v>
      </c>
      <c r="H87" s="1158"/>
      <c r="I87" s="1112">
        <f t="shared" si="6"/>
        <v>0</v>
      </c>
      <c r="J87" s="554">
        <v>19540.271493212669</v>
      </c>
      <c r="K87" s="1158"/>
      <c r="L87" s="1112">
        <f t="shared" si="7"/>
        <v>8.5570638511814956E-2</v>
      </c>
      <c r="M87" s="1106">
        <v>18000</v>
      </c>
    </row>
    <row r="88" spans="1:13" x14ac:dyDescent="0.3">
      <c r="A88" s="1139" t="s">
        <v>165</v>
      </c>
      <c r="B88" s="804">
        <v>920</v>
      </c>
      <c r="C88" s="34" t="s">
        <v>175</v>
      </c>
      <c r="D88" s="1137">
        <v>18092.307692307695</v>
      </c>
      <c r="E88" s="1158"/>
      <c r="F88" s="1112">
        <f t="shared" si="8"/>
        <v>0</v>
      </c>
      <c r="G88" s="1138">
        <v>18092.307692307695</v>
      </c>
      <c r="H88" s="1158"/>
      <c r="I88" s="1112">
        <f t="shared" si="6"/>
        <v>0</v>
      </c>
      <c r="J88" s="554">
        <v>18092.307692307695</v>
      </c>
      <c r="K88" s="1158"/>
      <c r="L88" s="1112">
        <f t="shared" si="7"/>
        <v>0.29230769230769249</v>
      </c>
      <c r="M88" s="1106">
        <v>14000</v>
      </c>
    </row>
    <row r="89" spans="1:13" x14ac:dyDescent="0.3">
      <c r="A89" s="1139" t="s">
        <v>165</v>
      </c>
      <c r="B89" s="804">
        <v>921</v>
      </c>
      <c r="C89" s="34" t="s">
        <v>176</v>
      </c>
      <c r="D89" s="1137">
        <v>20264.25339366516</v>
      </c>
      <c r="E89" s="1158"/>
      <c r="F89" s="1112">
        <f t="shared" si="8"/>
        <v>0</v>
      </c>
      <c r="G89" s="1138">
        <v>20264.25339366516</v>
      </c>
      <c r="H89" s="1158"/>
      <c r="I89" s="1112">
        <f t="shared" ref="I89:I117" si="9">(G89-J89)/J89</f>
        <v>0</v>
      </c>
      <c r="J89" s="554">
        <v>20264.25339366516</v>
      </c>
      <c r="K89" s="1158"/>
      <c r="L89" s="1112">
        <f t="shared" si="7"/>
        <v>0.22813656931303999</v>
      </c>
      <c r="M89" s="1106">
        <v>16500</v>
      </c>
    </row>
    <row r="90" spans="1:13" x14ac:dyDescent="0.3">
      <c r="A90" s="1139" t="s">
        <v>165</v>
      </c>
      <c r="B90" s="804">
        <v>922</v>
      </c>
      <c r="C90" s="34" t="s">
        <v>177</v>
      </c>
      <c r="D90" s="1137">
        <v>18092.307692307695</v>
      </c>
      <c r="E90" s="1158"/>
      <c r="F90" s="1112">
        <f t="shared" si="8"/>
        <v>0</v>
      </c>
      <c r="G90" s="1138">
        <v>18092.307692307695</v>
      </c>
      <c r="H90" s="1158"/>
      <c r="I90" s="1112">
        <f t="shared" si="9"/>
        <v>0</v>
      </c>
      <c r="J90" s="554">
        <v>18092.307692307695</v>
      </c>
      <c r="K90" s="1158"/>
      <c r="L90" s="1112">
        <f t="shared" si="7"/>
        <v>0.16724565756823839</v>
      </c>
      <c r="M90" s="1106">
        <v>15500</v>
      </c>
    </row>
    <row r="91" spans="1:13" x14ac:dyDescent="0.3">
      <c r="A91" s="1139" t="s">
        <v>165</v>
      </c>
      <c r="B91" s="804">
        <v>923</v>
      </c>
      <c r="C91" s="34" t="s">
        <v>178</v>
      </c>
      <c r="D91" s="1137">
        <v>19000</v>
      </c>
      <c r="E91" s="1158"/>
      <c r="F91" s="1112">
        <f t="shared" si="8"/>
        <v>0</v>
      </c>
      <c r="G91" s="1138">
        <v>19000</v>
      </c>
      <c r="H91" s="1158"/>
      <c r="I91" s="1112">
        <f t="shared" si="9"/>
        <v>5.0170068027210725E-2</v>
      </c>
      <c r="J91" s="554">
        <v>18092.307692307695</v>
      </c>
      <c r="K91" s="1158"/>
      <c r="L91" s="1112">
        <f t="shared" si="7"/>
        <v>0.13076923076923094</v>
      </c>
      <c r="M91" s="1106">
        <v>16000</v>
      </c>
    </row>
    <row r="92" spans="1:13" ht="15" thickBot="1" x14ac:dyDescent="0.35">
      <c r="A92" s="1140" t="s">
        <v>165</v>
      </c>
      <c r="B92" s="1075">
        <v>924</v>
      </c>
      <c r="C92" s="1144" t="s">
        <v>179</v>
      </c>
      <c r="D92" s="1137">
        <v>15000</v>
      </c>
      <c r="E92" s="1158"/>
      <c r="F92" s="1112">
        <f t="shared" si="8"/>
        <v>0</v>
      </c>
      <c r="G92" s="1138">
        <v>15000</v>
      </c>
      <c r="H92" s="1158"/>
      <c r="I92" s="1112">
        <f t="shared" si="9"/>
        <v>4.1666666666666664E-2</v>
      </c>
      <c r="J92" s="554">
        <v>14400</v>
      </c>
      <c r="K92" s="1158"/>
      <c r="L92" s="1112">
        <f t="shared" si="7"/>
        <v>0.1076923076923077</v>
      </c>
      <c r="M92" s="1145">
        <v>13000</v>
      </c>
    </row>
    <row r="93" spans="1:13" s="1121" customFormat="1" x14ac:dyDescent="0.3">
      <c r="A93" s="1146" t="s">
        <v>165</v>
      </c>
      <c r="B93" s="1147">
        <v>2070</v>
      </c>
      <c r="C93" s="1148" t="s">
        <v>180</v>
      </c>
      <c r="D93" s="1149">
        <v>14478.914027149322</v>
      </c>
      <c r="E93" s="1159"/>
      <c r="F93" s="1117">
        <f t="shared" si="8"/>
        <v>0</v>
      </c>
      <c r="G93" s="1150">
        <v>14478.914027149322</v>
      </c>
      <c r="H93" s="1159"/>
      <c r="I93" s="1117">
        <f t="shared" si="9"/>
        <v>5.2634349176272445E-2</v>
      </c>
      <c r="J93" s="1151">
        <v>13754.932126696833</v>
      </c>
      <c r="K93" s="1159"/>
      <c r="L93" s="1117">
        <f t="shared" si="7"/>
        <v>0.30999353587588885</v>
      </c>
      <c r="M93" s="1152">
        <v>10500</v>
      </c>
    </row>
    <row r="94" spans="1:13" x14ac:dyDescent="0.3">
      <c r="A94" s="1139" t="s">
        <v>165</v>
      </c>
      <c r="B94" s="804">
        <v>1065</v>
      </c>
      <c r="C94" s="33" t="s">
        <v>181</v>
      </c>
      <c r="D94" s="1137">
        <v>14478.914027149322</v>
      </c>
      <c r="E94" s="1158"/>
      <c r="F94" s="1112">
        <f t="shared" si="8"/>
        <v>0</v>
      </c>
      <c r="G94" s="1138">
        <v>14478.914027149322</v>
      </c>
      <c r="H94" s="1158"/>
      <c r="I94" s="1112">
        <f t="shared" si="9"/>
        <v>5.2634349176272445E-2</v>
      </c>
      <c r="J94" s="554">
        <v>13754.932126696833</v>
      </c>
      <c r="K94" s="1158"/>
      <c r="L94" s="1112">
        <f t="shared" si="7"/>
        <v>0.30999353587588885</v>
      </c>
      <c r="M94" s="1106">
        <v>10500</v>
      </c>
    </row>
    <row r="95" spans="1:13" x14ac:dyDescent="0.3">
      <c r="A95" s="1139" t="s">
        <v>165</v>
      </c>
      <c r="B95" s="804">
        <v>1066</v>
      </c>
      <c r="C95" s="33" t="s">
        <v>182</v>
      </c>
      <c r="D95" s="1137">
        <v>14478.914027149322</v>
      </c>
      <c r="E95" s="1158"/>
      <c r="F95" s="1112">
        <f t="shared" si="8"/>
        <v>0</v>
      </c>
      <c r="G95" s="1138">
        <v>14478.914027149322</v>
      </c>
      <c r="H95" s="1158"/>
      <c r="I95" s="1112">
        <f t="shared" si="9"/>
        <v>5.2634349176272445E-2</v>
      </c>
      <c r="J95" s="554">
        <v>13754.932126696833</v>
      </c>
      <c r="K95" s="1158"/>
      <c r="L95" s="1112">
        <f t="shared" si="7"/>
        <v>0.30999353587588885</v>
      </c>
      <c r="M95" s="1106">
        <v>10500</v>
      </c>
    </row>
    <row r="96" spans="1:13" x14ac:dyDescent="0.3">
      <c r="A96" s="1139" t="s">
        <v>165</v>
      </c>
      <c r="B96" s="804">
        <v>1068</v>
      </c>
      <c r="C96" s="33" t="s">
        <v>184</v>
      </c>
      <c r="D96" s="1137">
        <v>15920.361990950229</v>
      </c>
      <c r="E96" s="1158"/>
      <c r="F96" s="1112">
        <f t="shared" si="8"/>
        <v>0</v>
      </c>
      <c r="G96" s="1138">
        <v>15920.361990950229</v>
      </c>
      <c r="H96" s="1158"/>
      <c r="I96" s="1112">
        <f t="shared" si="9"/>
        <v>0</v>
      </c>
      <c r="J96" s="554">
        <v>15920.361990950229</v>
      </c>
      <c r="K96" s="1158"/>
      <c r="L96" s="1112">
        <f t="shared" si="7"/>
        <v>0.26352079293255781</v>
      </c>
      <c r="M96" s="1106">
        <v>12600</v>
      </c>
    </row>
    <row r="97" spans="1:13" x14ac:dyDescent="0.3">
      <c r="A97" s="1139" t="s">
        <v>165</v>
      </c>
      <c r="B97" s="804">
        <v>1069</v>
      </c>
      <c r="C97" s="33" t="s">
        <v>185</v>
      </c>
      <c r="D97" s="1137">
        <v>16644.343891402717</v>
      </c>
      <c r="E97" s="1158"/>
      <c r="F97" s="1112">
        <f t="shared" si="8"/>
        <v>0</v>
      </c>
      <c r="G97" s="1138">
        <v>16644.343891402717</v>
      </c>
      <c r="H97" s="1158"/>
      <c r="I97" s="1112">
        <f t="shared" si="9"/>
        <v>0</v>
      </c>
      <c r="J97" s="554">
        <v>16644.343891402717</v>
      </c>
      <c r="K97" s="1158"/>
      <c r="L97" s="1112">
        <f t="shared" si="7"/>
        <v>0.32097967392085058</v>
      </c>
      <c r="M97" s="1106">
        <v>12600</v>
      </c>
    </row>
    <row r="98" spans="1:13" x14ac:dyDescent="0.3">
      <c r="A98" s="1139" t="s">
        <v>165</v>
      </c>
      <c r="B98" s="804">
        <v>1070</v>
      </c>
      <c r="C98" s="33" t="s">
        <v>186</v>
      </c>
      <c r="D98" s="1137">
        <v>16644.343891402717</v>
      </c>
      <c r="E98" s="1158"/>
      <c r="F98" s="1112">
        <f t="shared" si="8"/>
        <v>0</v>
      </c>
      <c r="G98" s="1138">
        <v>16644.343891402717</v>
      </c>
      <c r="H98" s="1158"/>
      <c r="I98" s="1112">
        <f t="shared" si="9"/>
        <v>0</v>
      </c>
      <c r="J98" s="554">
        <v>16644.343891402717</v>
      </c>
      <c r="K98" s="1158"/>
      <c r="L98" s="1112">
        <f t="shared" si="7"/>
        <v>0.32097967392085058</v>
      </c>
      <c r="M98" s="1106">
        <v>12600</v>
      </c>
    </row>
    <row r="99" spans="1:13" x14ac:dyDescent="0.3">
      <c r="A99" s="1139" t="s">
        <v>165</v>
      </c>
      <c r="B99" s="804">
        <v>1071</v>
      </c>
      <c r="C99" s="33" t="s">
        <v>187</v>
      </c>
      <c r="D99" s="1137">
        <v>14478.914027149322</v>
      </c>
      <c r="E99" s="1158"/>
      <c r="F99" s="1112">
        <f t="shared" si="8"/>
        <v>0</v>
      </c>
      <c r="G99" s="1138">
        <v>14478.914027149322</v>
      </c>
      <c r="H99" s="1158"/>
      <c r="I99" s="1112">
        <f t="shared" si="9"/>
        <v>5.2634349176272445E-2</v>
      </c>
      <c r="J99" s="554">
        <v>13754.932126696833</v>
      </c>
      <c r="K99" s="1158"/>
      <c r="L99" s="1112">
        <f t="shared" si="7"/>
        <v>1.1392068139472994E-2</v>
      </c>
      <c r="M99" s="1106">
        <v>13600</v>
      </c>
    </row>
    <row r="100" spans="1:13" x14ac:dyDescent="0.3">
      <c r="A100" s="1139" t="s">
        <v>165</v>
      </c>
      <c r="B100" s="804">
        <v>1072</v>
      </c>
      <c r="C100" s="33" t="s">
        <v>188</v>
      </c>
      <c r="D100" s="1137">
        <v>16644.343891402717</v>
      </c>
      <c r="E100" s="1158"/>
      <c r="F100" s="1112">
        <f t="shared" si="8"/>
        <v>0</v>
      </c>
      <c r="G100" s="1138">
        <v>16644.343891402717</v>
      </c>
      <c r="H100" s="1158"/>
      <c r="I100" s="1112">
        <f t="shared" si="9"/>
        <v>0</v>
      </c>
      <c r="J100" s="554">
        <v>16644.343891402717</v>
      </c>
      <c r="K100" s="1158"/>
      <c r="L100" s="1112">
        <f t="shared" si="7"/>
        <v>0.22384881554431746</v>
      </c>
      <c r="M100" s="1106">
        <v>13600</v>
      </c>
    </row>
    <row r="101" spans="1:13" x14ac:dyDescent="0.3">
      <c r="A101" s="1139" t="s">
        <v>165</v>
      </c>
      <c r="B101" s="804">
        <v>1073</v>
      </c>
      <c r="C101" s="33" t="s">
        <v>189</v>
      </c>
      <c r="D101" s="1137">
        <v>16644.343891402717</v>
      </c>
      <c r="E101" s="1158"/>
      <c r="F101" s="1112">
        <f t="shared" ref="F101:F117" si="10">(D101-G101)/G101</f>
        <v>0</v>
      </c>
      <c r="G101" s="1138">
        <v>16644.343891402717</v>
      </c>
      <c r="H101" s="1158"/>
      <c r="I101" s="1112">
        <f t="shared" si="9"/>
        <v>0</v>
      </c>
      <c r="J101" s="554">
        <v>16644.343891402717</v>
      </c>
      <c r="K101" s="1158"/>
      <c r="L101" s="1112">
        <f t="shared" si="7"/>
        <v>0.18888170652876554</v>
      </c>
      <c r="M101" s="1106">
        <v>14000</v>
      </c>
    </row>
    <row r="102" spans="1:13" ht="15" thickBot="1" x14ac:dyDescent="0.35">
      <c r="A102" s="1142" t="s">
        <v>165</v>
      </c>
      <c r="B102" s="1073">
        <v>1074</v>
      </c>
      <c r="C102" s="55" t="s">
        <v>190</v>
      </c>
      <c r="D102" s="1137">
        <v>16644.343891402717</v>
      </c>
      <c r="E102" s="1158"/>
      <c r="F102" s="1112">
        <f t="shared" si="10"/>
        <v>0</v>
      </c>
      <c r="G102" s="1138">
        <v>16644.343891402717</v>
      </c>
      <c r="H102" s="1158"/>
      <c r="I102" s="1112">
        <f t="shared" si="9"/>
        <v>0</v>
      </c>
      <c r="J102" s="554">
        <v>16644.343891402717</v>
      </c>
      <c r="K102" s="1158"/>
      <c r="L102" s="1112">
        <f t="shared" si="7"/>
        <v>0.1096229260935145</v>
      </c>
      <c r="M102" s="1153">
        <v>15000</v>
      </c>
    </row>
    <row r="103" spans="1:13" x14ac:dyDescent="0.3">
      <c r="A103" s="1136" t="s">
        <v>165</v>
      </c>
      <c r="B103" s="1076">
        <v>1408</v>
      </c>
      <c r="C103" s="1079" t="s">
        <v>191</v>
      </c>
      <c r="D103" s="1137">
        <v>14478.914027149322</v>
      </c>
      <c r="E103" s="1158"/>
      <c r="F103" s="1112">
        <f t="shared" si="10"/>
        <v>0</v>
      </c>
      <c r="G103" s="1138">
        <v>14478.914027149322</v>
      </c>
      <c r="H103" s="1158"/>
      <c r="I103" s="1112">
        <f t="shared" si="9"/>
        <v>5.2634349176272445E-2</v>
      </c>
      <c r="J103" s="554">
        <v>13754.932126696833</v>
      </c>
      <c r="K103" s="1158"/>
      <c r="L103" s="1112">
        <f t="shared" si="7"/>
        <v>0.30999353587588885</v>
      </c>
      <c r="M103" s="1143">
        <v>10500</v>
      </c>
    </row>
    <row r="104" spans="1:13" x14ac:dyDescent="0.3">
      <c r="A104" s="1139" t="s">
        <v>165</v>
      </c>
      <c r="B104" s="1077">
        <v>1409</v>
      </c>
      <c r="C104" s="1080" t="s">
        <v>192</v>
      </c>
      <c r="D104" s="1137">
        <v>14478.914027149322</v>
      </c>
      <c r="E104" s="1158"/>
      <c r="F104" s="1112">
        <f t="shared" si="10"/>
        <v>0</v>
      </c>
      <c r="G104" s="1138">
        <v>14478.914027149322</v>
      </c>
      <c r="H104" s="1158"/>
      <c r="I104" s="1112">
        <f t="shared" si="9"/>
        <v>5.2634349176272445E-2</v>
      </c>
      <c r="J104" s="554">
        <v>13754.932126696833</v>
      </c>
      <c r="K104" s="1158"/>
      <c r="L104" s="1112">
        <f t="shared" si="7"/>
        <v>0.30999353587588885</v>
      </c>
      <c r="M104" s="1106">
        <v>10500</v>
      </c>
    </row>
    <row r="105" spans="1:13" x14ac:dyDescent="0.3">
      <c r="A105" s="1139" t="s">
        <v>165</v>
      </c>
      <c r="B105" s="1077">
        <v>1410</v>
      </c>
      <c r="C105" s="1080" t="s">
        <v>193</v>
      </c>
      <c r="D105" s="1137">
        <v>14478.914027149322</v>
      </c>
      <c r="E105" s="1158"/>
      <c r="F105" s="1112">
        <f t="shared" si="10"/>
        <v>0</v>
      </c>
      <c r="G105" s="1138">
        <v>14478.914027149322</v>
      </c>
      <c r="H105" s="1158"/>
      <c r="I105" s="1112">
        <f t="shared" si="9"/>
        <v>5.2634349176272445E-2</v>
      </c>
      <c r="J105" s="554">
        <v>13754.932126696833</v>
      </c>
      <c r="K105" s="1158"/>
      <c r="L105" s="1112">
        <f t="shared" si="7"/>
        <v>0.30999353587588885</v>
      </c>
      <c r="M105" s="1106">
        <v>10500</v>
      </c>
    </row>
    <row r="106" spans="1:13" x14ac:dyDescent="0.3">
      <c r="A106" s="1139" t="s">
        <v>165</v>
      </c>
      <c r="B106" s="1077">
        <v>1412</v>
      </c>
      <c r="C106" s="1080" t="s">
        <v>194</v>
      </c>
      <c r="D106" s="1137">
        <v>15920.361990950229</v>
      </c>
      <c r="E106" s="1158"/>
      <c r="F106" s="1112">
        <f t="shared" si="10"/>
        <v>0</v>
      </c>
      <c r="G106" s="1138">
        <v>15920.361990950229</v>
      </c>
      <c r="H106" s="1158"/>
      <c r="I106" s="1112">
        <f t="shared" si="9"/>
        <v>0</v>
      </c>
      <c r="J106" s="554">
        <v>15920.361990950229</v>
      </c>
      <c r="K106" s="1158"/>
      <c r="L106" s="1112">
        <f t="shared" si="7"/>
        <v>0.26352079293255781</v>
      </c>
      <c r="M106" s="1106">
        <v>12600</v>
      </c>
    </row>
    <row r="107" spans="1:13" x14ac:dyDescent="0.3">
      <c r="A107" s="1139" t="s">
        <v>165</v>
      </c>
      <c r="B107" s="1077">
        <v>1413</v>
      </c>
      <c r="C107" s="1080" t="s">
        <v>195</v>
      </c>
      <c r="D107" s="1137">
        <v>16644.343891402717</v>
      </c>
      <c r="E107" s="1158"/>
      <c r="F107" s="1112">
        <f t="shared" si="10"/>
        <v>0</v>
      </c>
      <c r="G107" s="1138">
        <v>16644.343891402717</v>
      </c>
      <c r="H107" s="1158"/>
      <c r="I107" s="1112">
        <f t="shared" si="9"/>
        <v>0</v>
      </c>
      <c r="J107" s="554">
        <v>16644.343891402717</v>
      </c>
      <c r="K107" s="1158"/>
      <c r="L107" s="1112">
        <f t="shared" si="7"/>
        <v>0.32097967392085058</v>
      </c>
      <c r="M107" s="1106">
        <v>12600</v>
      </c>
    </row>
    <row r="108" spans="1:13" x14ac:dyDescent="0.3">
      <c r="A108" s="1139" t="s">
        <v>165</v>
      </c>
      <c r="B108" s="1077">
        <v>1414</v>
      </c>
      <c r="C108" s="1080" t="s">
        <v>196</v>
      </c>
      <c r="D108" s="1137">
        <v>16644.343891402717</v>
      </c>
      <c r="E108" s="1158"/>
      <c r="F108" s="1112">
        <f t="shared" si="10"/>
        <v>0</v>
      </c>
      <c r="G108" s="1138">
        <v>16644.343891402717</v>
      </c>
      <c r="H108" s="1158"/>
      <c r="I108" s="1112">
        <f t="shared" si="9"/>
        <v>0</v>
      </c>
      <c r="J108" s="554">
        <v>16644.343891402717</v>
      </c>
      <c r="K108" s="1158"/>
      <c r="L108" s="1112">
        <f t="shared" si="7"/>
        <v>0.32097967392085058</v>
      </c>
      <c r="M108" s="1106">
        <v>12600</v>
      </c>
    </row>
    <row r="109" spans="1:13" x14ac:dyDescent="0.3">
      <c r="A109" s="1139" t="s">
        <v>165</v>
      </c>
      <c r="B109" s="1077">
        <v>1415</v>
      </c>
      <c r="C109" s="1080" t="s">
        <v>197</v>
      </c>
      <c r="D109" s="1137">
        <v>14478.914027149322</v>
      </c>
      <c r="E109" s="1158"/>
      <c r="F109" s="1112">
        <f t="shared" si="10"/>
        <v>0</v>
      </c>
      <c r="G109" s="1138">
        <v>14478.914027149322</v>
      </c>
      <c r="H109" s="1158"/>
      <c r="I109" s="1112">
        <f t="shared" si="9"/>
        <v>5.2634349176272445E-2</v>
      </c>
      <c r="J109" s="554">
        <v>13754.932126696833</v>
      </c>
      <c r="K109" s="1158"/>
      <c r="L109" s="1112">
        <f t="shared" si="7"/>
        <v>1.1392068139472994E-2</v>
      </c>
      <c r="M109" s="1106">
        <v>13600</v>
      </c>
    </row>
    <row r="110" spans="1:13" x14ac:dyDescent="0.3">
      <c r="A110" s="1139" t="s">
        <v>165</v>
      </c>
      <c r="B110" s="1161">
        <v>1416</v>
      </c>
      <c r="C110" s="1080" t="s">
        <v>198</v>
      </c>
      <c r="D110" s="1137">
        <v>16644.343891402717</v>
      </c>
      <c r="E110" s="1158"/>
      <c r="F110" s="1112">
        <f t="shared" si="10"/>
        <v>0</v>
      </c>
      <c r="G110" s="1138">
        <v>16644.343891402717</v>
      </c>
      <c r="H110" s="1158"/>
      <c r="I110" s="1112">
        <f t="shared" si="9"/>
        <v>0</v>
      </c>
      <c r="J110" s="554">
        <v>16644.343891402717</v>
      </c>
      <c r="K110" s="1158"/>
      <c r="L110" s="1112">
        <f t="shared" ref="L110:L117" si="11">(J110-M110)/M110</f>
        <v>0.1096229260935145</v>
      </c>
      <c r="M110" s="1106">
        <v>15000</v>
      </c>
    </row>
    <row r="111" spans="1:13" x14ac:dyDescent="0.3">
      <c r="A111" s="1139" t="s">
        <v>165</v>
      </c>
      <c r="B111" s="1077">
        <v>1417</v>
      </c>
      <c r="C111" s="1080" t="s">
        <v>199</v>
      </c>
      <c r="D111" s="1137">
        <v>16644.343891402717</v>
      </c>
      <c r="E111" s="1158"/>
      <c r="F111" s="1112">
        <f t="shared" si="10"/>
        <v>0</v>
      </c>
      <c r="G111" s="1138">
        <v>16644.343891402717</v>
      </c>
      <c r="H111" s="1158"/>
      <c r="I111" s="1112">
        <f t="shared" si="9"/>
        <v>0</v>
      </c>
      <c r="J111" s="554">
        <v>16644.343891402717</v>
      </c>
      <c r="K111" s="1158"/>
      <c r="L111" s="1112">
        <f t="shared" si="11"/>
        <v>0.22384881554431746</v>
      </c>
      <c r="M111" s="1106">
        <v>13600</v>
      </c>
    </row>
    <row r="112" spans="1:13" ht="15" thickBot="1" x14ac:dyDescent="0.35">
      <c r="A112" s="1140" t="s">
        <v>165</v>
      </c>
      <c r="B112" s="1078">
        <v>1418</v>
      </c>
      <c r="C112" s="1081" t="s">
        <v>200</v>
      </c>
      <c r="D112" s="1137">
        <v>16644.343891402717</v>
      </c>
      <c r="E112" s="1158"/>
      <c r="F112" s="1112">
        <f t="shared" si="10"/>
        <v>0</v>
      </c>
      <c r="G112" s="1138">
        <v>16644.343891402717</v>
      </c>
      <c r="H112" s="1158"/>
      <c r="I112" s="1112">
        <f t="shared" si="9"/>
        <v>0</v>
      </c>
      <c r="J112" s="554">
        <v>16644.343891402717</v>
      </c>
      <c r="K112" s="1158"/>
      <c r="L112" s="1112">
        <f t="shared" si="11"/>
        <v>0.18888170652876554</v>
      </c>
      <c r="M112" s="1145">
        <v>14000</v>
      </c>
    </row>
    <row r="113" spans="1:13" x14ac:dyDescent="0.3">
      <c r="A113" s="1141" t="s">
        <v>165</v>
      </c>
      <c r="B113" s="1154">
        <v>925</v>
      </c>
      <c r="C113" s="924" t="s">
        <v>201</v>
      </c>
      <c r="D113" s="1137">
        <v>7956.5610859728513</v>
      </c>
      <c r="E113" s="1158"/>
      <c r="F113" s="1112">
        <f t="shared" si="10"/>
        <v>0</v>
      </c>
      <c r="G113" s="1138">
        <v>7956.5610859728513</v>
      </c>
      <c r="H113" s="1158"/>
      <c r="I113" s="1112">
        <f t="shared" si="9"/>
        <v>0</v>
      </c>
      <c r="J113" s="554">
        <v>7956.5610859728513</v>
      </c>
      <c r="K113" s="1158"/>
      <c r="L113" s="1112">
        <f t="shared" si="11"/>
        <v>0.10507792860734046</v>
      </c>
      <c r="M113" s="1155">
        <v>7200</v>
      </c>
    </row>
    <row r="114" spans="1:13" x14ac:dyDescent="0.3">
      <c r="A114" s="1139" t="s">
        <v>165</v>
      </c>
      <c r="B114" s="804">
        <v>926</v>
      </c>
      <c r="C114" s="178" t="s">
        <v>202</v>
      </c>
      <c r="D114" s="1137">
        <v>8680.5429864253401</v>
      </c>
      <c r="E114" s="1158"/>
      <c r="F114" s="1112">
        <f t="shared" si="10"/>
        <v>0</v>
      </c>
      <c r="G114" s="1138">
        <v>8680.5429864253401</v>
      </c>
      <c r="H114" s="1158"/>
      <c r="I114" s="1112">
        <f t="shared" si="9"/>
        <v>0</v>
      </c>
      <c r="J114" s="554">
        <v>8680.5429864253401</v>
      </c>
      <c r="K114" s="1158"/>
      <c r="L114" s="1112">
        <f t="shared" si="11"/>
        <v>0.3563348416289594</v>
      </c>
      <c r="M114" s="1106">
        <v>6400</v>
      </c>
    </row>
    <row r="115" spans="1:13" x14ac:dyDescent="0.3">
      <c r="A115" s="1139" t="s">
        <v>165</v>
      </c>
      <c r="B115" s="804">
        <v>927</v>
      </c>
      <c r="C115" s="178" t="s">
        <v>203</v>
      </c>
      <c r="D115" s="1137">
        <v>8680.5429864253401</v>
      </c>
      <c r="E115" s="1158"/>
      <c r="F115" s="1112">
        <f t="shared" si="10"/>
        <v>0</v>
      </c>
      <c r="G115" s="1138">
        <v>8680.5429864253401</v>
      </c>
      <c r="H115" s="1158"/>
      <c r="I115" s="1112">
        <f t="shared" si="9"/>
        <v>0</v>
      </c>
      <c r="J115" s="554">
        <v>8680.5429864253401</v>
      </c>
      <c r="K115" s="1158"/>
      <c r="L115" s="1112">
        <f t="shared" si="11"/>
        <v>8.5067873303167521E-2</v>
      </c>
      <c r="M115" s="1106">
        <v>8000</v>
      </c>
    </row>
    <row r="116" spans="1:13" x14ac:dyDescent="0.3">
      <c r="A116" s="1139" t="s">
        <v>165</v>
      </c>
      <c r="B116" s="804">
        <v>928</v>
      </c>
      <c r="C116" s="178" t="s">
        <v>204</v>
      </c>
      <c r="D116" s="1137">
        <v>12300.452488687784</v>
      </c>
      <c r="E116" s="1158"/>
      <c r="F116" s="1112">
        <f t="shared" si="10"/>
        <v>0</v>
      </c>
      <c r="G116" s="1138">
        <v>12300.452488687784</v>
      </c>
      <c r="H116" s="1158"/>
      <c r="I116" s="1112">
        <f t="shared" si="9"/>
        <v>6.2539086929331009E-2</v>
      </c>
      <c r="J116" s="554">
        <v>11576.470588235294</v>
      </c>
      <c r="K116" s="1158"/>
      <c r="L116" s="1112">
        <f t="shared" si="11"/>
        <v>0.36193771626297572</v>
      </c>
      <c r="M116" s="1106">
        <v>8500</v>
      </c>
    </row>
    <row r="117" spans="1:13" ht="15" thickBot="1" x14ac:dyDescent="0.35">
      <c r="A117" s="1140" t="s">
        <v>165</v>
      </c>
      <c r="B117" s="1075">
        <v>929</v>
      </c>
      <c r="C117" s="1156" t="s">
        <v>205</v>
      </c>
      <c r="D117" s="1137">
        <v>7232.5791855203634</v>
      </c>
      <c r="E117" s="1160"/>
      <c r="F117" s="1132">
        <f t="shared" si="10"/>
        <v>0</v>
      </c>
      <c r="G117" s="1138">
        <v>7232.5791855203634</v>
      </c>
      <c r="H117" s="1160"/>
      <c r="I117" s="1132">
        <f t="shared" si="9"/>
        <v>0</v>
      </c>
      <c r="J117" s="554">
        <v>7232.5791855203634</v>
      </c>
      <c r="K117" s="1160"/>
      <c r="L117" s="1132">
        <f t="shared" si="11"/>
        <v>0.31501439736733877</v>
      </c>
      <c r="M117" s="1145">
        <v>5500</v>
      </c>
    </row>
  </sheetData>
  <conditionalFormatting sqref="F5:F117 I5:I117 L5:L117">
    <cfRule type="cellIs" dxfId="1" priority="1" operator="between">
      <formula>-0.01</formula>
      <formula>-0.99</formula>
    </cfRule>
    <cfRule type="cellIs" dxfId="0" priority="2" operator="between">
      <formula>0.01</formula>
      <formula>0.99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EC47A989CD5B343940C0F355F0DF62F" ma:contentTypeVersion="9" ma:contentTypeDescription="Crear nuevo documento." ma:contentTypeScope="" ma:versionID="4595a096a579d85170d5d3e9df4211b9">
  <xsd:schema xmlns:xsd="http://www.w3.org/2001/XMLSchema" xmlns:xs="http://www.w3.org/2001/XMLSchema" xmlns:p="http://schemas.microsoft.com/office/2006/metadata/properties" xmlns:ns3="d02962ea-265f-41cc-b96b-1ae9806fa4c1" xmlns:ns4="f8ed260c-6578-4995-9153-c0f0e84d47c2" targetNamespace="http://schemas.microsoft.com/office/2006/metadata/properties" ma:root="true" ma:fieldsID="cf2725e992665c28fab50c670a4e42e9" ns3:_="" ns4:_="">
    <xsd:import namespace="d02962ea-265f-41cc-b96b-1ae9806fa4c1"/>
    <xsd:import namespace="f8ed260c-6578-4995-9153-c0f0e84d47c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02962ea-265f-41cc-b96b-1ae9806fa4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8ed260c-6578-4995-9153-c0f0e84d47c2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5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02962ea-265f-41cc-b96b-1ae9806fa4c1" xsi:nil="true"/>
  </documentManagement>
</p:properties>
</file>

<file path=customXml/itemProps1.xml><?xml version="1.0" encoding="utf-8"?>
<ds:datastoreItem xmlns:ds="http://schemas.openxmlformats.org/officeDocument/2006/customXml" ds:itemID="{ADE451C5-5BE0-4B34-AECD-B693A4965DA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02962ea-265f-41cc-b96b-1ae9806fa4c1"/>
    <ds:schemaRef ds:uri="f8ed260c-6578-4995-9153-c0f0e84d47c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0A0EB1F-CFE7-44AE-B154-F2AB43D1D29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C4751C1-0A36-4545-8589-3E67919FDF8C}">
  <ds:schemaRefs>
    <ds:schemaRef ds:uri="http://schemas.microsoft.com/office/2006/metadata/properties"/>
    <ds:schemaRef ds:uri="http://schemas.microsoft.com/office/infopath/2007/PartnerControls"/>
    <ds:schemaRef ds:uri="d02962ea-265f-41cc-b96b-1ae9806fa4c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Workflow</vt:lpstr>
      <vt:lpstr>Parametros</vt:lpstr>
      <vt:lpstr>Clusters</vt:lpstr>
      <vt:lpstr>Lista Fiambre</vt:lpstr>
      <vt:lpstr>Cluster ER</vt:lpstr>
      <vt:lpstr>L40.old</vt:lpstr>
      <vt:lpstr>Costos Comerciales</vt:lpstr>
      <vt:lpstr>Costos Unitarios</vt:lpstr>
      <vt:lpstr>L41.old</vt:lpstr>
      <vt:lpstr>Lista Consumo Interno</vt:lpstr>
      <vt:lpstr>Comp ER</vt:lpstr>
      <vt:lpstr>Competencias</vt:lpstr>
      <vt:lpstr>Costos Fiambre</vt:lpstr>
      <vt:lpstr>Listas anteriores R</vt:lpstr>
      <vt:lpstr>Listas anteriores R.old</vt:lpstr>
      <vt:lpstr>Listas anteriores C</vt:lpstr>
      <vt:lpstr>Listas anteriores CML.old</vt:lpstr>
      <vt:lpstr>Listas anteriores ML</vt:lpstr>
      <vt:lpstr>Listas anteriores May.</vt:lpstr>
      <vt:lpstr>Listas anteriores HORECA</vt:lpstr>
      <vt:lpstr>Listas anteriores May.old</vt:lpstr>
      <vt:lpstr>Listas anteriores HORECA.old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Gabriel Diaz</dc:creator>
  <cp:keywords/>
  <dc:description/>
  <cp:lastModifiedBy>Rodrigo Marozzi</cp:lastModifiedBy>
  <cp:revision/>
  <dcterms:created xsi:type="dcterms:W3CDTF">2024-04-18T15:14:07Z</dcterms:created>
  <dcterms:modified xsi:type="dcterms:W3CDTF">2026-02-10T18:31:52Z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0x0101002EC47A989CD5B343940C0F355F0DF62F</vt:lpwstr>
  </property>
</Properties>
</file>